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" yWindow="4680" windowWidth="23064" windowHeight="4728"/>
  </bookViews>
  <sheets>
    <sheet name="PPM K" sheetId="6850" r:id="rId1"/>
    <sheet name="PPM M" sheetId="2" r:id="rId2"/>
    <sheet name="Róża K" sheetId="6849" r:id="rId3"/>
    <sheet name="Róża M" sheetId="6844" r:id="rId4"/>
    <sheet name="Złoto K" sheetId="6852" r:id="rId5"/>
    <sheet name="Złoto M" sheetId="6853" r:id="rId6"/>
    <sheet name="Wiosenne 360 K" sheetId="6859" r:id="rId7"/>
    <sheet name="Wiosenne 360 M" sheetId="6858" r:id="rId8"/>
    <sheet name="NMnO K" sheetId="6854" r:id="rId9"/>
    <sheet name="NMnO M" sheetId="6856" r:id="rId10"/>
    <sheet name="XI Szago K" sheetId="6860" r:id="rId11"/>
    <sheet name="XI Szago M" sheetId="6861" r:id="rId12"/>
    <sheet name="H51 200 K" sheetId="6864" r:id="rId13"/>
    <sheet name="H51 200 M" sheetId="6862" r:id="rId14"/>
    <sheet name="H51 100 K" sheetId="6863" r:id="rId15"/>
    <sheet name="H51 100 M" sheetId="6865" r:id="rId16"/>
    <sheet name="Dymno K" sheetId="6866" r:id="rId17"/>
    <sheet name="Dymno M" sheetId="6867" r:id="rId18"/>
    <sheet name="Harce K" sheetId="6869" r:id="rId19"/>
    <sheet name="Harce M" sheetId="6868" r:id="rId20"/>
    <sheet name="X Kompas K" sheetId="6870" r:id="rId21"/>
    <sheet name="X Kompas M" sheetId="6871" r:id="rId22"/>
    <sheet name="Dukty K" sheetId="6873" r:id="rId23"/>
    <sheet name="Dukty M" sheetId="6872" r:id="rId24"/>
    <sheet name="Tropy K" sheetId="6875" r:id="rId25"/>
    <sheet name="Tropy M" sheetId="6874" r:id="rId26"/>
    <sheet name="Grassor TR300 K" sheetId="6876" r:id="rId27"/>
    <sheet name="Grassor TR300 M" sheetId="6878" r:id="rId28"/>
    <sheet name="Grassor TR150 K" sheetId="6877" r:id="rId29"/>
    <sheet name="Grassor TR150 M" sheetId="6879" r:id="rId30"/>
    <sheet name="BO K" sheetId="6881" r:id="rId31"/>
    <sheet name="BO M" sheetId="6880" r:id="rId32"/>
    <sheet name="Pazur K" sheetId="6882" r:id="rId33"/>
    <sheet name="Pazur M" sheetId="6883" r:id="rId34"/>
    <sheet name="Szaga TR150 K" sheetId="6884" r:id="rId35"/>
    <sheet name="Szaga TR150 M" sheetId="6886" r:id="rId36"/>
    <sheet name="Szaga TR100 K" sheetId="6885" r:id="rId37"/>
    <sheet name="Szaga TR100 M" sheetId="6887" r:id="rId38"/>
    <sheet name="Rajd Konwalii K" sheetId="6890" r:id="rId39"/>
    <sheet name="Rajd Konwalii M" sheetId="6891" r:id="rId40"/>
    <sheet name="Odyseja K" sheetId="6889" r:id="rId41"/>
    <sheet name="Odyseja M" sheetId="6888" r:id="rId42"/>
    <sheet name="Korno K" sheetId="6893" r:id="rId43"/>
    <sheet name="Korno M" sheetId="6894" r:id="rId44"/>
    <sheet name="Abentojra K" sheetId="6895" r:id="rId45"/>
    <sheet name="Abentojra M" sheetId="6896" r:id="rId46"/>
    <sheet name="Mordownik K" sheetId="6897" r:id="rId47"/>
    <sheet name="Mordownik M" sheetId="6898" r:id="rId48"/>
    <sheet name="XI Kompas K" sheetId="6899" r:id="rId49"/>
    <sheet name="XI Kompas M" sheetId="6900" r:id="rId50"/>
    <sheet name="Trudy M" sheetId="6901" r:id="rId51"/>
    <sheet name="H52 200 K" sheetId="6902" r:id="rId52"/>
    <sheet name="H52 200 M" sheetId="6904" r:id="rId53"/>
    <sheet name="H52 100 K" sheetId="6903" r:id="rId54"/>
    <sheet name="H52 100 M" sheetId="6905" r:id="rId55"/>
    <sheet name="XII Szago K" sheetId="6909" r:id="rId56"/>
    <sheet name="XII Szago M" sheetId="6906" r:id="rId57"/>
    <sheet name="Azymut Orient K" sheetId="6907" r:id="rId58"/>
    <sheet name="Azymut Orient M" sheetId="6908" r:id="rId59"/>
    <sheet name="Masakra TR200 K" sheetId="6914" r:id="rId60"/>
    <sheet name="Masakra TR200 M" sheetId="6912" r:id="rId61"/>
    <sheet name="Masakra TR100 K" sheetId="6913" r:id="rId62"/>
    <sheet name="Masakra TR100 M" sheetId="6915" r:id="rId63"/>
    <sheet name="PPM K (test)" sheetId="6851" r:id="rId64"/>
    <sheet name="id" sheetId="6847" r:id="rId65"/>
    <sheet name="frekwencja" sheetId="6892" r:id="rId66"/>
    <sheet name="czas zwycięzcy" sheetId="6911" r:id="rId67"/>
  </sheets>
  <definedNames>
    <definedName name="_xlnm._FilterDatabase" localSheetId="45" hidden="1">'Abentojra M'!$J$1:$U$47</definedName>
    <definedName name="_xlnm._FilterDatabase" localSheetId="30" hidden="1">'BO K'!$A$6:$AD$16</definedName>
    <definedName name="_xlnm._FilterDatabase" localSheetId="31" hidden="1">'BO M'!$A$4:$AD$46</definedName>
    <definedName name="_xlnm._FilterDatabase" localSheetId="22" hidden="1">'Dukty K'!$A$3:$BS$9</definedName>
    <definedName name="_xlnm._FilterDatabase" localSheetId="23" hidden="1">'Dukty M'!$A$1:$BS$42</definedName>
    <definedName name="_xlnm._FilterDatabase" localSheetId="16" hidden="1">'Dymno K'!$A$3:$BO$11</definedName>
    <definedName name="_xlnm._FilterDatabase" localSheetId="17" hidden="1">'Dymno M'!$A$3:$BO$48</definedName>
    <definedName name="_xlnm._FilterDatabase" localSheetId="28" hidden="1">'Grassor TR150 K'!$A$1:$K$7</definedName>
    <definedName name="_xlnm._FilterDatabase" localSheetId="29" hidden="1">'Grassor TR150 M'!$A$1:$K$9</definedName>
    <definedName name="_xlnm._FilterDatabase" localSheetId="26" hidden="1">'Grassor TR300 K'!$A$4:$DC$7</definedName>
    <definedName name="_xlnm._FilterDatabase" localSheetId="27" hidden="1">'Grassor TR300 M'!$A$4:$DC$37</definedName>
    <definedName name="_xlnm._FilterDatabase" localSheetId="14" hidden="1">'H51 100 K'!$A$7:$AN$24</definedName>
    <definedName name="_xlnm._FilterDatabase" localSheetId="15" hidden="1">'H51 100 M'!$A$5:$AN$153</definedName>
    <definedName name="_xlnm._FilterDatabase" localSheetId="12" hidden="1">'H51 200 K'!$A$7:$AW$10</definedName>
    <definedName name="_xlnm._FilterDatabase" localSheetId="13" hidden="1">'H51 200 M'!$A$5:$AW$99</definedName>
    <definedName name="_xlnm._FilterDatabase" localSheetId="53" hidden="1">'H52 100 K'!$A$5:$AN$27</definedName>
    <definedName name="_xlnm._FilterDatabase" localSheetId="54" hidden="1">'H52 100 M'!$A$5:$AN$201</definedName>
    <definedName name="_xlnm._FilterDatabase" localSheetId="51" hidden="1">'H52 200 K'!$A$6:$AN$16</definedName>
    <definedName name="_xlnm._FilterDatabase" localSheetId="52" hidden="1">'H52 200 M'!$A$5:$AW$102</definedName>
    <definedName name="_xlnm._FilterDatabase" localSheetId="19" hidden="1">'Harce M'!$K$6:$V$26</definedName>
    <definedName name="_xlnm._FilterDatabase" localSheetId="64" hidden="1">id!$A$1:$K$379</definedName>
    <definedName name="_xlnm._FilterDatabase" localSheetId="42" hidden="1">'Korno K'!$A$1:$BP$14</definedName>
    <definedName name="_xlnm._FilterDatabase" localSheetId="43" hidden="1">'Korno M'!$A$1:$BP$52</definedName>
    <definedName name="_xlnm._FilterDatabase" localSheetId="61" hidden="1">'Masakra TR100 K'!$A$6:$AM$7</definedName>
    <definedName name="_xlnm._FilterDatabase" localSheetId="62" hidden="1">'Masakra TR100 M'!$A$5:$AM$14</definedName>
    <definedName name="_xlnm._FilterDatabase" localSheetId="59" hidden="1">'Masakra TR200 K'!$A$6:$AY$8</definedName>
    <definedName name="_xlnm._FilterDatabase" localSheetId="60" hidden="1">'Masakra TR200 M'!$A$4:$AY$34</definedName>
    <definedName name="_xlnm._FilterDatabase" localSheetId="46" hidden="1">'Mordownik K'!$A$4:$AA$14</definedName>
    <definedName name="_xlnm._FilterDatabase" localSheetId="47" hidden="1">'Mordownik M'!$P$4:$AA$54</definedName>
    <definedName name="_xlnm._FilterDatabase" localSheetId="8" hidden="1">'NMnO K'!$A$5:$BI$8</definedName>
    <definedName name="_xlnm._FilterDatabase" localSheetId="9" hidden="1">'NMnO M'!$A$4:$BI$43</definedName>
    <definedName name="_xlnm._FilterDatabase" localSheetId="40" hidden="1">'Odyseja K'!$A$5:$R$26</definedName>
    <definedName name="_xlnm._FilterDatabase" localSheetId="41" hidden="1">'Odyseja M'!$A$4:$R$25</definedName>
    <definedName name="_xlnm._FilterDatabase" localSheetId="32" hidden="1">'Pazur K'!$A$4:$AA$7</definedName>
    <definedName name="_xlnm._FilterDatabase" localSheetId="33" hidden="1">'Pazur M'!$A$2:$AA$29</definedName>
    <definedName name="_xlnm._FilterDatabase" localSheetId="0" hidden="1">'PPM K'!$A$1:$AM$79</definedName>
    <definedName name="_xlnm._FilterDatabase" localSheetId="63" hidden="1">'PPM K (test)'!$B$2:$AI$39</definedName>
    <definedName name="_xlnm._FilterDatabase" localSheetId="1" hidden="1">'PPM M'!$A$1:$AO$487</definedName>
    <definedName name="_xlnm._FilterDatabase" localSheetId="38" hidden="1">'Rajd Konwalii K'!$A$4:$W$13</definedName>
    <definedName name="_xlnm._FilterDatabase" localSheetId="39" hidden="1">'Rajd Konwalii M'!$A$9:$W$48</definedName>
    <definedName name="_xlnm._FilterDatabase" localSheetId="2" hidden="1">'Róża K'!$A$2:$T$5</definedName>
    <definedName name="_xlnm._FilterDatabase" localSheetId="3" hidden="1">'Róża M'!$A$1:$T$48</definedName>
    <definedName name="_xlnm._FilterDatabase" localSheetId="36" hidden="1">'Szaga TR100 K'!$A$3:$U$12</definedName>
    <definedName name="_xlnm._FilterDatabase" localSheetId="37" hidden="1">'Szaga TR100 M'!$A$4:$U$25</definedName>
    <definedName name="_xlnm._FilterDatabase" localSheetId="34" hidden="1">'Szaga TR150 K'!$A$3:$U$6</definedName>
    <definedName name="_xlnm._FilterDatabase" localSheetId="24" hidden="1">'Tropy K'!$A$4:$Z$16</definedName>
    <definedName name="_xlnm._FilterDatabase" localSheetId="25" hidden="1">'Tropy M'!$A$2:$Z$48</definedName>
    <definedName name="_xlnm._FilterDatabase" localSheetId="6" hidden="1">'Wiosenne 360 K'!$A$2:$W$5</definedName>
    <definedName name="_xlnm._FilterDatabase" localSheetId="7" hidden="1">'Wiosenne 360 M'!$A$1:$W$18</definedName>
    <definedName name="_xlnm._FilterDatabase" localSheetId="20" hidden="1">'X Kompas K'!$A$1:$W$1</definedName>
    <definedName name="_xlnm._FilterDatabase" localSheetId="21" hidden="1">'X Kompas M'!$V$23:$V$29</definedName>
    <definedName name="_xlnm._FilterDatabase" localSheetId="10" hidden="1">'XI Szago K'!$A$4:$U$6</definedName>
    <definedName name="_xlnm._FilterDatabase" localSheetId="11" hidden="1">'XI Szago M'!$A$2:$U$50</definedName>
    <definedName name="_xlnm._FilterDatabase" localSheetId="55" hidden="1">'XII Szago K'!$A$2:$AS$8</definedName>
    <definedName name="_xlnm._FilterDatabase" localSheetId="56" hidden="1">'XII Szago M'!$A$2:$AS$66</definedName>
    <definedName name="_xlnm._FilterDatabase" localSheetId="4" hidden="1">'Złoto K'!$A$3:$P$6</definedName>
    <definedName name="_xlnm._FilterDatabase" localSheetId="5" hidden="1">'Złoto M'!$AO$2:$AU$51</definedName>
    <definedName name="_xlnm.Print_Area" localSheetId="16">'Dymno K'!$A$1:$BB$11</definedName>
    <definedName name="_xlnm.Print_Area" localSheetId="17">'Dymno M'!$A$1:$BB$48</definedName>
    <definedName name="_xlnm.Print_Area" localSheetId="28">'Grassor TR150 K'!$A$1:$BK$7</definedName>
    <definedName name="_xlnm.Print_Area" localSheetId="29">'Grassor TR150 M'!$A$1:$BK$9</definedName>
    <definedName name="_xlnm.Print_Area" localSheetId="26">'Grassor TR300 K'!$A$1:$CU$5</definedName>
    <definedName name="_xlnm.Print_Area" localSheetId="27">'Grassor TR300 M'!$A$1:$CU$11</definedName>
    <definedName name="_xlnm.Print_Area" localSheetId="14">'H51 100 K'!$A$1:$AA$28</definedName>
    <definedName name="_xlnm.Print_Area" localSheetId="15">'H51 100 M'!$A$1:$AA$157</definedName>
    <definedName name="_xlnm.Print_Area" localSheetId="12">'H51 200 K'!$A$1:$AJ$14</definedName>
    <definedName name="_xlnm.Print_Area" localSheetId="13">'H51 200 M'!$A$1:$AJ$103</definedName>
    <definedName name="_xlnm.Print_Titles" localSheetId="16">'Dymno K'!$B:$B,'Dymno K'!$3:$3</definedName>
    <definedName name="_xlnm.Print_Titles" localSheetId="17">'Dymno M'!$B:$B,'Dymno M'!$3:$3</definedName>
    <definedName name="_xlnm.Print_Titles" localSheetId="14">'H51 100 K'!$4:$5</definedName>
    <definedName name="_xlnm.Print_Titles" localSheetId="15">'H51 100 M'!$4:$5</definedName>
    <definedName name="_xlnm.Print_Titles" localSheetId="12">'H51 200 K'!$4:$5</definedName>
    <definedName name="_xlnm.Print_Titles" localSheetId="13">'H51 200 M'!$4:$5</definedName>
  </definedNames>
  <calcPr calcId="145621"/>
</workbook>
</file>

<file path=xl/calcChain.xml><?xml version="1.0" encoding="utf-8"?>
<calcChain xmlns="http://schemas.openxmlformats.org/spreadsheetml/2006/main">
  <c r="B32" i="6911" l="1"/>
  <c r="B19" i="6911"/>
  <c r="AL4" i="2"/>
  <c r="AL7" i="2"/>
  <c r="AL8" i="2"/>
  <c r="AL9" i="2"/>
  <c r="AL5" i="2"/>
  <c r="AL10" i="2"/>
  <c r="AL6" i="2"/>
  <c r="AL11" i="2"/>
  <c r="AL12" i="2"/>
  <c r="AL13" i="2"/>
  <c r="AL14" i="2"/>
  <c r="AL15" i="2"/>
  <c r="AL17" i="2"/>
  <c r="AL16" i="2"/>
  <c r="AL18" i="2"/>
  <c r="AL19" i="2"/>
  <c r="AL20" i="2"/>
  <c r="AL23" i="2"/>
  <c r="AL21" i="2"/>
  <c r="AL24" i="2"/>
  <c r="AL25" i="2"/>
  <c r="AL22" i="2"/>
  <c r="AL26" i="2"/>
  <c r="AL27" i="2"/>
  <c r="AL29" i="2"/>
  <c r="AL30" i="2"/>
  <c r="AL31" i="2"/>
  <c r="AL32" i="2"/>
  <c r="AL33" i="2"/>
  <c r="AL34" i="2"/>
  <c r="AL35" i="2"/>
  <c r="AL37" i="2"/>
  <c r="AL38" i="2"/>
  <c r="AL39" i="2"/>
  <c r="AL28" i="2"/>
  <c r="AL40" i="2"/>
  <c r="AL41" i="2"/>
  <c r="AL36" i="2"/>
  <c r="AL42" i="2"/>
  <c r="AL44" i="2"/>
  <c r="AL46" i="2"/>
  <c r="AL49" i="2"/>
  <c r="AL51" i="2"/>
  <c r="AL52" i="2"/>
  <c r="AL47" i="2"/>
  <c r="AL50" i="2"/>
  <c r="AL54" i="2"/>
  <c r="AL55" i="2"/>
  <c r="AL56" i="2"/>
  <c r="AL48" i="2"/>
  <c r="AL57" i="2"/>
  <c r="AL43" i="2"/>
  <c r="AL58" i="2"/>
  <c r="AL45" i="2"/>
  <c r="AL59" i="2"/>
  <c r="AL60" i="2"/>
  <c r="AL61" i="2"/>
  <c r="AL62" i="2"/>
  <c r="AL63" i="2"/>
  <c r="AL64" i="2"/>
  <c r="AL66" i="2"/>
  <c r="AL67" i="2"/>
  <c r="AL68" i="2"/>
  <c r="AL69" i="2"/>
  <c r="AL53" i="2"/>
  <c r="AL71" i="2"/>
  <c r="AL72" i="2"/>
  <c r="AL73" i="2"/>
  <c r="AL74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75" i="2"/>
  <c r="AL65" i="2"/>
  <c r="AL94" i="2"/>
  <c r="AL95" i="2"/>
  <c r="AL96" i="2"/>
  <c r="AL97" i="2"/>
  <c r="AL98" i="2"/>
  <c r="AL99" i="2"/>
  <c r="AL100" i="2"/>
  <c r="AL101" i="2"/>
  <c r="AL102" i="2"/>
  <c r="AL103" i="2"/>
  <c r="AL104" i="2"/>
  <c r="AL70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145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158" i="2"/>
  <c r="AL226" i="2"/>
  <c r="AL227" i="2"/>
  <c r="AL228" i="2"/>
  <c r="AL229" i="2"/>
  <c r="AL208" i="2"/>
  <c r="AL230" i="2"/>
  <c r="AL231" i="2"/>
  <c r="AL232" i="2"/>
  <c r="AL233" i="2"/>
  <c r="AL234" i="2"/>
  <c r="AL235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7" i="2"/>
  <c r="AL236" i="2"/>
  <c r="AL346" i="2"/>
  <c r="AL23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9" i="2"/>
  <c r="AL520" i="2"/>
  <c r="AL521" i="2"/>
  <c r="AL522" i="2"/>
  <c r="AL523" i="2"/>
  <c r="AL524" i="2"/>
  <c r="AL525" i="2"/>
  <c r="AL526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2" i="2"/>
  <c r="AL583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144" i="2"/>
  <c r="AL323" i="2"/>
  <c r="AL324" i="2"/>
  <c r="Y324" i="2" s="1"/>
  <c r="AL581" i="2"/>
  <c r="Y581" i="2" s="1"/>
  <c r="AL518" i="2"/>
  <c r="AO518" i="2" s="1"/>
  <c r="AL527" i="2"/>
  <c r="AL584" i="2"/>
  <c r="Y584" i="2" s="1"/>
  <c r="AL653" i="2"/>
  <c r="Y653" i="2" s="1"/>
  <c r="AL654" i="2"/>
  <c r="X654" i="2" s="1"/>
  <c r="AL3" i="2"/>
  <c r="AJ8" i="6915"/>
  <c r="AK8" i="6915"/>
  <c r="AM8" i="6915" s="1"/>
  <c r="AL8" i="6915"/>
  <c r="AH8" i="6915" s="1"/>
  <c r="AH9" i="6915" s="1"/>
  <c r="AH10" i="6915" s="1"/>
  <c r="AH11" i="6915" s="1"/>
  <c r="AH12" i="6915" s="1"/>
  <c r="AH13" i="6915" s="1"/>
  <c r="AH14" i="6915" s="1"/>
  <c r="AJ9" i="6915"/>
  <c r="AK9" i="6915"/>
  <c r="AM9" i="6915" s="1"/>
  <c r="AL9" i="6915"/>
  <c r="AJ10" i="6915"/>
  <c r="AK10" i="6915"/>
  <c r="AL10" i="6915"/>
  <c r="AM10" i="6915"/>
  <c r="AJ11" i="6915"/>
  <c r="AK11" i="6915"/>
  <c r="AL11" i="6915"/>
  <c r="AM11" i="6915"/>
  <c r="AJ12" i="6915"/>
  <c r="AK12" i="6915"/>
  <c r="AM12" i="6915" s="1"/>
  <c r="AL12" i="6915"/>
  <c r="AJ13" i="6915"/>
  <c r="AK13" i="6915"/>
  <c r="AM13" i="6915" s="1"/>
  <c r="AL13" i="6915"/>
  <c r="AJ14" i="6915"/>
  <c r="AK14" i="6915"/>
  <c r="AL14" i="6915"/>
  <c r="AM14" i="6915"/>
  <c r="W4" i="2"/>
  <c r="W7" i="2"/>
  <c r="W8" i="2"/>
  <c r="W9" i="2"/>
  <c r="W5" i="2"/>
  <c r="W10" i="2"/>
  <c r="W6" i="2"/>
  <c r="W11" i="2"/>
  <c r="W12" i="2"/>
  <c r="W13" i="2"/>
  <c r="W14" i="2"/>
  <c r="W15" i="2"/>
  <c r="W17" i="2"/>
  <c r="W16" i="2"/>
  <c r="W18" i="2"/>
  <c r="W19" i="2"/>
  <c r="W20" i="2"/>
  <c r="W23" i="2"/>
  <c r="W21" i="2"/>
  <c r="W24" i="2"/>
  <c r="W25" i="2"/>
  <c r="W22" i="2"/>
  <c r="W26" i="2"/>
  <c r="W27" i="2"/>
  <c r="W29" i="2"/>
  <c r="W30" i="2"/>
  <c r="W31" i="2"/>
  <c r="W32" i="2"/>
  <c r="W33" i="2"/>
  <c r="W34" i="2"/>
  <c r="W35" i="2"/>
  <c r="W37" i="2"/>
  <c r="W38" i="2"/>
  <c r="W39" i="2"/>
  <c r="W28" i="2"/>
  <c r="W40" i="2"/>
  <c r="W41" i="2"/>
  <c r="W36" i="2"/>
  <c r="W42" i="2"/>
  <c r="W44" i="2"/>
  <c r="W46" i="2"/>
  <c r="W49" i="2"/>
  <c r="W51" i="2"/>
  <c r="W52" i="2"/>
  <c r="W47" i="2"/>
  <c r="W50" i="2"/>
  <c r="W54" i="2"/>
  <c r="W55" i="2"/>
  <c r="W56" i="2"/>
  <c r="W48" i="2"/>
  <c r="W57" i="2"/>
  <c r="W43" i="2"/>
  <c r="W58" i="2"/>
  <c r="W45" i="2"/>
  <c r="W59" i="2"/>
  <c r="W60" i="2"/>
  <c r="W61" i="2"/>
  <c r="W62" i="2"/>
  <c r="W63" i="2"/>
  <c r="W64" i="2"/>
  <c r="W66" i="2"/>
  <c r="W67" i="2"/>
  <c r="W68" i="2"/>
  <c r="W69" i="2"/>
  <c r="W53" i="2"/>
  <c r="W71" i="2"/>
  <c r="W72" i="2"/>
  <c r="W73" i="2"/>
  <c r="W74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75" i="2"/>
  <c r="W65" i="2"/>
  <c r="W94" i="2"/>
  <c r="W95" i="2"/>
  <c r="W96" i="2"/>
  <c r="W97" i="2"/>
  <c r="W98" i="2"/>
  <c r="W99" i="2"/>
  <c r="W100" i="2"/>
  <c r="W101" i="2"/>
  <c r="W102" i="2"/>
  <c r="W103" i="2"/>
  <c r="W104" i="2"/>
  <c r="W70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145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158" i="2"/>
  <c r="W226" i="2"/>
  <c r="W227" i="2"/>
  <c r="W228" i="2"/>
  <c r="W229" i="2"/>
  <c r="W208" i="2"/>
  <c r="W230" i="2"/>
  <c r="W231" i="2"/>
  <c r="W232" i="2"/>
  <c r="W233" i="2"/>
  <c r="W234" i="2"/>
  <c r="W235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7" i="2"/>
  <c r="W236" i="2"/>
  <c r="W346" i="2"/>
  <c r="W23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9" i="2"/>
  <c r="W520" i="2"/>
  <c r="W521" i="2"/>
  <c r="W522" i="2"/>
  <c r="W523" i="2"/>
  <c r="W524" i="2"/>
  <c r="W525" i="2"/>
  <c r="W526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2" i="2"/>
  <c r="W583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144" i="2"/>
  <c r="AN144" i="2" s="1"/>
  <c r="W323" i="2"/>
  <c r="AN323" i="2" s="1"/>
  <c r="W324" i="2"/>
  <c r="W581" i="2"/>
  <c r="AN581" i="2" s="1"/>
  <c r="W518" i="2"/>
  <c r="AM518" i="2" s="1"/>
  <c r="W527" i="2"/>
  <c r="W584" i="2"/>
  <c r="AM584" i="2" s="1"/>
  <c r="W653" i="2"/>
  <c r="AN653" i="2" s="1"/>
  <c r="W654" i="2"/>
  <c r="AM654" i="2" s="1"/>
  <c r="W3" i="2"/>
  <c r="AL4" i="6851"/>
  <c r="AL5" i="6851"/>
  <c r="AL6" i="6851"/>
  <c r="AL7" i="6851"/>
  <c r="AL8" i="6851"/>
  <c r="AL9" i="6851"/>
  <c r="AL10" i="6851"/>
  <c r="AL11" i="6851"/>
  <c r="AL12" i="6851"/>
  <c r="AL13" i="6851"/>
  <c r="AL14" i="6851"/>
  <c r="AL15" i="6851"/>
  <c r="AL16" i="6851"/>
  <c r="AL17" i="6851"/>
  <c r="AL18" i="6851"/>
  <c r="AL20" i="6851"/>
  <c r="AL21" i="6851"/>
  <c r="AL22" i="6851"/>
  <c r="AL23" i="6851"/>
  <c r="AL24" i="6851"/>
  <c r="AL25" i="6851"/>
  <c r="AL26" i="6851"/>
  <c r="AL27" i="6851"/>
  <c r="AL28" i="6851"/>
  <c r="AL29" i="6851"/>
  <c r="AL30" i="6851"/>
  <c r="AL31" i="6851"/>
  <c r="AL32" i="6851"/>
  <c r="AL34" i="6851"/>
  <c r="AL35" i="6851"/>
  <c r="AL36" i="6851"/>
  <c r="AL19" i="6851"/>
  <c r="AL37" i="6851"/>
  <c r="AL38" i="6851"/>
  <c r="AL39" i="6851"/>
  <c r="AL40" i="6851"/>
  <c r="AL41" i="6851"/>
  <c r="AL42" i="6851"/>
  <c r="AL43" i="6851"/>
  <c r="AL44" i="6851"/>
  <c r="AL45" i="6851"/>
  <c r="AL46" i="6851"/>
  <c r="AL47" i="6851"/>
  <c r="AL48" i="6851"/>
  <c r="AL49" i="6851"/>
  <c r="AL50" i="6851"/>
  <c r="AL51" i="6851"/>
  <c r="AL52" i="6851"/>
  <c r="AL53" i="6851"/>
  <c r="AL54" i="6851"/>
  <c r="AL55" i="6851"/>
  <c r="AL56" i="6851"/>
  <c r="AL57" i="6851"/>
  <c r="AL58" i="6851"/>
  <c r="AL59" i="6851"/>
  <c r="AL60" i="6851"/>
  <c r="AL61" i="6851"/>
  <c r="AL62" i="6851"/>
  <c r="AL63" i="6851"/>
  <c r="AL64" i="6851"/>
  <c r="AL65" i="6851"/>
  <c r="AL66" i="6851"/>
  <c r="AL67" i="6851"/>
  <c r="AL68" i="6851"/>
  <c r="AL69" i="6851"/>
  <c r="AL70" i="6851"/>
  <c r="AL71" i="6851"/>
  <c r="AL72" i="6851"/>
  <c r="AL74" i="6851"/>
  <c r="AL75" i="6851"/>
  <c r="AL76" i="6851"/>
  <c r="AL77" i="6851"/>
  <c r="AL78" i="6851"/>
  <c r="AL79" i="6851"/>
  <c r="AL80" i="6851"/>
  <c r="AL81" i="6851"/>
  <c r="AL82" i="6851"/>
  <c r="AL83" i="6851"/>
  <c r="AL84" i="6851"/>
  <c r="AL85" i="6851"/>
  <c r="AL86" i="6851"/>
  <c r="AL87" i="6851"/>
  <c r="AL89" i="6851"/>
  <c r="AL90" i="6851"/>
  <c r="AL91" i="6851"/>
  <c r="AL92" i="6851"/>
  <c r="AL93" i="6851"/>
  <c r="AL94" i="6851"/>
  <c r="AL95" i="6851"/>
  <c r="AL96" i="6851"/>
  <c r="AL97" i="6851"/>
  <c r="AL98" i="6851"/>
  <c r="AL99" i="6851"/>
  <c r="AL100" i="6851"/>
  <c r="AL33" i="6851"/>
  <c r="Y33" i="6851" s="1"/>
  <c r="AL73" i="6851"/>
  <c r="Y73" i="6851" s="1"/>
  <c r="AL88" i="6851"/>
  <c r="Y88" i="6851" s="1"/>
  <c r="AL3" i="6851"/>
  <c r="AL4" i="6850"/>
  <c r="AL5" i="6850"/>
  <c r="AL6" i="6850"/>
  <c r="AL7" i="6850"/>
  <c r="AL8" i="6850"/>
  <c r="AL9" i="6850"/>
  <c r="AL10" i="6850"/>
  <c r="AL11" i="6850"/>
  <c r="AL12" i="6850"/>
  <c r="AL13" i="6850"/>
  <c r="AL14" i="6850"/>
  <c r="AL15" i="6850"/>
  <c r="AL16" i="6850"/>
  <c r="AL17" i="6850"/>
  <c r="AL18" i="6850"/>
  <c r="AL20" i="6850"/>
  <c r="AL21" i="6850"/>
  <c r="AL22" i="6850"/>
  <c r="AL23" i="6850"/>
  <c r="AL24" i="6850"/>
  <c r="AL26" i="6850"/>
  <c r="AL27" i="6850"/>
  <c r="AL28" i="6850"/>
  <c r="AL29" i="6850"/>
  <c r="AL30" i="6850"/>
  <c r="AL31" i="6850"/>
  <c r="AL32" i="6850"/>
  <c r="AL33" i="6850"/>
  <c r="AL34" i="6850"/>
  <c r="AL35" i="6850"/>
  <c r="AL36" i="6850"/>
  <c r="AL37" i="6850"/>
  <c r="AL38" i="6850"/>
  <c r="AL39" i="6850"/>
  <c r="AL40" i="6850"/>
  <c r="AL41" i="6850"/>
  <c r="AL19" i="6850"/>
  <c r="AL42" i="6850"/>
  <c r="AL43" i="6850"/>
  <c r="AL44" i="6850"/>
  <c r="AL45" i="6850"/>
  <c r="AL46" i="6850"/>
  <c r="AL47" i="6850"/>
  <c r="AL48" i="6850"/>
  <c r="AL49" i="6850"/>
  <c r="AL50" i="6850"/>
  <c r="AL51" i="6850"/>
  <c r="AL52" i="6850"/>
  <c r="AL53" i="6850"/>
  <c r="AL54" i="6850"/>
  <c r="AL55" i="6850"/>
  <c r="AL56" i="6850"/>
  <c r="AL57" i="6850"/>
  <c r="AL58" i="6850"/>
  <c r="AL59" i="6850"/>
  <c r="AL61" i="6850"/>
  <c r="AL62" i="6850"/>
  <c r="AL63" i="6850"/>
  <c r="AL64" i="6850"/>
  <c r="AL65" i="6850"/>
  <c r="AL66" i="6850"/>
  <c r="AL67" i="6850"/>
  <c r="AL68" i="6850"/>
  <c r="AL69" i="6850"/>
  <c r="AL70" i="6850"/>
  <c r="AL71" i="6850"/>
  <c r="AL72" i="6850"/>
  <c r="AL73" i="6850"/>
  <c r="AL74" i="6850"/>
  <c r="AL75" i="6850"/>
  <c r="AL76" i="6850"/>
  <c r="AL77" i="6850"/>
  <c r="AL79" i="6850"/>
  <c r="AL80" i="6850"/>
  <c r="AL81" i="6850"/>
  <c r="AL82" i="6850"/>
  <c r="AL83" i="6850"/>
  <c r="AL84" i="6850"/>
  <c r="AL85" i="6850"/>
  <c r="AL86" i="6850"/>
  <c r="AL87" i="6850"/>
  <c r="AL88" i="6850"/>
  <c r="AL89" i="6850"/>
  <c r="AL90" i="6850"/>
  <c r="AL91" i="6850"/>
  <c r="AL92" i="6850"/>
  <c r="AL93" i="6850"/>
  <c r="AL94" i="6850"/>
  <c r="AL95" i="6850"/>
  <c r="AL96" i="6850"/>
  <c r="AL97" i="6850"/>
  <c r="AL98" i="6850"/>
  <c r="AL99" i="6850"/>
  <c r="AL100" i="6850"/>
  <c r="AL25" i="6850"/>
  <c r="AL60" i="6850"/>
  <c r="Y60" i="6850" s="1"/>
  <c r="AL78" i="6850"/>
  <c r="X78" i="6850" s="1"/>
  <c r="AL3" i="6850"/>
  <c r="W4" i="6851"/>
  <c r="W5" i="6851"/>
  <c r="W6" i="6851"/>
  <c r="W7" i="6851"/>
  <c r="W8" i="6851"/>
  <c r="W9" i="6851"/>
  <c r="W10" i="6851"/>
  <c r="W11" i="6851"/>
  <c r="W12" i="6851"/>
  <c r="W13" i="6851"/>
  <c r="W14" i="6851"/>
  <c r="W15" i="6851"/>
  <c r="W16" i="6851"/>
  <c r="W17" i="6851"/>
  <c r="W18" i="6851"/>
  <c r="W20" i="6851"/>
  <c r="W21" i="6851"/>
  <c r="W22" i="6851"/>
  <c r="W23" i="6851"/>
  <c r="W24" i="6851"/>
  <c r="W25" i="6851"/>
  <c r="W26" i="6851"/>
  <c r="W27" i="6851"/>
  <c r="W28" i="6851"/>
  <c r="W29" i="6851"/>
  <c r="W30" i="6851"/>
  <c r="W31" i="6851"/>
  <c r="W32" i="6851"/>
  <c r="W34" i="6851"/>
  <c r="W35" i="6851"/>
  <c r="W36" i="6851"/>
  <c r="W19" i="6851"/>
  <c r="W37" i="6851"/>
  <c r="W38" i="6851"/>
  <c r="W39" i="6851"/>
  <c r="W40" i="6851"/>
  <c r="W41" i="6851"/>
  <c r="W42" i="6851"/>
  <c r="W43" i="6851"/>
  <c r="W44" i="6851"/>
  <c r="W45" i="6851"/>
  <c r="W46" i="6851"/>
  <c r="W47" i="6851"/>
  <c r="W48" i="6851"/>
  <c r="W49" i="6851"/>
  <c r="W50" i="6851"/>
  <c r="W51" i="6851"/>
  <c r="W52" i="6851"/>
  <c r="W53" i="6851"/>
  <c r="W54" i="6851"/>
  <c r="W55" i="6851"/>
  <c r="W56" i="6851"/>
  <c r="W57" i="6851"/>
  <c r="W58" i="6851"/>
  <c r="W59" i="6851"/>
  <c r="W60" i="6851"/>
  <c r="W61" i="6851"/>
  <c r="W62" i="6851"/>
  <c r="W63" i="6851"/>
  <c r="W64" i="6851"/>
  <c r="W65" i="6851"/>
  <c r="W66" i="6851"/>
  <c r="W67" i="6851"/>
  <c r="W68" i="6851"/>
  <c r="W69" i="6851"/>
  <c r="W70" i="6851"/>
  <c r="W71" i="6851"/>
  <c r="W72" i="6851"/>
  <c r="W74" i="6851"/>
  <c r="W75" i="6851"/>
  <c r="W76" i="6851"/>
  <c r="W77" i="6851"/>
  <c r="W78" i="6851"/>
  <c r="W79" i="6851"/>
  <c r="W80" i="6851"/>
  <c r="W81" i="6851"/>
  <c r="W82" i="6851"/>
  <c r="W83" i="6851"/>
  <c r="W84" i="6851"/>
  <c r="W85" i="6851"/>
  <c r="W86" i="6851"/>
  <c r="W87" i="6851"/>
  <c r="W89" i="6851"/>
  <c r="W90" i="6851"/>
  <c r="W91" i="6851"/>
  <c r="W92" i="6851"/>
  <c r="W93" i="6851"/>
  <c r="W94" i="6851"/>
  <c r="W95" i="6851"/>
  <c r="W96" i="6851"/>
  <c r="W97" i="6851"/>
  <c r="W98" i="6851"/>
  <c r="W99" i="6851"/>
  <c r="W100" i="6851"/>
  <c r="W33" i="6851"/>
  <c r="W73" i="6851"/>
  <c r="W88" i="6851"/>
  <c r="W3" i="6851"/>
  <c r="W4" i="6850"/>
  <c r="W5" i="6850"/>
  <c r="W6" i="6850"/>
  <c r="W7" i="6850"/>
  <c r="W8" i="6850"/>
  <c r="W9" i="6850"/>
  <c r="W10" i="6850"/>
  <c r="W11" i="6850"/>
  <c r="W12" i="6850"/>
  <c r="W13" i="6850"/>
  <c r="W14" i="6850"/>
  <c r="W15" i="6850"/>
  <c r="W16" i="6850"/>
  <c r="W17" i="6850"/>
  <c r="W18" i="6850"/>
  <c r="W20" i="6850"/>
  <c r="W21" i="6850"/>
  <c r="W22" i="6850"/>
  <c r="W23" i="6850"/>
  <c r="W24" i="6850"/>
  <c r="W26" i="6850"/>
  <c r="W27" i="6850"/>
  <c r="W28" i="6850"/>
  <c r="W29" i="6850"/>
  <c r="W30" i="6850"/>
  <c r="W31" i="6850"/>
  <c r="W32" i="6850"/>
  <c r="W33" i="6850"/>
  <c r="W34" i="6850"/>
  <c r="W35" i="6850"/>
  <c r="W36" i="6850"/>
  <c r="W37" i="6850"/>
  <c r="W38" i="6850"/>
  <c r="W39" i="6850"/>
  <c r="W40" i="6850"/>
  <c r="W41" i="6850"/>
  <c r="W19" i="6850"/>
  <c r="W42" i="6850"/>
  <c r="W43" i="6850"/>
  <c r="W44" i="6850"/>
  <c r="W45" i="6850"/>
  <c r="W46" i="6850"/>
  <c r="W47" i="6850"/>
  <c r="W48" i="6850"/>
  <c r="W49" i="6850"/>
  <c r="W50" i="6850"/>
  <c r="W51" i="6850"/>
  <c r="W52" i="6850"/>
  <c r="W53" i="6850"/>
  <c r="W54" i="6850"/>
  <c r="W55" i="6850"/>
  <c r="W56" i="6850"/>
  <c r="W57" i="6850"/>
  <c r="W58" i="6850"/>
  <c r="W59" i="6850"/>
  <c r="W61" i="6850"/>
  <c r="W62" i="6850"/>
  <c r="W63" i="6850"/>
  <c r="W64" i="6850"/>
  <c r="W65" i="6850"/>
  <c r="W66" i="6850"/>
  <c r="W67" i="6850"/>
  <c r="W68" i="6850"/>
  <c r="W69" i="6850"/>
  <c r="W70" i="6850"/>
  <c r="W71" i="6850"/>
  <c r="W72" i="6850"/>
  <c r="W73" i="6850"/>
  <c r="W74" i="6850"/>
  <c r="W75" i="6850"/>
  <c r="W76" i="6850"/>
  <c r="W77" i="6850"/>
  <c r="W79" i="6850"/>
  <c r="W80" i="6850"/>
  <c r="W81" i="6850"/>
  <c r="W82" i="6850"/>
  <c r="W83" i="6850"/>
  <c r="W84" i="6850"/>
  <c r="W85" i="6850"/>
  <c r="W86" i="6850"/>
  <c r="W87" i="6850"/>
  <c r="W88" i="6850"/>
  <c r="W89" i="6850"/>
  <c r="W90" i="6850"/>
  <c r="W91" i="6850"/>
  <c r="W92" i="6850"/>
  <c r="W93" i="6850"/>
  <c r="W94" i="6850"/>
  <c r="W95" i="6850"/>
  <c r="W96" i="6850"/>
  <c r="W97" i="6850"/>
  <c r="W98" i="6850"/>
  <c r="W99" i="6850"/>
  <c r="W100" i="6850"/>
  <c r="W25" i="6850"/>
  <c r="AM25" i="6850" s="1"/>
  <c r="W60" i="6850"/>
  <c r="W78" i="6850"/>
  <c r="AM78" i="6850" s="1"/>
  <c r="W3" i="6850"/>
  <c r="AI7" i="6913"/>
  <c r="AI6" i="6913"/>
  <c r="AL6" i="6913"/>
  <c r="AH7" i="6913" s="1"/>
  <c r="AK6" i="6913"/>
  <c r="AM6" i="6913" s="1"/>
  <c r="AJ6" i="6913"/>
  <c r="AM7" i="6913"/>
  <c r="AL7" i="6913"/>
  <c r="AK7" i="6913"/>
  <c r="AJ7" i="6913"/>
  <c r="AU8" i="6914"/>
  <c r="AU7" i="6914"/>
  <c r="AU6" i="6914"/>
  <c r="AX7" i="6914"/>
  <c r="AW7" i="6914"/>
  <c r="AY7" i="6914" s="1"/>
  <c r="AV7" i="6914"/>
  <c r="AX6" i="6914"/>
  <c r="AW6" i="6914"/>
  <c r="AY6" i="6914" s="1"/>
  <c r="AV6" i="6914"/>
  <c r="AX8" i="6914"/>
  <c r="AW8" i="6914"/>
  <c r="AY8" i="6914" s="1"/>
  <c r="AV8" i="6914"/>
  <c r="AX34" i="6912"/>
  <c r="AW34" i="6912"/>
  <c r="AY34" i="6912" s="1"/>
  <c r="AV34" i="6912"/>
  <c r="AX33" i="6912"/>
  <c r="AW33" i="6912"/>
  <c r="AY33" i="6912" s="1"/>
  <c r="AV33" i="6912"/>
  <c r="AY32" i="6912"/>
  <c r="AX32" i="6912"/>
  <c r="AW32" i="6912"/>
  <c r="AV32" i="6912"/>
  <c r="AY31" i="6912"/>
  <c r="AX31" i="6912"/>
  <c r="AW31" i="6912"/>
  <c r="AV31" i="6912"/>
  <c r="AX30" i="6912"/>
  <c r="AW30" i="6912"/>
  <c r="AY30" i="6912" s="1"/>
  <c r="AV30" i="6912"/>
  <c r="AX29" i="6912"/>
  <c r="AW29" i="6912"/>
  <c r="AY29" i="6912" s="1"/>
  <c r="AV29" i="6912"/>
  <c r="AY28" i="6912"/>
  <c r="AX28" i="6912"/>
  <c r="AW28" i="6912"/>
  <c r="AV28" i="6912"/>
  <c r="AY27" i="6912"/>
  <c r="AX27" i="6912"/>
  <c r="AW27" i="6912"/>
  <c r="AV27" i="6912"/>
  <c r="AX26" i="6912"/>
  <c r="AW26" i="6912"/>
  <c r="AY26" i="6912" s="1"/>
  <c r="AV26" i="6912"/>
  <c r="AX25" i="6912"/>
  <c r="AW25" i="6912"/>
  <c r="AY25" i="6912" s="1"/>
  <c r="AV25" i="6912"/>
  <c r="AY24" i="6912"/>
  <c r="AX24" i="6912"/>
  <c r="AW24" i="6912"/>
  <c r="AV24" i="6912"/>
  <c r="AY23" i="6912"/>
  <c r="AX23" i="6912"/>
  <c r="AW23" i="6912"/>
  <c r="AV23" i="6912"/>
  <c r="AX22" i="6912"/>
  <c r="AW22" i="6912"/>
  <c r="AY22" i="6912" s="1"/>
  <c r="AV22" i="6912"/>
  <c r="AX21" i="6912"/>
  <c r="AW21" i="6912"/>
  <c r="AY21" i="6912" s="1"/>
  <c r="AV21" i="6912"/>
  <c r="AY20" i="6912"/>
  <c r="AX20" i="6912"/>
  <c r="AT20" i="6912" s="1"/>
  <c r="AW20" i="6912"/>
  <c r="AV20" i="6912"/>
  <c r="AG14" i="6915"/>
  <c r="AF14" i="6915"/>
  <c r="AE14" i="6915"/>
  <c r="AD14" i="6915"/>
  <c r="AC14" i="6915" s="1"/>
  <c r="AB14" i="6915" s="1"/>
  <c r="AG13" i="6915"/>
  <c r="AF13" i="6915"/>
  <c r="AE13" i="6915"/>
  <c r="AD13" i="6915"/>
  <c r="AG12" i="6915"/>
  <c r="AF12" i="6915"/>
  <c r="AE12" i="6915"/>
  <c r="AD12" i="6915"/>
  <c r="AG11" i="6915"/>
  <c r="AF11" i="6915"/>
  <c r="AE11" i="6915"/>
  <c r="AD11" i="6915"/>
  <c r="AC11" i="6915"/>
  <c r="AB11" i="6915" s="1"/>
  <c r="AG10" i="6915"/>
  <c r="AF10" i="6915"/>
  <c r="AE10" i="6915"/>
  <c r="AD10" i="6915"/>
  <c r="AC10" i="6915"/>
  <c r="AB10" i="6915" s="1"/>
  <c r="AG9" i="6915"/>
  <c r="AF9" i="6915"/>
  <c r="AE9" i="6915"/>
  <c r="AD9" i="6915"/>
  <c r="AG8" i="6915"/>
  <c r="AF8" i="6915"/>
  <c r="AE8" i="6915"/>
  <c r="AD8" i="6915"/>
  <c r="AL7" i="6915"/>
  <c r="AK7" i="6915"/>
  <c r="AM7" i="6915" s="1"/>
  <c r="AJ7" i="6915"/>
  <c r="AG7" i="6915"/>
  <c r="AF7" i="6915"/>
  <c r="AE7" i="6915"/>
  <c r="AD7" i="6915"/>
  <c r="AL6" i="6915"/>
  <c r="AH6" i="6915" s="1"/>
  <c r="AK6" i="6915"/>
  <c r="AM6" i="6915" s="1"/>
  <c r="AJ6" i="6915"/>
  <c r="AG6" i="6915"/>
  <c r="AF6" i="6915"/>
  <c r="AE6" i="6915"/>
  <c r="AD6" i="6915"/>
  <c r="AG5" i="6915"/>
  <c r="AF5" i="6915"/>
  <c r="AE5" i="6915"/>
  <c r="AD5" i="6915"/>
  <c r="AC5" i="6915" s="1"/>
  <c r="AB5" i="6915" s="1"/>
  <c r="AS8" i="6914"/>
  <c r="AR8" i="6914"/>
  <c r="AQ8" i="6914"/>
  <c r="AP8" i="6914"/>
  <c r="AS7" i="6914"/>
  <c r="AR7" i="6914"/>
  <c r="AQ7" i="6914"/>
  <c r="AP7" i="6914"/>
  <c r="AS6" i="6914"/>
  <c r="AR6" i="6914"/>
  <c r="AQ6" i="6914"/>
  <c r="AP6" i="6914"/>
  <c r="AS5" i="6914"/>
  <c r="AR5" i="6914"/>
  <c r="AQ5" i="6914"/>
  <c r="AP5" i="6914"/>
  <c r="X88" i="6851"/>
  <c r="C88" i="6851"/>
  <c r="B88" i="6851"/>
  <c r="C73" i="6851"/>
  <c r="B73" i="6851"/>
  <c r="C33" i="6851"/>
  <c r="B33" i="6851"/>
  <c r="C78" i="6850"/>
  <c r="B78" i="6850"/>
  <c r="X60" i="6850"/>
  <c r="C60" i="6850"/>
  <c r="B60" i="6850"/>
  <c r="X25" i="6850"/>
  <c r="C25" i="6850"/>
  <c r="B25" i="6850"/>
  <c r="AN654" i="2"/>
  <c r="C654" i="2"/>
  <c r="B654" i="2"/>
  <c r="X653" i="2"/>
  <c r="C653" i="2"/>
  <c r="B653" i="2"/>
  <c r="AN584" i="2"/>
  <c r="X584" i="2"/>
  <c r="C584" i="2"/>
  <c r="B584" i="2"/>
  <c r="Y527" i="2"/>
  <c r="AN527" i="2"/>
  <c r="C527" i="2"/>
  <c r="B527" i="2"/>
  <c r="X518" i="2"/>
  <c r="C518" i="2"/>
  <c r="B518" i="2"/>
  <c r="AM581" i="2"/>
  <c r="C581" i="2"/>
  <c r="B581" i="2"/>
  <c r="AN324" i="2"/>
  <c r="AM324" i="2"/>
  <c r="C324" i="2"/>
  <c r="B324" i="2"/>
  <c r="Y323" i="2"/>
  <c r="C323" i="2"/>
  <c r="B323" i="2"/>
  <c r="AO144" i="2"/>
  <c r="C144" i="2"/>
  <c r="B144" i="2"/>
  <c r="H746" i="6847"/>
  <c r="I746" i="6847"/>
  <c r="H747" i="6847"/>
  <c r="I747" i="6847"/>
  <c r="H748" i="6847"/>
  <c r="I748" i="6847"/>
  <c r="H749" i="6847"/>
  <c r="I749" i="6847"/>
  <c r="H750" i="6847"/>
  <c r="I750" i="6847"/>
  <c r="H751" i="6847"/>
  <c r="I751" i="6847"/>
  <c r="H752" i="6847"/>
  <c r="I752" i="6847"/>
  <c r="A746" i="6847"/>
  <c r="C746" i="6847"/>
  <c r="C747" i="6847" s="1"/>
  <c r="C748" i="6847" s="1"/>
  <c r="C749" i="6847" s="1"/>
  <c r="C750" i="6847" s="1"/>
  <c r="C751" i="6847" s="1"/>
  <c r="C752" i="6847" s="1"/>
  <c r="A747" i="6847"/>
  <c r="A748" i="6847"/>
  <c r="A749" i="6847"/>
  <c r="A750" i="6847"/>
  <c r="A751" i="6847"/>
  <c r="A752" i="6847"/>
  <c r="AG7" i="6913"/>
  <c r="AF7" i="6913"/>
  <c r="AE7" i="6913"/>
  <c r="AD7" i="6913"/>
  <c r="AG6" i="6913"/>
  <c r="AF6" i="6913"/>
  <c r="AE6" i="6913"/>
  <c r="AD6" i="6913"/>
  <c r="AG5" i="6913"/>
  <c r="AF5" i="6913"/>
  <c r="AE5" i="6913"/>
  <c r="AD5" i="6913"/>
  <c r="I745" i="6847"/>
  <c r="H745" i="6847"/>
  <c r="A745" i="6847"/>
  <c r="I744" i="6847"/>
  <c r="H744" i="6847"/>
  <c r="I743" i="6847"/>
  <c r="H743" i="6847"/>
  <c r="I742" i="6847"/>
  <c r="H742" i="6847"/>
  <c r="I741" i="6847"/>
  <c r="H741" i="6847"/>
  <c r="A744" i="6847"/>
  <c r="A743" i="6847"/>
  <c r="A742" i="6847"/>
  <c r="A741" i="6847"/>
  <c r="AV7" i="6912"/>
  <c r="AW7" i="6912"/>
  <c r="AY7" i="6912" s="1"/>
  <c r="AX7" i="6912"/>
  <c r="AV8" i="6912"/>
  <c r="AW8" i="6912"/>
  <c r="AY8" i="6912" s="1"/>
  <c r="AX8" i="6912"/>
  <c r="AV9" i="6912"/>
  <c r="AW9" i="6912"/>
  <c r="AY9" i="6912" s="1"/>
  <c r="AX9" i="6912"/>
  <c r="AV10" i="6912"/>
  <c r="AW10" i="6912"/>
  <c r="AY10" i="6912" s="1"/>
  <c r="AX10" i="6912"/>
  <c r="AV11" i="6912"/>
  <c r="AW11" i="6912"/>
  <c r="AY11" i="6912" s="1"/>
  <c r="AX11" i="6912"/>
  <c r="AV12" i="6912"/>
  <c r="AW12" i="6912"/>
  <c r="AY12" i="6912" s="1"/>
  <c r="AX12" i="6912"/>
  <c r="AV13" i="6912"/>
  <c r="AW13" i="6912"/>
  <c r="AY13" i="6912" s="1"/>
  <c r="AX13" i="6912"/>
  <c r="AV14" i="6912"/>
  <c r="AW14" i="6912"/>
  <c r="AY14" i="6912" s="1"/>
  <c r="AX14" i="6912"/>
  <c r="AV15" i="6912"/>
  <c r="AW15" i="6912"/>
  <c r="AY15" i="6912" s="1"/>
  <c r="AX15" i="6912"/>
  <c r="AV16" i="6912"/>
  <c r="AW16" i="6912"/>
  <c r="AY16" i="6912" s="1"/>
  <c r="AX16" i="6912"/>
  <c r="AV17" i="6912"/>
  <c r="AW17" i="6912"/>
  <c r="AY17" i="6912" s="1"/>
  <c r="AX17" i="6912"/>
  <c r="AV18" i="6912"/>
  <c r="AW18" i="6912"/>
  <c r="AY18" i="6912" s="1"/>
  <c r="AX18" i="6912"/>
  <c r="AV19" i="6912"/>
  <c r="AW19" i="6912"/>
  <c r="AY19" i="6912" s="1"/>
  <c r="AX19" i="6912"/>
  <c r="AX6" i="6912"/>
  <c r="AW6" i="6912"/>
  <c r="AY6" i="6912" s="1"/>
  <c r="AV6" i="6912"/>
  <c r="AS34" i="6912"/>
  <c r="AR34" i="6912"/>
  <c r="AQ34" i="6912"/>
  <c r="AP34" i="6912"/>
  <c r="AS33" i="6912"/>
  <c r="AR33" i="6912"/>
  <c r="AQ33" i="6912"/>
  <c r="AP33" i="6912"/>
  <c r="AS32" i="6912"/>
  <c r="AR32" i="6912"/>
  <c r="AQ32" i="6912"/>
  <c r="AP32" i="6912"/>
  <c r="AS31" i="6912"/>
  <c r="AR31" i="6912"/>
  <c r="AQ31" i="6912"/>
  <c r="AP31" i="6912"/>
  <c r="AS30" i="6912"/>
  <c r="AR30" i="6912"/>
  <c r="AQ30" i="6912"/>
  <c r="AP30" i="6912"/>
  <c r="AS29" i="6912"/>
  <c r="AR29" i="6912"/>
  <c r="AQ29" i="6912"/>
  <c r="AP29" i="6912"/>
  <c r="AS28" i="6912"/>
  <c r="AR28" i="6912"/>
  <c r="AQ28" i="6912"/>
  <c r="AP28" i="6912"/>
  <c r="AS27" i="6912"/>
  <c r="AR27" i="6912"/>
  <c r="AQ27" i="6912"/>
  <c r="AP27" i="6912"/>
  <c r="AS26" i="6912"/>
  <c r="AR26" i="6912"/>
  <c r="AQ26" i="6912"/>
  <c r="AP26" i="6912"/>
  <c r="AS25" i="6912"/>
  <c r="AR25" i="6912"/>
  <c r="AQ25" i="6912"/>
  <c r="AP25" i="6912"/>
  <c r="AS24" i="6912"/>
  <c r="AR24" i="6912"/>
  <c r="AQ24" i="6912"/>
  <c r="AP24" i="6912"/>
  <c r="AS23" i="6912"/>
  <c r="AR23" i="6912"/>
  <c r="AQ23" i="6912"/>
  <c r="AP23" i="6912"/>
  <c r="AS22" i="6912"/>
  <c r="AR22" i="6912"/>
  <c r="AQ22" i="6912"/>
  <c r="AP22" i="6912"/>
  <c r="AS21" i="6912"/>
  <c r="AR21" i="6912"/>
  <c r="AQ21" i="6912"/>
  <c r="AP21" i="6912"/>
  <c r="AS20" i="6912"/>
  <c r="AR20" i="6912"/>
  <c r="AQ20" i="6912"/>
  <c r="AP20" i="6912"/>
  <c r="AS19" i="6912"/>
  <c r="AR19" i="6912"/>
  <c r="AQ19" i="6912"/>
  <c r="AP19" i="6912"/>
  <c r="AS18" i="6912"/>
  <c r="AR18" i="6912"/>
  <c r="AQ18" i="6912"/>
  <c r="AP18" i="6912"/>
  <c r="AS17" i="6912"/>
  <c r="AR17" i="6912"/>
  <c r="AQ17" i="6912"/>
  <c r="AP17" i="6912"/>
  <c r="AS16" i="6912"/>
  <c r="AR16" i="6912"/>
  <c r="AQ16" i="6912"/>
  <c r="AP16" i="6912"/>
  <c r="AS15" i="6912"/>
  <c r="AR15" i="6912"/>
  <c r="AQ15" i="6912"/>
  <c r="AP15" i="6912"/>
  <c r="AS14" i="6912"/>
  <c r="AR14" i="6912"/>
  <c r="AQ14" i="6912"/>
  <c r="AP14" i="6912"/>
  <c r="AS13" i="6912"/>
  <c r="AR13" i="6912"/>
  <c r="AQ13" i="6912"/>
  <c r="AP13" i="6912"/>
  <c r="AS12" i="6912"/>
  <c r="AR12" i="6912"/>
  <c r="AQ12" i="6912"/>
  <c r="AP12" i="6912"/>
  <c r="AS11" i="6912"/>
  <c r="AR11" i="6912"/>
  <c r="AQ11" i="6912"/>
  <c r="AP11" i="6912"/>
  <c r="AS10" i="6912"/>
  <c r="AR10" i="6912"/>
  <c r="AQ10" i="6912"/>
  <c r="AP10" i="6912"/>
  <c r="AS9" i="6912"/>
  <c r="AR9" i="6912"/>
  <c r="AQ9" i="6912"/>
  <c r="AP9" i="6912"/>
  <c r="AS8" i="6912"/>
  <c r="AR8" i="6912"/>
  <c r="AQ8" i="6912"/>
  <c r="AP8" i="6912"/>
  <c r="AO8" i="6912" s="1"/>
  <c r="AS7" i="6912"/>
  <c r="AR7" i="6912"/>
  <c r="AQ7" i="6912"/>
  <c r="AO7" i="6912" s="1"/>
  <c r="AP7" i="6912"/>
  <c r="AS6" i="6912"/>
  <c r="AR6" i="6912"/>
  <c r="AQ6" i="6912"/>
  <c r="AP6" i="6912"/>
  <c r="AS5" i="6912"/>
  <c r="AR5" i="6912"/>
  <c r="AQ5" i="6912"/>
  <c r="AP5" i="6912"/>
  <c r="AM653" i="2" l="1"/>
  <c r="X324" i="2"/>
  <c r="X581" i="2"/>
  <c r="E581" i="2" s="1"/>
  <c r="AM144" i="2"/>
  <c r="X144" i="2"/>
  <c r="E584" i="2"/>
  <c r="E653" i="2"/>
  <c r="AO581" i="2"/>
  <c r="AO653" i="2"/>
  <c r="AO654" i="2"/>
  <c r="AN518" i="2"/>
  <c r="E78" i="6850"/>
  <c r="Y78" i="6850"/>
  <c r="X33" i="6851"/>
  <c r="AM60" i="6850"/>
  <c r="E60" i="6850"/>
  <c r="AH7" i="6915"/>
  <c r="AC8" i="6915"/>
  <c r="AB8" i="6915" s="1"/>
  <c r="AC6" i="6915"/>
  <c r="AB6" i="6915" s="1"/>
  <c r="AC7" i="6915"/>
  <c r="AB7" i="6915" s="1"/>
  <c r="AC13" i="6915"/>
  <c r="AB13" i="6915" s="1"/>
  <c r="AC9" i="6915"/>
  <c r="AB9" i="6915" s="1"/>
  <c r="AC12" i="6915"/>
  <c r="AB12" i="6915" s="1"/>
  <c r="AC7" i="6913"/>
  <c r="AT7" i="6914"/>
  <c r="AT8" i="6914" s="1"/>
  <c r="AO7" i="6914"/>
  <c r="AN7" i="6914" s="1"/>
  <c r="AO5" i="6914"/>
  <c r="AN5" i="6914" s="1"/>
  <c r="AO6" i="6914"/>
  <c r="AN6" i="6914" s="1"/>
  <c r="AO8" i="6914"/>
  <c r="AN8" i="6914" s="1"/>
  <c r="AT21" i="6912"/>
  <c r="AT22" i="6912" s="1"/>
  <c r="AT23" i="6912" s="1"/>
  <c r="AT24" i="6912" s="1"/>
  <c r="AT25" i="6912" s="1"/>
  <c r="AT26" i="6912" s="1"/>
  <c r="AT27" i="6912" s="1"/>
  <c r="AT28" i="6912" s="1"/>
  <c r="AT29" i="6912" s="1"/>
  <c r="AT30" i="6912" s="1"/>
  <c r="AT31" i="6912" s="1"/>
  <c r="AT32" i="6912" s="1"/>
  <c r="AT33" i="6912" s="1"/>
  <c r="AT34" i="6912" s="1"/>
  <c r="AO6" i="6912"/>
  <c r="AO26" i="6912"/>
  <c r="AO27" i="6912"/>
  <c r="AO32" i="6912"/>
  <c r="AO33" i="6912"/>
  <c r="AT6" i="6912"/>
  <c r="AT7" i="6912" s="1"/>
  <c r="AT8" i="6912" s="1"/>
  <c r="AT9" i="6912" s="1"/>
  <c r="AT10" i="6912" s="1"/>
  <c r="AT11" i="6912" s="1"/>
  <c r="AT12" i="6912" s="1"/>
  <c r="AT13" i="6912" s="1"/>
  <c r="AT14" i="6912" s="1"/>
  <c r="AT15" i="6912" s="1"/>
  <c r="AT16" i="6912" s="1"/>
  <c r="AT17" i="6912" s="1"/>
  <c r="AT18" i="6912" s="1"/>
  <c r="AT19" i="6912" s="1"/>
  <c r="AO16" i="6912"/>
  <c r="AO19" i="6912"/>
  <c r="AO22" i="6912"/>
  <c r="AO23" i="6912"/>
  <c r="AO25" i="6912"/>
  <c r="E33" i="6851"/>
  <c r="E88" i="6851"/>
  <c r="X73" i="6851"/>
  <c r="E73" i="6851" s="1"/>
  <c r="Y25" i="6850"/>
  <c r="E25" i="6850" s="1"/>
  <c r="E324" i="2"/>
  <c r="AO323" i="2"/>
  <c r="AO527" i="2"/>
  <c r="AO584" i="2"/>
  <c r="Y144" i="2"/>
  <c r="E144" i="2" s="1"/>
  <c r="X323" i="2"/>
  <c r="AM323" i="2"/>
  <c r="Y518" i="2"/>
  <c r="E518" i="2" s="1"/>
  <c r="X527" i="2"/>
  <c r="E527" i="2" s="1"/>
  <c r="AM527" i="2"/>
  <c r="Y654" i="2"/>
  <c r="E654" i="2" s="1"/>
  <c r="AO324" i="2"/>
  <c r="E323" i="2"/>
  <c r="AC6" i="6913"/>
  <c r="AC5" i="6913"/>
  <c r="AO11" i="6912"/>
  <c r="AO12" i="6912"/>
  <c r="AO14" i="6912"/>
  <c r="AO29" i="6912"/>
  <c r="AO31" i="6912"/>
  <c r="AO13" i="6912"/>
  <c r="AO30" i="6912"/>
  <c r="AO10" i="6912"/>
  <c r="AO17" i="6912"/>
  <c r="AO21" i="6912"/>
  <c r="AO28" i="6912"/>
  <c r="AO18" i="6912"/>
  <c r="AO24" i="6912"/>
  <c r="AO9" i="6912"/>
  <c r="AO15" i="6912"/>
  <c r="AO20" i="6912"/>
  <c r="AO34" i="6912"/>
  <c r="AO5" i="6912"/>
  <c r="G35" i="6892"/>
  <c r="D35" i="6892"/>
  <c r="C35" i="6892" l="1"/>
  <c r="B31" i="6911" l="1"/>
  <c r="B18" i="6911"/>
  <c r="B30" i="6911"/>
  <c r="B17" i="6911"/>
  <c r="B29" i="6911"/>
  <c r="B16" i="6911"/>
  <c r="B15" i="6911"/>
  <c r="B14" i="6911"/>
  <c r="B28" i="6911"/>
  <c r="B13" i="6911"/>
  <c r="B12" i="6911"/>
  <c r="B11" i="6911"/>
  <c r="B27" i="6911"/>
  <c r="B26" i="6911"/>
  <c r="B10" i="6911"/>
  <c r="B25" i="6911"/>
  <c r="B9" i="6911"/>
  <c r="B8" i="6911"/>
  <c r="B7" i="6911"/>
  <c r="B6" i="6911"/>
  <c r="B24" i="6911"/>
  <c r="B5" i="6911"/>
  <c r="B23" i="6911"/>
  <c r="B22" i="6911"/>
  <c r="B21" i="6911"/>
  <c r="B20" i="6911"/>
  <c r="B4" i="6911"/>
  <c r="B3" i="6911"/>
  <c r="B2" i="6911"/>
  <c r="Y37" i="6851" l="1"/>
  <c r="X49" i="6850"/>
  <c r="H740" i="6847"/>
  <c r="I740" i="6847"/>
  <c r="A740" i="6847"/>
  <c r="AO5" i="6909"/>
  <c r="AO6" i="6909" s="1"/>
  <c r="AO7" i="6909" s="1"/>
  <c r="AO8" i="6909" s="1"/>
  <c r="AO4" i="6909"/>
  <c r="X37" i="6851" l="1"/>
  <c r="Y49" i="6850"/>
  <c r="AR8" i="6909"/>
  <c r="AP8" i="6909"/>
  <c r="AM8" i="6909"/>
  <c r="AL8" i="6909"/>
  <c r="AK8" i="6909"/>
  <c r="AJ8" i="6909"/>
  <c r="AI8" i="6909"/>
  <c r="AR7" i="6909"/>
  <c r="AP7" i="6909"/>
  <c r="AM7" i="6909"/>
  <c r="AL7" i="6909"/>
  <c r="AK7" i="6909"/>
  <c r="AJ7" i="6909"/>
  <c r="AR6" i="6909"/>
  <c r="AP6" i="6909"/>
  <c r="AM6" i="6909"/>
  <c r="AL6" i="6909"/>
  <c r="AK6" i="6909"/>
  <c r="AJ6" i="6909"/>
  <c r="AR5" i="6909"/>
  <c r="AP5" i="6909"/>
  <c r="AM5" i="6909"/>
  <c r="AL5" i="6909"/>
  <c r="AK5" i="6909"/>
  <c r="AJ5" i="6909"/>
  <c r="AR4" i="6909"/>
  <c r="AP4" i="6909"/>
  <c r="AM4" i="6909"/>
  <c r="AL4" i="6909"/>
  <c r="AK4" i="6909"/>
  <c r="AJ4" i="6909"/>
  <c r="AM3" i="6909"/>
  <c r="AL3" i="6909"/>
  <c r="AK3" i="6909"/>
  <c r="AJ3" i="6909"/>
  <c r="AI3" i="6909"/>
  <c r="V4" i="6907"/>
  <c r="W4" i="6907"/>
  <c r="X4" i="6907"/>
  <c r="Z4" i="6907" s="1"/>
  <c r="Y4" i="6907"/>
  <c r="W22" i="6908"/>
  <c r="X22" i="6908"/>
  <c r="Z22" i="6908" s="1"/>
  <c r="Y22" i="6908"/>
  <c r="Y23" i="6908"/>
  <c r="X23" i="6908"/>
  <c r="Z23" i="6908" s="1"/>
  <c r="W23" i="6908"/>
  <c r="T23" i="6908"/>
  <c r="S23" i="6908"/>
  <c r="R23" i="6908"/>
  <c r="Q23" i="6908"/>
  <c r="T22" i="6908"/>
  <c r="S22" i="6908"/>
  <c r="R22" i="6908"/>
  <c r="Q22" i="6908"/>
  <c r="Y21" i="6908"/>
  <c r="X21" i="6908"/>
  <c r="Z21" i="6908" s="1"/>
  <c r="W21" i="6908"/>
  <c r="T21" i="6908"/>
  <c r="S21" i="6908"/>
  <c r="R21" i="6908"/>
  <c r="Q21" i="6908"/>
  <c r="P21" i="6908" s="1"/>
  <c r="Y20" i="6908"/>
  <c r="X20" i="6908"/>
  <c r="Z20" i="6908" s="1"/>
  <c r="W20" i="6908"/>
  <c r="T20" i="6908"/>
  <c r="S20" i="6908"/>
  <c r="R20" i="6908"/>
  <c r="Q20" i="6908"/>
  <c r="P20" i="6908" s="1"/>
  <c r="Y19" i="6908"/>
  <c r="X19" i="6908"/>
  <c r="Z19" i="6908" s="1"/>
  <c r="W19" i="6908"/>
  <c r="T19" i="6908"/>
  <c r="S19" i="6908"/>
  <c r="R19" i="6908"/>
  <c r="Q19" i="6908"/>
  <c r="Y18" i="6908"/>
  <c r="X18" i="6908"/>
  <c r="Z18" i="6908" s="1"/>
  <c r="W18" i="6908"/>
  <c r="T18" i="6908"/>
  <c r="S18" i="6908"/>
  <c r="R18" i="6908"/>
  <c r="Q18" i="6908"/>
  <c r="Y17" i="6908"/>
  <c r="X17" i="6908"/>
  <c r="Z17" i="6908" s="1"/>
  <c r="W17" i="6908"/>
  <c r="T17" i="6908"/>
  <c r="S17" i="6908"/>
  <c r="R17" i="6908"/>
  <c r="Q17" i="6908"/>
  <c r="Y16" i="6908"/>
  <c r="X16" i="6908"/>
  <c r="Z16" i="6908" s="1"/>
  <c r="W16" i="6908"/>
  <c r="T16" i="6908"/>
  <c r="S16" i="6908"/>
  <c r="R16" i="6908"/>
  <c r="Q16" i="6908"/>
  <c r="Y15" i="6908"/>
  <c r="X15" i="6908"/>
  <c r="Z15" i="6908" s="1"/>
  <c r="W15" i="6908"/>
  <c r="T15" i="6908"/>
  <c r="S15" i="6908"/>
  <c r="R15" i="6908"/>
  <c r="Q15" i="6908"/>
  <c r="Y14" i="6908"/>
  <c r="X14" i="6908"/>
  <c r="Z14" i="6908" s="1"/>
  <c r="W14" i="6908"/>
  <c r="T14" i="6908"/>
  <c r="S14" i="6908"/>
  <c r="R14" i="6908"/>
  <c r="Q14" i="6908"/>
  <c r="Y13" i="6908"/>
  <c r="X13" i="6908"/>
  <c r="Z13" i="6908" s="1"/>
  <c r="W13" i="6908"/>
  <c r="T13" i="6908"/>
  <c r="S13" i="6908"/>
  <c r="R13" i="6908"/>
  <c r="Q13" i="6908"/>
  <c r="Y12" i="6908"/>
  <c r="X12" i="6908"/>
  <c r="Z12" i="6908" s="1"/>
  <c r="W12" i="6908"/>
  <c r="T12" i="6908"/>
  <c r="S12" i="6908"/>
  <c r="R12" i="6908"/>
  <c r="Q12" i="6908"/>
  <c r="P12" i="6908" s="1"/>
  <c r="Y11" i="6908"/>
  <c r="X11" i="6908"/>
  <c r="Z11" i="6908" s="1"/>
  <c r="W11" i="6908"/>
  <c r="T11" i="6908"/>
  <c r="S11" i="6908"/>
  <c r="R11" i="6908"/>
  <c r="Q11" i="6908"/>
  <c r="Y10" i="6908"/>
  <c r="X10" i="6908"/>
  <c r="Z10" i="6908" s="1"/>
  <c r="W10" i="6908"/>
  <c r="T10" i="6908"/>
  <c r="S10" i="6908"/>
  <c r="R10" i="6908"/>
  <c r="Q10" i="6908"/>
  <c r="Y9" i="6908"/>
  <c r="X9" i="6908"/>
  <c r="Z9" i="6908" s="1"/>
  <c r="W9" i="6908"/>
  <c r="T9" i="6908"/>
  <c r="S9" i="6908"/>
  <c r="R9" i="6908"/>
  <c r="Q9" i="6908"/>
  <c r="Y8" i="6908"/>
  <c r="X8" i="6908"/>
  <c r="Z8" i="6908" s="1"/>
  <c r="W8" i="6908"/>
  <c r="T8" i="6908"/>
  <c r="S8" i="6908"/>
  <c r="R8" i="6908"/>
  <c r="Q8" i="6908"/>
  <c r="Y7" i="6908"/>
  <c r="X7" i="6908"/>
  <c r="Z7" i="6908" s="1"/>
  <c r="W7" i="6908"/>
  <c r="T7" i="6908"/>
  <c r="S7" i="6908"/>
  <c r="R7" i="6908"/>
  <c r="Q7" i="6908"/>
  <c r="Y6" i="6908"/>
  <c r="X6" i="6908"/>
  <c r="Z6" i="6908" s="1"/>
  <c r="W6" i="6908"/>
  <c r="T6" i="6908"/>
  <c r="S6" i="6908"/>
  <c r="R6" i="6908"/>
  <c r="Q6" i="6908"/>
  <c r="Y5" i="6908"/>
  <c r="X5" i="6908"/>
  <c r="Z5" i="6908" s="1"/>
  <c r="W5" i="6908"/>
  <c r="T5" i="6908"/>
  <c r="S5" i="6908"/>
  <c r="R5" i="6908"/>
  <c r="P5" i="6908" s="1"/>
  <c r="Q5" i="6908"/>
  <c r="Y4" i="6908"/>
  <c r="X4" i="6908"/>
  <c r="Z4" i="6908" s="1"/>
  <c r="W4" i="6908"/>
  <c r="T4" i="6908"/>
  <c r="S4" i="6908"/>
  <c r="R4" i="6908"/>
  <c r="Q4" i="6908"/>
  <c r="T3" i="6908"/>
  <c r="S3" i="6908"/>
  <c r="R3" i="6908"/>
  <c r="Q3" i="6908"/>
  <c r="P3" i="6908" s="1"/>
  <c r="Q4" i="6907"/>
  <c r="R4" i="6907"/>
  <c r="S4" i="6907"/>
  <c r="T4" i="6907"/>
  <c r="T3" i="6907"/>
  <c r="S3" i="6907"/>
  <c r="R3" i="6907"/>
  <c r="Q3" i="6907"/>
  <c r="H729" i="6847"/>
  <c r="I729" i="6847"/>
  <c r="H730" i="6847"/>
  <c r="I730" i="6847"/>
  <c r="H731" i="6847"/>
  <c r="I731" i="6847"/>
  <c r="H732" i="6847"/>
  <c r="I732" i="6847"/>
  <c r="H733" i="6847"/>
  <c r="I733" i="6847"/>
  <c r="H734" i="6847"/>
  <c r="I734" i="6847"/>
  <c r="H735" i="6847"/>
  <c r="I735" i="6847"/>
  <c r="H736" i="6847"/>
  <c r="I736" i="6847"/>
  <c r="H737" i="6847"/>
  <c r="I737" i="6847"/>
  <c r="H738" i="6847"/>
  <c r="I738" i="6847"/>
  <c r="H739" i="6847"/>
  <c r="I739" i="6847"/>
  <c r="A729" i="6847"/>
  <c r="A730" i="6847"/>
  <c r="A731" i="6847"/>
  <c r="A732" i="6847"/>
  <c r="A733" i="6847"/>
  <c r="A734" i="6847"/>
  <c r="A735" i="6847"/>
  <c r="A736" i="6847"/>
  <c r="A737" i="6847"/>
  <c r="A738" i="6847"/>
  <c r="A739" i="6847"/>
  <c r="AJ17" i="6906"/>
  <c r="AK17" i="6906"/>
  <c r="AL17" i="6906"/>
  <c r="AM17" i="6906"/>
  <c r="AP17" i="6906"/>
  <c r="AR17" i="6906"/>
  <c r="AJ18" i="6906"/>
  <c r="AK18" i="6906"/>
  <c r="AL18" i="6906"/>
  <c r="AM18" i="6906"/>
  <c r="AP18" i="6906"/>
  <c r="AR18" i="6906"/>
  <c r="AJ19" i="6906"/>
  <c r="AK19" i="6906"/>
  <c r="AL19" i="6906"/>
  <c r="AM19" i="6906"/>
  <c r="AI19" i="6906" s="1"/>
  <c r="AP19" i="6906"/>
  <c r="AR19" i="6906"/>
  <c r="AJ20" i="6906"/>
  <c r="AK20" i="6906"/>
  <c r="AI20" i="6906" s="1"/>
  <c r="AL20" i="6906"/>
  <c r="AM20" i="6906"/>
  <c r="AP20" i="6906"/>
  <c r="AR20" i="6906"/>
  <c r="AJ21" i="6906"/>
  <c r="AK21" i="6906"/>
  <c r="AL21" i="6906"/>
  <c r="AM21" i="6906"/>
  <c r="AP21" i="6906"/>
  <c r="AR21" i="6906"/>
  <c r="AJ22" i="6906"/>
  <c r="AK22" i="6906"/>
  <c r="AL22" i="6906"/>
  <c r="AM22" i="6906"/>
  <c r="AP22" i="6906"/>
  <c r="AR22" i="6906"/>
  <c r="AJ23" i="6906"/>
  <c r="AK23" i="6906"/>
  <c r="AL23" i="6906"/>
  <c r="AM23" i="6906"/>
  <c r="AI23" i="6906" s="1"/>
  <c r="AP23" i="6906"/>
  <c r="AR23" i="6906"/>
  <c r="AJ24" i="6906"/>
  <c r="AK24" i="6906"/>
  <c r="AI24" i="6906" s="1"/>
  <c r="AL24" i="6906"/>
  <c r="AM24" i="6906"/>
  <c r="AP24" i="6906"/>
  <c r="AR24" i="6906"/>
  <c r="AJ25" i="6906"/>
  <c r="AK25" i="6906"/>
  <c r="AL25" i="6906"/>
  <c r="AM25" i="6906"/>
  <c r="AP25" i="6906"/>
  <c r="AR25" i="6906"/>
  <c r="AJ26" i="6906"/>
  <c r="AK26" i="6906"/>
  <c r="AL26" i="6906"/>
  <c r="AM26" i="6906"/>
  <c r="AP26" i="6906"/>
  <c r="AR26" i="6906"/>
  <c r="AJ27" i="6906"/>
  <c r="AK27" i="6906"/>
  <c r="AL27" i="6906"/>
  <c r="AM27" i="6906"/>
  <c r="AI27" i="6906" s="1"/>
  <c r="AP27" i="6906"/>
  <c r="AR27" i="6906"/>
  <c r="AJ28" i="6906"/>
  <c r="AK28" i="6906"/>
  <c r="AI28" i="6906" s="1"/>
  <c r="AL28" i="6906"/>
  <c r="AM28" i="6906"/>
  <c r="AP28" i="6906"/>
  <c r="AR28" i="6906"/>
  <c r="AJ29" i="6906"/>
  <c r="AK29" i="6906"/>
  <c r="AL29" i="6906"/>
  <c r="AM29" i="6906"/>
  <c r="AP29" i="6906"/>
  <c r="AR29" i="6906"/>
  <c r="AJ30" i="6906"/>
  <c r="AK30" i="6906"/>
  <c r="AL30" i="6906"/>
  <c r="AM30" i="6906"/>
  <c r="AP30" i="6906"/>
  <c r="AR30" i="6906"/>
  <c r="AJ31" i="6906"/>
  <c r="AK31" i="6906"/>
  <c r="AL31" i="6906"/>
  <c r="AM31" i="6906"/>
  <c r="AP31" i="6906"/>
  <c r="AR31" i="6906"/>
  <c r="AJ32" i="6906"/>
  <c r="AK32" i="6906"/>
  <c r="AL32" i="6906"/>
  <c r="AM32" i="6906"/>
  <c r="AP32" i="6906"/>
  <c r="AR32" i="6906"/>
  <c r="AJ33" i="6906"/>
  <c r="AK33" i="6906"/>
  <c r="AL33" i="6906"/>
  <c r="AM33" i="6906"/>
  <c r="AP33" i="6906"/>
  <c r="AR33" i="6906"/>
  <c r="AJ34" i="6906"/>
  <c r="AK34" i="6906"/>
  <c r="AL34" i="6906"/>
  <c r="AM34" i="6906"/>
  <c r="AP34" i="6906"/>
  <c r="AR34" i="6906"/>
  <c r="AJ35" i="6906"/>
  <c r="AK35" i="6906"/>
  <c r="AL35" i="6906"/>
  <c r="AM35" i="6906"/>
  <c r="AP35" i="6906"/>
  <c r="AR35" i="6906"/>
  <c r="AJ36" i="6906"/>
  <c r="AK36" i="6906"/>
  <c r="AL36" i="6906"/>
  <c r="AM36" i="6906"/>
  <c r="AP36" i="6906"/>
  <c r="AR36" i="6906"/>
  <c r="AJ37" i="6906"/>
  <c r="AK37" i="6906"/>
  <c r="AL37" i="6906"/>
  <c r="AM37" i="6906"/>
  <c r="AP37" i="6906"/>
  <c r="AR37" i="6906"/>
  <c r="AJ38" i="6906"/>
  <c r="AK38" i="6906"/>
  <c r="AL38" i="6906"/>
  <c r="AM38" i="6906"/>
  <c r="AP38" i="6906"/>
  <c r="AR38" i="6906"/>
  <c r="AJ39" i="6906"/>
  <c r="AK39" i="6906"/>
  <c r="AL39" i="6906"/>
  <c r="AM39" i="6906"/>
  <c r="AP39" i="6906"/>
  <c r="AR39" i="6906"/>
  <c r="AJ40" i="6906"/>
  <c r="AK40" i="6906"/>
  <c r="AL40" i="6906"/>
  <c r="AM40" i="6906"/>
  <c r="AP40" i="6906"/>
  <c r="AR40" i="6906"/>
  <c r="AJ41" i="6906"/>
  <c r="AK41" i="6906"/>
  <c r="AL41" i="6906"/>
  <c r="AM41" i="6906"/>
  <c r="AP41" i="6906"/>
  <c r="AR41" i="6906"/>
  <c r="AJ42" i="6906"/>
  <c r="AK42" i="6906"/>
  <c r="AL42" i="6906"/>
  <c r="AM42" i="6906"/>
  <c r="AP42" i="6906"/>
  <c r="AR42" i="6906"/>
  <c r="AJ43" i="6906"/>
  <c r="AK43" i="6906"/>
  <c r="AL43" i="6906"/>
  <c r="AM43" i="6906"/>
  <c r="AP43" i="6906"/>
  <c r="AR43" i="6906"/>
  <c r="AJ44" i="6906"/>
  <c r="AK44" i="6906"/>
  <c r="AL44" i="6906"/>
  <c r="AM44" i="6906"/>
  <c r="AP44" i="6906"/>
  <c r="AR44" i="6906"/>
  <c r="AJ45" i="6906"/>
  <c r="AK45" i="6906"/>
  <c r="AL45" i="6906"/>
  <c r="AM45" i="6906"/>
  <c r="AP45" i="6906"/>
  <c r="AR45" i="6906"/>
  <c r="AJ46" i="6906"/>
  <c r="AK46" i="6906"/>
  <c r="AL46" i="6906"/>
  <c r="AM46" i="6906"/>
  <c r="AP46" i="6906"/>
  <c r="AR46" i="6906"/>
  <c r="AJ47" i="6906"/>
  <c r="AK47" i="6906"/>
  <c r="AL47" i="6906"/>
  <c r="AM47" i="6906"/>
  <c r="AP47" i="6906"/>
  <c r="AR47" i="6906"/>
  <c r="AJ48" i="6906"/>
  <c r="AK48" i="6906"/>
  <c r="AL48" i="6906"/>
  <c r="AM48" i="6906"/>
  <c r="AP48" i="6906"/>
  <c r="AR48" i="6906"/>
  <c r="AJ49" i="6906"/>
  <c r="AK49" i="6906"/>
  <c r="AL49" i="6906"/>
  <c r="AM49" i="6906"/>
  <c r="AP49" i="6906"/>
  <c r="AR49" i="6906"/>
  <c r="AJ50" i="6906"/>
  <c r="AK50" i="6906"/>
  <c r="AL50" i="6906"/>
  <c r="AM50" i="6906"/>
  <c r="AP50" i="6906"/>
  <c r="AR50" i="6906"/>
  <c r="AJ51" i="6906"/>
  <c r="AK51" i="6906"/>
  <c r="AL51" i="6906"/>
  <c r="AM51" i="6906"/>
  <c r="AP51" i="6906"/>
  <c r="AR51" i="6906"/>
  <c r="AJ52" i="6906"/>
  <c r="AK52" i="6906"/>
  <c r="AL52" i="6906"/>
  <c r="AM52" i="6906"/>
  <c r="AP52" i="6906"/>
  <c r="AR52" i="6906"/>
  <c r="AJ53" i="6906"/>
  <c r="AK53" i="6906"/>
  <c r="AL53" i="6906"/>
  <c r="AM53" i="6906"/>
  <c r="AP53" i="6906"/>
  <c r="AR53" i="6906"/>
  <c r="AJ54" i="6906"/>
  <c r="AK54" i="6906"/>
  <c r="AL54" i="6906"/>
  <c r="AM54" i="6906"/>
  <c r="AP54" i="6906"/>
  <c r="AR54" i="6906"/>
  <c r="AJ55" i="6906"/>
  <c r="AK55" i="6906"/>
  <c r="AL55" i="6906"/>
  <c r="AM55" i="6906"/>
  <c r="AP55" i="6906"/>
  <c r="AR55" i="6906"/>
  <c r="AJ56" i="6906"/>
  <c r="AK56" i="6906"/>
  <c r="AL56" i="6906"/>
  <c r="AM56" i="6906"/>
  <c r="AP56" i="6906"/>
  <c r="AR56" i="6906"/>
  <c r="AJ57" i="6906"/>
  <c r="AK57" i="6906"/>
  <c r="AL57" i="6906"/>
  <c r="AM57" i="6906"/>
  <c r="AP57" i="6906"/>
  <c r="AR57" i="6906"/>
  <c r="AJ58" i="6906"/>
  <c r="AK58" i="6906"/>
  <c r="AL58" i="6906"/>
  <c r="AM58" i="6906"/>
  <c r="AP58" i="6906"/>
  <c r="AR58" i="6906"/>
  <c r="AJ59" i="6906"/>
  <c r="AK59" i="6906"/>
  <c r="AL59" i="6906"/>
  <c r="AM59" i="6906"/>
  <c r="AP59" i="6906"/>
  <c r="AR59" i="6906"/>
  <c r="AJ60" i="6906"/>
  <c r="AK60" i="6906"/>
  <c r="AL60" i="6906"/>
  <c r="AM60" i="6906"/>
  <c r="AP60" i="6906"/>
  <c r="AR60" i="6906"/>
  <c r="AJ61" i="6906"/>
  <c r="AK61" i="6906"/>
  <c r="AL61" i="6906"/>
  <c r="AM61" i="6906"/>
  <c r="AP61" i="6906"/>
  <c r="AR61" i="6906"/>
  <c r="AJ62" i="6906"/>
  <c r="AK62" i="6906"/>
  <c r="AL62" i="6906"/>
  <c r="AM62" i="6906"/>
  <c r="AP62" i="6906"/>
  <c r="AR62" i="6906"/>
  <c r="AJ63" i="6906"/>
  <c r="AK63" i="6906"/>
  <c r="AL63" i="6906"/>
  <c r="AM63" i="6906"/>
  <c r="AP63" i="6906"/>
  <c r="AR63" i="6906"/>
  <c r="AJ64" i="6906"/>
  <c r="AK64" i="6906"/>
  <c r="AL64" i="6906"/>
  <c r="AM64" i="6906"/>
  <c r="AP64" i="6906"/>
  <c r="AR64" i="6906"/>
  <c r="AJ65" i="6906"/>
  <c r="AK65" i="6906"/>
  <c r="AL65" i="6906"/>
  <c r="AM65" i="6906"/>
  <c r="AP65" i="6906"/>
  <c r="AR65" i="6906"/>
  <c r="AJ66" i="6906"/>
  <c r="AK66" i="6906"/>
  <c r="AL66" i="6906"/>
  <c r="AM66" i="6906"/>
  <c r="AP66" i="6906"/>
  <c r="AR66" i="6906"/>
  <c r="AP5" i="6906"/>
  <c r="AR5" i="6906"/>
  <c r="AP6" i="6906"/>
  <c r="AR6" i="6906"/>
  <c r="AP7" i="6906"/>
  <c r="AR7" i="6906"/>
  <c r="AP8" i="6906"/>
  <c r="AR8" i="6906"/>
  <c r="AP9" i="6906"/>
  <c r="AR9" i="6906"/>
  <c r="AP10" i="6906"/>
  <c r="AR10" i="6906"/>
  <c r="AP11" i="6906"/>
  <c r="AR11" i="6906"/>
  <c r="AP12" i="6906"/>
  <c r="AR12" i="6906"/>
  <c r="AP13" i="6906"/>
  <c r="AR13" i="6906"/>
  <c r="AP14" i="6906"/>
  <c r="AR14" i="6906"/>
  <c r="AP15" i="6906"/>
  <c r="AR15" i="6906"/>
  <c r="AP16" i="6906"/>
  <c r="AR16" i="6906"/>
  <c r="AR4" i="6906"/>
  <c r="AP4" i="6906"/>
  <c r="AJ4" i="6906"/>
  <c r="AK4" i="6906"/>
  <c r="AL4" i="6906"/>
  <c r="AM4" i="6906"/>
  <c r="AJ5" i="6906"/>
  <c r="AK5" i="6906"/>
  <c r="AL5" i="6906"/>
  <c r="AM5" i="6906"/>
  <c r="AJ6" i="6906"/>
  <c r="AK6" i="6906"/>
  <c r="AL6" i="6906"/>
  <c r="AM6" i="6906"/>
  <c r="AJ7" i="6906"/>
  <c r="AK7" i="6906"/>
  <c r="AL7" i="6906"/>
  <c r="AM7" i="6906"/>
  <c r="AJ8" i="6906"/>
  <c r="AK8" i="6906"/>
  <c r="AL8" i="6906"/>
  <c r="AM8" i="6906"/>
  <c r="AJ9" i="6906"/>
  <c r="AK9" i="6906"/>
  <c r="AL9" i="6906"/>
  <c r="AM9" i="6906"/>
  <c r="AJ10" i="6906"/>
  <c r="AK10" i="6906"/>
  <c r="AL10" i="6906"/>
  <c r="AM10" i="6906"/>
  <c r="AJ11" i="6906"/>
  <c r="AK11" i="6906"/>
  <c r="AL11" i="6906"/>
  <c r="AM11" i="6906"/>
  <c r="AJ12" i="6906"/>
  <c r="AK12" i="6906"/>
  <c r="AL12" i="6906"/>
  <c r="AM12" i="6906"/>
  <c r="AJ13" i="6906"/>
  <c r="AK13" i="6906"/>
  <c r="AI13" i="6906" s="1"/>
  <c r="AL13" i="6906"/>
  <c r="AM13" i="6906"/>
  <c r="AJ14" i="6906"/>
  <c r="AK14" i="6906"/>
  <c r="AL14" i="6906"/>
  <c r="AM14" i="6906"/>
  <c r="AJ15" i="6906"/>
  <c r="AK15" i="6906"/>
  <c r="AL15" i="6906"/>
  <c r="AM15" i="6906"/>
  <c r="AJ16" i="6906"/>
  <c r="AK16" i="6906"/>
  <c r="AL16" i="6906"/>
  <c r="AM16" i="6906"/>
  <c r="AL3" i="6906"/>
  <c r="AM3" i="6906"/>
  <c r="AK3" i="6906"/>
  <c r="AJ3" i="6906"/>
  <c r="P11" i="6908" l="1"/>
  <c r="P19" i="6908"/>
  <c r="P10" i="6908"/>
  <c r="P18" i="6908"/>
  <c r="P6" i="6908"/>
  <c r="P9" i="6908"/>
  <c r="P14" i="6908"/>
  <c r="P17" i="6908"/>
  <c r="P22" i="6908"/>
  <c r="P23" i="6908"/>
  <c r="AI5" i="6909"/>
  <c r="AI6" i="6909"/>
  <c r="AI7" i="6909"/>
  <c r="AN5" i="6909"/>
  <c r="AN6" i="6909" s="1"/>
  <c r="AN7" i="6909" s="1"/>
  <c r="AN8" i="6909" s="1"/>
  <c r="AI4" i="6909"/>
  <c r="P4" i="6907"/>
  <c r="U4" i="6908"/>
  <c r="P7" i="6908"/>
  <c r="P8" i="6908"/>
  <c r="P15" i="6908"/>
  <c r="P16" i="6908"/>
  <c r="P4" i="6908"/>
  <c r="P13" i="6908"/>
  <c r="U5" i="6908"/>
  <c r="U6" i="6908" s="1"/>
  <c r="U7" i="6908" s="1"/>
  <c r="U8" i="6908" s="1"/>
  <c r="U9" i="6908" s="1"/>
  <c r="U10" i="6908" s="1"/>
  <c r="U11" i="6908" s="1"/>
  <c r="U12" i="6908" s="1"/>
  <c r="U13" i="6908" s="1"/>
  <c r="U14" i="6908" s="1"/>
  <c r="U15" i="6908" s="1"/>
  <c r="U16" i="6908" s="1"/>
  <c r="U17" i="6908" s="1"/>
  <c r="U18" i="6908" s="1"/>
  <c r="U19" i="6908" s="1"/>
  <c r="U20" i="6908" s="1"/>
  <c r="U21" i="6908" s="1"/>
  <c r="P3" i="6907"/>
  <c r="AI10" i="6906"/>
  <c r="AI50" i="6906"/>
  <c r="AI46" i="6906"/>
  <c r="AI38" i="6906"/>
  <c r="AI34" i="6906"/>
  <c r="AN4" i="6906"/>
  <c r="AI31" i="6906"/>
  <c r="AI5" i="6906"/>
  <c r="AI66" i="6906"/>
  <c r="AI62" i="6906"/>
  <c r="AI58" i="6906"/>
  <c r="AI54" i="6906"/>
  <c r="AI42" i="6906"/>
  <c r="AI26" i="6906"/>
  <c r="AI22" i="6906"/>
  <c r="AI65" i="6906"/>
  <c r="AI61" i="6906"/>
  <c r="AI57" i="6906"/>
  <c r="AI53" i="6906"/>
  <c r="AI45" i="6906"/>
  <c r="AI33" i="6906"/>
  <c r="AI30" i="6906"/>
  <c r="AI18" i="6906"/>
  <c r="AI14" i="6906"/>
  <c r="AI9" i="6906"/>
  <c r="AI6" i="6906"/>
  <c r="AI64" i="6906"/>
  <c r="AI63" i="6906"/>
  <c r="AI60" i="6906"/>
  <c r="AI59" i="6906"/>
  <c r="AI56" i="6906"/>
  <c r="AI55" i="6906"/>
  <c r="AI52" i="6906"/>
  <c r="AI51" i="6906"/>
  <c r="AI48" i="6906"/>
  <c r="AI47" i="6906"/>
  <c r="AI44" i="6906"/>
  <c r="AI43" i="6906"/>
  <c r="AI40" i="6906"/>
  <c r="AI39" i="6906"/>
  <c r="AI36" i="6906"/>
  <c r="AI35" i="6906"/>
  <c r="AI32" i="6906"/>
  <c r="AI29" i="6906"/>
  <c r="AI25" i="6906"/>
  <c r="AI21" i="6906"/>
  <c r="AI17" i="6906"/>
  <c r="AI49" i="6906"/>
  <c r="AI41" i="6906"/>
  <c r="AI37" i="6906"/>
  <c r="AN5" i="6906"/>
  <c r="AN6" i="6906" s="1"/>
  <c r="AN7" i="6906" s="1"/>
  <c r="AN8" i="6906" s="1"/>
  <c r="AN9" i="6906" s="1"/>
  <c r="AN10" i="6906" s="1"/>
  <c r="AN11" i="6906" s="1"/>
  <c r="AN12" i="6906" s="1"/>
  <c r="AN13" i="6906" s="1"/>
  <c r="AN14" i="6906" s="1"/>
  <c r="AN15" i="6906" s="1"/>
  <c r="AN16" i="6906" s="1"/>
  <c r="AN17" i="6906" s="1"/>
  <c r="AN18" i="6906" s="1"/>
  <c r="AN19" i="6906" s="1"/>
  <c r="AN20" i="6906" s="1"/>
  <c r="AN21" i="6906" s="1"/>
  <c r="AN22" i="6906" s="1"/>
  <c r="AN23" i="6906" s="1"/>
  <c r="AN24" i="6906" s="1"/>
  <c r="AN25" i="6906" s="1"/>
  <c r="AN26" i="6906" s="1"/>
  <c r="AN27" i="6906" s="1"/>
  <c r="AN28" i="6906" s="1"/>
  <c r="AN29" i="6906" s="1"/>
  <c r="AN30" i="6906" s="1"/>
  <c r="AN31" i="6906" s="1"/>
  <c r="AN32" i="6906" s="1"/>
  <c r="AN33" i="6906" s="1"/>
  <c r="AN34" i="6906" s="1"/>
  <c r="AN35" i="6906" s="1"/>
  <c r="AN36" i="6906" s="1"/>
  <c r="AN37" i="6906" s="1"/>
  <c r="AN38" i="6906" s="1"/>
  <c r="AN39" i="6906" s="1"/>
  <c r="AN40" i="6906" s="1"/>
  <c r="AN41" i="6906" s="1"/>
  <c r="AN42" i="6906" s="1"/>
  <c r="AN43" i="6906" s="1"/>
  <c r="AN44" i="6906" s="1"/>
  <c r="AN45" i="6906" s="1"/>
  <c r="AN46" i="6906" s="1"/>
  <c r="AN47" i="6906" s="1"/>
  <c r="AN48" i="6906" s="1"/>
  <c r="AN49" i="6906" s="1"/>
  <c r="AN50" i="6906" s="1"/>
  <c r="AN51" i="6906" s="1"/>
  <c r="AN52" i="6906" s="1"/>
  <c r="AN53" i="6906" s="1"/>
  <c r="AN54" i="6906" s="1"/>
  <c r="AN55" i="6906" s="1"/>
  <c r="AN56" i="6906" s="1"/>
  <c r="AN57" i="6906" s="1"/>
  <c r="AN58" i="6906" s="1"/>
  <c r="AN59" i="6906" s="1"/>
  <c r="AN60" i="6906" s="1"/>
  <c r="AN61" i="6906" s="1"/>
  <c r="AN62" i="6906" s="1"/>
  <c r="AN63" i="6906" s="1"/>
  <c r="AN64" i="6906" s="1"/>
  <c r="AN65" i="6906" s="1"/>
  <c r="AN66" i="6906" s="1"/>
  <c r="AI3" i="6906"/>
  <c r="AI12" i="6906"/>
  <c r="AI15" i="6906"/>
  <c r="AI16" i="6906"/>
  <c r="AI11" i="6906"/>
  <c r="AI4" i="6906"/>
  <c r="AI7" i="6906"/>
  <c r="AI8" i="6906"/>
  <c r="H625" i="6847"/>
  <c r="I625" i="6847"/>
  <c r="H626" i="6847"/>
  <c r="I626" i="6847"/>
  <c r="H627" i="6847"/>
  <c r="I627" i="6847"/>
  <c r="H628" i="6847"/>
  <c r="I628" i="6847"/>
  <c r="H629" i="6847"/>
  <c r="I629" i="6847"/>
  <c r="H630" i="6847"/>
  <c r="I630" i="6847"/>
  <c r="H631" i="6847"/>
  <c r="I631" i="6847"/>
  <c r="H632" i="6847"/>
  <c r="I632" i="6847"/>
  <c r="H633" i="6847"/>
  <c r="I633" i="6847"/>
  <c r="H634" i="6847"/>
  <c r="I634" i="6847"/>
  <c r="H635" i="6847"/>
  <c r="I635" i="6847"/>
  <c r="H636" i="6847"/>
  <c r="I636" i="6847"/>
  <c r="H637" i="6847"/>
  <c r="I637" i="6847"/>
  <c r="H638" i="6847"/>
  <c r="I638" i="6847"/>
  <c r="H639" i="6847"/>
  <c r="I639" i="6847"/>
  <c r="H640" i="6847"/>
  <c r="I640" i="6847"/>
  <c r="H641" i="6847"/>
  <c r="I641" i="6847"/>
  <c r="H642" i="6847"/>
  <c r="I642" i="6847"/>
  <c r="H643" i="6847"/>
  <c r="I643" i="6847"/>
  <c r="H644" i="6847"/>
  <c r="I644" i="6847"/>
  <c r="H645" i="6847"/>
  <c r="I645" i="6847"/>
  <c r="H646" i="6847"/>
  <c r="I646" i="6847"/>
  <c r="H647" i="6847"/>
  <c r="I647" i="6847"/>
  <c r="H648" i="6847"/>
  <c r="I648" i="6847"/>
  <c r="H649" i="6847"/>
  <c r="I649" i="6847"/>
  <c r="H650" i="6847"/>
  <c r="I650" i="6847"/>
  <c r="H651" i="6847"/>
  <c r="I651" i="6847"/>
  <c r="H652" i="6847"/>
  <c r="I652" i="6847"/>
  <c r="H653" i="6847"/>
  <c r="I653" i="6847"/>
  <c r="H654" i="6847"/>
  <c r="I654" i="6847"/>
  <c r="H655" i="6847"/>
  <c r="I655" i="6847"/>
  <c r="H656" i="6847"/>
  <c r="I656" i="6847"/>
  <c r="H657" i="6847"/>
  <c r="I657" i="6847"/>
  <c r="H658" i="6847"/>
  <c r="I658" i="6847"/>
  <c r="H659" i="6847"/>
  <c r="I659" i="6847"/>
  <c r="H660" i="6847"/>
  <c r="I660" i="6847"/>
  <c r="H661" i="6847"/>
  <c r="I661" i="6847"/>
  <c r="H662" i="6847"/>
  <c r="I662" i="6847"/>
  <c r="H663" i="6847"/>
  <c r="I663" i="6847"/>
  <c r="H664" i="6847"/>
  <c r="I664" i="6847"/>
  <c r="H665" i="6847"/>
  <c r="I665" i="6847"/>
  <c r="H666" i="6847"/>
  <c r="I666" i="6847"/>
  <c r="H667" i="6847"/>
  <c r="I667" i="6847"/>
  <c r="H668" i="6847"/>
  <c r="I668" i="6847"/>
  <c r="H669" i="6847"/>
  <c r="I669" i="6847"/>
  <c r="H670" i="6847"/>
  <c r="I670" i="6847"/>
  <c r="H671" i="6847"/>
  <c r="I671" i="6847"/>
  <c r="H672" i="6847"/>
  <c r="I672" i="6847"/>
  <c r="H673" i="6847"/>
  <c r="I673" i="6847"/>
  <c r="H674" i="6847"/>
  <c r="I674" i="6847"/>
  <c r="H675" i="6847"/>
  <c r="I675" i="6847"/>
  <c r="H676" i="6847"/>
  <c r="I676" i="6847"/>
  <c r="H677" i="6847"/>
  <c r="I677" i="6847"/>
  <c r="H678" i="6847"/>
  <c r="I678" i="6847"/>
  <c r="H679" i="6847"/>
  <c r="I679" i="6847"/>
  <c r="H680" i="6847"/>
  <c r="I680" i="6847"/>
  <c r="H681" i="6847"/>
  <c r="I681" i="6847"/>
  <c r="H682" i="6847"/>
  <c r="I682" i="6847"/>
  <c r="H683" i="6847"/>
  <c r="I683" i="6847"/>
  <c r="H684" i="6847"/>
  <c r="I684" i="6847"/>
  <c r="H685" i="6847"/>
  <c r="I685" i="6847"/>
  <c r="H686" i="6847"/>
  <c r="I686" i="6847"/>
  <c r="H687" i="6847"/>
  <c r="I687" i="6847"/>
  <c r="H688" i="6847"/>
  <c r="I688" i="6847"/>
  <c r="H689" i="6847"/>
  <c r="I689" i="6847"/>
  <c r="H690" i="6847"/>
  <c r="I690" i="6847"/>
  <c r="H691" i="6847"/>
  <c r="I691" i="6847"/>
  <c r="H692" i="6847"/>
  <c r="I692" i="6847"/>
  <c r="H693" i="6847"/>
  <c r="I693" i="6847"/>
  <c r="H694" i="6847"/>
  <c r="I694" i="6847"/>
  <c r="H695" i="6847"/>
  <c r="I695" i="6847"/>
  <c r="H696" i="6847"/>
  <c r="I696" i="6847"/>
  <c r="H697" i="6847"/>
  <c r="I697" i="6847"/>
  <c r="H698" i="6847"/>
  <c r="I698" i="6847"/>
  <c r="H699" i="6847"/>
  <c r="I699" i="6847"/>
  <c r="H700" i="6847"/>
  <c r="I700" i="6847"/>
  <c r="H701" i="6847"/>
  <c r="I701" i="6847"/>
  <c r="H702" i="6847"/>
  <c r="I702" i="6847"/>
  <c r="H703" i="6847"/>
  <c r="I703" i="6847"/>
  <c r="H704" i="6847"/>
  <c r="I704" i="6847"/>
  <c r="H705" i="6847"/>
  <c r="I705" i="6847"/>
  <c r="H706" i="6847"/>
  <c r="I706" i="6847"/>
  <c r="H707" i="6847"/>
  <c r="I707" i="6847"/>
  <c r="H708" i="6847"/>
  <c r="I708" i="6847"/>
  <c r="H709" i="6847"/>
  <c r="I709" i="6847"/>
  <c r="H710" i="6847"/>
  <c r="I710" i="6847"/>
  <c r="H711" i="6847"/>
  <c r="I711" i="6847"/>
  <c r="H712" i="6847"/>
  <c r="I712" i="6847"/>
  <c r="H713" i="6847"/>
  <c r="I713" i="6847"/>
  <c r="H714" i="6847"/>
  <c r="I714" i="6847"/>
  <c r="H715" i="6847"/>
  <c r="I715" i="6847"/>
  <c r="H716" i="6847"/>
  <c r="I716" i="6847"/>
  <c r="H717" i="6847"/>
  <c r="I717" i="6847"/>
  <c r="H718" i="6847"/>
  <c r="I718" i="6847"/>
  <c r="H719" i="6847"/>
  <c r="I719" i="6847"/>
  <c r="H720" i="6847"/>
  <c r="I720" i="6847"/>
  <c r="H721" i="6847"/>
  <c r="I721" i="6847"/>
  <c r="H722" i="6847"/>
  <c r="I722" i="6847"/>
  <c r="H723" i="6847"/>
  <c r="I723" i="6847"/>
  <c r="H724" i="6847"/>
  <c r="I724" i="6847"/>
  <c r="H725" i="6847"/>
  <c r="I725" i="6847"/>
  <c r="H726" i="6847"/>
  <c r="I726" i="6847"/>
  <c r="H727" i="6847"/>
  <c r="I727" i="6847"/>
  <c r="H728" i="6847"/>
  <c r="I728" i="6847"/>
  <c r="A625" i="6847"/>
  <c r="A626" i="6847"/>
  <c r="A627" i="6847"/>
  <c r="A628" i="6847"/>
  <c r="A629" i="6847"/>
  <c r="A630" i="6847"/>
  <c r="A631" i="6847"/>
  <c r="A632" i="6847"/>
  <c r="A633" i="6847"/>
  <c r="A634" i="6847"/>
  <c r="A635" i="6847"/>
  <c r="A636" i="6847"/>
  <c r="A637" i="6847"/>
  <c r="A638" i="6847"/>
  <c r="A639" i="6847"/>
  <c r="A640" i="6847"/>
  <c r="A641" i="6847"/>
  <c r="A642" i="6847"/>
  <c r="A643" i="6847"/>
  <c r="A644" i="6847"/>
  <c r="A645" i="6847"/>
  <c r="A646" i="6847"/>
  <c r="A647" i="6847"/>
  <c r="A648" i="6847"/>
  <c r="A649" i="6847"/>
  <c r="A650" i="6847"/>
  <c r="A651" i="6847"/>
  <c r="A652" i="6847"/>
  <c r="A653" i="6847"/>
  <c r="A654" i="6847"/>
  <c r="A655" i="6847"/>
  <c r="A656" i="6847"/>
  <c r="A657" i="6847"/>
  <c r="A658" i="6847"/>
  <c r="A659" i="6847"/>
  <c r="A660" i="6847"/>
  <c r="A661" i="6847"/>
  <c r="A662" i="6847"/>
  <c r="A663" i="6847"/>
  <c r="A664" i="6847"/>
  <c r="A665" i="6847"/>
  <c r="A666" i="6847"/>
  <c r="A667" i="6847"/>
  <c r="A668" i="6847"/>
  <c r="A669" i="6847"/>
  <c r="A670" i="6847"/>
  <c r="A671" i="6847"/>
  <c r="A672" i="6847"/>
  <c r="A673" i="6847"/>
  <c r="A674" i="6847"/>
  <c r="A675" i="6847"/>
  <c r="A676" i="6847"/>
  <c r="A677" i="6847"/>
  <c r="A678" i="6847"/>
  <c r="A679" i="6847"/>
  <c r="A680" i="6847"/>
  <c r="A681" i="6847"/>
  <c r="A682" i="6847"/>
  <c r="A683" i="6847"/>
  <c r="A684" i="6847"/>
  <c r="A685" i="6847"/>
  <c r="A686" i="6847"/>
  <c r="A687" i="6847"/>
  <c r="A688" i="6847"/>
  <c r="A689" i="6847"/>
  <c r="A690" i="6847"/>
  <c r="A691" i="6847"/>
  <c r="A692" i="6847"/>
  <c r="A693" i="6847"/>
  <c r="A694" i="6847"/>
  <c r="A695" i="6847"/>
  <c r="A696" i="6847"/>
  <c r="A697" i="6847"/>
  <c r="A698" i="6847"/>
  <c r="A699" i="6847"/>
  <c r="A700" i="6847"/>
  <c r="A701" i="6847"/>
  <c r="A702" i="6847"/>
  <c r="A703" i="6847"/>
  <c r="A704" i="6847"/>
  <c r="A705" i="6847"/>
  <c r="A706" i="6847"/>
  <c r="A707" i="6847"/>
  <c r="A708" i="6847"/>
  <c r="A709" i="6847"/>
  <c r="A710" i="6847"/>
  <c r="A711" i="6847"/>
  <c r="A712" i="6847"/>
  <c r="A713" i="6847"/>
  <c r="A714" i="6847"/>
  <c r="A715" i="6847"/>
  <c r="A716" i="6847"/>
  <c r="A717" i="6847"/>
  <c r="A718" i="6847"/>
  <c r="A719" i="6847"/>
  <c r="A720" i="6847"/>
  <c r="A721" i="6847"/>
  <c r="A722" i="6847"/>
  <c r="A723" i="6847"/>
  <c r="A724" i="6847"/>
  <c r="A725" i="6847"/>
  <c r="A726" i="6847"/>
  <c r="A727" i="6847"/>
  <c r="A728" i="6847"/>
  <c r="H589" i="6847"/>
  <c r="I589" i="6847"/>
  <c r="H590" i="6847"/>
  <c r="I590" i="6847"/>
  <c r="H591" i="6847"/>
  <c r="I591" i="6847"/>
  <c r="H592" i="6847"/>
  <c r="I592" i="6847"/>
  <c r="H593" i="6847"/>
  <c r="I593" i="6847"/>
  <c r="H594" i="6847"/>
  <c r="I594" i="6847"/>
  <c r="H595" i="6847"/>
  <c r="I595" i="6847"/>
  <c r="H596" i="6847"/>
  <c r="I596" i="6847"/>
  <c r="H597" i="6847"/>
  <c r="I597" i="6847"/>
  <c r="H598" i="6847"/>
  <c r="I598" i="6847"/>
  <c r="H599" i="6847"/>
  <c r="I599" i="6847"/>
  <c r="H600" i="6847"/>
  <c r="I600" i="6847"/>
  <c r="H601" i="6847"/>
  <c r="I601" i="6847"/>
  <c r="H602" i="6847"/>
  <c r="I602" i="6847"/>
  <c r="H603" i="6847"/>
  <c r="I603" i="6847"/>
  <c r="H604" i="6847"/>
  <c r="I604" i="6847"/>
  <c r="H605" i="6847"/>
  <c r="I605" i="6847"/>
  <c r="H606" i="6847"/>
  <c r="I606" i="6847"/>
  <c r="H607" i="6847"/>
  <c r="I607" i="6847"/>
  <c r="H608" i="6847"/>
  <c r="I608" i="6847"/>
  <c r="H609" i="6847"/>
  <c r="I609" i="6847"/>
  <c r="H610" i="6847"/>
  <c r="I610" i="6847"/>
  <c r="H611" i="6847"/>
  <c r="I611" i="6847"/>
  <c r="H612" i="6847"/>
  <c r="I612" i="6847"/>
  <c r="H613" i="6847"/>
  <c r="I613" i="6847"/>
  <c r="H614" i="6847"/>
  <c r="I614" i="6847"/>
  <c r="H615" i="6847"/>
  <c r="I615" i="6847"/>
  <c r="H616" i="6847"/>
  <c r="I616" i="6847"/>
  <c r="H617" i="6847"/>
  <c r="I617" i="6847"/>
  <c r="H618" i="6847"/>
  <c r="I618" i="6847"/>
  <c r="H619" i="6847"/>
  <c r="I619" i="6847"/>
  <c r="H620" i="6847"/>
  <c r="I620" i="6847"/>
  <c r="H621" i="6847"/>
  <c r="I621" i="6847"/>
  <c r="H622" i="6847"/>
  <c r="I622" i="6847"/>
  <c r="H623" i="6847"/>
  <c r="I623" i="6847"/>
  <c r="H624" i="6847"/>
  <c r="I624" i="6847"/>
  <c r="I588" i="6847"/>
  <c r="H588" i="6847"/>
  <c r="A588" i="6847"/>
  <c r="A589" i="6847"/>
  <c r="A590" i="6847"/>
  <c r="A591" i="6847"/>
  <c r="A592" i="6847"/>
  <c r="A593" i="6847"/>
  <c r="A594" i="6847"/>
  <c r="A595" i="6847"/>
  <c r="A596" i="6847"/>
  <c r="A597" i="6847"/>
  <c r="A598" i="6847"/>
  <c r="A599" i="6847"/>
  <c r="A600" i="6847"/>
  <c r="A601" i="6847"/>
  <c r="A602" i="6847"/>
  <c r="A603" i="6847"/>
  <c r="A604" i="6847"/>
  <c r="A605" i="6847"/>
  <c r="A606" i="6847"/>
  <c r="A607" i="6847"/>
  <c r="A608" i="6847"/>
  <c r="A609" i="6847"/>
  <c r="A610" i="6847"/>
  <c r="A611" i="6847"/>
  <c r="A612" i="6847"/>
  <c r="A613" i="6847"/>
  <c r="A614" i="6847"/>
  <c r="A615" i="6847"/>
  <c r="A616" i="6847"/>
  <c r="A617" i="6847"/>
  <c r="A618" i="6847"/>
  <c r="A619" i="6847"/>
  <c r="A620" i="6847"/>
  <c r="A621" i="6847"/>
  <c r="A622" i="6847"/>
  <c r="A623" i="6847"/>
  <c r="A624" i="6847"/>
  <c r="H577" i="6847"/>
  <c r="I577" i="6847"/>
  <c r="H578" i="6847"/>
  <c r="I578" i="6847"/>
  <c r="H579" i="6847"/>
  <c r="I579" i="6847"/>
  <c r="H580" i="6847"/>
  <c r="I580" i="6847"/>
  <c r="H581" i="6847"/>
  <c r="I581" i="6847"/>
  <c r="H582" i="6847"/>
  <c r="I582" i="6847"/>
  <c r="H583" i="6847"/>
  <c r="I583" i="6847"/>
  <c r="H584" i="6847"/>
  <c r="I584" i="6847"/>
  <c r="H585" i="6847"/>
  <c r="I585" i="6847"/>
  <c r="H586" i="6847"/>
  <c r="I586" i="6847"/>
  <c r="H587" i="6847"/>
  <c r="I587" i="6847"/>
  <c r="A577" i="6847"/>
  <c r="A578" i="6847"/>
  <c r="A579" i="6847"/>
  <c r="A580" i="6847"/>
  <c r="A581" i="6847"/>
  <c r="A582" i="6847"/>
  <c r="A583" i="6847"/>
  <c r="A584" i="6847"/>
  <c r="A585" i="6847"/>
  <c r="A586" i="6847"/>
  <c r="A587" i="6847"/>
  <c r="H571" i="6847"/>
  <c r="I571" i="6847"/>
  <c r="H572" i="6847"/>
  <c r="I572" i="6847"/>
  <c r="H573" i="6847"/>
  <c r="I573" i="6847"/>
  <c r="H574" i="6847"/>
  <c r="I574" i="6847"/>
  <c r="H575" i="6847"/>
  <c r="I575" i="6847"/>
  <c r="H576" i="6847"/>
  <c r="I576" i="6847"/>
  <c r="A571" i="6847"/>
  <c r="A572" i="6847"/>
  <c r="A573" i="6847"/>
  <c r="A574" i="6847"/>
  <c r="A575" i="6847"/>
  <c r="A576" i="6847"/>
  <c r="AE16" i="6905"/>
  <c r="AF16" i="6905"/>
  <c r="AG16" i="6905"/>
  <c r="AH16" i="6905"/>
  <c r="AK16" i="6905"/>
  <c r="AL16" i="6905"/>
  <c r="AN16" i="6905" s="1"/>
  <c r="AM16" i="6905"/>
  <c r="AE17" i="6905"/>
  <c r="AF17" i="6905"/>
  <c r="AG17" i="6905"/>
  <c r="AH17" i="6905"/>
  <c r="AK17" i="6905"/>
  <c r="AL17" i="6905"/>
  <c r="AN17" i="6905" s="1"/>
  <c r="AM17" i="6905"/>
  <c r="AE18" i="6905"/>
  <c r="AF18" i="6905"/>
  <c r="AG18" i="6905"/>
  <c r="AH18" i="6905"/>
  <c r="AK18" i="6905"/>
  <c r="AL18" i="6905"/>
  <c r="AM18" i="6905"/>
  <c r="AN18" i="6905"/>
  <c r="AE19" i="6905"/>
  <c r="AD19" i="6905" s="1"/>
  <c r="AF19" i="6905"/>
  <c r="AG19" i="6905"/>
  <c r="AH19" i="6905"/>
  <c r="AK19" i="6905"/>
  <c r="AL19" i="6905"/>
  <c r="AN19" i="6905" s="1"/>
  <c r="AM19" i="6905"/>
  <c r="AE20" i="6905"/>
  <c r="AF20" i="6905"/>
  <c r="AD20" i="6905" s="1"/>
  <c r="AG20" i="6905"/>
  <c r="AH20" i="6905"/>
  <c r="AK20" i="6905"/>
  <c r="AL20" i="6905"/>
  <c r="AN20" i="6905" s="1"/>
  <c r="AM20" i="6905"/>
  <c r="AE21" i="6905"/>
  <c r="AD21" i="6905" s="1"/>
  <c r="AF21" i="6905"/>
  <c r="AG21" i="6905"/>
  <c r="AH21" i="6905"/>
  <c r="AK21" i="6905"/>
  <c r="AL21" i="6905"/>
  <c r="AN21" i="6905" s="1"/>
  <c r="AM21" i="6905"/>
  <c r="AE22" i="6905"/>
  <c r="AF22" i="6905"/>
  <c r="AG22" i="6905"/>
  <c r="AH22" i="6905"/>
  <c r="AK22" i="6905"/>
  <c r="AL22" i="6905"/>
  <c r="AN22" i="6905" s="1"/>
  <c r="AM22" i="6905"/>
  <c r="AE23" i="6905"/>
  <c r="AD23" i="6905" s="1"/>
  <c r="AF23" i="6905"/>
  <c r="AG23" i="6905"/>
  <c r="AH23" i="6905"/>
  <c r="AK23" i="6905"/>
  <c r="AL23" i="6905"/>
  <c r="AN23" i="6905" s="1"/>
  <c r="AM23" i="6905"/>
  <c r="AE24" i="6905"/>
  <c r="AF24" i="6905"/>
  <c r="AD24" i="6905" s="1"/>
  <c r="AG24" i="6905"/>
  <c r="AH24" i="6905"/>
  <c r="AK24" i="6905"/>
  <c r="AL24" i="6905"/>
  <c r="AN24" i="6905" s="1"/>
  <c r="AM24" i="6905"/>
  <c r="AE25" i="6905"/>
  <c r="AD25" i="6905" s="1"/>
  <c r="AF25" i="6905"/>
  <c r="AG25" i="6905"/>
  <c r="AH25" i="6905"/>
  <c r="AK25" i="6905"/>
  <c r="AL25" i="6905"/>
  <c r="AM25" i="6905"/>
  <c r="AN25" i="6905"/>
  <c r="AE26" i="6905"/>
  <c r="AF26" i="6905"/>
  <c r="AG26" i="6905"/>
  <c r="AH26" i="6905"/>
  <c r="AK26" i="6905"/>
  <c r="AL26" i="6905"/>
  <c r="AM26" i="6905"/>
  <c r="AN26" i="6905"/>
  <c r="AE27" i="6905"/>
  <c r="AD27" i="6905" s="1"/>
  <c r="AF27" i="6905"/>
  <c r="AG27" i="6905"/>
  <c r="AH27" i="6905"/>
  <c r="AK27" i="6905"/>
  <c r="AL27" i="6905"/>
  <c r="AM27" i="6905"/>
  <c r="AN27" i="6905"/>
  <c r="AE28" i="6905"/>
  <c r="AF28" i="6905"/>
  <c r="AG28" i="6905"/>
  <c r="AH28" i="6905"/>
  <c r="AK28" i="6905"/>
  <c r="AL28" i="6905"/>
  <c r="AN28" i="6905" s="1"/>
  <c r="AM28" i="6905"/>
  <c r="AE29" i="6905"/>
  <c r="AF29" i="6905"/>
  <c r="AG29" i="6905"/>
  <c r="AH29" i="6905"/>
  <c r="AK29" i="6905"/>
  <c r="AL29" i="6905"/>
  <c r="AN29" i="6905" s="1"/>
  <c r="AM29" i="6905"/>
  <c r="AE30" i="6905"/>
  <c r="AF30" i="6905"/>
  <c r="AG30" i="6905"/>
  <c r="AH30" i="6905"/>
  <c r="AK30" i="6905"/>
  <c r="AL30" i="6905"/>
  <c r="AN30" i="6905" s="1"/>
  <c r="AM30" i="6905"/>
  <c r="AE31" i="6905"/>
  <c r="AF31" i="6905"/>
  <c r="AG31" i="6905"/>
  <c r="AH31" i="6905"/>
  <c r="AK31" i="6905"/>
  <c r="AL31" i="6905"/>
  <c r="AN31" i="6905" s="1"/>
  <c r="AM31" i="6905"/>
  <c r="AE32" i="6905"/>
  <c r="AF32" i="6905"/>
  <c r="AG32" i="6905"/>
  <c r="AH32" i="6905"/>
  <c r="AK32" i="6905"/>
  <c r="AL32" i="6905"/>
  <c r="AN32" i="6905" s="1"/>
  <c r="AM32" i="6905"/>
  <c r="AE33" i="6905"/>
  <c r="AF33" i="6905"/>
  <c r="AG33" i="6905"/>
  <c r="AH33" i="6905"/>
  <c r="AK33" i="6905"/>
  <c r="AL33" i="6905"/>
  <c r="AN33" i="6905" s="1"/>
  <c r="AM33" i="6905"/>
  <c r="AE34" i="6905"/>
  <c r="AF34" i="6905"/>
  <c r="AG34" i="6905"/>
  <c r="AH34" i="6905"/>
  <c r="AK34" i="6905"/>
  <c r="AL34" i="6905"/>
  <c r="AN34" i="6905" s="1"/>
  <c r="AM34" i="6905"/>
  <c r="AE35" i="6905"/>
  <c r="AF35" i="6905"/>
  <c r="AG35" i="6905"/>
  <c r="AH35" i="6905"/>
  <c r="AK35" i="6905"/>
  <c r="AL35" i="6905"/>
  <c r="AN35" i="6905" s="1"/>
  <c r="AM35" i="6905"/>
  <c r="AE36" i="6905"/>
  <c r="AF36" i="6905"/>
  <c r="AG36" i="6905"/>
  <c r="AH36" i="6905"/>
  <c r="AK36" i="6905"/>
  <c r="AL36" i="6905"/>
  <c r="AN36" i="6905" s="1"/>
  <c r="AM36" i="6905"/>
  <c r="AE37" i="6905"/>
  <c r="AF37" i="6905"/>
  <c r="AG37" i="6905"/>
  <c r="AH37" i="6905"/>
  <c r="AK37" i="6905"/>
  <c r="AL37" i="6905"/>
  <c r="AN37" i="6905" s="1"/>
  <c r="AM37" i="6905"/>
  <c r="AE38" i="6905"/>
  <c r="AF38" i="6905"/>
  <c r="AG38" i="6905"/>
  <c r="AH38" i="6905"/>
  <c r="AK38" i="6905"/>
  <c r="AL38" i="6905"/>
  <c r="AN38" i="6905" s="1"/>
  <c r="AM38" i="6905"/>
  <c r="AE39" i="6905"/>
  <c r="AF39" i="6905"/>
  <c r="AG39" i="6905"/>
  <c r="AH39" i="6905"/>
  <c r="AK39" i="6905"/>
  <c r="AL39" i="6905"/>
  <c r="AN39" i="6905" s="1"/>
  <c r="AM39" i="6905"/>
  <c r="AE40" i="6905"/>
  <c r="AF40" i="6905"/>
  <c r="AG40" i="6905"/>
  <c r="AH40" i="6905"/>
  <c r="AK40" i="6905"/>
  <c r="AL40" i="6905"/>
  <c r="AN40" i="6905" s="1"/>
  <c r="AM40" i="6905"/>
  <c r="AE41" i="6905"/>
  <c r="AF41" i="6905"/>
  <c r="AG41" i="6905"/>
  <c r="AH41" i="6905"/>
  <c r="AK41" i="6905"/>
  <c r="AL41" i="6905"/>
  <c r="AN41" i="6905" s="1"/>
  <c r="AM41" i="6905"/>
  <c r="AE42" i="6905"/>
  <c r="AF42" i="6905"/>
  <c r="AG42" i="6905"/>
  <c r="AH42" i="6905"/>
  <c r="AK42" i="6905"/>
  <c r="AL42" i="6905"/>
  <c r="AN42" i="6905" s="1"/>
  <c r="AM42" i="6905"/>
  <c r="AE43" i="6905"/>
  <c r="AF43" i="6905"/>
  <c r="AG43" i="6905"/>
  <c r="AH43" i="6905"/>
  <c r="AK43" i="6905"/>
  <c r="AL43" i="6905"/>
  <c r="AN43" i="6905" s="1"/>
  <c r="AM43" i="6905"/>
  <c r="AE44" i="6905"/>
  <c r="AF44" i="6905"/>
  <c r="AG44" i="6905"/>
  <c r="AH44" i="6905"/>
  <c r="AK44" i="6905"/>
  <c r="AL44" i="6905"/>
  <c r="AN44" i="6905" s="1"/>
  <c r="AM44" i="6905"/>
  <c r="AE45" i="6905"/>
  <c r="AF45" i="6905"/>
  <c r="AG45" i="6905"/>
  <c r="AH45" i="6905"/>
  <c r="AK45" i="6905"/>
  <c r="AL45" i="6905"/>
  <c r="AN45" i="6905" s="1"/>
  <c r="AM45" i="6905"/>
  <c r="AE46" i="6905"/>
  <c r="AF46" i="6905"/>
  <c r="AG46" i="6905"/>
  <c r="AH46" i="6905"/>
  <c r="AK46" i="6905"/>
  <c r="AL46" i="6905"/>
  <c r="AN46" i="6905" s="1"/>
  <c r="AM46" i="6905"/>
  <c r="AE47" i="6905"/>
  <c r="AD47" i="6905" s="1"/>
  <c r="AF47" i="6905"/>
  <c r="AG47" i="6905"/>
  <c r="AH47" i="6905"/>
  <c r="AK47" i="6905"/>
  <c r="AL47" i="6905"/>
  <c r="AN47" i="6905" s="1"/>
  <c r="AM47" i="6905"/>
  <c r="AE48" i="6905"/>
  <c r="AF48" i="6905"/>
  <c r="AG48" i="6905"/>
  <c r="AH48" i="6905"/>
  <c r="AK48" i="6905"/>
  <c r="AL48" i="6905"/>
  <c r="AN48" i="6905" s="1"/>
  <c r="AM48" i="6905"/>
  <c r="AE49" i="6905"/>
  <c r="AF49" i="6905"/>
  <c r="AG49" i="6905"/>
  <c r="AH49" i="6905"/>
  <c r="AK49" i="6905"/>
  <c r="AL49" i="6905"/>
  <c r="AN49" i="6905" s="1"/>
  <c r="AM49" i="6905"/>
  <c r="AE50" i="6905"/>
  <c r="AF50" i="6905"/>
  <c r="AG50" i="6905"/>
  <c r="AH50" i="6905"/>
  <c r="AK50" i="6905"/>
  <c r="AL50" i="6905"/>
  <c r="AN50" i="6905" s="1"/>
  <c r="AM50" i="6905"/>
  <c r="AE51" i="6905"/>
  <c r="AF51" i="6905"/>
  <c r="AG51" i="6905"/>
  <c r="AH51" i="6905"/>
  <c r="AK51" i="6905"/>
  <c r="AL51" i="6905"/>
  <c r="AN51" i="6905" s="1"/>
  <c r="AM51" i="6905"/>
  <c r="AE52" i="6905"/>
  <c r="AF52" i="6905"/>
  <c r="AG52" i="6905"/>
  <c r="AH52" i="6905"/>
  <c r="AK52" i="6905"/>
  <c r="AL52" i="6905"/>
  <c r="AN52" i="6905" s="1"/>
  <c r="AM52" i="6905"/>
  <c r="AE53" i="6905"/>
  <c r="AF53" i="6905"/>
  <c r="AG53" i="6905"/>
  <c r="AH53" i="6905"/>
  <c r="AK53" i="6905"/>
  <c r="AL53" i="6905"/>
  <c r="AN53" i="6905" s="1"/>
  <c r="AM53" i="6905"/>
  <c r="AE54" i="6905"/>
  <c r="AF54" i="6905"/>
  <c r="AG54" i="6905"/>
  <c r="AH54" i="6905"/>
  <c r="AK54" i="6905"/>
  <c r="AL54" i="6905"/>
  <c r="AM54" i="6905"/>
  <c r="AN54" i="6905"/>
  <c r="AE55" i="6905"/>
  <c r="AD55" i="6905" s="1"/>
  <c r="AF55" i="6905"/>
  <c r="AG55" i="6905"/>
  <c r="AH55" i="6905"/>
  <c r="AK55" i="6905"/>
  <c r="AL55" i="6905"/>
  <c r="AN55" i="6905" s="1"/>
  <c r="AM55" i="6905"/>
  <c r="AE56" i="6905"/>
  <c r="AF56" i="6905"/>
  <c r="AG56" i="6905"/>
  <c r="AH56" i="6905"/>
  <c r="AD56" i="6905" s="1"/>
  <c r="AK56" i="6905"/>
  <c r="AL56" i="6905"/>
  <c r="AN56" i="6905" s="1"/>
  <c r="AM56" i="6905"/>
  <c r="AE57" i="6905"/>
  <c r="AF57" i="6905"/>
  <c r="AG57" i="6905"/>
  <c r="AH57" i="6905"/>
  <c r="AK57" i="6905"/>
  <c r="AL57" i="6905"/>
  <c r="AN57" i="6905" s="1"/>
  <c r="AM57" i="6905"/>
  <c r="AE58" i="6905"/>
  <c r="AF58" i="6905"/>
  <c r="AG58" i="6905"/>
  <c r="AH58" i="6905"/>
  <c r="AK58" i="6905"/>
  <c r="AL58" i="6905"/>
  <c r="AN58" i="6905" s="1"/>
  <c r="AM58" i="6905"/>
  <c r="AE59" i="6905"/>
  <c r="AF59" i="6905"/>
  <c r="AG59" i="6905"/>
  <c r="AH59" i="6905"/>
  <c r="AK59" i="6905"/>
  <c r="AL59" i="6905"/>
  <c r="AN59" i="6905" s="1"/>
  <c r="AM59" i="6905"/>
  <c r="AE60" i="6905"/>
  <c r="AF60" i="6905"/>
  <c r="AG60" i="6905"/>
  <c r="AH60" i="6905"/>
  <c r="AK60" i="6905"/>
  <c r="AL60" i="6905"/>
  <c r="AN60" i="6905" s="1"/>
  <c r="AM60" i="6905"/>
  <c r="AE61" i="6905"/>
  <c r="AF61" i="6905"/>
  <c r="AG61" i="6905"/>
  <c r="AH61" i="6905"/>
  <c r="AK61" i="6905"/>
  <c r="AL61" i="6905"/>
  <c r="AN61" i="6905" s="1"/>
  <c r="AM61" i="6905"/>
  <c r="AE62" i="6905"/>
  <c r="AF62" i="6905"/>
  <c r="AG62" i="6905"/>
  <c r="AH62" i="6905"/>
  <c r="AK62" i="6905"/>
  <c r="AL62" i="6905"/>
  <c r="AN62" i="6905" s="1"/>
  <c r="AM62" i="6905"/>
  <c r="AE63" i="6905"/>
  <c r="AF63" i="6905"/>
  <c r="AG63" i="6905"/>
  <c r="AH63" i="6905"/>
  <c r="AK63" i="6905"/>
  <c r="AL63" i="6905"/>
  <c r="AN63" i="6905" s="1"/>
  <c r="AM63" i="6905"/>
  <c r="AE64" i="6905"/>
  <c r="AF64" i="6905"/>
  <c r="AG64" i="6905"/>
  <c r="AH64" i="6905"/>
  <c r="AK64" i="6905"/>
  <c r="AL64" i="6905"/>
  <c r="AN64" i="6905" s="1"/>
  <c r="AM64" i="6905"/>
  <c r="AE65" i="6905"/>
  <c r="AF65" i="6905"/>
  <c r="AG65" i="6905"/>
  <c r="AH65" i="6905"/>
  <c r="AK65" i="6905"/>
  <c r="AL65" i="6905"/>
  <c r="AN65" i="6905" s="1"/>
  <c r="AM65" i="6905"/>
  <c r="AE66" i="6905"/>
  <c r="AF66" i="6905"/>
  <c r="AG66" i="6905"/>
  <c r="AH66" i="6905"/>
  <c r="AK66" i="6905"/>
  <c r="AL66" i="6905"/>
  <c r="AM66" i="6905"/>
  <c r="AN66" i="6905"/>
  <c r="AE67" i="6905"/>
  <c r="AD67" i="6905" s="1"/>
  <c r="AF67" i="6905"/>
  <c r="AG67" i="6905"/>
  <c r="AH67" i="6905"/>
  <c r="AK67" i="6905"/>
  <c r="AL67" i="6905"/>
  <c r="AN67" i="6905" s="1"/>
  <c r="AM67" i="6905"/>
  <c r="AE68" i="6905"/>
  <c r="AF68" i="6905"/>
  <c r="AG68" i="6905"/>
  <c r="AH68" i="6905"/>
  <c r="AK68" i="6905"/>
  <c r="AL68" i="6905"/>
  <c r="AN68" i="6905" s="1"/>
  <c r="AM68" i="6905"/>
  <c r="AE69" i="6905"/>
  <c r="AD69" i="6905" s="1"/>
  <c r="AF69" i="6905"/>
  <c r="AG69" i="6905"/>
  <c r="AH69" i="6905"/>
  <c r="AK69" i="6905"/>
  <c r="AL69" i="6905"/>
  <c r="AN69" i="6905" s="1"/>
  <c r="AM69" i="6905"/>
  <c r="AE70" i="6905"/>
  <c r="AF70" i="6905"/>
  <c r="AG70" i="6905"/>
  <c r="AH70" i="6905"/>
  <c r="AK70" i="6905"/>
  <c r="AL70" i="6905"/>
  <c r="AN70" i="6905" s="1"/>
  <c r="AM70" i="6905"/>
  <c r="AE71" i="6905"/>
  <c r="AD71" i="6905" s="1"/>
  <c r="AF71" i="6905"/>
  <c r="AG71" i="6905"/>
  <c r="AH71" i="6905"/>
  <c r="AK71" i="6905"/>
  <c r="AL71" i="6905"/>
  <c r="AN71" i="6905" s="1"/>
  <c r="AM71" i="6905"/>
  <c r="AE72" i="6905"/>
  <c r="AF72" i="6905"/>
  <c r="AG72" i="6905"/>
  <c r="AH72" i="6905"/>
  <c r="AK72" i="6905"/>
  <c r="AL72" i="6905"/>
  <c r="AN72" i="6905" s="1"/>
  <c r="AM72" i="6905"/>
  <c r="AE73" i="6905"/>
  <c r="AF73" i="6905"/>
  <c r="AG73" i="6905"/>
  <c r="AH73" i="6905"/>
  <c r="AK73" i="6905"/>
  <c r="AL73" i="6905"/>
  <c r="AN73" i="6905" s="1"/>
  <c r="AM73" i="6905"/>
  <c r="AE74" i="6905"/>
  <c r="AF74" i="6905"/>
  <c r="AG74" i="6905"/>
  <c r="AH74" i="6905"/>
  <c r="AK74" i="6905"/>
  <c r="AL74" i="6905"/>
  <c r="AN74" i="6905" s="1"/>
  <c r="AM74" i="6905"/>
  <c r="AE75" i="6905"/>
  <c r="AF75" i="6905"/>
  <c r="AG75" i="6905"/>
  <c r="AH75" i="6905"/>
  <c r="AK75" i="6905"/>
  <c r="AL75" i="6905"/>
  <c r="AN75" i="6905" s="1"/>
  <c r="AM75" i="6905"/>
  <c r="AE76" i="6905"/>
  <c r="AF76" i="6905"/>
  <c r="AD76" i="6905" s="1"/>
  <c r="AG76" i="6905"/>
  <c r="AH76" i="6905"/>
  <c r="AK76" i="6905"/>
  <c r="AL76" i="6905"/>
  <c r="AN76" i="6905" s="1"/>
  <c r="AM76" i="6905"/>
  <c r="AE77" i="6905"/>
  <c r="AD77" i="6905" s="1"/>
  <c r="AF77" i="6905"/>
  <c r="AG77" i="6905"/>
  <c r="AH77" i="6905"/>
  <c r="AK77" i="6905"/>
  <c r="AL77" i="6905"/>
  <c r="AN77" i="6905" s="1"/>
  <c r="AM77" i="6905"/>
  <c r="AE78" i="6905"/>
  <c r="AF78" i="6905"/>
  <c r="AG78" i="6905"/>
  <c r="AH78" i="6905"/>
  <c r="AK78" i="6905"/>
  <c r="AL78" i="6905"/>
  <c r="AM78" i="6905"/>
  <c r="AN78" i="6905"/>
  <c r="AE79" i="6905"/>
  <c r="AF79" i="6905"/>
  <c r="AG79" i="6905"/>
  <c r="AH79" i="6905"/>
  <c r="AK79" i="6905"/>
  <c r="AL79" i="6905"/>
  <c r="AN79" i="6905" s="1"/>
  <c r="AM79" i="6905"/>
  <c r="AE80" i="6905"/>
  <c r="AF80" i="6905"/>
  <c r="AG80" i="6905"/>
  <c r="AH80" i="6905"/>
  <c r="AK80" i="6905"/>
  <c r="AL80" i="6905"/>
  <c r="AN80" i="6905" s="1"/>
  <c r="AM80" i="6905"/>
  <c r="AE81" i="6905"/>
  <c r="AF81" i="6905"/>
  <c r="AG81" i="6905"/>
  <c r="AH81" i="6905"/>
  <c r="AK81" i="6905"/>
  <c r="AL81" i="6905"/>
  <c r="AN81" i="6905" s="1"/>
  <c r="AM81" i="6905"/>
  <c r="AE82" i="6905"/>
  <c r="AD82" i="6905" s="1"/>
  <c r="AF82" i="6905"/>
  <c r="AG82" i="6905"/>
  <c r="AH82" i="6905"/>
  <c r="AK82" i="6905"/>
  <c r="AL82" i="6905"/>
  <c r="AN82" i="6905" s="1"/>
  <c r="AM82" i="6905"/>
  <c r="AE83" i="6905"/>
  <c r="AD83" i="6905" s="1"/>
  <c r="AF83" i="6905"/>
  <c r="AG83" i="6905"/>
  <c r="AH83" i="6905"/>
  <c r="AK83" i="6905"/>
  <c r="AL83" i="6905"/>
  <c r="AN83" i="6905" s="1"/>
  <c r="AM83" i="6905"/>
  <c r="AE84" i="6905"/>
  <c r="AF84" i="6905"/>
  <c r="AG84" i="6905"/>
  <c r="AH84" i="6905"/>
  <c r="AK84" i="6905"/>
  <c r="AL84" i="6905"/>
  <c r="AN84" i="6905" s="1"/>
  <c r="AM84" i="6905"/>
  <c r="AE85" i="6905"/>
  <c r="AF85" i="6905"/>
  <c r="AG85" i="6905"/>
  <c r="AH85" i="6905"/>
  <c r="AK85" i="6905"/>
  <c r="AL85" i="6905"/>
  <c r="AN85" i="6905" s="1"/>
  <c r="AM85" i="6905"/>
  <c r="AE86" i="6905"/>
  <c r="AD86" i="6905" s="1"/>
  <c r="AF86" i="6905"/>
  <c r="AG86" i="6905"/>
  <c r="AH86" i="6905"/>
  <c r="AK86" i="6905"/>
  <c r="AL86" i="6905"/>
  <c r="AN86" i="6905" s="1"/>
  <c r="AM86" i="6905"/>
  <c r="AE87" i="6905"/>
  <c r="AF87" i="6905"/>
  <c r="AG87" i="6905"/>
  <c r="AH87" i="6905"/>
  <c r="AK87" i="6905"/>
  <c r="AL87" i="6905"/>
  <c r="AN87" i="6905" s="1"/>
  <c r="AM87" i="6905"/>
  <c r="AE88" i="6905"/>
  <c r="AF88" i="6905"/>
  <c r="AG88" i="6905"/>
  <c r="AH88" i="6905"/>
  <c r="AK88" i="6905"/>
  <c r="AL88" i="6905"/>
  <c r="AN88" i="6905" s="1"/>
  <c r="AM88" i="6905"/>
  <c r="AE89" i="6905"/>
  <c r="AF89" i="6905"/>
  <c r="AG89" i="6905"/>
  <c r="AH89" i="6905"/>
  <c r="AK89" i="6905"/>
  <c r="AL89" i="6905"/>
  <c r="AN89" i="6905" s="1"/>
  <c r="AM89" i="6905"/>
  <c r="AE90" i="6905"/>
  <c r="AF90" i="6905"/>
  <c r="AG90" i="6905"/>
  <c r="AH90" i="6905"/>
  <c r="AK90" i="6905"/>
  <c r="AL90" i="6905"/>
  <c r="AM90" i="6905"/>
  <c r="AN90" i="6905"/>
  <c r="AE91" i="6905"/>
  <c r="AF91" i="6905"/>
  <c r="AG91" i="6905"/>
  <c r="AH91" i="6905"/>
  <c r="AK91" i="6905"/>
  <c r="AL91" i="6905"/>
  <c r="AM91" i="6905"/>
  <c r="AN91" i="6905"/>
  <c r="AE92" i="6905"/>
  <c r="AF92" i="6905"/>
  <c r="AG92" i="6905"/>
  <c r="AH92" i="6905"/>
  <c r="AK92" i="6905"/>
  <c r="AL92" i="6905"/>
  <c r="AN92" i="6905" s="1"/>
  <c r="AM92" i="6905"/>
  <c r="AE93" i="6905"/>
  <c r="AF93" i="6905"/>
  <c r="AG93" i="6905"/>
  <c r="AH93" i="6905"/>
  <c r="AK93" i="6905"/>
  <c r="AL93" i="6905"/>
  <c r="AM93" i="6905"/>
  <c r="AN93" i="6905"/>
  <c r="AE94" i="6905"/>
  <c r="AF94" i="6905"/>
  <c r="AG94" i="6905"/>
  <c r="AH94" i="6905"/>
  <c r="AD94" i="6905" s="1"/>
  <c r="AK94" i="6905"/>
  <c r="AL94" i="6905"/>
  <c r="AM94" i="6905"/>
  <c r="AN94" i="6905"/>
  <c r="AE95" i="6905"/>
  <c r="AF95" i="6905"/>
  <c r="AG95" i="6905"/>
  <c r="AH95" i="6905"/>
  <c r="AK95" i="6905"/>
  <c r="AL95" i="6905"/>
  <c r="AN95" i="6905" s="1"/>
  <c r="AM95" i="6905"/>
  <c r="AE96" i="6905"/>
  <c r="AF96" i="6905"/>
  <c r="AG96" i="6905"/>
  <c r="AH96" i="6905"/>
  <c r="AK96" i="6905"/>
  <c r="AL96" i="6905"/>
  <c r="AN96" i="6905" s="1"/>
  <c r="AM96" i="6905"/>
  <c r="AE97" i="6905"/>
  <c r="AF97" i="6905"/>
  <c r="AG97" i="6905"/>
  <c r="AH97" i="6905"/>
  <c r="AK97" i="6905"/>
  <c r="AL97" i="6905"/>
  <c r="AN97" i="6905" s="1"/>
  <c r="AM97" i="6905"/>
  <c r="AE98" i="6905"/>
  <c r="AF98" i="6905"/>
  <c r="AG98" i="6905"/>
  <c r="AH98" i="6905"/>
  <c r="AK98" i="6905"/>
  <c r="AL98" i="6905"/>
  <c r="AN98" i="6905" s="1"/>
  <c r="AM98" i="6905"/>
  <c r="AE99" i="6905"/>
  <c r="AF99" i="6905"/>
  <c r="AG99" i="6905"/>
  <c r="AH99" i="6905"/>
  <c r="AK99" i="6905"/>
  <c r="AL99" i="6905"/>
  <c r="AN99" i="6905" s="1"/>
  <c r="AM99" i="6905"/>
  <c r="AE100" i="6905"/>
  <c r="AF100" i="6905"/>
  <c r="AG100" i="6905"/>
  <c r="AH100" i="6905"/>
  <c r="AK100" i="6905"/>
  <c r="AL100" i="6905"/>
  <c r="AN100" i="6905" s="1"/>
  <c r="AM100" i="6905"/>
  <c r="AE101" i="6905"/>
  <c r="AF101" i="6905"/>
  <c r="AG101" i="6905"/>
  <c r="AH101" i="6905"/>
  <c r="AK101" i="6905"/>
  <c r="AL101" i="6905"/>
  <c r="AN101" i="6905" s="1"/>
  <c r="AM101" i="6905"/>
  <c r="AE102" i="6905"/>
  <c r="AF102" i="6905"/>
  <c r="AG102" i="6905"/>
  <c r="AH102" i="6905"/>
  <c r="AK102" i="6905"/>
  <c r="AL102" i="6905"/>
  <c r="AN102" i="6905" s="1"/>
  <c r="AM102" i="6905"/>
  <c r="AE103" i="6905"/>
  <c r="AF103" i="6905"/>
  <c r="AG103" i="6905"/>
  <c r="AH103" i="6905"/>
  <c r="AK103" i="6905"/>
  <c r="AL103" i="6905"/>
  <c r="AN103" i="6905" s="1"/>
  <c r="AM103" i="6905"/>
  <c r="AE104" i="6905"/>
  <c r="AF104" i="6905"/>
  <c r="AG104" i="6905"/>
  <c r="AH104" i="6905"/>
  <c r="AK104" i="6905"/>
  <c r="AL104" i="6905"/>
  <c r="AN104" i="6905" s="1"/>
  <c r="AM104" i="6905"/>
  <c r="AE105" i="6905"/>
  <c r="AF105" i="6905"/>
  <c r="AG105" i="6905"/>
  <c r="AH105" i="6905"/>
  <c r="AK105" i="6905"/>
  <c r="AL105" i="6905"/>
  <c r="AN105" i="6905" s="1"/>
  <c r="AM105" i="6905"/>
  <c r="AE106" i="6905"/>
  <c r="AF106" i="6905"/>
  <c r="AG106" i="6905"/>
  <c r="AH106" i="6905"/>
  <c r="AK106" i="6905"/>
  <c r="AL106" i="6905"/>
  <c r="AN106" i="6905" s="1"/>
  <c r="AM106" i="6905"/>
  <c r="AE107" i="6905"/>
  <c r="AF107" i="6905"/>
  <c r="AG107" i="6905"/>
  <c r="AH107" i="6905"/>
  <c r="AK107" i="6905"/>
  <c r="AL107" i="6905"/>
  <c r="AN107" i="6905" s="1"/>
  <c r="AM107" i="6905"/>
  <c r="AE108" i="6905"/>
  <c r="AF108" i="6905"/>
  <c r="AG108" i="6905"/>
  <c r="AH108" i="6905"/>
  <c r="AK108" i="6905"/>
  <c r="AL108" i="6905"/>
  <c r="AN108" i="6905" s="1"/>
  <c r="AM108" i="6905"/>
  <c r="AE109" i="6905"/>
  <c r="AF109" i="6905"/>
  <c r="AG109" i="6905"/>
  <c r="AH109" i="6905"/>
  <c r="AK109" i="6905"/>
  <c r="AL109" i="6905"/>
  <c r="AN109" i="6905" s="1"/>
  <c r="AM109" i="6905"/>
  <c r="AE110" i="6905"/>
  <c r="AF110" i="6905"/>
  <c r="AG110" i="6905"/>
  <c r="AH110" i="6905"/>
  <c r="AK110" i="6905"/>
  <c r="AL110" i="6905"/>
  <c r="AN110" i="6905" s="1"/>
  <c r="AM110" i="6905"/>
  <c r="AE111" i="6905"/>
  <c r="AF111" i="6905"/>
  <c r="AG111" i="6905"/>
  <c r="AH111" i="6905"/>
  <c r="AK111" i="6905"/>
  <c r="AL111" i="6905"/>
  <c r="AN111" i="6905" s="1"/>
  <c r="AM111" i="6905"/>
  <c r="AE112" i="6905"/>
  <c r="AF112" i="6905"/>
  <c r="AG112" i="6905"/>
  <c r="AH112" i="6905"/>
  <c r="AK112" i="6905"/>
  <c r="AL112" i="6905"/>
  <c r="AN112" i="6905" s="1"/>
  <c r="AM112" i="6905"/>
  <c r="AE113" i="6905"/>
  <c r="AD113" i="6905" s="1"/>
  <c r="AF113" i="6905"/>
  <c r="AG113" i="6905"/>
  <c r="AH113" i="6905"/>
  <c r="AK113" i="6905"/>
  <c r="AL113" i="6905"/>
  <c r="AN113" i="6905" s="1"/>
  <c r="AM113" i="6905"/>
  <c r="AE114" i="6905"/>
  <c r="AF114" i="6905"/>
  <c r="AG114" i="6905"/>
  <c r="AH114" i="6905"/>
  <c r="AK114" i="6905"/>
  <c r="AL114" i="6905"/>
  <c r="AN114" i="6905" s="1"/>
  <c r="AM114" i="6905"/>
  <c r="AE115" i="6905"/>
  <c r="AF115" i="6905"/>
  <c r="AG115" i="6905"/>
  <c r="AH115" i="6905"/>
  <c r="AK115" i="6905"/>
  <c r="AL115" i="6905"/>
  <c r="AN115" i="6905" s="1"/>
  <c r="AM115" i="6905"/>
  <c r="AE116" i="6905"/>
  <c r="AF116" i="6905"/>
  <c r="AG116" i="6905"/>
  <c r="AH116" i="6905"/>
  <c r="AK116" i="6905"/>
  <c r="AL116" i="6905"/>
  <c r="AN116" i="6905" s="1"/>
  <c r="AM116" i="6905"/>
  <c r="AE117" i="6905"/>
  <c r="AF117" i="6905"/>
  <c r="AG117" i="6905"/>
  <c r="AH117" i="6905"/>
  <c r="AK117" i="6905"/>
  <c r="AL117" i="6905"/>
  <c r="AN117" i="6905" s="1"/>
  <c r="AM117" i="6905"/>
  <c r="AE118" i="6905"/>
  <c r="AF118" i="6905"/>
  <c r="AG118" i="6905"/>
  <c r="AH118" i="6905"/>
  <c r="AK118" i="6905"/>
  <c r="AL118" i="6905"/>
  <c r="AN118" i="6905" s="1"/>
  <c r="AM118" i="6905"/>
  <c r="AE119" i="6905"/>
  <c r="AF119" i="6905"/>
  <c r="AG119" i="6905"/>
  <c r="AH119" i="6905"/>
  <c r="AK119" i="6905"/>
  <c r="AL119" i="6905"/>
  <c r="AN119" i="6905" s="1"/>
  <c r="AM119" i="6905"/>
  <c r="AE120" i="6905"/>
  <c r="AF120" i="6905"/>
  <c r="AG120" i="6905"/>
  <c r="AH120" i="6905"/>
  <c r="AK120" i="6905"/>
  <c r="AL120" i="6905"/>
  <c r="AN120" i="6905" s="1"/>
  <c r="AM120" i="6905"/>
  <c r="AE121" i="6905"/>
  <c r="AF121" i="6905"/>
  <c r="AG121" i="6905"/>
  <c r="AH121" i="6905"/>
  <c r="AK121" i="6905"/>
  <c r="AL121" i="6905"/>
  <c r="AN121" i="6905" s="1"/>
  <c r="AM121" i="6905"/>
  <c r="AE122" i="6905"/>
  <c r="AF122" i="6905"/>
  <c r="AG122" i="6905"/>
  <c r="AH122" i="6905"/>
  <c r="AK122" i="6905"/>
  <c r="AL122" i="6905"/>
  <c r="AN122" i="6905" s="1"/>
  <c r="AM122" i="6905"/>
  <c r="AE123" i="6905"/>
  <c r="AF123" i="6905"/>
  <c r="AG123" i="6905"/>
  <c r="AH123" i="6905"/>
  <c r="AK123" i="6905"/>
  <c r="AL123" i="6905"/>
  <c r="AN123" i="6905" s="1"/>
  <c r="AM123" i="6905"/>
  <c r="AE124" i="6905"/>
  <c r="AF124" i="6905"/>
  <c r="AG124" i="6905"/>
  <c r="AH124" i="6905"/>
  <c r="AK124" i="6905"/>
  <c r="AL124" i="6905"/>
  <c r="AN124" i="6905" s="1"/>
  <c r="AM124" i="6905"/>
  <c r="AE125" i="6905"/>
  <c r="AF125" i="6905"/>
  <c r="AG125" i="6905"/>
  <c r="AH125" i="6905"/>
  <c r="AK125" i="6905"/>
  <c r="AL125" i="6905"/>
  <c r="AM125" i="6905"/>
  <c r="AN125" i="6905"/>
  <c r="AE126" i="6905"/>
  <c r="AF126" i="6905"/>
  <c r="AG126" i="6905"/>
  <c r="AH126" i="6905"/>
  <c r="AK126" i="6905"/>
  <c r="AL126" i="6905"/>
  <c r="AN126" i="6905" s="1"/>
  <c r="AM126" i="6905"/>
  <c r="AE127" i="6905"/>
  <c r="AF127" i="6905"/>
  <c r="AG127" i="6905"/>
  <c r="AH127" i="6905"/>
  <c r="AK127" i="6905"/>
  <c r="AL127" i="6905"/>
  <c r="AN127" i="6905" s="1"/>
  <c r="AM127" i="6905"/>
  <c r="AE128" i="6905"/>
  <c r="AF128" i="6905"/>
  <c r="AG128" i="6905"/>
  <c r="AH128" i="6905"/>
  <c r="AK128" i="6905"/>
  <c r="AL128" i="6905"/>
  <c r="AN128" i="6905" s="1"/>
  <c r="AM128" i="6905"/>
  <c r="AE129" i="6905"/>
  <c r="AD129" i="6905" s="1"/>
  <c r="AF129" i="6905"/>
  <c r="AG129" i="6905"/>
  <c r="AH129" i="6905"/>
  <c r="AK129" i="6905"/>
  <c r="AL129" i="6905"/>
  <c r="AM129" i="6905"/>
  <c r="AN129" i="6905"/>
  <c r="AE130" i="6905"/>
  <c r="AF130" i="6905"/>
  <c r="AG130" i="6905"/>
  <c r="AH130" i="6905"/>
  <c r="AK130" i="6905"/>
  <c r="AL130" i="6905"/>
  <c r="AN130" i="6905" s="1"/>
  <c r="AM130" i="6905"/>
  <c r="AE131" i="6905"/>
  <c r="AF131" i="6905"/>
  <c r="AG131" i="6905"/>
  <c r="AH131" i="6905"/>
  <c r="AD131" i="6905" s="1"/>
  <c r="AK131" i="6905"/>
  <c r="AL131" i="6905"/>
  <c r="AN131" i="6905" s="1"/>
  <c r="AM131" i="6905"/>
  <c r="AE132" i="6905"/>
  <c r="AF132" i="6905"/>
  <c r="AG132" i="6905"/>
  <c r="AH132" i="6905"/>
  <c r="AK132" i="6905"/>
  <c r="AL132" i="6905"/>
  <c r="AN132" i="6905" s="1"/>
  <c r="AM132" i="6905"/>
  <c r="AE133" i="6905"/>
  <c r="AF133" i="6905"/>
  <c r="AG133" i="6905"/>
  <c r="AH133" i="6905"/>
  <c r="AK133" i="6905"/>
  <c r="AL133" i="6905"/>
  <c r="AN133" i="6905" s="1"/>
  <c r="AM133" i="6905"/>
  <c r="AE134" i="6905"/>
  <c r="AF134" i="6905"/>
  <c r="AG134" i="6905"/>
  <c r="AH134" i="6905"/>
  <c r="AK134" i="6905"/>
  <c r="AL134" i="6905"/>
  <c r="AN134" i="6905" s="1"/>
  <c r="AM134" i="6905"/>
  <c r="AE135" i="6905"/>
  <c r="AF135" i="6905"/>
  <c r="AG135" i="6905"/>
  <c r="AH135" i="6905"/>
  <c r="AK135" i="6905"/>
  <c r="AL135" i="6905"/>
  <c r="AN135" i="6905" s="1"/>
  <c r="AM135" i="6905"/>
  <c r="AE136" i="6905"/>
  <c r="AF136" i="6905"/>
  <c r="AG136" i="6905"/>
  <c r="AH136" i="6905"/>
  <c r="AK136" i="6905"/>
  <c r="AL136" i="6905"/>
  <c r="AN136" i="6905" s="1"/>
  <c r="AM136" i="6905"/>
  <c r="AE137" i="6905"/>
  <c r="AF137" i="6905"/>
  <c r="AG137" i="6905"/>
  <c r="AH137" i="6905"/>
  <c r="AK137" i="6905"/>
  <c r="AL137" i="6905"/>
  <c r="AN137" i="6905" s="1"/>
  <c r="AM137" i="6905"/>
  <c r="AE138" i="6905"/>
  <c r="AF138" i="6905"/>
  <c r="AG138" i="6905"/>
  <c r="AH138" i="6905"/>
  <c r="AK138" i="6905"/>
  <c r="AL138" i="6905"/>
  <c r="AN138" i="6905" s="1"/>
  <c r="AM138" i="6905"/>
  <c r="AE139" i="6905"/>
  <c r="AF139" i="6905"/>
  <c r="AG139" i="6905"/>
  <c r="AH139" i="6905"/>
  <c r="AK139" i="6905"/>
  <c r="AL139" i="6905"/>
  <c r="AN139" i="6905" s="1"/>
  <c r="AM139" i="6905"/>
  <c r="AE140" i="6905"/>
  <c r="AF140" i="6905"/>
  <c r="AG140" i="6905"/>
  <c r="AH140" i="6905"/>
  <c r="AK140" i="6905"/>
  <c r="AL140" i="6905"/>
  <c r="AN140" i="6905" s="1"/>
  <c r="AM140" i="6905"/>
  <c r="AE141" i="6905"/>
  <c r="AF141" i="6905"/>
  <c r="AG141" i="6905"/>
  <c r="AH141" i="6905"/>
  <c r="AK141" i="6905"/>
  <c r="AL141" i="6905"/>
  <c r="AN141" i="6905" s="1"/>
  <c r="AM141" i="6905"/>
  <c r="AE142" i="6905"/>
  <c r="AF142" i="6905"/>
  <c r="AG142" i="6905"/>
  <c r="AH142" i="6905"/>
  <c r="AK142" i="6905"/>
  <c r="AL142" i="6905"/>
  <c r="AN142" i="6905" s="1"/>
  <c r="AM142" i="6905"/>
  <c r="AE143" i="6905"/>
  <c r="AF143" i="6905"/>
  <c r="AG143" i="6905"/>
  <c r="AH143" i="6905"/>
  <c r="AK143" i="6905"/>
  <c r="AL143" i="6905"/>
  <c r="AN143" i="6905" s="1"/>
  <c r="AM143" i="6905"/>
  <c r="AE144" i="6905"/>
  <c r="AF144" i="6905"/>
  <c r="AG144" i="6905"/>
  <c r="AH144" i="6905"/>
  <c r="AK144" i="6905"/>
  <c r="AL144" i="6905"/>
  <c r="AN144" i="6905" s="1"/>
  <c r="AM144" i="6905"/>
  <c r="AE145" i="6905"/>
  <c r="AF145" i="6905"/>
  <c r="AG145" i="6905"/>
  <c r="AH145" i="6905"/>
  <c r="AK145" i="6905"/>
  <c r="AL145" i="6905"/>
  <c r="AN145" i="6905" s="1"/>
  <c r="AM145" i="6905"/>
  <c r="AE146" i="6905"/>
  <c r="AF146" i="6905"/>
  <c r="AG146" i="6905"/>
  <c r="AH146" i="6905"/>
  <c r="AK146" i="6905"/>
  <c r="AL146" i="6905"/>
  <c r="AN146" i="6905" s="1"/>
  <c r="AM146" i="6905"/>
  <c r="AE147" i="6905"/>
  <c r="AF147" i="6905"/>
  <c r="AG147" i="6905"/>
  <c r="AH147" i="6905"/>
  <c r="AK147" i="6905"/>
  <c r="AL147" i="6905"/>
  <c r="AN147" i="6905" s="1"/>
  <c r="AM147" i="6905"/>
  <c r="AE148" i="6905"/>
  <c r="AF148" i="6905"/>
  <c r="AG148" i="6905"/>
  <c r="AH148" i="6905"/>
  <c r="AK148" i="6905"/>
  <c r="AL148" i="6905"/>
  <c r="AM148" i="6905"/>
  <c r="AN148" i="6905"/>
  <c r="AE149" i="6905"/>
  <c r="AF149" i="6905"/>
  <c r="AG149" i="6905"/>
  <c r="AH149" i="6905"/>
  <c r="AK149" i="6905"/>
  <c r="AL149" i="6905"/>
  <c r="AM149" i="6905"/>
  <c r="AN149" i="6905"/>
  <c r="AE150" i="6905"/>
  <c r="AF150" i="6905"/>
  <c r="AG150" i="6905"/>
  <c r="AH150" i="6905"/>
  <c r="AK150" i="6905"/>
  <c r="AL150" i="6905"/>
  <c r="AN150" i="6905" s="1"/>
  <c r="AM150" i="6905"/>
  <c r="AE151" i="6905"/>
  <c r="AF151" i="6905"/>
  <c r="AG151" i="6905"/>
  <c r="AH151" i="6905"/>
  <c r="AK151" i="6905"/>
  <c r="AL151" i="6905"/>
  <c r="AN151" i="6905" s="1"/>
  <c r="AM151" i="6905"/>
  <c r="AE152" i="6905"/>
  <c r="AF152" i="6905"/>
  <c r="AG152" i="6905"/>
  <c r="AH152" i="6905"/>
  <c r="AK152" i="6905"/>
  <c r="AL152" i="6905"/>
  <c r="AN152" i="6905" s="1"/>
  <c r="AM152" i="6905"/>
  <c r="AE153" i="6905"/>
  <c r="AD153" i="6905" s="1"/>
  <c r="AF153" i="6905"/>
  <c r="AG153" i="6905"/>
  <c r="AH153" i="6905"/>
  <c r="AK153" i="6905"/>
  <c r="AL153" i="6905"/>
  <c r="AN153" i="6905" s="1"/>
  <c r="AM153" i="6905"/>
  <c r="AE154" i="6905"/>
  <c r="AF154" i="6905"/>
  <c r="AG154" i="6905"/>
  <c r="AH154" i="6905"/>
  <c r="AK154" i="6905"/>
  <c r="AL154" i="6905"/>
  <c r="AN154" i="6905" s="1"/>
  <c r="AM154" i="6905"/>
  <c r="AE155" i="6905"/>
  <c r="AF155" i="6905"/>
  <c r="AG155" i="6905"/>
  <c r="AH155" i="6905"/>
  <c r="AK155" i="6905"/>
  <c r="AL155" i="6905"/>
  <c r="AN155" i="6905" s="1"/>
  <c r="AM155" i="6905"/>
  <c r="AE156" i="6905"/>
  <c r="AF156" i="6905"/>
  <c r="AG156" i="6905"/>
  <c r="AH156" i="6905"/>
  <c r="AK156" i="6905"/>
  <c r="AL156" i="6905"/>
  <c r="AN156" i="6905" s="1"/>
  <c r="AM156" i="6905"/>
  <c r="AE157" i="6905"/>
  <c r="AF157" i="6905"/>
  <c r="AG157" i="6905"/>
  <c r="AH157" i="6905"/>
  <c r="AK157" i="6905"/>
  <c r="AL157" i="6905"/>
  <c r="AN157" i="6905" s="1"/>
  <c r="AM157" i="6905"/>
  <c r="AE158" i="6905"/>
  <c r="AF158" i="6905"/>
  <c r="AD158" i="6905" s="1"/>
  <c r="AG158" i="6905"/>
  <c r="AH158" i="6905"/>
  <c r="AK158" i="6905"/>
  <c r="AL158" i="6905"/>
  <c r="AN158" i="6905" s="1"/>
  <c r="AM158" i="6905"/>
  <c r="AE159" i="6905"/>
  <c r="AF159" i="6905"/>
  <c r="AG159" i="6905"/>
  <c r="AH159" i="6905"/>
  <c r="AK159" i="6905"/>
  <c r="AL159" i="6905"/>
  <c r="AN159" i="6905" s="1"/>
  <c r="AM159" i="6905"/>
  <c r="AE160" i="6905"/>
  <c r="AF160" i="6905"/>
  <c r="AG160" i="6905"/>
  <c r="AH160" i="6905"/>
  <c r="AK160" i="6905"/>
  <c r="AL160" i="6905"/>
  <c r="AM160" i="6905"/>
  <c r="AN160" i="6905"/>
  <c r="AE161" i="6905"/>
  <c r="AF161" i="6905"/>
  <c r="AG161" i="6905"/>
  <c r="AH161" i="6905"/>
  <c r="AK161" i="6905"/>
  <c r="AL161" i="6905"/>
  <c r="AM161" i="6905"/>
  <c r="AN161" i="6905"/>
  <c r="AE162" i="6905"/>
  <c r="AF162" i="6905"/>
  <c r="AG162" i="6905"/>
  <c r="AH162" i="6905"/>
  <c r="AK162" i="6905"/>
  <c r="AL162" i="6905"/>
  <c r="AN162" i="6905" s="1"/>
  <c r="AM162" i="6905"/>
  <c r="AE163" i="6905"/>
  <c r="AF163" i="6905"/>
  <c r="AG163" i="6905"/>
  <c r="AH163" i="6905"/>
  <c r="AK163" i="6905"/>
  <c r="AL163" i="6905"/>
  <c r="AN163" i="6905" s="1"/>
  <c r="AM163" i="6905"/>
  <c r="AE164" i="6905"/>
  <c r="AF164" i="6905"/>
  <c r="AG164" i="6905"/>
  <c r="AH164" i="6905"/>
  <c r="AK164" i="6905"/>
  <c r="AL164" i="6905"/>
  <c r="AN164" i="6905" s="1"/>
  <c r="AM164" i="6905"/>
  <c r="AE165" i="6905"/>
  <c r="AF165" i="6905"/>
  <c r="AG165" i="6905"/>
  <c r="AH165" i="6905"/>
  <c r="AK165" i="6905"/>
  <c r="AL165" i="6905"/>
  <c r="AN165" i="6905" s="1"/>
  <c r="AM165" i="6905"/>
  <c r="AE166" i="6905"/>
  <c r="AF166" i="6905"/>
  <c r="AG166" i="6905"/>
  <c r="AH166" i="6905"/>
  <c r="AK166" i="6905"/>
  <c r="AL166" i="6905"/>
  <c r="AN166" i="6905" s="1"/>
  <c r="AM166" i="6905"/>
  <c r="AE167" i="6905"/>
  <c r="AF167" i="6905"/>
  <c r="AG167" i="6905"/>
  <c r="AH167" i="6905"/>
  <c r="AK167" i="6905"/>
  <c r="AL167" i="6905"/>
  <c r="AN167" i="6905" s="1"/>
  <c r="AM167" i="6905"/>
  <c r="AE168" i="6905"/>
  <c r="AF168" i="6905"/>
  <c r="AG168" i="6905"/>
  <c r="AH168" i="6905"/>
  <c r="AK168" i="6905"/>
  <c r="AL168" i="6905"/>
  <c r="AN168" i="6905" s="1"/>
  <c r="AM168" i="6905"/>
  <c r="AE169" i="6905"/>
  <c r="AF169" i="6905"/>
  <c r="AG169" i="6905"/>
  <c r="AH169" i="6905"/>
  <c r="AK169" i="6905"/>
  <c r="AL169" i="6905"/>
  <c r="AN169" i="6905" s="1"/>
  <c r="AM169" i="6905"/>
  <c r="AE170" i="6905"/>
  <c r="AF170" i="6905"/>
  <c r="AG170" i="6905"/>
  <c r="AH170" i="6905"/>
  <c r="AK170" i="6905"/>
  <c r="AL170" i="6905"/>
  <c r="AN170" i="6905" s="1"/>
  <c r="AM170" i="6905"/>
  <c r="AE171" i="6905"/>
  <c r="AF171" i="6905"/>
  <c r="AG171" i="6905"/>
  <c r="AH171" i="6905"/>
  <c r="AK171" i="6905"/>
  <c r="AL171" i="6905"/>
  <c r="AN171" i="6905" s="1"/>
  <c r="AM171" i="6905"/>
  <c r="AE172" i="6905"/>
  <c r="AF172" i="6905"/>
  <c r="AG172" i="6905"/>
  <c r="AH172" i="6905"/>
  <c r="AK172" i="6905"/>
  <c r="AL172" i="6905"/>
  <c r="AN172" i="6905" s="1"/>
  <c r="AM172" i="6905"/>
  <c r="AE173" i="6905"/>
  <c r="AF173" i="6905"/>
  <c r="AG173" i="6905"/>
  <c r="AH173" i="6905"/>
  <c r="AK173" i="6905"/>
  <c r="AL173" i="6905"/>
  <c r="AN173" i="6905" s="1"/>
  <c r="AM173" i="6905"/>
  <c r="AE174" i="6905"/>
  <c r="AF174" i="6905"/>
  <c r="AG174" i="6905"/>
  <c r="AH174" i="6905"/>
  <c r="AK174" i="6905"/>
  <c r="AL174" i="6905"/>
  <c r="AN174" i="6905" s="1"/>
  <c r="AM174" i="6905"/>
  <c r="AE175" i="6905"/>
  <c r="AF175" i="6905"/>
  <c r="AG175" i="6905"/>
  <c r="AH175" i="6905"/>
  <c r="AK175" i="6905"/>
  <c r="AL175" i="6905"/>
  <c r="AN175" i="6905" s="1"/>
  <c r="AM175" i="6905"/>
  <c r="AE176" i="6905"/>
  <c r="AF176" i="6905"/>
  <c r="AG176" i="6905"/>
  <c r="AH176" i="6905"/>
  <c r="AK176" i="6905"/>
  <c r="AL176" i="6905"/>
  <c r="AM176" i="6905"/>
  <c r="AN176" i="6905"/>
  <c r="AE177" i="6905"/>
  <c r="AF177" i="6905"/>
  <c r="AG177" i="6905"/>
  <c r="AH177" i="6905"/>
  <c r="AK177" i="6905"/>
  <c r="AL177" i="6905"/>
  <c r="AM177" i="6905"/>
  <c r="AN177" i="6905"/>
  <c r="AE178" i="6905"/>
  <c r="AF178" i="6905"/>
  <c r="AG178" i="6905"/>
  <c r="AH178" i="6905"/>
  <c r="AK178" i="6905"/>
  <c r="AL178" i="6905"/>
  <c r="AN178" i="6905" s="1"/>
  <c r="AM178" i="6905"/>
  <c r="AE179" i="6905"/>
  <c r="AF179" i="6905"/>
  <c r="AG179" i="6905"/>
  <c r="AH179" i="6905"/>
  <c r="AK179" i="6905"/>
  <c r="AL179" i="6905"/>
  <c r="AN179" i="6905" s="1"/>
  <c r="AM179" i="6905"/>
  <c r="AE180" i="6905"/>
  <c r="AF180" i="6905"/>
  <c r="AG180" i="6905"/>
  <c r="AH180" i="6905"/>
  <c r="AK180" i="6905"/>
  <c r="AL180" i="6905"/>
  <c r="AN180" i="6905" s="1"/>
  <c r="AM180" i="6905"/>
  <c r="AE181" i="6905"/>
  <c r="AF181" i="6905"/>
  <c r="AG181" i="6905"/>
  <c r="AH181" i="6905"/>
  <c r="AK181" i="6905"/>
  <c r="AL181" i="6905"/>
  <c r="AN181" i="6905" s="1"/>
  <c r="AM181" i="6905"/>
  <c r="AE182" i="6905"/>
  <c r="AF182" i="6905"/>
  <c r="AG182" i="6905"/>
  <c r="AH182" i="6905"/>
  <c r="AK182" i="6905"/>
  <c r="AL182" i="6905"/>
  <c r="AN182" i="6905" s="1"/>
  <c r="AM182" i="6905"/>
  <c r="AE183" i="6905"/>
  <c r="AF183" i="6905"/>
  <c r="AG183" i="6905"/>
  <c r="AH183" i="6905"/>
  <c r="AK183" i="6905"/>
  <c r="AL183" i="6905"/>
  <c r="AN183" i="6905" s="1"/>
  <c r="AM183" i="6905"/>
  <c r="AE184" i="6905"/>
  <c r="AF184" i="6905"/>
  <c r="AG184" i="6905"/>
  <c r="AH184" i="6905"/>
  <c r="AK184" i="6905"/>
  <c r="AL184" i="6905"/>
  <c r="AN184" i="6905" s="1"/>
  <c r="AM184" i="6905"/>
  <c r="AE185" i="6905"/>
  <c r="AF185" i="6905"/>
  <c r="AG185" i="6905"/>
  <c r="AH185" i="6905"/>
  <c r="AK185" i="6905"/>
  <c r="AL185" i="6905"/>
  <c r="AN185" i="6905" s="1"/>
  <c r="AM185" i="6905"/>
  <c r="AE186" i="6905"/>
  <c r="AF186" i="6905"/>
  <c r="AG186" i="6905"/>
  <c r="AH186" i="6905"/>
  <c r="AK186" i="6905"/>
  <c r="AL186" i="6905"/>
  <c r="AN186" i="6905" s="1"/>
  <c r="AM186" i="6905"/>
  <c r="AE187" i="6905"/>
  <c r="AF187" i="6905"/>
  <c r="AG187" i="6905"/>
  <c r="AH187" i="6905"/>
  <c r="AK187" i="6905"/>
  <c r="AL187" i="6905"/>
  <c r="AN187" i="6905" s="1"/>
  <c r="AM187" i="6905"/>
  <c r="AE188" i="6905"/>
  <c r="AF188" i="6905"/>
  <c r="AG188" i="6905"/>
  <c r="AH188" i="6905"/>
  <c r="AK188" i="6905"/>
  <c r="AL188" i="6905"/>
  <c r="AN188" i="6905" s="1"/>
  <c r="AM188" i="6905"/>
  <c r="AE189" i="6905"/>
  <c r="AF189" i="6905"/>
  <c r="AG189" i="6905"/>
  <c r="AH189" i="6905"/>
  <c r="AK189" i="6905"/>
  <c r="AL189" i="6905"/>
  <c r="AN189" i="6905" s="1"/>
  <c r="AM189" i="6905"/>
  <c r="AE190" i="6905"/>
  <c r="AF190" i="6905"/>
  <c r="AD190" i="6905" s="1"/>
  <c r="AG190" i="6905"/>
  <c r="AH190" i="6905"/>
  <c r="AK190" i="6905"/>
  <c r="AL190" i="6905"/>
  <c r="AN190" i="6905" s="1"/>
  <c r="AM190" i="6905"/>
  <c r="AE191" i="6905"/>
  <c r="AF191" i="6905"/>
  <c r="AG191" i="6905"/>
  <c r="AH191" i="6905"/>
  <c r="AK191" i="6905"/>
  <c r="AL191" i="6905"/>
  <c r="AN191" i="6905" s="1"/>
  <c r="AM191" i="6905"/>
  <c r="AE192" i="6905"/>
  <c r="AF192" i="6905"/>
  <c r="AG192" i="6905"/>
  <c r="AH192" i="6905"/>
  <c r="AK192" i="6905"/>
  <c r="AL192" i="6905"/>
  <c r="AM192" i="6905"/>
  <c r="AN192" i="6905"/>
  <c r="AE193" i="6905"/>
  <c r="AF193" i="6905"/>
  <c r="AG193" i="6905"/>
  <c r="AH193" i="6905"/>
  <c r="AK193" i="6905"/>
  <c r="AL193" i="6905"/>
  <c r="AM193" i="6905"/>
  <c r="AN193" i="6905"/>
  <c r="AE194" i="6905"/>
  <c r="AF194" i="6905"/>
  <c r="AG194" i="6905"/>
  <c r="AH194" i="6905"/>
  <c r="AK194" i="6905"/>
  <c r="AL194" i="6905"/>
  <c r="AN194" i="6905" s="1"/>
  <c r="AM194" i="6905"/>
  <c r="AE195" i="6905"/>
  <c r="AF195" i="6905"/>
  <c r="AG195" i="6905"/>
  <c r="AH195" i="6905"/>
  <c r="AK195" i="6905"/>
  <c r="AL195" i="6905"/>
  <c r="AN195" i="6905" s="1"/>
  <c r="AM195" i="6905"/>
  <c r="AE196" i="6905"/>
  <c r="AF196" i="6905"/>
  <c r="AG196" i="6905"/>
  <c r="AH196" i="6905"/>
  <c r="AK196" i="6905"/>
  <c r="AL196" i="6905"/>
  <c r="AN196" i="6905" s="1"/>
  <c r="AM196" i="6905"/>
  <c r="AE197" i="6905"/>
  <c r="AF197" i="6905"/>
  <c r="AG197" i="6905"/>
  <c r="AH197" i="6905"/>
  <c r="AK197" i="6905"/>
  <c r="AL197" i="6905"/>
  <c r="AN197" i="6905" s="1"/>
  <c r="AM197" i="6905"/>
  <c r="AE198" i="6905"/>
  <c r="AF198" i="6905"/>
  <c r="AG198" i="6905"/>
  <c r="AH198" i="6905"/>
  <c r="AK198" i="6905"/>
  <c r="AL198" i="6905"/>
  <c r="AN198" i="6905" s="1"/>
  <c r="AM198" i="6905"/>
  <c r="AE199" i="6905"/>
  <c r="AF199" i="6905"/>
  <c r="AG199" i="6905"/>
  <c r="AH199" i="6905"/>
  <c r="AK199" i="6905"/>
  <c r="AL199" i="6905"/>
  <c r="AN199" i="6905" s="1"/>
  <c r="AM199" i="6905"/>
  <c r="AE200" i="6905"/>
  <c r="AF200" i="6905"/>
  <c r="AG200" i="6905"/>
  <c r="AH200" i="6905"/>
  <c r="AK200" i="6905"/>
  <c r="AL200" i="6905"/>
  <c r="AN200" i="6905" s="1"/>
  <c r="AM200" i="6905"/>
  <c r="AE201" i="6905"/>
  <c r="AD201" i="6905" s="1"/>
  <c r="AF201" i="6905"/>
  <c r="AG201" i="6905"/>
  <c r="AH201" i="6905"/>
  <c r="AK201" i="6905"/>
  <c r="AL201" i="6905"/>
  <c r="AN201" i="6905" s="1"/>
  <c r="AM201" i="6905"/>
  <c r="AM15" i="6905"/>
  <c r="AL15" i="6905"/>
  <c r="AN15" i="6905" s="1"/>
  <c r="AK15" i="6905"/>
  <c r="AH15" i="6905"/>
  <c r="AG15" i="6905"/>
  <c r="AF15" i="6905"/>
  <c r="AE15" i="6905"/>
  <c r="AD15" i="6905" s="1"/>
  <c r="AM14" i="6905"/>
  <c r="AL14" i="6905"/>
  <c r="AN14" i="6905" s="1"/>
  <c r="AK14" i="6905"/>
  <c r="AH14" i="6905"/>
  <c r="AG14" i="6905"/>
  <c r="AF14" i="6905"/>
  <c r="AE14" i="6905"/>
  <c r="AD14" i="6905" s="1"/>
  <c r="AM13" i="6905"/>
  <c r="AL13" i="6905"/>
  <c r="AN13" i="6905" s="1"/>
  <c r="AK13" i="6905"/>
  <c r="AH13" i="6905"/>
  <c r="AG13" i="6905"/>
  <c r="AF13" i="6905"/>
  <c r="AE13" i="6905"/>
  <c r="AM12" i="6905"/>
  <c r="AL12" i="6905"/>
  <c r="AN12" i="6905" s="1"/>
  <c r="AK12" i="6905"/>
  <c r="AH12" i="6905"/>
  <c r="AG12" i="6905"/>
  <c r="AF12" i="6905"/>
  <c r="AE12" i="6905"/>
  <c r="AD12" i="6905" s="1"/>
  <c r="AM11" i="6905"/>
  <c r="AL11" i="6905"/>
  <c r="AN11" i="6905" s="1"/>
  <c r="AK11" i="6905"/>
  <c r="AH11" i="6905"/>
  <c r="AG11" i="6905"/>
  <c r="AF11" i="6905"/>
  <c r="AE11" i="6905"/>
  <c r="AD11" i="6905" s="1"/>
  <c r="AM10" i="6905"/>
  <c r="AL10" i="6905"/>
  <c r="AN10" i="6905" s="1"/>
  <c r="AK10" i="6905"/>
  <c r="AH10" i="6905"/>
  <c r="AG10" i="6905"/>
  <c r="AF10" i="6905"/>
  <c r="AE10" i="6905"/>
  <c r="AM9" i="6905"/>
  <c r="AL9" i="6905"/>
  <c r="AN9" i="6905" s="1"/>
  <c r="AK9" i="6905"/>
  <c r="AH9" i="6905"/>
  <c r="AG9" i="6905"/>
  <c r="AF9" i="6905"/>
  <c r="AE9" i="6905"/>
  <c r="AM8" i="6905"/>
  <c r="AL8" i="6905"/>
  <c r="AN8" i="6905" s="1"/>
  <c r="AK8" i="6905"/>
  <c r="AH8" i="6905"/>
  <c r="AG8" i="6905"/>
  <c r="AF8" i="6905"/>
  <c r="AE8" i="6905"/>
  <c r="AM7" i="6905"/>
  <c r="AL7" i="6905"/>
  <c r="AN7" i="6905" s="1"/>
  <c r="AK7" i="6905"/>
  <c r="AH7" i="6905"/>
  <c r="AG7" i="6905"/>
  <c r="AF7" i="6905"/>
  <c r="AD7" i="6905" s="1"/>
  <c r="AE7" i="6905"/>
  <c r="AH6" i="6905"/>
  <c r="AG6" i="6905"/>
  <c r="AF6" i="6905"/>
  <c r="AE6" i="6905"/>
  <c r="AE10" i="6903"/>
  <c r="AF10" i="6903"/>
  <c r="AG10" i="6903"/>
  <c r="AH10" i="6903"/>
  <c r="AK10" i="6903"/>
  <c r="AL10" i="6903"/>
  <c r="AN10" i="6903" s="1"/>
  <c r="AM10" i="6903"/>
  <c r="AE11" i="6903"/>
  <c r="AF11" i="6903"/>
  <c r="AG11" i="6903"/>
  <c r="AH11" i="6903"/>
  <c r="AK11" i="6903"/>
  <c r="AL11" i="6903"/>
  <c r="AN11" i="6903" s="1"/>
  <c r="AM11" i="6903"/>
  <c r="AE12" i="6903"/>
  <c r="AF12" i="6903"/>
  <c r="AG12" i="6903"/>
  <c r="AH12" i="6903"/>
  <c r="AK12" i="6903"/>
  <c r="AL12" i="6903"/>
  <c r="AN12" i="6903" s="1"/>
  <c r="AM12" i="6903"/>
  <c r="AE13" i="6903"/>
  <c r="AF13" i="6903"/>
  <c r="AG13" i="6903"/>
  <c r="AH13" i="6903"/>
  <c r="AK13" i="6903"/>
  <c r="AL13" i="6903"/>
  <c r="AN13" i="6903" s="1"/>
  <c r="AM13" i="6903"/>
  <c r="AE14" i="6903"/>
  <c r="AF14" i="6903"/>
  <c r="AG14" i="6903"/>
  <c r="AH14" i="6903"/>
  <c r="AK14" i="6903"/>
  <c r="AL14" i="6903"/>
  <c r="AN14" i="6903" s="1"/>
  <c r="AM14" i="6903"/>
  <c r="AE15" i="6903"/>
  <c r="AF15" i="6903"/>
  <c r="AG15" i="6903"/>
  <c r="AH15" i="6903"/>
  <c r="AK15" i="6903"/>
  <c r="AL15" i="6903"/>
  <c r="AN15" i="6903" s="1"/>
  <c r="AM15" i="6903"/>
  <c r="AE16" i="6903"/>
  <c r="AF16" i="6903"/>
  <c r="AG16" i="6903"/>
  <c r="AH16" i="6903"/>
  <c r="AK16" i="6903"/>
  <c r="AL16" i="6903"/>
  <c r="AN16" i="6903" s="1"/>
  <c r="AM16" i="6903"/>
  <c r="AE17" i="6903"/>
  <c r="AF17" i="6903"/>
  <c r="AG17" i="6903"/>
  <c r="AH17" i="6903"/>
  <c r="AK17" i="6903"/>
  <c r="AL17" i="6903"/>
  <c r="AN17" i="6903" s="1"/>
  <c r="AM17" i="6903"/>
  <c r="AE18" i="6903"/>
  <c r="AF18" i="6903"/>
  <c r="AG18" i="6903"/>
  <c r="AH18" i="6903"/>
  <c r="AK18" i="6903"/>
  <c r="AL18" i="6903"/>
  <c r="AN18" i="6903" s="1"/>
  <c r="AM18" i="6903"/>
  <c r="AE19" i="6903"/>
  <c r="AF19" i="6903"/>
  <c r="AG19" i="6903"/>
  <c r="AH19" i="6903"/>
  <c r="AK19" i="6903"/>
  <c r="AL19" i="6903"/>
  <c r="AN19" i="6903" s="1"/>
  <c r="AM19" i="6903"/>
  <c r="AE20" i="6903"/>
  <c r="AF20" i="6903"/>
  <c r="AG20" i="6903"/>
  <c r="AH20" i="6903"/>
  <c r="AK20" i="6903"/>
  <c r="AL20" i="6903"/>
  <c r="AN20" i="6903" s="1"/>
  <c r="AM20" i="6903"/>
  <c r="AE21" i="6903"/>
  <c r="AF21" i="6903"/>
  <c r="AG21" i="6903"/>
  <c r="AH21" i="6903"/>
  <c r="AK21" i="6903"/>
  <c r="AL21" i="6903"/>
  <c r="AN21" i="6903" s="1"/>
  <c r="AM21" i="6903"/>
  <c r="AE22" i="6903"/>
  <c r="AF22" i="6903"/>
  <c r="AG22" i="6903"/>
  <c r="AH22" i="6903"/>
  <c r="AK22" i="6903"/>
  <c r="AL22" i="6903"/>
  <c r="AN22" i="6903" s="1"/>
  <c r="AM22" i="6903"/>
  <c r="AE23" i="6903"/>
  <c r="AF23" i="6903"/>
  <c r="AG23" i="6903"/>
  <c r="AH23" i="6903"/>
  <c r="AK23" i="6903"/>
  <c r="AL23" i="6903"/>
  <c r="AN23" i="6903" s="1"/>
  <c r="AM23" i="6903"/>
  <c r="AE24" i="6903"/>
  <c r="AF24" i="6903"/>
  <c r="AG24" i="6903"/>
  <c r="AH24" i="6903"/>
  <c r="AK24" i="6903"/>
  <c r="AL24" i="6903"/>
  <c r="AN24" i="6903" s="1"/>
  <c r="AM24" i="6903"/>
  <c r="AE25" i="6903"/>
  <c r="AF25" i="6903"/>
  <c r="AG25" i="6903"/>
  <c r="AH25" i="6903"/>
  <c r="AK25" i="6903"/>
  <c r="AL25" i="6903"/>
  <c r="AN25" i="6903" s="1"/>
  <c r="AM25" i="6903"/>
  <c r="AE26" i="6903"/>
  <c r="AF26" i="6903"/>
  <c r="AG26" i="6903"/>
  <c r="AH26" i="6903"/>
  <c r="AK26" i="6903"/>
  <c r="AL26" i="6903"/>
  <c r="AN26" i="6903" s="1"/>
  <c r="AM26" i="6903"/>
  <c r="AE27" i="6903"/>
  <c r="AF27" i="6903"/>
  <c r="AG27" i="6903"/>
  <c r="AH27" i="6903"/>
  <c r="AK27" i="6903"/>
  <c r="AL27" i="6903"/>
  <c r="AN27" i="6903" s="1"/>
  <c r="AM27" i="6903"/>
  <c r="AM9" i="6903"/>
  <c r="AL9" i="6903"/>
  <c r="AN9" i="6903" s="1"/>
  <c r="AK9" i="6903"/>
  <c r="AH9" i="6903"/>
  <c r="AG9" i="6903"/>
  <c r="AF9" i="6903"/>
  <c r="AE9" i="6903"/>
  <c r="AM8" i="6903"/>
  <c r="AL8" i="6903"/>
  <c r="AN8" i="6903" s="1"/>
  <c r="AK8" i="6903"/>
  <c r="AH8" i="6903"/>
  <c r="AG8" i="6903"/>
  <c r="AF8" i="6903"/>
  <c r="AE8" i="6903"/>
  <c r="AM7" i="6903"/>
  <c r="AL7" i="6903"/>
  <c r="AN7" i="6903" s="1"/>
  <c r="AK7" i="6903"/>
  <c r="AH7" i="6903"/>
  <c r="AG7" i="6903"/>
  <c r="AF7" i="6903"/>
  <c r="AE7" i="6903"/>
  <c r="AH6" i="6903"/>
  <c r="AG6" i="6903"/>
  <c r="AF6" i="6903"/>
  <c r="AE6" i="6903"/>
  <c r="AD6" i="6903" s="1"/>
  <c r="AN11" i="6904"/>
  <c r="AO11" i="6904"/>
  <c r="AP11" i="6904"/>
  <c r="AQ11" i="6904"/>
  <c r="AT11" i="6904"/>
  <c r="AU11" i="6904"/>
  <c r="AW11" i="6904" s="1"/>
  <c r="AV11" i="6904"/>
  <c r="AN12" i="6904"/>
  <c r="AO12" i="6904"/>
  <c r="AP12" i="6904"/>
  <c r="AQ12" i="6904"/>
  <c r="AT12" i="6904"/>
  <c r="AU12" i="6904"/>
  <c r="AW12" i="6904" s="1"/>
  <c r="AV12" i="6904"/>
  <c r="AN13" i="6904"/>
  <c r="AO13" i="6904"/>
  <c r="AP13" i="6904"/>
  <c r="AQ13" i="6904"/>
  <c r="AT13" i="6904"/>
  <c r="AU13" i="6904"/>
  <c r="AW13" i="6904" s="1"/>
  <c r="AV13" i="6904"/>
  <c r="AN14" i="6904"/>
  <c r="AO14" i="6904"/>
  <c r="AP14" i="6904"/>
  <c r="AQ14" i="6904"/>
  <c r="AT14" i="6904"/>
  <c r="AU14" i="6904"/>
  <c r="AW14" i="6904" s="1"/>
  <c r="AV14" i="6904"/>
  <c r="AN15" i="6904"/>
  <c r="AO15" i="6904"/>
  <c r="AP15" i="6904"/>
  <c r="AQ15" i="6904"/>
  <c r="AT15" i="6904"/>
  <c r="AU15" i="6904"/>
  <c r="AW15" i="6904" s="1"/>
  <c r="AV15" i="6904"/>
  <c r="AN16" i="6904"/>
  <c r="AO16" i="6904"/>
  <c r="AP16" i="6904"/>
  <c r="AQ16" i="6904"/>
  <c r="AT16" i="6904"/>
  <c r="AU16" i="6904"/>
  <c r="AW16" i="6904" s="1"/>
  <c r="AV16" i="6904"/>
  <c r="AN17" i="6904"/>
  <c r="AO17" i="6904"/>
  <c r="AP17" i="6904"/>
  <c r="AQ17" i="6904"/>
  <c r="AT17" i="6904"/>
  <c r="AU17" i="6904"/>
  <c r="AW17" i="6904" s="1"/>
  <c r="AV17" i="6904"/>
  <c r="AN18" i="6904"/>
  <c r="AO18" i="6904"/>
  <c r="AP18" i="6904"/>
  <c r="AQ18" i="6904"/>
  <c r="AT18" i="6904"/>
  <c r="AU18" i="6904"/>
  <c r="AW18" i="6904" s="1"/>
  <c r="AV18" i="6904"/>
  <c r="AN19" i="6904"/>
  <c r="AO19" i="6904"/>
  <c r="AP19" i="6904"/>
  <c r="AQ19" i="6904"/>
  <c r="AT19" i="6904"/>
  <c r="AU19" i="6904"/>
  <c r="AW19" i="6904" s="1"/>
  <c r="AV19" i="6904"/>
  <c r="AN20" i="6904"/>
  <c r="AO20" i="6904"/>
  <c r="AP20" i="6904"/>
  <c r="AQ20" i="6904"/>
  <c r="AT20" i="6904"/>
  <c r="AU20" i="6904"/>
  <c r="AW20" i="6904" s="1"/>
  <c r="AV20" i="6904"/>
  <c r="AN21" i="6904"/>
  <c r="AO21" i="6904"/>
  <c r="AP21" i="6904"/>
  <c r="AQ21" i="6904"/>
  <c r="AT21" i="6904"/>
  <c r="AU21" i="6904"/>
  <c r="AV21" i="6904"/>
  <c r="AW21" i="6904"/>
  <c r="AN22" i="6904"/>
  <c r="AO22" i="6904"/>
  <c r="AP22" i="6904"/>
  <c r="AQ22" i="6904"/>
  <c r="AT22" i="6904"/>
  <c r="AU22" i="6904"/>
  <c r="AV22" i="6904"/>
  <c r="AW22" i="6904"/>
  <c r="AN23" i="6904"/>
  <c r="AO23" i="6904"/>
  <c r="AP23" i="6904"/>
  <c r="AQ23" i="6904"/>
  <c r="AT23" i="6904"/>
  <c r="AU23" i="6904"/>
  <c r="AW23" i="6904" s="1"/>
  <c r="AV23" i="6904"/>
  <c r="AN24" i="6904"/>
  <c r="AO24" i="6904"/>
  <c r="AP24" i="6904"/>
  <c r="AQ24" i="6904"/>
  <c r="AT24" i="6904"/>
  <c r="AU24" i="6904"/>
  <c r="AW24" i="6904" s="1"/>
  <c r="AV24" i="6904"/>
  <c r="AN25" i="6904"/>
  <c r="AO25" i="6904"/>
  <c r="AP25" i="6904"/>
  <c r="AQ25" i="6904"/>
  <c r="AT25" i="6904"/>
  <c r="AU25" i="6904"/>
  <c r="AW25" i="6904" s="1"/>
  <c r="AV25" i="6904"/>
  <c r="AN26" i="6904"/>
  <c r="AO26" i="6904"/>
  <c r="AP26" i="6904"/>
  <c r="AQ26" i="6904"/>
  <c r="AT26" i="6904"/>
  <c r="AU26" i="6904"/>
  <c r="AW26" i="6904" s="1"/>
  <c r="AV26" i="6904"/>
  <c r="AN27" i="6904"/>
  <c r="AO27" i="6904"/>
  <c r="AP27" i="6904"/>
  <c r="AQ27" i="6904"/>
  <c r="AT27" i="6904"/>
  <c r="AU27" i="6904"/>
  <c r="AW27" i="6904" s="1"/>
  <c r="AV27" i="6904"/>
  <c r="AN28" i="6904"/>
  <c r="AO28" i="6904"/>
  <c r="AP28" i="6904"/>
  <c r="AQ28" i="6904"/>
  <c r="AT28" i="6904"/>
  <c r="AU28" i="6904"/>
  <c r="AW28" i="6904" s="1"/>
  <c r="AV28" i="6904"/>
  <c r="AN29" i="6904"/>
  <c r="AO29" i="6904"/>
  <c r="AP29" i="6904"/>
  <c r="AQ29" i="6904"/>
  <c r="AT29" i="6904"/>
  <c r="AU29" i="6904"/>
  <c r="AW29" i="6904" s="1"/>
  <c r="AV29" i="6904"/>
  <c r="AN30" i="6904"/>
  <c r="AO30" i="6904"/>
  <c r="AP30" i="6904"/>
  <c r="AQ30" i="6904"/>
  <c r="AT30" i="6904"/>
  <c r="AU30" i="6904"/>
  <c r="AW30" i="6904" s="1"/>
  <c r="AV30" i="6904"/>
  <c r="AN31" i="6904"/>
  <c r="AO31" i="6904"/>
  <c r="AP31" i="6904"/>
  <c r="AQ31" i="6904"/>
  <c r="AT31" i="6904"/>
  <c r="AU31" i="6904"/>
  <c r="AW31" i="6904" s="1"/>
  <c r="AV31" i="6904"/>
  <c r="AN32" i="6904"/>
  <c r="AO32" i="6904"/>
  <c r="AP32" i="6904"/>
  <c r="AQ32" i="6904"/>
  <c r="AT32" i="6904"/>
  <c r="AU32" i="6904"/>
  <c r="AW32" i="6904" s="1"/>
  <c r="AV32" i="6904"/>
  <c r="AN33" i="6904"/>
  <c r="AO33" i="6904"/>
  <c r="AP33" i="6904"/>
  <c r="AQ33" i="6904"/>
  <c r="AT33" i="6904"/>
  <c r="AU33" i="6904"/>
  <c r="AW33" i="6904" s="1"/>
  <c r="AV33" i="6904"/>
  <c r="AN34" i="6904"/>
  <c r="AO34" i="6904"/>
  <c r="AP34" i="6904"/>
  <c r="AQ34" i="6904"/>
  <c r="AT34" i="6904"/>
  <c r="AU34" i="6904"/>
  <c r="AW34" i="6904" s="1"/>
  <c r="AV34" i="6904"/>
  <c r="AN35" i="6904"/>
  <c r="AO35" i="6904"/>
  <c r="AP35" i="6904"/>
  <c r="AQ35" i="6904"/>
  <c r="AT35" i="6904"/>
  <c r="AU35" i="6904"/>
  <c r="AW35" i="6904" s="1"/>
  <c r="AV35" i="6904"/>
  <c r="AN36" i="6904"/>
  <c r="AO36" i="6904"/>
  <c r="AP36" i="6904"/>
  <c r="AQ36" i="6904"/>
  <c r="AT36" i="6904"/>
  <c r="AU36" i="6904"/>
  <c r="AW36" i="6904" s="1"/>
  <c r="AV36" i="6904"/>
  <c r="AN37" i="6904"/>
  <c r="AO37" i="6904"/>
  <c r="AP37" i="6904"/>
  <c r="AQ37" i="6904"/>
  <c r="AT37" i="6904"/>
  <c r="AU37" i="6904"/>
  <c r="AV37" i="6904"/>
  <c r="AW37" i="6904"/>
  <c r="AN38" i="6904"/>
  <c r="AO38" i="6904"/>
  <c r="AP38" i="6904"/>
  <c r="AQ38" i="6904"/>
  <c r="AT38" i="6904"/>
  <c r="AU38" i="6904"/>
  <c r="AV38" i="6904"/>
  <c r="AW38" i="6904"/>
  <c r="AN39" i="6904"/>
  <c r="AO39" i="6904"/>
  <c r="AP39" i="6904"/>
  <c r="AQ39" i="6904"/>
  <c r="AT39" i="6904"/>
  <c r="AU39" i="6904"/>
  <c r="AW39" i="6904" s="1"/>
  <c r="AV39" i="6904"/>
  <c r="AN40" i="6904"/>
  <c r="AO40" i="6904"/>
  <c r="AP40" i="6904"/>
  <c r="AQ40" i="6904"/>
  <c r="AT40" i="6904"/>
  <c r="AU40" i="6904"/>
  <c r="AW40" i="6904" s="1"/>
  <c r="AV40" i="6904"/>
  <c r="AN41" i="6904"/>
  <c r="AO41" i="6904"/>
  <c r="AP41" i="6904"/>
  <c r="AQ41" i="6904"/>
  <c r="AT41" i="6904"/>
  <c r="AU41" i="6904"/>
  <c r="AW41" i="6904" s="1"/>
  <c r="AV41" i="6904"/>
  <c r="AN42" i="6904"/>
  <c r="AO42" i="6904"/>
  <c r="AP42" i="6904"/>
  <c r="AQ42" i="6904"/>
  <c r="AT42" i="6904"/>
  <c r="AU42" i="6904"/>
  <c r="AW42" i="6904" s="1"/>
  <c r="AV42" i="6904"/>
  <c r="AN43" i="6904"/>
  <c r="AO43" i="6904"/>
  <c r="AP43" i="6904"/>
  <c r="AQ43" i="6904"/>
  <c r="AT43" i="6904"/>
  <c r="AU43" i="6904"/>
  <c r="AW43" i="6904" s="1"/>
  <c r="AV43" i="6904"/>
  <c r="AN44" i="6904"/>
  <c r="AO44" i="6904"/>
  <c r="AP44" i="6904"/>
  <c r="AQ44" i="6904"/>
  <c r="AT44" i="6904"/>
  <c r="AU44" i="6904"/>
  <c r="AW44" i="6904" s="1"/>
  <c r="AV44" i="6904"/>
  <c r="AN45" i="6904"/>
  <c r="AO45" i="6904"/>
  <c r="AP45" i="6904"/>
  <c r="AQ45" i="6904"/>
  <c r="AT45" i="6904"/>
  <c r="AU45" i="6904"/>
  <c r="AW45" i="6904" s="1"/>
  <c r="AV45" i="6904"/>
  <c r="AN46" i="6904"/>
  <c r="AM46" i="6904" s="1"/>
  <c r="AO46" i="6904"/>
  <c r="AP46" i="6904"/>
  <c r="AQ46" i="6904"/>
  <c r="AT46" i="6904"/>
  <c r="AU46" i="6904"/>
  <c r="AW46" i="6904" s="1"/>
  <c r="AV46" i="6904"/>
  <c r="AN47" i="6904"/>
  <c r="AO47" i="6904"/>
  <c r="AP47" i="6904"/>
  <c r="AQ47" i="6904"/>
  <c r="AT47" i="6904"/>
  <c r="AU47" i="6904"/>
  <c r="AW47" i="6904" s="1"/>
  <c r="AV47" i="6904"/>
  <c r="AN48" i="6904"/>
  <c r="AO48" i="6904"/>
  <c r="AP48" i="6904"/>
  <c r="AQ48" i="6904"/>
  <c r="AT48" i="6904"/>
  <c r="AU48" i="6904"/>
  <c r="AW48" i="6904" s="1"/>
  <c r="AV48" i="6904"/>
  <c r="AN49" i="6904"/>
  <c r="AO49" i="6904"/>
  <c r="AP49" i="6904"/>
  <c r="AQ49" i="6904"/>
  <c r="AT49" i="6904"/>
  <c r="AU49" i="6904"/>
  <c r="AW49" i="6904" s="1"/>
  <c r="AV49" i="6904"/>
  <c r="AN50" i="6904"/>
  <c r="AO50" i="6904"/>
  <c r="AP50" i="6904"/>
  <c r="AQ50" i="6904"/>
  <c r="AT50" i="6904"/>
  <c r="AU50" i="6904"/>
  <c r="AW50" i="6904" s="1"/>
  <c r="AV50" i="6904"/>
  <c r="AN51" i="6904"/>
  <c r="AO51" i="6904"/>
  <c r="AP51" i="6904"/>
  <c r="AQ51" i="6904"/>
  <c r="AT51" i="6904"/>
  <c r="AU51" i="6904"/>
  <c r="AW51" i="6904" s="1"/>
  <c r="AV51" i="6904"/>
  <c r="AN52" i="6904"/>
  <c r="AO52" i="6904"/>
  <c r="AP52" i="6904"/>
  <c r="AQ52" i="6904"/>
  <c r="AT52" i="6904"/>
  <c r="AU52" i="6904"/>
  <c r="AW52" i="6904" s="1"/>
  <c r="AV52" i="6904"/>
  <c r="AN53" i="6904"/>
  <c r="AO53" i="6904"/>
  <c r="AP53" i="6904"/>
  <c r="AQ53" i="6904"/>
  <c r="AT53" i="6904"/>
  <c r="AU53" i="6904"/>
  <c r="AW53" i="6904" s="1"/>
  <c r="AV53" i="6904"/>
  <c r="AN54" i="6904"/>
  <c r="AO54" i="6904"/>
  <c r="AP54" i="6904"/>
  <c r="AQ54" i="6904"/>
  <c r="AT54" i="6904"/>
  <c r="AU54" i="6904"/>
  <c r="AW54" i="6904" s="1"/>
  <c r="AV54" i="6904"/>
  <c r="AN55" i="6904"/>
  <c r="AO55" i="6904"/>
  <c r="AP55" i="6904"/>
  <c r="AQ55" i="6904"/>
  <c r="AT55" i="6904"/>
  <c r="AU55" i="6904"/>
  <c r="AW55" i="6904" s="1"/>
  <c r="AV55" i="6904"/>
  <c r="AN56" i="6904"/>
  <c r="AO56" i="6904"/>
  <c r="AP56" i="6904"/>
  <c r="AQ56" i="6904"/>
  <c r="AT56" i="6904"/>
  <c r="AU56" i="6904"/>
  <c r="AW56" i="6904" s="1"/>
  <c r="AV56" i="6904"/>
  <c r="AN57" i="6904"/>
  <c r="AO57" i="6904"/>
  <c r="AP57" i="6904"/>
  <c r="AQ57" i="6904"/>
  <c r="AT57" i="6904"/>
  <c r="AU57" i="6904"/>
  <c r="AV57" i="6904"/>
  <c r="AW57" i="6904"/>
  <c r="AN58" i="6904"/>
  <c r="AO58" i="6904"/>
  <c r="AP58" i="6904"/>
  <c r="AQ58" i="6904"/>
  <c r="AT58" i="6904"/>
  <c r="AU58" i="6904"/>
  <c r="AV58" i="6904"/>
  <c r="AW58" i="6904"/>
  <c r="AN59" i="6904"/>
  <c r="AO59" i="6904"/>
  <c r="AP59" i="6904"/>
  <c r="AQ59" i="6904"/>
  <c r="AT59" i="6904"/>
  <c r="AU59" i="6904"/>
  <c r="AW59" i="6904" s="1"/>
  <c r="AV59" i="6904"/>
  <c r="AN60" i="6904"/>
  <c r="AO60" i="6904"/>
  <c r="AP60" i="6904"/>
  <c r="AQ60" i="6904"/>
  <c r="AT60" i="6904"/>
  <c r="AU60" i="6904"/>
  <c r="AW60" i="6904" s="1"/>
  <c r="AV60" i="6904"/>
  <c r="AN61" i="6904"/>
  <c r="AO61" i="6904"/>
  <c r="AP61" i="6904"/>
  <c r="AQ61" i="6904"/>
  <c r="AT61" i="6904"/>
  <c r="AU61" i="6904"/>
  <c r="AW61" i="6904" s="1"/>
  <c r="AV61" i="6904"/>
  <c r="AN62" i="6904"/>
  <c r="AO62" i="6904"/>
  <c r="AP62" i="6904"/>
  <c r="AQ62" i="6904"/>
  <c r="AT62" i="6904"/>
  <c r="AU62" i="6904"/>
  <c r="AW62" i="6904" s="1"/>
  <c r="AV62" i="6904"/>
  <c r="AN63" i="6904"/>
  <c r="AO63" i="6904"/>
  <c r="AP63" i="6904"/>
  <c r="AQ63" i="6904"/>
  <c r="AT63" i="6904"/>
  <c r="AU63" i="6904"/>
  <c r="AW63" i="6904" s="1"/>
  <c r="AV63" i="6904"/>
  <c r="AN64" i="6904"/>
  <c r="AO64" i="6904"/>
  <c r="AP64" i="6904"/>
  <c r="AQ64" i="6904"/>
  <c r="AT64" i="6904"/>
  <c r="AU64" i="6904"/>
  <c r="AW64" i="6904" s="1"/>
  <c r="AV64" i="6904"/>
  <c r="AN65" i="6904"/>
  <c r="AO65" i="6904"/>
  <c r="AP65" i="6904"/>
  <c r="AQ65" i="6904"/>
  <c r="AT65" i="6904"/>
  <c r="AU65" i="6904"/>
  <c r="AW65" i="6904" s="1"/>
  <c r="AV65" i="6904"/>
  <c r="AN66" i="6904"/>
  <c r="AO66" i="6904"/>
  <c r="AP66" i="6904"/>
  <c r="AQ66" i="6904"/>
  <c r="AT66" i="6904"/>
  <c r="AU66" i="6904"/>
  <c r="AW66" i="6904" s="1"/>
  <c r="AV66" i="6904"/>
  <c r="AN67" i="6904"/>
  <c r="AO67" i="6904"/>
  <c r="AP67" i="6904"/>
  <c r="AQ67" i="6904"/>
  <c r="AT67" i="6904"/>
  <c r="AU67" i="6904"/>
  <c r="AW67" i="6904" s="1"/>
  <c r="AV67" i="6904"/>
  <c r="AN68" i="6904"/>
  <c r="AO68" i="6904"/>
  <c r="AP68" i="6904"/>
  <c r="AQ68" i="6904"/>
  <c r="AT68" i="6904"/>
  <c r="AU68" i="6904"/>
  <c r="AW68" i="6904" s="1"/>
  <c r="AV68" i="6904"/>
  <c r="AN69" i="6904"/>
  <c r="AO69" i="6904"/>
  <c r="AP69" i="6904"/>
  <c r="AQ69" i="6904"/>
  <c r="AT69" i="6904"/>
  <c r="AU69" i="6904"/>
  <c r="AV69" i="6904"/>
  <c r="AW69" i="6904"/>
  <c r="AN70" i="6904"/>
  <c r="AO70" i="6904"/>
  <c r="AP70" i="6904"/>
  <c r="AQ70" i="6904"/>
  <c r="AT70" i="6904"/>
  <c r="AU70" i="6904"/>
  <c r="AW70" i="6904" s="1"/>
  <c r="AV70" i="6904"/>
  <c r="AN71" i="6904"/>
  <c r="AO71" i="6904"/>
  <c r="AP71" i="6904"/>
  <c r="AQ71" i="6904"/>
  <c r="AT71" i="6904"/>
  <c r="AU71" i="6904"/>
  <c r="AW71" i="6904" s="1"/>
  <c r="AV71" i="6904"/>
  <c r="AN72" i="6904"/>
  <c r="AO72" i="6904"/>
  <c r="AP72" i="6904"/>
  <c r="AQ72" i="6904"/>
  <c r="AT72" i="6904"/>
  <c r="AU72" i="6904"/>
  <c r="AW72" i="6904" s="1"/>
  <c r="AV72" i="6904"/>
  <c r="AN73" i="6904"/>
  <c r="AO73" i="6904"/>
  <c r="AP73" i="6904"/>
  <c r="AQ73" i="6904"/>
  <c r="AT73" i="6904"/>
  <c r="AU73" i="6904"/>
  <c r="AW73" i="6904" s="1"/>
  <c r="AV73" i="6904"/>
  <c r="AN74" i="6904"/>
  <c r="AO74" i="6904"/>
  <c r="AP74" i="6904"/>
  <c r="AQ74" i="6904"/>
  <c r="AT74" i="6904"/>
  <c r="AU74" i="6904"/>
  <c r="AW74" i="6904" s="1"/>
  <c r="AV74" i="6904"/>
  <c r="AN75" i="6904"/>
  <c r="AO75" i="6904"/>
  <c r="AP75" i="6904"/>
  <c r="AQ75" i="6904"/>
  <c r="AT75" i="6904"/>
  <c r="AU75" i="6904"/>
  <c r="AW75" i="6904" s="1"/>
  <c r="AV75" i="6904"/>
  <c r="AN76" i="6904"/>
  <c r="AO76" i="6904"/>
  <c r="AP76" i="6904"/>
  <c r="AQ76" i="6904"/>
  <c r="AT76" i="6904"/>
  <c r="AU76" i="6904"/>
  <c r="AW76" i="6904" s="1"/>
  <c r="AV76" i="6904"/>
  <c r="AN77" i="6904"/>
  <c r="AM77" i="6904" s="1"/>
  <c r="AO77" i="6904"/>
  <c r="AP77" i="6904"/>
  <c r="AQ77" i="6904"/>
  <c r="AT77" i="6904"/>
  <c r="AU77" i="6904"/>
  <c r="AW77" i="6904" s="1"/>
  <c r="AV77" i="6904"/>
  <c r="AN78" i="6904"/>
  <c r="AO78" i="6904"/>
  <c r="AP78" i="6904"/>
  <c r="AQ78" i="6904"/>
  <c r="AT78" i="6904"/>
  <c r="AU78" i="6904"/>
  <c r="AW78" i="6904" s="1"/>
  <c r="AV78" i="6904"/>
  <c r="AN79" i="6904"/>
  <c r="AO79" i="6904"/>
  <c r="AP79" i="6904"/>
  <c r="AQ79" i="6904"/>
  <c r="AT79" i="6904"/>
  <c r="AU79" i="6904"/>
  <c r="AW79" i="6904" s="1"/>
  <c r="AV79" i="6904"/>
  <c r="AN80" i="6904"/>
  <c r="AO80" i="6904"/>
  <c r="AP80" i="6904"/>
  <c r="AQ80" i="6904"/>
  <c r="AT80" i="6904"/>
  <c r="AU80" i="6904"/>
  <c r="AW80" i="6904" s="1"/>
  <c r="AV80" i="6904"/>
  <c r="AN81" i="6904"/>
  <c r="AO81" i="6904"/>
  <c r="AP81" i="6904"/>
  <c r="AQ81" i="6904"/>
  <c r="AT81" i="6904"/>
  <c r="AU81" i="6904"/>
  <c r="AV81" i="6904"/>
  <c r="AW81" i="6904"/>
  <c r="AN82" i="6904"/>
  <c r="AO82" i="6904"/>
  <c r="AP82" i="6904"/>
  <c r="AQ82" i="6904"/>
  <c r="AT82" i="6904"/>
  <c r="AU82" i="6904"/>
  <c r="AW82" i="6904" s="1"/>
  <c r="AV82" i="6904"/>
  <c r="AN83" i="6904"/>
  <c r="AO83" i="6904"/>
  <c r="AP83" i="6904"/>
  <c r="AQ83" i="6904"/>
  <c r="AT83" i="6904"/>
  <c r="AU83" i="6904"/>
  <c r="AW83" i="6904" s="1"/>
  <c r="AV83" i="6904"/>
  <c r="AN84" i="6904"/>
  <c r="AO84" i="6904"/>
  <c r="AP84" i="6904"/>
  <c r="AQ84" i="6904"/>
  <c r="AT84" i="6904"/>
  <c r="AU84" i="6904"/>
  <c r="AW84" i="6904" s="1"/>
  <c r="AV84" i="6904"/>
  <c r="AN85" i="6904"/>
  <c r="AO85" i="6904"/>
  <c r="AP85" i="6904"/>
  <c r="AQ85" i="6904"/>
  <c r="AT85" i="6904"/>
  <c r="AU85" i="6904"/>
  <c r="AW85" i="6904" s="1"/>
  <c r="AV85" i="6904"/>
  <c r="AN86" i="6904"/>
  <c r="AO86" i="6904"/>
  <c r="AP86" i="6904"/>
  <c r="AQ86" i="6904"/>
  <c r="AT86" i="6904"/>
  <c r="AU86" i="6904"/>
  <c r="AW86" i="6904" s="1"/>
  <c r="AV86" i="6904"/>
  <c r="AN87" i="6904"/>
  <c r="AO87" i="6904"/>
  <c r="AP87" i="6904"/>
  <c r="AQ87" i="6904"/>
  <c r="AT87" i="6904"/>
  <c r="AU87" i="6904"/>
  <c r="AW87" i="6904" s="1"/>
  <c r="AV87" i="6904"/>
  <c r="AN88" i="6904"/>
  <c r="AO88" i="6904"/>
  <c r="AP88" i="6904"/>
  <c r="AQ88" i="6904"/>
  <c r="AT88" i="6904"/>
  <c r="AU88" i="6904"/>
  <c r="AW88" i="6904" s="1"/>
  <c r="AV88" i="6904"/>
  <c r="AN89" i="6904"/>
  <c r="AO89" i="6904"/>
  <c r="AP89" i="6904"/>
  <c r="AQ89" i="6904"/>
  <c r="AT89" i="6904"/>
  <c r="AU89" i="6904"/>
  <c r="AW89" i="6904" s="1"/>
  <c r="AV89" i="6904"/>
  <c r="AN90" i="6904"/>
  <c r="AO90" i="6904"/>
  <c r="AP90" i="6904"/>
  <c r="AQ90" i="6904"/>
  <c r="AT90" i="6904"/>
  <c r="AU90" i="6904"/>
  <c r="AW90" i="6904" s="1"/>
  <c r="AV90" i="6904"/>
  <c r="AN91" i="6904"/>
  <c r="AO91" i="6904"/>
  <c r="AP91" i="6904"/>
  <c r="AQ91" i="6904"/>
  <c r="AT91" i="6904"/>
  <c r="AU91" i="6904"/>
  <c r="AW91" i="6904" s="1"/>
  <c r="AV91" i="6904"/>
  <c r="AN92" i="6904"/>
  <c r="AO92" i="6904"/>
  <c r="AP92" i="6904"/>
  <c r="AQ92" i="6904"/>
  <c r="AT92" i="6904"/>
  <c r="AU92" i="6904"/>
  <c r="AW92" i="6904" s="1"/>
  <c r="AV92" i="6904"/>
  <c r="AN93" i="6904"/>
  <c r="AM93" i="6904" s="1"/>
  <c r="AO93" i="6904"/>
  <c r="AP93" i="6904"/>
  <c r="AQ93" i="6904"/>
  <c r="AT93" i="6904"/>
  <c r="AU93" i="6904"/>
  <c r="AW93" i="6904" s="1"/>
  <c r="AV93" i="6904"/>
  <c r="AN94" i="6904"/>
  <c r="AM94" i="6904" s="1"/>
  <c r="AO94" i="6904"/>
  <c r="AP94" i="6904"/>
  <c r="AQ94" i="6904"/>
  <c r="AT94" i="6904"/>
  <c r="AU94" i="6904"/>
  <c r="AW94" i="6904" s="1"/>
  <c r="AV94" i="6904"/>
  <c r="AN95" i="6904"/>
  <c r="AO95" i="6904"/>
  <c r="AP95" i="6904"/>
  <c r="AQ95" i="6904"/>
  <c r="AT95" i="6904"/>
  <c r="AU95" i="6904"/>
  <c r="AW95" i="6904" s="1"/>
  <c r="AV95" i="6904"/>
  <c r="AN96" i="6904"/>
  <c r="AO96" i="6904"/>
  <c r="AP96" i="6904"/>
  <c r="AQ96" i="6904"/>
  <c r="AT96" i="6904"/>
  <c r="AU96" i="6904"/>
  <c r="AW96" i="6904" s="1"/>
  <c r="AV96" i="6904"/>
  <c r="AN97" i="6904"/>
  <c r="AO97" i="6904"/>
  <c r="AP97" i="6904"/>
  <c r="AQ97" i="6904"/>
  <c r="AT97" i="6904"/>
  <c r="AU97" i="6904"/>
  <c r="AW97" i="6904" s="1"/>
  <c r="AV97" i="6904"/>
  <c r="AN98" i="6904"/>
  <c r="AO98" i="6904"/>
  <c r="AP98" i="6904"/>
  <c r="AQ98" i="6904"/>
  <c r="AT98" i="6904"/>
  <c r="AU98" i="6904"/>
  <c r="AW98" i="6904" s="1"/>
  <c r="AV98" i="6904"/>
  <c r="AN99" i="6904"/>
  <c r="AO99" i="6904"/>
  <c r="AP99" i="6904"/>
  <c r="AQ99" i="6904"/>
  <c r="AT99" i="6904"/>
  <c r="AU99" i="6904"/>
  <c r="AW99" i="6904" s="1"/>
  <c r="AV99" i="6904"/>
  <c r="AN100" i="6904"/>
  <c r="AO100" i="6904"/>
  <c r="AP100" i="6904"/>
  <c r="AQ100" i="6904"/>
  <c r="AT100" i="6904"/>
  <c r="AU100" i="6904"/>
  <c r="AW100" i="6904" s="1"/>
  <c r="AV100" i="6904"/>
  <c r="AN101" i="6904"/>
  <c r="AO101" i="6904"/>
  <c r="AP101" i="6904"/>
  <c r="AQ101" i="6904"/>
  <c r="AT101" i="6904"/>
  <c r="AU101" i="6904"/>
  <c r="AW101" i="6904" s="1"/>
  <c r="AV101" i="6904"/>
  <c r="AN102" i="6904"/>
  <c r="AM102" i="6904" s="1"/>
  <c r="AO102" i="6904"/>
  <c r="AP102" i="6904"/>
  <c r="AQ102" i="6904"/>
  <c r="AT102" i="6904"/>
  <c r="AU102" i="6904"/>
  <c r="AW102" i="6904" s="1"/>
  <c r="AV102" i="6904"/>
  <c r="AW10" i="6904"/>
  <c r="AV10" i="6904"/>
  <c r="AU10" i="6904"/>
  <c r="AT10" i="6904"/>
  <c r="AQ10" i="6904"/>
  <c r="AP10" i="6904"/>
  <c r="AO10" i="6904"/>
  <c r="AN10" i="6904"/>
  <c r="AM10" i="6904" s="1"/>
  <c r="AV9" i="6904"/>
  <c r="AU9" i="6904"/>
  <c r="AW9" i="6904" s="1"/>
  <c r="AT9" i="6904"/>
  <c r="AQ9" i="6904"/>
  <c r="AP9" i="6904"/>
  <c r="AO9" i="6904"/>
  <c r="AN9" i="6904"/>
  <c r="AM9" i="6904" s="1"/>
  <c r="AV8" i="6904"/>
  <c r="AU8" i="6904"/>
  <c r="AW8" i="6904" s="1"/>
  <c r="AT8" i="6904"/>
  <c r="AQ8" i="6904"/>
  <c r="AP8" i="6904"/>
  <c r="AO8" i="6904"/>
  <c r="AN8" i="6904"/>
  <c r="AV7" i="6904"/>
  <c r="AU7" i="6904"/>
  <c r="AW7" i="6904" s="1"/>
  <c r="AT7" i="6904"/>
  <c r="AQ7" i="6904"/>
  <c r="AP7" i="6904"/>
  <c r="AO7" i="6904"/>
  <c r="AN7" i="6904"/>
  <c r="AQ6" i="6904"/>
  <c r="AP6" i="6904"/>
  <c r="AO6" i="6904"/>
  <c r="AM6" i="6904" s="1"/>
  <c r="AN6" i="6904"/>
  <c r="AN11" i="6902"/>
  <c r="AO11" i="6902"/>
  <c r="AM11" i="6902" s="1"/>
  <c r="AP11" i="6902"/>
  <c r="AQ11" i="6902"/>
  <c r="AS11" i="6902"/>
  <c r="AT11" i="6902"/>
  <c r="AU11" i="6902"/>
  <c r="AV11" i="6902"/>
  <c r="AR11" i="6902" s="1"/>
  <c r="AR12" i="6902" s="1"/>
  <c r="AR13" i="6902" s="1"/>
  <c r="AR14" i="6902" s="1"/>
  <c r="AR15" i="6902" s="1"/>
  <c r="AR16" i="6902" s="1"/>
  <c r="AW11" i="6902"/>
  <c r="AN12" i="6902"/>
  <c r="AO12" i="6902"/>
  <c r="AM12" i="6902" s="1"/>
  <c r="AP12" i="6902"/>
  <c r="AQ12" i="6902"/>
  <c r="AS12" i="6902"/>
  <c r="AS13" i="6902" s="1"/>
  <c r="AS14" i="6902" s="1"/>
  <c r="AS15" i="6902" s="1"/>
  <c r="AS16" i="6902" s="1"/>
  <c r="AT12" i="6902"/>
  <c r="AU12" i="6902"/>
  <c r="AV12" i="6902"/>
  <c r="AW12" i="6902"/>
  <c r="AN13" i="6902"/>
  <c r="AO13" i="6902"/>
  <c r="AM13" i="6902" s="1"/>
  <c r="AP13" i="6902"/>
  <c r="AQ13" i="6902"/>
  <c r="AT13" i="6902"/>
  <c r="AU13" i="6902"/>
  <c r="AV13" i="6902"/>
  <c r="AW13" i="6902"/>
  <c r="AN14" i="6902"/>
  <c r="AO14" i="6902"/>
  <c r="AM14" i="6902" s="1"/>
  <c r="AP14" i="6902"/>
  <c r="AQ14" i="6902"/>
  <c r="AT14" i="6902"/>
  <c r="AU14" i="6902"/>
  <c r="AV14" i="6902"/>
  <c r="AW14" i="6902"/>
  <c r="AN15" i="6902"/>
  <c r="AO15" i="6902"/>
  <c r="AM15" i="6902" s="1"/>
  <c r="AP15" i="6902"/>
  <c r="AQ15" i="6902"/>
  <c r="AT15" i="6902"/>
  <c r="AU15" i="6902"/>
  <c r="AV15" i="6902"/>
  <c r="AW15" i="6902"/>
  <c r="AN16" i="6902"/>
  <c r="AO16" i="6902"/>
  <c r="AM16" i="6902" s="1"/>
  <c r="AP16" i="6902"/>
  <c r="AQ16" i="6902"/>
  <c r="AT16" i="6902"/>
  <c r="AU16" i="6902"/>
  <c r="AV16" i="6902"/>
  <c r="AW16" i="6902"/>
  <c r="AW10" i="6902"/>
  <c r="AV10" i="6902"/>
  <c r="AU10" i="6902"/>
  <c r="AT10" i="6902"/>
  <c r="AQ10" i="6902"/>
  <c r="AP10" i="6902"/>
  <c r="AO10" i="6902"/>
  <c r="AN10" i="6902"/>
  <c r="AW9" i="6902"/>
  <c r="AV9" i="6902"/>
  <c r="AU9" i="6902"/>
  <c r="AT9" i="6902"/>
  <c r="AQ9" i="6902"/>
  <c r="AP9" i="6902"/>
  <c r="AO9" i="6902"/>
  <c r="AN9" i="6902"/>
  <c r="AM9" i="6902" s="1"/>
  <c r="AW8" i="6902"/>
  <c r="AV8" i="6902"/>
  <c r="AU8" i="6902"/>
  <c r="AT8" i="6902"/>
  <c r="AR8" i="6902"/>
  <c r="AR9" i="6902" s="1"/>
  <c r="AR10" i="6902" s="1"/>
  <c r="AQ8" i="6902"/>
  <c r="AP8" i="6902"/>
  <c r="AO8" i="6902"/>
  <c r="AN8" i="6902"/>
  <c r="AM8" i="6902" s="1"/>
  <c r="AW7" i="6902"/>
  <c r="AV7" i="6902"/>
  <c r="AS7" i="6902" s="1"/>
  <c r="AS8" i="6902" s="1"/>
  <c r="AS9" i="6902" s="1"/>
  <c r="AS10" i="6902" s="1"/>
  <c r="AU7" i="6902"/>
  <c r="AT7" i="6902"/>
  <c r="AQ7" i="6902"/>
  <c r="AP7" i="6902"/>
  <c r="AO7" i="6902"/>
  <c r="AN7" i="6902"/>
  <c r="AM7" i="6902"/>
  <c r="AQ6" i="6902"/>
  <c r="AP6" i="6902"/>
  <c r="AO6" i="6902"/>
  <c r="AM6" i="6902" s="1"/>
  <c r="AN6" i="6902"/>
  <c r="U23" i="6908" l="1"/>
  <c r="U22" i="6908"/>
  <c r="AD9" i="6905"/>
  <c r="AD196" i="6905"/>
  <c r="AD195" i="6905"/>
  <c r="AD156" i="6905"/>
  <c r="AD152" i="6905"/>
  <c r="AD151" i="6905"/>
  <c r="AD137" i="6905"/>
  <c r="AD136" i="6905"/>
  <c r="AD105" i="6905"/>
  <c r="AD104" i="6905"/>
  <c r="AD89" i="6905"/>
  <c r="AD62" i="6905"/>
  <c r="AD61" i="6905"/>
  <c r="AD60" i="6905"/>
  <c r="AD58" i="6905"/>
  <c r="AD53" i="6905"/>
  <c r="AD43" i="6905"/>
  <c r="AD31" i="6905"/>
  <c r="AD182" i="6905"/>
  <c r="AD166" i="6905"/>
  <c r="AD115" i="6905"/>
  <c r="AD10" i="6905"/>
  <c r="AD200" i="6905"/>
  <c r="AD177" i="6905"/>
  <c r="AD176" i="6905"/>
  <c r="AD175" i="6905"/>
  <c r="AD148" i="6905"/>
  <c r="AD121" i="6905"/>
  <c r="AD120" i="6905"/>
  <c r="AD54" i="6905"/>
  <c r="AD52" i="6905"/>
  <c r="AD51" i="6905"/>
  <c r="AD41" i="6905"/>
  <c r="AD34" i="6905"/>
  <c r="AD33" i="6905"/>
  <c r="AD186" i="6905"/>
  <c r="AD178" i="6905"/>
  <c r="AD199" i="6905"/>
  <c r="AD170" i="6905"/>
  <c r="AI7" i="6905"/>
  <c r="AI8" i="6905" s="1"/>
  <c r="AD13" i="6905"/>
  <c r="AD198" i="6905"/>
  <c r="AD193" i="6905"/>
  <c r="AD192" i="6905"/>
  <c r="AD191" i="6905"/>
  <c r="AD185" i="6905"/>
  <c r="AD184" i="6905"/>
  <c r="AD183" i="6905"/>
  <c r="AD172" i="6905"/>
  <c r="AD171" i="6905"/>
  <c r="AD164" i="6905"/>
  <c r="AD163" i="6905"/>
  <c r="AD150" i="6905"/>
  <c r="AD145" i="6905"/>
  <c r="AD144" i="6905"/>
  <c r="AD143" i="6905"/>
  <c r="AD133" i="6905"/>
  <c r="AD132" i="6905"/>
  <c r="AD127" i="6905"/>
  <c r="AD117" i="6905"/>
  <c r="AD116" i="6905"/>
  <c r="AD111" i="6905"/>
  <c r="AD101" i="6905"/>
  <c r="AD98" i="6905"/>
  <c r="AD97" i="6905"/>
  <c r="AD96" i="6905"/>
  <c r="AD92" i="6905"/>
  <c r="AD84" i="6905"/>
  <c r="AD81" i="6905"/>
  <c r="AD80" i="6905"/>
  <c r="AD75" i="6905"/>
  <c r="AD73" i="6905"/>
  <c r="AD65" i="6905"/>
  <c r="AD63" i="6905"/>
  <c r="AD50" i="6905"/>
  <c r="AD46" i="6905"/>
  <c r="AD45" i="6905"/>
  <c r="AD44" i="6905"/>
  <c r="AD42" i="6905"/>
  <c r="AD40" i="6905"/>
  <c r="AD38" i="6905"/>
  <c r="AD36" i="6905"/>
  <c r="AD35" i="6905"/>
  <c r="AD17" i="6905"/>
  <c r="AD162" i="6905"/>
  <c r="AD155" i="6905"/>
  <c r="AD147" i="6905"/>
  <c r="AD139" i="6905"/>
  <c r="AD128" i="6905"/>
  <c r="AD123" i="6905"/>
  <c r="AD112" i="6905"/>
  <c r="AD107" i="6905"/>
  <c r="AD88" i="6905"/>
  <c r="AD74" i="6905"/>
  <c r="AD72" i="6905"/>
  <c r="AD70" i="6905"/>
  <c r="AD68" i="6905"/>
  <c r="AD64" i="6905"/>
  <c r="AD22" i="6905"/>
  <c r="AD6" i="6905"/>
  <c r="AD8" i="6905"/>
  <c r="AD194" i="6905"/>
  <c r="AD188" i="6905"/>
  <c r="AD187" i="6905"/>
  <c r="AD180" i="6905"/>
  <c r="AD179" i="6905"/>
  <c r="AD174" i="6905"/>
  <c r="AD169" i="6905"/>
  <c r="AD168" i="6905"/>
  <c r="AD167" i="6905"/>
  <c r="AD161" i="6905"/>
  <c r="AD160" i="6905"/>
  <c r="AD159" i="6905"/>
  <c r="AD154" i="6905"/>
  <c r="AD146" i="6905"/>
  <c r="AD141" i="6905"/>
  <c r="AD140" i="6905"/>
  <c r="AD135" i="6905"/>
  <c r="AD125" i="6905"/>
  <c r="AD124" i="6905"/>
  <c r="AD119" i="6905"/>
  <c r="AD109" i="6905"/>
  <c r="AD108" i="6905"/>
  <c r="AD103" i="6905"/>
  <c r="AD100" i="6905"/>
  <c r="AD93" i="6905"/>
  <c r="AD90" i="6905"/>
  <c r="AD85" i="6905"/>
  <c r="AD78" i="6905"/>
  <c r="AD66" i="6905"/>
  <c r="AD59" i="6905"/>
  <c r="AD57" i="6905"/>
  <c r="AD49" i="6905"/>
  <c r="AD48" i="6905"/>
  <c r="AD39" i="6905"/>
  <c r="AD37" i="6905"/>
  <c r="AD32" i="6905"/>
  <c r="AD30" i="6905"/>
  <c r="AD29" i="6905"/>
  <c r="AD28" i="6905"/>
  <c r="AD26" i="6905"/>
  <c r="AD18" i="6905"/>
  <c r="AD16" i="6905"/>
  <c r="AM101" i="6904"/>
  <c r="AM98" i="6904"/>
  <c r="AM96" i="6904"/>
  <c r="AM86" i="6904"/>
  <c r="AM85" i="6904"/>
  <c r="AM80" i="6904"/>
  <c r="AM72" i="6904"/>
  <c r="AM71" i="6904"/>
  <c r="AM62" i="6904"/>
  <c r="AM56" i="6904"/>
  <c r="AM52" i="6904"/>
  <c r="AM43" i="6904"/>
  <c r="AM29" i="6904"/>
  <c r="AM27" i="6904"/>
  <c r="AM13" i="6904"/>
  <c r="AM11" i="6904"/>
  <c r="AM97" i="6904"/>
  <c r="AM88" i="6904"/>
  <c r="AM87" i="6904"/>
  <c r="AM78" i="6904"/>
  <c r="AM70" i="6904"/>
  <c r="AM69" i="6904"/>
  <c r="AM64" i="6904"/>
  <c r="AM57" i="6904"/>
  <c r="AM55" i="6904"/>
  <c r="AM50" i="6904"/>
  <c r="AM37" i="6904"/>
  <c r="AM35" i="6904"/>
  <c r="AM21" i="6904"/>
  <c r="AM19" i="6904"/>
  <c r="AR7" i="6904"/>
  <c r="AR8" i="6904" s="1"/>
  <c r="AR9" i="6904" s="1"/>
  <c r="AR10" i="6904" s="1"/>
  <c r="AR11" i="6904" s="1"/>
  <c r="AR12" i="6904" s="1"/>
  <c r="AR13" i="6904" s="1"/>
  <c r="AR14" i="6904" s="1"/>
  <c r="AR15" i="6904" s="1"/>
  <c r="AR16" i="6904" s="1"/>
  <c r="AR17" i="6904" s="1"/>
  <c r="AR18" i="6904" s="1"/>
  <c r="AR19" i="6904" s="1"/>
  <c r="AR20" i="6904" s="1"/>
  <c r="AR21" i="6904" s="1"/>
  <c r="AR22" i="6904" s="1"/>
  <c r="AR23" i="6904" s="1"/>
  <c r="AR24" i="6904" s="1"/>
  <c r="AR25" i="6904" s="1"/>
  <c r="AR26" i="6904" s="1"/>
  <c r="AR27" i="6904" s="1"/>
  <c r="AR28" i="6904" s="1"/>
  <c r="AR29" i="6904" s="1"/>
  <c r="AR30" i="6904" s="1"/>
  <c r="AR31" i="6904" s="1"/>
  <c r="AR32" i="6904" s="1"/>
  <c r="AR33" i="6904" s="1"/>
  <c r="AR34" i="6904" s="1"/>
  <c r="AR35" i="6904" s="1"/>
  <c r="AR36" i="6904" s="1"/>
  <c r="AR37" i="6904" s="1"/>
  <c r="AR38" i="6904" s="1"/>
  <c r="AR39" i="6904" s="1"/>
  <c r="AR40" i="6904" s="1"/>
  <c r="AR41" i="6904" s="1"/>
  <c r="AR42" i="6904" s="1"/>
  <c r="AR43" i="6904" s="1"/>
  <c r="AR44" i="6904" s="1"/>
  <c r="AR45" i="6904" s="1"/>
  <c r="AR46" i="6904" s="1"/>
  <c r="AR47" i="6904" s="1"/>
  <c r="AR48" i="6904" s="1"/>
  <c r="AR49" i="6904" s="1"/>
  <c r="AR50" i="6904" s="1"/>
  <c r="AR51" i="6904" s="1"/>
  <c r="AR52" i="6904" s="1"/>
  <c r="AR53" i="6904" s="1"/>
  <c r="AR54" i="6904" s="1"/>
  <c r="AR55" i="6904" s="1"/>
  <c r="AR56" i="6904" s="1"/>
  <c r="AR57" i="6904" s="1"/>
  <c r="AR58" i="6904" s="1"/>
  <c r="AR59" i="6904" s="1"/>
  <c r="AR60" i="6904" s="1"/>
  <c r="AR61" i="6904" s="1"/>
  <c r="AR62" i="6904" s="1"/>
  <c r="AR63" i="6904" s="1"/>
  <c r="AR64" i="6904" s="1"/>
  <c r="AR65" i="6904" s="1"/>
  <c r="AR66" i="6904" s="1"/>
  <c r="AR67" i="6904" s="1"/>
  <c r="AR68" i="6904" s="1"/>
  <c r="AR69" i="6904" s="1"/>
  <c r="AR70" i="6904" s="1"/>
  <c r="AR71" i="6904" s="1"/>
  <c r="AR72" i="6904" s="1"/>
  <c r="AR73" i="6904" s="1"/>
  <c r="AR74" i="6904" s="1"/>
  <c r="AR75" i="6904" s="1"/>
  <c r="AR76" i="6904" s="1"/>
  <c r="AR77" i="6904" s="1"/>
  <c r="AR78" i="6904" s="1"/>
  <c r="AR79" i="6904" s="1"/>
  <c r="AR80" i="6904" s="1"/>
  <c r="AR81" i="6904" s="1"/>
  <c r="AR82" i="6904" s="1"/>
  <c r="AR83" i="6904" s="1"/>
  <c r="AR84" i="6904" s="1"/>
  <c r="AR85" i="6904" s="1"/>
  <c r="AR86" i="6904" s="1"/>
  <c r="AR87" i="6904" s="1"/>
  <c r="AR88" i="6904" s="1"/>
  <c r="AR89" i="6904" s="1"/>
  <c r="AR90" i="6904" s="1"/>
  <c r="AR91" i="6904" s="1"/>
  <c r="AR92" i="6904" s="1"/>
  <c r="AR93" i="6904" s="1"/>
  <c r="AR94" i="6904" s="1"/>
  <c r="AR95" i="6904" s="1"/>
  <c r="AR96" i="6904" s="1"/>
  <c r="AR97" i="6904" s="1"/>
  <c r="AR98" i="6904" s="1"/>
  <c r="AR99" i="6904" s="1"/>
  <c r="AR100" i="6904" s="1"/>
  <c r="AM8" i="6904"/>
  <c r="AM90" i="6904"/>
  <c r="AM89" i="6904"/>
  <c r="AM84" i="6904"/>
  <c r="AM83" i="6904"/>
  <c r="AM74" i="6904"/>
  <c r="AM73" i="6904"/>
  <c r="AM68" i="6904"/>
  <c r="AM67" i="6904"/>
  <c r="AM61" i="6904"/>
  <c r="AM54" i="6904"/>
  <c r="AM49" i="6904"/>
  <c r="AM47" i="6904"/>
  <c r="AM44" i="6904"/>
  <c r="AM42" i="6904"/>
  <c r="AM40" i="6904"/>
  <c r="AM34" i="6904"/>
  <c r="AM32" i="6904"/>
  <c r="AM26" i="6904"/>
  <c r="AM24" i="6904"/>
  <c r="AM18" i="6904"/>
  <c r="AM16" i="6904"/>
  <c r="AM100" i="6904"/>
  <c r="AM95" i="6904"/>
  <c r="AM79" i="6904"/>
  <c r="AM63" i="6904"/>
  <c r="AM59" i="6904"/>
  <c r="AM53" i="6904"/>
  <c r="AM41" i="6904"/>
  <c r="AM39" i="6904"/>
  <c r="AM33" i="6904"/>
  <c r="AM31" i="6904"/>
  <c r="AM25" i="6904"/>
  <c r="AM23" i="6904"/>
  <c r="AM17" i="6904"/>
  <c r="AM15" i="6904"/>
  <c r="AM7" i="6904"/>
  <c r="AM99" i="6904"/>
  <c r="AM92" i="6904"/>
  <c r="AM91" i="6904"/>
  <c r="AM82" i="6904"/>
  <c r="AM81" i="6904"/>
  <c r="AM76" i="6904"/>
  <c r="AM75" i="6904"/>
  <c r="AM66" i="6904"/>
  <c r="AM65" i="6904"/>
  <c r="AM60" i="6904"/>
  <c r="AM58" i="6904"/>
  <c r="AM51" i="6904"/>
  <c r="AM48" i="6904"/>
  <c r="AM45" i="6904"/>
  <c r="AM38" i="6904"/>
  <c r="AM36" i="6904"/>
  <c r="AM30" i="6904"/>
  <c r="AM28" i="6904"/>
  <c r="AM22" i="6904"/>
  <c r="AM20" i="6904"/>
  <c r="AM14" i="6904"/>
  <c r="AM12" i="6904"/>
  <c r="AD8" i="6903"/>
  <c r="AD9" i="6903"/>
  <c r="AD26" i="6903"/>
  <c r="AD22" i="6903"/>
  <c r="AD18" i="6903"/>
  <c r="AD14" i="6903"/>
  <c r="AD10" i="6903"/>
  <c r="AD7" i="6903"/>
  <c r="AD24" i="6903"/>
  <c r="AD20" i="6903"/>
  <c r="AD16" i="6903"/>
  <c r="AD12" i="6903"/>
  <c r="AI8" i="6903"/>
  <c r="AI9" i="6903" s="1"/>
  <c r="AI10" i="6903" s="1"/>
  <c r="AI11" i="6903" s="1"/>
  <c r="AI12" i="6903" s="1"/>
  <c r="AI13" i="6903" s="1"/>
  <c r="AI14" i="6903" s="1"/>
  <c r="AI15" i="6903" s="1"/>
  <c r="AI16" i="6903" s="1"/>
  <c r="AI17" i="6903" s="1"/>
  <c r="AI18" i="6903" s="1"/>
  <c r="AI19" i="6903" s="1"/>
  <c r="AI20" i="6903" s="1"/>
  <c r="AI21" i="6903" s="1"/>
  <c r="AI22" i="6903" s="1"/>
  <c r="AI23" i="6903" s="1"/>
  <c r="AI24" i="6903" s="1"/>
  <c r="AI25" i="6903" s="1"/>
  <c r="AI26" i="6903" s="1"/>
  <c r="AD25" i="6903"/>
  <c r="AD21" i="6903"/>
  <c r="AD17" i="6903"/>
  <c r="AD13" i="6903"/>
  <c r="AD27" i="6903"/>
  <c r="AD23" i="6903"/>
  <c r="AD19" i="6903"/>
  <c r="AD15" i="6903"/>
  <c r="AD11" i="6903"/>
  <c r="AD197" i="6905"/>
  <c r="AD181" i="6905"/>
  <c r="AD165" i="6905"/>
  <c r="AD149" i="6905"/>
  <c r="AD189" i="6905"/>
  <c r="AD173" i="6905"/>
  <c r="AD157" i="6905"/>
  <c r="AD99" i="6905"/>
  <c r="AD91" i="6905"/>
  <c r="AD142" i="6905"/>
  <c r="AD138" i="6905"/>
  <c r="AD134" i="6905"/>
  <c r="AD130" i="6905"/>
  <c r="AD126" i="6905"/>
  <c r="AD122" i="6905"/>
  <c r="AD118" i="6905"/>
  <c r="AD114" i="6905"/>
  <c r="AD110" i="6905"/>
  <c r="AD106" i="6905"/>
  <c r="AD102" i="6905"/>
  <c r="AD95" i="6905"/>
  <c r="AD87" i="6905"/>
  <c r="AD79" i="6905"/>
  <c r="AI9" i="6905"/>
  <c r="AI10" i="6905" s="1"/>
  <c r="AI11" i="6905" s="1"/>
  <c r="AI12" i="6905" s="1"/>
  <c r="AI13" i="6905" s="1"/>
  <c r="AI14" i="6905" s="1"/>
  <c r="AI15" i="6905" s="1"/>
  <c r="AI16" i="6905" s="1"/>
  <c r="AI17" i="6905" s="1"/>
  <c r="AI18" i="6905" s="1"/>
  <c r="AI19" i="6905" s="1"/>
  <c r="AI20" i="6905" s="1"/>
  <c r="AI21" i="6905" s="1"/>
  <c r="AI22" i="6905" s="1"/>
  <c r="AI23" i="6905" s="1"/>
  <c r="AI24" i="6905" s="1"/>
  <c r="AI25" i="6905" s="1"/>
  <c r="AI26" i="6905" s="1"/>
  <c r="AI27" i="6905" s="1"/>
  <c r="AI28" i="6905" s="1"/>
  <c r="AI29" i="6905" s="1"/>
  <c r="AI30" i="6905" s="1"/>
  <c r="AI31" i="6905" s="1"/>
  <c r="AI32" i="6905" s="1"/>
  <c r="AI33" i="6905" s="1"/>
  <c r="AI34" i="6905" s="1"/>
  <c r="AI35" i="6905" s="1"/>
  <c r="AI36" i="6905" s="1"/>
  <c r="AI37" i="6905" s="1"/>
  <c r="AI38" i="6905" s="1"/>
  <c r="AI39" i="6905" s="1"/>
  <c r="AI40" i="6905" s="1"/>
  <c r="AI41" i="6905" s="1"/>
  <c r="AI42" i="6905" s="1"/>
  <c r="AI43" i="6905" s="1"/>
  <c r="AI44" i="6905" s="1"/>
  <c r="AI45" i="6905" s="1"/>
  <c r="AI46" i="6905" s="1"/>
  <c r="AI47" i="6905" s="1"/>
  <c r="AI48" i="6905" s="1"/>
  <c r="AI49" i="6905" s="1"/>
  <c r="AI50" i="6905" s="1"/>
  <c r="AI51" i="6905" s="1"/>
  <c r="AI52" i="6905" s="1"/>
  <c r="AI53" i="6905" s="1"/>
  <c r="AI54" i="6905" s="1"/>
  <c r="AI55" i="6905" s="1"/>
  <c r="AI56" i="6905" s="1"/>
  <c r="AI57" i="6905" s="1"/>
  <c r="AI58" i="6905" s="1"/>
  <c r="AI59" i="6905" s="1"/>
  <c r="AI60" i="6905" s="1"/>
  <c r="AI61" i="6905" s="1"/>
  <c r="AI62" i="6905" s="1"/>
  <c r="AI63" i="6905" s="1"/>
  <c r="AI64" i="6905" s="1"/>
  <c r="AI65" i="6905" s="1"/>
  <c r="AI66" i="6905" s="1"/>
  <c r="AI67" i="6905" s="1"/>
  <c r="AI68" i="6905" s="1"/>
  <c r="AI69" i="6905" s="1"/>
  <c r="AI70" i="6905" s="1"/>
  <c r="AI71" i="6905" s="1"/>
  <c r="AI72" i="6905" s="1"/>
  <c r="AI73" i="6905" s="1"/>
  <c r="AI74" i="6905" s="1"/>
  <c r="AI75" i="6905" s="1"/>
  <c r="AI76" i="6905" s="1"/>
  <c r="AI77" i="6905" s="1"/>
  <c r="AI78" i="6905" s="1"/>
  <c r="AI79" i="6905" s="1"/>
  <c r="AI80" i="6905" s="1"/>
  <c r="AI81" i="6905" s="1"/>
  <c r="AI82" i="6905" s="1"/>
  <c r="AI83" i="6905" s="1"/>
  <c r="AI84" i="6905" s="1"/>
  <c r="AI85" i="6905" s="1"/>
  <c r="AI86" i="6905" s="1"/>
  <c r="AI87" i="6905" s="1"/>
  <c r="AI88" i="6905" s="1"/>
  <c r="AI89" i="6905" s="1"/>
  <c r="AI90" i="6905" s="1"/>
  <c r="AI91" i="6905" s="1"/>
  <c r="AI92" i="6905" s="1"/>
  <c r="AI93" i="6905" s="1"/>
  <c r="AI94" i="6905" s="1"/>
  <c r="AI95" i="6905" s="1"/>
  <c r="AI96" i="6905" s="1"/>
  <c r="AI97" i="6905" s="1"/>
  <c r="AI98" i="6905" s="1"/>
  <c r="AI99" i="6905" s="1"/>
  <c r="AI100" i="6905" s="1"/>
  <c r="AI101" i="6905" s="1"/>
  <c r="AI102" i="6905" s="1"/>
  <c r="AI103" i="6905" s="1"/>
  <c r="AI104" i="6905" s="1"/>
  <c r="AI105" i="6905" s="1"/>
  <c r="AI106" i="6905" s="1"/>
  <c r="AI107" i="6905" s="1"/>
  <c r="AI108" i="6905" s="1"/>
  <c r="AI109" i="6905" s="1"/>
  <c r="AI110" i="6905" s="1"/>
  <c r="AI111" i="6905" s="1"/>
  <c r="AI112" i="6905" s="1"/>
  <c r="AI113" i="6905" s="1"/>
  <c r="AI114" i="6905" s="1"/>
  <c r="AI115" i="6905" s="1"/>
  <c r="AI116" i="6905" s="1"/>
  <c r="AI117" i="6905" s="1"/>
  <c r="AI118" i="6905" s="1"/>
  <c r="AI119" i="6905" s="1"/>
  <c r="AI120" i="6905" s="1"/>
  <c r="AI121" i="6905" s="1"/>
  <c r="AI122" i="6905" s="1"/>
  <c r="AI123" i="6905" s="1"/>
  <c r="AI124" i="6905" s="1"/>
  <c r="AI125" i="6905" s="1"/>
  <c r="AI126" i="6905" s="1"/>
  <c r="AI127" i="6905" s="1"/>
  <c r="AI128" i="6905" s="1"/>
  <c r="AI129" i="6905" s="1"/>
  <c r="AI130" i="6905" s="1"/>
  <c r="AI131" i="6905" s="1"/>
  <c r="AI132" i="6905" s="1"/>
  <c r="AI133" i="6905" s="1"/>
  <c r="AI134" i="6905" s="1"/>
  <c r="AI135" i="6905" s="1"/>
  <c r="AI136" i="6905" s="1"/>
  <c r="AI137" i="6905" s="1"/>
  <c r="AI138" i="6905" s="1"/>
  <c r="AI139" i="6905" s="1"/>
  <c r="AI140" i="6905" s="1"/>
  <c r="AI141" i="6905" s="1"/>
  <c r="AI142" i="6905" s="1"/>
  <c r="AI143" i="6905" s="1"/>
  <c r="AI144" i="6905" s="1"/>
  <c r="AI145" i="6905" s="1"/>
  <c r="AI146" i="6905" s="1"/>
  <c r="AI147" i="6905" s="1"/>
  <c r="AI148" i="6905" s="1"/>
  <c r="AI149" i="6905" s="1"/>
  <c r="AI150" i="6905" s="1"/>
  <c r="AI151" i="6905" s="1"/>
  <c r="AI152" i="6905" s="1"/>
  <c r="AI153" i="6905" s="1"/>
  <c r="AI154" i="6905" s="1"/>
  <c r="AI155" i="6905" s="1"/>
  <c r="AI156" i="6905" s="1"/>
  <c r="AI157" i="6905" s="1"/>
  <c r="AI158" i="6905" s="1"/>
  <c r="AI159" i="6905" s="1"/>
  <c r="AI160" i="6905" s="1"/>
  <c r="AI161" i="6905" s="1"/>
  <c r="AI162" i="6905" s="1"/>
  <c r="AI163" i="6905" s="1"/>
  <c r="AI164" i="6905" s="1"/>
  <c r="AI165" i="6905" s="1"/>
  <c r="AI166" i="6905" s="1"/>
  <c r="AI167" i="6905" s="1"/>
  <c r="AI168" i="6905" s="1"/>
  <c r="AI169" i="6905" s="1"/>
  <c r="AI170" i="6905" s="1"/>
  <c r="AI171" i="6905" s="1"/>
  <c r="AI172" i="6905" s="1"/>
  <c r="AI173" i="6905" s="1"/>
  <c r="AI174" i="6905" s="1"/>
  <c r="AI175" i="6905" s="1"/>
  <c r="AI176" i="6905" s="1"/>
  <c r="AI177" i="6905" s="1"/>
  <c r="AI178" i="6905" s="1"/>
  <c r="AI179" i="6905" s="1"/>
  <c r="AI180" i="6905" s="1"/>
  <c r="AI181" i="6905" s="1"/>
  <c r="AI182" i="6905" s="1"/>
  <c r="AI183" i="6905" s="1"/>
  <c r="AI184" i="6905" s="1"/>
  <c r="AI185" i="6905" s="1"/>
  <c r="AI186" i="6905" s="1"/>
  <c r="AI187" i="6905" s="1"/>
  <c r="AI188" i="6905" s="1"/>
  <c r="AI189" i="6905" s="1"/>
  <c r="AI190" i="6905" s="1"/>
  <c r="AI191" i="6905" s="1"/>
  <c r="AI192" i="6905" s="1"/>
  <c r="AI193" i="6905" s="1"/>
  <c r="AI194" i="6905" s="1"/>
  <c r="AI195" i="6905" s="1"/>
  <c r="AI197" i="6905" s="1"/>
  <c r="AJ7" i="6903"/>
  <c r="AJ8" i="6903" s="1"/>
  <c r="AJ9" i="6903" s="1"/>
  <c r="AJ10" i="6903" s="1"/>
  <c r="AJ11" i="6903" s="1"/>
  <c r="AJ12" i="6903" s="1"/>
  <c r="AJ13" i="6903" s="1"/>
  <c r="AJ14" i="6903" s="1"/>
  <c r="AJ15" i="6903" s="1"/>
  <c r="AJ16" i="6903" s="1"/>
  <c r="AJ17" i="6903" s="1"/>
  <c r="AJ18" i="6903" s="1"/>
  <c r="AJ19" i="6903" s="1"/>
  <c r="AJ20" i="6903" s="1"/>
  <c r="AJ21" i="6903" s="1"/>
  <c r="AJ22" i="6903" s="1"/>
  <c r="AJ23" i="6903" s="1"/>
  <c r="AJ24" i="6903" s="1"/>
  <c r="AJ25" i="6903" s="1"/>
  <c r="AJ26" i="6903" s="1"/>
  <c r="AM10" i="6902"/>
  <c r="H569" i="6847"/>
  <c r="I569" i="6847"/>
  <c r="H570" i="6847"/>
  <c r="I570" i="6847"/>
  <c r="A569" i="6847"/>
  <c r="A570" i="6847"/>
  <c r="S5" i="6901"/>
  <c r="U5" i="6901"/>
  <c r="S6" i="6901"/>
  <c r="U6" i="6901"/>
  <c r="S7" i="6901"/>
  <c r="U7" i="6901"/>
  <c r="S8" i="6901"/>
  <c r="U8" i="6901"/>
  <c r="S9" i="6901"/>
  <c r="U9" i="6901"/>
  <c r="S10" i="6901"/>
  <c r="U10" i="6901"/>
  <c r="S11" i="6901"/>
  <c r="U11" i="6901"/>
  <c r="S12" i="6901"/>
  <c r="U12" i="6901"/>
  <c r="S13" i="6901"/>
  <c r="U13" i="6901"/>
  <c r="S14" i="6901"/>
  <c r="U14" i="6901"/>
  <c r="S15" i="6901"/>
  <c r="U15" i="6901"/>
  <c r="S16" i="6901"/>
  <c r="U16" i="6901"/>
  <c r="S17" i="6901"/>
  <c r="U17" i="6901"/>
  <c r="S18" i="6901"/>
  <c r="U18" i="6901"/>
  <c r="S4" i="6901"/>
  <c r="U4" i="6901"/>
  <c r="Q4" i="6901" s="1"/>
  <c r="P18" i="6901"/>
  <c r="N18" i="6901"/>
  <c r="M18" i="6901"/>
  <c r="L18" i="6901"/>
  <c r="P17" i="6901"/>
  <c r="N17" i="6901"/>
  <c r="M17" i="6901"/>
  <c r="L17" i="6901" s="1"/>
  <c r="P16" i="6901"/>
  <c r="N16" i="6901"/>
  <c r="M16" i="6901"/>
  <c r="L16" i="6901" s="1"/>
  <c r="P15" i="6901"/>
  <c r="N15" i="6901"/>
  <c r="L15" i="6901" s="1"/>
  <c r="M15" i="6901"/>
  <c r="P14" i="6901"/>
  <c r="N14" i="6901"/>
  <c r="M14" i="6901"/>
  <c r="L14" i="6901"/>
  <c r="P13" i="6901"/>
  <c r="N13" i="6901"/>
  <c r="M13" i="6901"/>
  <c r="L13" i="6901" s="1"/>
  <c r="P12" i="6901"/>
  <c r="N12" i="6901"/>
  <c r="M12" i="6901"/>
  <c r="L12" i="6901" s="1"/>
  <c r="P11" i="6901"/>
  <c r="N11" i="6901"/>
  <c r="L11" i="6901" s="1"/>
  <c r="M11" i="6901"/>
  <c r="P10" i="6901"/>
  <c r="N10" i="6901"/>
  <c r="M10" i="6901"/>
  <c r="L10" i="6901"/>
  <c r="P9" i="6901"/>
  <c r="N9" i="6901"/>
  <c r="M9" i="6901"/>
  <c r="L9" i="6901" s="1"/>
  <c r="P8" i="6901"/>
  <c r="N8" i="6901"/>
  <c r="M8" i="6901"/>
  <c r="L8" i="6901" s="1"/>
  <c r="P7" i="6901"/>
  <c r="N7" i="6901"/>
  <c r="L7" i="6901" s="1"/>
  <c r="M7" i="6901"/>
  <c r="P6" i="6901"/>
  <c r="N6" i="6901"/>
  <c r="M6" i="6901"/>
  <c r="L6" i="6901"/>
  <c r="P5" i="6901"/>
  <c r="N5" i="6901"/>
  <c r="M5" i="6901"/>
  <c r="L5" i="6901" s="1"/>
  <c r="P4" i="6901"/>
  <c r="N4" i="6901"/>
  <c r="M4" i="6901"/>
  <c r="L4" i="6901" s="1"/>
  <c r="P3" i="6901"/>
  <c r="M3" i="6901"/>
  <c r="N3" i="6901"/>
  <c r="H565" i="6847"/>
  <c r="I565" i="6847"/>
  <c r="H566" i="6847"/>
  <c r="I566" i="6847"/>
  <c r="H567" i="6847"/>
  <c r="I567" i="6847"/>
  <c r="H568" i="6847"/>
  <c r="I568" i="6847"/>
  <c r="A565" i="6847"/>
  <c r="A566" i="6847"/>
  <c r="A567" i="6847"/>
  <c r="A568" i="6847"/>
  <c r="O4" i="6900"/>
  <c r="N4" i="6900" s="1"/>
  <c r="P4" i="6900"/>
  <c r="Q4" i="6900"/>
  <c r="R4" i="6900"/>
  <c r="U4" i="6900"/>
  <c r="S4" i="6900" s="1"/>
  <c r="S5" i="6900" s="1"/>
  <c r="S6" i="6900" s="1"/>
  <c r="S7" i="6900" s="1"/>
  <c r="S8" i="6900" s="1"/>
  <c r="S9" i="6900" s="1"/>
  <c r="S10" i="6900" s="1"/>
  <c r="S11" i="6900" s="1"/>
  <c r="S12" i="6900" s="1"/>
  <c r="S13" i="6900" s="1"/>
  <c r="S14" i="6900" s="1"/>
  <c r="S15" i="6900" s="1"/>
  <c r="S16" i="6900" s="1"/>
  <c r="S17" i="6900" s="1"/>
  <c r="S18" i="6900" s="1"/>
  <c r="S19" i="6900" s="1"/>
  <c r="S20" i="6900" s="1"/>
  <c r="S21" i="6900" s="1"/>
  <c r="S22" i="6900" s="1"/>
  <c r="V4" i="6900"/>
  <c r="O5" i="6900"/>
  <c r="N5" i="6900" s="1"/>
  <c r="P5" i="6900"/>
  <c r="Q5" i="6900"/>
  <c r="R5" i="6900"/>
  <c r="U5" i="6900"/>
  <c r="V5" i="6900"/>
  <c r="O6" i="6900"/>
  <c r="P6" i="6900"/>
  <c r="Q6" i="6900"/>
  <c r="R6" i="6900"/>
  <c r="N6" i="6900" s="1"/>
  <c r="U6" i="6900"/>
  <c r="V6" i="6900"/>
  <c r="O7" i="6900"/>
  <c r="N7" i="6900" s="1"/>
  <c r="P7" i="6900"/>
  <c r="Q7" i="6900"/>
  <c r="R7" i="6900"/>
  <c r="U7" i="6900"/>
  <c r="V7" i="6900"/>
  <c r="O8" i="6900"/>
  <c r="N8" i="6900" s="1"/>
  <c r="P8" i="6900"/>
  <c r="Q8" i="6900"/>
  <c r="R8" i="6900"/>
  <c r="U8" i="6900"/>
  <c r="V8" i="6900"/>
  <c r="O9" i="6900"/>
  <c r="N9" i="6900" s="1"/>
  <c r="P9" i="6900"/>
  <c r="Q9" i="6900"/>
  <c r="R9" i="6900"/>
  <c r="U9" i="6900"/>
  <c r="V9" i="6900"/>
  <c r="O10" i="6900"/>
  <c r="P10" i="6900"/>
  <c r="Q10" i="6900"/>
  <c r="R10" i="6900"/>
  <c r="N10" i="6900" s="1"/>
  <c r="U10" i="6900"/>
  <c r="V10" i="6900"/>
  <c r="O11" i="6900"/>
  <c r="N11" i="6900" s="1"/>
  <c r="P11" i="6900"/>
  <c r="Q11" i="6900"/>
  <c r="R11" i="6900"/>
  <c r="U11" i="6900"/>
  <c r="V11" i="6900"/>
  <c r="O12" i="6900"/>
  <c r="N12" i="6900" s="1"/>
  <c r="P12" i="6900"/>
  <c r="Q12" i="6900"/>
  <c r="R12" i="6900"/>
  <c r="U12" i="6900"/>
  <c r="V12" i="6900"/>
  <c r="O13" i="6900"/>
  <c r="N13" i="6900" s="1"/>
  <c r="P13" i="6900"/>
  <c r="Q13" i="6900"/>
  <c r="R13" i="6900"/>
  <c r="U13" i="6900"/>
  <c r="V13" i="6900"/>
  <c r="O14" i="6900"/>
  <c r="P14" i="6900"/>
  <c r="Q14" i="6900"/>
  <c r="R14" i="6900"/>
  <c r="N14" i="6900" s="1"/>
  <c r="U14" i="6900"/>
  <c r="V14" i="6900"/>
  <c r="O15" i="6900"/>
  <c r="N15" i="6900" s="1"/>
  <c r="P15" i="6900"/>
  <c r="Q15" i="6900"/>
  <c r="R15" i="6900"/>
  <c r="U15" i="6900"/>
  <c r="V15" i="6900"/>
  <c r="O16" i="6900"/>
  <c r="N16" i="6900" s="1"/>
  <c r="P16" i="6900"/>
  <c r="Q16" i="6900"/>
  <c r="R16" i="6900"/>
  <c r="U16" i="6900"/>
  <c r="V16" i="6900"/>
  <c r="O17" i="6900"/>
  <c r="N17" i="6900" s="1"/>
  <c r="P17" i="6900"/>
  <c r="Q17" i="6900"/>
  <c r="R17" i="6900"/>
  <c r="U17" i="6900"/>
  <c r="V17" i="6900"/>
  <c r="O18" i="6900"/>
  <c r="P18" i="6900"/>
  <c r="Q18" i="6900"/>
  <c r="R18" i="6900"/>
  <c r="N18" i="6900" s="1"/>
  <c r="U18" i="6900"/>
  <c r="V18" i="6900"/>
  <c r="O19" i="6900"/>
  <c r="N19" i="6900" s="1"/>
  <c r="P19" i="6900"/>
  <c r="Q19" i="6900"/>
  <c r="R19" i="6900"/>
  <c r="U19" i="6900"/>
  <c r="V19" i="6900"/>
  <c r="O20" i="6900"/>
  <c r="N20" i="6900" s="1"/>
  <c r="P20" i="6900"/>
  <c r="Q20" i="6900"/>
  <c r="R20" i="6900"/>
  <c r="U20" i="6900"/>
  <c r="V20" i="6900"/>
  <c r="O21" i="6900"/>
  <c r="N21" i="6900" s="1"/>
  <c r="P21" i="6900"/>
  <c r="Q21" i="6900"/>
  <c r="R21" i="6900"/>
  <c r="U21" i="6900"/>
  <c r="V21" i="6900"/>
  <c r="O22" i="6900"/>
  <c r="P22" i="6900"/>
  <c r="Q22" i="6900"/>
  <c r="R22" i="6900"/>
  <c r="N22" i="6900" s="1"/>
  <c r="U22" i="6900"/>
  <c r="V22" i="6900"/>
  <c r="O23" i="6900"/>
  <c r="N23" i="6900" s="1"/>
  <c r="P23" i="6900"/>
  <c r="Q23" i="6900"/>
  <c r="R23" i="6900"/>
  <c r="U23" i="6900"/>
  <c r="V23" i="6900"/>
  <c r="O24" i="6900"/>
  <c r="P24" i="6900"/>
  <c r="Q24" i="6900"/>
  <c r="R24" i="6900"/>
  <c r="U24" i="6900"/>
  <c r="V24" i="6900"/>
  <c r="O25" i="6900"/>
  <c r="N25" i="6900" s="1"/>
  <c r="P25" i="6900"/>
  <c r="Q25" i="6900"/>
  <c r="R25" i="6900"/>
  <c r="U25" i="6900"/>
  <c r="V25" i="6900"/>
  <c r="O26" i="6900"/>
  <c r="P26" i="6900"/>
  <c r="Q26" i="6900"/>
  <c r="R26" i="6900"/>
  <c r="N26" i="6900" s="1"/>
  <c r="U26" i="6900"/>
  <c r="V26" i="6900"/>
  <c r="O27" i="6900"/>
  <c r="N27" i="6900" s="1"/>
  <c r="P27" i="6900"/>
  <c r="Q27" i="6900"/>
  <c r="R27" i="6900"/>
  <c r="U27" i="6900"/>
  <c r="V27" i="6900"/>
  <c r="O28" i="6900"/>
  <c r="N28" i="6900" s="1"/>
  <c r="P28" i="6900"/>
  <c r="Q28" i="6900"/>
  <c r="R28" i="6900"/>
  <c r="U28" i="6900"/>
  <c r="V28" i="6900"/>
  <c r="O29" i="6900"/>
  <c r="N29" i="6900" s="1"/>
  <c r="P29" i="6900"/>
  <c r="Q29" i="6900"/>
  <c r="R29" i="6900"/>
  <c r="U29" i="6900"/>
  <c r="V29" i="6900"/>
  <c r="O30" i="6900"/>
  <c r="P30" i="6900"/>
  <c r="Q30" i="6900"/>
  <c r="R30" i="6900"/>
  <c r="N30" i="6900" s="1"/>
  <c r="U30" i="6900"/>
  <c r="V30" i="6900"/>
  <c r="O31" i="6900"/>
  <c r="N31" i="6900" s="1"/>
  <c r="P31" i="6900"/>
  <c r="Q31" i="6900"/>
  <c r="R31" i="6900"/>
  <c r="U31" i="6900"/>
  <c r="V31" i="6900"/>
  <c r="O32" i="6900"/>
  <c r="P32" i="6900"/>
  <c r="Q32" i="6900"/>
  <c r="R32" i="6900"/>
  <c r="U32" i="6900"/>
  <c r="V32" i="6900"/>
  <c r="O33" i="6900"/>
  <c r="N33" i="6900" s="1"/>
  <c r="P33" i="6900"/>
  <c r="Q33" i="6900"/>
  <c r="R33" i="6900"/>
  <c r="U33" i="6900"/>
  <c r="V33" i="6900"/>
  <c r="O34" i="6900"/>
  <c r="P34" i="6900"/>
  <c r="Q34" i="6900"/>
  <c r="R34" i="6900"/>
  <c r="N34" i="6900" s="1"/>
  <c r="U34" i="6900"/>
  <c r="V34" i="6900"/>
  <c r="O35" i="6900"/>
  <c r="N35" i="6900" s="1"/>
  <c r="P35" i="6900"/>
  <c r="Q35" i="6900"/>
  <c r="R35" i="6900"/>
  <c r="U35" i="6900"/>
  <c r="V35" i="6900"/>
  <c r="S3" i="6900"/>
  <c r="V3" i="6900"/>
  <c r="U3" i="6900"/>
  <c r="R3" i="6900"/>
  <c r="Q3" i="6900"/>
  <c r="P3" i="6900"/>
  <c r="O3" i="6900"/>
  <c r="N3" i="6900"/>
  <c r="R2" i="6900"/>
  <c r="Q2" i="6900"/>
  <c r="P2" i="6900"/>
  <c r="O2" i="6900"/>
  <c r="N2" i="6900" s="1"/>
  <c r="U3" i="6899"/>
  <c r="R3" i="6899"/>
  <c r="Q3" i="6899"/>
  <c r="P3" i="6899"/>
  <c r="O3" i="6899"/>
  <c r="N3" i="6899" s="1"/>
  <c r="R2" i="6899"/>
  <c r="Q2" i="6899"/>
  <c r="P2" i="6899"/>
  <c r="O2" i="6899"/>
  <c r="V3" i="6899"/>
  <c r="T3" i="6899" s="1"/>
  <c r="AI198" i="6905" l="1"/>
  <c r="Q5" i="6901"/>
  <c r="Q6" i="6901" s="1"/>
  <c r="Q7" i="6901" s="1"/>
  <c r="Q8" i="6901" s="1"/>
  <c r="Q9" i="6901" s="1"/>
  <c r="Q10" i="6901" s="1"/>
  <c r="Q11" i="6901" s="1"/>
  <c r="Q12" i="6901" s="1"/>
  <c r="Q13" i="6901" s="1"/>
  <c r="Q14" i="6901" s="1"/>
  <c r="Q15" i="6901" s="1"/>
  <c r="Q16" i="6901" s="1"/>
  <c r="Q17" i="6901" s="1"/>
  <c r="Q18" i="6901" s="1"/>
  <c r="L3" i="6901"/>
  <c r="N24" i="6900"/>
  <c r="N32" i="6900"/>
  <c r="S23" i="6900"/>
  <c r="S24" i="6900" s="1"/>
  <c r="S25" i="6900" s="1"/>
  <c r="S26" i="6900" s="1"/>
  <c r="S27" i="6900" s="1"/>
  <c r="S28" i="6900" s="1"/>
  <c r="S29" i="6900" s="1"/>
  <c r="S30" i="6900" s="1"/>
  <c r="S31" i="6900" s="1"/>
  <c r="S32" i="6900" s="1"/>
  <c r="S33" i="6900" s="1"/>
  <c r="S34" i="6900" s="1"/>
  <c r="S35" i="6900" s="1"/>
  <c r="N2" i="6899"/>
  <c r="AI199" i="6905" l="1"/>
  <c r="AF32" i="6892"/>
  <c r="AE32" i="6892" s="1"/>
  <c r="AG21" i="6892"/>
  <c r="N32" i="6892"/>
  <c r="M32" i="6892" s="1"/>
  <c r="O21" i="6892"/>
  <c r="AI200" i="6905" l="1"/>
  <c r="W32" i="6892"/>
  <c r="V32" i="6892" s="1"/>
  <c r="X21" i="6892"/>
  <c r="AI201" i="6905" l="1"/>
  <c r="H546" i="6847"/>
  <c r="I546" i="6847"/>
  <c r="H547" i="6847"/>
  <c r="I547" i="6847"/>
  <c r="H548" i="6847"/>
  <c r="I548" i="6847"/>
  <c r="H549" i="6847"/>
  <c r="I549" i="6847"/>
  <c r="H550" i="6847"/>
  <c r="I550" i="6847"/>
  <c r="H551" i="6847"/>
  <c r="I551" i="6847"/>
  <c r="H552" i="6847"/>
  <c r="I552" i="6847"/>
  <c r="H553" i="6847"/>
  <c r="I553" i="6847"/>
  <c r="H554" i="6847"/>
  <c r="I554" i="6847"/>
  <c r="H555" i="6847"/>
  <c r="I555" i="6847"/>
  <c r="H556" i="6847"/>
  <c r="I556" i="6847"/>
  <c r="H557" i="6847"/>
  <c r="I557" i="6847"/>
  <c r="H558" i="6847"/>
  <c r="I558" i="6847"/>
  <c r="H559" i="6847"/>
  <c r="I559" i="6847"/>
  <c r="H560" i="6847"/>
  <c r="I560" i="6847"/>
  <c r="H561" i="6847"/>
  <c r="I561" i="6847"/>
  <c r="H562" i="6847"/>
  <c r="I562" i="6847"/>
  <c r="H563" i="6847"/>
  <c r="I563" i="6847"/>
  <c r="H564" i="6847"/>
  <c r="I564" i="6847"/>
  <c r="A546" i="6847"/>
  <c r="A547" i="6847"/>
  <c r="A548" i="6847"/>
  <c r="A549" i="6847"/>
  <c r="A550" i="6847"/>
  <c r="A551" i="6847"/>
  <c r="A552" i="6847"/>
  <c r="A553" i="6847"/>
  <c r="A554" i="6847"/>
  <c r="A555" i="6847"/>
  <c r="A556" i="6847"/>
  <c r="A557" i="6847"/>
  <c r="A558" i="6847"/>
  <c r="A559" i="6847"/>
  <c r="A560" i="6847"/>
  <c r="A561" i="6847"/>
  <c r="A562" i="6847"/>
  <c r="A563" i="6847"/>
  <c r="A564" i="6847"/>
  <c r="Y54" i="6898"/>
  <c r="U54" i="6898"/>
  <c r="T54" i="6898"/>
  <c r="S54" i="6898"/>
  <c r="R54" i="6898"/>
  <c r="Y53" i="6898"/>
  <c r="U53" i="6898"/>
  <c r="T53" i="6898"/>
  <c r="S53" i="6898"/>
  <c r="R53" i="6898"/>
  <c r="Y52" i="6898"/>
  <c r="U52" i="6898"/>
  <c r="T52" i="6898"/>
  <c r="S52" i="6898"/>
  <c r="R52" i="6898"/>
  <c r="Y51" i="6898"/>
  <c r="U51" i="6898"/>
  <c r="T51" i="6898"/>
  <c r="S51" i="6898"/>
  <c r="R51" i="6898"/>
  <c r="Y50" i="6898"/>
  <c r="U50" i="6898"/>
  <c r="T50" i="6898"/>
  <c r="S50" i="6898"/>
  <c r="R50" i="6898"/>
  <c r="Y49" i="6898"/>
  <c r="U49" i="6898"/>
  <c r="T49" i="6898"/>
  <c r="S49" i="6898"/>
  <c r="R49" i="6898"/>
  <c r="Y48" i="6898"/>
  <c r="U48" i="6898"/>
  <c r="T48" i="6898"/>
  <c r="S48" i="6898"/>
  <c r="R48" i="6898"/>
  <c r="Y47" i="6898"/>
  <c r="U47" i="6898"/>
  <c r="T47" i="6898"/>
  <c r="S47" i="6898"/>
  <c r="R47" i="6898"/>
  <c r="Y46" i="6898"/>
  <c r="U46" i="6898"/>
  <c r="T46" i="6898"/>
  <c r="S46" i="6898"/>
  <c r="R46" i="6898"/>
  <c r="Q46" i="6898" s="1"/>
  <c r="Y45" i="6898"/>
  <c r="U45" i="6898"/>
  <c r="T45" i="6898"/>
  <c r="S45" i="6898"/>
  <c r="R45" i="6898"/>
  <c r="Y44" i="6898"/>
  <c r="U44" i="6898"/>
  <c r="T44" i="6898"/>
  <c r="S44" i="6898"/>
  <c r="R44" i="6898"/>
  <c r="Y43" i="6898"/>
  <c r="U43" i="6898"/>
  <c r="T43" i="6898"/>
  <c r="S43" i="6898"/>
  <c r="R43" i="6898"/>
  <c r="Y42" i="6898"/>
  <c r="U42" i="6898"/>
  <c r="T42" i="6898"/>
  <c r="S42" i="6898"/>
  <c r="R42" i="6898"/>
  <c r="Q42" i="6898" s="1"/>
  <c r="Y41" i="6898"/>
  <c r="U41" i="6898"/>
  <c r="T41" i="6898"/>
  <c r="S41" i="6898"/>
  <c r="R41" i="6898"/>
  <c r="Y40" i="6898"/>
  <c r="U40" i="6898"/>
  <c r="T40" i="6898"/>
  <c r="S40" i="6898"/>
  <c r="R40" i="6898"/>
  <c r="Y39" i="6898"/>
  <c r="U39" i="6898"/>
  <c r="T39" i="6898"/>
  <c r="S39" i="6898"/>
  <c r="R39" i="6898"/>
  <c r="Y38" i="6898"/>
  <c r="U38" i="6898"/>
  <c r="T38" i="6898"/>
  <c r="S38" i="6898"/>
  <c r="R38" i="6898"/>
  <c r="Y37" i="6898"/>
  <c r="U37" i="6898"/>
  <c r="T37" i="6898"/>
  <c r="S37" i="6898"/>
  <c r="R37" i="6898"/>
  <c r="Y36" i="6898"/>
  <c r="U36" i="6898"/>
  <c r="T36" i="6898"/>
  <c r="S36" i="6898"/>
  <c r="R36" i="6898"/>
  <c r="Y35" i="6898"/>
  <c r="X35" i="6898"/>
  <c r="U35" i="6898"/>
  <c r="T35" i="6898"/>
  <c r="S35" i="6898"/>
  <c r="R35" i="6898"/>
  <c r="Y34" i="6898"/>
  <c r="U34" i="6898"/>
  <c r="T34" i="6898"/>
  <c r="S34" i="6898"/>
  <c r="R34" i="6898"/>
  <c r="Y33" i="6898"/>
  <c r="U33" i="6898"/>
  <c r="T33" i="6898"/>
  <c r="S33" i="6898"/>
  <c r="R33" i="6898"/>
  <c r="Y32" i="6898"/>
  <c r="U32" i="6898"/>
  <c r="T32" i="6898"/>
  <c r="S32" i="6898"/>
  <c r="R32" i="6898"/>
  <c r="Y31" i="6898"/>
  <c r="U31" i="6898"/>
  <c r="T31" i="6898"/>
  <c r="S31" i="6898"/>
  <c r="R31" i="6898"/>
  <c r="Y30" i="6898"/>
  <c r="U30" i="6898"/>
  <c r="T30" i="6898"/>
  <c r="S30" i="6898"/>
  <c r="R30" i="6898"/>
  <c r="Y29" i="6898"/>
  <c r="U29" i="6898"/>
  <c r="T29" i="6898"/>
  <c r="S29" i="6898"/>
  <c r="R29" i="6898"/>
  <c r="Y28" i="6898"/>
  <c r="U28" i="6898"/>
  <c r="T28" i="6898"/>
  <c r="S28" i="6898"/>
  <c r="R28" i="6898"/>
  <c r="Y27" i="6898"/>
  <c r="U27" i="6898"/>
  <c r="T27" i="6898"/>
  <c r="S27" i="6898"/>
  <c r="R27" i="6898"/>
  <c r="Y26" i="6898"/>
  <c r="U26" i="6898"/>
  <c r="T26" i="6898"/>
  <c r="S26" i="6898"/>
  <c r="R26" i="6898"/>
  <c r="Y25" i="6898"/>
  <c r="U25" i="6898"/>
  <c r="T25" i="6898"/>
  <c r="S25" i="6898"/>
  <c r="R25" i="6898"/>
  <c r="Y24" i="6898"/>
  <c r="U24" i="6898"/>
  <c r="T24" i="6898"/>
  <c r="S24" i="6898"/>
  <c r="R24" i="6898"/>
  <c r="Y23" i="6898"/>
  <c r="U23" i="6898"/>
  <c r="T23" i="6898"/>
  <c r="S23" i="6898"/>
  <c r="R23" i="6898"/>
  <c r="Y22" i="6898"/>
  <c r="U22" i="6898"/>
  <c r="T22" i="6898"/>
  <c r="S22" i="6898"/>
  <c r="R22" i="6898"/>
  <c r="Y21" i="6898"/>
  <c r="U21" i="6898"/>
  <c r="T21" i="6898"/>
  <c r="S21" i="6898"/>
  <c r="R21" i="6898"/>
  <c r="Y20" i="6898"/>
  <c r="U20" i="6898"/>
  <c r="T20" i="6898"/>
  <c r="S20" i="6898"/>
  <c r="R20" i="6898"/>
  <c r="Y19" i="6898"/>
  <c r="U19" i="6898"/>
  <c r="T19" i="6898"/>
  <c r="S19" i="6898"/>
  <c r="R19" i="6898"/>
  <c r="Y18" i="6898"/>
  <c r="U18" i="6898"/>
  <c r="T18" i="6898"/>
  <c r="S18" i="6898"/>
  <c r="R18" i="6898"/>
  <c r="Y17" i="6898"/>
  <c r="U17" i="6898"/>
  <c r="T17" i="6898"/>
  <c r="S17" i="6898"/>
  <c r="R17" i="6898"/>
  <c r="Y16" i="6898"/>
  <c r="U16" i="6898"/>
  <c r="T16" i="6898"/>
  <c r="S16" i="6898"/>
  <c r="R16" i="6898"/>
  <c r="Y15" i="6898"/>
  <c r="U15" i="6898"/>
  <c r="T15" i="6898"/>
  <c r="S15" i="6898"/>
  <c r="R15" i="6898"/>
  <c r="Y14" i="6898"/>
  <c r="U14" i="6898"/>
  <c r="T14" i="6898"/>
  <c r="S14" i="6898"/>
  <c r="R14" i="6898"/>
  <c r="Q14" i="6898" s="1"/>
  <c r="Y13" i="6898"/>
  <c r="U13" i="6898"/>
  <c r="T13" i="6898"/>
  <c r="S13" i="6898"/>
  <c r="R13" i="6898"/>
  <c r="Y12" i="6898"/>
  <c r="U12" i="6898"/>
  <c r="T12" i="6898"/>
  <c r="S12" i="6898"/>
  <c r="R12" i="6898"/>
  <c r="Y11" i="6898"/>
  <c r="U11" i="6898"/>
  <c r="T11" i="6898"/>
  <c r="S11" i="6898"/>
  <c r="R11" i="6898"/>
  <c r="Q11" i="6898" s="1"/>
  <c r="Y10" i="6898"/>
  <c r="U10" i="6898"/>
  <c r="T10" i="6898"/>
  <c r="S10" i="6898"/>
  <c r="R10" i="6898"/>
  <c r="Q10" i="6898" s="1"/>
  <c r="Y9" i="6898"/>
  <c r="U9" i="6898"/>
  <c r="T9" i="6898"/>
  <c r="S9" i="6898"/>
  <c r="R9" i="6898"/>
  <c r="Y8" i="6898"/>
  <c r="U8" i="6898"/>
  <c r="T8" i="6898"/>
  <c r="S8" i="6898"/>
  <c r="R8" i="6898"/>
  <c r="Y7" i="6898"/>
  <c r="U7" i="6898"/>
  <c r="T7" i="6898"/>
  <c r="S7" i="6898"/>
  <c r="R7" i="6898"/>
  <c r="Y6" i="6898"/>
  <c r="U6" i="6898"/>
  <c r="T6" i="6898"/>
  <c r="S6" i="6898"/>
  <c r="R6" i="6898"/>
  <c r="U5" i="6898"/>
  <c r="T5" i="6898"/>
  <c r="S5" i="6898"/>
  <c r="R5" i="6898"/>
  <c r="Q5" i="6898" s="1"/>
  <c r="I545" i="6847"/>
  <c r="H545" i="6847"/>
  <c r="I544" i="6847"/>
  <c r="H544" i="6847"/>
  <c r="I543" i="6847"/>
  <c r="H543" i="6847"/>
  <c r="I542" i="6847"/>
  <c r="H542" i="6847"/>
  <c r="A545" i="6847"/>
  <c r="A544" i="6847"/>
  <c r="A543" i="6847"/>
  <c r="A542" i="6847"/>
  <c r="Y14" i="6897"/>
  <c r="Y13" i="6897"/>
  <c r="Y12" i="6897"/>
  <c r="Y11" i="6897"/>
  <c r="Y10" i="6897"/>
  <c r="Y9" i="6897"/>
  <c r="Y8" i="6897"/>
  <c r="Y7" i="6897"/>
  <c r="Y6" i="6897"/>
  <c r="U14" i="6897"/>
  <c r="T14" i="6897"/>
  <c r="S14" i="6897"/>
  <c r="R14" i="6897"/>
  <c r="U13" i="6897"/>
  <c r="T13" i="6897"/>
  <c r="S13" i="6897"/>
  <c r="R13" i="6897"/>
  <c r="Q13" i="6897" s="1"/>
  <c r="U12" i="6897"/>
  <c r="T12" i="6897"/>
  <c r="S12" i="6897"/>
  <c r="R12" i="6897"/>
  <c r="U11" i="6897"/>
  <c r="T11" i="6897"/>
  <c r="S11" i="6897"/>
  <c r="R11" i="6897"/>
  <c r="Q11" i="6897" s="1"/>
  <c r="U10" i="6897"/>
  <c r="T10" i="6897"/>
  <c r="S10" i="6897"/>
  <c r="R10" i="6897"/>
  <c r="U9" i="6897"/>
  <c r="T9" i="6897"/>
  <c r="S9" i="6897"/>
  <c r="R9" i="6897"/>
  <c r="U8" i="6897"/>
  <c r="T8" i="6897"/>
  <c r="S8" i="6897"/>
  <c r="R8" i="6897"/>
  <c r="U7" i="6897"/>
  <c r="T7" i="6897"/>
  <c r="S7" i="6897"/>
  <c r="Q7" i="6897" s="1"/>
  <c r="R7" i="6897"/>
  <c r="U6" i="6897"/>
  <c r="T6" i="6897"/>
  <c r="S6" i="6897"/>
  <c r="R6" i="6897"/>
  <c r="U5" i="6897"/>
  <c r="T5" i="6897"/>
  <c r="S5" i="6897"/>
  <c r="R5" i="6897"/>
  <c r="L54" i="6898"/>
  <c r="L53" i="6898"/>
  <c r="X54" i="6898" s="1"/>
  <c r="L52" i="6898"/>
  <c r="L51" i="6898"/>
  <c r="X51" i="6898" s="1"/>
  <c r="L50" i="6898"/>
  <c r="L49" i="6898"/>
  <c r="X50" i="6898" s="1"/>
  <c r="L48" i="6898"/>
  <c r="L47" i="6898"/>
  <c r="L46" i="6898"/>
  <c r="L45" i="6898"/>
  <c r="X46" i="6898" s="1"/>
  <c r="L44" i="6898"/>
  <c r="L43" i="6898"/>
  <c r="L42" i="6898"/>
  <c r="L41" i="6898"/>
  <c r="X42" i="6898" s="1"/>
  <c r="L40" i="6898"/>
  <c r="L39" i="6898"/>
  <c r="L38" i="6898"/>
  <c r="L37" i="6898"/>
  <c r="X38" i="6898" s="1"/>
  <c r="L36" i="6898"/>
  <c r="L35" i="6898"/>
  <c r="L34" i="6898"/>
  <c r="L33" i="6898"/>
  <c r="X34" i="6898" s="1"/>
  <c r="L32" i="6898"/>
  <c r="L31" i="6898"/>
  <c r="L30" i="6898"/>
  <c r="L29" i="6898"/>
  <c r="X30" i="6898" s="1"/>
  <c r="L28" i="6898"/>
  <c r="X28" i="6898" s="1"/>
  <c r="L27" i="6898"/>
  <c r="L26" i="6898"/>
  <c r="L25" i="6898"/>
  <c r="X26" i="6898" s="1"/>
  <c r="L24" i="6898"/>
  <c r="L23" i="6898"/>
  <c r="L22" i="6898"/>
  <c r="L21" i="6898"/>
  <c r="X22" i="6898" s="1"/>
  <c r="L20" i="6898"/>
  <c r="L19" i="6898"/>
  <c r="L18" i="6898"/>
  <c r="X19" i="6898" s="1"/>
  <c r="L17" i="6898"/>
  <c r="X18" i="6898" s="1"/>
  <c r="L16" i="6898"/>
  <c r="L15" i="6898"/>
  <c r="L14" i="6898"/>
  <c r="L13" i="6898"/>
  <c r="X14" i="6898" s="1"/>
  <c r="L12" i="6898"/>
  <c r="L11" i="6898"/>
  <c r="L10" i="6898"/>
  <c r="L9" i="6898"/>
  <c r="X10" i="6898" s="1"/>
  <c r="L8" i="6898"/>
  <c r="L7" i="6898"/>
  <c r="L6" i="6898"/>
  <c r="X7" i="6898" s="1"/>
  <c r="L5" i="6898"/>
  <c r="X6" i="6898" s="1"/>
  <c r="V6" i="6898" s="1"/>
  <c r="L5" i="6897"/>
  <c r="L6" i="6897"/>
  <c r="X7" i="6897" s="1"/>
  <c r="V7" i="6897" s="1"/>
  <c r="L7" i="6897"/>
  <c r="L8" i="6897"/>
  <c r="L9" i="6897"/>
  <c r="L10" i="6897"/>
  <c r="X11" i="6897" s="1"/>
  <c r="L11" i="6897"/>
  <c r="L12" i="6897"/>
  <c r="L13" i="6897"/>
  <c r="L14" i="6897"/>
  <c r="I541" i="6847"/>
  <c r="H541" i="6847"/>
  <c r="I540" i="6847"/>
  <c r="H540" i="6847"/>
  <c r="I539" i="6847"/>
  <c r="H539" i="6847"/>
  <c r="I538" i="6847"/>
  <c r="H538" i="6847"/>
  <c r="I537" i="6847"/>
  <c r="H537" i="6847"/>
  <c r="I536" i="6847"/>
  <c r="H536" i="6847"/>
  <c r="I535" i="6847"/>
  <c r="H535" i="6847"/>
  <c r="A541" i="6847"/>
  <c r="A540" i="6847"/>
  <c r="A539" i="6847"/>
  <c r="A538" i="6847"/>
  <c r="A537" i="6847"/>
  <c r="A536" i="6847"/>
  <c r="A535" i="6847"/>
  <c r="S47" i="6896"/>
  <c r="R47" i="6896"/>
  <c r="O47" i="6896"/>
  <c r="K47" i="6896" s="1"/>
  <c r="M47" i="6896"/>
  <c r="L47" i="6896"/>
  <c r="S46" i="6896"/>
  <c r="R46" i="6896"/>
  <c r="O46" i="6896"/>
  <c r="M46" i="6896"/>
  <c r="L46" i="6896"/>
  <c r="K46" i="6896" s="1"/>
  <c r="S45" i="6896"/>
  <c r="R45" i="6896"/>
  <c r="O45" i="6896"/>
  <c r="M45" i="6896"/>
  <c r="K45" i="6896" s="1"/>
  <c r="L45" i="6896"/>
  <c r="S44" i="6896"/>
  <c r="R44" i="6896"/>
  <c r="O44" i="6896"/>
  <c r="M44" i="6896"/>
  <c r="L44" i="6896"/>
  <c r="S43" i="6896"/>
  <c r="R43" i="6896"/>
  <c r="O43" i="6896"/>
  <c r="M43" i="6896"/>
  <c r="L43" i="6896"/>
  <c r="K43" i="6896" s="1"/>
  <c r="S42" i="6896"/>
  <c r="R42" i="6896"/>
  <c r="O42" i="6896"/>
  <c r="M42" i="6896"/>
  <c r="L42" i="6896"/>
  <c r="S41" i="6896"/>
  <c r="R41" i="6896"/>
  <c r="O41" i="6896"/>
  <c r="M41" i="6896"/>
  <c r="L41" i="6896"/>
  <c r="S40" i="6896"/>
  <c r="R40" i="6896"/>
  <c r="O40" i="6896"/>
  <c r="M40" i="6896"/>
  <c r="L40" i="6896"/>
  <c r="S39" i="6896"/>
  <c r="R39" i="6896"/>
  <c r="O39" i="6896"/>
  <c r="K39" i="6896" s="1"/>
  <c r="M39" i="6896"/>
  <c r="L39" i="6896"/>
  <c r="S38" i="6896"/>
  <c r="R38" i="6896"/>
  <c r="O38" i="6896"/>
  <c r="M38" i="6896"/>
  <c r="L38" i="6896"/>
  <c r="S37" i="6896"/>
  <c r="R37" i="6896"/>
  <c r="O37" i="6896"/>
  <c r="M37" i="6896"/>
  <c r="L37" i="6896"/>
  <c r="S36" i="6896"/>
  <c r="R36" i="6896"/>
  <c r="O36" i="6896"/>
  <c r="M36" i="6896"/>
  <c r="L36" i="6896"/>
  <c r="S35" i="6896"/>
  <c r="R35" i="6896"/>
  <c r="O35" i="6896"/>
  <c r="K35" i="6896" s="1"/>
  <c r="M35" i="6896"/>
  <c r="L35" i="6896"/>
  <c r="S34" i="6896"/>
  <c r="R34" i="6896"/>
  <c r="O34" i="6896"/>
  <c r="M34" i="6896"/>
  <c r="L34" i="6896"/>
  <c r="S33" i="6896"/>
  <c r="R33" i="6896"/>
  <c r="O33" i="6896"/>
  <c r="M33" i="6896"/>
  <c r="L33" i="6896"/>
  <c r="S32" i="6896"/>
  <c r="R32" i="6896"/>
  <c r="O32" i="6896"/>
  <c r="M32" i="6896"/>
  <c r="L32" i="6896"/>
  <c r="S31" i="6896"/>
  <c r="R31" i="6896"/>
  <c r="O31" i="6896"/>
  <c r="K31" i="6896" s="1"/>
  <c r="M31" i="6896"/>
  <c r="L31" i="6896"/>
  <c r="S30" i="6896"/>
  <c r="R30" i="6896"/>
  <c r="O30" i="6896"/>
  <c r="M30" i="6896"/>
  <c r="L30" i="6896"/>
  <c r="S29" i="6896"/>
  <c r="R29" i="6896"/>
  <c r="O29" i="6896"/>
  <c r="M29" i="6896"/>
  <c r="L29" i="6896"/>
  <c r="S28" i="6896"/>
  <c r="R28" i="6896"/>
  <c r="O28" i="6896"/>
  <c r="M28" i="6896"/>
  <c r="L28" i="6896"/>
  <c r="S27" i="6896"/>
  <c r="R27" i="6896"/>
  <c r="O27" i="6896"/>
  <c r="K27" i="6896" s="1"/>
  <c r="M27" i="6896"/>
  <c r="L27" i="6896"/>
  <c r="S26" i="6896"/>
  <c r="R26" i="6896"/>
  <c r="O26" i="6896"/>
  <c r="M26" i="6896"/>
  <c r="L26" i="6896"/>
  <c r="S25" i="6896"/>
  <c r="R25" i="6896"/>
  <c r="O25" i="6896"/>
  <c r="M25" i="6896"/>
  <c r="L25" i="6896"/>
  <c r="S24" i="6896"/>
  <c r="R24" i="6896"/>
  <c r="O24" i="6896"/>
  <c r="M24" i="6896"/>
  <c r="L24" i="6896"/>
  <c r="S23" i="6896"/>
  <c r="R23" i="6896"/>
  <c r="O23" i="6896"/>
  <c r="K23" i="6896" s="1"/>
  <c r="M23" i="6896"/>
  <c r="L23" i="6896"/>
  <c r="S22" i="6896"/>
  <c r="R22" i="6896"/>
  <c r="O22" i="6896"/>
  <c r="M22" i="6896"/>
  <c r="L22" i="6896"/>
  <c r="S21" i="6896"/>
  <c r="R21" i="6896"/>
  <c r="O21" i="6896"/>
  <c r="M21" i="6896"/>
  <c r="L21" i="6896"/>
  <c r="S20" i="6896"/>
  <c r="R20" i="6896"/>
  <c r="O20" i="6896"/>
  <c r="M20" i="6896"/>
  <c r="L20" i="6896"/>
  <c r="S19" i="6896"/>
  <c r="R19" i="6896"/>
  <c r="O19" i="6896"/>
  <c r="K19" i="6896" s="1"/>
  <c r="M19" i="6896"/>
  <c r="L19" i="6896"/>
  <c r="S18" i="6896"/>
  <c r="R18" i="6896"/>
  <c r="O18" i="6896"/>
  <c r="M18" i="6896"/>
  <c r="L18" i="6896"/>
  <c r="K18" i="6896" s="1"/>
  <c r="S17" i="6896"/>
  <c r="R17" i="6896"/>
  <c r="O17" i="6896"/>
  <c r="M17" i="6896"/>
  <c r="L17" i="6896"/>
  <c r="S16" i="6896"/>
  <c r="R16" i="6896"/>
  <c r="O16" i="6896"/>
  <c r="M16" i="6896"/>
  <c r="L16" i="6896"/>
  <c r="S15" i="6896"/>
  <c r="R15" i="6896"/>
  <c r="O15" i="6896"/>
  <c r="K15" i="6896" s="1"/>
  <c r="M15" i="6896"/>
  <c r="L15" i="6896"/>
  <c r="S14" i="6896"/>
  <c r="R14" i="6896"/>
  <c r="O14" i="6896"/>
  <c r="M14" i="6896"/>
  <c r="L14" i="6896"/>
  <c r="K14" i="6896" s="1"/>
  <c r="S13" i="6896"/>
  <c r="R13" i="6896"/>
  <c r="O13" i="6896"/>
  <c r="M13" i="6896"/>
  <c r="L13" i="6896"/>
  <c r="S12" i="6896"/>
  <c r="R12" i="6896"/>
  <c r="O12" i="6896"/>
  <c r="M12" i="6896"/>
  <c r="L12" i="6896"/>
  <c r="S11" i="6896"/>
  <c r="R11" i="6896"/>
  <c r="O11" i="6896"/>
  <c r="K11" i="6896" s="1"/>
  <c r="M11" i="6896"/>
  <c r="L11" i="6896"/>
  <c r="S10" i="6896"/>
  <c r="R10" i="6896"/>
  <c r="O10" i="6896"/>
  <c r="M10" i="6896"/>
  <c r="L10" i="6896"/>
  <c r="K10" i="6896" s="1"/>
  <c r="S9" i="6896"/>
  <c r="R9" i="6896"/>
  <c r="O9" i="6896"/>
  <c r="M9" i="6896"/>
  <c r="L9" i="6896"/>
  <c r="S8" i="6896"/>
  <c r="R8" i="6896"/>
  <c r="O8" i="6896"/>
  <c r="M8" i="6896"/>
  <c r="L8" i="6896"/>
  <c r="S7" i="6896"/>
  <c r="R7" i="6896"/>
  <c r="O7" i="6896"/>
  <c r="M7" i="6896"/>
  <c r="L7" i="6896"/>
  <c r="S6" i="6896"/>
  <c r="R6" i="6896"/>
  <c r="O6" i="6896"/>
  <c r="M6" i="6896"/>
  <c r="L6" i="6896"/>
  <c r="S5" i="6896"/>
  <c r="R5" i="6896"/>
  <c r="O5" i="6896"/>
  <c r="M5" i="6896"/>
  <c r="L5" i="6896"/>
  <c r="S4" i="6896"/>
  <c r="R4" i="6896"/>
  <c r="O4" i="6896"/>
  <c r="M4" i="6896"/>
  <c r="L4" i="6896"/>
  <c r="S3" i="6896"/>
  <c r="R3" i="6896"/>
  <c r="O3" i="6896"/>
  <c r="M3" i="6896"/>
  <c r="L3" i="6896"/>
  <c r="O2" i="6896"/>
  <c r="M2" i="6896"/>
  <c r="L2" i="6896"/>
  <c r="S10" i="6895"/>
  <c r="R10" i="6895"/>
  <c r="S9" i="6895"/>
  <c r="R9" i="6895"/>
  <c r="S8" i="6895"/>
  <c r="R8" i="6895"/>
  <c r="S7" i="6895"/>
  <c r="R7" i="6895"/>
  <c r="S6" i="6895"/>
  <c r="R6" i="6895"/>
  <c r="S5" i="6895"/>
  <c r="R5" i="6895"/>
  <c r="S4" i="6895"/>
  <c r="P4" i="6895" s="1"/>
  <c r="P5" i="6895" s="1"/>
  <c r="P6" i="6895" s="1"/>
  <c r="P7" i="6895" s="1"/>
  <c r="P8" i="6895" s="1"/>
  <c r="P9" i="6895" s="1"/>
  <c r="P10" i="6895" s="1"/>
  <c r="R4" i="6895"/>
  <c r="S3" i="6895"/>
  <c r="R3" i="6895"/>
  <c r="K10" i="6895"/>
  <c r="K9" i="6895"/>
  <c r="K8" i="6895"/>
  <c r="K7" i="6895"/>
  <c r="O10" i="6895"/>
  <c r="M10" i="6895"/>
  <c r="L10" i="6895"/>
  <c r="O9" i="6895"/>
  <c r="M9" i="6895"/>
  <c r="L9" i="6895"/>
  <c r="O8" i="6895"/>
  <c r="M8" i="6895"/>
  <c r="L8" i="6895"/>
  <c r="O7" i="6895"/>
  <c r="M7" i="6895"/>
  <c r="L7" i="6895"/>
  <c r="O6" i="6895"/>
  <c r="M6" i="6895"/>
  <c r="L6" i="6895"/>
  <c r="K6" i="6895" s="1"/>
  <c r="O5" i="6895"/>
  <c r="M5" i="6895"/>
  <c r="L5" i="6895"/>
  <c r="O4" i="6895"/>
  <c r="K4" i="6895" s="1"/>
  <c r="M4" i="6895"/>
  <c r="L4" i="6895"/>
  <c r="O3" i="6895"/>
  <c r="M3" i="6895"/>
  <c r="K3" i="6895" s="1"/>
  <c r="L3" i="6895"/>
  <c r="O2" i="6895"/>
  <c r="M2" i="6895"/>
  <c r="L2" i="6895"/>
  <c r="K5" i="6895"/>
  <c r="K2" i="6895"/>
  <c r="Q21" i="6898" l="1"/>
  <c r="Q47" i="6898"/>
  <c r="X9" i="6898"/>
  <c r="X13" i="6898"/>
  <c r="X17" i="6898"/>
  <c r="X21" i="6898"/>
  <c r="X25" i="6898"/>
  <c r="X33" i="6898"/>
  <c r="X37" i="6898"/>
  <c r="X41" i="6898"/>
  <c r="X45" i="6898"/>
  <c r="X49" i="6898"/>
  <c r="X53" i="6898"/>
  <c r="Q9" i="6898"/>
  <c r="Q31" i="6898"/>
  <c r="Q35" i="6898"/>
  <c r="Q38" i="6898"/>
  <c r="X31" i="6898"/>
  <c r="X47" i="6898"/>
  <c r="Q7" i="6898"/>
  <c r="Q15" i="6898"/>
  <c r="Q30" i="6898"/>
  <c r="Q43" i="6898"/>
  <c r="Q27" i="6898"/>
  <c r="Q51" i="6898"/>
  <c r="X11" i="6898"/>
  <c r="X23" i="6898"/>
  <c r="X27" i="6898"/>
  <c r="X39" i="6898"/>
  <c r="X43" i="6898"/>
  <c r="Q12" i="6898"/>
  <c r="Q23" i="6898"/>
  <c r="Q26" i="6898"/>
  <c r="Q34" i="6898"/>
  <c r="Q50" i="6898"/>
  <c r="Q22" i="6898"/>
  <c r="Q28" i="6898"/>
  <c r="Q39" i="6898"/>
  <c r="Q44" i="6898"/>
  <c r="X8" i="6898"/>
  <c r="X16" i="6898"/>
  <c r="X20" i="6898"/>
  <c r="X32" i="6898"/>
  <c r="X36" i="6898"/>
  <c r="X48" i="6898"/>
  <c r="X52" i="6898"/>
  <c r="X15" i="6898"/>
  <c r="Q18" i="6898"/>
  <c r="Q37" i="6898"/>
  <c r="Q53" i="6898"/>
  <c r="Q54" i="6898"/>
  <c r="Q19" i="6898"/>
  <c r="X12" i="6898"/>
  <c r="X44" i="6898"/>
  <c r="Q6" i="6898"/>
  <c r="V7" i="6898"/>
  <c r="V8" i="6898" s="1"/>
  <c r="V9" i="6898" s="1"/>
  <c r="V10" i="6898" s="1"/>
  <c r="Q17" i="6898"/>
  <c r="Q24" i="6898"/>
  <c r="X24" i="6898"/>
  <c r="Q13" i="6898"/>
  <c r="Q20" i="6898"/>
  <c r="Q29" i="6898"/>
  <c r="X29" i="6898"/>
  <c r="Q36" i="6898"/>
  <c r="Q45" i="6898"/>
  <c r="Q52" i="6898"/>
  <c r="Q33" i="6898"/>
  <c r="Q40" i="6898"/>
  <c r="X40" i="6898"/>
  <c r="Q49" i="6898"/>
  <c r="Q8" i="6898"/>
  <c r="Q16" i="6898"/>
  <c r="Q25" i="6898"/>
  <c r="Q32" i="6898"/>
  <c r="Q41" i="6898"/>
  <c r="Q48" i="6898"/>
  <c r="X6" i="6897"/>
  <c r="W6" i="6897" s="1"/>
  <c r="Q5" i="6897"/>
  <c r="X14" i="6897"/>
  <c r="X10" i="6897"/>
  <c r="X12" i="6897"/>
  <c r="X8" i="6897"/>
  <c r="V8" i="6897" s="1"/>
  <c r="Q9" i="6897"/>
  <c r="Q8" i="6897"/>
  <c r="Q12" i="6897"/>
  <c r="X9" i="6897"/>
  <c r="X13" i="6897"/>
  <c r="Q6" i="6897"/>
  <c r="Q10" i="6897"/>
  <c r="Q14" i="6897"/>
  <c r="W7" i="6897"/>
  <c r="K3" i="6896"/>
  <c r="P3" i="6896"/>
  <c r="P4" i="6896" s="1"/>
  <c r="P5" i="6896" s="1"/>
  <c r="P6" i="6896" s="1"/>
  <c r="P7" i="6896" s="1"/>
  <c r="P8" i="6896" s="1"/>
  <c r="P9" i="6896" s="1"/>
  <c r="P10" i="6896" s="1"/>
  <c r="P11" i="6896" s="1"/>
  <c r="P12" i="6896" s="1"/>
  <c r="P13" i="6896" s="1"/>
  <c r="P14" i="6896" s="1"/>
  <c r="P15" i="6896" s="1"/>
  <c r="P16" i="6896" s="1"/>
  <c r="P17" i="6896" s="1"/>
  <c r="P18" i="6896" s="1"/>
  <c r="P19" i="6896" s="1"/>
  <c r="P20" i="6896" s="1"/>
  <c r="P21" i="6896" s="1"/>
  <c r="P22" i="6896" s="1"/>
  <c r="P23" i="6896" s="1"/>
  <c r="P24" i="6896" s="1"/>
  <c r="P25" i="6896" s="1"/>
  <c r="P26" i="6896" s="1"/>
  <c r="P27" i="6896" s="1"/>
  <c r="P28" i="6896" s="1"/>
  <c r="P29" i="6896" s="1"/>
  <c r="P30" i="6896" s="1"/>
  <c r="P31" i="6896" s="1"/>
  <c r="P32" i="6896" s="1"/>
  <c r="P33" i="6896" s="1"/>
  <c r="P34" i="6896" s="1"/>
  <c r="P35" i="6896" s="1"/>
  <c r="P36" i="6896" s="1"/>
  <c r="P37" i="6896" s="1"/>
  <c r="P38" i="6896" s="1"/>
  <c r="P39" i="6896" s="1"/>
  <c r="P40" i="6896" s="1"/>
  <c r="P41" i="6896" s="1"/>
  <c r="P42" i="6896" s="1"/>
  <c r="P43" i="6896" s="1"/>
  <c r="P44" i="6896" s="1"/>
  <c r="P45" i="6896" s="1"/>
  <c r="P46" i="6896" s="1"/>
  <c r="P47" i="6896" s="1"/>
  <c r="K2" i="6896"/>
  <c r="K8" i="6896"/>
  <c r="K12" i="6896"/>
  <c r="K16" i="6896"/>
  <c r="K20" i="6896"/>
  <c r="K24" i="6896"/>
  <c r="K28" i="6896"/>
  <c r="K32" i="6896"/>
  <c r="K36" i="6896"/>
  <c r="K40" i="6896"/>
  <c r="K4" i="6896"/>
  <c r="K7" i="6896"/>
  <c r="K13" i="6896"/>
  <c r="K17" i="6896"/>
  <c r="K21" i="6896"/>
  <c r="K25" i="6896"/>
  <c r="K29" i="6896"/>
  <c r="K33" i="6896"/>
  <c r="K37" i="6896"/>
  <c r="K41" i="6896"/>
  <c r="K42" i="6896"/>
  <c r="K22" i="6896"/>
  <c r="K26" i="6896"/>
  <c r="K30" i="6896"/>
  <c r="K34" i="6896"/>
  <c r="K38" i="6896"/>
  <c r="K44" i="6896"/>
  <c r="K9" i="6896"/>
  <c r="K5" i="6896"/>
  <c r="K6" i="6896"/>
  <c r="Q3" i="6895"/>
  <c r="Q4" i="6895" s="1"/>
  <c r="Q5" i="6895" s="1"/>
  <c r="Q6" i="6895" s="1"/>
  <c r="Q7" i="6895" s="1"/>
  <c r="Q8" i="6895" s="1"/>
  <c r="Q9" i="6895" s="1"/>
  <c r="Q10" i="6895" s="1"/>
  <c r="H530" i="6847"/>
  <c r="I530" i="6847"/>
  <c r="H531" i="6847"/>
  <c r="I531" i="6847"/>
  <c r="H532" i="6847"/>
  <c r="I532" i="6847"/>
  <c r="H533" i="6847"/>
  <c r="I533" i="6847"/>
  <c r="H534" i="6847"/>
  <c r="I534" i="6847"/>
  <c r="A530" i="6847"/>
  <c r="A531" i="6847"/>
  <c r="A532" i="6847"/>
  <c r="A533" i="6847"/>
  <c r="A534" i="6847"/>
  <c r="BJ2" i="6893"/>
  <c r="BI2" i="6893"/>
  <c r="BH2" i="6893"/>
  <c r="BG2" i="6893"/>
  <c r="BA2" i="6893"/>
  <c r="K2" i="6893"/>
  <c r="I2" i="6893"/>
  <c r="BG8" i="6893"/>
  <c r="BH8" i="6893"/>
  <c r="BI8" i="6893"/>
  <c r="BJ8" i="6893"/>
  <c r="BG9" i="6893"/>
  <c r="BH9" i="6893"/>
  <c r="BI9" i="6893"/>
  <c r="BJ9" i="6893"/>
  <c r="BG10" i="6893"/>
  <c r="BH10" i="6893"/>
  <c r="BI10" i="6893"/>
  <c r="BJ10" i="6893"/>
  <c r="BG11" i="6893"/>
  <c r="BH11" i="6893"/>
  <c r="BI11" i="6893"/>
  <c r="BJ11" i="6893"/>
  <c r="BG12" i="6893"/>
  <c r="BH12" i="6893"/>
  <c r="BI12" i="6893"/>
  <c r="BJ12" i="6893"/>
  <c r="BG13" i="6893"/>
  <c r="BH13" i="6893"/>
  <c r="BI13" i="6893"/>
  <c r="BJ13" i="6893"/>
  <c r="BG14" i="6893"/>
  <c r="BH14" i="6893"/>
  <c r="BF14" i="6893" s="1"/>
  <c r="BI14" i="6893"/>
  <c r="BJ14" i="6893"/>
  <c r="BJ7" i="6893"/>
  <c r="BI7" i="6893"/>
  <c r="BH7" i="6893"/>
  <c r="BG7" i="6893"/>
  <c r="BJ6" i="6893"/>
  <c r="BI6" i="6893"/>
  <c r="BH6" i="6893"/>
  <c r="BG6" i="6893"/>
  <c r="BJ5" i="6893"/>
  <c r="BI5" i="6893"/>
  <c r="BH5" i="6893"/>
  <c r="BG5" i="6893"/>
  <c r="BF5" i="6893" s="1"/>
  <c r="BJ4" i="6893"/>
  <c r="BI4" i="6893"/>
  <c r="BH4" i="6893"/>
  <c r="BG4" i="6893"/>
  <c r="BJ3" i="6893"/>
  <c r="BI3" i="6893"/>
  <c r="BH3" i="6893"/>
  <c r="BG3" i="6893"/>
  <c r="I4" i="6893"/>
  <c r="I5" i="6893"/>
  <c r="I6" i="6893"/>
  <c r="BM7" i="6893" s="1"/>
  <c r="I7" i="6893"/>
  <c r="I8" i="6893"/>
  <c r="BM8" i="6893" s="1"/>
  <c r="I9" i="6893"/>
  <c r="I10" i="6893"/>
  <c r="BM11" i="6893" s="1"/>
  <c r="I11" i="6893"/>
  <c r="I12" i="6893"/>
  <c r="BM13" i="6893" s="1"/>
  <c r="I13" i="6893"/>
  <c r="I14" i="6893"/>
  <c r="I3" i="6893"/>
  <c r="H512" i="6847"/>
  <c r="I512" i="6847"/>
  <c r="H513" i="6847"/>
  <c r="I513" i="6847"/>
  <c r="H514" i="6847"/>
  <c r="I514" i="6847"/>
  <c r="H515" i="6847"/>
  <c r="I515" i="6847"/>
  <c r="H516" i="6847"/>
  <c r="I516" i="6847"/>
  <c r="H517" i="6847"/>
  <c r="I517" i="6847"/>
  <c r="H518" i="6847"/>
  <c r="I518" i="6847"/>
  <c r="H519" i="6847"/>
  <c r="I519" i="6847"/>
  <c r="H520" i="6847"/>
  <c r="I520" i="6847"/>
  <c r="H521" i="6847"/>
  <c r="I521" i="6847"/>
  <c r="H522" i="6847"/>
  <c r="I522" i="6847"/>
  <c r="H523" i="6847"/>
  <c r="I523" i="6847"/>
  <c r="H524" i="6847"/>
  <c r="I524" i="6847"/>
  <c r="H525" i="6847"/>
  <c r="I525" i="6847"/>
  <c r="H526" i="6847"/>
  <c r="I526" i="6847"/>
  <c r="H527" i="6847"/>
  <c r="I527" i="6847"/>
  <c r="H528" i="6847"/>
  <c r="I528" i="6847"/>
  <c r="H529" i="6847"/>
  <c r="I529" i="6847"/>
  <c r="A512" i="6847"/>
  <c r="A513" i="6847"/>
  <c r="A514" i="6847"/>
  <c r="A515" i="6847"/>
  <c r="A516" i="6847"/>
  <c r="A517" i="6847"/>
  <c r="A518" i="6847"/>
  <c r="A519" i="6847"/>
  <c r="A520" i="6847"/>
  <c r="A521" i="6847"/>
  <c r="A522" i="6847"/>
  <c r="A523" i="6847"/>
  <c r="A524" i="6847"/>
  <c r="A525" i="6847"/>
  <c r="A526" i="6847"/>
  <c r="A527" i="6847"/>
  <c r="A528" i="6847"/>
  <c r="A529" i="6847"/>
  <c r="BG7" i="6894"/>
  <c r="BH7" i="6894"/>
  <c r="BI7" i="6894"/>
  <c r="BJ7" i="6894"/>
  <c r="BG8" i="6894"/>
  <c r="BH8" i="6894"/>
  <c r="BI8" i="6894"/>
  <c r="BJ8" i="6894"/>
  <c r="BG9" i="6894"/>
  <c r="BH9" i="6894"/>
  <c r="BI9" i="6894"/>
  <c r="BJ9" i="6894"/>
  <c r="BG10" i="6894"/>
  <c r="BH10" i="6894"/>
  <c r="BI10" i="6894"/>
  <c r="BJ10" i="6894"/>
  <c r="BG11" i="6894"/>
  <c r="BH11" i="6894"/>
  <c r="BI11" i="6894"/>
  <c r="BJ11" i="6894"/>
  <c r="BG12" i="6894"/>
  <c r="BH12" i="6894"/>
  <c r="BI12" i="6894"/>
  <c r="BJ12" i="6894"/>
  <c r="BG13" i="6894"/>
  <c r="BH13" i="6894"/>
  <c r="BI13" i="6894"/>
  <c r="BJ13" i="6894"/>
  <c r="BG14" i="6894"/>
  <c r="BH14" i="6894"/>
  <c r="BI14" i="6894"/>
  <c r="BJ14" i="6894"/>
  <c r="BG15" i="6894"/>
  <c r="BH15" i="6894"/>
  <c r="BI15" i="6894"/>
  <c r="BJ15" i="6894"/>
  <c r="BG16" i="6894"/>
  <c r="BH16" i="6894"/>
  <c r="BI16" i="6894"/>
  <c r="BJ16" i="6894"/>
  <c r="BG17" i="6894"/>
  <c r="BH17" i="6894"/>
  <c r="BI17" i="6894"/>
  <c r="BJ17" i="6894"/>
  <c r="BG18" i="6894"/>
  <c r="BH18" i="6894"/>
  <c r="BI18" i="6894"/>
  <c r="BJ18" i="6894"/>
  <c r="BG19" i="6894"/>
  <c r="BH19" i="6894"/>
  <c r="BI19" i="6894"/>
  <c r="BJ19" i="6894"/>
  <c r="BG20" i="6894"/>
  <c r="BF20" i="6894" s="1"/>
  <c r="BH20" i="6894"/>
  <c r="BI20" i="6894"/>
  <c r="BJ20" i="6894"/>
  <c r="BG21" i="6894"/>
  <c r="BH21" i="6894"/>
  <c r="BI21" i="6894"/>
  <c r="BJ21" i="6894"/>
  <c r="BG22" i="6894"/>
  <c r="BH22" i="6894"/>
  <c r="BI22" i="6894"/>
  <c r="BJ22" i="6894"/>
  <c r="BG23" i="6894"/>
  <c r="BH23" i="6894"/>
  <c r="BI23" i="6894"/>
  <c r="BJ23" i="6894"/>
  <c r="BG24" i="6894"/>
  <c r="BH24" i="6894"/>
  <c r="BI24" i="6894"/>
  <c r="BJ24" i="6894"/>
  <c r="BG25" i="6894"/>
  <c r="BH25" i="6894"/>
  <c r="BI25" i="6894"/>
  <c r="BJ25" i="6894"/>
  <c r="BG26" i="6894"/>
  <c r="BH26" i="6894"/>
  <c r="BI26" i="6894"/>
  <c r="BJ26" i="6894"/>
  <c r="BG27" i="6894"/>
  <c r="BH27" i="6894"/>
  <c r="BI27" i="6894"/>
  <c r="BJ27" i="6894"/>
  <c r="BG28" i="6894"/>
  <c r="BH28" i="6894"/>
  <c r="BI28" i="6894"/>
  <c r="BJ28" i="6894"/>
  <c r="BG29" i="6894"/>
  <c r="BH29" i="6894"/>
  <c r="BI29" i="6894"/>
  <c r="BJ29" i="6894"/>
  <c r="BG30" i="6894"/>
  <c r="BH30" i="6894"/>
  <c r="BI30" i="6894"/>
  <c r="BJ30" i="6894"/>
  <c r="BG31" i="6894"/>
  <c r="BH31" i="6894"/>
  <c r="BI31" i="6894"/>
  <c r="BJ31" i="6894"/>
  <c r="BG32" i="6894"/>
  <c r="BH32" i="6894"/>
  <c r="BI32" i="6894"/>
  <c r="BJ32" i="6894"/>
  <c r="BG33" i="6894"/>
  <c r="BH33" i="6894"/>
  <c r="BI33" i="6894"/>
  <c r="BJ33" i="6894"/>
  <c r="BG34" i="6894"/>
  <c r="BH34" i="6894"/>
  <c r="BI34" i="6894"/>
  <c r="BJ34" i="6894"/>
  <c r="BG35" i="6894"/>
  <c r="BH35" i="6894"/>
  <c r="BI35" i="6894"/>
  <c r="BJ35" i="6894"/>
  <c r="BG36" i="6894"/>
  <c r="BF36" i="6894" s="1"/>
  <c r="BH36" i="6894"/>
  <c r="BI36" i="6894"/>
  <c r="BJ36" i="6894"/>
  <c r="BG37" i="6894"/>
  <c r="BH37" i="6894"/>
  <c r="BI37" i="6894"/>
  <c r="BJ37" i="6894"/>
  <c r="BG38" i="6894"/>
  <c r="BH38" i="6894"/>
  <c r="BI38" i="6894"/>
  <c r="BJ38" i="6894"/>
  <c r="BG39" i="6894"/>
  <c r="BH39" i="6894"/>
  <c r="BI39" i="6894"/>
  <c r="BJ39" i="6894"/>
  <c r="BG40" i="6894"/>
  <c r="BH40" i="6894"/>
  <c r="BI40" i="6894"/>
  <c r="BJ40" i="6894"/>
  <c r="BG41" i="6894"/>
  <c r="BH41" i="6894"/>
  <c r="BI41" i="6894"/>
  <c r="BJ41" i="6894"/>
  <c r="BG42" i="6894"/>
  <c r="BH42" i="6894"/>
  <c r="BI42" i="6894"/>
  <c r="BJ42" i="6894"/>
  <c r="BG43" i="6894"/>
  <c r="BH43" i="6894"/>
  <c r="BI43" i="6894"/>
  <c r="BJ43" i="6894"/>
  <c r="BO43" i="6894"/>
  <c r="BG44" i="6894"/>
  <c r="BH44" i="6894"/>
  <c r="BI44" i="6894"/>
  <c r="BJ44" i="6894"/>
  <c r="BG45" i="6894"/>
  <c r="BH45" i="6894"/>
  <c r="BI45" i="6894"/>
  <c r="BJ45" i="6894"/>
  <c r="BG46" i="6894"/>
  <c r="BH46" i="6894"/>
  <c r="BI46" i="6894"/>
  <c r="BJ46" i="6894"/>
  <c r="BG47" i="6894"/>
  <c r="BH47" i="6894"/>
  <c r="BI47" i="6894"/>
  <c r="BJ47" i="6894"/>
  <c r="BG48" i="6894"/>
  <c r="BH48" i="6894"/>
  <c r="BI48" i="6894"/>
  <c r="BJ48" i="6894"/>
  <c r="BG49" i="6894"/>
  <c r="BH49" i="6894"/>
  <c r="BI49" i="6894"/>
  <c r="BJ49" i="6894"/>
  <c r="BG50" i="6894"/>
  <c r="BH50" i="6894"/>
  <c r="BI50" i="6894"/>
  <c r="BJ50" i="6894"/>
  <c r="BG51" i="6894"/>
  <c r="BH51" i="6894"/>
  <c r="BI51" i="6894"/>
  <c r="BJ51" i="6894"/>
  <c r="BG52" i="6894"/>
  <c r="BF52" i="6894" s="1"/>
  <c r="BH52" i="6894"/>
  <c r="BI52" i="6894"/>
  <c r="BJ52" i="6894"/>
  <c r="BO52" i="6894"/>
  <c r="I3" i="6894"/>
  <c r="I4" i="6894"/>
  <c r="I5" i="6894"/>
  <c r="I6" i="6894"/>
  <c r="BM7" i="6894" s="1"/>
  <c r="I7" i="6894"/>
  <c r="I8" i="6894"/>
  <c r="I9" i="6894"/>
  <c r="I10" i="6894"/>
  <c r="BM11" i="6894" s="1"/>
  <c r="I11" i="6894"/>
  <c r="BM12" i="6894" s="1"/>
  <c r="I12" i="6894"/>
  <c r="I13" i="6894"/>
  <c r="I14" i="6894"/>
  <c r="BM15" i="6894" s="1"/>
  <c r="I15" i="6894"/>
  <c r="I16" i="6894"/>
  <c r="I17" i="6894"/>
  <c r="I18" i="6894"/>
  <c r="BM19" i="6894" s="1"/>
  <c r="I19" i="6894"/>
  <c r="I20" i="6894"/>
  <c r="I21" i="6894"/>
  <c r="I22" i="6894"/>
  <c r="BM23" i="6894" s="1"/>
  <c r="I23" i="6894"/>
  <c r="I24" i="6894"/>
  <c r="I25" i="6894"/>
  <c r="I26" i="6894"/>
  <c r="BM27" i="6894" s="1"/>
  <c r="I27" i="6894"/>
  <c r="I28" i="6894"/>
  <c r="I29" i="6894"/>
  <c r="I30" i="6894"/>
  <c r="BM31" i="6894" s="1"/>
  <c r="I31" i="6894"/>
  <c r="I32" i="6894"/>
  <c r="I33" i="6894"/>
  <c r="I34" i="6894"/>
  <c r="BM35" i="6894" s="1"/>
  <c r="I35" i="6894"/>
  <c r="I36" i="6894"/>
  <c r="I37" i="6894"/>
  <c r="I38" i="6894"/>
  <c r="BM39" i="6894" s="1"/>
  <c r="I39" i="6894"/>
  <c r="I40" i="6894"/>
  <c r="I41" i="6894"/>
  <c r="I42" i="6894"/>
  <c r="BM43" i="6894" s="1"/>
  <c r="I43" i="6894"/>
  <c r="I44" i="6894"/>
  <c r="I45" i="6894"/>
  <c r="I46" i="6894"/>
  <c r="BM47" i="6894" s="1"/>
  <c r="I47" i="6894"/>
  <c r="I48" i="6894"/>
  <c r="I49" i="6894"/>
  <c r="I50" i="6894"/>
  <c r="BM51" i="6894" s="1"/>
  <c r="I51" i="6894"/>
  <c r="I52" i="6894"/>
  <c r="I2" i="6894"/>
  <c r="BG3" i="6894"/>
  <c r="BH3" i="6894"/>
  <c r="BI3" i="6894"/>
  <c r="BJ3" i="6894"/>
  <c r="BG4" i="6894"/>
  <c r="BH4" i="6894"/>
  <c r="BI4" i="6894"/>
  <c r="BJ4" i="6894"/>
  <c r="BG5" i="6894"/>
  <c r="BH5" i="6894"/>
  <c r="BI5" i="6894"/>
  <c r="BJ5" i="6894"/>
  <c r="BG6" i="6894"/>
  <c r="BH6" i="6894"/>
  <c r="BI6" i="6894"/>
  <c r="BJ6" i="6894"/>
  <c r="BJ2" i="6894"/>
  <c r="BI2" i="6894"/>
  <c r="BH2" i="6894"/>
  <c r="BG2" i="6894"/>
  <c r="BA52" i="6894"/>
  <c r="BA51" i="6894"/>
  <c r="K51" i="6894" s="1"/>
  <c r="BO51" i="6894" s="1"/>
  <c r="BA50" i="6894"/>
  <c r="K50" i="6894" s="1"/>
  <c r="BO50" i="6894" s="1"/>
  <c r="BA49" i="6894"/>
  <c r="K49" i="6894" s="1"/>
  <c r="BA48" i="6894"/>
  <c r="K48" i="6894" s="1"/>
  <c r="BO48" i="6894" s="1"/>
  <c r="BA47" i="6894"/>
  <c r="K47" i="6894" s="1"/>
  <c r="BO47" i="6894" s="1"/>
  <c r="BA46" i="6894"/>
  <c r="K46" i="6894" s="1"/>
  <c r="BO46" i="6894" s="1"/>
  <c r="BA45" i="6894"/>
  <c r="K45" i="6894" s="1"/>
  <c r="BA44" i="6894"/>
  <c r="K44" i="6894" s="1"/>
  <c r="BO44" i="6894" s="1"/>
  <c r="BA43" i="6894"/>
  <c r="K43" i="6894" s="1"/>
  <c r="BA42" i="6894"/>
  <c r="K42" i="6894" s="1"/>
  <c r="BO42" i="6894" s="1"/>
  <c r="BA41" i="6894"/>
  <c r="K41" i="6894" s="1"/>
  <c r="BA40" i="6894"/>
  <c r="K40" i="6894" s="1"/>
  <c r="BO40" i="6894" s="1"/>
  <c r="BA39" i="6894"/>
  <c r="K39" i="6894" s="1"/>
  <c r="BO39" i="6894" s="1"/>
  <c r="BA38" i="6894"/>
  <c r="K38" i="6894" s="1"/>
  <c r="BO38" i="6894" s="1"/>
  <c r="BA37" i="6894"/>
  <c r="K37" i="6894" s="1"/>
  <c r="BA36" i="6894"/>
  <c r="K36" i="6894" s="1"/>
  <c r="BO36" i="6894" s="1"/>
  <c r="BA35" i="6894"/>
  <c r="K35" i="6894" s="1"/>
  <c r="BO35" i="6894" s="1"/>
  <c r="BA34" i="6894"/>
  <c r="K34" i="6894" s="1"/>
  <c r="BA33" i="6894"/>
  <c r="K33" i="6894" s="1"/>
  <c r="BA32" i="6894"/>
  <c r="K32" i="6894" s="1"/>
  <c r="BO32" i="6894" s="1"/>
  <c r="BA31" i="6894"/>
  <c r="K31" i="6894" s="1"/>
  <c r="BO31" i="6894" s="1"/>
  <c r="BA30" i="6894"/>
  <c r="K30" i="6894" s="1"/>
  <c r="BA29" i="6894"/>
  <c r="K29" i="6894" s="1"/>
  <c r="BA28" i="6894"/>
  <c r="K28" i="6894" s="1"/>
  <c r="BO28" i="6894" s="1"/>
  <c r="BA27" i="6894"/>
  <c r="K27" i="6894" s="1"/>
  <c r="BO27" i="6894" s="1"/>
  <c r="BA26" i="6894"/>
  <c r="K26" i="6894" s="1"/>
  <c r="BA25" i="6894"/>
  <c r="K25" i="6894" s="1"/>
  <c r="BA24" i="6894"/>
  <c r="K24" i="6894" s="1"/>
  <c r="BO24" i="6894" s="1"/>
  <c r="BA23" i="6894"/>
  <c r="K23" i="6894" s="1"/>
  <c r="BO23" i="6894" s="1"/>
  <c r="BA22" i="6894"/>
  <c r="K22" i="6894" s="1"/>
  <c r="BA21" i="6894"/>
  <c r="K21" i="6894" s="1"/>
  <c r="BA20" i="6894"/>
  <c r="K20" i="6894" s="1"/>
  <c r="BO20" i="6894" s="1"/>
  <c r="BA19" i="6894"/>
  <c r="K19" i="6894" s="1"/>
  <c r="BO19" i="6894" s="1"/>
  <c r="BA18" i="6894"/>
  <c r="K18" i="6894" s="1"/>
  <c r="BA17" i="6894"/>
  <c r="K17" i="6894" s="1"/>
  <c r="BA16" i="6894"/>
  <c r="K16" i="6894" s="1"/>
  <c r="BO16" i="6894" s="1"/>
  <c r="BA15" i="6894"/>
  <c r="K15" i="6894" s="1"/>
  <c r="BO15" i="6894" s="1"/>
  <c r="BA14" i="6894"/>
  <c r="K14" i="6894" s="1"/>
  <c r="BA13" i="6894"/>
  <c r="K13" i="6894" s="1"/>
  <c r="BA12" i="6894"/>
  <c r="K12" i="6894" s="1"/>
  <c r="BO12" i="6894" s="1"/>
  <c r="BA11" i="6894"/>
  <c r="K11" i="6894" s="1"/>
  <c r="BO11" i="6894" s="1"/>
  <c r="BA10" i="6894"/>
  <c r="K10" i="6894" s="1"/>
  <c r="BA9" i="6894"/>
  <c r="K9" i="6894" s="1"/>
  <c r="BA8" i="6894"/>
  <c r="K8" i="6894" s="1"/>
  <c r="BO8" i="6894" s="1"/>
  <c r="BA7" i="6894"/>
  <c r="K7" i="6894" s="1"/>
  <c r="BO7" i="6894" s="1"/>
  <c r="BA6" i="6894"/>
  <c r="K6" i="6894" s="1"/>
  <c r="BA5" i="6894"/>
  <c r="K5" i="6894" s="1"/>
  <c r="BA4" i="6894"/>
  <c r="K4" i="6894" s="1"/>
  <c r="BO4" i="6894" s="1"/>
  <c r="BA3" i="6894"/>
  <c r="K3" i="6894" s="1"/>
  <c r="BO3" i="6894" s="1"/>
  <c r="BK3" i="6894" s="1"/>
  <c r="BA2" i="6894"/>
  <c r="K2" i="6894" s="1"/>
  <c r="BA14" i="6893"/>
  <c r="K14" i="6893" s="1"/>
  <c r="BA13" i="6893"/>
  <c r="K13" i="6893" s="1"/>
  <c r="BO13" i="6893" s="1"/>
  <c r="BA12" i="6893"/>
  <c r="K12" i="6893" s="1"/>
  <c r="BA11" i="6893"/>
  <c r="K11" i="6893" s="1"/>
  <c r="BA10" i="6893"/>
  <c r="K10" i="6893" s="1"/>
  <c r="BA9" i="6893"/>
  <c r="K9" i="6893" s="1"/>
  <c r="BO9" i="6893" s="1"/>
  <c r="BA8" i="6893"/>
  <c r="K8" i="6893" s="1"/>
  <c r="BA7" i="6893"/>
  <c r="K7" i="6893" s="1"/>
  <c r="BO7" i="6893" s="1"/>
  <c r="BA6" i="6893"/>
  <c r="K6" i="6893" s="1"/>
  <c r="BA5" i="6893"/>
  <c r="K5" i="6893" s="1"/>
  <c r="BO5" i="6893" s="1"/>
  <c r="BA4" i="6893"/>
  <c r="K4" i="6893" s="1"/>
  <c r="BA3" i="6893"/>
  <c r="K3" i="6893" s="1"/>
  <c r="BO3" i="6893" s="1"/>
  <c r="BL3" i="6893" s="1"/>
  <c r="V11" i="6898" l="1"/>
  <c r="V12" i="6898" s="1"/>
  <c r="V13" i="6898" s="1"/>
  <c r="V14" i="6898" s="1"/>
  <c r="V15" i="6898" s="1"/>
  <c r="V16" i="6898" s="1"/>
  <c r="V17" i="6898" s="1"/>
  <c r="V18" i="6898" s="1"/>
  <c r="V19" i="6898" s="1"/>
  <c r="V20" i="6898" s="1"/>
  <c r="V21" i="6898" s="1"/>
  <c r="V22" i="6898" s="1"/>
  <c r="V23" i="6898" s="1"/>
  <c r="V24" i="6898" s="1"/>
  <c r="V25" i="6898" s="1"/>
  <c r="V26" i="6898" s="1"/>
  <c r="V27" i="6898" s="1"/>
  <c r="V28" i="6898" s="1"/>
  <c r="V29" i="6898" s="1"/>
  <c r="V30" i="6898" s="1"/>
  <c r="V31" i="6898" s="1"/>
  <c r="V32" i="6898" s="1"/>
  <c r="V33" i="6898" s="1"/>
  <c r="V34" i="6898" s="1"/>
  <c r="V35" i="6898" s="1"/>
  <c r="V36" i="6898" s="1"/>
  <c r="V37" i="6898" s="1"/>
  <c r="V38" i="6898" s="1"/>
  <c r="V39" i="6898" s="1"/>
  <c r="V40" i="6898" s="1"/>
  <c r="V41" i="6898" s="1"/>
  <c r="V42" i="6898" s="1"/>
  <c r="V43" i="6898" s="1"/>
  <c r="V44" i="6898" s="1"/>
  <c r="V45" i="6898" s="1"/>
  <c r="V46" i="6898" s="1"/>
  <c r="V47" i="6898" s="1"/>
  <c r="V48" i="6898" s="1"/>
  <c r="V49" i="6898" s="1"/>
  <c r="V50" i="6898" s="1"/>
  <c r="V51" i="6898" s="1"/>
  <c r="V52" i="6898" s="1"/>
  <c r="V53" i="6898" s="1"/>
  <c r="V54" i="6898" s="1"/>
  <c r="V9" i="6897"/>
  <c r="V10" i="6897" s="1"/>
  <c r="V11" i="6897" s="1"/>
  <c r="V12" i="6897" s="1"/>
  <c r="V13" i="6897" s="1"/>
  <c r="V14" i="6897" s="1"/>
  <c r="W8" i="6897"/>
  <c r="W9" i="6897"/>
  <c r="W10" i="6897" s="1"/>
  <c r="W11" i="6897" s="1"/>
  <c r="W12" i="6897" s="1"/>
  <c r="W13" i="6897" s="1"/>
  <c r="W14" i="6897" s="1"/>
  <c r="BM12" i="6893"/>
  <c r="BM14" i="6893"/>
  <c r="BM10" i="6893"/>
  <c r="BM6" i="6893"/>
  <c r="BM9" i="6893"/>
  <c r="BF9" i="6893"/>
  <c r="BF8" i="6893"/>
  <c r="BM4" i="6893"/>
  <c r="BF10" i="6893"/>
  <c r="BM3" i="6893"/>
  <c r="BO4" i="6893"/>
  <c r="BK4" i="6893" s="1"/>
  <c r="BK5" i="6893" s="1"/>
  <c r="BO8" i="6893"/>
  <c r="BO12" i="6893"/>
  <c r="BM5" i="6893"/>
  <c r="BF7" i="6893"/>
  <c r="BF11" i="6893"/>
  <c r="BF2" i="6893"/>
  <c r="BO6" i="6893"/>
  <c r="BO10" i="6893"/>
  <c r="BO14" i="6893"/>
  <c r="BF3" i="6893"/>
  <c r="BF4" i="6893"/>
  <c r="BF6" i="6893"/>
  <c r="BF13" i="6893"/>
  <c r="BF12" i="6893"/>
  <c r="BO11" i="6893"/>
  <c r="BO6" i="6894"/>
  <c r="BO10" i="6894"/>
  <c r="BO14" i="6894"/>
  <c r="BO18" i="6894"/>
  <c r="BO22" i="6894"/>
  <c r="BO26" i="6894"/>
  <c r="BO30" i="6894"/>
  <c r="BO34" i="6894"/>
  <c r="BK4" i="6894"/>
  <c r="BM3" i="6894"/>
  <c r="BM50" i="6894"/>
  <c r="BM46" i="6894"/>
  <c r="BM42" i="6894"/>
  <c r="BM38" i="6894"/>
  <c r="BM34" i="6894"/>
  <c r="BM30" i="6894"/>
  <c r="BM26" i="6894"/>
  <c r="BM22" i="6894"/>
  <c r="BM18" i="6894"/>
  <c r="BM14" i="6894"/>
  <c r="BM10" i="6894"/>
  <c r="BM6" i="6894"/>
  <c r="BF44" i="6894"/>
  <c r="BF12" i="6894"/>
  <c r="BM8" i="6894"/>
  <c r="BM4" i="6894"/>
  <c r="BF28" i="6894"/>
  <c r="BO9" i="6894"/>
  <c r="BO13" i="6894"/>
  <c r="BO21" i="6894"/>
  <c r="BO29" i="6894"/>
  <c r="BO37" i="6894"/>
  <c r="BO45" i="6894"/>
  <c r="BM49" i="6894"/>
  <c r="BM45" i="6894"/>
  <c r="BM41" i="6894"/>
  <c r="BM37" i="6894"/>
  <c r="BM33" i="6894"/>
  <c r="BM29" i="6894"/>
  <c r="BM25" i="6894"/>
  <c r="BM21" i="6894"/>
  <c r="BM17" i="6894"/>
  <c r="BM13" i="6894"/>
  <c r="BM9" i="6894"/>
  <c r="BM5" i="6894"/>
  <c r="BF51" i="6894"/>
  <c r="BF48" i="6894"/>
  <c r="BF40" i="6894"/>
  <c r="BF24" i="6894"/>
  <c r="BF16" i="6894"/>
  <c r="BF8" i="6894"/>
  <c r="BO5" i="6894"/>
  <c r="BK5" i="6894" s="1"/>
  <c r="BK6" i="6894" s="1"/>
  <c r="BK7" i="6894" s="1"/>
  <c r="BK8" i="6894" s="1"/>
  <c r="BK9" i="6894" s="1"/>
  <c r="BK10" i="6894" s="1"/>
  <c r="BK11" i="6894" s="1"/>
  <c r="BK12" i="6894" s="1"/>
  <c r="BK13" i="6894" s="1"/>
  <c r="BK14" i="6894" s="1"/>
  <c r="BK15" i="6894" s="1"/>
  <c r="BK16" i="6894" s="1"/>
  <c r="BK17" i="6894" s="1"/>
  <c r="BK18" i="6894" s="1"/>
  <c r="BK19" i="6894" s="1"/>
  <c r="BK20" i="6894" s="1"/>
  <c r="BK21" i="6894" s="1"/>
  <c r="BK22" i="6894" s="1"/>
  <c r="BK23" i="6894" s="1"/>
  <c r="BK24" i="6894" s="1"/>
  <c r="BK25" i="6894" s="1"/>
  <c r="BK26" i="6894" s="1"/>
  <c r="BK27" i="6894" s="1"/>
  <c r="BK28" i="6894" s="1"/>
  <c r="BK29" i="6894" s="1"/>
  <c r="BK30" i="6894" s="1"/>
  <c r="BK31" i="6894" s="1"/>
  <c r="BK32" i="6894" s="1"/>
  <c r="BO17" i="6894"/>
  <c r="BO25" i="6894"/>
  <c r="BO33" i="6894"/>
  <c r="BO41" i="6894"/>
  <c r="BO49" i="6894"/>
  <c r="BF6" i="6894"/>
  <c r="BF5" i="6894"/>
  <c r="BM52" i="6894"/>
  <c r="BM48" i="6894"/>
  <c r="BM44" i="6894"/>
  <c r="BM40" i="6894"/>
  <c r="BM36" i="6894"/>
  <c r="BM32" i="6894"/>
  <c r="BM28" i="6894"/>
  <c r="BM24" i="6894"/>
  <c r="BM20" i="6894"/>
  <c r="BM16" i="6894"/>
  <c r="BF50" i="6894"/>
  <c r="BF49" i="6894"/>
  <c r="BF47" i="6894"/>
  <c r="BF46" i="6894"/>
  <c r="BF45" i="6894"/>
  <c r="BF43" i="6894"/>
  <c r="BF42" i="6894"/>
  <c r="BF41" i="6894"/>
  <c r="BF39" i="6894"/>
  <c r="BF38" i="6894"/>
  <c r="BF37" i="6894"/>
  <c r="BF35" i="6894"/>
  <c r="BF34" i="6894"/>
  <c r="BF33" i="6894"/>
  <c r="BF31" i="6894"/>
  <c r="BF30" i="6894"/>
  <c r="BF29" i="6894"/>
  <c r="BF27" i="6894"/>
  <c r="BF26" i="6894"/>
  <c r="BF25" i="6894"/>
  <c r="BF23" i="6894"/>
  <c r="BF22" i="6894"/>
  <c r="BF21" i="6894"/>
  <c r="BF19" i="6894"/>
  <c r="BF18" i="6894"/>
  <c r="BF17" i="6894"/>
  <c r="BF15" i="6894"/>
  <c r="BF14" i="6894"/>
  <c r="BF13" i="6894"/>
  <c r="BF11" i="6894"/>
  <c r="BF10" i="6894"/>
  <c r="BF9" i="6894"/>
  <c r="BF7" i="6894"/>
  <c r="BF4" i="6894"/>
  <c r="BF3" i="6894"/>
  <c r="BF32" i="6894"/>
  <c r="BF2" i="6894"/>
  <c r="E32" i="6892"/>
  <c r="D32" i="6892" s="1"/>
  <c r="I21" i="6892"/>
  <c r="F21" i="6892"/>
  <c r="E21" i="6892"/>
  <c r="E18" i="6892"/>
  <c r="D18" i="6892" s="1"/>
  <c r="H21" i="6892"/>
  <c r="BK6" i="6893" l="1"/>
  <c r="BK7" i="6893" s="1"/>
  <c r="BK8" i="6893" s="1"/>
  <c r="BK9" i="6893" s="1"/>
  <c r="BK10" i="6893" s="1"/>
  <c r="BK11" i="6893" s="1"/>
  <c r="BK12" i="6893" s="1"/>
  <c r="BK13" i="6893" s="1"/>
  <c r="BK14" i="6893" s="1"/>
  <c r="BL4" i="6893"/>
  <c r="BL5" i="6893" s="1"/>
  <c r="BL6" i="6893" s="1"/>
  <c r="BL7" i="6893" s="1"/>
  <c r="BL8" i="6893" s="1"/>
  <c r="BL9" i="6893" s="1"/>
  <c r="BL10" i="6893" s="1"/>
  <c r="BL11" i="6893" s="1"/>
  <c r="BL12" i="6893" s="1"/>
  <c r="BL13" i="6893" s="1"/>
  <c r="BL14" i="6893" s="1"/>
  <c r="BK33" i="6894"/>
  <c r="BK34" i="6894" s="1"/>
  <c r="BK35" i="6894" s="1"/>
  <c r="BK36" i="6894" s="1"/>
  <c r="BK37" i="6894" s="1"/>
  <c r="BK38" i="6894" s="1"/>
  <c r="BK39" i="6894" s="1"/>
  <c r="BK40" i="6894" s="1"/>
  <c r="BK41" i="6894" s="1"/>
  <c r="BK42" i="6894" s="1"/>
  <c r="BK43" i="6894" s="1"/>
  <c r="BK44" i="6894" s="1"/>
  <c r="BK45" i="6894" s="1"/>
  <c r="BK46" i="6894" s="1"/>
  <c r="BK47" i="6894" s="1"/>
  <c r="BK48" i="6894" s="1"/>
  <c r="BK49" i="6894" s="1"/>
  <c r="BK50" i="6894" s="1"/>
  <c r="BK51" i="6894" s="1"/>
  <c r="D21" i="6892"/>
  <c r="G21" i="6892"/>
  <c r="T11" i="6891"/>
  <c r="U11" i="6891"/>
  <c r="R11" i="6891" s="1"/>
  <c r="R12" i="6891" s="1"/>
  <c r="R13" i="6891" s="1"/>
  <c r="R14" i="6891" s="1"/>
  <c r="R15" i="6891" s="1"/>
  <c r="R16" i="6891" s="1"/>
  <c r="R17" i="6891" s="1"/>
  <c r="R18" i="6891" s="1"/>
  <c r="R19" i="6891" s="1"/>
  <c r="R20" i="6891" s="1"/>
  <c r="R21" i="6891" s="1"/>
  <c r="R22" i="6891" s="1"/>
  <c r="R23" i="6891" s="1"/>
  <c r="R24" i="6891" s="1"/>
  <c r="R25" i="6891" s="1"/>
  <c r="R26" i="6891" s="1"/>
  <c r="R27" i="6891" s="1"/>
  <c r="R28" i="6891" s="1"/>
  <c r="R29" i="6891" s="1"/>
  <c r="R30" i="6891" s="1"/>
  <c r="R31" i="6891" s="1"/>
  <c r="R32" i="6891" s="1"/>
  <c r="R33" i="6891" s="1"/>
  <c r="R34" i="6891" s="1"/>
  <c r="R35" i="6891" s="1"/>
  <c r="R36" i="6891" s="1"/>
  <c r="R37" i="6891" s="1"/>
  <c r="R38" i="6891" s="1"/>
  <c r="R39" i="6891" s="1"/>
  <c r="R40" i="6891" s="1"/>
  <c r="R41" i="6891" s="1"/>
  <c r="R42" i="6891" s="1"/>
  <c r="R43" i="6891" s="1"/>
  <c r="R44" i="6891" s="1"/>
  <c r="R45" i="6891" s="1"/>
  <c r="R46" i="6891" s="1"/>
  <c r="R47" i="6891" s="1"/>
  <c r="R48" i="6891" s="1"/>
  <c r="T12" i="6891"/>
  <c r="U12" i="6891"/>
  <c r="T13" i="6891"/>
  <c r="U13" i="6891"/>
  <c r="T14" i="6891"/>
  <c r="U14" i="6891"/>
  <c r="T15" i="6891"/>
  <c r="U15" i="6891"/>
  <c r="T16" i="6891"/>
  <c r="U16" i="6891"/>
  <c r="T17" i="6891"/>
  <c r="U17" i="6891"/>
  <c r="T18" i="6891"/>
  <c r="U18" i="6891"/>
  <c r="T19" i="6891"/>
  <c r="U19" i="6891"/>
  <c r="T20" i="6891"/>
  <c r="U20" i="6891"/>
  <c r="T21" i="6891"/>
  <c r="U21" i="6891"/>
  <c r="T22" i="6891"/>
  <c r="U22" i="6891"/>
  <c r="T23" i="6891"/>
  <c r="U23" i="6891"/>
  <c r="T24" i="6891"/>
  <c r="U24" i="6891"/>
  <c r="T25" i="6891"/>
  <c r="U25" i="6891"/>
  <c r="T26" i="6891"/>
  <c r="U26" i="6891"/>
  <c r="T27" i="6891"/>
  <c r="U27" i="6891"/>
  <c r="T28" i="6891"/>
  <c r="U28" i="6891"/>
  <c r="T29" i="6891"/>
  <c r="U29" i="6891"/>
  <c r="T30" i="6891"/>
  <c r="U30" i="6891"/>
  <c r="T31" i="6891"/>
  <c r="U31" i="6891"/>
  <c r="T32" i="6891"/>
  <c r="U32" i="6891"/>
  <c r="T33" i="6891"/>
  <c r="U33" i="6891"/>
  <c r="T34" i="6891"/>
  <c r="U34" i="6891"/>
  <c r="T35" i="6891"/>
  <c r="U35" i="6891"/>
  <c r="T36" i="6891"/>
  <c r="U36" i="6891"/>
  <c r="T37" i="6891"/>
  <c r="U37" i="6891"/>
  <c r="T38" i="6891"/>
  <c r="U38" i="6891"/>
  <c r="T39" i="6891"/>
  <c r="U39" i="6891"/>
  <c r="T40" i="6891"/>
  <c r="U40" i="6891"/>
  <c r="T41" i="6891"/>
  <c r="U41" i="6891"/>
  <c r="T42" i="6891"/>
  <c r="U42" i="6891"/>
  <c r="T43" i="6891"/>
  <c r="U43" i="6891"/>
  <c r="T44" i="6891"/>
  <c r="U44" i="6891"/>
  <c r="T45" i="6891"/>
  <c r="U45" i="6891"/>
  <c r="T46" i="6891"/>
  <c r="U46" i="6891"/>
  <c r="T47" i="6891"/>
  <c r="U47" i="6891"/>
  <c r="T48" i="6891"/>
  <c r="U48" i="6891"/>
  <c r="T4" i="6890"/>
  <c r="U4" i="6890"/>
  <c r="R5" i="6890" s="1"/>
  <c r="R6" i="6890" s="1"/>
  <c r="R7" i="6890" s="1"/>
  <c r="R8" i="6890" s="1"/>
  <c r="R9" i="6890" s="1"/>
  <c r="R10" i="6890" s="1"/>
  <c r="R11" i="6890" s="1"/>
  <c r="R12" i="6890" s="1"/>
  <c r="R13" i="6890" s="1"/>
  <c r="T5" i="6890"/>
  <c r="U5" i="6890"/>
  <c r="T6" i="6890"/>
  <c r="U6" i="6890"/>
  <c r="T7" i="6890"/>
  <c r="U7" i="6890"/>
  <c r="T8" i="6890"/>
  <c r="U8" i="6890"/>
  <c r="T9" i="6890"/>
  <c r="U9" i="6890"/>
  <c r="T10" i="6890"/>
  <c r="U10" i="6890"/>
  <c r="T11" i="6890"/>
  <c r="U11" i="6890"/>
  <c r="T12" i="6890"/>
  <c r="U12" i="6890"/>
  <c r="T13" i="6890"/>
  <c r="U13" i="6890"/>
  <c r="Q48" i="6891"/>
  <c r="P48" i="6891"/>
  <c r="O48" i="6891"/>
  <c r="N48" i="6891"/>
  <c r="Q47" i="6891"/>
  <c r="P47" i="6891"/>
  <c r="O47" i="6891"/>
  <c r="N47" i="6891"/>
  <c r="M47" i="6891" s="1"/>
  <c r="Q46" i="6891"/>
  <c r="P46" i="6891"/>
  <c r="O46" i="6891"/>
  <c r="N46" i="6891"/>
  <c r="Q45" i="6891"/>
  <c r="P45" i="6891"/>
  <c r="O45" i="6891"/>
  <c r="N45" i="6891"/>
  <c r="M45" i="6891" s="1"/>
  <c r="Q44" i="6891"/>
  <c r="P44" i="6891"/>
  <c r="O44" i="6891"/>
  <c r="N44" i="6891"/>
  <c r="Q43" i="6891"/>
  <c r="P43" i="6891"/>
  <c r="O43" i="6891"/>
  <c r="N43" i="6891"/>
  <c r="M43" i="6891" s="1"/>
  <c r="Q42" i="6891"/>
  <c r="P42" i="6891"/>
  <c r="O42" i="6891"/>
  <c r="N42" i="6891"/>
  <c r="Q41" i="6891"/>
  <c r="P41" i="6891"/>
  <c r="O41" i="6891"/>
  <c r="N41" i="6891"/>
  <c r="M41" i="6891" s="1"/>
  <c r="Q40" i="6891"/>
  <c r="P40" i="6891"/>
  <c r="O40" i="6891"/>
  <c r="N40" i="6891"/>
  <c r="Q39" i="6891"/>
  <c r="P39" i="6891"/>
  <c r="O39" i="6891"/>
  <c r="N39" i="6891"/>
  <c r="Q38" i="6891"/>
  <c r="P38" i="6891"/>
  <c r="O38" i="6891"/>
  <c r="N38" i="6891"/>
  <c r="Q37" i="6891"/>
  <c r="P37" i="6891"/>
  <c r="O37" i="6891"/>
  <c r="N37" i="6891"/>
  <c r="Q36" i="6891"/>
  <c r="P36" i="6891"/>
  <c r="O36" i="6891"/>
  <c r="N36" i="6891"/>
  <c r="Q35" i="6891"/>
  <c r="P35" i="6891"/>
  <c r="O35" i="6891"/>
  <c r="N35" i="6891"/>
  <c r="M35" i="6891" s="1"/>
  <c r="Q34" i="6891"/>
  <c r="P34" i="6891"/>
  <c r="O34" i="6891"/>
  <c r="N34" i="6891"/>
  <c r="Q33" i="6891"/>
  <c r="P33" i="6891"/>
  <c r="O33" i="6891"/>
  <c r="N33" i="6891"/>
  <c r="Q32" i="6891"/>
  <c r="P32" i="6891"/>
  <c r="O32" i="6891"/>
  <c r="N32" i="6891"/>
  <c r="Q31" i="6891"/>
  <c r="P31" i="6891"/>
  <c r="O31" i="6891"/>
  <c r="N31" i="6891"/>
  <c r="M31" i="6891" s="1"/>
  <c r="Q30" i="6891"/>
  <c r="P30" i="6891"/>
  <c r="O30" i="6891"/>
  <c r="N30" i="6891"/>
  <c r="Q29" i="6891"/>
  <c r="P29" i="6891"/>
  <c r="O29" i="6891"/>
  <c r="N29" i="6891"/>
  <c r="M29" i="6891" s="1"/>
  <c r="Q28" i="6891"/>
  <c r="P28" i="6891"/>
  <c r="O28" i="6891"/>
  <c r="N28" i="6891"/>
  <c r="Q27" i="6891"/>
  <c r="P27" i="6891"/>
  <c r="O27" i="6891"/>
  <c r="N27" i="6891"/>
  <c r="Q26" i="6891"/>
  <c r="P26" i="6891"/>
  <c r="O26" i="6891"/>
  <c r="N26" i="6891"/>
  <c r="Q25" i="6891"/>
  <c r="P25" i="6891"/>
  <c r="O25" i="6891"/>
  <c r="N25" i="6891"/>
  <c r="M25" i="6891" s="1"/>
  <c r="Q24" i="6891"/>
  <c r="P24" i="6891"/>
  <c r="O24" i="6891"/>
  <c r="N24" i="6891"/>
  <c r="Q23" i="6891"/>
  <c r="P23" i="6891"/>
  <c r="O23" i="6891"/>
  <c r="N23" i="6891"/>
  <c r="M23" i="6891" s="1"/>
  <c r="Q22" i="6891"/>
  <c r="P22" i="6891"/>
  <c r="O22" i="6891"/>
  <c r="N22" i="6891"/>
  <c r="Q21" i="6891"/>
  <c r="P21" i="6891"/>
  <c r="O21" i="6891"/>
  <c r="N21" i="6891"/>
  <c r="M21" i="6891" s="1"/>
  <c r="Q20" i="6891"/>
  <c r="P20" i="6891"/>
  <c r="O20" i="6891"/>
  <c r="N20" i="6891"/>
  <c r="Q19" i="6891"/>
  <c r="P19" i="6891"/>
  <c r="O19" i="6891"/>
  <c r="N19" i="6891"/>
  <c r="Q18" i="6891"/>
  <c r="P18" i="6891"/>
  <c r="O18" i="6891"/>
  <c r="N18" i="6891"/>
  <c r="Q17" i="6891"/>
  <c r="P17" i="6891"/>
  <c r="O17" i="6891"/>
  <c r="N17" i="6891"/>
  <c r="Q16" i="6891"/>
  <c r="P16" i="6891"/>
  <c r="O16" i="6891"/>
  <c r="N16" i="6891"/>
  <c r="Q15" i="6891"/>
  <c r="P15" i="6891"/>
  <c r="O15" i="6891"/>
  <c r="N15" i="6891"/>
  <c r="Q14" i="6891"/>
  <c r="P14" i="6891"/>
  <c r="O14" i="6891"/>
  <c r="N14" i="6891"/>
  <c r="Q13" i="6891"/>
  <c r="P13" i="6891"/>
  <c r="O13" i="6891"/>
  <c r="N13" i="6891"/>
  <c r="Q12" i="6891"/>
  <c r="P12" i="6891"/>
  <c r="O12" i="6891"/>
  <c r="N12" i="6891"/>
  <c r="Q11" i="6891"/>
  <c r="P11" i="6891"/>
  <c r="O11" i="6891"/>
  <c r="N11" i="6891"/>
  <c r="U10" i="6891"/>
  <c r="T10" i="6891"/>
  <c r="Q10" i="6891"/>
  <c r="P10" i="6891"/>
  <c r="O10" i="6891"/>
  <c r="N10" i="6891"/>
  <c r="U9" i="6891"/>
  <c r="T9" i="6891"/>
  <c r="Q9" i="6891"/>
  <c r="P9" i="6891"/>
  <c r="O9" i="6891"/>
  <c r="N9" i="6891"/>
  <c r="M9" i="6891" s="1"/>
  <c r="U8" i="6891"/>
  <c r="T8" i="6891"/>
  <c r="Q8" i="6891"/>
  <c r="P8" i="6891"/>
  <c r="O8" i="6891"/>
  <c r="N8" i="6891"/>
  <c r="U7" i="6891"/>
  <c r="T7" i="6891"/>
  <c r="Q7" i="6891"/>
  <c r="P7" i="6891"/>
  <c r="O7" i="6891"/>
  <c r="N7" i="6891"/>
  <c r="U6" i="6891"/>
  <c r="T6" i="6891"/>
  <c r="Q6" i="6891"/>
  <c r="P6" i="6891"/>
  <c r="O6" i="6891"/>
  <c r="N6" i="6891"/>
  <c r="U5" i="6891"/>
  <c r="T5" i="6891"/>
  <c r="Q5" i="6891"/>
  <c r="P5" i="6891"/>
  <c r="O5" i="6891"/>
  <c r="N5" i="6891"/>
  <c r="U4" i="6891"/>
  <c r="T4" i="6891"/>
  <c r="R4" i="6891" s="1"/>
  <c r="Q4" i="6891"/>
  <c r="P4" i="6891"/>
  <c r="O4" i="6891"/>
  <c r="N4" i="6891"/>
  <c r="M4" i="6891" s="1"/>
  <c r="Q3" i="6891"/>
  <c r="P3" i="6891"/>
  <c r="O3" i="6891"/>
  <c r="N3" i="6891"/>
  <c r="A492" i="6847"/>
  <c r="A493" i="6847"/>
  <c r="A494" i="6847"/>
  <c r="A495" i="6847"/>
  <c r="A496" i="6847"/>
  <c r="A497" i="6847"/>
  <c r="A498" i="6847"/>
  <c r="A499" i="6847"/>
  <c r="A500" i="6847"/>
  <c r="A501" i="6847"/>
  <c r="A502" i="6847"/>
  <c r="A503" i="6847"/>
  <c r="A504" i="6847"/>
  <c r="A505" i="6847"/>
  <c r="A506" i="6847"/>
  <c r="A507" i="6847"/>
  <c r="A508" i="6847"/>
  <c r="A509" i="6847"/>
  <c r="A510" i="6847"/>
  <c r="A511" i="6847"/>
  <c r="I511" i="6847"/>
  <c r="H511" i="6847"/>
  <c r="I510" i="6847"/>
  <c r="H510" i="6847"/>
  <c r="I509" i="6847"/>
  <c r="H509" i="6847"/>
  <c r="I508" i="6847"/>
  <c r="H508" i="6847"/>
  <c r="H492" i="6847"/>
  <c r="I492" i="6847"/>
  <c r="H493" i="6847"/>
  <c r="I493" i="6847"/>
  <c r="H494" i="6847"/>
  <c r="I494" i="6847"/>
  <c r="H495" i="6847"/>
  <c r="I495" i="6847"/>
  <c r="H496" i="6847"/>
  <c r="I496" i="6847"/>
  <c r="H497" i="6847"/>
  <c r="I497" i="6847"/>
  <c r="H498" i="6847"/>
  <c r="I498" i="6847"/>
  <c r="H499" i="6847"/>
  <c r="I499" i="6847"/>
  <c r="H500" i="6847"/>
  <c r="I500" i="6847"/>
  <c r="H501" i="6847"/>
  <c r="I501" i="6847"/>
  <c r="H502" i="6847"/>
  <c r="I502" i="6847"/>
  <c r="H503" i="6847"/>
  <c r="I503" i="6847"/>
  <c r="H504" i="6847"/>
  <c r="I504" i="6847"/>
  <c r="H505" i="6847"/>
  <c r="I505" i="6847"/>
  <c r="H506" i="6847"/>
  <c r="I506" i="6847"/>
  <c r="H507" i="6847"/>
  <c r="I507" i="6847"/>
  <c r="N4" i="6890"/>
  <c r="O4" i="6890"/>
  <c r="P4" i="6890"/>
  <c r="Q4" i="6890"/>
  <c r="N5" i="6890"/>
  <c r="O5" i="6890"/>
  <c r="P5" i="6890"/>
  <c r="Q5" i="6890"/>
  <c r="N6" i="6890"/>
  <c r="O6" i="6890"/>
  <c r="P6" i="6890"/>
  <c r="Q6" i="6890"/>
  <c r="N7" i="6890"/>
  <c r="O7" i="6890"/>
  <c r="P7" i="6890"/>
  <c r="Q7" i="6890"/>
  <c r="N8" i="6890"/>
  <c r="O8" i="6890"/>
  <c r="P8" i="6890"/>
  <c r="Q8" i="6890"/>
  <c r="N9" i="6890"/>
  <c r="O9" i="6890"/>
  <c r="P9" i="6890"/>
  <c r="Q9" i="6890"/>
  <c r="N10" i="6890"/>
  <c r="O10" i="6890"/>
  <c r="P10" i="6890"/>
  <c r="Q10" i="6890"/>
  <c r="N11" i="6890"/>
  <c r="O11" i="6890"/>
  <c r="P11" i="6890"/>
  <c r="Q11" i="6890"/>
  <c r="N12" i="6890"/>
  <c r="O12" i="6890"/>
  <c r="P12" i="6890"/>
  <c r="Q12" i="6890"/>
  <c r="N13" i="6890"/>
  <c r="O13" i="6890"/>
  <c r="P13" i="6890"/>
  <c r="Q13" i="6890"/>
  <c r="P3" i="6890"/>
  <c r="Q3" i="6890"/>
  <c r="O3" i="6890"/>
  <c r="N3" i="6890"/>
  <c r="M39" i="6891" l="1"/>
  <c r="C21" i="6892"/>
  <c r="R5" i="6891"/>
  <c r="R6" i="6891" s="1"/>
  <c r="R7" i="6891" s="1"/>
  <c r="R8" i="6891" s="1"/>
  <c r="R9" i="6891" s="1"/>
  <c r="M6" i="6891"/>
  <c r="M5" i="6891"/>
  <c r="M8" i="6891"/>
  <c r="M12" i="6891"/>
  <c r="M14" i="6891"/>
  <c r="M16" i="6891"/>
  <c r="M18" i="6891"/>
  <c r="M28" i="6891"/>
  <c r="M34" i="6891"/>
  <c r="M38" i="6891"/>
  <c r="M40" i="6891"/>
  <c r="M42" i="6891"/>
  <c r="M44" i="6891"/>
  <c r="M46" i="6891"/>
  <c r="M48" i="6891"/>
  <c r="M3" i="6891"/>
  <c r="M7" i="6891"/>
  <c r="M10" i="6891"/>
  <c r="M13" i="6891"/>
  <c r="M17" i="6891"/>
  <c r="M20" i="6891"/>
  <c r="M26" i="6891"/>
  <c r="M32" i="6891"/>
  <c r="M37" i="6891"/>
  <c r="R10" i="6891"/>
  <c r="M11" i="6891"/>
  <c r="M15" i="6891"/>
  <c r="M19" i="6891"/>
  <c r="M22" i="6891"/>
  <c r="M24" i="6891"/>
  <c r="M27" i="6891"/>
  <c r="M30" i="6891"/>
  <c r="M33" i="6891"/>
  <c r="M36" i="6891"/>
  <c r="S4" i="6890"/>
  <c r="S5" i="6890" s="1"/>
  <c r="S6" i="6890" s="1"/>
  <c r="S7" i="6890" s="1"/>
  <c r="S8" i="6890" s="1"/>
  <c r="S9" i="6890" s="1"/>
  <c r="S10" i="6890" s="1"/>
  <c r="S11" i="6890" s="1"/>
  <c r="S12" i="6890" s="1"/>
  <c r="S13" i="6890" s="1"/>
  <c r="M11" i="6890"/>
  <c r="M8" i="6890"/>
  <c r="M4" i="6890"/>
  <c r="M7" i="6890"/>
  <c r="M6" i="6890"/>
  <c r="M3" i="6890"/>
  <c r="M13" i="6890"/>
  <c r="M12" i="6890"/>
  <c r="M10" i="6890"/>
  <c r="M9" i="6890"/>
  <c r="M5" i="6890"/>
  <c r="O3" i="6889"/>
  <c r="N3" i="6889" s="1"/>
  <c r="N4" i="6889" s="1"/>
  <c r="N5" i="6889" s="1"/>
  <c r="N6" i="6889" s="1"/>
  <c r="A4" i="6889"/>
  <c r="A5" i="6889"/>
  <c r="A6" i="6889"/>
  <c r="A3" i="6889"/>
  <c r="L2" i="6889"/>
  <c r="J2" i="6889"/>
  <c r="I2" i="6889"/>
  <c r="H2" i="6889"/>
  <c r="O6" i="6889"/>
  <c r="L6" i="6889"/>
  <c r="J6" i="6889"/>
  <c r="I6" i="6889"/>
  <c r="O5" i="6889"/>
  <c r="L5" i="6889"/>
  <c r="J5" i="6889"/>
  <c r="I5" i="6889"/>
  <c r="O4" i="6889"/>
  <c r="M4" i="6889" s="1"/>
  <c r="L4" i="6889"/>
  <c r="J4" i="6889"/>
  <c r="I4" i="6889"/>
  <c r="H4" i="6889" s="1"/>
  <c r="L3" i="6889"/>
  <c r="J3" i="6889"/>
  <c r="I3" i="6889"/>
  <c r="A2" i="6888"/>
  <c r="A3" i="6888" s="1"/>
  <c r="A4" i="6888" s="1"/>
  <c r="A5" i="6888" s="1"/>
  <c r="A6" i="6888" s="1"/>
  <c r="A7" i="6888" s="1"/>
  <c r="A8" i="6888" s="1"/>
  <c r="A9" i="6888" s="1"/>
  <c r="A10" i="6888" s="1"/>
  <c r="A11" i="6888" s="1"/>
  <c r="A12" i="6888" s="1"/>
  <c r="A13" i="6888" s="1"/>
  <c r="A14" i="6888" s="1"/>
  <c r="A15" i="6888" s="1"/>
  <c r="O15" i="6888"/>
  <c r="L15" i="6888"/>
  <c r="J15" i="6888"/>
  <c r="I15" i="6888"/>
  <c r="O14" i="6888"/>
  <c r="L14" i="6888"/>
  <c r="J14" i="6888"/>
  <c r="I14" i="6888"/>
  <c r="H14" i="6888" s="1"/>
  <c r="O13" i="6888"/>
  <c r="L13" i="6888"/>
  <c r="J13" i="6888"/>
  <c r="I13" i="6888"/>
  <c r="O12" i="6888"/>
  <c r="L12" i="6888"/>
  <c r="J12" i="6888"/>
  <c r="I12" i="6888"/>
  <c r="H12" i="6888" s="1"/>
  <c r="O11" i="6888"/>
  <c r="L11" i="6888"/>
  <c r="J11" i="6888"/>
  <c r="I11" i="6888"/>
  <c r="O10" i="6888"/>
  <c r="L10" i="6888"/>
  <c r="J10" i="6888"/>
  <c r="I10" i="6888"/>
  <c r="O9" i="6888"/>
  <c r="L9" i="6888"/>
  <c r="J9" i="6888"/>
  <c r="I9" i="6888"/>
  <c r="O8" i="6888"/>
  <c r="L8" i="6888"/>
  <c r="J8" i="6888"/>
  <c r="I8" i="6888"/>
  <c r="O7" i="6888"/>
  <c r="L7" i="6888"/>
  <c r="J7" i="6888"/>
  <c r="I7" i="6888"/>
  <c r="O6" i="6888"/>
  <c r="L6" i="6888"/>
  <c r="J6" i="6888"/>
  <c r="I6" i="6888"/>
  <c r="H6" i="6888" s="1"/>
  <c r="O5" i="6888"/>
  <c r="L5" i="6888"/>
  <c r="J5" i="6888"/>
  <c r="I5" i="6888"/>
  <c r="O4" i="6888"/>
  <c r="L4" i="6888"/>
  <c r="J4" i="6888"/>
  <c r="I4" i="6888"/>
  <c r="H4" i="6888" s="1"/>
  <c r="M3" i="6888"/>
  <c r="O3" i="6888"/>
  <c r="L3" i="6888"/>
  <c r="J3" i="6888"/>
  <c r="I3" i="6888"/>
  <c r="L2" i="6888"/>
  <c r="H2" i="6888" s="1"/>
  <c r="J2" i="6888"/>
  <c r="I2" i="6888"/>
  <c r="A4" i="6887"/>
  <c r="A5" i="6887"/>
  <c r="A6" i="6887" s="1"/>
  <c r="A7" i="6887"/>
  <c r="A8" i="6887" s="1"/>
  <c r="A9" i="6887"/>
  <c r="A10" i="6887"/>
  <c r="A11" i="6887"/>
  <c r="A12" i="6887"/>
  <c r="A13" i="6887"/>
  <c r="A14" i="6887"/>
  <c r="A15" i="6887"/>
  <c r="A16" i="6887"/>
  <c r="A17" i="6887"/>
  <c r="A18" i="6887"/>
  <c r="A19" i="6887"/>
  <c r="A20" i="6887"/>
  <c r="A21" i="6887"/>
  <c r="A22" i="6887"/>
  <c r="A23" i="6887"/>
  <c r="A24" i="6887" s="1"/>
  <c r="A25" i="6887"/>
  <c r="P3" i="6887"/>
  <c r="R7" i="6887"/>
  <c r="S7" i="6887"/>
  <c r="R8" i="6887"/>
  <c r="S8" i="6887"/>
  <c r="R9" i="6887"/>
  <c r="S9" i="6887"/>
  <c r="R10" i="6887"/>
  <c r="S10" i="6887"/>
  <c r="R11" i="6887"/>
  <c r="S11" i="6887"/>
  <c r="R12" i="6887"/>
  <c r="S12" i="6887"/>
  <c r="R13" i="6887"/>
  <c r="S13" i="6887"/>
  <c r="R14" i="6887"/>
  <c r="S14" i="6887"/>
  <c r="R15" i="6887"/>
  <c r="S15" i="6887"/>
  <c r="R16" i="6887"/>
  <c r="S16" i="6887"/>
  <c r="R17" i="6887"/>
  <c r="S17" i="6887"/>
  <c r="R18" i="6887"/>
  <c r="S18" i="6887"/>
  <c r="R19" i="6887"/>
  <c r="S19" i="6887"/>
  <c r="R20" i="6887"/>
  <c r="S20" i="6887"/>
  <c r="R21" i="6887"/>
  <c r="S21" i="6887"/>
  <c r="R22" i="6887"/>
  <c r="S22" i="6887"/>
  <c r="R23" i="6887"/>
  <c r="S23" i="6887"/>
  <c r="R24" i="6887"/>
  <c r="S24" i="6887"/>
  <c r="R25" i="6887"/>
  <c r="S25" i="6887"/>
  <c r="A4" i="6885"/>
  <c r="A5" i="6885"/>
  <c r="A6" i="6885"/>
  <c r="A7" i="6885"/>
  <c r="A8" i="6885"/>
  <c r="A9" i="6885" s="1"/>
  <c r="A10" i="6885" s="1"/>
  <c r="A11" i="6885" s="1"/>
  <c r="A12" i="6885"/>
  <c r="A3" i="6885"/>
  <c r="Q3" i="6885"/>
  <c r="R3" i="6885"/>
  <c r="S3" i="6885"/>
  <c r="R4" i="6885"/>
  <c r="S4" i="6885"/>
  <c r="R5" i="6885"/>
  <c r="S5" i="6885"/>
  <c r="R6" i="6885"/>
  <c r="S6" i="6885"/>
  <c r="R7" i="6885"/>
  <c r="S7" i="6885"/>
  <c r="R8" i="6885"/>
  <c r="S8" i="6885"/>
  <c r="R9" i="6885"/>
  <c r="S9" i="6885"/>
  <c r="R10" i="6885"/>
  <c r="S10" i="6885"/>
  <c r="R11" i="6885"/>
  <c r="S11" i="6885"/>
  <c r="R12" i="6885"/>
  <c r="S12" i="6885"/>
  <c r="O25" i="6887"/>
  <c r="M25" i="6887"/>
  <c r="L25" i="6887"/>
  <c r="O24" i="6887"/>
  <c r="K24" i="6887" s="1"/>
  <c r="M24" i="6887"/>
  <c r="L24" i="6887"/>
  <c r="O23" i="6887"/>
  <c r="M23" i="6887"/>
  <c r="L23" i="6887"/>
  <c r="O22" i="6887"/>
  <c r="M22" i="6887"/>
  <c r="L22" i="6887"/>
  <c r="O21" i="6887"/>
  <c r="M21" i="6887"/>
  <c r="L21" i="6887"/>
  <c r="O20" i="6887"/>
  <c r="K20" i="6887" s="1"/>
  <c r="M20" i="6887"/>
  <c r="L20" i="6887"/>
  <c r="O19" i="6887"/>
  <c r="M19" i="6887"/>
  <c r="L19" i="6887"/>
  <c r="O18" i="6887"/>
  <c r="M18" i="6887"/>
  <c r="L18" i="6887"/>
  <c r="O17" i="6887"/>
  <c r="M17" i="6887"/>
  <c r="L17" i="6887"/>
  <c r="O16" i="6887"/>
  <c r="M16" i="6887"/>
  <c r="L16" i="6887"/>
  <c r="O15" i="6887"/>
  <c r="M15" i="6887"/>
  <c r="L15" i="6887"/>
  <c r="O14" i="6887"/>
  <c r="M14" i="6887"/>
  <c r="L14" i="6887"/>
  <c r="O13" i="6887"/>
  <c r="M13" i="6887"/>
  <c r="L13" i="6887"/>
  <c r="O12" i="6887"/>
  <c r="M12" i="6887"/>
  <c r="L12" i="6887"/>
  <c r="O11" i="6887"/>
  <c r="M11" i="6887"/>
  <c r="L11" i="6887"/>
  <c r="O10" i="6887"/>
  <c r="M10" i="6887"/>
  <c r="L10" i="6887"/>
  <c r="O9" i="6887"/>
  <c r="M9" i="6887"/>
  <c r="L9" i="6887"/>
  <c r="O8" i="6887"/>
  <c r="M8" i="6887"/>
  <c r="L8" i="6887"/>
  <c r="O7" i="6887"/>
  <c r="M7" i="6887"/>
  <c r="L7" i="6887"/>
  <c r="S6" i="6887"/>
  <c r="R6" i="6887"/>
  <c r="O6" i="6887"/>
  <c r="M6" i="6887"/>
  <c r="L6" i="6887"/>
  <c r="S5" i="6887"/>
  <c r="R5" i="6887"/>
  <c r="O5" i="6887"/>
  <c r="M5" i="6887"/>
  <c r="L5" i="6887"/>
  <c r="S4" i="6887"/>
  <c r="P4" i="6887" s="1"/>
  <c r="R4" i="6887"/>
  <c r="O4" i="6887"/>
  <c r="M4" i="6887"/>
  <c r="L4" i="6887"/>
  <c r="S3" i="6887"/>
  <c r="R3" i="6887"/>
  <c r="O3" i="6887"/>
  <c r="M3" i="6887"/>
  <c r="L3" i="6887"/>
  <c r="O2" i="6887"/>
  <c r="M2" i="6887"/>
  <c r="L2" i="6887"/>
  <c r="A2" i="6887"/>
  <c r="A3" i="6887" s="1"/>
  <c r="A10" i="6886"/>
  <c r="A11" i="6886"/>
  <c r="A12" i="6886"/>
  <c r="A13" i="6886"/>
  <c r="A14" i="6886"/>
  <c r="A15" i="6886"/>
  <c r="A16" i="6886"/>
  <c r="A17" i="6886"/>
  <c r="A18" i="6886" s="1"/>
  <c r="A19" i="6886"/>
  <c r="A20" i="6886"/>
  <c r="A21" i="6886"/>
  <c r="A22" i="6886"/>
  <c r="P3" i="6886"/>
  <c r="R5" i="6886"/>
  <c r="S5" i="6886"/>
  <c r="R6" i="6886"/>
  <c r="S6" i="6886"/>
  <c r="R7" i="6886"/>
  <c r="S7" i="6886"/>
  <c r="R8" i="6886"/>
  <c r="S8" i="6886"/>
  <c r="R9" i="6886"/>
  <c r="S9" i="6886"/>
  <c r="R10" i="6886"/>
  <c r="S10" i="6886"/>
  <c r="R11" i="6886"/>
  <c r="S11" i="6886"/>
  <c r="R12" i="6886"/>
  <c r="S12" i="6886"/>
  <c r="R13" i="6886"/>
  <c r="S13" i="6886"/>
  <c r="R14" i="6886"/>
  <c r="S14" i="6886"/>
  <c r="R15" i="6886"/>
  <c r="S15" i="6886"/>
  <c r="R16" i="6886"/>
  <c r="S16" i="6886"/>
  <c r="R17" i="6886"/>
  <c r="S17" i="6886"/>
  <c r="R18" i="6886"/>
  <c r="S18" i="6886"/>
  <c r="R19" i="6886"/>
  <c r="S19" i="6886"/>
  <c r="R20" i="6886"/>
  <c r="S20" i="6886"/>
  <c r="R21" i="6886"/>
  <c r="S21" i="6886"/>
  <c r="R22" i="6886"/>
  <c r="S22" i="6886"/>
  <c r="R3" i="6884"/>
  <c r="S3" i="6884"/>
  <c r="R4" i="6884"/>
  <c r="S4" i="6884"/>
  <c r="R5" i="6884"/>
  <c r="S5" i="6884"/>
  <c r="R6" i="6884"/>
  <c r="S6" i="6884"/>
  <c r="O22" i="6886"/>
  <c r="M22" i="6886"/>
  <c r="L22" i="6886"/>
  <c r="O21" i="6886"/>
  <c r="M21" i="6886"/>
  <c r="L21" i="6886"/>
  <c r="O20" i="6886"/>
  <c r="M20" i="6886"/>
  <c r="L20" i="6886"/>
  <c r="O19" i="6886"/>
  <c r="M19" i="6886"/>
  <c r="L19" i="6886"/>
  <c r="O18" i="6886"/>
  <c r="M18" i="6886"/>
  <c r="L18" i="6886"/>
  <c r="O17" i="6886"/>
  <c r="M17" i="6886"/>
  <c r="L17" i="6886"/>
  <c r="O16" i="6886"/>
  <c r="M16" i="6886"/>
  <c r="K16" i="6886" s="1"/>
  <c r="L16" i="6886"/>
  <c r="O15" i="6886"/>
  <c r="M15" i="6886"/>
  <c r="L15" i="6886"/>
  <c r="O14" i="6886"/>
  <c r="M14" i="6886"/>
  <c r="L14" i="6886"/>
  <c r="O13" i="6886"/>
  <c r="M13" i="6886"/>
  <c r="L13" i="6886"/>
  <c r="O12" i="6886"/>
  <c r="M12" i="6886"/>
  <c r="L12" i="6886"/>
  <c r="O11" i="6886"/>
  <c r="M11" i="6886"/>
  <c r="L11" i="6886"/>
  <c r="O10" i="6886"/>
  <c r="M10" i="6886"/>
  <c r="L10" i="6886"/>
  <c r="O9" i="6886"/>
  <c r="M9" i="6886"/>
  <c r="L9" i="6886"/>
  <c r="A9" i="6886"/>
  <c r="O8" i="6886"/>
  <c r="M8" i="6886"/>
  <c r="L8" i="6886"/>
  <c r="A8" i="6886"/>
  <c r="O7" i="6886"/>
  <c r="M7" i="6886"/>
  <c r="L7" i="6886"/>
  <c r="K7" i="6886" s="1"/>
  <c r="A7" i="6886"/>
  <c r="O6" i="6886"/>
  <c r="M6" i="6886"/>
  <c r="L6" i="6886"/>
  <c r="A6" i="6886"/>
  <c r="O5" i="6886"/>
  <c r="M5" i="6886"/>
  <c r="L5" i="6886"/>
  <c r="K5" i="6886" s="1"/>
  <c r="A5" i="6886"/>
  <c r="S4" i="6886"/>
  <c r="R4" i="6886"/>
  <c r="O4" i="6886"/>
  <c r="M4" i="6886"/>
  <c r="L4" i="6886"/>
  <c r="A4" i="6886"/>
  <c r="S3" i="6886"/>
  <c r="R3" i="6886"/>
  <c r="O3" i="6886"/>
  <c r="M3" i="6886"/>
  <c r="L3" i="6886"/>
  <c r="O2" i="6886"/>
  <c r="M2" i="6886"/>
  <c r="L2" i="6886"/>
  <c r="A2" i="6886"/>
  <c r="A3" i="6886" s="1"/>
  <c r="H474" i="6847"/>
  <c r="I474" i="6847"/>
  <c r="H475" i="6847"/>
  <c r="I475" i="6847"/>
  <c r="H476" i="6847"/>
  <c r="I476" i="6847"/>
  <c r="H477" i="6847"/>
  <c r="I477" i="6847"/>
  <c r="H478" i="6847"/>
  <c r="I478" i="6847"/>
  <c r="H479" i="6847"/>
  <c r="I479" i="6847"/>
  <c r="H480" i="6847"/>
  <c r="I480" i="6847"/>
  <c r="H481" i="6847"/>
  <c r="I481" i="6847"/>
  <c r="H482" i="6847"/>
  <c r="I482" i="6847"/>
  <c r="H483" i="6847"/>
  <c r="I483" i="6847"/>
  <c r="H484" i="6847"/>
  <c r="I484" i="6847"/>
  <c r="H485" i="6847"/>
  <c r="I485" i="6847"/>
  <c r="H486" i="6847"/>
  <c r="I486" i="6847"/>
  <c r="H487" i="6847"/>
  <c r="I487" i="6847"/>
  <c r="H488" i="6847"/>
  <c r="I488" i="6847"/>
  <c r="H489" i="6847"/>
  <c r="I489" i="6847"/>
  <c r="H490" i="6847"/>
  <c r="I490" i="6847"/>
  <c r="H491" i="6847"/>
  <c r="I491" i="6847"/>
  <c r="A474" i="6847"/>
  <c r="A475" i="6847"/>
  <c r="A476" i="6847"/>
  <c r="A477" i="6847"/>
  <c r="A478" i="6847"/>
  <c r="A479" i="6847"/>
  <c r="A480" i="6847"/>
  <c r="A481" i="6847"/>
  <c r="A482" i="6847"/>
  <c r="A483" i="6847"/>
  <c r="A484" i="6847"/>
  <c r="A485" i="6847"/>
  <c r="A486" i="6847"/>
  <c r="A487" i="6847"/>
  <c r="A488" i="6847"/>
  <c r="A489" i="6847"/>
  <c r="A490" i="6847"/>
  <c r="A491" i="6847"/>
  <c r="L4" i="6885"/>
  <c r="M4" i="6885"/>
  <c r="O4" i="6885"/>
  <c r="L5" i="6885"/>
  <c r="M5" i="6885"/>
  <c r="O5" i="6885"/>
  <c r="L6" i="6885"/>
  <c r="M6" i="6885"/>
  <c r="O6" i="6885"/>
  <c r="L7" i="6885"/>
  <c r="M7" i="6885"/>
  <c r="O7" i="6885"/>
  <c r="L8" i="6885"/>
  <c r="M8" i="6885"/>
  <c r="O8" i="6885"/>
  <c r="L9" i="6885"/>
  <c r="M9" i="6885"/>
  <c r="O9" i="6885"/>
  <c r="L10" i="6885"/>
  <c r="M10" i="6885"/>
  <c r="O10" i="6885"/>
  <c r="L11" i="6885"/>
  <c r="M11" i="6885"/>
  <c r="O11" i="6885"/>
  <c r="L12" i="6885"/>
  <c r="M12" i="6885"/>
  <c r="O12" i="6885"/>
  <c r="O3" i="6885"/>
  <c r="M3" i="6885"/>
  <c r="L3" i="6885"/>
  <c r="O2" i="6885"/>
  <c r="M2" i="6885"/>
  <c r="L2" i="6885"/>
  <c r="L3" i="6884"/>
  <c r="K3" i="6884" s="1"/>
  <c r="M3" i="6884"/>
  <c r="O3" i="6884"/>
  <c r="L4" i="6884"/>
  <c r="M4" i="6884"/>
  <c r="O4" i="6884"/>
  <c r="L5" i="6884"/>
  <c r="M5" i="6884"/>
  <c r="O5" i="6884"/>
  <c r="L6" i="6884"/>
  <c r="M6" i="6884"/>
  <c r="O6" i="6884"/>
  <c r="O2" i="6884"/>
  <c r="M2" i="6884"/>
  <c r="L2" i="6884"/>
  <c r="K8" i="6887" l="1"/>
  <c r="K15" i="6887"/>
  <c r="K9" i="6885"/>
  <c r="K7" i="6885"/>
  <c r="H3" i="6889"/>
  <c r="M5" i="6889"/>
  <c r="M6" i="6889" s="1"/>
  <c r="H5" i="6889"/>
  <c r="H6" i="6889"/>
  <c r="H8" i="6888"/>
  <c r="H10" i="6888"/>
  <c r="H13" i="6888"/>
  <c r="H5" i="6888"/>
  <c r="H9" i="6888"/>
  <c r="H3" i="6888"/>
  <c r="M4" i="6888"/>
  <c r="M5" i="6888" s="1"/>
  <c r="M6" i="6888" s="1"/>
  <c r="M7" i="6888" s="1"/>
  <c r="M8" i="6888" s="1"/>
  <c r="M9" i="6888" s="1"/>
  <c r="M10" i="6888" s="1"/>
  <c r="M11" i="6888" s="1"/>
  <c r="M12" i="6888" s="1"/>
  <c r="M13" i="6888" s="1"/>
  <c r="M14" i="6888" s="1"/>
  <c r="M15" i="6888" s="1"/>
  <c r="H11" i="6888"/>
  <c r="H15" i="6888"/>
  <c r="H7" i="6888"/>
  <c r="P7" i="6887"/>
  <c r="P8" i="6887" s="1"/>
  <c r="P9" i="6887" s="1"/>
  <c r="P10" i="6887" s="1"/>
  <c r="P11" i="6887" s="1"/>
  <c r="P12" i="6887" s="1"/>
  <c r="P13" i="6887" s="1"/>
  <c r="P14" i="6887" s="1"/>
  <c r="P15" i="6887" s="1"/>
  <c r="P16" i="6887" s="1"/>
  <c r="P17" i="6887" s="1"/>
  <c r="P18" i="6887" s="1"/>
  <c r="P19" i="6887" s="1"/>
  <c r="P20" i="6887" s="1"/>
  <c r="P21" i="6887" s="1"/>
  <c r="P22" i="6887" s="1"/>
  <c r="P23" i="6887" s="1"/>
  <c r="P24" i="6887" s="1"/>
  <c r="P25" i="6887" s="1"/>
  <c r="K18" i="6887"/>
  <c r="K4" i="6887"/>
  <c r="K13" i="6887"/>
  <c r="K2" i="6887"/>
  <c r="K5" i="6887"/>
  <c r="K7" i="6887"/>
  <c r="K9" i="6887"/>
  <c r="K16" i="6887"/>
  <c r="K3" i="6887"/>
  <c r="K10" i="6887"/>
  <c r="K12" i="6887"/>
  <c r="K19" i="6887"/>
  <c r="K25" i="6887"/>
  <c r="K6" i="6887"/>
  <c r="K21" i="6887"/>
  <c r="K22" i="6887"/>
  <c r="K23" i="6887"/>
  <c r="P5" i="6887"/>
  <c r="P6" i="6887" s="1"/>
  <c r="K11" i="6887"/>
  <c r="K14" i="6887"/>
  <c r="K17" i="6887"/>
  <c r="P4" i="6885"/>
  <c r="P5" i="6885" s="1"/>
  <c r="P6" i="6885" s="1"/>
  <c r="P7" i="6885" s="1"/>
  <c r="P8" i="6885" s="1"/>
  <c r="P9" i="6885" s="1"/>
  <c r="P10" i="6885" s="1"/>
  <c r="P11" i="6885" s="1"/>
  <c r="P12" i="6885" s="1"/>
  <c r="Q4" i="6885"/>
  <c r="Q5" i="6885" s="1"/>
  <c r="Q6" i="6885" s="1"/>
  <c r="Q7" i="6885" s="1"/>
  <c r="Q8" i="6885" s="1"/>
  <c r="Q9" i="6885" s="1"/>
  <c r="Q10" i="6885" s="1"/>
  <c r="Q11" i="6885" s="1"/>
  <c r="Q12" i="6885" s="1"/>
  <c r="K10" i="6885"/>
  <c r="K6" i="6885"/>
  <c r="K12" i="6885"/>
  <c r="P5" i="6886"/>
  <c r="P6" i="6886" s="1"/>
  <c r="P7" i="6886" s="1"/>
  <c r="P8" i="6886" s="1"/>
  <c r="P9" i="6886" s="1"/>
  <c r="P10" i="6886" s="1"/>
  <c r="P11" i="6886" s="1"/>
  <c r="P12" i="6886" s="1"/>
  <c r="P13" i="6886" s="1"/>
  <c r="P14" i="6886" s="1"/>
  <c r="P15" i="6886" s="1"/>
  <c r="P16" i="6886" s="1"/>
  <c r="P17" i="6886" s="1"/>
  <c r="P18" i="6886" s="1"/>
  <c r="P19" i="6886" s="1"/>
  <c r="P20" i="6886" s="1"/>
  <c r="P21" i="6886" s="1"/>
  <c r="P22" i="6886" s="1"/>
  <c r="K9" i="6886"/>
  <c r="K12" i="6886"/>
  <c r="K14" i="6886"/>
  <c r="K15" i="6886"/>
  <c r="K18" i="6886"/>
  <c r="K8" i="6886"/>
  <c r="K11" i="6886"/>
  <c r="K22" i="6886"/>
  <c r="K2" i="6886"/>
  <c r="P4" i="6886"/>
  <c r="K19" i="6886"/>
  <c r="K6" i="6886"/>
  <c r="K13" i="6886"/>
  <c r="K20" i="6886"/>
  <c r="K21" i="6886"/>
  <c r="K3" i="6886"/>
  <c r="K4" i="6886"/>
  <c r="K10" i="6886"/>
  <c r="K17" i="6886"/>
  <c r="K11" i="6885"/>
  <c r="Q3" i="6884"/>
  <c r="K2" i="6884"/>
  <c r="P4" i="6884"/>
  <c r="K5" i="6884"/>
  <c r="K6" i="6884"/>
  <c r="K4" i="6884"/>
  <c r="K2" i="6885"/>
  <c r="K8" i="6885"/>
  <c r="K4" i="6885"/>
  <c r="K3" i="6885"/>
  <c r="K5" i="6885"/>
  <c r="P5" i="6884" l="1"/>
  <c r="Q4" i="6884"/>
  <c r="P6" i="6884" l="1"/>
  <c r="Q5" i="6884"/>
  <c r="W6" i="6882"/>
  <c r="W7" i="6882" s="1"/>
  <c r="W5" i="6882"/>
  <c r="W4" i="6882"/>
  <c r="X4" i="6882"/>
  <c r="X16" i="6883"/>
  <c r="V16" i="6883" s="1"/>
  <c r="V17" i="6883" s="1"/>
  <c r="V18" i="6883" s="1"/>
  <c r="V19" i="6883" s="1"/>
  <c r="V20" i="6883" s="1"/>
  <c r="V21" i="6883" s="1"/>
  <c r="V22" i="6883" s="1"/>
  <c r="V23" i="6883" s="1"/>
  <c r="V24" i="6883" s="1"/>
  <c r="V25" i="6883" s="1"/>
  <c r="V26" i="6883" s="1"/>
  <c r="V27" i="6883" s="1"/>
  <c r="V28" i="6883" s="1"/>
  <c r="V29" i="6883" s="1"/>
  <c r="X17" i="6883"/>
  <c r="X18" i="6883"/>
  <c r="X19" i="6883"/>
  <c r="X20" i="6883"/>
  <c r="X21" i="6883"/>
  <c r="X22" i="6883"/>
  <c r="X23" i="6883"/>
  <c r="X24" i="6883"/>
  <c r="X25" i="6883"/>
  <c r="X26" i="6883"/>
  <c r="X27" i="6883"/>
  <c r="X28" i="6883"/>
  <c r="X29" i="6883"/>
  <c r="U29" i="6883"/>
  <c r="T29" i="6883"/>
  <c r="S29" i="6883"/>
  <c r="R29" i="6883"/>
  <c r="Q29" i="6883" s="1"/>
  <c r="K29" i="6883"/>
  <c r="I29" i="6883"/>
  <c r="U28" i="6883"/>
  <c r="T28" i="6883"/>
  <c r="S28" i="6883"/>
  <c r="R28" i="6883"/>
  <c r="K28" i="6883"/>
  <c r="I28" i="6883"/>
  <c r="U27" i="6883"/>
  <c r="T27" i="6883"/>
  <c r="S27" i="6883"/>
  <c r="R27" i="6883"/>
  <c r="K27" i="6883"/>
  <c r="I27" i="6883"/>
  <c r="U26" i="6883"/>
  <c r="T26" i="6883"/>
  <c r="S26" i="6883"/>
  <c r="R26" i="6883"/>
  <c r="K26" i="6883"/>
  <c r="I26" i="6883"/>
  <c r="U25" i="6883"/>
  <c r="T25" i="6883"/>
  <c r="S25" i="6883"/>
  <c r="R25" i="6883"/>
  <c r="K25" i="6883"/>
  <c r="I25" i="6883"/>
  <c r="U24" i="6883"/>
  <c r="T24" i="6883"/>
  <c r="S24" i="6883"/>
  <c r="R24" i="6883"/>
  <c r="K24" i="6883"/>
  <c r="I24" i="6883"/>
  <c r="U23" i="6883"/>
  <c r="T23" i="6883"/>
  <c r="S23" i="6883"/>
  <c r="R23" i="6883"/>
  <c r="K23" i="6883"/>
  <c r="I23" i="6883"/>
  <c r="U22" i="6883"/>
  <c r="T22" i="6883"/>
  <c r="S22" i="6883"/>
  <c r="R22" i="6883"/>
  <c r="K22" i="6883"/>
  <c r="I22" i="6883"/>
  <c r="U21" i="6883"/>
  <c r="T21" i="6883"/>
  <c r="S21" i="6883"/>
  <c r="R21" i="6883"/>
  <c r="Q21" i="6883" s="1"/>
  <c r="K21" i="6883"/>
  <c r="I21" i="6883"/>
  <c r="U20" i="6883"/>
  <c r="T20" i="6883"/>
  <c r="S20" i="6883"/>
  <c r="R20" i="6883"/>
  <c r="L20" i="6883"/>
  <c r="K20" i="6883"/>
  <c r="I20" i="6883"/>
  <c r="U19" i="6883"/>
  <c r="T19" i="6883"/>
  <c r="S19" i="6883"/>
  <c r="R19" i="6883"/>
  <c r="L19" i="6883"/>
  <c r="K19" i="6883"/>
  <c r="I19" i="6883"/>
  <c r="U18" i="6883"/>
  <c r="T18" i="6883"/>
  <c r="S18" i="6883"/>
  <c r="Q18" i="6883" s="1"/>
  <c r="R18" i="6883"/>
  <c r="L18" i="6883"/>
  <c r="K18" i="6883"/>
  <c r="I18" i="6883"/>
  <c r="U17" i="6883"/>
  <c r="T17" i="6883"/>
  <c r="S17" i="6883"/>
  <c r="R17" i="6883"/>
  <c r="K17" i="6883"/>
  <c r="I17" i="6883"/>
  <c r="M17" i="6883" s="1"/>
  <c r="U16" i="6883"/>
  <c r="T16" i="6883"/>
  <c r="S16" i="6883"/>
  <c r="R16" i="6883"/>
  <c r="K16" i="6883"/>
  <c r="I16" i="6883"/>
  <c r="U15" i="6883"/>
  <c r="T15" i="6883"/>
  <c r="S15" i="6883"/>
  <c r="R15" i="6883"/>
  <c r="K15" i="6883"/>
  <c r="I15" i="6883"/>
  <c r="M15" i="6883" s="1"/>
  <c r="U14" i="6883"/>
  <c r="T14" i="6883"/>
  <c r="S14" i="6883"/>
  <c r="R14" i="6883"/>
  <c r="Q14" i="6883" s="1"/>
  <c r="K14" i="6883"/>
  <c r="I14" i="6883"/>
  <c r="U13" i="6883"/>
  <c r="T13" i="6883"/>
  <c r="S13" i="6883"/>
  <c r="R13" i="6883"/>
  <c r="K13" i="6883"/>
  <c r="G13" i="6883"/>
  <c r="I13" i="6883" s="1"/>
  <c r="U12" i="6883"/>
  <c r="T12" i="6883"/>
  <c r="S12" i="6883"/>
  <c r="R12" i="6883"/>
  <c r="Q12" i="6883" s="1"/>
  <c r="K12" i="6883"/>
  <c r="I12" i="6883"/>
  <c r="U11" i="6883"/>
  <c r="T11" i="6883"/>
  <c r="S11" i="6883"/>
  <c r="R11" i="6883"/>
  <c r="Q11" i="6883" s="1"/>
  <c r="K11" i="6883"/>
  <c r="I11" i="6883"/>
  <c r="U10" i="6883"/>
  <c r="T10" i="6883"/>
  <c r="S10" i="6883"/>
  <c r="R10" i="6883"/>
  <c r="K10" i="6883"/>
  <c r="I10" i="6883"/>
  <c r="U9" i="6883"/>
  <c r="T9" i="6883"/>
  <c r="S9" i="6883"/>
  <c r="R9" i="6883"/>
  <c r="K9" i="6883"/>
  <c r="M9" i="6883" s="1"/>
  <c r="I9" i="6883"/>
  <c r="U8" i="6883"/>
  <c r="T8" i="6883"/>
  <c r="S8" i="6883"/>
  <c r="R8" i="6883"/>
  <c r="K8" i="6883"/>
  <c r="I8" i="6883"/>
  <c r="U7" i="6883"/>
  <c r="T7" i="6883"/>
  <c r="S7" i="6883"/>
  <c r="R7" i="6883"/>
  <c r="K7" i="6883"/>
  <c r="I7" i="6883"/>
  <c r="U6" i="6883"/>
  <c r="T6" i="6883"/>
  <c r="S6" i="6883"/>
  <c r="R6" i="6883"/>
  <c r="K6" i="6883"/>
  <c r="I6" i="6883"/>
  <c r="U5" i="6883"/>
  <c r="T5" i="6883"/>
  <c r="S5" i="6883"/>
  <c r="R5" i="6883"/>
  <c r="K5" i="6883"/>
  <c r="I5" i="6883"/>
  <c r="M5" i="6883" s="1"/>
  <c r="U4" i="6883"/>
  <c r="T4" i="6883"/>
  <c r="S4" i="6883"/>
  <c r="R4" i="6883"/>
  <c r="K4" i="6883"/>
  <c r="I4" i="6883"/>
  <c r="U3" i="6883"/>
  <c r="T3" i="6883"/>
  <c r="S3" i="6883"/>
  <c r="R3" i="6883"/>
  <c r="K3" i="6883"/>
  <c r="I3" i="6883"/>
  <c r="A473" i="6847"/>
  <c r="A472" i="6847"/>
  <c r="A471" i="6847"/>
  <c r="A470" i="6847"/>
  <c r="A469" i="6847"/>
  <c r="A468" i="6847"/>
  <c r="A467" i="6847"/>
  <c r="A466" i="6847"/>
  <c r="A465" i="6847"/>
  <c r="A464" i="6847"/>
  <c r="H464" i="6847"/>
  <c r="I464" i="6847"/>
  <c r="H465" i="6847"/>
  <c r="I465" i="6847"/>
  <c r="H466" i="6847"/>
  <c r="I466" i="6847"/>
  <c r="H467" i="6847"/>
  <c r="I467" i="6847"/>
  <c r="H468" i="6847"/>
  <c r="I468" i="6847"/>
  <c r="H469" i="6847"/>
  <c r="I469" i="6847"/>
  <c r="H470" i="6847"/>
  <c r="I470" i="6847"/>
  <c r="H471" i="6847"/>
  <c r="I471" i="6847"/>
  <c r="H472" i="6847"/>
  <c r="I472" i="6847"/>
  <c r="H473" i="6847"/>
  <c r="I473" i="6847"/>
  <c r="R4" i="6882"/>
  <c r="S4" i="6882"/>
  <c r="T4" i="6882"/>
  <c r="U4" i="6882"/>
  <c r="R5" i="6882"/>
  <c r="S5" i="6882"/>
  <c r="T5" i="6882"/>
  <c r="U5" i="6882"/>
  <c r="R6" i="6882"/>
  <c r="S6" i="6882"/>
  <c r="T6" i="6882"/>
  <c r="U6" i="6882"/>
  <c r="R7" i="6882"/>
  <c r="S7" i="6882"/>
  <c r="T7" i="6882"/>
  <c r="U7" i="6882"/>
  <c r="U3" i="6882"/>
  <c r="T3" i="6882"/>
  <c r="S3" i="6882"/>
  <c r="R3" i="6882"/>
  <c r="I3" i="6882"/>
  <c r="K3" i="6882"/>
  <c r="I4" i="6882"/>
  <c r="K4" i="6882"/>
  <c r="I5" i="6882"/>
  <c r="K5" i="6882"/>
  <c r="I6" i="6882"/>
  <c r="K6" i="6882"/>
  <c r="I7" i="6882"/>
  <c r="K7" i="6882"/>
  <c r="Q6" i="6884" l="1"/>
  <c r="Q4" i="6882"/>
  <c r="M21" i="6883"/>
  <c r="Q8" i="6883"/>
  <c r="M6" i="6883"/>
  <c r="X6" i="6883" s="1"/>
  <c r="M8" i="6883"/>
  <c r="M10" i="6883"/>
  <c r="Q19" i="6883"/>
  <c r="Q24" i="6883"/>
  <c r="Q28" i="6883"/>
  <c r="Q4" i="6883"/>
  <c r="Q13" i="6883"/>
  <c r="Q20" i="6883"/>
  <c r="M22" i="6883"/>
  <c r="Q23" i="6883"/>
  <c r="Q27" i="6883"/>
  <c r="Q7" i="6883"/>
  <c r="X9" i="6883"/>
  <c r="Q25" i="6883"/>
  <c r="M3" i="6883"/>
  <c r="M7" i="6883"/>
  <c r="X8" i="6883" s="1"/>
  <c r="M16" i="6883"/>
  <c r="Q17" i="6883"/>
  <c r="Q22" i="6883"/>
  <c r="M23" i="6883"/>
  <c r="Q26" i="6883"/>
  <c r="M27" i="6883"/>
  <c r="Q5" i="6883"/>
  <c r="Q6" i="6883"/>
  <c r="M11" i="6883"/>
  <c r="M12" i="6883"/>
  <c r="M14" i="6883"/>
  <c r="X15" i="6883" s="1"/>
  <c r="Q16" i="6883"/>
  <c r="M19" i="6883"/>
  <c r="M20" i="6883"/>
  <c r="X10" i="6883"/>
  <c r="Q10" i="6883"/>
  <c r="Q15" i="6883"/>
  <c r="Q3" i="6883"/>
  <c r="M4" i="6883"/>
  <c r="X5" i="6883" s="1"/>
  <c r="M24" i="6883"/>
  <c r="M25" i="6883"/>
  <c r="M26" i="6883"/>
  <c r="M28" i="6883"/>
  <c r="M29" i="6883"/>
  <c r="Q9" i="6883"/>
  <c r="X11" i="6883"/>
  <c r="M13" i="6883"/>
  <c r="M18" i="6883"/>
  <c r="M7" i="6882"/>
  <c r="M6" i="6882"/>
  <c r="X7" i="6882" s="1"/>
  <c r="M4" i="6882"/>
  <c r="M3" i="6882"/>
  <c r="Q7" i="6882"/>
  <c r="Q5" i="6882"/>
  <c r="M5" i="6882"/>
  <c r="Q6" i="6882"/>
  <c r="Q3" i="6882"/>
  <c r="X6" i="6882" l="1"/>
  <c r="X5" i="6882"/>
  <c r="X14" i="6883"/>
  <c r="X7" i="6883"/>
  <c r="X4" i="6883"/>
  <c r="V4" i="6883" s="1"/>
  <c r="V5" i="6883" s="1"/>
  <c r="V6" i="6883" s="1"/>
  <c r="V7" i="6883" s="1"/>
  <c r="V8" i="6883" s="1"/>
  <c r="V9" i="6883" s="1"/>
  <c r="V10" i="6883" s="1"/>
  <c r="V11" i="6883" s="1"/>
  <c r="X12" i="6883"/>
  <c r="X13" i="6883"/>
  <c r="AB46" i="6880"/>
  <c r="AA46" i="6880"/>
  <c r="AB45" i="6880"/>
  <c r="AA45" i="6880"/>
  <c r="AB44" i="6880"/>
  <c r="AA44" i="6880"/>
  <c r="AB43" i="6880"/>
  <c r="AA43" i="6880"/>
  <c r="AB42" i="6880"/>
  <c r="AA42" i="6880"/>
  <c r="AB41" i="6880"/>
  <c r="AA41" i="6880"/>
  <c r="AB40" i="6880"/>
  <c r="AA40" i="6880"/>
  <c r="AB39" i="6880"/>
  <c r="AA39" i="6880"/>
  <c r="AB38" i="6880"/>
  <c r="AA38" i="6880"/>
  <c r="AB37" i="6880"/>
  <c r="AA37" i="6880"/>
  <c r="AB36" i="6880"/>
  <c r="AA36" i="6880"/>
  <c r="AB35" i="6880"/>
  <c r="AA35" i="6880"/>
  <c r="AB34" i="6880"/>
  <c r="AA34" i="6880"/>
  <c r="AB33" i="6880"/>
  <c r="AA33" i="6880"/>
  <c r="AB32" i="6880"/>
  <c r="AA32" i="6880"/>
  <c r="AB31" i="6880"/>
  <c r="AA31" i="6880"/>
  <c r="AB30" i="6880"/>
  <c r="AA30" i="6880"/>
  <c r="AB29" i="6880"/>
  <c r="AA29" i="6880"/>
  <c r="AB28" i="6880"/>
  <c r="AA28" i="6880"/>
  <c r="AB27" i="6880"/>
  <c r="AA27" i="6880"/>
  <c r="AB26" i="6880"/>
  <c r="AA26" i="6880"/>
  <c r="AB25" i="6880"/>
  <c r="AA25" i="6880"/>
  <c r="AB24" i="6880"/>
  <c r="AA24" i="6880"/>
  <c r="AB23" i="6880"/>
  <c r="AA23" i="6880"/>
  <c r="AB22" i="6880"/>
  <c r="AA22" i="6880"/>
  <c r="AB21" i="6880"/>
  <c r="AA21" i="6880"/>
  <c r="AB20" i="6880"/>
  <c r="AA20" i="6880"/>
  <c r="AB19" i="6880"/>
  <c r="AA19" i="6880"/>
  <c r="AB18" i="6880"/>
  <c r="AA18" i="6880"/>
  <c r="AB17" i="6880"/>
  <c r="AA17" i="6880"/>
  <c r="AB16" i="6880"/>
  <c r="AA16" i="6880"/>
  <c r="AB15" i="6880"/>
  <c r="AA15" i="6880"/>
  <c r="AB14" i="6880"/>
  <c r="AA14" i="6880"/>
  <c r="AB13" i="6880"/>
  <c r="AA13" i="6880"/>
  <c r="AB12" i="6880"/>
  <c r="AA12" i="6880"/>
  <c r="AB11" i="6880"/>
  <c r="AA11" i="6880"/>
  <c r="AB10" i="6880"/>
  <c r="Y10" i="6880" s="1"/>
  <c r="Y11" i="6880" s="1"/>
  <c r="Y12" i="6880" s="1"/>
  <c r="Y13" i="6880" s="1"/>
  <c r="Y14" i="6880" s="1"/>
  <c r="Y15" i="6880" s="1"/>
  <c r="Y16" i="6880" s="1"/>
  <c r="Y17" i="6880" s="1"/>
  <c r="Y18" i="6880" s="1"/>
  <c r="Y19" i="6880" s="1"/>
  <c r="Y20" i="6880" s="1"/>
  <c r="Y21" i="6880" s="1"/>
  <c r="Y22" i="6880" s="1"/>
  <c r="Y23" i="6880" s="1"/>
  <c r="Y24" i="6880" s="1"/>
  <c r="Y25" i="6880" s="1"/>
  <c r="Y26" i="6880" s="1"/>
  <c r="Y27" i="6880" s="1"/>
  <c r="Y28" i="6880" s="1"/>
  <c r="Y29" i="6880" s="1"/>
  <c r="Y30" i="6880" s="1"/>
  <c r="Y31" i="6880" s="1"/>
  <c r="Y32" i="6880" s="1"/>
  <c r="Y33" i="6880" s="1"/>
  <c r="Y34" i="6880" s="1"/>
  <c r="Y35" i="6880" s="1"/>
  <c r="Y36" i="6880" s="1"/>
  <c r="Y37" i="6880" s="1"/>
  <c r="Y38" i="6880" s="1"/>
  <c r="Y39" i="6880" s="1"/>
  <c r="Y40" i="6880" s="1"/>
  <c r="Y41" i="6880" s="1"/>
  <c r="Y42" i="6880" s="1"/>
  <c r="Y43" i="6880" s="1"/>
  <c r="Y44" i="6880" s="1"/>
  <c r="AA10" i="6880"/>
  <c r="Z7" i="6881"/>
  <c r="Z8" i="6881" s="1"/>
  <c r="Z9" i="6881" s="1"/>
  <c r="Z10" i="6881" s="1"/>
  <c r="Z11" i="6881" s="1"/>
  <c r="Z12" i="6881" s="1"/>
  <c r="Z13" i="6881" s="1"/>
  <c r="Z14" i="6881" s="1"/>
  <c r="Z15" i="6881" s="1"/>
  <c r="Z16" i="6881" s="1"/>
  <c r="Z6" i="6881"/>
  <c r="AB6" i="6881"/>
  <c r="AA6" i="6881"/>
  <c r="AB16" i="6881"/>
  <c r="AA16" i="6881"/>
  <c r="AB15" i="6881"/>
  <c r="AA15" i="6881"/>
  <c r="AB14" i="6881"/>
  <c r="AA14" i="6881"/>
  <c r="AB13" i="6881"/>
  <c r="AA13" i="6881"/>
  <c r="AB12" i="6881"/>
  <c r="AA12" i="6881"/>
  <c r="AB11" i="6881"/>
  <c r="AA11" i="6881"/>
  <c r="AB10" i="6881"/>
  <c r="AA10" i="6881"/>
  <c r="AB9" i="6881"/>
  <c r="AA9" i="6881"/>
  <c r="AB8" i="6881"/>
  <c r="AA8" i="6881"/>
  <c r="AB7" i="6881"/>
  <c r="AA7" i="6881"/>
  <c r="X16" i="6881"/>
  <c r="W16" i="6881"/>
  <c r="V16" i="6881"/>
  <c r="U16" i="6881"/>
  <c r="X15" i="6881"/>
  <c r="W15" i="6881"/>
  <c r="V15" i="6881"/>
  <c r="U15" i="6881"/>
  <c r="X14" i="6881"/>
  <c r="W14" i="6881"/>
  <c r="V14" i="6881"/>
  <c r="U14" i="6881"/>
  <c r="X13" i="6881"/>
  <c r="W13" i="6881"/>
  <c r="V13" i="6881"/>
  <c r="U13" i="6881"/>
  <c r="X12" i="6881"/>
  <c r="W12" i="6881"/>
  <c r="V12" i="6881"/>
  <c r="U12" i="6881"/>
  <c r="X11" i="6881"/>
  <c r="W11" i="6881"/>
  <c r="V11" i="6881"/>
  <c r="U11" i="6881"/>
  <c r="X10" i="6881"/>
  <c r="W10" i="6881"/>
  <c r="V10" i="6881"/>
  <c r="U10" i="6881"/>
  <c r="X9" i="6881"/>
  <c r="W9" i="6881"/>
  <c r="V9" i="6881"/>
  <c r="U9" i="6881"/>
  <c r="X8" i="6881"/>
  <c r="W8" i="6881"/>
  <c r="V8" i="6881"/>
  <c r="U8" i="6881"/>
  <c r="X7" i="6881"/>
  <c r="W7" i="6881"/>
  <c r="V7" i="6881"/>
  <c r="U7" i="6881"/>
  <c r="X6" i="6881"/>
  <c r="W6" i="6881"/>
  <c r="V6" i="6881"/>
  <c r="U6" i="6881"/>
  <c r="X5" i="6881"/>
  <c r="W5" i="6881"/>
  <c r="V5" i="6881"/>
  <c r="U5" i="6881"/>
  <c r="A463" i="6847"/>
  <c r="A462" i="6847"/>
  <c r="A461" i="6847"/>
  <c r="A460" i="6847"/>
  <c r="A459" i="6847"/>
  <c r="A458" i="6847"/>
  <c r="A457" i="6847"/>
  <c r="A456" i="6847"/>
  <c r="A455" i="6847"/>
  <c r="A454" i="6847"/>
  <c r="A453" i="6847"/>
  <c r="A452" i="6847"/>
  <c r="A451" i="6847"/>
  <c r="A450" i="6847"/>
  <c r="A449" i="6847"/>
  <c r="A448" i="6847"/>
  <c r="A447" i="6847"/>
  <c r="H447" i="6847"/>
  <c r="I447" i="6847"/>
  <c r="H448" i="6847"/>
  <c r="I448" i="6847"/>
  <c r="H449" i="6847"/>
  <c r="I449" i="6847"/>
  <c r="H450" i="6847"/>
  <c r="I450" i="6847"/>
  <c r="H451" i="6847"/>
  <c r="I451" i="6847"/>
  <c r="H452" i="6847"/>
  <c r="I452" i="6847"/>
  <c r="H453" i="6847"/>
  <c r="I453" i="6847"/>
  <c r="H454" i="6847"/>
  <c r="I454" i="6847"/>
  <c r="H455" i="6847"/>
  <c r="I455" i="6847"/>
  <c r="H456" i="6847"/>
  <c r="I456" i="6847"/>
  <c r="H457" i="6847"/>
  <c r="I457" i="6847"/>
  <c r="H458" i="6847"/>
  <c r="I458" i="6847"/>
  <c r="H459" i="6847"/>
  <c r="I459" i="6847"/>
  <c r="H460" i="6847"/>
  <c r="I460" i="6847"/>
  <c r="H461" i="6847"/>
  <c r="I461" i="6847"/>
  <c r="H462" i="6847"/>
  <c r="I462" i="6847"/>
  <c r="H463" i="6847"/>
  <c r="I463" i="6847"/>
  <c r="V5" i="6882" l="1"/>
  <c r="V6" i="6882" s="1"/>
  <c r="V7" i="6882" s="1"/>
  <c r="V12" i="6883"/>
  <c r="V13" i="6883"/>
  <c r="V14" i="6883" s="1"/>
  <c r="V15" i="6883" s="1"/>
  <c r="Y7" i="6881"/>
  <c r="Y8" i="6881" s="1"/>
  <c r="Y9" i="6881" s="1"/>
  <c r="Y10" i="6881" s="1"/>
  <c r="Y11" i="6881" s="1"/>
  <c r="Y12" i="6881" s="1"/>
  <c r="Y13" i="6881" s="1"/>
  <c r="Y14" i="6881" s="1"/>
  <c r="Y15" i="6881" s="1"/>
  <c r="Y16" i="6881" s="1"/>
  <c r="T8" i="6881"/>
  <c r="T10" i="6881"/>
  <c r="T12" i="6881"/>
  <c r="T13" i="6881"/>
  <c r="T15" i="6881"/>
  <c r="T5" i="6881"/>
  <c r="T14" i="6881"/>
  <c r="T9" i="6881"/>
  <c r="T7" i="6881"/>
  <c r="T11" i="6881"/>
  <c r="T6" i="6881"/>
  <c r="T16" i="6881"/>
  <c r="AB9" i="6880"/>
  <c r="AA9" i="6880"/>
  <c r="AB8" i="6880"/>
  <c r="AA8" i="6880"/>
  <c r="AB7" i="6880"/>
  <c r="AA7" i="6880"/>
  <c r="AA6" i="6880"/>
  <c r="U10" i="6880"/>
  <c r="V10" i="6880"/>
  <c r="W10" i="6880"/>
  <c r="X10" i="6880"/>
  <c r="U11" i="6880"/>
  <c r="V11" i="6880"/>
  <c r="W11" i="6880"/>
  <c r="X11" i="6880"/>
  <c r="U12" i="6880"/>
  <c r="V12" i="6880"/>
  <c r="W12" i="6880"/>
  <c r="X12" i="6880"/>
  <c r="U13" i="6880"/>
  <c r="V13" i="6880"/>
  <c r="W13" i="6880"/>
  <c r="X13" i="6880"/>
  <c r="U14" i="6880"/>
  <c r="V14" i="6880"/>
  <c r="W14" i="6880"/>
  <c r="X14" i="6880"/>
  <c r="U15" i="6880"/>
  <c r="V15" i="6880"/>
  <c r="W15" i="6880"/>
  <c r="X15" i="6880"/>
  <c r="U16" i="6880"/>
  <c r="V16" i="6880"/>
  <c r="W16" i="6880"/>
  <c r="X16" i="6880"/>
  <c r="U17" i="6880"/>
  <c r="V17" i="6880"/>
  <c r="W17" i="6880"/>
  <c r="X17" i="6880"/>
  <c r="U18" i="6880"/>
  <c r="V18" i="6880"/>
  <c r="W18" i="6880"/>
  <c r="X18" i="6880"/>
  <c r="U19" i="6880"/>
  <c r="V19" i="6880"/>
  <c r="W19" i="6880"/>
  <c r="X19" i="6880"/>
  <c r="U20" i="6880"/>
  <c r="V20" i="6880"/>
  <c r="W20" i="6880"/>
  <c r="X20" i="6880"/>
  <c r="U21" i="6880"/>
  <c r="V21" i="6880"/>
  <c r="W21" i="6880"/>
  <c r="X21" i="6880"/>
  <c r="U22" i="6880"/>
  <c r="V22" i="6880"/>
  <c r="W22" i="6880"/>
  <c r="X22" i="6880"/>
  <c r="U23" i="6880"/>
  <c r="V23" i="6880"/>
  <c r="W23" i="6880"/>
  <c r="X23" i="6880"/>
  <c r="U24" i="6880"/>
  <c r="V24" i="6880"/>
  <c r="W24" i="6880"/>
  <c r="X24" i="6880"/>
  <c r="U25" i="6880"/>
  <c r="V25" i="6880"/>
  <c r="W25" i="6880"/>
  <c r="X25" i="6880"/>
  <c r="U26" i="6880"/>
  <c r="V26" i="6880"/>
  <c r="W26" i="6880"/>
  <c r="X26" i="6880"/>
  <c r="U27" i="6880"/>
  <c r="V27" i="6880"/>
  <c r="W27" i="6880"/>
  <c r="X27" i="6880"/>
  <c r="U28" i="6880"/>
  <c r="V28" i="6880"/>
  <c r="W28" i="6880"/>
  <c r="X28" i="6880"/>
  <c r="U29" i="6880"/>
  <c r="V29" i="6880"/>
  <c r="W29" i="6880"/>
  <c r="X29" i="6880"/>
  <c r="U30" i="6880"/>
  <c r="V30" i="6880"/>
  <c r="W30" i="6880"/>
  <c r="X30" i="6880"/>
  <c r="U31" i="6880"/>
  <c r="V31" i="6880"/>
  <c r="W31" i="6880"/>
  <c r="X31" i="6880"/>
  <c r="U32" i="6880"/>
  <c r="V32" i="6880"/>
  <c r="W32" i="6880"/>
  <c r="X32" i="6880"/>
  <c r="U33" i="6880"/>
  <c r="V33" i="6880"/>
  <c r="W33" i="6880"/>
  <c r="X33" i="6880"/>
  <c r="U34" i="6880"/>
  <c r="V34" i="6880"/>
  <c r="W34" i="6880"/>
  <c r="X34" i="6880"/>
  <c r="U35" i="6880"/>
  <c r="V35" i="6880"/>
  <c r="W35" i="6880"/>
  <c r="X35" i="6880"/>
  <c r="U36" i="6880"/>
  <c r="V36" i="6880"/>
  <c r="W36" i="6880"/>
  <c r="X36" i="6880"/>
  <c r="U37" i="6880"/>
  <c r="V37" i="6880"/>
  <c r="W37" i="6880"/>
  <c r="X37" i="6880"/>
  <c r="U38" i="6880"/>
  <c r="V38" i="6880"/>
  <c r="W38" i="6880"/>
  <c r="X38" i="6880"/>
  <c r="U39" i="6880"/>
  <c r="V39" i="6880"/>
  <c r="W39" i="6880"/>
  <c r="X39" i="6880"/>
  <c r="U40" i="6880"/>
  <c r="V40" i="6880"/>
  <c r="W40" i="6880"/>
  <c r="X40" i="6880"/>
  <c r="U41" i="6880"/>
  <c r="V41" i="6880"/>
  <c r="W41" i="6880"/>
  <c r="X41" i="6880"/>
  <c r="U42" i="6880"/>
  <c r="V42" i="6880"/>
  <c r="W42" i="6880"/>
  <c r="X42" i="6880"/>
  <c r="U43" i="6880"/>
  <c r="V43" i="6880"/>
  <c r="W43" i="6880"/>
  <c r="X43" i="6880"/>
  <c r="U44" i="6880"/>
  <c r="V44" i="6880"/>
  <c r="W44" i="6880"/>
  <c r="X44" i="6880"/>
  <c r="U45" i="6880"/>
  <c r="V45" i="6880"/>
  <c r="W45" i="6880"/>
  <c r="X45" i="6880"/>
  <c r="U46" i="6880"/>
  <c r="V46" i="6880"/>
  <c r="W46" i="6880"/>
  <c r="X46" i="6880"/>
  <c r="U6" i="6880"/>
  <c r="V6" i="6880"/>
  <c r="W6" i="6880"/>
  <c r="X6" i="6880"/>
  <c r="U7" i="6880"/>
  <c r="V7" i="6880"/>
  <c r="W7" i="6880"/>
  <c r="X7" i="6880"/>
  <c r="U8" i="6880"/>
  <c r="V8" i="6880"/>
  <c r="W8" i="6880"/>
  <c r="X8" i="6880"/>
  <c r="U9" i="6880"/>
  <c r="V9" i="6880"/>
  <c r="W9" i="6880"/>
  <c r="X9" i="6880"/>
  <c r="X5" i="6880"/>
  <c r="W5" i="6880"/>
  <c r="V5" i="6880"/>
  <c r="U5" i="6880"/>
  <c r="AB6" i="6880"/>
  <c r="T28" i="6880" l="1"/>
  <c r="T27" i="6880"/>
  <c r="T25" i="6880"/>
  <c r="T23" i="6880"/>
  <c r="T20" i="6880"/>
  <c r="T18" i="6880"/>
  <c r="T17" i="6880"/>
  <c r="T15" i="6880"/>
  <c r="T13" i="6880"/>
  <c r="T9" i="6880"/>
  <c r="T8" i="6880"/>
  <c r="T6" i="6880"/>
  <c r="T30" i="6880"/>
  <c r="T22" i="6880"/>
  <c r="T5" i="6880"/>
  <c r="T7" i="6880"/>
  <c r="T46" i="6880"/>
  <c r="T44" i="6880"/>
  <c r="T35" i="6880"/>
  <c r="T33" i="6880"/>
  <c r="T29" i="6880"/>
  <c r="T26" i="6880"/>
  <c r="T24" i="6880"/>
  <c r="T43" i="6880"/>
  <c r="T41" i="6880"/>
  <c r="T39" i="6880"/>
  <c r="T37" i="6880"/>
  <c r="T32" i="6880"/>
  <c r="T45" i="6880"/>
  <c r="T42" i="6880"/>
  <c r="T40" i="6880"/>
  <c r="T38" i="6880"/>
  <c r="T36" i="6880"/>
  <c r="T34" i="6880"/>
  <c r="T31" i="6880"/>
  <c r="T21" i="6880"/>
  <c r="T19" i="6880"/>
  <c r="T16" i="6880"/>
  <c r="T14" i="6880"/>
  <c r="T12" i="6880"/>
  <c r="T10" i="6880"/>
  <c r="Y6" i="6880"/>
  <c r="Y7" i="6880" s="1"/>
  <c r="Y8" i="6880" s="1"/>
  <c r="Y9" i="6880" s="1"/>
  <c r="T11" i="6880"/>
  <c r="BW7" i="6877"/>
  <c r="BV7" i="6877"/>
  <c r="BS7" i="6877" s="1"/>
  <c r="BU7" i="6877"/>
  <c r="BT7" i="6877"/>
  <c r="BR7" i="6877"/>
  <c r="BV10" i="6879"/>
  <c r="BU10" i="6879"/>
  <c r="BW10" i="6879" s="1"/>
  <c r="BT10" i="6879"/>
  <c r="BW9" i="6879"/>
  <c r="BV9" i="6879"/>
  <c r="BU9" i="6879"/>
  <c r="BT9" i="6879"/>
  <c r="BV8" i="6879"/>
  <c r="BU8" i="6879"/>
  <c r="BW8" i="6879" s="1"/>
  <c r="BT8" i="6879"/>
  <c r="BW6" i="6879"/>
  <c r="BV6" i="6879"/>
  <c r="BU6" i="6879"/>
  <c r="BT6" i="6879"/>
  <c r="BR6" i="6879"/>
  <c r="BQ10" i="6879"/>
  <c r="BP10" i="6879"/>
  <c r="BO10" i="6879"/>
  <c r="BN10" i="6879"/>
  <c r="BM10" i="6879" s="1"/>
  <c r="AL10" i="6879"/>
  <c r="AK10" i="6879"/>
  <c r="AJ10" i="6879"/>
  <c r="AI10" i="6879"/>
  <c r="AH10" i="6879"/>
  <c r="AG10" i="6879"/>
  <c r="AF10" i="6879"/>
  <c r="AE10" i="6879"/>
  <c r="AD10" i="6879"/>
  <c r="AC10" i="6879"/>
  <c r="AB10" i="6879"/>
  <c r="AA10" i="6879"/>
  <c r="Z10" i="6879"/>
  <c r="Y10" i="6879"/>
  <c r="X10" i="6879"/>
  <c r="W10" i="6879"/>
  <c r="V10" i="6879"/>
  <c r="U10" i="6879"/>
  <c r="T10" i="6879"/>
  <c r="O10" i="6879" s="1"/>
  <c r="S10" i="6879"/>
  <c r="Q10" i="6879"/>
  <c r="R10" i="6879" s="1"/>
  <c r="P10" i="6879"/>
  <c r="N10" i="6879"/>
  <c r="M10" i="6879"/>
  <c r="BJ10" i="6879" s="1"/>
  <c r="BQ9" i="6879"/>
  <c r="BP9" i="6879"/>
  <c r="BO9" i="6879"/>
  <c r="BN9" i="6879"/>
  <c r="AL9" i="6879"/>
  <c r="AK9" i="6879"/>
  <c r="AJ9" i="6879"/>
  <c r="AI9" i="6879"/>
  <c r="AH9" i="6879"/>
  <c r="AG9" i="6879"/>
  <c r="AF9" i="6879"/>
  <c r="AE9" i="6879"/>
  <c r="AD9" i="6879"/>
  <c r="AC9" i="6879"/>
  <c r="AB9" i="6879"/>
  <c r="AA9" i="6879"/>
  <c r="Z9" i="6879"/>
  <c r="Y9" i="6879"/>
  <c r="X9" i="6879"/>
  <c r="W9" i="6879"/>
  <c r="V9" i="6879"/>
  <c r="U9" i="6879"/>
  <c r="T9" i="6879"/>
  <c r="O9" i="6879" s="1"/>
  <c r="S9" i="6879"/>
  <c r="Q9" i="6879"/>
  <c r="P9" i="6879"/>
  <c r="N9" i="6879"/>
  <c r="M9" i="6879"/>
  <c r="BQ8" i="6879"/>
  <c r="BP8" i="6879"/>
  <c r="BO8" i="6879"/>
  <c r="BN8" i="6879"/>
  <c r="BJ8" i="6879"/>
  <c r="AL8" i="6879"/>
  <c r="AK8" i="6879"/>
  <c r="AJ8" i="6879"/>
  <c r="AI8" i="6879"/>
  <c r="AH8" i="6879"/>
  <c r="AG8" i="6879"/>
  <c r="AF8" i="6879"/>
  <c r="AE8" i="6879"/>
  <c r="AD8" i="6879"/>
  <c r="AC8" i="6879"/>
  <c r="AB8" i="6879"/>
  <c r="AA8" i="6879"/>
  <c r="Z8" i="6879"/>
  <c r="Y8" i="6879"/>
  <c r="X8" i="6879"/>
  <c r="W8" i="6879"/>
  <c r="V8" i="6879"/>
  <c r="U8" i="6879"/>
  <c r="T8" i="6879"/>
  <c r="S8" i="6879"/>
  <c r="Q8" i="6879"/>
  <c r="R8" i="6879" s="1"/>
  <c r="P8" i="6879"/>
  <c r="N8" i="6879"/>
  <c r="M8" i="6879"/>
  <c r="BQ7" i="6879"/>
  <c r="BP7" i="6879"/>
  <c r="BO7" i="6879"/>
  <c r="BN7" i="6879"/>
  <c r="AL7" i="6879"/>
  <c r="AK7" i="6879"/>
  <c r="AJ7" i="6879"/>
  <c r="AI7" i="6879"/>
  <c r="AH7" i="6879"/>
  <c r="AG7" i="6879"/>
  <c r="AF7" i="6879"/>
  <c r="AE7" i="6879"/>
  <c r="AD7" i="6879"/>
  <c r="AC7" i="6879"/>
  <c r="AB7" i="6879"/>
  <c r="AA7" i="6879"/>
  <c r="Z7" i="6879"/>
  <c r="Y7" i="6879"/>
  <c r="X7" i="6879"/>
  <c r="W7" i="6879"/>
  <c r="V7" i="6879"/>
  <c r="U7" i="6879"/>
  <c r="T7" i="6879"/>
  <c r="S7" i="6879"/>
  <c r="Q7" i="6879"/>
  <c r="P7" i="6879"/>
  <c r="N7" i="6879"/>
  <c r="M7" i="6879"/>
  <c r="BU7" i="6879" s="1"/>
  <c r="BW7" i="6879" s="1"/>
  <c r="BQ6" i="6879"/>
  <c r="BP6" i="6879"/>
  <c r="BO6" i="6879"/>
  <c r="BN6" i="6879"/>
  <c r="BM6" i="6879" s="1"/>
  <c r="AL6" i="6879"/>
  <c r="AK6" i="6879"/>
  <c r="AJ6" i="6879"/>
  <c r="AI6" i="6879"/>
  <c r="AH6" i="6879"/>
  <c r="AG6" i="6879"/>
  <c r="AF6" i="6879"/>
  <c r="AE6" i="6879"/>
  <c r="AD6" i="6879"/>
  <c r="AC6" i="6879"/>
  <c r="AB6" i="6879"/>
  <c r="AA6" i="6879"/>
  <c r="Z6" i="6879"/>
  <c r="Y6" i="6879"/>
  <c r="X6" i="6879"/>
  <c r="W6" i="6879"/>
  <c r="V6" i="6879"/>
  <c r="U6" i="6879"/>
  <c r="T6" i="6879"/>
  <c r="O6" i="6879" s="1"/>
  <c r="S6" i="6879"/>
  <c r="Q6" i="6879"/>
  <c r="P6" i="6879"/>
  <c r="N6" i="6879"/>
  <c r="M6" i="6879"/>
  <c r="BQ5" i="6879"/>
  <c r="BP5" i="6879"/>
  <c r="BO5" i="6879"/>
  <c r="BN5" i="6879"/>
  <c r="AL5" i="6879"/>
  <c r="AK5" i="6879"/>
  <c r="AJ5" i="6879"/>
  <c r="AI5" i="6879"/>
  <c r="AH5" i="6879"/>
  <c r="AG5" i="6879"/>
  <c r="AF5" i="6879"/>
  <c r="AE5" i="6879"/>
  <c r="AD5" i="6879"/>
  <c r="AC5" i="6879"/>
  <c r="AB5" i="6879"/>
  <c r="AA5" i="6879"/>
  <c r="Z5" i="6879"/>
  <c r="Y5" i="6879"/>
  <c r="X5" i="6879"/>
  <c r="W5" i="6879"/>
  <c r="V5" i="6879"/>
  <c r="U5" i="6879"/>
  <c r="T5" i="6879"/>
  <c r="S5" i="6879"/>
  <c r="Q5" i="6879"/>
  <c r="R5" i="6879" s="1"/>
  <c r="P5" i="6879"/>
  <c r="N5" i="6879"/>
  <c r="M5" i="6879"/>
  <c r="BJ5" i="6879" s="1"/>
  <c r="DB6" i="6876"/>
  <c r="DA6" i="6876"/>
  <c r="DC6" i="6876" s="1"/>
  <c r="CZ6" i="6876"/>
  <c r="CY6" i="6876"/>
  <c r="D37" i="6878"/>
  <c r="D36" i="6878"/>
  <c r="D35" i="6878"/>
  <c r="D34" i="6878"/>
  <c r="D33" i="6878"/>
  <c r="D32" i="6878"/>
  <c r="D31" i="6878"/>
  <c r="D29" i="6878"/>
  <c r="D30" i="6878" s="1"/>
  <c r="D28" i="6878"/>
  <c r="D27" i="6878"/>
  <c r="D25" i="6878"/>
  <c r="D26" i="6878" s="1"/>
  <c r="D24" i="6878"/>
  <c r="D23" i="6878"/>
  <c r="D22" i="6878"/>
  <c r="D21" i="6878"/>
  <c r="D19" i="6878"/>
  <c r="D20" i="6878" s="1"/>
  <c r="D18" i="6878"/>
  <c r="D17" i="6878"/>
  <c r="D15" i="6878"/>
  <c r="D16" i="6878" s="1"/>
  <c r="D14" i="6878"/>
  <c r="D13" i="6878"/>
  <c r="D11" i="6878"/>
  <c r="D12" i="6878" s="1"/>
  <c r="D10" i="6878"/>
  <c r="D9" i="6878"/>
  <c r="D7" i="6878"/>
  <c r="D8" i="6878" s="1"/>
  <c r="D5" i="6878"/>
  <c r="D6" i="6878" s="1"/>
  <c r="CW7" i="6876"/>
  <c r="CW6" i="6876"/>
  <c r="DB37" i="6878"/>
  <c r="DA37" i="6878"/>
  <c r="DC37" i="6878" s="1"/>
  <c r="CZ37" i="6878"/>
  <c r="DB36" i="6878"/>
  <c r="DA36" i="6878"/>
  <c r="DC36" i="6878" s="1"/>
  <c r="CZ36" i="6878"/>
  <c r="DB35" i="6878"/>
  <c r="DA35" i="6878"/>
  <c r="DC35" i="6878" s="1"/>
  <c r="CZ35" i="6878"/>
  <c r="DB34" i="6878"/>
  <c r="DA34" i="6878"/>
  <c r="DC34" i="6878" s="1"/>
  <c r="CZ34" i="6878"/>
  <c r="DB33" i="6878"/>
  <c r="DA33" i="6878"/>
  <c r="DC33" i="6878" s="1"/>
  <c r="CZ33" i="6878"/>
  <c r="DB32" i="6878"/>
  <c r="DA32" i="6878"/>
  <c r="DC32" i="6878" s="1"/>
  <c r="CZ32" i="6878"/>
  <c r="DB31" i="6878"/>
  <c r="DA31" i="6878"/>
  <c r="DC31" i="6878" s="1"/>
  <c r="CZ31" i="6878"/>
  <c r="DB30" i="6878"/>
  <c r="DA30" i="6878"/>
  <c r="DC30" i="6878" s="1"/>
  <c r="CZ30" i="6878"/>
  <c r="DB29" i="6878"/>
  <c r="DA29" i="6878"/>
  <c r="DC29" i="6878" s="1"/>
  <c r="CZ29" i="6878"/>
  <c r="DB28" i="6878"/>
  <c r="DA28" i="6878"/>
  <c r="DC28" i="6878" s="1"/>
  <c r="CZ28" i="6878"/>
  <c r="DB27" i="6878"/>
  <c r="DA27" i="6878"/>
  <c r="DC27" i="6878" s="1"/>
  <c r="CZ27" i="6878"/>
  <c r="DB26" i="6878"/>
  <c r="DA26" i="6878"/>
  <c r="DC26" i="6878" s="1"/>
  <c r="CZ26" i="6878"/>
  <c r="DB25" i="6878"/>
  <c r="DA25" i="6878"/>
  <c r="DC25" i="6878" s="1"/>
  <c r="CZ25" i="6878"/>
  <c r="DB24" i="6878"/>
  <c r="DA24" i="6878"/>
  <c r="DC24" i="6878" s="1"/>
  <c r="CZ24" i="6878"/>
  <c r="DB23" i="6878"/>
  <c r="DA23" i="6878"/>
  <c r="DC23" i="6878" s="1"/>
  <c r="CZ23" i="6878"/>
  <c r="DB22" i="6878"/>
  <c r="DA22" i="6878"/>
  <c r="DC22" i="6878" s="1"/>
  <c r="CZ22" i="6878"/>
  <c r="DB21" i="6878"/>
  <c r="DA21" i="6878"/>
  <c r="DC21" i="6878" s="1"/>
  <c r="CZ21" i="6878"/>
  <c r="DB20" i="6878"/>
  <c r="DA20" i="6878"/>
  <c r="DC20" i="6878" s="1"/>
  <c r="CZ20" i="6878"/>
  <c r="DB19" i="6878"/>
  <c r="DA19" i="6878"/>
  <c r="DC19" i="6878" s="1"/>
  <c r="CZ19" i="6878"/>
  <c r="DB18" i="6878"/>
  <c r="DA18" i="6878"/>
  <c r="DC18" i="6878" s="1"/>
  <c r="CZ18" i="6878"/>
  <c r="DB17" i="6878"/>
  <c r="DA17" i="6878"/>
  <c r="DC17" i="6878" s="1"/>
  <c r="CZ17" i="6878"/>
  <c r="CX17" i="6878"/>
  <c r="CX18" i="6878" s="1"/>
  <c r="CX19" i="6878" s="1"/>
  <c r="CX20" i="6878" s="1"/>
  <c r="CX21" i="6878" s="1"/>
  <c r="CX22" i="6878" s="1"/>
  <c r="CX23" i="6878" s="1"/>
  <c r="CX24" i="6878" s="1"/>
  <c r="CX25" i="6878" s="1"/>
  <c r="CX26" i="6878" s="1"/>
  <c r="CX27" i="6878" s="1"/>
  <c r="CX28" i="6878" s="1"/>
  <c r="CX29" i="6878" s="1"/>
  <c r="CX30" i="6878" s="1"/>
  <c r="CX31" i="6878" s="1"/>
  <c r="CX32" i="6878" s="1"/>
  <c r="CX33" i="6878" s="1"/>
  <c r="CX34" i="6878" s="1"/>
  <c r="CX35" i="6878" s="1"/>
  <c r="CX36" i="6878" s="1"/>
  <c r="CX37" i="6878" s="1"/>
  <c r="CW37" i="6878"/>
  <c r="CV37" i="6878"/>
  <c r="CU37" i="6878"/>
  <c r="CT37" i="6878"/>
  <c r="CS37" i="6878" s="1"/>
  <c r="BB37" i="6878"/>
  <c r="BA37" i="6878"/>
  <c r="AZ37" i="6878"/>
  <c r="AY37" i="6878"/>
  <c r="AX37" i="6878"/>
  <c r="AW37" i="6878"/>
  <c r="AV37" i="6878"/>
  <c r="AU37" i="6878"/>
  <c r="AT37" i="6878"/>
  <c r="AS37" i="6878"/>
  <c r="AR37" i="6878"/>
  <c r="AQ37" i="6878"/>
  <c r="AP37" i="6878"/>
  <c r="AO37" i="6878"/>
  <c r="AN37" i="6878"/>
  <c r="AM37" i="6878"/>
  <c r="AL37" i="6878"/>
  <c r="AK37" i="6878"/>
  <c r="AJ37" i="6878"/>
  <c r="AI37" i="6878"/>
  <c r="AH37" i="6878"/>
  <c r="AG37" i="6878"/>
  <c r="AF37" i="6878"/>
  <c r="AE37" i="6878"/>
  <c r="AD37" i="6878"/>
  <c r="AC37" i="6878"/>
  <c r="AB37" i="6878"/>
  <c r="AA37" i="6878"/>
  <c r="Z37" i="6878"/>
  <c r="Y37" i="6878"/>
  <c r="X37" i="6878"/>
  <c r="W37" i="6878"/>
  <c r="V37" i="6878"/>
  <c r="U37" i="6878"/>
  <c r="T37" i="6878"/>
  <c r="S37" i="6878"/>
  <c r="P37" i="6878"/>
  <c r="Q37" i="6878" s="1"/>
  <c r="R37" i="6878" s="1"/>
  <c r="N37" i="6878"/>
  <c r="M37" i="6878"/>
  <c r="CW36" i="6878"/>
  <c r="CV36" i="6878"/>
  <c r="CU36" i="6878"/>
  <c r="CT36" i="6878"/>
  <c r="BB36" i="6878"/>
  <c r="BA36" i="6878"/>
  <c r="AZ36" i="6878"/>
  <c r="AY36" i="6878"/>
  <c r="AX36" i="6878"/>
  <c r="AW36" i="6878"/>
  <c r="AV36" i="6878"/>
  <c r="AU36" i="6878"/>
  <c r="AT36" i="6878"/>
  <c r="AS36" i="6878"/>
  <c r="AR36" i="6878"/>
  <c r="AQ36" i="6878"/>
  <c r="AP36" i="6878"/>
  <c r="AO36" i="6878"/>
  <c r="AN36" i="6878"/>
  <c r="AM36" i="6878"/>
  <c r="AL36" i="6878"/>
  <c r="AK36" i="6878"/>
  <c r="AJ36" i="6878"/>
  <c r="AI36" i="6878"/>
  <c r="AH36" i="6878"/>
  <c r="AG36" i="6878"/>
  <c r="AF36" i="6878"/>
  <c r="AE36" i="6878"/>
  <c r="AD36" i="6878"/>
  <c r="AC36" i="6878"/>
  <c r="AB36" i="6878"/>
  <c r="AA36" i="6878"/>
  <c r="Z36" i="6878"/>
  <c r="Y36" i="6878"/>
  <c r="X36" i="6878"/>
  <c r="W36" i="6878"/>
  <c r="V36" i="6878"/>
  <c r="U36" i="6878"/>
  <c r="T36" i="6878"/>
  <c r="S36" i="6878"/>
  <c r="Q36" i="6878"/>
  <c r="P36" i="6878"/>
  <c r="N36" i="6878"/>
  <c r="M36" i="6878"/>
  <c r="CP36" i="6878" s="1"/>
  <c r="CW35" i="6878"/>
  <c r="CV35" i="6878"/>
  <c r="CU35" i="6878"/>
  <c r="CT35" i="6878"/>
  <c r="CP35" i="6878"/>
  <c r="BB35" i="6878"/>
  <c r="BA35" i="6878"/>
  <c r="AZ35" i="6878"/>
  <c r="AY35" i="6878"/>
  <c r="AX35" i="6878"/>
  <c r="AW35" i="6878"/>
  <c r="AV35" i="6878"/>
  <c r="AU35" i="6878"/>
  <c r="AT35" i="6878"/>
  <c r="AS35" i="6878"/>
  <c r="AR35" i="6878"/>
  <c r="AQ35" i="6878"/>
  <c r="AP35" i="6878"/>
  <c r="AO35" i="6878"/>
  <c r="AN35" i="6878"/>
  <c r="AM35" i="6878"/>
  <c r="AL35" i="6878"/>
  <c r="AK35" i="6878"/>
  <c r="AJ35" i="6878"/>
  <c r="AI35" i="6878"/>
  <c r="AH35" i="6878"/>
  <c r="AG35" i="6878"/>
  <c r="AF35" i="6878"/>
  <c r="AE35" i="6878"/>
  <c r="AD35" i="6878"/>
  <c r="AC35" i="6878"/>
  <c r="AB35" i="6878"/>
  <c r="AA35" i="6878"/>
  <c r="Z35" i="6878"/>
  <c r="Y35" i="6878"/>
  <c r="X35" i="6878"/>
  <c r="W35" i="6878"/>
  <c r="V35" i="6878"/>
  <c r="U35" i="6878"/>
  <c r="T35" i="6878"/>
  <c r="S35" i="6878"/>
  <c r="P35" i="6878"/>
  <c r="Q35" i="6878" s="1"/>
  <c r="R35" i="6878" s="1"/>
  <c r="N35" i="6878"/>
  <c r="M35" i="6878"/>
  <c r="CW34" i="6878"/>
  <c r="CV34" i="6878"/>
  <c r="CU34" i="6878"/>
  <c r="CT34" i="6878"/>
  <c r="CP34" i="6878"/>
  <c r="BB34" i="6878"/>
  <c r="BA34" i="6878"/>
  <c r="AZ34" i="6878"/>
  <c r="AY34" i="6878"/>
  <c r="AX34" i="6878"/>
  <c r="AW34" i="6878"/>
  <c r="AV34" i="6878"/>
  <c r="AU34" i="6878"/>
  <c r="AT34" i="6878"/>
  <c r="AS34" i="6878"/>
  <c r="AR34" i="6878"/>
  <c r="AQ34" i="6878"/>
  <c r="AP34" i="6878"/>
  <c r="AO34" i="6878"/>
  <c r="AN34" i="6878"/>
  <c r="AM34" i="6878"/>
  <c r="AL34" i="6878"/>
  <c r="AK34" i="6878"/>
  <c r="AJ34" i="6878"/>
  <c r="AI34" i="6878"/>
  <c r="AH34" i="6878"/>
  <c r="AG34" i="6878"/>
  <c r="AF34" i="6878"/>
  <c r="AE34" i="6878"/>
  <c r="AD34" i="6878"/>
  <c r="AC34" i="6878"/>
  <c r="AB34" i="6878"/>
  <c r="AA34" i="6878"/>
  <c r="Z34" i="6878"/>
  <c r="Y34" i="6878"/>
  <c r="X34" i="6878"/>
  <c r="W34" i="6878"/>
  <c r="V34" i="6878"/>
  <c r="U34" i="6878"/>
  <c r="T34" i="6878"/>
  <c r="S34" i="6878"/>
  <c r="P34" i="6878"/>
  <c r="Q34" i="6878" s="1"/>
  <c r="N34" i="6878"/>
  <c r="M34" i="6878"/>
  <c r="CW33" i="6878"/>
  <c r="CV33" i="6878"/>
  <c r="CU33" i="6878"/>
  <c r="CT33" i="6878"/>
  <c r="CS33" i="6878"/>
  <c r="BB33" i="6878"/>
  <c r="BA33" i="6878"/>
  <c r="AZ33" i="6878"/>
  <c r="AY33" i="6878"/>
  <c r="AX33" i="6878"/>
  <c r="AW33" i="6878"/>
  <c r="AV33" i="6878"/>
  <c r="AU33" i="6878"/>
  <c r="AT33" i="6878"/>
  <c r="AS33" i="6878"/>
  <c r="AR33" i="6878"/>
  <c r="AQ33" i="6878"/>
  <c r="AP33" i="6878"/>
  <c r="AO33" i="6878"/>
  <c r="AN33" i="6878"/>
  <c r="AM33" i="6878"/>
  <c r="AL33" i="6878"/>
  <c r="AK33" i="6878"/>
  <c r="AJ33" i="6878"/>
  <c r="AI33" i="6878"/>
  <c r="AH33" i="6878"/>
  <c r="AG33" i="6878"/>
  <c r="AF33" i="6878"/>
  <c r="AE33" i="6878"/>
  <c r="AD33" i="6878"/>
  <c r="AC33" i="6878"/>
  <c r="AB33" i="6878"/>
  <c r="AA33" i="6878"/>
  <c r="Z33" i="6878"/>
  <c r="Y33" i="6878"/>
  <c r="X33" i="6878"/>
  <c r="W33" i="6878"/>
  <c r="V33" i="6878"/>
  <c r="U33" i="6878"/>
  <c r="T33" i="6878"/>
  <c r="S33" i="6878"/>
  <c r="P33" i="6878"/>
  <c r="Q33" i="6878" s="1"/>
  <c r="R33" i="6878" s="1"/>
  <c r="N33" i="6878"/>
  <c r="M33" i="6878"/>
  <c r="CP33" i="6878" s="1"/>
  <c r="CW32" i="6878"/>
  <c r="CV32" i="6878"/>
  <c r="CU32" i="6878"/>
  <c r="CT32" i="6878"/>
  <c r="BB32" i="6878"/>
  <c r="BA32" i="6878"/>
  <c r="AZ32" i="6878"/>
  <c r="AY32" i="6878"/>
  <c r="AX32" i="6878"/>
  <c r="AW32" i="6878"/>
  <c r="AV32" i="6878"/>
  <c r="AU32" i="6878"/>
  <c r="AT32" i="6878"/>
  <c r="AS32" i="6878"/>
  <c r="AR32" i="6878"/>
  <c r="AQ32" i="6878"/>
  <c r="AP32" i="6878"/>
  <c r="AO32" i="6878"/>
  <c r="AN32" i="6878"/>
  <c r="AM32" i="6878"/>
  <c r="AL32" i="6878"/>
  <c r="AK32" i="6878"/>
  <c r="AJ32" i="6878"/>
  <c r="AI32" i="6878"/>
  <c r="AH32" i="6878"/>
  <c r="AG32" i="6878"/>
  <c r="AF32" i="6878"/>
  <c r="AE32" i="6878"/>
  <c r="AD32" i="6878"/>
  <c r="AC32" i="6878"/>
  <c r="AB32" i="6878"/>
  <c r="AA32" i="6878"/>
  <c r="Z32" i="6878"/>
  <c r="Y32" i="6878"/>
  <c r="X32" i="6878"/>
  <c r="W32" i="6878"/>
  <c r="V32" i="6878"/>
  <c r="U32" i="6878"/>
  <c r="T32" i="6878"/>
  <c r="S32" i="6878"/>
  <c r="Q32" i="6878"/>
  <c r="P32" i="6878"/>
  <c r="N32" i="6878"/>
  <c r="M32" i="6878"/>
  <c r="CP32" i="6878" s="1"/>
  <c r="CW31" i="6878"/>
  <c r="CV31" i="6878"/>
  <c r="CU31" i="6878"/>
  <c r="CT31" i="6878"/>
  <c r="BB31" i="6878"/>
  <c r="BA31" i="6878"/>
  <c r="AZ31" i="6878"/>
  <c r="AY31" i="6878"/>
  <c r="AX31" i="6878"/>
  <c r="AW31" i="6878"/>
  <c r="AV31" i="6878"/>
  <c r="AU31" i="6878"/>
  <c r="AT31" i="6878"/>
  <c r="AS31" i="6878"/>
  <c r="AR31" i="6878"/>
  <c r="AQ31" i="6878"/>
  <c r="AP31" i="6878"/>
  <c r="AO31" i="6878"/>
  <c r="AN31" i="6878"/>
  <c r="AM31" i="6878"/>
  <c r="AL31" i="6878"/>
  <c r="AK31" i="6878"/>
  <c r="AJ31" i="6878"/>
  <c r="AI31" i="6878"/>
  <c r="AH31" i="6878"/>
  <c r="AG31" i="6878"/>
  <c r="AF31" i="6878"/>
  <c r="AE31" i="6878"/>
  <c r="AD31" i="6878"/>
  <c r="AC31" i="6878"/>
  <c r="AB31" i="6878"/>
  <c r="AA31" i="6878"/>
  <c r="Z31" i="6878"/>
  <c r="Y31" i="6878"/>
  <c r="X31" i="6878"/>
  <c r="W31" i="6878"/>
  <c r="V31" i="6878"/>
  <c r="U31" i="6878"/>
  <c r="T31" i="6878"/>
  <c r="S31" i="6878"/>
  <c r="P31" i="6878"/>
  <c r="Q31" i="6878" s="1"/>
  <c r="R31" i="6878" s="1"/>
  <c r="N31" i="6878"/>
  <c r="M31" i="6878"/>
  <c r="CW30" i="6878"/>
  <c r="CV30" i="6878"/>
  <c r="CU30" i="6878"/>
  <c r="CT30" i="6878"/>
  <c r="BB30" i="6878"/>
  <c r="BA30" i="6878"/>
  <c r="AZ30" i="6878"/>
  <c r="AY30" i="6878"/>
  <c r="AX30" i="6878"/>
  <c r="AW30" i="6878"/>
  <c r="AV30" i="6878"/>
  <c r="AU30" i="6878"/>
  <c r="AT30" i="6878"/>
  <c r="AS30" i="6878"/>
  <c r="AR30" i="6878"/>
  <c r="AQ30" i="6878"/>
  <c r="AP30" i="6878"/>
  <c r="AO30" i="6878"/>
  <c r="AN30" i="6878"/>
  <c r="AM30" i="6878"/>
  <c r="AL30" i="6878"/>
  <c r="AK30" i="6878"/>
  <c r="AJ30" i="6878"/>
  <c r="AI30" i="6878"/>
  <c r="AH30" i="6878"/>
  <c r="AG30" i="6878"/>
  <c r="AF30" i="6878"/>
  <c r="AE30" i="6878"/>
  <c r="AD30" i="6878"/>
  <c r="AC30" i="6878"/>
  <c r="AB30" i="6878"/>
  <c r="AA30" i="6878"/>
  <c r="Z30" i="6878"/>
  <c r="Y30" i="6878"/>
  <c r="X30" i="6878"/>
  <c r="W30" i="6878"/>
  <c r="V30" i="6878"/>
  <c r="U30" i="6878"/>
  <c r="T30" i="6878"/>
  <c r="S30" i="6878"/>
  <c r="P30" i="6878"/>
  <c r="Q30" i="6878" s="1"/>
  <c r="N30" i="6878"/>
  <c r="M30" i="6878"/>
  <c r="CP30" i="6878" s="1"/>
  <c r="CW29" i="6878"/>
  <c r="CV29" i="6878"/>
  <c r="CU29" i="6878"/>
  <c r="CT29" i="6878"/>
  <c r="CS29" i="6878" s="1"/>
  <c r="BB29" i="6878"/>
  <c r="BA29" i="6878"/>
  <c r="AZ29" i="6878"/>
  <c r="AY29" i="6878"/>
  <c r="AX29" i="6878"/>
  <c r="AW29" i="6878"/>
  <c r="AV29" i="6878"/>
  <c r="AU29" i="6878"/>
  <c r="AT29" i="6878"/>
  <c r="AS29" i="6878"/>
  <c r="AR29" i="6878"/>
  <c r="AQ29" i="6878"/>
  <c r="AP29" i="6878"/>
  <c r="AO29" i="6878"/>
  <c r="AN29" i="6878"/>
  <c r="AM29" i="6878"/>
  <c r="AL29" i="6878"/>
  <c r="AK29" i="6878"/>
  <c r="AJ29" i="6878"/>
  <c r="AI29" i="6878"/>
  <c r="AH29" i="6878"/>
  <c r="AG29" i="6878"/>
  <c r="AF29" i="6878"/>
  <c r="AE29" i="6878"/>
  <c r="AD29" i="6878"/>
  <c r="AC29" i="6878"/>
  <c r="AB29" i="6878"/>
  <c r="AA29" i="6878"/>
  <c r="Z29" i="6878"/>
  <c r="Y29" i="6878"/>
  <c r="X29" i="6878"/>
  <c r="W29" i="6878"/>
  <c r="V29" i="6878"/>
  <c r="U29" i="6878"/>
  <c r="T29" i="6878"/>
  <c r="S29" i="6878"/>
  <c r="P29" i="6878"/>
  <c r="Q29" i="6878" s="1"/>
  <c r="N29" i="6878"/>
  <c r="M29" i="6878"/>
  <c r="CP29" i="6878" s="1"/>
  <c r="CW28" i="6878"/>
  <c r="CV28" i="6878"/>
  <c r="CU28" i="6878"/>
  <c r="CT28" i="6878"/>
  <c r="CS28" i="6878" s="1"/>
  <c r="BB28" i="6878"/>
  <c r="BA28" i="6878"/>
  <c r="AZ28" i="6878"/>
  <c r="AY28" i="6878"/>
  <c r="AX28" i="6878"/>
  <c r="AW28" i="6878"/>
  <c r="AV28" i="6878"/>
  <c r="AU28" i="6878"/>
  <c r="AT28" i="6878"/>
  <c r="AS28" i="6878"/>
  <c r="AR28" i="6878"/>
  <c r="AQ28" i="6878"/>
  <c r="AP28" i="6878"/>
  <c r="AO28" i="6878"/>
  <c r="AN28" i="6878"/>
  <c r="AM28" i="6878"/>
  <c r="AL28" i="6878"/>
  <c r="AK28" i="6878"/>
  <c r="AJ28" i="6878"/>
  <c r="AI28" i="6878"/>
  <c r="AH28" i="6878"/>
  <c r="AG28" i="6878"/>
  <c r="AF28" i="6878"/>
  <c r="AE28" i="6878"/>
  <c r="AD28" i="6878"/>
  <c r="AC28" i="6878"/>
  <c r="AB28" i="6878"/>
  <c r="AA28" i="6878"/>
  <c r="Z28" i="6878"/>
  <c r="Y28" i="6878"/>
  <c r="X28" i="6878"/>
  <c r="W28" i="6878"/>
  <c r="V28" i="6878"/>
  <c r="U28" i="6878"/>
  <c r="T28" i="6878"/>
  <c r="S28" i="6878"/>
  <c r="P28" i="6878"/>
  <c r="Q28" i="6878" s="1"/>
  <c r="R28" i="6878" s="1"/>
  <c r="N28" i="6878"/>
  <c r="M28" i="6878"/>
  <c r="CW27" i="6878"/>
  <c r="CV27" i="6878"/>
  <c r="CU27" i="6878"/>
  <c r="CT27" i="6878"/>
  <c r="BB27" i="6878"/>
  <c r="BA27" i="6878"/>
  <c r="AZ27" i="6878"/>
  <c r="AY27" i="6878"/>
  <c r="AX27" i="6878"/>
  <c r="AW27" i="6878"/>
  <c r="AV27" i="6878"/>
  <c r="AU27" i="6878"/>
  <c r="AT27" i="6878"/>
  <c r="AS27" i="6878"/>
  <c r="AR27" i="6878"/>
  <c r="AQ27" i="6878"/>
  <c r="AP27" i="6878"/>
  <c r="AO27" i="6878"/>
  <c r="AN27" i="6878"/>
  <c r="AM27" i="6878"/>
  <c r="AL27" i="6878"/>
  <c r="AK27" i="6878"/>
  <c r="AJ27" i="6878"/>
  <c r="AI27" i="6878"/>
  <c r="AH27" i="6878"/>
  <c r="AG27" i="6878"/>
  <c r="AF27" i="6878"/>
  <c r="AE27" i="6878"/>
  <c r="AD27" i="6878"/>
  <c r="AC27" i="6878"/>
  <c r="AB27" i="6878"/>
  <c r="AA27" i="6878"/>
  <c r="Z27" i="6878"/>
  <c r="Y27" i="6878"/>
  <c r="X27" i="6878"/>
  <c r="W27" i="6878"/>
  <c r="V27" i="6878"/>
  <c r="U27" i="6878"/>
  <c r="T27" i="6878"/>
  <c r="S27" i="6878"/>
  <c r="P27" i="6878"/>
  <c r="Q27" i="6878" s="1"/>
  <c r="N27" i="6878"/>
  <c r="M27" i="6878"/>
  <c r="CW26" i="6878"/>
  <c r="CV26" i="6878"/>
  <c r="CU26" i="6878"/>
  <c r="CT26" i="6878"/>
  <c r="CS26" i="6878" s="1"/>
  <c r="BB26" i="6878"/>
  <c r="BA26" i="6878"/>
  <c r="AZ26" i="6878"/>
  <c r="AY26" i="6878"/>
  <c r="AX26" i="6878"/>
  <c r="AW26" i="6878"/>
  <c r="AV26" i="6878"/>
  <c r="AU26" i="6878"/>
  <c r="AT26" i="6878"/>
  <c r="AS26" i="6878"/>
  <c r="AR26" i="6878"/>
  <c r="AQ26" i="6878"/>
  <c r="AP26" i="6878"/>
  <c r="AO26" i="6878"/>
  <c r="AN26" i="6878"/>
  <c r="AM26" i="6878"/>
  <c r="AL26" i="6878"/>
  <c r="AK26" i="6878"/>
  <c r="AJ26" i="6878"/>
  <c r="AI26" i="6878"/>
  <c r="AH26" i="6878"/>
  <c r="AG26" i="6878"/>
  <c r="AF26" i="6878"/>
  <c r="AE26" i="6878"/>
  <c r="AD26" i="6878"/>
  <c r="AC26" i="6878"/>
  <c r="AB26" i="6878"/>
  <c r="AA26" i="6878"/>
  <c r="Z26" i="6878"/>
  <c r="Y26" i="6878"/>
  <c r="X26" i="6878"/>
  <c r="W26" i="6878"/>
  <c r="V26" i="6878"/>
  <c r="U26" i="6878"/>
  <c r="T26" i="6878"/>
  <c r="S26" i="6878"/>
  <c r="P26" i="6878"/>
  <c r="Q26" i="6878" s="1"/>
  <c r="N26" i="6878"/>
  <c r="M26" i="6878"/>
  <c r="CP26" i="6878" s="1"/>
  <c r="CW25" i="6878"/>
  <c r="CV25" i="6878"/>
  <c r="CU25" i="6878"/>
  <c r="CS25" i="6878" s="1"/>
  <c r="CT25" i="6878"/>
  <c r="BB25" i="6878"/>
  <c r="BA25" i="6878"/>
  <c r="AZ25" i="6878"/>
  <c r="AY25" i="6878"/>
  <c r="AX25" i="6878"/>
  <c r="AW25" i="6878"/>
  <c r="AV25" i="6878"/>
  <c r="AU25" i="6878"/>
  <c r="AT25" i="6878"/>
  <c r="AS25" i="6878"/>
  <c r="AR25" i="6878"/>
  <c r="AQ25" i="6878"/>
  <c r="AP25" i="6878"/>
  <c r="AO25" i="6878"/>
  <c r="AN25" i="6878"/>
  <c r="AM25" i="6878"/>
  <c r="AL25" i="6878"/>
  <c r="AK25" i="6878"/>
  <c r="AJ25" i="6878"/>
  <c r="AI25" i="6878"/>
  <c r="AH25" i="6878"/>
  <c r="AG25" i="6878"/>
  <c r="AF25" i="6878"/>
  <c r="AE25" i="6878"/>
  <c r="AD25" i="6878"/>
  <c r="AC25" i="6878"/>
  <c r="AB25" i="6878"/>
  <c r="AA25" i="6878"/>
  <c r="Z25" i="6878"/>
  <c r="Y25" i="6878"/>
  <c r="X25" i="6878"/>
  <c r="W25" i="6878"/>
  <c r="V25" i="6878"/>
  <c r="U25" i="6878"/>
  <c r="T25" i="6878"/>
  <c r="S25" i="6878"/>
  <c r="Q25" i="6878"/>
  <c r="P25" i="6878"/>
  <c r="N25" i="6878"/>
  <c r="M25" i="6878"/>
  <c r="CP25" i="6878" s="1"/>
  <c r="CW24" i="6878"/>
  <c r="CV24" i="6878"/>
  <c r="CU24" i="6878"/>
  <c r="CT24" i="6878"/>
  <c r="BB24" i="6878"/>
  <c r="BA24" i="6878"/>
  <c r="AZ24" i="6878"/>
  <c r="AY24" i="6878"/>
  <c r="AX24" i="6878"/>
  <c r="AW24" i="6878"/>
  <c r="AV24" i="6878"/>
  <c r="AU24" i="6878"/>
  <c r="AT24" i="6878"/>
  <c r="AS24" i="6878"/>
  <c r="AR24" i="6878"/>
  <c r="AQ24" i="6878"/>
  <c r="AP24" i="6878"/>
  <c r="AO24" i="6878"/>
  <c r="AN24" i="6878"/>
  <c r="AM24" i="6878"/>
  <c r="AL24" i="6878"/>
  <c r="AK24" i="6878"/>
  <c r="AJ24" i="6878"/>
  <c r="AI24" i="6878"/>
  <c r="AH24" i="6878"/>
  <c r="AG24" i="6878"/>
  <c r="AF24" i="6878"/>
  <c r="AE24" i="6878"/>
  <c r="AD24" i="6878"/>
  <c r="AC24" i="6878"/>
  <c r="AB24" i="6878"/>
  <c r="AA24" i="6878"/>
  <c r="Z24" i="6878"/>
  <c r="Y24" i="6878"/>
  <c r="X24" i="6878"/>
  <c r="W24" i="6878"/>
  <c r="V24" i="6878"/>
  <c r="U24" i="6878"/>
  <c r="T24" i="6878"/>
  <c r="S24" i="6878"/>
  <c r="P24" i="6878"/>
  <c r="Q24" i="6878" s="1"/>
  <c r="R24" i="6878" s="1"/>
  <c r="N24" i="6878"/>
  <c r="M24" i="6878"/>
  <c r="CP24" i="6878" s="1"/>
  <c r="CW23" i="6878"/>
  <c r="CV23" i="6878"/>
  <c r="CU23" i="6878"/>
  <c r="CT23" i="6878"/>
  <c r="BB23" i="6878"/>
  <c r="BA23" i="6878"/>
  <c r="AZ23" i="6878"/>
  <c r="AY23" i="6878"/>
  <c r="AX23" i="6878"/>
  <c r="AW23" i="6878"/>
  <c r="AV23" i="6878"/>
  <c r="AU23" i="6878"/>
  <c r="AT23" i="6878"/>
  <c r="AS23" i="6878"/>
  <c r="AR23" i="6878"/>
  <c r="AQ23" i="6878"/>
  <c r="AP23" i="6878"/>
  <c r="AO23" i="6878"/>
  <c r="AN23" i="6878"/>
  <c r="AM23" i="6878"/>
  <c r="AL23" i="6878"/>
  <c r="AK23" i="6878"/>
  <c r="AJ23" i="6878"/>
  <c r="AI23" i="6878"/>
  <c r="AH23" i="6878"/>
  <c r="AG23" i="6878"/>
  <c r="AF23" i="6878"/>
  <c r="AE23" i="6878"/>
  <c r="AD23" i="6878"/>
  <c r="AC23" i="6878"/>
  <c r="AB23" i="6878"/>
  <c r="AA23" i="6878"/>
  <c r="Z23" i="6878"/>
  <c r="Y23" i="6878"/>
  <c r="X23" i="6878"/>
  <c r="W23" i="6878"/>
  <c r="V23" i="6878"/>
  <c r="U23" i="6878"/>
  <c r="T23" i="6878"/>
  <c r="S23" i="6878"/>
  <c r="Q23" i="6878"/>
  <c r="R23" i="6878" s="1"/>
  <c r="P23" i="6878"/>
  <c r="N23" i="6878"/>
  <c r="M23" i="6878"/>
  <c r="CW22" i="6878"/>
  <c r="CV22" i="6878"/>
  <c r="CU22" i="6878"/>
  <c r="CT22" i="6878"/>
  <c r="BB22" i="6878"/>
  <c r="BA22" i="6878"/>
  <c r="AZ22" i="6878"/>
  <c r="AY22" i="6878"/>
  <c r="AX22" i="6878"/>
  <c r="AW22" i="6878"/>
  <c r="AV22" i="6878"/>
  <c r="AU22" i="6878"/>
  <c r="AT22" i="6878"/>
  <c r="AS22" i="6878"/>
  <c r="AR22" i="6878"/>
  <c r="AQ22" i="6878"/>
  <c r="AP22" i="6878"/>
  <c r="AO22" i="6878"/>
  <c r="AN22" i="6878"/>
  <c r="AM22" i="6878"/>
  <c r="AL22" i="6878"/>
  <c r="AK22" i="6878"/>
  <c r="AJ22" i="6878"/>
  <c r="AI22" i="6878"/>
  <c r="AH22" i="6878"/>
  <c r="AG22" i="6878"/>
  <c r="AF22" i="6878"/>
  <c r="AE22" i="6878"/>
  <c r="AD22" i="6878"/>
  <c r="AC22" i="6878"/>
  <c r="AB22" i="6878"/>
  <c r="AA22" i="6878"/>
  <c r="Z22" i="6878"/>
  <c r="Y22" i="6878"/>
  <c r="X22" i="6878"/>
  <c r="W22" i="6878"/>
  <c r="V22" i="6878"/>
  <c r="U22" i="6878"/>
  <c r="T22" i="6878"/>
  <c r="S22" i="6878"/>
  <c r="P22" i="6878"/>
  <c r="Q22" i="6878" s="1"/>
  <c r="R22" i="6878" s="1"/>
  <c r="N22" i="6878"/>
  <c r="M22" i="6878"/>
  <c r="CW21" i="6878"/>
  <c r="CV21" i="6878"/>
  <c r="CU21" i="6878"/>
  <c r="CT21" i="6878"/>
  <c r="BB21" i="6878"/>
  <c r="BA21" i="6878"/>
  <c r="AZ21" i="6878"/>
  <c r="AY21" i="6878"/>
  <c r="AX21" i="6878"/>
  <c r="AW21" i="6878"/>
  <c r="AV21" i="6878"/>
  <c r="AU21" i="6878"/>
  <c r="AT21" i="6878"/>
  <c r="AS21" i="6878"/>
  <c r="AR21" i="6878"/>
  <c r="AQ21" i="6878"/>
  <c r="AP21" i="6878"/>
  <c r="AO21" i="6878"/>
  <c r="AN21" i="6878"/>
  <c r="AM21" i="6878"/>
  <c r="AL21" i="6878"/>
  <c r="AK21" i="6878"/>
  <c r="AJ21" i="6878"/>
  <c r="AI21" i="6878"/>
  <c r="AH21" i="6878"/>
  <c r="AG21" i="6878"/>
  <c r="AF21" i="6878"/>
  <c r="AE21" i="6878"/>
  <c r="AD21" i="6878"/>
  <c r="AC21" i="6878"/>
  <c r="AB21" i="6878"/>
  <c r="AA21" i="6878"/>
  <c r="Z21" i="6878"/>
  <c r="Y21" i="6878"/>
  <c r="X21" i="6878"/>
  <c r="W21" i="6878"/>
  <c r="V21" i="6878"/>
  <c r="U21" i="6878"/>
  <c r="T21" i="6878"/>
  <c r="S21" i="6878"/>
  <c r="P21" i="6878"/>
  <c r="Q21" i="6878" s="1"/>
  <c r="N21" i="6878"/>
  <c r="M21" i="6878"/>
  <c r="CP21" i="6878" s="1"/>
  <c r="CW20" i="6878"/>
  <c r="CV20" i="6878"/>
  <c r="CU20" i="6878"/>
  <c r="CT20" i="6878"/>
  <c r="BB20" i="6878"/>
  <c r="BA20" i="6878"/>
  <c r="AZ20" i="6878"/>
  <c r="AY20" i="6878"/>
  <c r="AX20" i="6878"/>
  <c r="AW20" i="6878"/>
  <c r="AV20" i="6878"/>
  <c r="AU20" i="6878"/>
  <c r="AT20" i="6878"/>
  <c r="AS20" i="6878"/>
  <c r="AR20" i="6878"/>
  <c r="AQ20" i="6878"/>
  <c r="AP20" i="6878"/>
  <c r="AO20" i="6878"/>
  <c r="AN20" i="6878"/>
  <c r="AM20" i="6878"/>
  <c r="AL20" i="6878"/>
  <c r="AK20" i="6878"/>
  <c r="AJ20" i="6878"/>
  <c r="AI20" i="6878"/>
  <c r="AH20" i="6878"/>
  <c r="AG20" i="6878"/>
  <c r="AF20" i="6878"/>
  <c r="AE20" i="6878"/>
  <c r="AD20" i="6878"/>
  <c r="AC20" i="6878"/>
  <c r="AB20" i="6878"/>
  <c r="AA20" i="6878"/>
  <c r="Z20" i="6878"/>
  <c r="Y20" i="6878"/>
  <c r="X20" i="6878"/>
  <c r="W20" i="6878"/>
  <c r="V20" i="6878"/>
  <c r="U20" i="6878"/>
  <c r="T20" i="6878"/>
  <c r="S20" i="6878"/>
  <c r="P20" i="6878"/>
  <c r="Q20" i="6878" s="1"/>
  <c r="R20" i="6878" s="1"/>
  <c r="N20" i="6878"/>
  <c r="M20" i="6878"/>
  <c r="CP20" i="6878" s="1"/>
  <c r="CW19" i="6878"/>
  <c r="CV19" i="6878"/>
  <c r="CU19" i="6878"/>
  <c r="CT19" i="6878"/>
  <c r="BB19" i="6878"/>
  <c r="BA19" i="6878"/>
  <c r="AZ19" i="6878"/>
  <c r="AY19" i="6878"/>
  <c r="AX19" i="6878"/>
  <c r="AW19" i="6878"/>
  <c r="AV19" i="6878"/>
  <c r="AU19" i="6878"/>
  <c r="AT19" i="6878"/>
  <c r="AS19" i="6878"/>
  <c r="AR19" i="6878"/>
  <c r="AQ19" i="6878"/>
  <c r="AP19" i="6878"/>
  <c r="AO19" i="6878"/>
  <c r="AN19" i="6878"/>
  <c r="AM19" i="6878"/>
  <c r="AL19" i="6878"/>
  <c r="AK19" i="6878"/>
  <c r="AJ19" i="6878"/>
  <c r="AI19" i="6878"/>
  <c r="AH19" i="6878"/>
  <c r="AG19" i="6878"/>
  <c r="AF19" i="6878"/>
  <c r="AE19" i="6878"/>
  <c r="AD19" i="6878"/>
  <c r="AC19" i="6878"/>
  <c r="AB19" i="6878"/>
  <c r="AA19" i="6878"/>
  <c r="Z19" i="6878"/>
  <c r="Y19" i="6878"/>
  <c r="X19" i="6878"/>
  <c r="W19" i="6878"/>
  <c r="V19" i="6878"/>
  <c r="U19" i="6878"/>
  <c r="T19" i="6878"/>
  <c r="S19" i="6878"/>
  <c r="P19" i="6878"/>
  <c r="Q19" i="6878" s="1"/>
  <c r="N19" i="6878"/>
  <c r="M19" i="6878"/>
  <c r="CP19" i="6878" s="1"/>
  <c r="CW18" i="6878"/>
  <c r="CV18" i="6878"/>
  <c r="CU18" i="6878"/>
  <c r="CT18" i="6878"/>
  <c r="CS18" i="6878" s="1"/>
  <c r="BB18" i="6878"/>
  <c r="BA18" i="6878"/>
  <c r="AZ18" i="6878"/>
  <c r="AY18" i="6878"/>
  <c r="AX18" i="6878"/>
  <c r="AW18" i="6878"/>
  <c r="AV18" i="6878"/>
  <c r="AU18" i="6878"/>
  <c r="AT18" i="6878"/>
  <c r="AS18" i="6878"/>
  <c r="AR18" i="6878"/>
  <c r="AQ18" i="6878"/>
  <c r="AP18" i="6878"/>
  <c r="AO18" i="6878"/>
  <c r="AN18" i="6878"/>
  <c r="AM18" i="6878"/>
  <c r="AL18" i="6878"/>
  <c r="AK18" i="6878"/>
  <c r="AJ18" i="6878"/>
  <c r="AI18" i="6878"/>
  <c r="AH18" i="6878"/>
  <c r="AG18" i="6878"/>
  <c r="AF18" i="6878"/>
  <c r="AE18" i="6878"/>
  <c r="AD18" i="6878"/>
  <c r="AC18" i="6878"/>
  <c r="AB18" i="6878"/>
  <c r="AA18" i="6878"/>
  <c r="Z18" i="6878"/>
  <c r="Y18" i="6878"/>
  <c r="X18" i="6878"/>
  <c r="W18" i="6878"/>
  <c r="V18" i="6878"/>
  <c r="U18" i="6878"/>
  <c r="T18" i="6878"/>
  <c r="S18" i="6878"/>
  <c r="P18" i="6878"/>
  <c r="Q18" i="6878" s="1"/>
  <c r="R18" i="6878" s="1"/>
  <c r="N18" i="6878"/>
  <c r="M18" i="6878"/>
  <c r="CP18" i="6878" s="1"/>
  <c r="CW17" i="6878"/>
  <c r="CV17" i="6878"/>
  <c r="CU17" i="6878"/>
  <c r="CT17" i="6878"/>
  <c r="BB17" i="6878"/>
  <c r="BA17" i="6878"/>
  <c r="AZ17" i="6878"/>
  <c r="AY17" i="6878"/>
  <c r="AX17" i="6878"/>
  <c r="AW17" i="6878"/>
  <c r="AV17" i="6878"/>
  <c r="AU17" i="6878"/>
  <c r="AT17" i="6878"/>
  <c r="AS17" i="6878"/>
  <c r="AR17" i="6878"/>
  <c r="AQ17" i="6878"/>
  <c r="AP17" i="6878"/>
  <c r="AO17" i="6878"/>
  <c r="AN17" i="6878"/>
  <c r="AM17" i="6878"/>
  <c r="AL17" i="6878"/>
  <c r="AK17" i="6878"/>
  <c r="AJ17" i="6878"/>
  <c r="AI17" i="6878"/>
  <c r="AH17" i="6878"/>
  <c r="AG17" i="6878"/>
  <c r="AF17" i="6878"/>
  <c r="AE17" i="6878"/>
  <c r="AD17" i="6878"/>
  <c r="AC17" i="6878"/>
  <c r="AB17" i="6878"/>
  <c r="AA17" i="6878"/>
  <c r="Z17" i="6878"/>
  <c r="Y17" i="6878"/>
  <c r="X17" i="6878"/>
  <c r="W17" i="6878"/>
  <c r="V17" i="6878"/>
  <c r="U17" i="6878"/>
  <c r="T17" i="6878"/>
  <c r="S17" i="6878"/>
  <c r="P17" i="6878"/>
  <c r="Q17" i="6878" s="1"/>
  <c r="N17" i="6878"/>
  <c r="M17" i="6878"/>
  <c r="CW16" i="6878"/>
  <c r="CV16" i="6878"/>
  <c r="CU16" i="6878"/>
  <c r="CT16" i="6878"/>
  <c r="BB16" i="6878"/>
  <c r="BA16" i="6878"/>
  <c r="AZ16" i="6878"/>
  <c r="AY16" i="6878"/>
  <c r="AX16" i="6878"/>
  <c r="AW16" i="6878"/>
  <c r="AV16" i="6878"/>
  <c r="AU16" i="6878"/>
  <c r="AT16" i="6878"/>
  <c r="AS16" i="6878"/>
  <c r="AR16" i="6878"/>
  <c r="AQ16" i="6878"/>
  <c r="AP16" i="6878"/>
  <c r="AO16" i="6878"/>
  <c r="AN16" i="6878"/>
  <c r="AM16" i="6878"/>
  <c r="AL16" i="6878"/>
  <c r="AK16" i="6878"/>
  <c r="AJ16" i="6878"/>
  <c r="AI16" i="6878"/>
  <c r="AH16" i="6878"/>
  <c r="AG16" i="6878"/>
  <c r="AF16" i="6878"/>
  <c r="AE16" i="6878"/>
  <c r="AD16" i="6878"/>
  <c r="AC16" i="6878"/>
  <c r="AB16" i="6878"/>
  <c r="AA16" i="6878"/>
  <c r="Z16" i="6878"/>
  <c r="Y16" i="6878"/>
  <c r="X16" i="6878"/>
  <c r="W16" i="6878"/>
  <c r="V16" i="6878"/>
  <c r="U16" i="6878"/>
  <c r="T16" i="6878"/>
  <c r="S16" i="6878"/>
  <c r="P16" i="6878"/>
  <c r="Q16" i="6878" s="1"/>
  <c r="N16" i="6878"/>
  <c r="M16" i="6878"/>
  <c r="CP16" i="6878" s="1"/>
  <c r="CW15" i="6878"/>
  <c r="CV15" i="6878"/>
  <c r="CU15" i="6878"/>
  <c r="CT15" i="6878"/>
  <c r="CS15" i="6878" s="1"/>
  <c r="BB15" i="6878"/>
  <c r="BA15" i="6878"/>
  <c r="AZ15" i="6878"/>
  <c r="AY15" i="6878"/>
  <c r="AX15" i="6878"/>
  <c r="AW15" i="6878"/>
  <c r="AV15" i="6878"/>
  <c r="AU15" i="6878"/>
  <c r="AT15" i="6878"/>
  <c r="AS15" i="6878"/>
  <c r="AR15" i="6878"/>
  <c r="AQ15" i="6878"/>
  <c r="AP15" i="6878"/>
  <c r="AO15" i="6878"/>
  <c r="AN15" i="6878"/>
  <c r="AM15" i="6878"/>
  <c r="AL15" i="6878"/>
  <c r="AK15" i="6878"/>
  <c r="AJ15" i="6878"/>
  <c r="AI15" i="6878"/>
  <c r="AH15" i="6878"/>
  <c r="AG15" i="6878"/>
  <c r="AF15" i="6878"/>
  <c r="AE15" i="6878"/>
  <c r="AD15" i="6878"/>
  <c r="AC15" i="6878"/>
  <c r="AB15" i="6878"/>
  <c r="AA15" i="6878"/>
  <c r="Z15" i="6878"/>
  <c r="Y15" i="6878"/>
  <c r="X15" i="6878"/>
  <c r="W15" i="6878"/>
  <c r="V15" i="6878"/>
  <c r="U15" i="6878"/>
  <c r="T15" i="6878"/>
  <c r="S15" i="6878"/>
  <c r="P15" i="6878"/>
  <c r="Q15" i="6878" s="1"/>
  <c r="N15" i="6878"/>
  <c r="M15" i="6878"/>
  <c r="CP15" i="6878" s="1"/>
  <c r="CW14" i="6878"/>
  <c r="CV14" i="6878"/>
  <c r="CU14" i="6878"/>
  <c r="CS14" i="6878" s="1"/>
  <c r="CT14" i="6878"/>
  <c r="BB14" i="6878"/>
  <c r="BA14" i="6878"/>
  <c r="AZ14" i="6878"/>
  <c r="AY14" i="6878"/>
  <c r="AX14" i="6878"/>
  <c r="AW14" i="6878"/>
  <c r="AV14" i="6878"/>
  <c r="AU14" i="6878"/>
  <c r="AT14" i="6878"/>
  <c r="AS14" i="6878"/>
  <c r="AR14" i="6878"/>
  <c r="AQ14" i="6878"/>
  <c r="AP14" i="6878"/>
  <c r="AO14" i="6878"/>
  <c r="AN14" i="6878"/>
  <c r="AM14" i="6878"/>
  <c r="AL14" i="6878"/>
  <c r="AK14" i="6878"/>
  <c r="AJ14" i="6878"/>
  <c r="AI14" i="6878"/>
  <c r="AH14" i="6878"/>
  <c r="AG14" i="6878"/>
  <c r="AF14" i="6878"/>
  <c r="AE14" i="6878"/>
  <c r="AD14" i="6878"/>
  <c r="AC14" i="6878"/>
  <c r="AB14" i="6878"/>
  <c r="AA14" i="6878"/>
  <c r="Z14" i="6878"/>
  <c r="Y14" i="6878"/>
  <c r="X14" i="6878"/>
  <c r="W14" i="6878"/>
  <c r="V14" i="6878"/>
  <c r="U14" i="6878"/>
  <c r="T14" i="6878"/>
  <c r="S14" i="6878"/>
  <c r="P14" i="6878"/>
  <c r="Q14" i="6878" s="1"/>
  <c r="R14" i="6878" s="1"/>
  <c r="N14" i="6878"/>
  <c r="M14" i="6878"/>
  <c r="CP14" i="6878" s="1"/>
  <c r="CW13" i="6878"/>
  <c r="CV13" i="6878"/>
  <c r="CU13" i="6878"/>
  <c r="CT13" i="6878"/>
  <c r="BB13" i="6878"/>
  <c r="BA13" i="6878"/>
  <c r="AZ13" i="6878"/>
  <c r="AY13" i="6878"/>
  <c r="AX13" i="6878"/>
  <c r="AW13" i="6878"/>
  <c r="AV13" i="6878"/>
  <c r="AU13" i="6878"/>
  <c r="AT13" i="6878"/>
  <c r="AS13" i="6878"/>
  <c r="AR13" i="6878"/>
  <c r="AQ13" i="6878"/>
  <c r="AP13" i="6878"/>
  <c r="AO13" i="6878"/>
  <c r="AN13" i="6878"/>
  <c r="AM13" i="6878"/>
  <c r="AL13" i="6878"/>
  <c r="AK13" i="6878"/>
  <c r="AJ13" i="6878"/>
  <c r="AI13" i="6878"/>
  <c r="AH13" i="6878"/>
  <c r="AG13" i="6878"/>
  <c r="AF13" i="6878"/>
  <c r="AE13" i="6878"/>
  <c r="AD13" i="6878"/>
  <c r="AC13" i="6878"/>
  <c r="AB13" i="6878"/>
  <c r="AA13" i="6878"/>
  <c r="Z13" i="6878"/>
  <c r="Y13" i="6878"/>
  <c r="X13" i="6878"/>
  <c r="W13" i="6878"/>
  <c r="V13" i="6878"/>
  <c r="U13" i="6878"/>
  <c r="T13" i="6878"/>
  <c r="S13" i="6878"/>
  <c r="Q13" i="6878"/>
  <c r="P13" i="6878"/>
  <c r="N13" i="6878"/>
  <c r="M13" i="6878"/>
  <c r="CW12" i="6878"/>
  <c r="CV12" i="6878"/>
  <c r="CU12" i="6878"/>
  <c r="CT12" i="6878"/>
  <c r="BB12" i="6878"/>
  <c r="BA12" i="6878"/>
  <c r="AZ12" i="6878"/>
  <c r="AY12" i="6878"/>
  <c r="AX12" i="6878"/>
  <c r="AW12" i="6878"/>
  <c r="AV12" i="6878"/>
  <c r="AU12" i="6878"/>
  <c r="AT12" i="6878"/>
  <c r="AS12" i="6878"/>
  <c r="AR12" i="6878"/>
  <c r="AQ12" i="6878"/>
  <c r="AP12" i="6878"/>
  <c r="AO12" i="6878"/>
  <c r="AN12" i="6878"/>
  <c r="AM12" i="6878"/>
  <c r="AL12" i="6878"/>
  <c r="AK12" i="6878"/>
  <c r="AJ12" i="6878"/>
  <c r="AI12" i="6878"/>
  <c r="AH12" i="6878"/>
  <c r="AG12" i="6878"/>
  <c r="AF12" i="6878"/>
  <c r="AE12" i="6878"/>
  <c r="AD12" i="6878"/>
  <c r="AC12" i="6878"/>
  <c r="AB12" i="6878"/>
  <c r="AA12" i="6878"/>
  <c r="Z12" i="6878"/>
  <c r="Y12" i="6878"/>
  <c r="X12" i="6878"/>
  <c r="W12" i="6878"/>
  <c r="V12" i="6878"/>
  <c r="U12" i="6878"/>
  <c r="T12" i="6878"/>
  <c r="O12" i="6878" s="1"/>
  <c r="S12" i="6878"/>
  <c r="P12" i="6878"/>
  <c r="Q12" i="6878" s="1"/>
  <c r="N12" i="6878"/>
  <c r="M12" i="6878"/>
  <c r="CP12" i="6878" s="1"/>
  <c r="CW11" i="6878"/>
  <c r="CV11" i="6878"/>
  <c r="CU11" i="6878"/>
  <c r="CT11" i="6878"/>
  <c r="CS11" i="6878" s="1"/>
  <c r="BB11" i="6878"/>
  <c r="BA11" i="6878"/>
  <c r="AZ11" i="6878"/>
  <c r="AY11" i="6878"/>
  <c r="AX11" i="6878"/>
  <c r="AW11" i="6878"/>
  <c r="AV11" i="6878"/>
  <c r="AU11" i="6878"/>
  <c r="AT11" i="6878"/>
  <c r="AS11" i="6878"/>
  <c r="AR11" i="6878"/>
  <c r="AQ11" i="6878"/>
  <c r="AP11" i="6878"/>
  <c r="AO11" i="6878"/>
  <c r="AN11" i="6878"/>
  <c r="AM11" i="6878"/>
  <c r="AL11" i="6878"/>
  <c r="AK11" i="6878"/>
  <c r="AJ11" i="6878"/>
  <c r="AI11" i="6878"/>
  <c r="AH11" i="6878"/>
  <c r="AG11" i="6878"/>
  <c r="AF11" i="6878"/>
  <c r="AE11" i="6878"/>
  <c r="AD11" i="6878"/>
  <c r="AC11" i="6878"/>
  <c r="AB11" i="6878"/>
  <c r="AA11" i="6878"/>
  <c r="Z11" i="6878"/>
  <c r="Y11" i="6878"/>
  <c r="X11" i="6878"/>
  <c r="W11" i="6878"/>
  <c r="V11" i="6878"/>
  <c r="U11" i="6878"/>
  <c r="T11" i="6878"/>
  <c r="S11" i="6878"/>
  <c r="P11" i="6878"/>
  <c r="Q11" i="6878" s="1"/>
  <c r="R11" i="6878" s="1"/>
  <c r="N11" i="6878"/>
  <c r="M11" i="6878"/>
  <c r="CP11" i="6878" s="1"/>
  <c r="CW10" i="6878"/>
  <c r="CV10" i="6878"/>
  <c r="CU10" i="6878"/>
  <c r="CT10" i="6878"/>
  <c r="BB10" i="6878"/>
  <c r="BA10" i="6878"/>
  <c r="AZ10" i="6878"/>
  <c r="AY10" i="6878"/>
  <c r="AX10" i="6878"/>
  <c r="AW10" i="6878"/>
  <c r="AV10" i="6878"/>
  <c r="AU10" i="6878"/>
  <c r="AT10" i="6878"/>
  <c r="AS10" i="6878"/>
  <c r="AR10" i="6878"/>
  <c r="AQ10" i="6878"/>
  <c r="AP10" i="6878"/>
  <c r="AO10" i="6878"/>
  <c r="AN10" i="6878"/>
  <c r="AM10" i="6878"/>
  <c r="AL10" i="6878"/>
  <c r="AK10" i="6878"/>
  <c r="AJ10" i="6878"/>
  <c r="AI10" i="6878"/>
  <c r="AH10" i="6878"/>
  <c r="AG10" i="6878"/>
  <c r="AF10" i="6878"/>
  <c r="AE10" i="6878"/>
  <c r="AD10" i="6878"/>
  <c r="AC10" i="6878"/>
  <c r="AB10" i="6878"/>
  <c r="AA10" i="6878"/>
  <c r="Z10" i="6878"/>
  <c r="Y10" i="6878"/>
  <c r="X10" i="6878"/>
  <c r="W10" i="6878"/>
  <c r="V10" i="6878"/>
  <c r="U10" i="6878"/>
  <c r="T10" i="6878"/>
  <c r="O10" i="6878" s="1"/>
  <c r="S10" i="6878"/>
  <c r="P10" i="6878"/>
  <c r="Q10" i="6878" s="1"/>
  <c r="N10" i="6878"/>
  <c r="M10" i="6878"/>
  <c r="CP10" i="6878" s="1"/>
  <c r="CW9" i="6878"/>
  <c r="CV9" i="6878"/>
  <c r="CU9" i="6878"/>
  <c r="CT9" i="6878"/>
  <c r="BB9" i="6878"/>
  <c r="BA9" i="6878"/>
  <c r="AZ9" i="6878"/>
  <c r="AY9" i="6878"/>
  <c r="AX9" i="6878"/>
  <c r="AW9" i="6878"/>
  <c r="AV9" i="6878"/>
  <c r="AU9" i="6878"/>
  <c r="AT9" i="6878"/>
  <c r="AS9" i="6878"/>
  <c r="AR9" i="6878"/>
  <c r="AQ9" i="6878"/>
  <c r="AP9" i="6878"/>
  <c r="AO9" i="6878"/>
  <c r="AN9" i="6878"/>
  <c r="AM9" i="6878"/>
  <c r="AL9" i="6878"/>
  <c r="AK9" i="6878"/>
  <c r="AJ9" i="6878"/>
  <c r="AI9" i="6878"/>
  <c r="AH9" i="6878"/>
  <c r="AG9" i="6878"/>
  <c r="AF9" i="6878"/>
  <c r="AE9" i="6878"/>
  <c r="AD9" i="6878"/>
  <c r="AC9" i="6878"/>
  <c r="AB9" i="6878"/>
  <c r="AA9" i="6878"/>
  <c r="Z9" i="6878"/>
  <c r="Y9" i="6878"/>
  <c r="X9" i="6878"/>
  <c r="W9" i="6878"/>
  <c r="V9" i="6878"/>
  <c r="U9" i="6878"/>
  <c r="T9" i="6878"/>
  <c r="S9" i="6878"/>
  <c r="P9" i="6878"/>
  <c r="Q9" i="6878" s="1"/>
  <c r="N9" i="6878"/>
  <c r="M9" i="6878"/>
  <c r="CW8" i="6878"/>
  <c r="CV8" i="6878"/>
  <c r="CU8" i="6878"/>
  <c r="CT8" i="6878"/>
  <c r="BB8" i="6878"/>
  <c r="BA8" i="6878"/>
  <c r="AZ8" i="6878"/>
  <c r="AY8" i="6878"/>
  <c r="AX8" i="6878"/>
  <c r="AW8" i="6878"/>
  <c r="AV8" i="6878"/>
  <c r="AU8" i="6878"/>
  <c r="AT8" i="6878"/>
  <c r="AS8" i="6878"/>
  <c r="AR8" i="6878"/>
  <c r="AQ8" i="6878"/>
  <c r="AP8" i="6878"/>
  <c r="AO8" i="6878"/>
  <c r="AN8" i="6878"/>
  <c r="AM8" i="6878"/>
  <c r="AL8" i="6878"/>
  <c r="AK8" i="6878"/>
  <c r="AJ8" i="6878"/>
  <c r="AI8" i="6878"/>
  <c r="AH8" i="6878"/>
  <c r="AG8" i="6878"/>
  <c r="AF8" i="6878"/>
  <c r="AE8" i="6878"/>
  <c r="AD8" i="6878"/>
  <c r="AC8" i="6878"/>
  <c r="AB8" i="6878"/>
  <c r="AA8" i="6878"/>
  <c r="Z8" i="6878"/>
  <c r="Y8" i="6878"/>
  <c r="X8" i="6878"/>
  <c r="W8" i="6878"/>
  <c r="V8" i="6878"/>
  <c r="U8" i="6878"/>
  <c r="T8" i="6878"/>
  <c r="S8" i="6878"/>
  <c r="P8" i="6878"/>
  <c r="Q8" i="6878" s="1"/>
  <c r="R8" i="6878" s="1"/>
  <c r="N8" i="6878"/>
  <c r="M8" i="6878"/>
  <c r="CP8" i="6878" s="1"/>
  <c r="CW7" i="6878"/>
  <c r="CV7" i="6878"/>
  <c r="CU7" i="6878"/>
  <c r="CT7" i="6878"/>
  <c r="BB7" i="6878"/>
  <c r="BA7" i="6878"/>
  <c r="AZ7" i="6878"/>
  <c r="AY7" i="6878"/>
  <c r="AX7" i="6878"/>
  <c r="AW7" i="6878"/>
  <c r="AV7" i="6878"/>
  <c r="AU7" i="6878"/>
  <c r="AT7" i="6878"/>
  <c r="AS7" i="6878"/>
  <c r="AR7" i="6878"/>
  <c r="AQ7" i="6878"/>
  <c r="AP7" i="6878"/>
  <c r="AO7" i="6878"/>
  <c r="AN7" i="6878"/>
  <c r="AM7" i="6878"/>
  <c r="AL7" i="6878"/>
  <c r="AK7" i="6878"/>
  <c r="AJ7" i="6878"/>
  <c r="AI7" i="6878"/>
  <c r="AH7" i="6878"/>
  <c r="AG7" i="6878"/>
  <c r="AF7" i="6878"/>
  <c r="AE7" i="6878"/>
  <c r="AD7" i="6878"/>
  <c r="AC7" i="6878"/>
  <c r="AB7" i="6878"/>
  <c r="AA7" i="6878"/>
  <c r="Z7" i="6878"/>
  <c r="Y7" i="6878"/>
  <c r="X7" i="6878"/>
  <c r="W7" i="6878"/>
  <c r="V7" i="6878"/>
  <c r="U7" i="6878"/>
  <c r="T7" i="6878"/>
  <c r="S7" i="6878"/>
  <c r="P7" i="6878"/>
  <c r="Q7" i="6878" s="1"/>
  <c r="N7" i="6878"/>
  <c r="M7" i="6878"/>
  <c r="CP7" i="6878" s="1"/>
  <c r="CW6" i="6878"/>
  <c r="CV6" i="6878"/>
  <c r="CU6" i="6878"/>
  <c r="CT6" i="6878"/>
  <c r="BB6" i="6878"/>
  <c r="BA6" i="6878"/>
  <c r="AZ6" i="6878"/>
  <c r="AY6" i="6878"/>
  <c r="AX6" i="6878"/>
  <c r="AW6" i="6878"/>
  <c r="AV6" i="6878"/>
  <c r="AU6" i="6878"/>
  <c r="AT6" i="6878"/>
  <c r="AS6" i="6878"/>
  <c r="AR6" i="6878"/>
  <c r="AQ6" i="6878"/>
  <c r="AP6" i="6878"/>
  <c r="AO6" i="6878"/>
  <c r="AN6" i="6878"/>
  <c r="AM6" i="6878"/>
  <c r="AL6" i="6878"/>
  <c r="AK6" i="6878"/>
  <c r="AJ6" i="6878"/>
  <c r="AI6" i="6878"/>
  <c r="AH6" i="6878"/>
  <c r="AG6" i="6878"/>
  <c r="AF6" i="6878"/>
  <c r="AE6" i="6878"/>
  <c r="AD6" i="6878"/>
  <c r="AC6" i="6878"/>
  <c r="AB6" i="6878"/>
  <c r="AA6" i="6878"/>
  <c r="Z6" i="6878"/>
  <c r="Y6" i="6878"/>
  <c r="X6" i="6878"/>
  <c r="W6" i="6878"/>
  <c r="V6" i="6878"/>
  <c r="U6" i="6878"/>
  <c r="T6" i="6878"/>
  <c r="S6" i="6878"/>
  <c r="P6" i="6878"/>
  <c r="Q6" i="6878" s="1"/>
  <c r="CZ7" i="6878" s="1"/>
  <c r="N6" i="6878"/>
  <c r="M6" i="6878"/>
  <c r="CP6" i="6878" s="1"/>
  <c r="CW5" i="6878"/>
  <c r="CV5" i="6878"/>
  <c r="CU5" i="6878"/>
  <c r="CT5" i="6878"/>
  <c r="BB5" i="6878"/>
  <c r="BA5" i="6878"/>
  <c r="AZ5" i="6878"/>
  <c r="AY5" i="6878"/>
  <c r="AX5" i="6878"/>
  <c r="AW5" i="6878"/>
  <c r="AV5" i="6878"/>
  <c r="AU5" i="6878"/>
  <c r="AT5" i="6878"/>
  <c r="AS5" i="6878"/>
  <c r="AR5" i="6878"/>
  <c r="AQ5" i="6878"/>
  <c r="AP5" i="6878"/>
  <c r="AO5" i="6878"/>
  <c r="AN5" i="6878"/>
  <c r="AM5" i="6878"/>
  <c r="AL5" i="6878"/>
  <c r="AK5" i="6878"/>
  <c r="AJ5" i="6878"/>
  <c r="AI5" i="6878"/>
  <c r="AH5" i="6878"/>
  <c r="AG5" i="6878"/>
  <c r="AF5" i="6878"/>
  <c r="AE5" i="6878"/>
  <c r="AD5" i="6878"/>
  <c r="AC5" i="6878"/>
  <c r="AB5" i="6878"/>
  <c r="AA5" i="6878"/>
  <c r="Z5" i="6878"/>
  <c r="Y5" i="6878"/>
  <c r="X5" i="6878"/>
  <c r="W5" i="6878"/>
  <c r="V5" i="6878"/>
  <c r="U5" i="6878"/>
  <c r="T5" i="6878"/>
  <c r="S5" i="6878"/>
  <c r="P5" i="6878"/>
  <c r="Q5" i="6878" s="1"/>
  <c r="R5" i="6878" s="1"/>
  <c r="N5" i="6878"/>
  <c r="M5" i="6878"/>
  <c r="CP5" i="6878" s="1"/>
  <c r="I446" i="6847"/>
  <c r="H446" i="6847"/>
  <c r="I445" i="6847"/>
  <c r="H445" i="6847"/>
  <c r="I444" i="6847"/>
  <c r="H444" i="6847"/>
  <c r="I443" i="6847"/>
  <c r="H443" i="6847"/>
  <c r="A446" i="6847"/>
  <c r="A445" i="6847"/>
  <c r="A444" i="6847"/>
  <c r="A443" i="6847"/>
  <c r="BQ7" i="6877"/>
  <c r="BP7" i="6877"/>
  <c r="BO7" i="6877"/>
  <c r="BN7" i="6877"/>
  <c r="BM7" i="6877" s="1"/>
  <c r="BQ6" i="6877"/>
  <c r="BP6" i="6877"/>
  <c r="BO6" i="6877"/>
  <c r="BN6" i="6877"/>
  <c r="BQ5" i="6877"/>
  <c r="BP5" i="6877"/>
  <c r="BO5" i="6877"/>
  <c r="BN5" i="6877"/>
  <c r="M5" i="6877"/>
  <c r="BJ5" i="6877" s="1"/>
  <c r="N5" i="6877"/>
  <c r="P5" i="6877"/>
  <c r="Q5" i="6877"/>
  <c r="R5" i="6877" s="1"/>
  <c r="S5" i="6877"/>
  <c r="T5" i="6877"/>
  <c r="U5" i="6877"/>
  <c r="V5" i="6877"/>
  <c r="W5" i="6877"/>
  <c r="X5" i="6877"/>
  <c r="Y5" i="6877"/>
  <c r="Z5" i="6877"/>
  <c r="AA5" i="6877"/>
  <c r="AB5" i="6877"/>
  <c r="AC5" i="6877"/>
  <c r="AD5" i="6877"/>
  <c r="AE5" i="6877"/>
  <c r="AF5" i="6877"/>
  <c r="AG5" i="6877"/>
  <c r="AH5" i="6877"/>
  <c r="AI5" i="6877"/>
  <c r="AJ5" i="6877"/>
  <c r="AK5" i="6877"/>
  <c r="AL5" i="6877"/>
  <c r="M6" i="6877"/>
  <c r="BU6" i="6877" s="1"/>
  <c r="BW6" i="6877" s="1"/>
  <c r="N6" i="6877"/>
  <c r="P6" i="6877"/>
  <c r="Q6" i="6877"/>
  <c r="R6" i="6877" s="1"/>
  <c r="S6" i="6877"/>
  <c r="T6" i="6877"/>
  <c r="U6" i="6877"/>
  <c r="V6" i="6877"/>
  <c r="W6" i="6877"/>
  <c r="X6" i="6877"/>
  <c r="Y6" i="6877"/>
  <c r="Z6" i="6877"/>
  <c r="AA6" i="6877"/>
  <c r="AB6" i="6877"/>
  <c r="AC6" i="6877"/>
  <c r="AD6" i="6877"/>
  <c r="AE6" i="6877"/>
  <c r="AF6" i="6877"/>
  <c r="AG6" i="6877"/>
  <c r="AH6" i="6877"/>
  <c r="AI6" i="6877"/>
  <c r="AJ6" i="6877"/>
  <c r="AK6" i="6877"/>
  <c r="AL6" i="6877"/>
  <c r="BJ6" i="6877"/>
  <c r="M7" i="6877"/>
  <c r="BJ7" i="6877" s="1"/>
  <c r="N7" i="6877"/>
  <c r="P7" i="6877"/>
  <c r="Q7" i="6877"/>
  <c r="S7" i="6877"/>
  <c r="T7" i="6877"/>
  <c r="U7" i="6877"/>
  <c r="V7" i="6877"/>
  <c r="W7" i="6877"/>
  <c r="X7" i="6877"/>
  <c r="Y7" i="6877"/>
  <c r="Z7" i="6877"/>
  <c r="AA7" i="6877"/>
  <c r="AB7" i="6877"/>
  <c r="AC7" i="6877"/>
  <c r="AD7" i="6877"/>
  <c r="AE7" i="6877"/>
  <c r="AF7" i="6877"/>
  <c r="AG7" i="6877"/>
  <c r="AH7" i="6877"/>
  <c r="AI7" i="6877"/>
  <c r="AJ7" i="6877"/>
  <c r="AK7" i="6877"/>
  <c r="AL7" i="6877"/>
  <c r="H442" i="6847"/>
  <c r="I442" i="6847"/>
  <c r="A442" i="6847"/>
  <c r="CV7" i="6876"/>
  <c r="CU7" i="6876"/>
  <c r="CT7" i="6876"/>
  <c r="CV6" i="6876"/>
  <c r="CU6" i="6876"/>
  <c r="CT6" i="6876"/>
  <c r="CW5" i="6876"/>
  <c r="CV5" i="6876"/>
  <c r="CU5" i="6876"/>
  <c r="CT5" i="6876"/>
  <c r="M5" i="6876"/>
  <c r="CP5" i="6876" s="1"/>
  <c r="N5" i="6876"/>
  <c r="P5" i="6876"/>
  <c r="Q5" i="6876" s="1"/>
  <c r="R5" i="6876" s="1"/>
  <c r="S5" i="6876"/>
  <c r="T5" i="6876"/>
  <c r="U5" i="6876"/>
  <c r="V5" i="6876"/>
  <c r="W5" i="6876"/>
  <c r="X5" i="6876"/>
  <c r="Y5" i="6876"/>
  <c r="Z5" i="6876"/>
  <c r="AA5" i="6876"/>
  <c r="AB5" i="6876"/>
  <c r="AC5" i="6876"/>
  <c r="AD5" i="6876"/>
  <c r="AE5" i="6876"/>
  <c r="AF5" i="6876"/>
  <c r="AG5" i="6876"/>
  <c r="AH5" i="6876"/>
  <c r="AI5" i="6876"/>
  <c r="AJ5" i="6876"/>
  <c r="AK5" i="6876"/>
  <c r="AL5" i="6876"/>
  <c r="AM5" i="6876"/>
  <c r="AN5" i="6876"/>
  <c r="AO5" i="6876"/>
  <c r="AP5" i="6876"/>
  <c r="AQ5" i="6876"/>
  <c r="AR5" i="6876"/>
  <c r="AS5" i="6876"/>
  <c r="AT5" i="6876"/>
  <c r="AU5" i="6876"/>
  <c r="AV5" i="6876"/>
  <c r="AW5" i="6876"/>
  <c r="AX5" i="6876"/>
  <c r="AY5" i="6876"/>
  <c r="AZ5" i="6876"/>
  <c r="BA5" i="6876"/>
  <c r="BB5" i="6876"/>
  <c r="M6" i="6876"/>
  <c r="N6" i="6876"/>
  <c r="P6" i="6876"/>
  <c r="Q6" i="6876" s="1"/>
  <c r="R6" i="6876" s="1"/>
  <c r="S6" i="6876"/>
  <c r="T6" i="6876"/>
  <c r="U6" i="6876"/>
  <c r="V6" i="6876"/>
  <c r="W6" i="6876"/>
  <c r="X6" i="6876"/>
  <c r="Y6" i="6876"/>
  <c r="Z6" i="6876"/>
  <c r="AA6" i="6876"/>
  <c r="AB6" i="6876"/>
  <c r="AC6" i="6876"/>
  <c r="AD6" i="6876"/>
  <c r="AE6" i="6876"/>
  <c r="AF6" i="6876"/>
  <c r="AG6" i="6876"/>
  <c r="AH6" i="6876"/>
  <c r="AI6" i="6876"/>
  <c r="AJ6" i="6876"/>
  <c r="AK6" i="6876"/>
  <c r="AL6" i="6876"/>
  <c r="AM6" i="6876"/>
  <c r="AN6" i="6876"/>
  <c r="AO6" i="6876"/>
  <c r="AP6" i="6876"/>
  <c r="AQ6" i="6876"/>
  <c r="AR6" i="6876"/>
  <c r="AS6" i="6876"/>
  <c r="AT6" i="6876"/>
  <c r="AU6" i="6876"/>
  <c r="AV6" i="6876"/>
  <c r="AW6" i="6876"/>
  <c r="AX6" i="6876"/>
  <c r="AY6" i="6876"/>
  <c r="AZ6" i="6876"/>
  <c r="BA6" i="6876"/>
  <c r="BB6" i="6876"/>
  <c r="M7" i="6876"/>
  <c r="CP7" i="6876" s="1"/>
  <c r="N7" i="6876"/>
  <c r="P7" i="6876"/>
  <c r="Q7" i="6876" s="1"/>
  <c r="R7" i="6876" s="1"/>
  <c r="S7" i="6876"/>
  <c r="T7" i="6876"/>
  <c r="U7" i="6876"/>
  <c r="V7" i="6876"/>
  <c r="W7" i="6876"/>
  <c r="X7" i="6876"/>
  <c r="Y7" i="6876"/>
  <c r="Z7" i="6876"/>
  <c r="AA7" i="6876"/>
  <c r="AB7" i="6876"/>
  <c r="AC7" i="6876"/>
  <c r="AD7" i="6876"/>
  <c r="AE7" i="6876"/>
  <c r="AF7" i="6876"/>
  <c r="AG7" i="6876"/>
  <c r="AH7" i="6876"/>
  <c r="AI7" i="6876"/>
  <c r="AJ7" i="6876"/>
  <c r="AK7" i="6876"/>
  <c r="AL7" i="6876"/>
  <c r="AM7" i="6876"/>
  <c r="AN7" i="6876"/>
  <c r="AO7" i="6876"/>
  <c r="AP7" i="6876"/>
  <c r="AQ7" i="6876"/>
  <c r="AR7" i="6876"/>
  <c r="AS7" i="6876"/>
  <c r="AT7" i="6876"/>
  <c r="AU7" i="6876"/>
  <c r="AV7" i="6876"/>
  <c r="AW7" i="6876"/>
  <c r="AX7" i="6876"/>
  <c r="AY7" i="6876"/>
  <c r="AZ7" i="6876"/>
  <c r="BA7" i="6876"/>
  <c r="BB7" i="6876"/>
  <c r="BM6" i="6877" l="1"/>
  <c r="R7" i="6877"/>
  <c r="BM5" i="6877"/>
  <c r="BT7" i="6879"/>
  <c r="BJ6" i="6879"/>
  <c r="L10" i="6879"/>
  <c r="D10" i="6879" s="1"/>
  <c r="R7" i="6879"/>
  <c r="O8" i="6879"/>
  <c r="L8" i="6879" s="1"/>
  <c r="BM8" i="6879"/>
  <c r="BM5" i="6879"/>
  <c r="R6" i="6879"/>
  <c r="BM7" i="6879"/>
  <c r="R9" i="6879"/>
  <c r="L9" i="6879" s="1"/>
  <c r="L6" i="6879"/>
  <c r="O5" i="6879"/>
  <c r="L5" i="6879" s="1"/>
  <c r="D5" i="6879" s="1"/>
  <c r="O7" i="6879"/>
  <c r="BM9" i="6879"/>
  <c r="D6" i="6879"/>
  <c r="BJ7" i="6879"/>
  <c r="BJ9" i="6879"/>
  <c r="CZ7" i="6876"/>
  <c r="DA7" i="6876"/>
  <c r="DC7" i="6876" s="1"/>
  <c r="CS5" i="6876"/>
  <c r="CS7" i="6876"/>
  <c r="CP6" i="6876"/>
  <c r="CS6" i="6876"/>
  <c r="CS6" i="6878"/>
  <c r="DA6" i="6878"/>
  <c r="DC6" i="6878" s="1"/>
  <c r="O7" i="6878"/>
  <c r="DA9" i="6878"/>
  <c r="DC9" i="6878" s="1"/>
  <c r="O19" i="6878"/>
  <c r="CS22" i="6878"/>
  <c r="O23" i="6878"/>
  <c r="CS24" i="6878"/>
  <c r="O30" i="6878"/>
  <c r="CS31" i="6878"/>
  <c r="DA7" i="6878"/>
  <c r="DC7" i="6878" s="1"/>
  <c r="CZ11" i="6878"/>
  <c r="O24" i="6878"/>
  <c r="O31" i="6878"/>
  <c r="L31" i="6878" s="1"/>
  <c r="O5" i="6878"/>
  <c r="CS10" i="6878"/>
  <c r="DA10" i="6878"/>
  <c r="DC10" i="6878" s="1"/>
  <c r="O18" i="6878"/>
  <c r="L18" i="6878" s="1"/>
  <c r="O27" i="6878"/>
  <c r="R17" i="6878"/>
  <c r="L23" i="6878"/>
  <c r="L24" i="6878"/>
  <c r="CS12" i="6878"/>
  <c r="DA13" i="6878"/>
  <c r="DC13" i="6878" s="1"/>
  <c r="O13" i="6878"/>
  <c r="CS21" i="6878"/>
  <c r="R27" i="6878"/>
  <c r="L27" i="6878" s="1"/>
  <c r="CS32" i="6878"/>
  <c r="O34" i="6878"/>
  <c r="CS36" i="6878"/>
  <c r="CS7" i="6878"/>
  <c r="CS8" i="6878"/>
  <c r="DA8" i="6878"/>
  <c r="DC8" i="6878" s="1"/>
  <c r="O9" i="6878"/>
  <c r="CP9" i="6878"/>
  <c r="O11" i="6878"/>
  <c r="CP13" i="6878"/>
  <c r="O16" i="6878"/>
  <c r="O20" i="6878"/>
  <c r="L20" i="6878" s="1"/>
  <c r="CP27" i="6878"/>
  <c r="O33" i="6878"/>
  <c r="O35" i="6878"/>
  <c r="L35" i="6878" s="1"/>
  <c r="O36" i="6878"/>
  <c r="L11" i="6878"/>
  <c r="CZ14" i="6878"/>
  <c r="R13" i="6878"/>
  <c r="CP23" i="6878"/>
  <c r="CS5" i="6878"/>
  <c r="O8" i="6878"/>
  <c r="L8" i="6878" s="1"/>
  <c r="DA11" i="6878"/>
  <c r="DC11" i="6878" s="1"/>
  <c r="CS13" i="6878"/>
  <c r="CS16" i="6878"/>
  <c r="CS17" i="6878"/>
  <c r="O22" i="6878"/>
  <c r="L22" i="6878" s="1"/>
  <c r="O26" i="6878"/>
  <c r="CS27" i="6878"/>
  <c r="CP31" i="6878"/>
  <c r="O37" i="6878"/>
  <c r="L37" i="6878" s="1"/>
  <c r="CZ16" i="6878"/>
  <c r="R15" i="6878"/>
  <c r="CZ15" i="6878"/>
  <c r="L5" i="6878"/>
  <c r="CZ10" i="6878"/>
  <c r="R9" i="6878"/>
  <c r="CP22" i="6878"/>
  <c r="DA15" i="6878"/>
  <c r="DC15" i="6878" s="1"/>
  <c r="R29" i="6878"/>
  <c r="R34" i="6878"/>
  <c r="L34" i="6878" s="1"/>
  <c r="R12" i="6878"/>
  <c r="L12" i="6878" s="1"/>
  <c r="CZ13" i="6878"/>
  <c r="CZ12" i="6878"/>
  <c r="O14" i="6878"/>
  <c r="L14" i="6878" s="1"/>
  <c r="R25" i="6878"/>
  <c r="L33" i="6878"/>
  <c r="CP37" i="6878"/>
  <c r="CZ9" i="6878"/>
  <c r="CP28" i="6878"/>
  <c r="R32" i="6878"/>
  <c r="CZ6" i="6878"/>
  <c r="R6" i="6878"/>
  <c r="R19" i="6878"/>
  <c r="L19" i="6878" s="1"/>
  <c r="R21" i="6878"/>
  <c r="O6" i="6878"/>
  <c r="CZ8" i="6878"/>
  <c r="R7" i="6878"/>
  <c r="L7" i="6878" s="1"/>
  <c r="CS9" i="6878"/>
  <c r="R10" i="6878"/>
  <c r="L10" i="6878" s="1"/>
  <c r="DA12" i="6878"/>
  <c r="DC12" i="6878" s="1"/>
  <c r="DA14" i="6878"/>
  <c r="DC14" i="6878" s="1"/>
  <c r="O15" i="6878"/>
  <c r="R16" i="6878"/>
  <c r="CP17" i="6878"/>
  <c r="O21" i="6878"/>
  <c r="DA16" i="6878"/>
  <c r="DC16" i="6878" s="1"/>
  <c r="CS20" i="6878"/>
  <c r="O25" i="6878"/>
  <c r="L25" i="6878" s="1"/>
  <c r="R26" i="6878"/>
  <c r="L26" i="6878" s="1"/>
  <c r="O28" i="6878"/>
  <c r="L28" i="6878" s="1"/>
  <c r="CS30" i="6878"/>
  <c r="CS35" i="6878"/>
  <c r="R36" i="6878"/>
  <c r="O17" i="6878"/>
  <c r="L17" i="6878" s="1"/>
  <c r="CS19" i="6878"/>
  <c r="CS23" i="6878"/>
  <c r="O29" i="6878"/>
  <c r="R30" i="6878"/>
  <c r="L30" i="6878" s="1"/>
  <c r="O32" i="6878"/>
  <c r="CS34" i="6878"/>
  <c r="O5" i="6876"/>
  <c r="L5" i="6876" s="1"/>
  <c r="O6" i="6877"/>
  <c r="L6" i="6877" s="1"/>
  <c r="BT6" i="6877"/>
  <c r="O5" i="6877"/>
  <c r="O7" i="6877"/>
  <c r="L7" i="6877" s="1"/>
  <c r="L5" i="6877"/>
  <c r="O7" i="6876"/>
  <c r="L7" i="6876" s="1"/>
  <c r="O6" i="6876"/>
  <c r="L6" i="6876" s="1"/>
  <c r="H437" i="6847"/>
  <c r="I437" i="6847"/>
  <c r="H438" i="6847"/>
  <c r="I438" i="6847"/>
  <c r="H439" i="6847"/>
  <c r="I439" i="6847"/>
  <c r="H440" i="6847"/>
  <c r="I440" i="6847"/>
  <c r="H441" i="6847"/>
  <c r="I441" i="6847"/>
  <c r="A437" i="6847"/>
  <c r="A438" i="6847"/>
  <c r="A439" i="6847"/>
  <c r="A440" i="6847"/>
  <c r="A441" i="6847"/>
  <c r="H427" i="6847"/>
  <c r="I427" i="6847"/>
  <c r="H428" i="6847"/>
  <c r="I428" i="6847"/>
  <c r="H429" i="6847"/>
  <c r="I429" i="6847"/>
  <c r="H430" i="6847"/>
  <c r="I430" i="6847"/>
  <c r="H431" i="6847"/>
  <c r="I431" i="6847"/>
  <c r="H432" i="6847"/>
  <c r="I432" i="6847"/>
  <c r="H433" i="6847"/>
  <c r="I433" i="6847"/>
  <c r="H434" i="6847"/>
  <c r="I434" i="6847"/>
  <c r="H435" i="6847"/>
  <c r="I435" i="6847"/>
  <c r="H436" i="6847"/>
  <c r="I436" i="6847"/>
  <c r="A427" i="6847"/>
  <c r="A428" i="6847"/>
  <c r="A429" i="6847"/>
  <c r="A430" i="6847"/>
  <c r="A431" i="6847"/>
  <c r="A432" i="6847"/>
  <c r="A433" i="6847"/>
  <c r="A434" i="6847"/>
  <c r="A435" i="6847"/>
  <c r="A436" i="6847"/>
  <c r="V5" i="6875"/>
  <c r="V6" i="6875" s="1"/>
  <c r="V7" i="6875" s="1"/>
  <c r="V8" i="6875" s="1"/>
  <c r="V9" i="6875" s="1"/>
  <c r="V10" i="6875" s="1"/>
  <c r="V11" i="6875" s="1"/>
  <c r="V12" i="6875" s="1"/>
  <c r="V13" i="6875" s="1"/>
  <c r="V14" i="6875" s="1"/>
  <c r="V15" i="6875" s="1"/>
  <c r="V4" i="6875"/>
  <c r="U5" i="6875"/>
  <c r="U6" i="6875" s="1"/>
  <c r="W4" i="6875"/>
  <c r="X4" i="6875"/>
  <c r="W5" i="6875"/>
  <c r="X5" i="6875"/>
  <c r="W6" i="6875"/>
  <c r="X6" i="6875"/>
  <c r="W7" i="6875"/>
  <c r="W8" i="6875"/>
  <c r="W9" i="6875"/>
  <c r="W10" i="6875"/>
  <c r="W11" i="6875"/>
  <c r="W12" i="6875"/>
  <c r="W13" i="6875"/>
  <c r="W14" i="6875"/>
  <c r="W15" i="6875"/>
  <c r="W16" i="6875"/>
  <c r="X16" i="6875"/>
  <c r="Q20" i="6874"/>
  <c r="R20" i="6874"/>
  <c r="S20" i="6874"/>
  <c r="T20" i="6874"/>
  <c r="W20" i="6874"/>
  <c r="Q21" i="6874"/>
  <c r="R21" i="6874"/>
  <c r="S21" i="6874"/>
  <c r="T21" i="6874"/>
  <c r="W21" i="6874"/>
  <c r="Q22" i="6874"/>
  <c r="R22" i="6874"/>
  <c r="S22" i="6874"/>
  <c r="T22" i="6874"/>
  <c r="W22" i="6874"/>
  <c r="Q23" i="6874"/>
  <c r="R23" i="6874"/>
  <c r="S23" i="6874"/>
  <c r="T23" i="6874"/>
  <c r="W23" i="6874"/>
  <c r="Q24" i="6874"/>
  <c r="P24" i="6874" s="1"/>
  <c r="R24" i="6874"/>
  <c r="S24" i="6874"/>
  <c r="T24" i="6874"/>
  <c r="W24" i="6874"/>
  <c r="Q25" i="6874"/>
  <c r="R25" i="6874"/>
  <c r="S25" i="6874"/>
  <c r="T25" i="6874"/>
  <c r="W25" i="6874"/>
  <c r="Q26" i="6874"/>
  <c r="P26" i="6874" s="1"/>
  <c r="R26" i="6874"/>
  <c r="S26" i="6874"/>
  <c r="T26" i="6874"/>
  <c r="W26" i="6874"/>
  <c r="Q27" i="6874"/>
  <c r="R27" i="6874"/>
  <c r="S27" i="6874"/>
  <c r="T27" i="6874"/>
  <c r="W27" i="6874"/>
  <c r="X27" i="6874"/>
  <c r="Q28" i="6874"/>
  <c r="R28" i="6874"/>
  <c r="S28" i="6874"/>
  <c r="T28" i="6874"/>
  <c r="W28" i="6874"/>
  <c r="Q29" i="6874"/>
  <c r="R29" i="6874"/>
  <c r="S29" i="6874"/>
  <c r="T29" i="6874"/>
  <c r="W29" i="6874"/>
  <c r="Q30" i="6874"/>
  <c r="R30" i="6874"/>
  <c r="S30" i="6874"/>
  <c r="T30" i="6874"/>
  <c r="W30" i="6874"/>
  <c r="Q31" i="6874"/>
  <c r="R31" i="6874"/>
  <c r="S31" i="6874"/>
  <c r="T31" i="6874"/>
  <c r="W31" i="6874"/>
  <c r="Q32" i="6874"/>
  <c r="P32" i="6874" s="1"/>
  <c r="R32" i="6874"/>
  <c r="S32" i="6874"/>
  <c r="T32" i="6874"/>
  <c r="W32" i="6874"/>
  <c r="Q33" i="6874"/>
  <c r="R33" i="6874"/>
  <c r="P33" i="6874" s="1"/>
  <c r="S33" i="6874"/>
  <c r="T33" i="6874"/>
  <c r="W33" i="6874"/>
  <c r="Q34" i="6874"/>
  <c r="P34" i="6874" s="1"/>
  <c r="R34" i="6874"/>
  <c r="S34" i="6874"/>
  <c r="T34" i="6874"/>
  <c r="W34" i="6874"/>
  <c r="Q35" i="6874"/>
  <c r="R35" i="6874"/>
  <c r="S35" i="6874"/>
  <c r="T35" i="6874"/>
  <c r="W35" i="6874"/>
  <c r="Q36" i="6874"/>
  <c r="R36" i="6874"/>
  <c r="S36" i="6874"/>
  <c r="T36" i="6874"/>
  <c r="W36" i="6874"/>
  <c r="Q37" i="6874"/>
  <c r="R37" i="6874"/>
  <c r="S37" i="6874"/>
  <c r="T37" i="6874"/>
  <c r="W37" i="6874"/>
  <c r="Q38" i="6874"/>
  <c r="R38" i="6874"/>
  <c r="S38" i="6874"/>
  <c r="T38" i="6874"/>
  <c r="W38" i="6874"/>
  <c r="Q39" i="6874"/>
  <c r="R39" i="6874"/>
  <c r="S39" i="6874"/>
  <c r="T39" i="6874"/>
  <c r="W39" i="6874"/>
  <c r="Q40" i="6874"/>
  <c r="P40" i="6874" s="1"/>
  <c r="R40" i="6874"/>
  <c r="S40" i="6874"/>
  <c r="T40" i="6874"/>
  <c r="W40" i="6874"/>
  <c r="Q41" i="6874"/>
  <c r="R41" i="6874"/>
  <c r="S41" i="6874"/>
  <c r="T41" i="6874"/>
  <c r="W41" i="6874"/>
  <c r="Q42" i="6874"/>
  <c r="P42" i="6874" s="1"/>
  <c r="R42" i="6874"/>
  <c r="S42" i="6874"/>
  <c r="T42" i="6874"/>
  <c r="W42" i="6874"/>
  <c r="Q43" i="6874"/>
  <c r="R43" i="6874"/>
  <c r="S43" i="6874"/>
  <c r="T43" i="6874"/>
  <c r="W43" i="6874"/>
  <c r="X43" i="6874"/>
  <c r="Q44" i="6874"/>
  <c r="R44" i="6874"/>
  <c r="S44" i="6874"/>
  <c r="T44" i="6874"/>
  <c r="W44" i="6874"/>
  <c r="Q45" i="6874"/>
  <c r="R45" i="6874"/>
  <c r="S45" i="6874"/>
  <c r="T45" i="6874"/>
  <c r="W45" i="6874"/>
  <c r="Q46" i="6874"/>
  <c r="R46" i="6874"/>
  <c r="S46" i="6874"/>
  <c r="T46" i="6874"/>
  <c r="W46" i="6874"/>
  <c r="Q47" i="6874"/>
  <c r="R47" i="6874"/>
  <c r="S47" i="6874"/>
  <c r="T47" i="6874"/>
  <c r="W47" i="6874"/>
  <c r="Q48" i="6874"/>
  <c r="P48" i="6874" s="1"/>
  <c r="R48" i="6874"/>
  <c r="S48" i="6874"/>
  <c r="T48" i="6874"/>
  <c r="W48" i="6874"/>
  <c r="T16" i="6875"/>
  <c r="S16" i="6875"/>
  <c r="R16" i="6875"/>
  <c r="Q16" i="6875"/>
  <c r="T15" i="6875"/>
  <c r="S15" i="6875"/>
  <c r="R15" i="6875"/>
  <c r="Q15" i="6875"/>
  <c r="T14" i="6875"/>
  <c r="S14" i="6875"/>
  <c r="R14" i="6875"/>
  <c r="Q14" i="6875"/>
  <c r="L14" i="6875"/>
  <c r="X15" i="6875" s="1"/>
  <c r="T13" i="6875"/>
  <c r="S13" i="6875"/>
  <c r="R13" i="6875"/>
  <c r="Q13" i="6875"/>
  <c r="L13" i="6875"/>
  <c r="X13" i="6875" s="1"/>
  <c r="T12" i="6875"/>
  <c r="S12" i="6875"/>
  <c r="R12" i="6875"/>
  <c r="Q12" i="6875"/>
  <c r="L12" i="6875"/>
  <c r="X12" i="6875" s="1"/>
  <c r="T11" i="6875"/>
  <c r="S11" i="6875"/>
  <c r="R11" i="6875"/>
  <c r="Q11" i="6875"/>
  <c r="L11" i="6875"/>
  <c r="X11" i="6875" s="1"/>
  <c r="T10" i="6875"/>
  <c r="S10" i="6875"/>
  <c r="R10" i="6875"/>
  <c r="Q10" i="6875"/>
  <c r="L10" i="6875"/>
  <c r="T9" i="6875"/>
  <c r="S9" i="6875"/>
  <c r="R9" i="6875"/>
  <c r="Q9" i="6875"/>
  <c r="L9" i="6875"/>
  <c r="X9" i="6875" s="1"/>
  <c r="T8" i="6875"/>
  <c r="S8" i="6875"/>
  <c r="R8" i="6875"/>
  <c r="Q8" i="6875"/>
  <c r="L8" i="6875"/>
  <c r="X8" i="6875" s="1"/>
  <c r="T7" i="6875"/>
  <c r="S7" i="6875"/>
  <c r="R7" i="6875"/>
  <c r="Q7" i="6875"/>
  <c r="L7" i="6875"/>
  <c r="X7" i="6875" s="1"/>
  <c r="T6" i="6875"/>
  <c r="S6" i="6875"/>
  <c r="R6" i="6875"/>
  <c r="Q6" i="6875"/>
  <c r="L6" i="6875"/>
  <c r="T5" i="6875"/>
  <c r="S5" i="6875"/>
  <c r="R5" i="6875"/>
  <c r="Q5" i="6875"/>
  <c r="L5" i="6875"/>
  <c r="T4" i="6875"/>
  <c r="S4" i="6875"/>
  <c r="R4" i="6875"/>
  <c r="Q4" i="6875"/>
  <c r="L4" i="6875"/>
  <c r="T3" i="6875"/>
  <c r="S3" i="6875"/>
  <c r="R3" i="6875"/>
  <c r="Q3" i="6875"/>
  <c r="P3" i="6875" s="1"/>
  <c r="L3" i="6875"/>
  <c r="Q7" i="6874"/>
  <c r="R7" i="6874"/>
  <c r="S7" i="6874"/>
  <c r="T7" i="6874"/>
  <c r="W7" i="6874"/>
  <c r="Q8" i="6874"/>
  <c r="R8" i="6874"/>
  <c r="S8" i="6874"/>
  <c r="T8" i="6874"/>
  <c r="W8" i="6874"/>
  <c r="Q9" i="6874"/>
  <c r="R9" i="6874"/>
  <c r="S9" i="6874"/>
  <c r="T9" i="6874"/>
  <c r="W9" i="6874"/>
  <c r="Q10" i="6874"/>
  <c r="R10" i="6874"/>
  <c r="S10" i="6874"/>
  <c r="T10" i="6874"/>
  <c r="W10" i="6874"/>
  <c r="Q11" i="6874"/>
  <c r="R11" i="6874"/>
  <c r="S11" i="6874"/>
  <c r="T11" i="6874"/>
  <c r="W11" i="6874"/>
  <c r="Q12" i="6874"/>
  <c r="R12" i="6874"/>
  <c r="S12" i="6874"/>
  <c r="T12" i="6874"/>
  <c r="W12" i="6874"/>
  <c r="Q13" i="6874"/>
  <c r="R13" i="6874"/>
  <c r="S13" i="6874"/>
  <c r="T13" i="6874"/>
  <c r="W13" i="6874"/>
  <c r="Q14" i="6874"/>
  <c r="R14" i="6874"/>
  <c r="S14" i="6874"/>
  <c r="T14" i="6874"/>
  <c r="W14" i="6874"/>
  <c r="Q15" i="6874"/>
  <c r="R15" i="6874"/>
  <c r="S15" i="6874"/>
  <c r="T15" i="6874"/>
  <c r="W15" i="6874"/>
  <c r="Q16" i="6874"/>
  <c r="R16" i="6874"/>
  <c r="S16" i="6874"/>
  <c r="T16" i="6874"/>
  <c r="W16" i="6874"/>
  <c r="Q17" i="6874"/>
  <c r="R17" i="6874"/>
  <c r="S17" i="6874"/>
  <c r="T17" i="6874"/>
  <c r="W17" i="6874"/>
  <c r="Q18" i="6874"/>
  <c r="R18" i="6874"/>
  <c r="S18" i="6874"/>
  <c r="T18" i="6874"/>
  <c r="W18" i="6874"/>
  <c r="Q19" i="6874"/>
  <c r="R19" i="6874"/>
  <c r="S19" i="6874"/>
  <c r="T19" i="6874"/>
  <c r="W19" i="6874"/>
  <c r="Q4" i="6874"/>
  <c r="R4" i="6874"/>
  <c r="S4" i="6874"/>
  <c r="T4" i="6874"/>
  <c r="Q5" i="6874"/>
  <c r="R5" i="6874"/>
  <c r="S5" i="6874"/>
  <c r="T5" i="6874"/>
  <c r="Q6" i="6874"/>
  <c r="R6" i="6874"/>
  <c r="S6" i="6874"/>
  <c r="T6" i="6874"/>
  <c r="W5" i="6874"/>
  <c r="W6" i="6874"/>
  <c r="W4" i="6874"/>
  <c r="T3" i="6874"/>
  <c r="S3" i="6874"/>
  <c r="R3" i="6874"/>
  <c r="Q3" i="6874"/>
  <c r="L3" i="6874"/>
  <c r="L4" i="6874"/>
  <c r="L5" i="6874"/>
  <c r="L6" i="6874"/>
  <c r="L7" i="6874"/>
  <c r="L8" i="6874"/>
  <c r="L9" i="6874"/>
  <c r="L10" i="6874"/>
  <c r="L11" i="6874"/>
  <c r="L12" i="6874"/>
  <c r="L13" i="6874"/>
  <c r="L14" i="6874"/>
  <c r="L15" i="6874"/>
  <c r="L16" i="6874"/>
  <c r="L17" i="6874"/>
  <c r="L18" i="6874"/>
  <c r="L19" i="6874"/>
  <c r="L20" i="6874"/>
  <c r="X20" i="6874" s="1"/>
  <c r="L21" i="6874"/>
  <c r="L22" i="6874"/>
  <c r="X22" i="6874" s="1"/>
  <c r="L23" i="6874"/>
  <c r="X23" i="6874" s="1"/>
  <c r="L24" i="6874"/>
  <c r="X24" i="6874" s="1"/>
  <c r="L25" i="6874"/>
  <c r="L26" i="6874"/>
  <c r="X26" i="6874" s="1"/>
  <c r="L27" i="6874"/>
  <c r="L28" i="6874"/>
  <c r="X28" i="6874" s="1"/>
  <c r="L29" i="6874"/>
  <c r="L30" i="6874"/>
  <c r="X30" i="6874" s="1"/>
  <c r="L31" i="6874"/>
  <c r="X31" i="6874" s="1"/>
  <c r="L32" i="6874"/>
  <c r="X32" i="6874" s="1"/>
  <c r="L33" i="6874"/>
  <c r="L34" i="6874"/>
  <c r="X34" i="6874" s="1"/>
  <c r="L35" i="6874"/>
  <c r="L36" i="6874"/>
  <c r="X36" i="6874" s="1"/>
  <c r="L37" i="6874"/>
  <c r="L38" i="6874"/>
  <c r="X38" i="6874" s="1"/>
  <c r="L39" i="6874"/>
  <c r="X39" i="6874" s="1"/>
  <c r="L40" i="6874"/>
  <c r="X40" i="6874" s="1"/>
  <c r="L41" i="6874"/>
  <c r="L42" i="6874"/>
  <c r="X42" i="6874" s="1"/>
  <c r="L43" i="6874"/>
  <c r="L44" i="6874"/>
  <c r="X44" i="6874" s="1"/>
  <c r="L45" i="6874"/>
  <c r="L46" i="6874"/>
  <c r="X46" i="6874" s="1"/>
  <c r="L47" i="6874"/>
  <c r="X47" i="6874" s="1"/>
  <c r="L48" i="6874"/>
  <c r="X48" i="6874" s="1"/>
  <c r="A6" i="6877" l="1"/>
  <c r="D5" i="6877"/>
  <c r="A5" i="6879"/>
  <c r="A6" i="6879"/>
  <c r="L7" i="6879"/>
  <c r="D7" i="6879"/>
  <c r="A7" i="6879"/>
  <c r="A8" i="6879"/>
  <c r="A9" i="6879" s="1"/>
  <c r="DB7" i="6876"/>
  <c r="A5" i="6876"/>
  <c r="D5" i="6876"/>
  <c r="L29" i="6878"/>
  <c r="L36" i="6878"/>
  <c r="L16" i="6878"/>
  <c r="L9" i="6878"/>
  <c r="L13" i="6878"/>
  <c r="DB14" i="6878" s="1"/>
  <c r="L6" i="6878"/>
  <c r="DB12" i="6878"/>
  <c r="A9" i="6878"/>
  <c r="DB10" i="6878"/>
  <c r="DB11" i="6878"/>
  <c r="DB6" i="6878"/>
  <c r="DB7" i="6878"/>
  <c r="A7" i="6878"/>
  <c r="L15" i="6878"/>
  <c r="A8" i="6878"/>
  <c r="DB8" i="6878"/>
  <c r="A5" i="6878"/>
  <c r="A6" i="6878" s="1"/>
  <c r="A16" i="6878"/>
  <c r="L32" i="6878"/>
  <c r="L21" i="6878"/>
  <c r="BV6" i="6877"/>
  <c r="A5" i="6877"/>
  <c r="P41" i="6874"/>
  <c r="P25" i="6874"/>
  <c r="X35" i="6874"/>
  <c r="X19" i="6874"/>
  <c r="X15" i="6874"/>
  <c r="X11" i="6874"/>
  <c r="X7" i="6874"/>
  <c r="P46" i="6874"/>
  <c r="P45" i="6874"/>
  <c r="P36" i="6874"/>
  <c r="P30" i="6874"/>
  <c r="P29" i="6874"/>
  <c r="P20" i="6874"/>
  <c r="X45" i="6874"/>
  <c r="X41" i="6874"/>
  <c r="X37" i="6874"/>
  <c r="X33" i="6874"/>
  <c r="X29" i="6874"/>
  <c r="X25" i="6874"/>
  <c r="X21" i="6874"/>
  <c r="X17" i="6874"/>
  <c r="X13" i="6874"/>
  <c r="X9" i="6874"/>
  <c r="X5" i="6874"/>
  <c r="P44" i="6874"/>
  <c r="P38" i="6874"/>
  <c r="P37" i="6874"/>
  <c r="P28" i="6874"/>
  <c r="P22" i="6874"/>
  <c r="P21" i="6874"/>
  <c r="P47" i="6874"/>
  <c r="P43" i="6874"/>
  <c r="P39" i="6874"/>
  <c r="P35" i="6874"/>
  <c r="P31" i="6874"/>
  <c r="P27" i="6874"/>
  <c r="P23" i="6874"/>
  <c r="U7" i="6875"/>
  <c r="U8" i="6875" s="1"/>
  <c r="U9" i="6875" s="1"/>
  <c r="X14" i="6875"/>
  <c r="X10" i="6875"/>
  <c r="P14" i="6875"/>
  <c r="P13" i="6875"/>
  <c r="P8" i="6875"/>
  <c r="P10" i="6875"/>
  <c r="P12" i="6875"/>
  <c r="P16" i="6875"/>
  <c r="P7" i="6875"/>
  <c r="P11" i="6875"/>
  <c r="P4" i="6875"/>
  <c r="P5" i="6875"/>
  <c r="P6" i="6875"/>
  <c r="P9" i="6875"/>
  <c r="P15" i="6875"/>
  <c r="X16" i="6874"/>
  <c r="X12" i="6874"/>
  <c r="X8" i="6874"/>
  <c r="X4" i="6874"/>
  <c r="U4" i="6874" s="1"/>
  <c r="U5" i="6874" s="1"/>
  <c r="U6" i="6874" s="1"/>
  <c r="U7" i="6874" s="1"/>
  <c r="P5" i="6874"/>
  <c r="P4" i="6874"/>
  <c r="P17" i="6874"/>
  <c r="P16" i="6874"/>
  <c r="P13" i="6874"/>
  <c r="P12" i="6874"/>
  <c r="P9" i="6874"/>
  <c r="P8" i="6874"/>
  <c r="X6" i="6874"/>
  <c r="P19" i="6874"/>
  <c r="P15" i="6874"/>
  <c r="P11" i="6874"/>
  <c r="P7" i="6874"/>
  <c r="P6" i="6874"/>
  <c r="X18" i="6874"/>
  <c r="X14" i="6874"/>
  <c r="X10" i="6874"/>
  <c r="P18" i="6874"/>
  <c r="P14" i="6874"/>
  <c r="P10" i="6874"/>
  <c r="P3" i="6874"/>
  <c r="BP3" i="6873"/>
  <c r="BQ3" i="6873"/>
  <c r="BS3" i="6873" s="1"/>
  <c r="BR3" i="6873"/>
  <c r="BO3" i="6873" s="1"/>
  <c r="BP4" i="6873"/>
  <c r="BQ4" i="6873"/>
  <c r="BS4" i="6873" s="1"/>
  <c r="BR4" i="6873"/>
  <c r="BP5" i="6873"/>
  <c r="BQ5" i="6873"/>
  <c r="BR5" i="6873"/>
  <c r="BS5" i="6873"/>
  <c r="BP6" i="6873"/>
  <c r="BQ6" i="6873"/>
  <c r="BS6" i="6873" s="1"/>
  <c r="BR6" i="6873"/>
  <c r="BP7" i="6873"/>
  <c r="BQ7" i="6873"/>
  <c r="BR7" i="6873"/>
  <c r="BS7" i="6873"/>
  <c r="BP8" i="6873"/>
  <c r="BQ8" i="6873"/>
  <c r="BS8" i="6873" s="1"/>
  <c r="BR8" i="6873"/>
  <c r="BP9" i="6873"/>
  <c r="BQ9" i="6873"/>
  <c r="BS9" i="6873" s="1"/>
  <c r="BR9" i="6873"/>
  <c r="BP22" i="6872"/>
  <c r="BQ22" i="6872"/>
  <c r="BS22" i="6872" s="1"/>
  <c r="BR22" i="6872"/>
  <c r="BP23" i="6872"/>
  <c r="BQ23" i="6872"/>
  <c r="BS23" i="6872" s="1"/>
  <c r="BR23" i="6872"/>
  <c r="BP24" i="6872"/>
  <c r="BQ24" i="6872"/>
  <c r="BS24" i="6872" s="1"/>
  <c r="BR24" i="6872"/>
  <c r="BP25" i="6872"/>
  <c r="BQ25" i="6872"/>
  <c r="BS25" i="6872" s="1"/>
  <c r="BR25" i="6872"/>
  <c r="BP26" i="6872"/>
  <c r="BQ26" i="6872"/>
  <c r="BR26" i="6872"/>
  <c r="BS26" i="6872"/>
  <c r="BP27" i="6872"/>
  <c r="BQ27" i="6872"/>
  <c r="BS27" i="6872" s="1"/>
  <c r="BR27" i="6872"/>
  <c r="BP28" i="6872"/>
  <c r="BQ28" i="6872"/>
  <c r="BS28" i="6872" s="1"/>
  <c r="BR28" i="6872"/>
  <c r="BP29" i="6872"/>
  <c r="BQ29" i="6872"/>
  <c r="BS29" i="6872" s="1"/>
  <c r="BR29" i="6872"/>
  <c r="BP30" i="6872"/>
  <c r="BQ30" i="6872"/>
  <c r="BS30" i="6872" s="1"/>
  <c r="BR30" i="6872"/>
  <c r="BP31" i="6872"/>
  <c r="BQ31" i="6872"/>
  <c r="BR31" i="6872"/>
  <c r="BS31" i="6872"/>
  <c r="BP32" i="6872"/>
  <c r="BQ32" i="6872"/>
  <c r="BS32" i="6872" s="1"/>
  <c r="BR32" i="6872"/>
  <c r="BP33" i="6872"/>
  <c r="BQ33" i="6872"/>
  <c r="BS33" i="6872" s="1"/>
  <c r="BR33" i="6872"/>
  <c r="BP34" i="6872"/>
  <c r="BQ34" i="6872"/>
  <c r="BS34" i="6872" s="1"/>
  <c r="BR34" i="6872"/>
  <c r="BP35" i="6872"/>
  <c r="BQ35" i="6872"/>
  <c r="BS35" i="6872" s="1"/>
  <c r="BR35" i="6872"/>
  <c r="BP36" i="6872"/>
  <c r="BQ36" i="6872"/>
  <c r="BS36" i="6872" s="1"/>
  <c r="BR36" i="6872"/>
  <c r="BP37" i="6872"/>
  <c r="BQ37" i="6872"/>
  <c r="BS37" i="6872" s="1"/>
  <c r="BR37" i="6872"/>
  <c r="BP38" i="6872"/>
  <c r="BQ38" i="6872"/>
  <c r="BS38" i="6872" s="1"/>
  <c r="BR38" i="6872"/>
  <c r="BP39" i="6872"/>
  <c r="BQ39" i="6872"/>
  <c r="BS39" i="6872" s="1"/>
  <c r="BR39" i="6872"/>
  <c r="BP40" i="6872"/>
  <c r="BQ40" i="6872"/>
  <c r="BS40" i="6872" s="1"/>
  <c r="BR40" i="6872"/>
  <c r="BP41" i="6872"/>
  <c r="BQ41" i="6872"/>
  <c r="BS41" i="6872" s="1"/>
  <c r="BR41" i="6872"/>
  <c r="BP42" i="6872"/>
  <c r="BQ42" i="6872"/>
  <c r="BR42" i="6872"/>
  <c r="BS42" i="6872"/>
  <c r="BM9" i="6873"/>
  <c r="BL9" i="6873"/>
  <c r="BK9" i="6873"/>
  <c r="BJ9" i="6873"/>
  <c r="BM8" i="6873"/>
  <c r="BL8" i="6873"/>
  <c r="BK8" i="6873"/>
  <c r="BJ8" i="6873"/>
  <c r="BM7" i="6873"/>
  <c r="BL7" i="6873"/>
  <c r="BK7" i="6873"/>
  <c r="BJ7" i="6873"/>
  <c r="BM6" i="6873"/>
  <c r="BL6" i="6873"/>
  <c r="BK6" i="6873"/>
  <c r="BJ6" i="6873"/>
  <c r="BM5" i="6873"/>
  <c r="BL5" i="6873"/>
  <c r="BK5" i="6873"/>
  <c r="BJ5" i="6873"/>
  <c r="BM4" i="6873"/>
  <c r="BL4" i="6873"/>
  <c r="BK4" i="6873"/>
  <c r="BJ4" i="6873"/>
  <c r="BM3" i="6873"/>
  <c r="BL3" i="6873"/>
  <c r="BK3" i="6873"/>
  <c r="BJ3" i="6873"/>
  <c r="BI3" i="6873" s="1"/>
  <c r="BM2" i="6873"/>
  <c r="BL2" i="6873"/>
  <c r="BK2" i="6873"/>
  <c r="BJ2" i="6873"/>
  <c r="A421" i="6847"/>
  <c r="A422" i="6847"/>
  <c r="A423" i="6847"/>
  <c r="A424" i="6847"/>
  <c r="A425" i="6847"/>
  <c r="A426" i="6847"/>
  <c r="H421" i="6847"/>
  <c r="I421" i="6847"/>
  <c r="H422" i="6847"/>
  <c r="I422" i="6847"/>
  <c r="H423" i="6847"/>
  <c r="I423" i="6847"/>
  <c r="H424" i="6847"/>
  <c r="I424" i="6847"/>
  <c r="H425" i="6847"/>
  <c r="I425" i="6847"/>
  <c r="H426" i="6847"/>
  <c r="I426" i="6847"/>
  <c r="BJ7" i="6872"/>
  <c r="BK7" i="6872"/>
  <c r="BL7" i="6872"/>
  <c r="BM7" i="6872"/>
  <c r="BP7" i="6872"/>
  <c r="BQ7" i="6872"/>
  <c r="BS7" i="6872" s="1"/>
  <c r="BR7" i="6872"/>
  <c r="BJ8" i="6872"/>
  <c r="BK8" i="6872"/>
  <c r="BL8" i="6872"/>
  <c r="BM8" i="6872"/>
  <c r="BP8" i="6872"/>
  <c r="BQ8" i="6872"/>
  <c r="BS8" i="6872" s="1"/>
  <c r="BR8" i="6872"/>
  <c r="BJ9" i="6872"/>
  <c r="BK9" i="6872"/>
  <c r="BL9" i="6872"/>
  <c r="BM9" i="6872"/>
  <c r="BP9" i="6872"/>
  <c r="BQ9" i="6872"/>
  <c r="BS9" i="6872" s="1"/>
  <c r="BR9" i="6872"/>
  <c r="BJ10" i="6872"/>
  <c r="BK10" i="6872"/>
  <c r="BL10" i="6872"/>
  <c r="BM10" i="6872"/>
  <c r="BP10" i="6872"/>
  <c r="BQ10" i="6872"/>
  <c r="BS10" i="6872" s="1"/>
  <c r="BR10" i="6872"/>
  <c r="BJ11" i="6872"/>
  <c r="BK11" i="6872"/>
  <c r="BL11" i="6872"/>
  <c r="BM11" i="6872"/>
  <c r="BP11" i="6872"/>
  <c r="BQ11" i="6872"/>
  <c r="BS11" i="6872" s="1"/>
  <c r="BR11" i="6872"/>
  <c r="BJ12" i="6872"/>
  <c r="BK12" i="6872"/>
  <c r="BL12" i="6872"/>
  <c r="BM12" i="6872"/>
  <c r="BP12" i="6872"/>
  <c r="BQ12" i="6872"/>
  <c r="BS12" i="6872" s="1"/>
  <c r="BR12" i="6872"/>
  <c r="BJ13" i="6872"/>
  <c r="BK13" i="6872"/>
  <c r="BL13" i="6872"/>
  <c r="BM13" i="6872"/>
  <c r="BP13" i="6872"/>
  <c r="BQ13" i="6872"/>
  <c r="BS13" i="6872" s="1"/>
  <c r="BR13" i="6872"/>
  <c r="BJ14" i="6872"/>
  <c r="BK14" i="6872"/>
  <c r="BL14" i="6872"/>
  <c r="BM14" i="6872"/>
  <c r="BP14" i="6872"/>
  <c r="BQ14" i="6872"/>
  <c r="BS14" i="6872" s="1"/>
  <c r="BR14" i="6872"/>
  <c r="BJ15" i="6872"/>
  <c r="BK15" i="6872"/>
  <c r="BL15" i="6872"/>
  <c r="BM15" i="6872"/>
  <c r="BP15" i="6872"/>
  <c r="BQ15" i="6872"/>
  <c r="BS15" i="6872" s="1"/>
  <c r="BR15" i="6872"/>
  <c r="BJ16" i="6872"/>
  <c r="BK16" i="6872"/>
  <c r="BL16" i="6872"/>
  <c r="BM16" i="6872"/>
  <c r="BP16" i="6872"/>
  <c r="BQ16" i="6872"/>
  <c r="BS16" i="6872" s="1"/>
  <c r="BR16" i="6872"/>
  <c r="BJ17" i="6872"/>
  <c r="BK17" i="6872"/>
  <c r="BL17" i="6872"/>
  <c r="BM17" i="6872"/>
  <c r="BP17" i="6872"/>
  <c r="BQ17" i="6872"/>
  <c r="BS17" i="6872" s="1"/>
  <c r="BR17" i="6872"/>
  <c r="BJ18" i="6872"/>
  <c r="BK18" i="6872"/>
  <c r="BL18" i="6872"/>
  <c r="BM18" i="6872"/>
  <c r="BP18" i="6872"/>
  <c r="BQ18" i="6872"/>
  <c r="BS18" i="6872" s="1"/>
  <c r="BR18" i="6872"/>
  <c r="BJ19" i="6872"/>
  <c r="BK19" i="6872"/>
  <c r="BL19" i="6872"/>
  <c r="BM19" i="6872"/>
  <c r="BP19" i="6872"/>
  <c r="BQ19" i="6872"/>
  <c r="BS19" i="6872" s="1"/>
  <c r="BR19" i="6872"/>
  <c r="BJ20" i="6872"/>
  <c r="BK20" i="6872"/>
  <c r="BL20" i="6872"/>
  <c r="BM20" i="6872"/>
  <c r="BP20" i="6872"/>
  <c r="BQ20" i="6872"/>
  <c r="BS20" i="6872" s="1"/>
  <c r="BR20" i="6872"/>
  <c r="BJ21" i="6872"/>
  <c r="BK21" i="6872"/>
  <c r="BL21" i="6872"/>
  <c r="BM21" i="6872"/>
  <c r="BP21" i="6872"/>
  <c r="BQ21" i="6872"/>
  <c r="BS21" i="6872" s="1"/>
  <c r="BR21" i="6872"/>
  <c r="BJ22" i="6872"/>
  <c r="BK22" i="6872"/>
  <c r="BL22" i="6872"/>
  <c r="BM22" i="6872"/>
  <c r="BJ23" i="6872"/>
  <c r="BK23" i="6872"/>
  <c r="BL23" i="6872"/>
  <c r="BM23" i="6872"/>
  <c r="BJ24" i="6872"/>
  <c r="BK24" i="6872"/>
  <c r="BL24" i="6872"/>
  <c r="BM24" i="6872"/>
  <c r="BJ25" i="6872"/>
  <c r="BK25" i="6872"/>
  <c r="BL25" i="6872"/>
  <c r="BM25" i="6872"/>
  <c r="BJ26" i="6872"/>
  <c r="BK26" i="6872"/>
  <c r="BL26" i="6872"/>
  <c r="BM26" i="6872"/>
  <c r="BJ27" i="6872"/>
  <c r="BK27" i="6872"/>
  <c r="BL27" i="6872"/>
  <c r="BM27" i="6872"/>
  <c r="BJ28" i="6872"/>
  <c r="BK28" i="6872"/>
  <c r="BL28" i="6872"/>
  <c r="BM28" i="6872"/>
  <c r="BJ29" i="6872"/>
  <c r="BK29" i="6872"/>
  <c r="BL29" i="6872"/>
  <c r="BM29" i="6872"/>
  <c r="BJ30" i="6872"/>
  <c r="BK30" i="6872"/>
  <c r="BL30" i="6872"/>
  <c r="BM30" i="6872"/>
  <c r="BJ31" i="6872"/>
  <c r="BK31" i="6872"/>
  <c r="BL31" i="6872"/>
  <c r="BM31" i="6872"/>
  <c r="BJ32" i="6872"/>
  <c r="BK32" i="6872"/>
  <c r="BL32" i="6872"/>
  <c r="BM32" i="6872"/>
  <c r="BJ33" i="6872"/>
  <c r="BK33" i="6872"/>
  <c r="BL33" i="6872"/>
  <c r="BM33" i="6872"/>
  <c r="BJ34" i="6872"/>
  <c r="BK34" i="6872"/>
  <c r="BL34" i="6872"/>
  <c r="BM34" i="6872"/>
  <c r="BJ35" i="6872"/>
  <c r="BK35" i="6872"/>
  <c r="BL35" i="6872"/>
  <c r="BM35" i="6872"/>
  <c r="BJ36" i="6872"/>
  <c r="BK36" i="6872"/>
  <c r="BL36" i="6872"/>
  <c r="BM36" i="6872"/>
  <c r="BJ37" i="6872"/>
  <c r="BK37" i="6872"/>
  <c r="BL37" i="6872"/>
  <c r="BM37" i="6872"/>
  <c r="BJ38" i="6872"/>
  <c r="BK38" i="6872"/>
  <c r="BL38" i="6872"/>
  <c r="BM38" i="6872"/>
  <c r="BJ39" i="6872"/>
  <c r="BK39" i="6872"/>
  <c r="BL39" i="6872"/>
  <c r="BM39" i="6872"/>
  <c r="BJ40" i="6872"/>
  <c r="BK40" i="6872"/>
  <c r="BL40" i="6872"/>
  <c r="BM40" i="6872"/>
  <c r="BJ41" i="6872"/>
  <c r="BK41" i="6872"/>
  <c r="BL41" i="6872"/>
  <c r="BM41" i="6872"/>
  <c r="BJ42" i="6872"/>
  <c r="BK42" i="6872"/>
  <c r="BL42" i="6872"/>
  <c r="BM42" i="6872"/>
  <c r="BP4" i="6872"/>
  <c r="BQ4" i="6872"/>
  <c r="BS4" i="6872" s="1"/>
  <c r="BR4" i="6872"/>
  <c r="BP5" i="6872"/>
  <c r="BQ5" i="6872"/>
  <c r="BS5" i="6872" s="1"/>
  <c r="BR5" i="6872"/>
  <c r="BP6" i="6872"/>
  <c r="BQ6" i="6872"/>
  <c r="BS6" i="6872" s="1"/>
  <c r="BR6" i="6872"/>
  <c r="BJ3" i="6872"/>
  <c r="BK3" i="6872"/>
  <c r="BL3" i="6872"/>
  <c r="BM3" i="6872"/>
  <c r="BJ4" i="6872"/>
  <c r="BK4" i="6872"/>
  <c r="BL4" i="6872"/>
  <c r="BM4" i="6872"/>
  <c r="BJ5" i="6872"/>
  <c r="BK5" i="6872"/>
  <c r="BL5" i="6872"/>
  <c r="BM5" i="6872"/>
  <c r="BJ6" i="6872"/>
  <c r="BK6" i="6872"/>
  <c r="BL6" i="6872"/>
  <c r="BM6" i="6872"/>
  <c r="BR3" i="6872"/>
  <c r="BQ3" i="6872"/>
  <c r="BS3" i="6872" s="1"/>
  <c r="BP3" i="6872"/>
  <c r="BM2" i="6872"/>
  <c r="BL2" i="6872"/>
  <c r="BK2" i="6872"/>
  <c r="BJ2" i="6872"/>
  <c r="BR7" i="6879" l="1"/>
  <c r="BR8" i="6879" s="1"/>
  <c r="BR9" i="6879" s="1"/>
  <c r="BR10" i="6879" s="1"/>
  <c r="BV7" i="6879"/>
  <c r="D8" i="6879"/>
  <c r="D9" i="6879" s="1"/>
  <c r="CY7" i="6876"/>
  <c r="CX7" i="6876"/>
  <c r="A10" i="6878"/>
  <c r="DB9" i="6878"/>
  <c r="DB13" i="6878"/>
  <c r="DB15" i="6878"/>
  <c r="DB16" i="6878"/>
  <c r="CX6" i="6878"/>
  <c r="CX7" i="6878" s="1"/>
  <c r="CX8" i="6878" s="1"/>
  <c r="CX9" i="6878" s="1"/>
  <c r="CX10" i="6878" s="1"/>
  <c r="CX11" i="6878" s="1"/>
  <c r="CX12" i="6878" s="1"/>
  <c r="BS6" i="6877"/>
  <c r="U8" i="6874"/>
  <c r="U9" i="6874" s="1"/>
  <c r="U10" i="6874" s="1"/>
  <c r="U11" i="6874" s="1"/>
  <c r="U12" i="6874" s="1"/>
  <c r="U13" i="6874" s="1"/>
  <c r="U14" i="6874" s="1"/>
  <c r="U15" i="6874" s="1"/>
  <c r="U16" i="6874" s="1"/>
  <c r="U17" i="6874" s="1"/>
  <c r="U18" i="6874" s="1"/>
  <c r="U19" i="6874" s="1"/>
  <c r="U20" i="6874" s="1"/>
  <c r="U21" i="6874" s="1"/>
  <c r="U22" i="6874" s="1"/>
  <c r="U23" i="6874" s="1"/>
  <c r="U24" i="6874" s="1"/>
  <c r="U25" i="6874" s="1"/>
  <c r="U26" i="6874" s="1"/>
  <c r="U27" i="6874" s="1"/>
  <c r="U28" i="6874" s="1"/>
  <c r="U29" i="6874" s="1"/>
  <c r="U30" i="6874" s="1"/>
  <c r="U31" i="6874" s="1"/>
  <c r="U32" i="6874" s="1"/>
  <c r="U33" i="6874" s="1"/>
  <c r="U34" i="6874" s="1"/>
  <c r="U35" i="6874" s="1"/>
  <c r="U36" i="6874" s="1"/>
  <c r="U37" i="6874" s="1"/>
  <c r="U38" i="6874" s="1"/>
  <c r="U39" i="6874" s="1"/>
  <c r="U40" i="6874" s="1"/>
  <c r="U41" i="6874" s="1"/>
  <c r="U42" i="6874" s="1"/>
  <c r="U43" i="6874" s="1"/>
  <c r="U44" i="6874" s="1"/>
  <c r="U45" i="6874" s="1"/>
  <c r="U46" i="6874" s="1"/>
  <c r="U47" i="6874" s="1"/>
  <c r="U48" i="6874" s="1"/>
  <c r="U10" i="6875"/>
  <c r="U11" i="6875" s="1"/>
  <c r="U12" i="6875" s="1"/>
  <c r="U13" i="6875" s="1"/>
  <c r="U14" i="6875" s="1"/>
  <c r="U15" i="6875" s="1"/>
  <c r="BN4" i="6873"/>
  <c r="BN5" i="6873" s="1"/>
  <c r="BN6" i="6873" s="1"/>
  <c r="BN7" i="6873" s="1"/>
  <c r="BN8" i="6873" s="1"/>
  <c r="BN9" i="6873" s="1"/>
  <c r="BO4" i="6873"/>
  <c r="BO5" i="6873" s="1"/>
  <c r="BO6" i="6873" s="1"/>
  <c r="BO7" i="6873" s="1"/>
  <c r="BO8" i="6873" s="1"/>
  <c r="BO9" i="6873" s="1"/>
  <c r="BI2" i="6873"/>
  <c r="BI6" i="6873"/>
  <c r="BI5" i="6873"/>
  <c r="BI8" i="6873"/>
  <c r="BI4" i="6873"/>
  <c r="BI7" i="6873"/>
  <c r="BI9" i="6873"/>
  <c r="BI6" i="6872"/>
  <c r="BI33" i="6872"/>
  <c r="BI3" i="6872"/>
  <c r="BI35" i="6872"/>
  <c r="BI28" i="6872"/>
  <c r="BI11" i="6872"/>
  <c r="BI10" i="6872"/>
  <c r="BI7" i="6872"/>
  <c r="BI37" i="6872"/>
  <c r="BI39" i="6872"/>
  <c r="BI30" i="6872"/>
  <c r="BI25" i="6872"/>
  <c r="BI18" i="6872"/>
  <c r="BI14" i="6872"/>
  <c r="BI15" i="6872"/>
  <c r="BI12" i="6872"/>
  <c r="BI22" i="6872"/>
  <c r="BI13" i="6872"/>
  <c r="BI5" i="6872"/>
  <c r="BI21" i="6872"/>
  <c r="BI9" i="6872"/>
  <c r="BI8" i="6872"/>
  <c r="BI41" i="6872"/>
  <c r="BI38" i="6872"/>
  <c r="BI34" i="6872"/>
  <c r="BI27" i="6872"/>
  <c r="BI29" i="6872"/>
  <c r="BI24" i="6872"/>
  <c r="BI23" i="6872"/>
  <c r="BI19" i="6872"/>
  <c r="BI17" i="6872"/>
  <c r="BI4" i="6872"/>
  <c r="BI42" i="6872"/>
  <c r="BI16" i="6872"/>
  <c r="BI32" i="6872"/>
  <c r="BI31" i="6872"/>
  <c r="BI40" i="6872"/>
  <c r="BI36" i="6872"/>
  <c r="BI26" i="6872"/>
  <c r="BI20" i="6872"/>
  <c r="BN3" i="6872"/>
  <c r="BN4" i="6872" s="1"/>
  <c r="BN5" i="6872" s="1"/>
  <c r="BN6" i="6872" s="1"/>
  <c r="BN7" i="6872" s="1"/>
  <c r="BN8" i="6872" s="1"/>
  <c r="BN9" i="6872" s="1"/>
  <c r="BN10" i="6872" s="1"/>
  <c r="BN11" i="6872" s="1"/>
  <c r="BN12" i="6872" s="1"/>
  <c r="BN13" i="6872" s="1"/>
  <c r="BN14" i="6872" s="1"/>
  <c r="BN15" i="6872" s="1"/>
  <c r="BN16" i="6872" s="1"/>
  <c r="BN17" i="6872" s="1"/>
  <c r="BN18" i="6872" s="1"/>
  <c r="BN19" i="6872" s="1"/>
  <c r="BN20" i="6872" s="1"/>
  <c r="BN21" i="6872" s="1"/>
  <c r="BN22" i="6872" s="1"/>
  <c r="BN23" i="6872" s="1"/>
  <c r="BN24" i="6872" s="1"/>
  <c r="BN25" i="6872" s="1"/>
  <c r="BN26" i="6872" s="1"/>
  <c r="BN27" i="6872" s="1"/>
  <c r="BN28" i="6872" s="1"/>
  <c r="BN29" i="6872" s="1"/>
  <c r="BN30" i="6872" s="1"/>
  <c r="BN31" i="6872" s="1"/>
  <c r="BN32" i="6872" s="1"/>
  <c r="BN33" i="6872" s="1"/>
  <c r="BN34" i="6872" s="1"/>
  <c r="BN35" i="6872" s="1"/>
  <c r="BN36" i="6872" s="1"/>
  <c r="BN37" i="6872" s="1"/>
  <c r="BN38" i="6872" s="1"/>
  <c r="BN39" i="6872" s="1"/>
  <c r="BN40" i="6872" s="1"/>
  <c r="BN41" i="6872" s="1"/>
  <c r="BN42" i="6872" s="1"/>
  <c r="BI2" i="6872"/>
  <c r="S3" i="6870"/>
  <c r="T3" i="6870"/>
  <c r="U3" i="6870"/>
  <c r="T4" i="6870"/>
  <c r="R4" i="6870" s="1"/>
  <c r="U4" i="6870"/>
  <c r="T5" i="6870"/>
  <c r="U5" i="6870"/>
  <c r="T26" i="6871"/>
  <c r="U26" i="6871"/>
  <c r="T27" i="6871"/>
  <c r="U27" i="6871"/>
  <c r="T28" i="6871"/>
  <c r="U28" i="6871"/>
  <c r="T29" i="6871"/>
  <c r="U29" i="6871"/>
  <c r="Q29" i="6871"/>
  <c r="P29" i="6871"/>
  <c r="O29" i="6871"/>
  <c r="N29" i="6871"/>
  <c r="Q28" i="6871"/>
  <c r="P28" i="6871"/>
  <c r="O28" i="6871"/>
  <c r="N28" i="6871"/>
  <c r="Q27" i="6871"/>
  <c r="P27" i="6871"/>
  <c r="O27" i="6871"/>
  <c r="N27" i="6871"/>
  <c r="Q26" i="6871"/>
  <c r="P26" i="6871"/>
  <c r="O26" i="6871"/>
  <c r="N26" i="6871"/>
  <c r="U25" i="6871"/>
  <c r="T25" i="6871"/>
  <c r="Q25" i="6871"/>
  <c r="P25" i="6871"/>
  <c r="O25" i="6871"/>
  <c r="N25" i="6871"/>
  <c r="U24" i="6871"/>
  <c r="T24" i="6871"/>
  <c r="Q24" i="6871"/>
  <c r="P24" i="6871"/>
  <c r="O24" i="6871"/>
  <c r="N24" i="6871"/>
  <c r="U23" i="6871"/>
  <c r="T23" i="6871"/>
  <c r="Q23" i="6871"/>
  <c r="P23" i="6871"/>
  <c r="O23" i="6871"/>
  <c r="N23" i="6871"/>
  <c r="U22" i="6871"/>
  <c r="T22" i="6871"/>
  <c r="Q22" i="6871"/>
  <c r="P22" i="6871"/>
  <c r="O22" i="6871"/>
  <c r="N22" i="6871"/>
  <c r="U21" i="6871"/>
  <c r="T21" i="6871"/>
  <c r="Q21" i="6871"/>
  <c r="P21" i="6871"/>
  <c r="O21" i="6871"/>
  <c r="N21" i="6871"/>
  <c r="U20" i="6871"/>
  <c r="T20" i="6871"/>
  <c r="Q20" i="6871"/>
  <c r="P20" i="6871"/>
  <c r="O20" i="6871"/>
  <c r="N20" i="6871"/>
  <c r="U19" i="6871"/>
  <c r="T19" i="6871"/>
  <c r="Q19" i="6871"/>
  <c r="P19" i="6871"/>
  <c r="O19" i="6871"/>
  <c r="N19" i="6871"/>
  <c r="U18" i="6871"/>
  <c r="T18" i="6871"/>
  <c r="Q18" i="6871"/>
  <c r="P18" i="6871"/>
  <c r="O18" i="6871"/>
  <c r="N18" i="6871"/>
  <c r="U17" i="6871"/>
  <c r="T17" i="6871"/>
  <c r="Q17" i="6871"/>
  <c r="P17" i="6871"/>
  <c r="O17" i="6871"/>
  <c r="N17" i="6871"/>
  <c r="U16" i="6871"/>
  <c r="T16" i="6871"/>
  <c r="Q16" i="6871"/>
  <c r="P16" i="6871"/>
  <c r="O16" i="6871"/>
  <c r="N16" i="6871"/>
  <c r="U15" i="6871"/>
  <c r="T15" i="6871"/>
  <c r="Q15" i="6871"/>
  <c r="P15" i="6871"/>
  <c r="O15" i="6871"/>
  <c r="N15" i="6871"/>
  <c r="U14" i="6871"/>
  <c r="T14" i="6871"/>
  <c r="Q14" i="6871"/>
  <c r="P14" i="6871"/>
  <c r="O14" i="6871"/>
  <c r="N14" i="6871"/>
  <c r="U13" i="6871"/>
  <c r="T13" i="6871"/>
  <c r="Q13" i="6871"/>
  <c r="P13" i="6871"/>
  <c r="O13" i="6871"/>
  <c r="N13" i="6871"/>
  <c r="U12" i="6871"/>
  <c r="T12" i="6871"/>
  <c r="Q12" i="6871"/>
  <c r="P12" i="6871"/>
  <c r="O12" i="6871"/>
  <c r="N12" i="6871"/>
  <c r="U11" i="6871"/>
  <c r="T11" i="6871"/>
  <c r="Q11" i="6871"/>
  <c r="P11" i="6871"/>
  <c r="O11" i="6871"/>
  <c r="N11" i="6871"/>
  <c r="U10" i="6871"/>
  <c r="T10" i="6871"/>
  <c r="Q10" i="6871"/>
  <c r="P10" i="6871"/>
  <c r="O10" i="6871"/>
  <c r="N10" i="6871"/>
  <c r="U9" i="6871"/>
  <c r="T9" i="6871"/>
  <c r="Q9" i="6871"/>
  <c r="P9" i="6871"/>
  <c r="O9" i="6871"/>
  <c r="N9" i="6871"/>
  <c r="U8" i="6871"/>
  <c r="T8" i="6871"/>
  <c r="Q8" i="6871"/>
  <c r="P8" i="6871"/>
  <c r="O8" i="6871"/>
  <c r="N8" i="6871"/>
  <c r="U7" i="6871"/>
  <c r="T7" i="6871"/>
  <c r="Q7" i="6871"/>
  <c r="P7" i="6871"/>
  <c r="O7" i="6871"/>
  <c r="N7" i="6871"/>
  <c r="U6" i="6871"/>
  <c r="T6" i="6871"/>
  <c r="Q6" i="6871"/>
  <c r="P6" i="6871"/>
  <c r="O6" i="6871"/>
  <c r="N6" i="6871"/>
  <c r="U5" i="6871"/>
  <c r="T5" i="6871"/>
  <c r="Q5" i="6871"/>
  <c r="P5" i="6871"/>
  <c r="O5" i="6871"/>
  <c r="N5" i="6871"/>
  <c r="U4" i="6871"/>
  <c r="T4" i="6871"/>
  <c r="Q4" i="6871"/>
  <c r="P4" i="6871"/>
  <c r="O4" i="6871"/>
  <c r="N4" i="6871"/>
  <c r="U3" i="6871"/>
  <c r="T3" i="6871"/>
  <c r="Q3" i="6871"/>
  <c r="P3" i="6871"/>
  <c r="O3" i="6871"/>
  <c r="M3" i="6871" s="1"/>
  <c r="N3" i="6871"/>
  <c r="Q2" i="6871"/>
  <c r="P2" i="6871"/>
  <c r="O2" i="6871"/>
  <c r="N2" i="6871"/>
  <c r="H413" i="6847"/>
  <c r="I413" i="6847"/>
  <c r="H414" i="6847"/>
  <c r="I414" i="6847"/>
  <c r="H415" i="6847"/>
  <c r="I415" i="6847"/>
  <c r="H416" i="6847"/>
  <c r="I416" i="6847"/>
  <c r="H417" i="6847"/>
  <c r="I417" i="6847"/>
  <c r="H418" i="6847"/>
  <c r="I418" i="6847"/>
  <c r="H419" i="6847"/>
  <c r="I419" i="6847"/>
  <c r="H420" i="6847"/>
  <c r="I420" i="6847"/>
  <c r="A413" i="6847"/>
  <c r="A414" i="6847"/>
  <c r="A415" i="6847"/>
  <c r="A416" i="6847"/>
  <c r="A417" i="6847"/>
  <c r="A418" i="6847"/>
  <c r="A419" i="6847"/>
  <c r="A420" i="6847"/>
  <c r="N3" i="6870"/>
  <c r="O3" i="6870"/>
  <c r="P3" i="6870"/>
  <c r="Q3" i="6870"/>
  <c r="N4" i="6870"/>
  <c r="O4" i="6870"/>
  <c r="P4" i="6870"/>
  <c r="Q4" i="6870"/>
  <c r="N5" i="6870"/>
  <c r="O5" i="6870"/>
  <c r="P5" i="6870"/>
  <c r="Q5" i="6870"/>
  <c r="Q2" i="6870"/>
  <c r="P2" i="6870"/>
  <c r="O2" i="6870"/>
  <c r="N2" i="6870"/>
  <c r="CX13" i="6878" l="1"/>
  <c r="CX14" i="6878" s="1"/>
  <c r="CX15" i="6878" s="1"/>
  <c r="CX16" i="6878" s="1"/>
  <c r="M14" i="6871"/>
  <c r="M18" i="6871"/>
  <c r="M7" i="6871"/>
  <c r="M23" i="6871"/>
  <c r="S4" i="6870"/>
  <c r="S5" i="6870" s="1"/>
  <c r="R5" i="6870"/>
  <c r="M24" i="6871"/>
  <c r="M19" i="6871"/>
  <c r="M11" i="6871"/>
  <c r="M28" i="6871"/>
  <c r="M2" i="6871"/>
  <c r="M6" i="6871"/>
  <c r="M13" i="6871"/>
  <c r="M8" i="6871"/>
  <c r="M10" i="6871"/>
  <c r="M15" i="6871"/>
  <c r="M22" i="6871"/>
  <c r="M27" i="6871"/>
  <c r="M26" i="6871"/>
  <c r="M5" i="6871"/>
  <c r="M16" i="6871"/>
  <c r="M21" i="6871"/>
  <c r="M29" i="6871"/>
  <c r="M12" i="6871"/>
  <c r="M17" i="6871"/>
  <c r="M4" i="6871"/>
  <c r="M9" i="6871"/>
  <c r="M20" i="6871"/>
  <c r="M25" i="6871"/>
  <c r="R3" i="6871"/>
  <c r="R4" i="6871" s="1"/>
  <c r="R5" i="6871" s="1"/>
  <c r="R6" i="6871" s="1"/>
  <c r="R7" i="6871" s="1"/>
  <c r="R8" i="6871" s="1"/>
  <c r="R9" i="6871" s="1"/>
  <c r="R10" i="6871" s="1"/>
  <c r="R11" i="6871" s="1"/>
  <c r="R12" i="6871" s="1"/>
  <c r="R13" i="6871" s="1"/>
  <c r="R14" i="6871" s="1"/>
  <c r="R15" i="6871" s="1"/>
  <c r="R16" i="6871" s="1"/>
  <c r="R17" i="6871" s="1"/>
  <c r="R18" i="6871" s="1"/>
  <c r="R19" i="6871" s="1"/>
  <c r="R20" i="6871" s="1"/>
  <c r="R21" i="6871" s="1"/>
  <c r="R22" i="6871" s="1"/>
  <c r="R23" i="6871" s="1"/>
  <c r="R24" i="6871" s="1"/>
  <c r="R25" i="6871" s="1"/>
  <c r="R26" i="6871" s="1"/>
  <c r="R27" i="6871" s="1"/>
  <c r="R28" i="6871" s="1"/>
  <c r="R29" i="6871" s="1"/>
  <c r="M2" i="6870"/>
  <c r="M4" i="6870"/>
  <c r="M5" i="6870"/>
  <c r="M3" i="6870"/>
  <c r="S10" i="6868"/>
  <c r="V10" i="6868"/>
  <c r="S11" i="6868"/>
  <c r="V11" i="6868"/>
  <c r="S12" i="6868"/>
  <c r="V12" i="6868"/>
  <c r="S13" i="6868"/>
  <c r="V13" i="6868"/>
  <c r="S14" i="6868"/>
  <c r="V14" i="6868"/>
  <c r="S15" i="6868"/>
  <c r="V15" i="6868"/>
  <c r="S16" i="6868"/>
  <c r="V16" i="6868"/>
  <c r="S17" i="6868"/>
  <c r="V17" i="6868"/>
  <c r="S18" i="6868"/>
  <c r="V18" i="6868"/>
  <c r="S19" i="6868"/>
  <c r="V19" i="6868"/>
  <c r="S20" i="6868"/>
  <c r="V20" i="6868"/>
  <c r="S21" i="6868"/>
  <c r="V21" i="6868"/>
  <c r="S22" i="6868"/>
  <c r="V22" i="6868"/>
  <c r="S23" i="6868"/>
  <c r="V23" i="6868"/>
  <c r="S24" i="6868"/>
  <c r="V24" i="6868"/>
  <c r="S25" i="6868"/>
  <c r="V25" i="6868"/>
  <c r="S26" i="6868"/>
  <c r="V26" i="6868"/>
  <c r="H398" i="6847"/>
  <c r="I398" i="6847"/>
  <c r="H399" i="6847"/>
  <c r="I399" i="6847"/>
  <c r="H400" i="6847"/>
  <c r="I400" i="6847"/>
  <c r="H401" i="6847"/>
  <c r="I401" i="6847"/>
  <c r="H402" i="6847"/>
  <c r="I402" i="6847"/>
  <c r="H403" i="6847"/>
  <c r="I403" i="6847"/>
  <c r="H404" i="6847"/>
  <c r="I404" i="6847"/>
  <c r="H405" i="6847"/>
  <c r="I405" i="6847"/>
  <c r="H406" i="6847"/>
  <c r="I406" i="6847"/>
  <c r="H407" i="6847"/>
  <c r="I407" i="6847"/>
  <c r="H408" i="6847"/>
  <c r="I408" i="6847"/>
  <c r="H409" i="6847"/>
  <c r="I409" i="6847"/>
  <c r="H410" i="6847"/>
  <c r="I410" i="6847"/>
  <c r="H411" i="6847"/>
  <c r="I411" i="6847"/>
  <c r="H412" i="6847"/>
  <c r="I412" i="6847"/>
  <c r="A398" i="6847"/>
  <c r="A399" i="6847"/>
  <c r="A400" i="6847"/>
  <c r="A401" i="6847"/>
  <c r="A402" i="6847"/>
  <c r="A403" i="6847"/>
  <c r="A404" i="6847"/>
  <c r="A405" i="6847"/>
  <c r="A406" i="6847"/>
  <c r="A407" i="6847"/>
  <c r="A408" i="6847"/>
  <c r="A409" i="6847"/>
  <c r="A410" i="6847"/>
  <c r="A411" i="6847"/>
  <c r="A412" i="6847"/>
  <c r="S9" i="6869"/>
  <c r="V9" i="6869"/>
  <c r="S10" i="6869"/>
  <c r="V10" i="6869"/>
  <c r="S11" i="6869"/>
  <c r="V11" i="6869"/>
  <c r="S12" i="6869"/>
  <c r="V12" i="6869"/>
  <c r="S8" i="6869"/>
  <c r="V8" i="6869"/>
  <c r="P12" i="6869"/>
  <c r="O12" i="6869"/>
  <c r="N12" i="6869"/>
  <c r="M12" i="6869"/>
  <c r="P11" i="6869"/>
  <c r="O11" i="6869"/>
  <c r="N11" i="6869"/>
  <c r="M11" i="6869"/>
  <c r="P10" i="6869"/>
  <c r="O10" i="6869"/>
  <c r="N10" i="6869"/>
  <c r="M10" i="6869"/>
  <c r="P9" i="6869"/>
  <c r="O9" i="6869"/>
  <c r="N9" i="6869"/>
  <c r="M9" i="6869"/>
  <c r="P8" i="6869"/>
  <c r="O8" i="6869"/>
  <c r="N8" i="6869"/>
  <c r="M8" i="6869"/>
  <c r="P7" i="6869"/>
  <c r="O7" i="6869"/>
  <c r="N7" i="6869"/>
  <c r="M7" i="6869"/>
  <c r="S9" i="6868"/>
  <c r="S8" i="6868"/>
  <c r="M8" i="6868"/>
  <c r="N8" i="6868"/>
  <c r="O8" i="6868"/>
  <c r="P8" i="6868"/>
  <c r="M9" i="6868"/>
  <c r="N9" i="6868"/>
  <c r="O9" i="6868"/>
  <c r="P9" i="6868"/>
  <c r="M10" i="6868"/>
  <c r="N10" i="6868"/>
  <c r="O10" i="6868"/>
  <c r="P10" i="6868"/>
  <c r="M11" i="6868"/>
  <c r="N11" i="6868"/>
  <c r="O11" i="6868"/>
  <c r="P11" i="6868"/>
  <c r="M12" i="6868"/>
  <c r="N12" i="6868"/>
  <c r="O12" i="6868"/>
  <c r="P12" i="6868"/>
  <c r="M13" i="6868"/>
  <c r="N13" i="6868"/>
  <c r="O13" i="6868"/>
  <c r="P13" i="6868"/>
  <c r="M14" i="6868"/>
  <c r="N14" i="6868"/>
  <c r="O14" i="6868"/>
  <c r="P14" i="6868"/>
  <c r="M15" i="6868"/>
  <c r="N15" i="6868"/>
  <c r="O15" i="6868"/>
  <c r="P15" i="6868"/>
  <c r="M16" i="6868"/>
  <c r="N16" i="6868"/>
  <c r="O16" i="6868"/>
  <c r="P16" i="6868"/>
  <c r="M17" i="6868"/>
  <c r="N17" i="6868"/>
  <c r="O17" i="6868"/>
  <c r="P17" i="6868"/>
  <c r="M18" i="6868"/>
  <c r="N18" i="6868"/>
  <c r="O18" i="6868"/>
  <c r="P18" i="6868"/>
  <c r="M19" i="6868"/>
  <c r="N19" i="6868"/>
  <c r="O19" i="6868"/>
  <c r="P19" i="6868"/>
  <c r="M20" i="6868"/>
  <c r="N20" i="6868"/>
  <c r="O20" i="6868"/>
  <c r="P20" i="6868"/>
  <c r="M21" i="6868"/>
  <c r="N21" i="6868"/>
  <c r="O21" i="6868"/>
  <c r="P21" i="6868"/>
  <c r="M22" i="6868"/>
  <c r="N22" i="6868"/>
  <c r="O22" i="6868"/>
  <c r="P22" i="6868"/>
  <c r="M23" i="6868"/>
  <c r="N23" i="6868"/>
  <c r="O23" i="6868"/>
  <c r="M24" i="6868"/>
  <c r="N24" i="6868"/>
  <c r="O24" i="6868"/>
  <c r="P24" i="6868"/>
  <c r="M25" i="6868"/>
  <c r="N25" i="6868"/>
  <c r="O25" i="6868"/>
  <c r="P25" i="6868"/>
  <c r="M26" i="6868"/>
  <c r="N26" i="6868"/>
  <c r="O26" i="6868"/>
  <c r="P26" i="6868"/>
  <c r="O7" i="6868"/>
  <c r="N7" i="6868"/>
  <c r="M7" i="6868"/>
  <c r="V9" i="6868"/>
  <c r="V8" i="6868"/>
  <c r="P7" i="6868"/>
  <c r="Q9" i="6869" l="1"/>
  <c r="Q10" i="6869" s="1"/>
  <c r="Q11" i="6869" s="1"/>
  <c r="Q12" i="6869" s="1"/>
  <c r="L26" i="6868"/>
  <c r="L25" i="6868"/>
  <c r="L22" i="6868"/>
  <c r="L20" i="6868"/>
  <c r="L18" i="6868"/>
  <c r="L16" i="6868"/>
  <c r="L14" i="6868"/>
  <c r="L24" i="6868"/>
  <c r="L19" i="6868"/>
  <c r="L17" i="6868"/>
  <c r="L23" i="6868"/>
  <c r="L21" i="6868"/>
  <c r="L15" i="6868"/>
  <c r="L12" i="6868"/>
  <c r="Q8" i="6868"/>
  <c r="Q9" i="6868" s="1"/>
  <c r="Q10" i="6868" s="1"/>
  <c r="Q11" i="6868" s="1"/>
  <c r="Q12" i="6868" s="1"/>
  <c r="Q13" i="6868" s="1"/>
  <c r="Q14" i="6868" s="1"/>
  <c r="Q15" i="6868" s="1"/>
  <c r="Q16" i="6868" s="1"/>
  <c r="Q17" i="6868" s="1"/>
  <c r="Q18" i="6868" s="1"/>
  <c r="Q19" i="6868" s="1"/>
  <c r="Q20" i="6868" s="1"/>
  <c r="Q21" i="6868" s="1"/>
  <c r="Q22" i="6868" s="1"/>
  <c r="Q23" i="6868" s="1"/>
  <c r="Q24" i="6868" s="1"/>
  <c r="Q25" i="6868" s="1"/>
  <c r="Q26" i="6868" s="1"/>
  <c r="L10" i="6868"/>
  <c r="L9" i="6868"/>
  <c r="L8" i="6869"/>
  <c r="L10" i="6869"/>
  <c r="L11" i="6869"/>
  <c r="L12" i="6869"/>
  <c r="R8" i="6869"/>
  <c r="R9" i="6869" s="1"/>
  <c r="R10" i="6869" s="1"/>
  <c r="R11" i="6869" s="1"/>
  <c r="R12" i="6869" s="1"/>
  <c r="L9" i="6869"/>
  <c r="L7" i="6869"/>
  <c r="L7" i="6868"/>
  <c r="L8" i="6868"/>
  <c r="L11" i="6868"/>
  <c r="L13" i="6868"/>
  <c r="H394" i="6847"/>
  <c r="I394" i="6847"/>
  <c r="H395" i="6847"/>
  <c r="I395" i="6847"/>
  <c r="H396" i="6847"/>
  <c r="I396" i="6847"/>
  <c r="H397" i="6847"/>
  <c r="I397" i="6847"/>
  <c r="A394" i="6847"/>
  <c r="A395" i="6847"/>
  <c r="A396" i="6847"/>
  <c r="A397" i="6847"/>
  <c r="H380" i="6847"/>
  <c r="I380" i="6847"/>
  <c r="H381" i="6847"/>
  <c r="I381" i="6847"/>
  <c r="H382" i="6847"/>
  <c r="I382" i="6847"/>
  <c r="H383" i="6847"/>
  <c r="I383" i="6847"/>
  <c r="H384" i="6847"/>
  <c r="I384" i="6847"/>
  <c r="H385" i="6847"/>
  <c r="I385" i="6847"/>
  <c r="H386" i="6847"/>
  <c r="I386" i="6847"/>
  <c r="H387" i="6847"/>
  <c r="I387" i="6847"/>
  <c r="H388" i="6847"/>
  <c r="I388" i="6847"/>
  <c r="H389" i="6847"/>
  <c r="I389" i="6847"/>
  <c r="H390" i="6847"/>
  <c r="I390" i="6847"/>
  <c r="H391" i="6847"/>
  <c r="I391" i="6847"/>
  <c r="H392" i="6847"/>
  <c r="I392" i="6847"/>
  <c r="H393" i="6847"/>
  <c r="I393" i="6847"/>
  <c r="A380" i="6847"/>
  <c r="A381" i="6847"/>
  <c r="A382" i="6847"/>
  <c r="A383" i="6847"/>
  <c r="A384" i="6847"/>
  <c r="A385" i="6847"/>
  <c r="A386" i="6847"/>
  <c r="A387" i="6847"/>
  <c r="A388" i="6847"/>
  <c r="A389" i="6847"/>
  <c r="A390" i="6847"/>
  <c r="A391" i="6847"/>
  <c r="A392" i="6847"/>
  <c r="A393" i="6847"/>
  <c r="BL5" i="6866"/>
  <c r="BL6" i="6866"/>
  <c r="BL7" i="6866"/>
  <c r="BL8" i="6866"/>
  <c r="BL9" i="6866"/>
  <c r="BL10" i="6866"/>
  <c r="BL11" i="6866"/>
  <c r="BL27" i="6867"/>
  <c r="BL28" i="6867"/>
  <c r="BL29" i="6867"/>
  <c r="BL30" i="6867"/>
  <c r="BL31" i="6867"/>
  <c r="BL32" i="6867"/>
  <c r="BL33" i="6867"/>
  <c r="BL34" i="6867"/>
  <c r="BL35" i="6867"/>
  <c r="BL36" i="6867"/>
  <c r="BL37" i="6867"/>
  <c r="BL38" i="6867"/>
  <c r="BL39" i="6867"/>
  <c r="BL40" i="6867"/>
  <c r="BL41" i="6867"/>
  <c r="BL42" i="6867"/>
  <c r="BL43" i="6867"/>
  <c r="BL44" i="6867"/>
  <c r="BL45" i="6867"/>
  <c r="BL46" i="6867"/>
  <c r="BL47" i="6867"/>
  <c r="BL48" i="6867"/>
  <c r="BO48" i="6867"/>
  <c r="BI48" i="6867"/>
  <c r="BH48" i="6867"/>
  <c r="BG48" i="6867"/>
  <c r="BF48" i="6867"/>
  <c r="BO47" i="6867"/>
  <c r="BI47" i="6867"/>
  <c r="BH47" i="6867"/>
  <c r="BG47" i="6867"/>
  <c r="BF47" i="6867"/>
  <c r="BO46" i="6867"/>
  <c r="BI46" i="6867"/>
  <c r="BH46" i="6867"/>
  <c r="BG46" i="6867"/>
  <c r="BF46" i="6867"/>
  <c r="BE46" i="6867"/>
  <c r="BO45" i="6867"/>
  <c r="BI45" i="6867"/>
  <c r="BH45" i="6867"/>
  <c r="BG45" i="6867"/>
  <c r="BF45" i="6867"/>
  <c r="BO44" i="6867"/>
  <c r="BI44" i="6867"/>
  <c r="BH44" i="6867"/>
  <c r="BG44" i="6867"/>
  <c r="BF44" i="6867"/>
  <c r="BO43" i="6867"/>
  <c r="BI43" i="6867"/>
  <c r="BH43" i="6867"/>
  <c r="BG43" i="6867"/>
  <c r="BF43" i="6867"/>
  <c r="BO42" i="6867"/>
  <c r="BI42" i="6867"/>
  <c r="BH42" i="6867"/>
  <c r="BG42" i="6867"/>
  <c r="BF42" i="6867"/>
  <c r="BO41" i="6867"/>
  <c r="BI41" i="6867"/>
  <c r="BH41" i="6867"/>
  <c r="BG41" i="6867"/>
  <c r="BF41" i="6867"/>
  <c r="BO40" i="6867"/>
  <c r="BI40" i="6867"/>
  <c r="BH40" i="6867"/>
  <c r="BG40" i="6867"/>
  <c r="BF40" i="6867"/>
  <c r="BO39" i="6867"/>
  <c r="BI39" i="6867"/>
  <c r="BH39" i="6867"/>
  <c r="BG39" i="6867"/>
  <c r="BF39" i="6867"/>
  <c r="BO38" i="6867"/>
  <c r="BI38" i="6867"/>
  <c r="BH38" i="6867"/>
  <c r="BG38" i="6867"/>
  <c r="BF38" i="6867"/>
  <c r="BO37" i="6867"/>
  <c r="BI37" i="6867"/>
  <c r="BH37" i="6867"/>
  <c r="BG37" i="6867"/>
  <c r="BF37" i="6867"/>
  <c r="BO36" i="6867"/>
  <c r="BI36" i="6867"/>
  <c r="BH36" i="6867"/>
  <c r="BG36" i="6867"/>
  <c r="BF36" i="6867"/>
  <c r="BO35" i="6867"/>
  <c r="BI35" i="6867"/>
  <c r="BH35" i="6867"/>
  <c r="BG35" i="6867"/>
  <c r="BF35" i="6867"/>
  <c r="BO34" i="6867"/>
  <c r="BI34" i="6867"/>
  <c r="BH34" i="6867"/>
  <c r="BG34" i="6867"/>
  <c r="BF34" i="6867"/>
  <c r="BO33" i="6867"/>
  <c r="BI33" i="6867"/>
  <c r="BH33" i="6867"/>
  <c r="BG33" i="6867"/>
  <c r="BF33" i="6867"/>
  <c r="BO32" i="6867"/>
  <c r="BI32" i="6867"/>
  <c r="BH32" i="6867"/>
  <c r="BG32" i="6867"/>
  <c r="BF32" i="6867"/>
  <c r="BO31" i="6867"/>
  <c r="BI31" i="6867"/>
  <c r="BH31" i="6867"/>
  <c r="BG31" i="6867"/>
  <c r="BF31" i="6867"/>
  <c r="BO30" i="6867"/>
  <c r="BI30" i="6867"/>
  <c r="BH30" i="6867"/>
  <c r="BG30" i="6867"/>
  <c r="BF30" i="6867"/>
  <c r="BO29" i="6867"/>
  <c r="BI29" i="6867"/>
  <c r="BH29" i="6867"/>
  <c r="BG29" i="6867"/>
  <c r="BF29" i="6867"/>
  <c r="BO28" i="6867"/>
  <c r="BI28" i="6867"/>
  <c r="BH28" i="6867"/>
  <c r="BG28" i="6867"/>
  <c r="BF28" i="6867"/>
  <c r="BO27" i="6867"/>
  <c r="BI27" i="6867"/>
  <c r="BH27" i="6867"/>
  <c r="BG27" i="6867"/>
  <c r="BF27" i="6867"/>
  <c r="BO26" i="6867"/>
  <c r="BL26" i="6867"/>
  <c r="BI26" i="6867"/>
  <c r="BH26" i="6867"/>
  <c r="BG26" i="6867"/>
  <c r="BF26" i="6867"/>
  <c r="BO25" i="6867"/>
  <c r="BL25" i="6867"/>
  <c r="BI25" i="6867"/>
  <c r="BH25" i="6867"/>
  <c r="BG25" i="6867"/>
  <c r="BF25" i="6867"/>
  <c r="BO24" i="6867"/>
  <c r="BL24" i="6867"/>
  <c r="BI24" i="6867"/>
  <c r="BH24" i="6867"/>
  <c r="BG24" i="6867"/>
  <c r="BF24" i="6867"/>
  <c r="BO23" i="6867"/>
  <c r="BL23" i="6867"/>
  <c r="BI23" i="6867"/>
  <c r="BH23" i="6867"/>
  <c r="BG23" i="6867"/>
  <c r="BF23" i="6867"/>
  <c r="BO22" i="6867"/>
  <c r="BL22" i="6867"/>
  <c r="BI22" i="6867"/>
  <c r="BH22" i="6867"/>
  <c r="BG22" i="6867"/>
  <c r="BF22" i="6867"/>
  <c r="BO21" i="6867"/>
  <c r="BL21" i="6867"/>
  <c r="BI21" i="6867"/>
  <c r="BH21" i="6867"/>
  <c r="BG21" i="6867"/>
  <c r="BF21" i="6867"/>
  <c r="BO20" i="6867"/>
  <c r="BL20" i="6867"/>
  <c r="BI20" i="6867"/>
  <c r="BH20" i="6867"/>
  <c r="BG20" i="6867"/>
  <c r="BF20" i="6867"/>
  <c r="BO19" i="6867"/>
  <c r="BL19" i="6867"/>
  <c r="BI19" i="6867"/>
  <c r="BH19" i="6867"/>
  <c r="BG19" i="6867"/>
  <c r="BF19" i="6867"/>
  <c r="BO18" i="6867"/>
  <c r="BL18" i="6867"/>
  <c r="BI18" i="6867"/>
  <c r="BH18" i="6867"/>
  <c r="BG18" i="6867"/>
  <c r="BF18" i="6867"/>
  <c r="BO17" i="6867"/>
  <c r="BL17" i="6867"/>
  <c r="BI17" i="6867"/>
  <c r="BH17" i="6867"/>
  <c r="BG17" i="6867"/>
  <c r="BF17" i="6867"/>
  <c r="BO16" i="6867"/>
  <c r="BL16" i="6867"/>
  <c r="BI16" i="6867"/>
  <c r="BH16" i="6867"/>
  <c r="BG16" i="6867"/>
  <c r="BF16" i="6867"/>
  <c r="BO15" i="6867"/>
  <c r="BL15" i="6867"/>
  <c r="BI15" i="6867"/>
  <c r="BH15" i="6867"/>
  <c r="BG15" i="6867"/>
  <c r="BF15" i="6867"/>
  <c r="BO14" i="6867"/>
  <c r="BL14" i="6867"/>
  <c r="BI14" i="6867"/>
  <c r="BH14" i="6867"/>
  <c r="BG14" i="6867"/>
  <c r="BF14" i="6867"/>
  <c r="BO13" i="6867"/>
  <c r="BL13" i="6867"/>
  <c r="BI13" i="6867"/>
  <c r="BH13" i="6867"/>
  <c r="BG13" i="6867"/>
  <c r="BF13" i="6867"/>
  <c r="BO12" i="6867"/>
  <c r="BL12" i="6867"/>
  <c r="BI12" i="6867"/>
  <c r="BH12" i="6867"/>
  <c r="BG12" i="6867"/>
  <c r="BF12" i="6867"/>
  <c r="BO11" i="6867"/>
  <c r="BL11" i="6867"/>
  <c r="BI11" i="6867"/>
  <c r="BH11" i="6867"/>
  <c r="BG11" i="6867"/>
  <c r="BF11" i="6867"/>
  <c r="BO10" i="6867"/>
  <c r="BL10" i="6867"/>
  <c r="BI10" i="6867"/>
  <c r="BH10" i="6867"/>
  <c r="BG10" i="6867"/>
  <c r="BF10" i="6867"/>
  <c r="BO9" i="6867"/>
  <c r="BL9" i="6867"/>
  <c r="BI9" i="6867"/>
  <c r="BH9" i="6867"/>
  <c r="BG9" i="6867"/>
  <c r="BF9" i="6867"/>
  <c r="BO8" i="6867"/>
  <c r="BL8" i="6867"/>
  <c r="BI8" i="6867"/>
  <c r="BH8" i="6867"/>
  <c r="BG8" i="6867"/>
  <c r="BF8" i="6867"/>
  <c r="BO7" i="6867"/>
  <c r="BL7" i="6867"/>
  <c r="BI7" i="6867"/>
  <c r="BH7" i="6867"/>
  <c r="BG7" i="6867"/>
  <c r="BF7" i="6867"/>
  <c r="BO6" i="6867"/>
  <c r="BL6" i="6867"/>
  <c r="BI6" i="6867"/>
  <c r="BH6" i="6867"/>
  <c r="BG6" i="6867"/>
  <c r="BF6" i="6867"/>
  <c r="BO5" i="6867"/>
  <c r="BL5" i="6867"/>
  <c r="BI5" i="6867"/>
  <c r="BH5" i="6867"/>
  <c r="BG5" i="6867"/>
  <c r="BF5" i="6867"/>
  <c r="BI4" i="6867"/>
  <c r="BH4" i="6867"/>
  <c r="BG4" i="6867"/>
  <c r="BF4" i="6867"/>
  <c r="BF5" i="6866"/>
  <c r="BG5" i="6866"/>
  <c r="BH5" i="6866"/>
  <c r="BI5" i="6866"/>
  <c r="BO5" i="6866"/>
  <c r="BK5" i="6866" s="1"/>
  <c r="BF6" i="6866"/>
  <c r="BG6" i="6866"/>
  <c r="BH6" i="6866"/>
  <c r="BI6" i="6866"/>
  <c r="BO6" i="6866"/>
  <c r="BF7" i="6866"/>
  <c r="BG7" i="6866"/>
  <c r="BH7" i="6866"/>
  <c r="BI7" i="6866"/>
  <c r="BO7" i="6866"/>
  <c r="BF8" i="6866"/>
  <c r="BG8" i="6866"/>
  <c r="BH8" i="6866"/>
  <c r="BI8" i="6866"/>
  <c r="BO8" i="6866"/>
  <c r="BF9" i="6866"/>
  <c r="BG9" i="6866"/>
  <c r="BH9" i="6866"/>
  <c r="BI9" i="6866"/>
  <c r="BO9" i="6866"/>
  <c r="BF10" i="6866"/>
  <c r="BG10" i="6866"/>
  <c r="BH10" i="6866"/>
  <c r="BI10" i="6866"/>
  <c r="BO10" i="6866"/>
  <c r="BF11" i="6866"/>
  <c r="BG11" i="6866"/>
  <c r="BH11" i="6866"/>
  <c r="BI11" i="6866"/>
  <c r="BO11" i="6866"/>
  <c r="BI4" i="6866"/>
  <c r="BH4" i="6866"/>
  <c r="BG4" i="6866"/>
  <c r="BF4" i="6866"/>
  <c r="BE40" i="6867" l="1"/>
  <c r="BE10" i="6867"/>
  <c r="BE36" i="6867"/>
  <c r="BE4" i="6867"/>
  <c r="BE18" i="6867"/>
  <c r="BE26" i="6867"/>
  <c r="BK6" i="6866"/>
  <c r="BK7" i="6866" s="1"/>
  <c r="BK8" i="6866" s="1"/>
  <c r="BK9" i="6866" s="1"/>
  <c r="BK10" i="6866" s="1"/>
  <c r="BE8" i="6866"/>
  <c r="BE6" i="6866"/>
  <c r="BE9" i="6866"/>
  <c r="BJ6" i="6866"/>
  <c r="BJ7" i="6866" s="1"/>
  <c r="BJ8" i="6866" s="1"/>
  <c r="BJ9" i="6866" s="1"/>
  <c r="BJ10" i="6866" s="1"/>
  <c r="BE5" i="6866"/>
  <c r="BE14" i="6867"/>
  <c r="BE42" i="6867"/>
  <c r="BE22" i="6867"/>
  <c r="BE6" i="6867"/>
  <c r="BE11" i="6867"/>
  <c r="BE16" i="6867"/>
  <c r="BE19" i="6867"/>
  <c r="BE24" i="6867"/>
  <c r="BE27" i="6867"/>
  <c r="BE31" i="6867"/>
  <c r="BE33" i="6867"/>
  <c r="BE38" i="6867"/>
  <c r="BE41" i="6867"/>
  <c r="BE44" i="6867"/>
  <c r="BE47" i="6867"/>
  <c r="BE12" i="6867"/>
  <c r="BE15" i="6867"/>
  <c r="BE20" i="6867"/>
  <c r="BE23" i="6867"/>
  <c r="BE30" i="6867"/>
  <c r="BE34" i="6867"/>
  <c r="BE37" i="6867"/>
  <c r="BE43" i="6867"/>
  <c r="BE48" i="6867"/>
  <c r="BE29" i="6867"/>
  <c r="BE5" i="6867"/>
  <c r="BJ5" i="6867"/>
  <c r="BJ6" i="6867" s="1"/>
  <c r="BJ7" i="6867" s="1"/>
  <c r="BJ8" i="6867" s="1"/>
  <c r="BJ9" i="6867" s="1"/>
  <c r="BJ10" i="6867" s="1"/>
  <c r="BJ11" i="6867" s="1"/>
  <c r="BJ12" i="6867" s="1"/>
  <c r="BJ13" i="6867" s="1"/>
  <c r="BJ14" i="6867" s="1"/>
  <c r="BJ15" i="6867" s="1"/>
  <c r="BJ16" i="6867" s="1"/>
  <c r="BJ17" i="6867" s="1"/>
  <c r="BJ18" i="6867" s="1"/>
  <c r="BJ19" i="6867" s="1"/>
  <c r="BJ20" i="6867" s="1"/>
  <c r="BJ21" i="6867" s="1"/>
  <c r="BJ22" i="6867" s="1"/>
  <c r="BJ23" i="6867" s="1"/>
  <c r="BJ24" i="6867" s="1"/>
  <c r="BJ25" i="6867" s="1"/>
  <c r="BJ26" i="6867" s="1"/>
  <c r="BJ27" i="6867" s="1"/>
  <c r="BJ28" i="6867" s="1"/>
  <c r="BJ29" i="6867" s="1"/>
  <c r="BJ30" i="6867" s="1"/>
  <c r="BJ31" i="6867" s="1"/>
  <c r="BJ32" i="6867" s="1"/>
  <c r="BJ33" i="6867" s="1"/>
  <c r="BJ34" i="6867" s="1"/>
  <c r="BJ35" i="6867" s="1"/>
  <c r="BJ36" i="6867" s="1"/>
  <c r="BJ37" i="6867" s="1"/>
  <c r="BJ38" i="6867" s="1"/>
  <c r="BJ39" i="6867" s="1"/>
  <c r="BJ40" i="6867" s="1"/>
  <c r="BJ41" i="6867" s="1"/>
  <c r="BJ42" i="6867" s="1"/>
  <c r="BJ43" i="6867" s="1"/>
  <c r="BJ44" i="6867" s="1"/>
  <c r="BJ45" i="6867" s="1"/>
  <c r="BJ46" i="6867" s="1"/>
  <c r="BJ47" i="6867" s="1"/>
  <c r="BJ48" i="6867" s="1"/>
  <c r="BE7" i="6867"/>
  <c r="BE9" i="6867"/>
  <c r="BE13" i="6867"/>
  <c r="BE17" i="6867"/>
  <c r="BE21" i="6867"/>
  <c r="BE25" i="6867"/>
  <c r="BE28" i="6867"/>
  <c r="BE32" i="6867"/>
  <c r="BE35" i="6867"/>
  <c r="BE39" i="6867"/>
  <c r="BE45" i="6867"/>
  <c r="BE8" i="6867"/>
  <c r="BE11" i="6866"/>
  <c r="BE10" i="6866"/>
  <c r="BE7" i="6866"/>
  <c r="BE4" i="6866"/>
  <c r="H362" i="6847"/>
  <c r="I362" i="6847"/>
  <c r="H363" i="6847"/>
  <c r="I363" i="6847"/>
  <c r="H364" i="6847"/>
  <c r="I364" i="6847"/>
  <c r="H365" i="6847"/>
  <c r="I365" i="6847"/>
  <c r="H366" i="6847"/>
  <c r="I366" i="6847"/>
  <c r="H367" i="6847"/>
  <c r="I367" i="6847"/>
  <c r="H368" i="6847"/>
  <c r="I368" i="6847"/>
  <c r="H369" i="6847"/>
  <c r="I369" i="6847"/>
  <c r="H370" i="6847"/>
  <c r="I370" i="6847"/>
  <c r="H371" i="6847"/>
  <c r="I371" i="6847"/>
  <c r="H372" i="6847"/>
  <c r="I372" i="6847"/>
  <c r="H373" i="6847"/>
  <c r="I373" i="6847"/>
  <c r="H374" i="6847"/>
  <c r="I374" i="6847"/>
  <c r="H375" i="6847"/>
  <c r="I375" i="6847"/>
  <c r="H376" i="6847"/>
  <c r="I376" i="6847"/>
  <c r="H377" i="6847"/>
  <c r="I377" i="6847"/>
  <c r="H378" i="6847"/>
  <c r="I378" i="6847"/>
  <c r="H379" i="6847"/>
  <c r="I379" i="6847"/>
  <c r="A362" i="6847"/>
  <c r="A363" i="6847"/>
  <c r="A364" i="6847"/>
  <c r="A365" i="6847"/>
  <c r="A366" i="6847"/>
  <c r="A367" i="6847"/>
  <c r="A368" i="6847"/>
  <c r="A369" i="6847"/>
  <c r="A370" i="6847"/>
  <c r="A371" i="6847"/>
  <c r="A372" i="6847"/>
  <c r="A373" i="6847"/>
  <c r="A374" i="6847"/>
  <c r="A375" i="6847"/>
  <c r="A376" i="6847"/>
  <c r="A377" i="6847"/>
  <c r="A378" i="6847"/>
  <c r="A379" i="6847"/>
  <c r="H220" i="6847"/>
  <c r="I220" i="6847"/>
  <c r="H221" i="6847"/>
  <c r="I221" i="6847"/>
  <c r="H222" i="6847"/>
  <c r="I222" i="6847"/>
  <c r="H223" i="6847"/>
  <c r="I223" i="6847"/>
  <c r="H224" i="6847"/>
  <c r="I224" i="6847"/>
  <c r="H225" i="6847"/>
  <c r="I225" i="6847"/>
  <c r="H226" i="6847"/>
  <c r="I226" i="6847"/>
  <c r="H227" i="6847"/>
  <c r="I227" i="6847"/>
  <c r="H228" i="6847"/>
  <c r="I228" i="6847"/>
  <c r="H229" i="6847"/>
  <c r="I229" i="6847"/>
  <c r="H230" i="6847"/>
  <c r="I230" i="6847"/>
  <c r="H231" i="6847"/>
  <c r="I231" i="6847"/>
  <c r="H232" i="6847"/>
  <c r="I232" i="6847"/>
  <c r="H233" i="6847"/>
  <c r="I233" i="6847"/>
  <c r="H234" i="6847"/>
  <c r="I234" i="6847"/>
  <c r="H235" i="6847"/>
  <c r="I235" i="6847"/>
  <c r="H236" i="6847"/>
  <c r="I236" i="6847"/>
  <c r="H237" i="6847"/>
  <c r="I237" i="6847"/>
  <c r="H238" i="6847"/>
  <c r="I238" i="6847"/>
  <c r="H239" i="6847"/>
  <c r="I239" i="6847"/>
  <c r="H240" i="6847"/>
  <c r="I240" i="6847"/>
  <c r="H241" i="6847"/>
  <c r="I241" i="6847"/>
  <c r="H242" i="6847"/>
  <c r="I242" i="6847"/>
  <c r="H243" i="6847"/>
  <c r="I243" i="6847"/>
  <c r="H244" i="6847"/>
  <c r="I244" i="6847"/>
  <c r="H245" i="6847"/>
  <c r="I245" i="6847"/>
  <c r="H246" i="6847"/>
  <c r="I246" i="6847"/>
  <c r="H247" i="6847"/>
  <c r="I247" i="6847"/>
  <c r="H248" i="6847"/>
  <c r="I248" i="6847"/>
  <c r="H249" i="6847"/>
  <c r="I249" i="6847"/>
  <c r="H250" i="6847"/>
  <c r="I250" i="6847"/>
  <c r="H251" i="6847"/>
  <c r="I251" i="6847"/>
  <c r="H252" i="6847"/>
  <c r="I252" i="6847"/>
  <c r="H253" i="6847"/>
  <c r="I253" i="6847"/>
  <c r="H254" i="6847"/>
  <c r="I254" i="6847"/>
  <c r="H255" i="6847"/>
  <c r="I255" i="6847"/>
  <c r="H256" i="6847"/>
  <c r="I256" i="6847"/>
  <c r="H257" i="6847"/>
  <c r="I257" i="6847"/>
  <c r="H258" i="6847"/>
  <c r="I258" i="6847"/>
  <c r="H259" i="6847"/>
  <c r="I259" i="6847"/>
  <c r="H260" i="6847"/>
  <c r="I260" i="6847"/>
  <c r="H261" i="6847"/>
  <c r="I261" i="6847"/>
  <c r="H262" i="6847"/>
  <c r="I262" i="6847"/>
  <c r="H263" i="6847"/>
  <c r="I263" i="6847"/>
  <c r="H264" i="6847"/>
  <c r="I264" i="6847"/>
  <c r="H265" i="6847"/>
  <c r="I265" i="6847"/>
  <c r="H266" i="6847"/>
  <c r="I266" i="6847"/>
  <c r="H267" i="6847"/>
  <c r="I267" i="6847"/>
  <c r="H268" i="6847"/>
  <c r="I268" i="6847"/>
  <c r="H269" i="6847"/>
  <c r="I269" i="6847"/>
  <c r="H270" i="6847"/>
  <c r="I270" i="6847"/>
  <c r="H271" i="6847"/>
  <c r="I271" i="6847"/>
  <c r="H272" i="6847"/>
  <c r="I272" i="6847"/>
  <c r="H273" i="6847"/>
  <c r="I273" i="6847"/>
  <c r="H274" i="6847"/>
  <c r="I274" i="6847"/>
  <c r="H275" i="6847"/>
  <c r="I275" i="6847"/>
  <c r="H276" i="6847"/>
  <c r="I276" i="6847"/>
  <c r="H277" i="6847"/>
  <c r="I277" i="6847"/>
  <c r="H278" i="6847"/>
  <c r="I278" i="6847"/>
  <c r="H279" i="6847"/>
  <c r="I279" i="6847"/>
  <c r="H280" i="6847"/>
  <c r="I280" i="6847"/>
  <c r="H281" i="6847"/>
  <c r="I281" i="6847"/>
  <c r="H282" i="6847"/>
  <c r="I282" i="6847"/>
  <c r="H283" i="6847"/>
  <c r="I283" i="6847"/>
  <c r="H284" i="6847"/>
  <c r="I284" i="6847"/>
  <c r="H285" i="6847"/>
  <c r="I285" i="6847"/>
  <c r="H286" i="6847"/>
  <c r="I286" i="6847"/>
  <c r="H287" i="6847"/>
  <c r="I287" i="6847"/>
  <c r="H288" i="6847"/>
  <c r="I288" i="6847"/>
  <c r="H289" i="6847"/>
  <c r="I289" i="6847"/>
  <c r="H290" i="6847"/>
  <c r="I290" i="6847"/>
  <c r="H291" i="6847"/>
  <c r="I291" i="6847"/>
  <c r="H292" i="6847"/>
  <c r="I292" i="6847"/>
  <c r="H293" i="6847"/>
  <c r="I293" i="6847"/>
  <c r="H294" i="6847"/>
  <c r="I294" i="6847"/>
  <c r="H295" i="6847"/>
  <c r="I295" i="6847"/>
  <c r="H296" i="6847"/>
  <c r="I296" i="6847"/>
  <c r="H297" i="6847"/>
  <c r="I297" i="6847"/>
  <c r="H298" i="6847"/>
  <c r="I298" i="6847"/>
  <c r="H299" i="6847"/>
  <c r="I299" i="6847"/>
  <c r="H300" i="6847"/>
  <c r="I300" i="6847"/>
  <c r="H301" i="6847"/>
  <c r="I301" i="6847"/>
  <c r="H302" i="6847"/>
  <c r="I302" i="6847"/>
  <c r="H303" i="6847"/>
  <c r="I303" i="6847"/>
  <c r="H304" i="6847"/>
  <c r="I304" i="6847"/>
  <c r="H305" i="6847"/>
  <c r="I305" i="6847"/>
  <c r="H306" i="6847"/>
  <c r="I306" i="6847"/>
  <c r="H307" i="6847"/>
  <c r="I307" i="6847"/>
  <c r="H308" i="6847"/>
  <c r="I308" i="6847"/>
  <c r="H309" i="6847"/>
  <c r="I309" i="6847"/>
  <c r="H310" i="6847"/>
  <c r="I310" i="6847"/>
  <c r="H311" i="6847"/>
  <c r="I311" i="6847"/>
  <c r="H312" i="6847"/>
  <c r="I312" i="6847"/>
  <c r="H313" i="6847"/>
  <c r="I313" i="6847"/>
  <c r="H314" i="6847"/>
  <c r="I314" i="6847"/>
  <c r="H315" i="6847"/>
  <c r="I315" i="6847"/>
  <c r="H316" i="6847"/>
  <c r="I316" i="6847"/>
  <c r="H317" i="6847"/>
  <c r="I317" i="6847"/>
  <c r="H318" i="6847"/>
  <c r="I318" i="6847"/>
  <c r="H319" i="6847"/>
  <c r="I319" i="6847"/>
  <c r="H320" i="6847"/>
  <c r="I320" i="6847"/>
  <c r="H321" i="6847"/>
  <c r="I321" i="6847"/>
  <c r="H322" i="6847"/>
  <c r="I322" i="6847"/>
  <c r="H323" i="6847"/>
  <c r="I323" i="6847"/>
  <c r="H324" i="6847"/>
  <c r="I324" i="6847"/>
  <c r="H325" i="6847"/>
  <c r="I325" i="6847"/>
  <c r="H326" i="6847"/>
  <c r="I326" i="6847"/>
  <c r="H327" i="6847"/>
  <c r="I327" i="6847"/>
  <c r="H328" i="6847"/>
  <c r="I328" i="6847"/>
  <c r="H329" i="6847"/>
  <c r="I329" i="6847"/>
  <c r="H330" i="6847"/>
  <c r="I330" i="6847"/>
  <c r="H331" i="6847"/>
  <c r="I331" i="6847"/>
  <c r="H332" i="6847"/>
  <c r="I332" i="6847"/>
  <c r="H333" i="6847"/>
  <c r="I333" i="6847"/>
  <c r="H334" i="6847"/>
  <c r="I334" i="6847"/>
  <c r="H335" i="6847"/>
  <c r="I335" i="6847"/>
  <c r="H336" i="6847"/>
  <c r="I336" i="6847"/>
  <c r="H337" i="6847"/>
  <c r="I337" i="6847"/>
  <c r="H338" i="6847"/>
  <c r="I338" i="6847"/>
  <c r="H339" i="6847"/>
  <c r="I339" i="6847"/>
  <c r="H340" i="6847"/>
  <c r="I340" i="6847"/>
  <c r="H341" i="6847"/>
  <c r="I341" i="6847"/>
  <c r="H342" i="6847"/>
  <c r="I342" i="6847"/>
  <c r="H343" i="6847"/>
  <c r="I343" i="6847"/>
  <c r="H344" i="6847"/>
  <c r="I344" i="6847"/>
  <c r="H345" i="6847"/>
  <c r="I345" i="6847"/>
  <c r="H346" i="6847"/>
  <c r="I346" i="6847"/>
  <c r="H347" i="6847"/>
  <c r="I347" i="6847"/>
  <c r="H348" i="6847"/>
  <c r="I348" i="6847"/>
  <c r="H349" i="6847"/>
  <c r="I349" i="6847"/>
  <c r="H350" i="6847"/>
  <c r="I350" i="6847"/>
  <c r="H351" i="6847"/>
  <c r="I351" i="6847"/>
  <c r="H352" i="6847"/>
  <c r="I352" i="6847"/>
  <c r="H353" i="6847"/>
  <c r="I353" i="6847"/>
  <c r="H354" i="6847"/>
  <c r="I354" i="6847"/>
  <c r="H355" i="6847"/>
  <c r="I355" i="6847"/>
  <c r="H356" i="6847"/>
  <c r="I356" i="6847"/>
  <c r="H357" i="6847"/>
  <c r="I357" i="6847"/>
  <c r="H358" i="6847"/>
  <c r="I358" i="6847"/>
  <c r="H359" i="6847"/>
  <c r="I359" i="6847"/>
  <c r="H360" i="6847"/>
  <c r="I360" i="6847"/>
  <c r="H361" i="6847"/>
  <c r="I361" i="6847"/>
  <c r="A220" i="6847"/>
  <c r="A221" i="6847"/>
  <c r="A222" i="6847"/>
  <c r="A223" i="6847"/>
  <c r="A224" i="6847"/>
  <c r="A225" i="6847"/>
  <c r="A226" i="6847"/>
  <c r="A227" i="6847"/>
  <c r="A228" i="6847"/>
  <c r="A229" i="6847"/>
  <c r="A230" i="6847"/>
  <c r="A231" i="6847"/>
  <c r="A232" i="6847"/>
  <c r="A233" i="6847"/>
  <c r="A234" i="6847"/>
  <c r="A235" i="6847"/>
  <c r="A236" i="6847"/>
  <c r="A237" i="6847"/>
  <c r="A238" i="6847"/>
  <c r="A239" i="6847"/>
  <c r="A240" i="6847"/>
  <c r="A241" i="6847"/>
  <c r="A242" i="6847"/>
  <c r="A243" i="6847"/>
  <c r="A244" i="6847"/>
  <c r="A245" i="6847"/>
  <c r="A246" i="6847"/>
  <c r="A247" i="6847"/>
  <c r="A248" i="6847"/>
  <c r="A249" i="6847"/>
  <c r="A250" i="6847"/>
  <c r="A251" i="6847"/>
  <c r="A252" i="6847"/>
  <c r="A253" i="6847"/>
  <c r="A254" i="6847"/>
  <c r="A255" i="6847"/>
  <c r="A256" i="6847"/>
  <c r="A257" i="6847"/>
  <c r="A258" i="6847"/>
  <c r="A259" i="6847"/>
  <c r="A260" i="6847"/>
  <c r="A261" i="6847"/>
  <c r="A262" i="6847"/>
  <c r="A263" i="6847"/>
  <c r="A264" i="6847"/>
  <c r="A265" i="6847"/>
  <c r="A266" i="6847"/>
  <c r="A267" i="6847"/>
  <c r="A268" i="6847"/>
  <c r="A269" i="6847"/>
  <c r="A270" i="6847"/>
  <c r="A271" i="6847"/>
  <c r="A272" i="6847"/>
  <c r="A273" i="6847"/>
  <c r="A274" i="6847"/>
  <c r="A275" i="6847"/>
  <c r="A276" i="6847"/>
  <c r="A277" i="6847"/>
  <c r="A278" i="6847"/>
  <c r="A279" i="6847"/>
  <c r="A280" i="6847"/>
  <c r="A281" i="6847"/>
  <c r="A282" i="6847"/>
  <c r="A283" i="6847"/>
  <c r="A284" i="6847"/>
  <c r="A285" i="6847"/>
  <c r="A286" i="6847"/>
  <c r="A287" i="6847"/>
  <c r="A288" i="6847"/>
  <c r="A289" i="6847"/>
  <c r="A290" i="6847"/>
  <c r="A291" i="6847"/>
  <c r="A292" i="6847"/>
  <c r="A293" i="6847"/>
  <c r="A294" i="6847"/>
  <c r="A295" i="6847"/>
  <c r="A296" i="6847"/>
  <c r="A297" i="6847"/>
  <c r="A298" i="6847"/>
  <c r="A299" i="6847"/>
  <c r="A300" i="6847"/>
  <c r="A301" i="6847"/>
  <c r="A302" i="6847"/>
  <c r="A303" i="6847"/>
  <c r="A304" i="6847"/>
  <c r="A305" i="6847"/>
  <c r="A306" i="6847"/>
  <c r="A307" i="6847"/>
  <c r="A308" i="6847"/>
  <c r="A309" i="6847"/>
  <c r="A310" i="6847"/>
  <c r="A311" i="6847"/>
  <c r="A312" i="6847"/>
  <c r="A313" i="6847"/>
  <c r="A314" i="6847"/>
  <c r="A315" i="6847"/>
  <c r="A316" i="6847"/>
  <c r="A317" i="6847"/>
  <c r="A318" i="6847"/>
  <c r="A319" i="6847"/>
  <c r="A320" i="6847"/>
  <c r="A321" i="6847"/>
  <c r="A322" i="6847"/>
  <c r="A323" i="6847"/>
  <c r="A324" i="6847"/>
  <c r="A325" i="6847"/>
  <c r="A326" i="6847"/>
  <c r="A327" i="6847"/>
  <c r="A328" i="6847"/>
  <c r="A329" i="6847"/>
  <c r="A330" i="6847"/>
  <c r="A331" i="6847"/>
  <c r="A332" i="6847"/>
  <c r="A333" i="6847"/>
  <c r="A334" i="6847"/>
  <c r="A335" i="6847"/>
  <c r="A336" i="6847"/>
  <c r="A337" i="6847"/>
  <c r="A338" i="6847"/>
  <c r="A339" i="6847"/>
  <c r="A340" i="6847"/>
  <c r="A341" i="6847"/>
  <c r="A342" i="6847"/>
  <c r="A343" i="6847"/>
  <c r="A344" i="6847"/>
  <c r="A345" i="6847"/>
  <c r="A346" i="6847"/>
  <c r="A347" i="6847"/>
  <c r="A348" i="6847"/>
  <c r="A349" i="6847"/>
  <c r="A350" i="6847"/>
  <c r="A351" i="6847"/>
  <c r="A352" i="6847"/>
  <c r="A353" i="6847"/>
  <c r="A354" i="6847"/>
  <c r="A355" i="6847"/>
  <c r="A356" i="6847"/>
  <c r="A357" i="6847"/>
  <c r="A358" i="6847"/>
  <c r="A359" i="6847"/>
  <c r="A360" i="6847"/>
  <c r="A361" i="6847"/>
  <c r="I219" i="6847"/>
  <c r="H219" i="6847"/>
  <c r="I218" i="6847"/>
  <c r="H218" i="6847"/>
  <c r="A219" i="6847"/>
  <c r="A218" i="6847"/>
  <c r="A160" i="6847"/>
  <c r="A161" i="6847"/>
  <c r="A162" i="6847"/>
  <c r="A163" i="6847"/>
  <c r="A164" i="6847"/>
  <c r="A165" i="6847"/>
  <c r="A166" i="6847"/>
  <c r="A167" i="6847"/>
  <c r="A168" i="6847"/>
  <c r="A169" i="6847"/>
  <c r="A170" i="6847"/>
  <c r="A171" i="6847"/>
  <c r="A172" i="6847"/>
  <c r="A173" i="6847"/>
  <c r="A174" i="6847"/>
  <c r="A175" i="6847"/>
  <c r="A176" i="6847"/>
  <c r="A177" i="6847"/>
  <c r="A178" i="6847"/>
  <c r="A179" i="6847"/>
  <c r="A180" i="6847"/>
  <c r="A181" i="6847"/>
  <c r="A182" i="6847"/>
  <c r="A183" i="6847"/>
  <c r="A184" i="6847"/>
  <c r="A185" i="6847"/>
  <c r="A186" i="6847"/>
  <c r="A187" i="6847"/>
  <c r="A188" i="6847"/>
  <c r="A189" i="6847"/>
  <c r="A190" i="6847"/>
  <c r="A191" i="6847"/>
  <c r="A192" i="6847"/>
  <c r="A193" i="6847"/>
  <c r="A194" i="6847"/>
  <c r="A195" i="6847"/>
  <c r="A196" i="6847"/>
  <c r="A197" i="6847"/>
  <c r="A198" i="6847"/>
  <c r="A199" i="6847"/>
  <c r="A200" i="6847"/>
  <c r="A201" i="6847"/>
  <c r="A202" i="6847"/>
  <c r="A203" i="6847"/>
  <c r="A204" i="6847"/>
  <c r="A205" i="6847"/>
  <c r="A206" i="6847"/>
  <c r="A207" i="6847"/>
  <c r="A208" i="6847"/>
  <c r="A209" i="6847"/>
  <c r="A210" i="6847"/>
  <c r="A211" i="6847"/>
  <c r="A212" i="6847"/>
  <c r="A213" i="6847"/>
  <c r="A214" i="6847"/>
  <c r="A215" i="6847"/>
  <c r="A216" i="6847"/>
  <c r="A217" i="6847"/>
  <c r="H160" i="6847"/>
  <c r="I160" i="6847"/>
  <c r="H161" i="6847"/>
  <c r="I161" i="6847"/>
  <c r="H162" i="6847"/>
  <c r="I162" i="6847"/>
  <c r="H163" i="6847"/>
  <c r="I163" i="6847"/>
  <c r="H164" i="6847"/>
  <c r="I164" i="6847"/>
  <c r="H165" i="6847"/>
  <c r="I165" i="6847"/>
  <c r="H166" i="6847"/>
  <c r="I166" i="6847"/>
  <c r="H167" i="6847"/>
  <c r="I167" i="6847"/>
  <c r="H168" i="6847"/>
  <c r="I168" i="6847"/>
  <c r="H169" i="6847"/>
  <c r="I169" i="6847"/>
  <c r="H170" i="6847"/>
  <c r="I170" i="6847"/>
  <c r="H171" i="6847"/>
  <c r="I171" i="6847"/>
  <c r="H172" i="6847"/>
  <c r="I172" i="6847"/>
  <c r="H173" i="6847"/>
  <c r="I173" i="6847"/>
  <c r="H174" i="6847"/>
  <c r="I174" i="6847"/>
  <c r="H175" i="6847"/>
  <c r="I175" i="6847"/>
  <c r="H176" i="6847"/>
  <c r="I176" i="6847"/>
  <c r="H177" i="6847"/>
  <c r="I177" i="6847"/>
  <c r="H178" i="6847"/>
  <c r="I178" i="6847"/>
  <c r="H179" i="6847"/>
  <c r="I179" i="6847"/>
  <c r="H180" i="6847"/>
  <c r="I180" i="6847"/>
  <c r="H181" i="6847"/>
  <c r="I181" i="6847"/>
  <c r="H182" i="6847"/>
  <c r="I182" i="6847"/>
  <c r="H183" i="6847"/>
  <c r="I183" i="6847"/>
  <c r="H184" i="6847"/>
  <c r="I184" i="6847"/>
  <c r="H185" i="6847"/>
  <c r="I185" i="6847"/>
  <c r="H186" i="6847"/>
  <c r="I186" i="6847"/>
  <c r="H187" i="6847"/>
  <c r="I187" i="6847"/>
  <c r="H188" i="6847"/>
  <c r="I188" i="6847"/>
  <c r="H189" i="6847"/>
  <c r="I189" i="6847"/>
  <c r="H190" i="6847"/>
  <c r="I190" i="6847"/>
  <c r="H191" i="6847"/>
  <c r="I191" i="6847"/>
  <c r="H192" i="6847"/>
  <c r="I192" i="6847"/>
  <c r="H193" i="6847"/>
  <c r="I193" i="6847"/>
  <c r="H194" i="6847"/>
  <c r="I194" i="6847"/>
  <c r="H195" i="6847"/>
  <c r="I195" i="6847"/>
  <c r="H196" i="6847"/>
  <c r="I196" i="6847"/>
  <c r="H197" i="6847"/>
  <c r="I197" i="6847"/>
  <c r="H198" i="6847"/>
  <c r="I198" i="6847"/>
  <c r="H199" i="6847"/>
  <c r="I199" i="6847"/>
  <c r="H200" i="6847"/>
  <c r="I200" i="6847"/>
  <c r="H201" i="6847"/>
  <c r="I201" i="6847"/>
  <c r="H202" i="6847"/>
  <c r="I202" i="6847"/>
  <c r="H203" i="6847"/>
  <c r="I203" i="6847"/>
  <c r="H204" i="6847"/>
  <c r="I204" i="6847"/>
  <c r="H205" i="6847"/>
  <c r="I205" i="6847"/>
  <c r="H206" i="6847"/>
  <c r="I206" i="6847"/>
  <c r="H207" i="6847"/>
  <c r="I207" i="6847"/>
  <c r="H208" i="6847"/>
  <c r="I208" i="6847"/>
  <c r="H209" i="6847"/>
  <c r="I209" i="6847"/>
  <c r="H210" i="6847"/>
  <c r="I210" i="6847"/>
  <c r="H211" i="6847"/>
  <c r="I211" i="6847"/>
  <c r="H212" i="6847"/>
  <c r="I212" i="6847"/>
  <c r="H213" i="6847"/>
  <c r="I213" i="6847"/>
  <c r="H214" i="6847"/>
  <c r="I214" i="6847"/>
  <c r="H215" i="6847"/>
  <c r="I215" i="6847"/>
  <c r="H216" i="6847"/>
  <c r="I216" i="6847"/>
  <c r="H217" i="6847"/>
  <c r="I217" i="6847"/>
  <c r="AM153" i="6865"/>
  <c r="AL153" i="6865"/>
  <c r="AN153" i="6865" s="1"/>
  <c r="AK153" i="6865"/>
  <c r="AN152" i="6865"/>
  <c r="AM152" i="6865"/>
  <c r="AL152" i="6865"/>
  <c r="AK152" i="6865"/>
  <c r="AN151" i="6865"/>
  <c r="AM151" i="6865"/>
  <c r="AL151" i="6865"/>
  <c r="AK151" i="6865"/>
  <c r="AM150" i="6865"/>
  <c r="AL150" i="6865"/>
  <c r="AN150" i="6865" s="1"/>
  <c r="AK150" i="6865"/>
  <c r="AM149" i="6865"/>
  <c r="AL149" i="6865"/>
  <c r="AN149" i="6865" s="1"/>
  <c r="AK149" i="6865"/>
  <c r="AM148" i="6865"/>
  <c r="AL148" i="6865"/>
  <c r="AN148" i="6865" s="1"/>
  <c r="AK148" i="6865"/>
  <c r="AM147" i="6865"/>
  <c r="AL147" i="6865"/>
  <c r="AN147" i="6865" s="1"/>
  <c r="AK147" i="6865"/>
  <c r="AM146" i="6865"/>
  <c r="AL146" i="6865"/>
  <c r="AN146" i="6865" s="1"/>
  <c r="AK146" i="6865"/>
  <c r="AM145" i="6865"/>
  <c r="AL145" i="6865"/>
  <c r="AN145" i="6865" s="1"/>
  <c r="AK145" i="6865"/>
  <c r="AM144" i="6865"/>
  <c r="AL144" i="6865"/>
  <c r="AN144" i="6865" s="1"/>
  <c r="AK144" i="6865"/>
  <c r="AM143" i="6865"/>
  <c r="AL143" i="6865"/>
  <c r="AN143" i="6865" s="1"/>
  <c r="AK143" i="6865"/>
  <c r="AM142" i="6865"/>
  <c r="AL142" i="6865"/>
  <c r="AN142" i="6865" s="1"/>
  <c r="AK142" i="6865"/>
  <c r="AM141" i="6865"/>
  <c r="AL141" i="6865"/>
  <c r="AN141" i="6865" s="1"/>
  <c r="AK141" i="6865"/>
  <c r="AM140" i="6865"/>
  <c r="AL140" i="6865"/>
  <c r="AN140" i="6865" s="1"/>
  <c r="AK140" i="6865"/>
  <c r="AM139" i="6865"/>
  <c r="AL139" i="6865"/>
  <c r="AN139" i="6865" s="1"/>
  <c r="AK139" i="6865"/>
  <c r="AM138" i="6865"/>
  <c r="AL138" i="6865"/>
  <c r="AN138" i="6865" s="1"/>
  <c r="AK138" i="6865"/>
  <c r="AM137" i="6865"/>
  <c r="AL137" i="6865"/>
  <c r="AN137" i="6865" s="1"/>
  <c r="AK137" i="6865"/>
  <c r="AM136" i="6865"/>
  <c r="AL136" i="6865"/>
  <c r="AN136" i="6865" s="1"/>
  <c r="AK136" i="6865"/>
  <c r="AM135" i="6865"/>
  <c r="AL135" i="6865"/>
  <c r="AN135" i="6865" s="1"/>
  <c r="AK135" i="6865"/>
  <c r="AM134" i="6865"/>
  <c r="AL134" i="6865"/>
  <c r="AN134" i="6865" s="1"/>
  <c r="AK134" i="6865"/>
  <c r="AM133" i="6865"/>
  <c r="AL133" i="6865"/>
  <c r="AN133" i="6865" s="1"/>
  <c r="AK133" i="6865"/>
  <c r="AM132" i="6865"/>
  <c r="AL132" i="6865"/>
  <c r="AN132" i="6865" s="1"/>
  <c r="AK132" i="6865"/>
  <c r="AM131" i="6865"/>
  <c r="AL131" i="6865"/>
  <c r="AN131" i="6865" s="1"/>
  <c r="AK131" i="6865"/>
  <c r="AM130" i="6865"/>
  <c r="AL130" i="6865"/>
  <c r="AN130" i="6865" s="1"/>
  <c r="AK130" i="6865"/>
  <c r="AM129" i="6865"/>
  <c r="AL129" i="6865"/>
  <c r="AN129" i="6865" s="1"/>
  <c r="AK129" i="6865"/>
  <c r="AM128" i="6865"/>
  <c r="AL128" i="6865"/>
  <c r="AN128" i="6865" s="1"/>
  <c r="AK128" i="6865"/>
  <c r="AM127" i="6865"/>
  <c r="AL127" i="6865"/>
  <c r="AN127" i="6865" s="1"/>
  <c r="AK127" i="6865"/>
  <c r="AM126" i="6865"/>
  <c r="AL126" i="6865"/>
  <c r="AN126" i="6865" s="1"/>
  <c r="AK126" i="6865"/>
  <c r="AM125" i="6865"/>
  <c r="AL125" i="6865"/>
  <c r="AN125" i="6865" s="1"/>
  <c r="AK125" i="6865"/>
  <c r="AM124" i="6865"/>
  <c r="AL124" i="6865"/>
  <c r="AN124" i="6865" s="1"/>
  <c r="AK124" i="6865"/>
  <c r="AM123" i="6865"/>
  <c r="AL123" i="6865"/>
  <c r="AN123" i="6865" s="1"/>
  <c r="AK123" i="6865"/>
  <c r="AM122" i="6865"/>
  <c r="AL122" i="6865"/>
  <c r="AN122" i="6865" s="1"/>
  <c r="AK122" i="6865"/>
  <c r="AM121" i="6865"/>
  <c r="AL121" i="6865"/>
  <c r="AN121" i="6865" s="1"/>
  <c r="AK121" i="6865"/>
  <c r="AN120" i="6865"/>
  <c r="AM120" i="6865"/>
  <c r="AL120" i="6865"/>
  <c r="AK120" i="6865"/>
  <c r="AN119" i="6865"/>
  <c r="AM119" i="6865"/>
  <c r="AL119" i="6865"/>
  <c r="AK119" i="6865"/>
  <c r="AM118" i="6865"/>
  <c r="AL118" i="6865"/>
  <c r="AN118" i="6865" s="1"/>
  <c r="AK118" i="6865"/>
  <c r="AM117" i="6865"/>
  <c r="AL117" i="6865"/>
  <c r="AN117" i="6865" s="1"/>
  <c r="AK117" i="6865"/>
  <c r="AM116" i="6865"/>
  <c r="AL116" i="6865"/>
  <c r="AN116" i="6865" s="1"/>
  <c r="AK116" i="6865"/>
  <c r="AM115" i="6865"/>
  <c r="AL115" i="6865"/>
  <c r="AN115" i="6865" s="1"/>
  <c r="AK115" i="6865"/>
  <c r="AM114" i="6865"/>
  <c r="AL114" i="6865"/>
  <c r="AN114" i="6865" s="1"/>
  <c r="AK114" i="6865"/>
  <c r="AM113" i="6865"/>
  <c r="AL113" i="6865"/>
  <c r="AN113" i="6865" s="1"/>
  <c r="AK113" i="6865"/>
  <c r="AM112" i="6865"/>
  <c r="AL112" i="6865"/>
  <c r="AN112" i="6865" s="1"/>
  <c r="AK112" i="6865"/>
  <c r="AM111" i="6865"/>
  <c r="AL111" i="6865"/>
  <c r="AN111" i="6865" s="1"/>
  <c r="AK111" i="6865"/>
  <c r="AM110" i="6865"/>
  <c r="AL110" i="6865"/>
  <c r="AN110" i="6865" s="1"/>
  <c r="AK110" i="6865"/>
  <c r="AM109" i="6865"/>
  <c r="AL109" i="6865"/>
  <c r="AN109" i="6865" s="1"/>
  <c r="AK109" i="6865"/>
  <c r="AM108" i="6865"/>
  <c r="AL108" i="6865"/>
  <c r="AN108" i="6865" s="1"/>
  <c r="AK108" i="6865"/>
  <c r="AM107" i="6865"/>
  <c r="AL107" i="6865"/>
  <c r="AN107" i="6865" s="1"/>
  <c r="AK107" i="6865"/>
  <c r="AM106" i="6865"/>
  <c r="AL106" i="6865"/>
  <c r="AN106" i="6865" s="1"/>
  <c r="AK106" i="6865"/>
  <c r="AM105" i="6865"/>
  <c r="AL105" i="6865"/>
  <c r="AN105" i="6865" s="1"/>
  <c r="AK105" i="6865"/>
  <c r="AM104" i="6865"/>
  <c r="AL104" i="6865"/>
  <c r="AN104" i="6865" s="1"/>
  <c r="AK104" i="6865"/>
  <c r="AM103" i="6865"/>
  <c r="AL103" i="6865"/>
  <c r="AN103" i="6865" s="1"/>
  <c r="AK103" i="6865"/>
  <c r="AM102" i="6865"/>
  <c r="AL102" i="6865"/>
  <c r="AN102" i="6865" s="1"/>
  <c r="AK102" i="6865"/>
  <c r="AM101" i="6865"/>
  <c r="AL101" i="6865"/>
  <c r="AN101" i="6865" s="1"/>
  <c r="AK101" i="6865"/>
  <c r="AM100" i="6865"/>
  <c r="AL100" i="6865"/>
  <c r="AN100" i="6865" s="1"/>
  <c r="AK100" i="6865"/>
  <c r="AM99" i="6865"/>
  <c r="AL99" i="6865"/>
  <c r="AN99" i="6865" s="1"/>
  <c r="AK99" i="6865"/>
  <c r="AM98" i="6865"/>
  <c r="AL98" i="6865"/>
  <c r="AN98" i="6865" s="1"/>
  <c r="AK98" i="6865"/>
  <c r="AM97" i="6865"/>
  <c r="AL97" i="6865"/>
  <c r="AN97" i="6865" s="1"/>
  <c r="AK97" i="6865"/>
  <c r="AM96" i="6865"/>
  <c r="AL96" i="6865"/>
  <c r="AN96" i="6865" s="1"/>
  <c r="AK96" i="6865"/>
  <c r="AM95" i="6865"/>
  <c r="AL95" i="6865"/>
  <c r="AN95" i="6865" s="1"/>
  <c r="AK95" i="6865"/>
  <c r="AM94" i="6865"/>
  <c r="AL94" i="6865"/>
  <c r="AN94" i="6865" s="1"/>
  <c r="AK94" i="6865"/>
  <c r="AM93" i="6865"/>
  <c r="AL93" i="6865"/>
  <c r="AN93" i="6865" s="1"/>
  <c r="AK93" i="6865"/>
  <c r="AM92" i="6865"/>
  <c r="AL92" i="6865"/>
  <c r="AN92" i="6865" s="1"/>
  <c r="AK92" i="6865"/>
  <c r="AM91" i="6865"/>
  <c r="AL91" i="6865"/>
  <c r="AN91" i="6865" s="1"/>
  <c r="AK91" i="6865"/>
  <c r="AM90" i="6865"/>
  <c r="AL90" i="6865"/>
  <c r="AN90" i="6865" s="1"/>
  <c r="AK90" i="6865"/>
  <c r="AM89" i="6865"/>
  <c r="AL89" i="6865"/>
  <c r="AN89" i="6865" s="1"/>
  <c r="AK89" i="6865"/>
  <c r="AN88" i="6865"/>
  <c r="AM88" i="6865"/>
  <c r="AL88" i="6865"/>
  <c r="AK88" i="6865"/>
  <c r="AN87" i="6865"/>
  <c r="AM87" i="6865"/>
  <c r="AL87" i="6865"/>
  <c r="AK87" i="6865"/>
  <c r="AM86" i="6865"/>
  <c r="AL86" i="6865"/>
  <c r="AN86" i="6865" s="1"/>
  <c r="AK86" i="6865"/>
  <c r="AM85" i="6865"/>
  <c r="AL85" i="6865"/>
  <c r="AN85" i="6865" s="1"/>
  <c r="AK85" i="6865"/>
  <c r="AM84" i="6865"/>
  <c r="AL84" i="6865"/>
  <c r="AN84" i="6865" s="1"/>
  <c r="AK84" i="6865"/>
  <c r="AM83" i="6865"/>
  <c r="AL83" i="6865"/>
  <c r="AN83" i="6865" s="1"/>
  <c r="AK83" i="6865"/>
  <c r="AM82" i="6865"/>
  <c r="AL82" i="6865"/>
  <c r="AN82" i="6865" s="1"/>
  <c r="AK82" i="6865"/>
  <c r="AM81" i="6865"/>
  <c r="AL81" i="6865"/>
  <c r="AN81" i="6865" s="1"/>
  <c r="AK81" i="6865"/>
  <c r="AM80" i="6865"/>
  <c r="AL80" i="6865"/>
  <c r="AN80" i="6865" s="1"/>
  <c r="AK80" i="6865"/>
  <c r="AM79" i="6865"/>
  <c r="AL79" i="6865"/>
  <c r="AN79" i="6865" s="1"/>
  <c r="AK79" i="6865"/>
  <c r="AM78" i="6865"/>
  <c r="AL78" i="6865"/>
  <c r="AN78" i="6865" s="1"/>
  <c r="AK78" i="6865"/>
  <c r="AM77" i="6865"/>
  <c r="AL77" i="6865"/>
  <c r="AN77" i="6865" s="1"/>
  <c r="AK77" i="6865"/>
  <c r="AM76" i="6865"/>
  <c r="AL76" i="6865"/>
  <c r="AN76" i="6865" s="1"/>
  <c r="AK76" i="6865"/>
  <c r="AM75" i="6865"/>
  <c r="AL75" i="6865"/>
  <c r="AN75" i="6865" s="1"/>
  <c r="AK75" i="6865"/>
  <c r="AM74" i="6865"/>
  <c r="AL74" i="6865"/>
  <c r="AN74" i="6865" s="1"/>
  <c r="AK74" i="6865"/>
  <c r="AM73" i="6865"/>
  <c r="AL73" i="6865"/>
  <c r="AN73" i="6865" s="1"/>
  <c r="AK73" i="6865"/>
  <c r="AM72" i="6865"/>
  <c r="AL72" i="6865"/>
  <c r="AN72" i="6865" s="1"/>
  <c r="AK72" i="6865"/>
  <c r="AM71" i="6865"/>
  <c r="AL71" i="6865"/>
  <c r="AN71" i="6865" s="1"/>
  <c r="AK71" i="6865"/>
  <c r="AM70" i="6865"/>
  <c r="AL70" i="6865"/>
  <c r="AN70" i="6865" s="1"/>
  <c r="AK70" i="6865"/>
  <c r="AM69" i="6865"/>
  <c r="AL69" i="6865"/>
  <c r="AN69" i="6865" s="1"/>
  <c r="AK69" i="6865"/>
  <c r="AM68" i="6865"/>
  <c r="AL68" i="6865"/>
  <c r="AN68" i="6865" s="1"/>
  <c r="AK68" i="6865"/>
  <c r="AM67" i="6865"/>
  <c r="AL67" i="6865"/>
  <c r="AN67" i="6865" s="1"/>
  <c r="AK67" i="6865"/>
  <c r="AM66" i="6865"/>
  <c r="AL66" i="6865"/>
  <c r="AN66" i="6865" s="1"/>
  <c r="AK66" i="6865"/>
  <c r="AM65" i="6865"/>
  <c r="AL65" i="6865"/>
  <c r="AN65" i="6865" s="1"/>
  <c r="AK65" i="6865"/>
  <c r="AM64" i="6865"/>
  <c r="AL64" i="6865"/>
  <c r="AN64" i="6865" s="1"/>
  <c r="AK64" i="6865"/>
  <c r="AM63" i="6865"/>
  <c r="AL63" i="6865"/>
  <c r="AN63" i="6865" s="1"/>
  <c r="AK63" i="6865"/>
  <c r="AM62" i="6865"/>
  <c r="AL62" i="6865"/>
  <c r="AN62" i="6865" s="1"/>
  <c r="AK62" i="6865"/>
  <c r="AM61" i="6865"/>
  <c r="AL61" i="6865"/>
  <c r="AN61" i="6865" s="1"/>
  <c r="AK61" i="6865"/>
  <c r="AM60" i="6865"/>
  <c r="AL60" i="6865"/>
  <c r="AN60" i="6865" s="1"/>
  <c r="AK60" i="6865"/>
  <c r="AM59" i="6865"/>
  <c r="AL59" i="6865"/>
  <c r="AN59" i="6865" s="1"/>
  <c r="AK59" i="6865"/>
  <c r="AM58" i="6865"/>
  <c r="AL58" i="6865"/>
  <c r="AN58" i="6865" s="1"/>
  <c r="AK58" i="6865"/>
  <c r="AM57" i="6865"/>
  <c r="AL57" i="6865"/>
  <c r="AN57" i="6865" s="1"/>
  <c r="AK57" i="6865"/>
  <c r="AN56" i="6865"/>
  <c r="AM56" i="6865"/>
  <c r="AL56" i="6865"/>
  <c r="AK56" i="6865"/>
  <c r="AN55" i="6865"/>
  <c r="AM55" i="6865"/>
  <c r="AL55" i="6865"/>
  <c r="AK55" i="6865"/>
  <c r="AM54" i="6865"/>
  <c r="AL54" i="6865"/>
  <c r="AN54" i="6865" s="1"/>
  <c r="AK54" i="6865"/>
  <c r="AM53" i="6865"/>
  <c r="AL53" i="6865"/>
  <c r="AN53" i="6865" s="1"/>
  <c r="AK53" i="6865"/>
  <c r="AM52" i="6865"/>
  <c r="AL52" i="6865"/>
  <c r="AN52" i="6865" s="1"/>
  <c r="AK52" i="6865"/>
  <c r="AM51" i="6865"/>
  <c r="AL51" i="6865"/>
  <c r="AN51" i="6865" s="1"/>
  <c r="AK51" i="6865"/>
  <c r="AM50" i="6865"/>
  <c r="AL50" i="6865"/>
  <c r="AN50" i="6865" s="1"/>
  <c r="AK50" i="6865"/>
  <c r="AM49" i="6865"/>
  <c r="AL49" i="6865"/>
  <c r="AN49" i="6865" s="1"/>
  <c r="AK49" i="6865"/>
  <c r="AM48" i="6865"/>
  <c r="AL48" i="6865"/>
  <c r="AN48" i="6865" s="1"/>
  <c r="AK48" i="6865"/>
  <c r="AM47" i="6865"/>
  <c r="AL47" i="6865"/>
  <c r="AN47" i="6865" s="1"/>
  <c r="AK47" i="6865"/>
  <c r="AM46" i="6865"/>
  <c r="AL46" i="6865"/>
  <c r="AN46" i="6865" s="1"/>
  <c r="AK46" i="6865"/>
  <c r="AM45" i="6865"/>
  <c r="AL45" i="6865"/>
  <c r="AN45" i="6865" s="1"/>
  <c r="AK45" i="6865"/>
  <c r="AM44" i="6865"/>
  <c r="AL44" i="6865"/>
  <c r="AN44" i="6865" s="1"/>
  <c r="AK44" i="6865"/>
  <c r="AM43" i="6865"/>
  <c r="AL43" i="6865"/>
  <c r="AN43" i="6865" s="1"/>
  <c r="AK43" i="6865"/>
  <c r="AM42" i="6865"/>
  <c r="AL42" i="6865"/>
  <c r="AN42" i="6865" s="1"/>
  <c r="AK42" i="6865"/>
  <c r="AM41" i="6865"/>
  <c r="AL41" i="6865"/>
  <c r="AN41" i="6865" s="1"/>
  <c r="AK41" i="6865"/>
  <c r="AM40" i="6865"/>
  <c r="AL40" i="6865"/>
  <c r="AN40" i="6865" s="1"/>
  <c r="AK40" i="6865"/>
  <c r="AM39" i="6865"/>
  <c r="AL39" i="6865"/>
  <c r="AN39" i="6865" s="1"/>
  <c r="AK39" i="6865"/>
  <c r="AM38" i="6865"/>
  <c r="AL38" i="6865"/>
  <c r="AN38" i="6865" s="1"/>
  <c r="AK38" i="6865"/>
  <c r="AM37" i="6865"/>
  <c r="AL37" i="6865"/>
  <c r="AN37" i="6865" s="1"/>
  <c r="AK37" i="6865"/>
  <c r="AM36" i="6865"/>
  <c r="AL36" i="6865"/>
  <c r="AN36" i="6865" s="1"/>
  <c r="AK36" i="6865"/>
  <c r="AM35" i="6865"/>
  <c r="AL35" i="6865"/>
  <c r="AN35" i="6865" s="1"/>
  <c r="AK35" i="6865"/>
  <c r="AM34" i="6865"/>
  <c r="AL34" i="6865"/>
  <c r="AN34" i="6865" s="1"/>
  <c r="AK34" i="6865"/>
  <c r="AM33" i="6865"/>
  <c r="AL33" i="6865"/>
  <c r="AN33" i="6865" s="1"/>
  <c r="AK33" i="6865"/>
  <c r="AM32" i="6865"/>
  <c r="AL32" i="6865"/>
  <c r="AN32" i="6865" s="1"/>
  <c r="AK32" i="6865"/>
  <c r="AM31" i="6865"/>
  <c r="AL31" i="6865"/>
  <c r="AN31" i="6865" s="1"/>
  <c r="AK31" i="6865"/>
  <c r="AM30" i="6865"/>
  <c r="AL30" i="6865"/>
  <c r="AN30" i="6865" s="1"/>
  <c r="AK30" i="6865"/>
  <c r="AM29" i="6865"/>
  <c r="AL29" i="6865"/>
  <c r="AN29" i="6865" s="1"/>
  <c r="AK29" i="6865"/>
  <c r="AM28" i="6865"/>
  <c r="AL28" i="6865"/>
  <c r="AN28" i="6865" s="1"/>
  <c r="AK28" i="6865"/>
  <c r="AM27" i="6865"/>
  <c r="AL27" i="6865"/>
  <c r="AN27" i="6865" s="1"/>
  <c r="AK27" i="6865"/>
  <c r="AM26" i="6865"/>
  <c r="AL26" i="6865"/>
  <c r="AN26" i="6865" s="1"/>
  <c r="AK26" i="6865"/>
  <c r="AM25" i="6865"/>
  <c r="AL25" i="6865"/>
  <c r="AN25" i="6865" s="1"/>
  <c r="AK25" i="6865"/>
  <c r="AN24" i="6865"/>
  <c r="AM24" i="6865"/>
  <c r="AL24" i="6865"/>
  <c r="AK24" i="6865"/>
  <c r="AN23" i="6865"/>
  <c r="AM23" i="6865"/>
  <c r="AL23" i="6865"/>
  <c r="AK23" i="6865"/>
  <c r="AM22" i="6865"/>
  <c r="AL22" i="6865"/>
  <c r="AN22" i="6865" s="1"/>
  <c r="AK22" i="6865"/>
  <c r="AM21" i="6865"/>
  <c r="AL21" i="6865"/>
  <c r="AN21" i="6865" s="1"/>
  <c r="AK21" i="6865"/>
  <c r="AM20" i="6865"/>
  <c r="AL20" i="6865"/>
  <c r="AN20" i="6865" s="1"/>
  <c r="AK20" i="6865"/>
  <c r="AM19" i="6865"/>
  <c r="AL19" i="6865"/>
  <c r="AN19" i="6865" s="1"/>
  <c r="AK19" i="6865"/>
  <c r="AM18" i="6865"/>
  <c r="AL18" i="6865"/>
  <c r="AN18" i="6865" s="1"/>
  <c r="AK18" i="6865"/>
  <c r="AM17" i="6865"/>
  <c r="AL17" i="6865"/>
  <c r="AN17" i="6865" s="1"/>
  <c r="AK17" i="6865"/>
  <c r="AM16" i="6865"/>
  <c r="AL16" i="6865"/>
  <c r="AN16" i="6865" s="1"/>
  <c r="AK16" i="6865"/>
  <c r="AM7" i="6863"/>
  <c r="AJ7" i="6863" s="1"/>
  <c r="AJ8" i="6863" s="1"/>
  <c r="AJ9" i="6863" s="1"/>
  <c r="AJ10" i="6863" s="1"/>
  <c r="AJ11" i="6863" s="1"/>
  <c r="AJ12" i="6863" s="1"/>
  <c r="AJ13" i="6863" s="1"/>
  <c r="AJ14" i="6863" s="1"/>
  <c r="AJ15" i="6863" s="1"/>
  <c r="AJ16" i="6863" s="1"/>
  <c r="AJ17" i="6863" s="1"/>
  <c r="AJ18" i="6863" s="1"/>
  <c r="AJ19" i="6863" s="1"/>
  <c r="AJ20" i="6863" s="1"/>
  <c r="AJ21" i="6863" s="1"/>
  <c r="AJ22" i="6863" s="1"/>
  <c r="AJ23" i="6863" s="1"/>
  <c r="AJ24" i="6863" s="1"/>
  <c r="AL7" i="6863"/>
  <c r="AN7" i="6863" s="1"/>
  <c r="AK7" i="6863"/>
  <c r="AM24" i="6863"/>
  <c r="AL24" i="6863"/>
  <c r="AN24" i="6863" s="1"/>
  <c r="AK24" i="6863"/>
  <c r="AM23" i="6863"/>
  <c r="AL23" i="6863"/>
  <c r="AN23" i="6863" s="1"/>
  <c r="AK23" i="6863"/>
  <c r="AN22" i="6863"/>
  <c r="AM22" i="6863"/>
  <c r="AL22" i="6863"/>
  <c r="AK22" i="6863"/>
  <c r="AN21" i="6863"/>
  <c r="AM21" i="6863"/>
  <c r="AL21" i="6863"/>
  <c r="AK21" i="6863"/>
  <c r="AM20" i="6863"/>
  <c r="AL20" i="6863"/>
  <c r="AN20" i="6863" s="1"/>
  <c r="AK20" i="6863"/>
  <c r="AM19" i="6863"/>
  <c r="AL19" i="6863"/>
  <c r="AN19" i="6863" s="1"/>
  <c r="AK19" i="6863"/>
  <c r="AM18" i="6863"/>
  <c r="AL18" i="6863"/>
  <c r="AN18" i="6863" s="1"/>
  <c r="AK18" i="6863"/>
  <c r="AM17" i="6863"/>
  <c r="AL17" i="6863"/>
  <c r="AN17" i="6863" s="1"/>
  <c r="AK17" i="6863"/>
  <c r="AM16" i="6863"/>
  <c r="AL16" i="6863"/>
  <c r="AN16" i="6863" s="1"/>
  <c r="AK16" i="6863"/>
  <c r="AM15" i="6863"/>
  <c r="AL15" i="6863"/>
  <c r="AN15" i="6863" s="1"/>
  <c r="AK15" i="6863"/>
  <c r="AM14" i="6863"/>
  <c r="AL14" i="6863"/>
  <c r="AN14" i="6863" s="1"/>
  <c r="AK14" i="6863"/>
  <c r="AM13" i="6863"/>
  <c r="AL13" i="6863"/>
  <c r="AN13" i="6863" s="1"/>
  <c r="AK13" i="6863"/>
  <c r="AM12" i="6863"/>
  <c r="AL12" i="6863"/>
  <c r="AN12" i="6863" s="1"/>
  <c r="AK12" i="6863"/>
  <c r="AM11" i="6863"/>
  <c r="AL11" i="6863"/>
  <c r="AN11" i="6863" s="1"/>
  <c r="AK11" i="6863"/>
  <c r="AM10" i="6863"/>
  <c r="AL10" i="6863"/>
  <c r="AN10" i="6863" s="1"/>
  <c r="AK10" i="6863"/>
  <c r="AM9" i="6863"/>
  <c r="AL9" i="6863"/>
  <c r="AN9" i="6863" s="1"/>
  <c r="AK9" i="6863"/>
  <c r="AM8" i="6863"/>
  <c r="AL8" i="6863"/>
  <c r="AN8" i="6863" s="1"/>
  <c r="AK8" i="6863"/>
  <c r="AH153" i="6865"/>
  <c r="AG153" i="6865"/>
  <c r="AF153" i="6865"/>
  <c r="AE153" i="6865"/>
  <c r="AH152" i="6865"/>
  <c r="AG152" i="6865"/>
  <c r="AF152" i="6865"/>
  <c r="AE152" i="6865"/>
  <c r="AH151" i="6865"/>
  <c r="AG151" i="6865"/>
  <c r="AF151" i="6865"/>
  <c r="AE151" i="6865"/>
  <c r="AH150" i="6865"/>
  <c r="AG150" i="6865"/>
  <c r="AF150" i="6865"/>
  <c r="AE150" i="6865"/>
  <c r="AH149" i="6865"/>
  <c r="AG149" i="6865"/>
  <c r="AF149" i="6865"/>
  <c r="AE149" i="6865"/>
  <c r="AH148" i="6865"/>
  <c r="AG148" i="6865"/>
  <c r="AF148" i="6865"/>
  <c r="AE148" i="6865"/>
  <c r="AH147" i="6865"/>
  <c r="AG147" i="6865"/>
  <c r="AF147" i="6865"/>
  <c r="AE147" i="6865"/>
  <c r="AH146" i="6865"/>
  <c r="AG146" i="6865"/>
  <c r="AF146" i="6865"/>
  <c r="AE146" i="6865"/>
  <c r="AH145" i="6865"/>
  <c r="AG145" i="6865"/>
  <c r="AF145" i="6865"/>
  <c r="AE145" i="6865"/>
  <c r="AH144" i="6865"/>
  <c r="AG144" i="6865"/>
  <c r="AF144" i="6865"/>
  <c r="AE144" i="6865"/>
  <c r="AH143" i="6865"/>
  <c r="AG143" i="6865"/>
  <c r="AF143" i="6865"/>
  <c r="AE143" i="6865"/>
  <c r="AH142" i="6865"/>
  <c r="AG142" i="6865"/>
  <c r="AF142" i="6865"/>
  <c r="AE142" i="6865"/>
  <c r="AH141" i="6865"/>
  <c r="AG141" i="6865"/>
  <c r="AF141" i="6865"/>
  <c r="AE141" i="6865"/>
  <c r="AH140" i="6865"/>
  <c r="AG140" i="6865"/>
  <c r="AF140" i="6865"/>
  <c r="AE140" i="6865"/>
  <c r="AH139" i="6865"/>
  <c r="AG139" i="6865"/>
  <c r="AF139" i="6865"/>
  <c r="AE139" i="6865"/>
  <c r="AH138" i="6865"/>
  <c r="AG138" i="6865"/>
  <c r="AF138" i="6865"/>
  <c r="AE138" i="6865"/>
  <c r="AH137" i="6865"/>
  <c r="AG137" i="6865"/>
  <c r="AF137" i="6865"/>
  <c r="AE137" i="6865"/>
  <c r="AH136" i="6865"/>
  <c r="AG136" i="6865"/>
  <c r="AF136" i="6865"/>
  <c r="AE136" i="6865"/>
  <c r="AH135" i="6865"/>
  <c r="AG135" i="6865"/>
  <c r="AF135" i="6865"/>
  <c r="AE135" i="6865"/>
  <c r="AH134" i="6865"/>
  <c r="AG134" i="6865"/>
  <c r="AF134" i="6865"/>
  <c r="AE134" i="6865"/>
  <c r="AH133" i="6865"/>
  <c r="AG133" i="6865"/>
  <c r="AF133" i="6865"/>
  <c r="AE133" i="6865"/>
  <c r="AH132" i="6865"/>
  <c r="AG132" i="6865"/>
  <c r="AF132" i="6865"/>
  <c r="AE132" i="6865"/>
  <c r="AH131" i="6865"/>
  <c r="AG131" i="6865"/>
  <c r="AF131" i="6865"/>
  <c r="AE131" i="6865"/>
  <c r="AH130" i="6865"/>
  <c r="AG130" i="6865"/>
  <c r="AF130" i="6865"/>
  <c r="AE130" i="6865"/>
  <c r="AH129" i="6865"/>
  <c r="AG129" i="6865"/>
  <c r="AF129" i="6865"/>
  <c r="AE129" i="6865"/>
  <c r="AH128" i="6865"/>
  <c r="AG128" i="6865"/>
  <c r="AF128" i="6865"/>
  <c r="AE128" i="6865"/>
  <c r="AH127" i="6865"/>
  <c r="AG127" i="6865"/>
  <c r="AF127" i="6865"/>
  <c r="AE127" i="6865"/>
  <c r="AH126" i="6865"/>
  <c r="AG126" i="6865"/>
  <c r="AF126" i="6865"/>
  <c r="AE126" i="6865"/>
  <c r="AH125" i="6865"/>
  <c r="AG125" i="6865"/>
  <c r="AF125" i="6865"/>
  <c r="AE125" i="6865"/>
  <c r="AH124" i="6865"/>
  <c r="AG124" i="6865"/>
  <c r="AF124" i="6865"/>
  <c r="AE124" i="6865"/>
  <c r="AH123" i="6865"/>
  <c r="AG123" i="6865"/>
  <c r="AF123" i="6865"/>
  <c r="AE123" i="6865"/>
  <c r="AH122" i="6865"/>
  <c r="AG122" i="6865"/>
  <c r="AF122" i="6865"/>
  <c r="AE122" i="6865"/>
  <c r="AH121" i="6865"/>
  <c r="AG121" i="6865"/>
  <c r="AF121" i="6865"/>
  <c r="AE121" i="6865"/>
  <c r="AH120" i="6865"/>
  <c r="AG120" i="6865"/>
  <c r="AF120" i="6865"/>
  <c r="AE120" i="6865"/>
  <c r="AH119" i="6865"/>
  <c r="AG119" i="6865"/>
  <c r="AF119" i="6865"/>
  <c r="AE119" i="6865"/>
  <c r="AH118" i="6865"/>
  <c r="AG118" i="6865"/>
  <c r="AF118" i="6865"/>
  <c r="AE118" i="6865"/>
  <c r="AH117" i="6865"/>
  <c r="AG117" i="6865"/>
  <c r="AF117" i="6865"/>
  <c r="AE117" i="6865"/>
  <c r="AH116" i="6865"/>
  <c r="AG116" i="6865"/>
  <c r="AF116" i="6865"/>
  <c r="AE116" i="6865"/>
  <c r="AH115" i="6865"/>
  <c r="AG115" i="6865"/>
  <c r="AF115" i="6865"/>
  <c r="AE115" i="6865"/>
  <c r="AH114" i="6865"/>
  <c r="AG114" i="6865"/>
  <c r="AF114" i="6865"/>
  <c r="AE114" i="6865"/>
  <c r="AH113" i="6865"/>
  <c r="AG113" i="6865"/>
  <c r="AF113" i="6865"/>
  <c r="AE113" i="6865"/>
  <c r="AH112" i="6865"/>
  <c r="AG112" i="6865"/>
  <c r="AF112" i="6865"/>
  <c r="AE112" i="6865"/>
  <c r="AH111" i="6865"/>
  <c r="AG111" i="6865"/>
  <c r="AF111" i="6865"/>
  <c r="AE111" i="6865"/>
  <c r="AH110" i="6865"/>
  <c r="AG110" i="6865"/>
  <c r="AF110" i="6865"/>
  <c r="AE110" i="6865"/>
  <c r="AH109" i="6865"/>
  <c r="AG109" i="6865"/>
  <c r="AF109" i="6865"/>
  <c r="AE109" i="6865"/>
  <c r="AH108" i="6865"/>
  <c r="AG108" i="6865"/>
  <c r="AF108" i="6865"/>
  <c r="AE108" i="6865"/>
  <c r="AH107" i="6865"/>
  <c r="AG107" i="6865"/>
  <c r="AF107" i="6865"/>
  <c r="AE107" i="6865"/>
  <c r="AH106" i="6865"/>
  <c r="AG106" i="6865"/>
  <c r="AF106" i="6865"/>
  <c r="AE106" i="6865"/>
  <c r="AH105" i="6865"/>
  <c r="AG105" i="6865"/>
  <c r="AF105" i="6865"/>
  <c r="AE105" i="6865"/>
  <c r="AH104" i="6865"/>
  <c r="AG104" i="6865"/>
  <c r="AF104" i="6865"/>
  <c r="AE104" i="6865"/>
  <c r="AH103" i="6865"/>
  <c r="AG103" i="6865"/>
  <c r="AF103" i="6865"/>
  <c r="AE103" i="6865"/>
  <c r="AD103" i="6865" s="1"/>
  <c r="AH102" i="6865"/>
  <c r="AG102" i="6865"/>
  <c r="AF102" i="6865"/>
  <c r="AE102" i="6865"/>
  <c r="AH101" i="6865"/>
  <c r="AG101" i="6865"/>
  <c r="AF101" i="6865"/>
  <c r="AE101" i="6865"/>
  <c r="AH100" i="6865"/>
  <c r="AG100" i="6865"/>
  <c r="AF100" i="6865"/>
  <c r="AE100" i="6865"/>
  <c r="AH99" i="6865"/>
  <c r="AG99" i="6865"/>
  <c r="AF99" i="6865"/>
  <c r="AE99" i="6865"/>
  <c r="AH98" i="6865"/>
  <c r="AG98" i="6865"/>
  <c r="AF98" i="6865"/>
  <c r="AE98" i="6865"/>
  <c r="AH97" i="6865"/>
  <c r="AG97" i="6865"/>
  <c r="AF97" i="6865"/>
  <c r="AE97" i="6865"/>
  <c r="AH96" i="6865"/>
  <c r="AG96" i="6865"/>
  <c r="AF96" i="6865"/>
  <c r="AE96" i="6865"/>
  <c r="AH95" i="6865"/>
  <c r="AG95" i="6865"/>
  <c r="AF95" i="6865"/>
  <c r="AE95" i="6865"/>
  <c r="AH94" i="6865"/>
  <c r="AG94" i="6865"/>
  <c r="AF94" i="6865"/>
  <c r="AE94" i="6865"/>
  <c r="AH93" i="6865"/>
  <c r="AG93" i="6865"/>
  <c r="AF93" i="6865"/>
  <c r="AE93" i="6865"/>
  <c r="AH92" i="6865"/>
  <c r="AG92" i="6865"/>
  <c r="AF92" i="6865"/>
  <c r="AE92" i="6865"/>
  <c r="AH91" i="6865"/>
  <c r="AG91" i="6865"/>
  <c r="AF91" i="6865"/>
  <c r="AE91" i="6865"/>
  <c r="AH90" i="6865"/>
  <c r="AG90" i="6865"/>
  <c r="AF90" i="6865"/>
  <c r="AE90" i="6865"/>
  <c r="AH89" i="6865"/>
  <c r="AG89" i="6865"/>
  <c r="AF89" i="6865"/>
  <c r="AE89" i="6865"/>
  <c r="AH88" i="6865"/>
  <c r="AG88" i="6865"/>
  <c r="AF88" i="6865"/>
  <c r="AE88" i="6865"/>
  <c r="AH87" i="6865"/>
  <c r="AG87" i="6865"/>
  <c r="AF87" i="6865"/>
  <c r="AE87" i="6865"/>
  <c r="AH86" i="6865"/>
  <c r="AG86" i="6865"/>
  <c r="AF86" i="6865"/>
  <c r="AE86" i="6865"/>
  <c r="AH85" i="6865"/>
  <c r="AG85" i="6865"/>
  <c r="AF85" i="6865"/>
  <c r="AE85" i="6865"/>
  <c r="AH84" i="6865"/>
  <c r="AG84" i="6865"/>
  <c r="AF84" i="6865"/>
  <c r="AE84" i="6865"/>
  <c r="AH83" i="6865"/>
  <c r="AG83" i="6865"/>
  <c r="AF83" i="6865"/>
  <c r="AE83" i="6865"/>
  <c r="AH82" i="6865"/>
  <c r="AG82" i="6865"/>
  <c r="AF82" i="6865"/>
  <c r="AE82" i="6865"/>
  <c r="AH81" i="6865"/>
  <c r="AG81" i="6865"/>
  <c r="AF81" i="6865"/>
  <c r="AE81" i="6865"/>
  <c r="AH80" i="6865"/>
  <c r="AG80" i="6865"/>
  <c r="AF80" i="6865"/>
  <c r="AE80" i="6865"/>
  <c r="AH79" i="6865"/>
  <c r="AG79" i="6865"/>
  <c r="AF79" i="6865"/>
  <c r="AE79" i="6865"/>
  <c r="AH78" i="6865"/>
  <c r="AG78" i="6865"/>
  <c r="AF78" i="6865"/>
  <c r="AE78" i="6865"/>
  <c r="AH77" i="6865"/>
  <c r="AG77" i="6865"/>
  <c r="AF77" i="6865"/>
  <c r="AE77" i="6865"/>
  <c r="AH76" i="6865"/>
  <c r="AG76" i="6865"/>
  <c r="AF76" i="6865"/>
  <c r="AE76" i="6865"/>
  <c r="AH75" i="6865"/>
  <c r="AG75" i="6865"/>
  <c r="AF75" i="6865"/>
  <c r="AE75" i="6865"/>
  <c r="AH74" i="6865"/>
  <c r="AG74" i="6865"/>
  <c r="AF74" i="6865"/>
  <c r="AE74" i="6865"/>
  <c r="AH73" i="6865"/>
  <c r="AG73" i="6865"/>
  <c r="AF73" i="6865"/>
  <c r="AE73" i="6865"/>
  <c r="AH72" i="6865"/>
  <c r="AG72" i="6865"/>
  <c r="AF72" i="6865"/>
  <c r="AE72" i="6865"/>
  <c r="AH71" i="6865"/>
  <c r="AG71" i="6865"/>
  <c r="AF71" i="6865"/>
  <c r="AE71" i="6865"/>
  <c r="AH70" i="6865"/>
  <c r="AG70" i="6865"/>
  <c r="AF70" i="6865"/>
  <c r="AE70" i="6865"/>
  <c r="AH69" i="6865"/>
  <c r="AG69" i="6865"/>
  <c r="AF69" i="6865"/>
  <c r="AE69" i="6865"/>
  <c r="AH68" i="6865"/>
  <c r="AG68" i="6865"/>
  <c r="AF68" i="6865"/>
  <c r="AE68" i="6865"/>
  <c r="AH67" i="6865"/>
  <c r="AG67" i="6865"/>
  <c r="AF67" i="6865"/>
  <c r="AE67" i="6865"/>
  <c r="AH66" i="6865"/>
  <c r="AG66" i="6865"/>
  <c r="AF66" i="6865"/>
  <c r="AE66" i="6865"/>
  <c r="AH65" i="6865"/>
  <c r="AG65" i="6865"/>
  <c r="AF65" i="6865"/>
  <c r="AE65" i="6865"/>
  <c r="AH64" i="6865"/>
  <c r="AG64" i="6865"/>
  <c r="AF64" i="6865"/>
  <c r="AE64" i="6865"/>
  <c r="AH63" i="6865"/>
  <c r="AG63" i="6865"/>
  <c r="AF63" i="6865"/>
  <c r="AE63" i="6865"/>
  <c r="AH62" i="6865"/>
  <c r="AG62" i="6865"/>
  <c r="AF62" i="6865"/>
  <c r="AE62" i="6865"/>
  <c r="AH61" i="6865"/>
  <c r="AG61" i="6865"/>
  <c r="AF61" i="6865"/>
  <c r="AE61" i="6865"/>
  <c r="AH60" i="6865"/>
  <c r="AG60" i="6865"/>
  <c r="AF60" i="6865"/>
  <c r="AE60" i="6865"/>
  <c r="AH59" i="6865"/>
  <c r="AG59" i="6865"/>
  <c r="AF59" i="6865"/>
  <c r="AE59" i="6865"/>
  <c r="AH58" i="6865"/>
  <c r="AG58" i="6865"/>
  <c r="AF58" i="6865"/>
  <c r="AE58" i="6865"/>
  <c r="AH57" i="6865"/>
  <c r="AG57" i="6865"/>
  <c r="AF57" i="6865"/>
  <c r="AE57" i="6865"/>
  <c r="AH56" i="6865"/>
  <c r="AG56" i="6865"/>
  <c r="AF56" i="6865"/>
  <c r="AE56" i="6865"/>
  <c r="AH55" i="6865"/>
  <c r="AG55" i="6865"/>
  <c r="AF55" i="6865"/>
  <c r="AE55" i="6865"/>
  <c r="AH54" i="6865"/>
  <c r="AG54" i="6865"/>
  <c r="AF54" i="6865"/>
  <c r="AE54" i="6865"/>
  <c r="AH53" i="6865"/>
  <c r="AG53" i="6865"/>
  <c r="AF53" i="6865"/>
  <c r="AE53" i="6865"/>
  <c r="AH52" i="6865"/>
  <c r="AG52" i="6865"/>
  <c r="AF52" i="6865"/>
  <c r="AE52" i="6865"/>
  <c r="AH51" i="6865"/>
  <c r="AG51" i="6865"/>
  <c r="AF51" i="6865"/>
  <c r="AE51" i="6865"/>
  <c r="AH50" i="6865"/>
  <c r="AG50" i="6865"/>
  <c r="AF50" i="6865"/>
  <c r="AE50" i="6865"/>
  <c r="AH49" i="6865"/>
  <c r="AG49" i="6865"/>
  <c r="AF49" i="6865"/>
  <c r="AE49" i="6865"/>
  <c r="AH48" i="6865"/>
  <c r="AG48" i="6865"/>
  <c r="AF48" i="6865"/>
  <c r="AE48" i="6865"/>
  <c r="AH47" i="6865"/>
  <c r="AG47" i="6865"/>
  <c r="AF47" i="6865"/>
  <c r="AE47" i="6865"/>
  <c r="AH46" i="6865"/>
  <c r="AG46" i="6865"/>
  <c r="AF46" i="6865"/>
  <c r="AE46" i="6865"/>
  <c r="AH45" i="6865"/>
  <c r="AG45" i="6865"/>
  <c r="AF45" i="6865"/>
  <c r="AE45" i="6865"/>
  <c r="AH44" i="6865"/>
  <c r="AG44" i="6865"/>
  <c r="AF44" i="6865"/>
  <c r="AE44" i="6865"/>
  <c r="AH43" i="6865"/>
  <c r="AG43" i="6865"/>
  <c r="AF43" i="6865"/>
  <c r="AE43" i="6865"/>
  <c r="AH42" i="6865"/>
  <c r="AG42" i="6865"/>
  <c r="AF42" i="6865"/>
  <c r="AE42" i="6865"/>
  <c r="AH41" i="6865"/>
  <c r="AG41" i="6865"/>
  <c r="AF41" i="6865"/>
  <c r="AE41" i="6865"/>
  <c r="AH40" i="6865"/>
  <c r="AG40" i="6865"/>
  <c r="AF40" i="6865"/>
  <c r="AE40" i="6865"/>
  <c r="AH39" i="6865"/>
  <c r="AG39" i="6865"/>
  <c r="AF39" i="6865"/>
  <c r="AE39" i="6865"/>
  <c r="AH38" i="6865"/>
  <c r="AG38" i="6865"/>
  <c r="AF38" i="6865"/>
  <c r="AE38" i="6865"/>
  <c r="AH37" i="6865"/>
  <c r="AG37" i="6865"/>
  <c r="AF37" i="6865"/>
  <c r="AE37" i="6865"/>
  <c r="AH36" i="6865"/>
  <c r="AG36" i="6865"/>
  <c r="AF36" i="6865"/>
  <c r="AE36" i="6865"/>
  <c r="AH35" i="6865"/>
  <c r="AG35" i="6865"/>
  <c r="AF35" i="6865"/>
  <c r="AE35" i="6865"/>
  <c r="AH34" i="6865"/>
  <c r="AG34" i="6865"/>
  <c r="AF34" i="6865"/>
  <c r="AE34" i="6865"/>
  <c r="AH33" i="6865"/>
  <c r="AG33" i="6865"/>
  <c r="AF33" i="6865"/>
  <c r="AE33" i="6865"/>
  <c r="AH32" i="6865"/>
  <c r="AG32" i="6865"/>
  <c r="AF32" i="6865"/>
  <c r="AE32" i="6865"/>
  <c r="AH31" i="6865"/>
  <c r="AG31" i="6865"/>
  <c r="AF31" i="6865"/>
  <c r="AE31" i="6865"/>
  <c r="AH30" i="6865"/>
  <c r="AG30" i="6865"/>
  <c r="AF30" i="6865"/>
  <c r="AE30" i="6865"/>
  <c r="AH29" i="6865"/>
  <c r="AG29" i="6865"/>
  <c r="AF29" i="6865"/>
  <c r="AE29" i="6865"/>
  <c r="AH28" i="6865"/>
  <c r="AG28" i="6865"/>
  <c r="AF28" i="6865"/>
  <c r="AE28" i="6865"/>
  <c r="AH27" i="6865"/>
  <c r="AG27" i="6865"/>
  <c r="AF27" i="6865"/>
  <c r="AE27" i="6865"/>
  <c r="AH26" i="6865"/>
  <c r="AG26" i="6865"/>
  <c r="AF26" i="6865"/>
  <c r="AE26" i="6865"/>
  <c r="AH25" i="6865"/>
  <c r="AG25" i="6865"/>
  <c r="AF25" i="6865"/>
  <c r="AE25" i="6865"/>
  <c r="AH24" i="6865"/>
  <c r="AG24" i="6865"/>
  <c r="AF24" i="6865"/>
  <c r="AE24" i="6865"/>
  <c r="AH23" i="6865"/>
  <c r="AG23" i="6865"/>
  <c r="AF23" i="6865"/>
  <c r="AE23" i="6865"/>
  <c r="AH22" i="6865"/>
  <c r="AG22" i="6865"/>
  <c r="AF22" i="6865"/>
  <c r="AE22" i="6865"/>
  <c r="AH21" i="6865"/>
  <c r="AG21" i="6865"/>
  <c r="AF21" i="6865"/>
  <c r="AE21" i="6865"/>
  <c r="AH20" i="6865"/>
  <c r="AG20" i="6865"/>
  <c r="AF20" i="6865"/>
  <c r="AE20" i="6865"/>
  <c r="AH19" i="6865"/>
  <c r="AG19" i="6865"/>
  <c r="AF19" i="6865"/>
  <c r="AE19" i="6865"/>
  <c r="AH18" i="6865"/>
  <c r="AG18" i="6865"/>
  <c r="AF18" i="6865"/>
  <c r="AE18" i="6865"/>
  <c r="AH17" i="6865"/>
  <c r="AG17" i="6865"/>
  <c r="AF17" i="6865"/>
  <c r="AE17" i="6865"/>
  <c r="AH16" i="6865"/>
  <c r="AG16" i="6865"/>
  <c r="AF16" i="6865"/>
  <c r="AE16" i="6865"/>
  <c r="AM15" i="6865"/>
  <c r="AL15" i="6865"/>
  <c r="AN15" i="6865" s="1"/>
  <c r="AK15" i="6865"/>
  <c r="AH15" i="6865"/>
  <c r="AG15" i="6865"/>
  <c r="AF15" i="6865"/>
  <c r="AE15" i="6865"/>
  <c r="AM14" i="6865"/>
  <c r="AL14" i="6865"/>
  <c r="AN14" i="6865" s="1"/>
  <c r="AK14" i="6865"/>
  <c r="AH14" i="6865"/>
  <c r="AG14" i="6865"/>
  <c r="AF14" i="6865"/>
  <c r="AE14" i="6865"/>
  <c r="AM13" i="6865"/>
  <c r="AL13" i="6865"/>
  <c r="AN13" i="6865" s="1"/>
  <c r="AK13" i="6865"/>
  <c r="AH13" i="6865"/>
  <c r="AG13" i="6865"/>
  <c r="AF13" i="6865"/>
  <c r="AE13" i="6865"/>
  <c r="AM12" i="6865"/>
  <c r="AL12" i="6865"/>
  <c r="AN12" i="6865" s="1"/>
  <c r="AK12" i="6865"/>
  <c r="AH12" i="6865"/>
  <c r="AG12" i="6865"/>
  <c r="AF12" i="6865"/>
  <c r="AE12" i="6865"/>
  <c r="AM11" i="6865"/>
  <c r="AL11" i="6865"/>
  <c r="AN11" i="6865" s="1"/>
  <c r="AK11" i="6865"/>
  <c r="AH11" i="6865"/>
  <c r="AG11" i="6865"/>
  <c r="AF11" i="6865"/>
  <c r="AE11" i="6865"/>
  <c r="AM10" i="6865"/>
  <c r="AL10" i="6865"/>
  <c r="AN10" i="6865" s="1"/>
  <c r="AK10" i="6865"/>
  <c r="AH10" i="6865"/>
  <c r="AG10" i="6865"/>
  <c r="AF10" i="6865"/>
  <c r="AE10" i="6865"/>
  <c r="AD10" i="6865" s="1"/>
  <c r="AM9" i="6865"/>
  <c r="AL9" i="6865"/>
  <c r="AN9" i="6865" s="1"/>
  <c r="AK9" i="6865"/>
  <c r="AH9" i="6865"/>
  <c r="AG9" i="6865"/>
  <c r="AF9" i="6865"/>
  <c r="AE9" i="6865"/>
  <c r="AM8" i="6865"/>
  <c r="AL8" i="6865"/>
  <c r="AN8" i="6865" s="1"/>
  <c r="AK8" i="6865"/>
  <c r="AH8" i="6865"/>
  <c r="AG8" i="6865"/>
  <c r="AF8" i="6865"/>
  <c r="AE8" i="6865"/>
  <c r="AM7" i="6865"/>
  <c r="AL7" i="6865"/>
  <c r="AN7" i="6865" s="1"/>
  <c r="AK7" i="6865"/>
  <c r="AH7" i="6865"/>
  <c r="AG7" i="6865"/>
  <c r="AF7" i="6865"/>
  <c r="AE7" i="6865"/>
  <c r="AH6" i="6865"/>
  <c r="AG6" i="6865"/>
  <c r="AF6" i="6865"/>
  <c r="AE6" i="6865"/>
  <c r="AH24" i="6863"/>
  <c r="AG24" i="6863"/>
  <c r="AF24" i="6863"/>
  <c r="AE24" i="6863"/>
  <c r="AH23" i="6863"/>
  <c r="AG23" i="6863"/>
  <c r="AF23" i="6863"/>
  <c r="AE23" i="6863"/>
  <c r="AH22" i="6863"/>
  <c r="AG22" i="6863"/>
  <c r="AF22" i="6863"/>
  <c r="AE22" i="6863"/>
  <c r="AH21" i="6863"/>
  <c r="AG21" i="6863"/>
  <c r="AF21" i="6863"/>
  <c r="AE21" i="6863"/>
  <c r="AH20" i="6863"/>
  <c r="AG20" i="6863"/>
  <c r="AF20" i="6863"/>
  <c r="AE20" i="6863"/>
  <c r="AH19" i="6863"/>
  <c r="AG19" i="6863"/>
  <c r="AF19" i="6863"/>
  <c r="AE19" i="6863"/>
  <c r="AH18" i="6863"/>
  <c r="AG18" i="6863"/>
  <c r="AF18" i="6863"/>
  <c r="AE18" i="6863"/>
  <c r="AH17" i="6863"/>
  <c r="AG17" i="6863"/>
  <c r="AF17" i="6863"/>
  <c r="AE17" i="6863"/>
  <c r="AH16" i="6863"/>
  <c r="AG16" i="6863"/>
  <c r="AF16" i="6863"/>
  <c r="AE16" i="6863"/>
  <c r="AH15" i="6863"/>
  <c r="AG15" i="6863"/>
  <c r="AF15" i="6863"/>
  <c r="AE15" i="6863"/>
  <c r="AH14" i="6863"/>
  <c r="AG14" i="6863"/>
  <c r="AF14" i="6863"/>
  <c r="AE14" i="6863"/>
  <c r="AH13" i="6863"/>
  <c r="AG13" i="6863"/>
  <c r="AF13" i="6863"/>
  <c r="AE13" i="6863"/>
  <c r="AH12" i="6863"/>
  <c r="AG12" i="6863"/>
  <c r="AF12" i="6863"/>
  <c r="AE12" i="6863"/>
  <c r="AH11" i="6863"/>
  <c r="AG11" i="6863"/>
  <c r="AF11" i="6863"/>
  <c r="AE11" i="6863"/>
  <c r="AH10" i="6863"/>
  <c r="AG10" i="6863"/>
  <c r="AF10" i="6863"/>
  <c r="AE10" i="6863"/>
  <c r="AH9" i="6863"/>
  <c r="AG9" i="6863"/>
  <c r="AF9" i="6863"/>
  <c r="AE9" i="6863"/>
  <c r="AH8" i="6863"/>
  <c r="AG8" i="6863"/>
  <c r="AF8" i="6863"/>
  <c r="AE8" i="6863"/>
  <c r="AH7" i="6863"/>
  <c r="AG7" i="6863"/>
  <c r="AF7" i="6863"/>
  <c r="AE7" i="6863"/>
  <c r="AH6" i="6863"/>
  <c r="AG6" i="6863"/>
  <c r="AF6" i="6863"/>
  <c r="AE6" i="6863"/>
  <c r="AV99" i="6862"/>
  <c r="AU99" i="6862"/>
  <c r="AW99" i="6862" s="1"/>
  <c r="AT99" i="6862"/>
  <c r="AQ99" i="6862"/>
  <c r="AP99" i="6862"/>
  <c r="AO99" i="6862"/>
  <c r="AN99" i="6862"/>
  <c r="AV98" i="6862"/>
  <c r="AU98" i="6862"/>
  <c r="AW98" i="6862" s="1"/>
  <c r="AT98" i="6862"/>
  <c r="AQ98" i="6862"/>
  <c r="AP98" i="6862"/>
  <c r="AO98" i="6862"/>
  <c r="AN98" i="6862"/>
  <c r="AV97" i="6862"/>
  <c r="AU97" i="6862"/>
  <c r="AW97" i="6862" s="1"/>
  <c r="AT97" i="6862"/>
  <c r="AQ97" i="6862"/>
  <c r="AP97" i="6862"/>
  <c r="AO97" i="6862"/>
  <c r="AN97" i="6862"/>
  <c r="AV96" i="6862"/>
  <c r="AU96" i="6862"/>
  <c r="AW96" i="6862" s="1"/>
  <c r="AT96" i="6862"/>
  <c r="AQ96" i="6862"/>
  <c r="AP96" i="6862"/>
  <c r="AO96" i="6862"/>
  <c r="AN96" i="6862"/>
  <c r="AV95" i="6862"/>
  <c r="AU95" i="6862"/>
  <c r="AW95" i="6862" s="1"/>
  <c r="AT95" i="6862"/>
  <c r="AQ95" i="6862"/>
  <c r="AP95" i="6862"/>
  <c r="AO95" i="6862"/>
  <c r="AN95" i="6862"/>
  <c r="AV94" i="6862"/>
  <c r="AU94" i="6862"/>
  <c r="AW94" i="6862" s="1"/>
  <c r="AT94" i="6862"/>
  <c r="AQ94" i="6862"/>
  <c r="AP94" i="6862"/>
  <c r="AO94" i="6862"/>
  <c r="AN94" i="6862"/>
  <c r="AV93" i="6862"/>
  <c r="AU93" i="6862"/>
  <c r="AW93" i="6862" s="1"/>
  <c r="AT93" i="6862"/>
  <c r="AQ93" i="6862"/>
  <c r="AP93" i="6862"/>
  <c r="AO93" i="6862"/>
  <c r="AN93" i="6862"/>
  <c r="AV92" i="6862"/>
  <c r="AU92" i="6862"/>
  <c r="AW92" i="6862" s="1"/>
  <c r="AT92" i="6862"/>
  <c r="AQ92" i="6862"/>
  <c r="AP92" i="6862"/>
  <c r="AO92" i="6862"/>
  <c r="AN92" i="6862"/>
  <c r="AV91" i="6862"/>
  <c r="AU91" i="6862"/>
  <c r="AW91" i="6862" s="1"/>
  <c r="AT91" i="6862"/>
  <c r="AQ91" i="6862"/>
  <c r="AP91" i="6862"/>
  <c r="AO91" i="6862"/>
  <c r="AN91" i="6862"/>
  <c r="AV90" i="6862"/>
  <c r="AU90" i="6862"/>
  <c r="AW90" i="6862" s="1"/>
  <c r="AT90" i="6862"/>
  <c r="AQ90" i="6862"/>
  <c r="AP90" i="6862"/>
  <c r="AO90" i="6862"/>
  <c r="AN90" i="6862"/>
  <c r="AV89" i="6862"/>
  <c r="AU89" i="6862"/>
  <c r="AW89" i="6862" s="1"/>
  <c r="AT89" i="6862"/>
  <c r="AQ89" i="6862"/>
  <c r="AP89" i="6862"/>
  <c r="AO89" i="6862"/>
  <c r="AN89" i="6862"/>
  <c r="AV88" i="6862"/>
  <c r="AU88" i="6862"/>
  <c r="AW88" i="6862" s="1"/>
  <c r="AT88" i="6862"/>
  <c r="AQ88" i="6862"/>
  <c r="AP88" i="6862"/>
  <c r="AO88" i="6862"/>
  <c r="AN88" i="6862"/>
  <c r="AV87" i="6862"/>
  <c r="AU87" i="6862"/>
  <c r="AW87" i="6862" s="1"/>
  <c r="AT87" i="6862"/>
  <c r="AQ87" i="6862"/>
  <c r="AP87" i="6862"/>
  <c r="AO87" i="6862"/>
  <c r="AN87" i="6862"/>
  <c r="AV86" i="6862"/>
  <c r="AU86" i="6862"/>
  <c r="AW86" i="6862" s="1"/>
  <c r="AT86" i="6862"/>
  <c r="AQ86" i="6862"/>
  <c r="AP86" i="6862"/>
  <c r="AO86" i="6862"/>
  <c r="AN86" i="6862"/>
  <c r="AV85" i="6862"/>
  <c r="AU85" i="6862"/>
  <c r="AW85" i="6862" s="1"/>
  <c r="AT85" i="6862"/>
  <c r="AQ85" i="6862"/>
  <c r="AP85" i="6862"/>
  <c r="AO85" i="6862"/>
  <c r="AN85" i="6862"/>
  <c r="AV84" i="6862"/>
  <c r="AU84" i="6862"/>
  <c r="AW84" i="6862" s="1"/>
  <c r="AT84" i="6862"/>
  <c r="AQ84" i="6862"/>
  <c r="AP84" i="6862"/>
  <c r="AO84" i="6862"/>
  <c r="AN84" i="6862"/>
  <c r="AV83" i="6862"/>
  <c r="AU83" i="6862"/>
  <c r="AW83" i="6862" s="1"/>
  <c r="AT83" i="6862"/>
  <c r="AQ83" i="6862"/>
  <c r="AP83" i="6862"/>
  <c r="AO83" i="6862"/>
  <c r="AN83" i="6862"/>
  <c r="AV82" i="6862"/>
  <c r="AU82" i="6862"/>
  <c r="AW82" i="6862" s="1"/>
  <c r="AT82" i="6862"/>
  <c r="AQ82" i="6862"/>
  <c r="AP82" i="6862"/>
  <c r="AO82" i="6862"/>
  <c r="AN82" i="6862"/>
  <c r="AV81" i="6862"/>
  <c r="AU81" i="6862"/>
  <c r="AW81" i="6862" s="1"/>
  <c r="AT81" i="6862"/>
  <c r="AQ81" i="6862"/>
  <c r="AP81" i="6862"/>
  <c r="AO81" i="6862"/>
  <c r="AN81" i="6862"/>
  <c r="AV80" i="6862"/>
  <c r="AU80" i="6862"/>
  <c r="AW80" i="6862" s="1"/>
  <c r="AT80" i="6862"/>
  <c r="AQ80" i="6862"/>
  <c r="AP80" i="6862"/>
  <c r="AO80" i="6862"/>
  <c r="AN80" i="6862"/>
  <c r="AV79" i="6862"/>
  <c r="AU79" i="6862"/>
  <c r="AW79" i="6862" s="1"/>
  <c r="AT79" i="6862"/>
  <c r="AQ79" i="6862"/>
  <c r="AP79" i="6862"/>
  <c r="AO79" i="6862"/>
  <c r="AN79" i="6862"/>
  <c r="AV78" i="6862"/>
  <c r="AU78" i="6862"/>
  <c r="AW78" i="6862" s="1"/>
  <c r="AT78" i="6862"/>
  <c r="AQ78" i="6862"/>
  <c r="AP78" i="6862"/>
  <c r="AO78" i="6862"/>
  <c r="AN78" i="6862"/>
  <c r="AV77" i="6862"/>
  <c r="AU77" i="6862"/>
  <c r="AW77" i="6862" s="1"/>
  <c r="AT77" i="6862"/>
  <c r="AQ77" i="6862"/>
  <c r="AP77" i="6862"/>
  <c r="AO77" i="6862"/>
  <c r="AN77" i="6862"/>
  <c r="AV76" i="6862"/>
  <c r="AU76" i="6862"/>
  <c r="AW76" i="6862" s="1"/>
  <c r="AT76" i="6862"/>
  <c r="AQ76" i="6862"/>
  <c r="AP76" i="6862"/>
  <c r="AO76" i="6862"/>
  <c r="AN76" i="6862"/>
  <c r="AV75" i="6862"/>
  <c r="AU75" i="6862"/>
  <c r="AW75" i="6862" s="1"/>
  <c r="AT75" i="6862"/>
  <c r="AQ75" i="6862"/>
  <c r="AP75" i="6862"/>
  <c r="AO75" i="6862"/>
  <c r="AN75" i="6862"/>
  <c r="AV74" i="6862"/>
  <c r="AU74" i="6862"/>
  <c r="AW74" i="6862" s="1"/>
  <c r="AT74" i="6862"/>
  <c r="AQ74" i="6862"/>
  <c r="AP74" i="6862"/>
  <c r="AO74" i="6862"/>
  <c r="AN74" i="6862"/>
  <c r="AV73" i="6862"/>
  <c r="AU73" i="6862"/>
  <c r="AW73" i="6862" s="1"/>
  <c r="AT73" i="6862"/>
  <c r="AQ73" i="6862"/>
  <c r="AP73" i="6862"/>
  <c r="AO73" i="6862"/>
  <c r="AN73" i="6862"/>
  <c r="AV72" i="6862"/>
  <c r="AU72" i="6862"/>
  <c r="AW72" i="6862" s="1"/>
  <c r="AT72" i="6862"/>
  <c r="AQ72" i="6862"/>
  <c r="AP72" i="6862"/>
  <c r="AO72" i="6862"/>
  <c r="AN72" i="6862"/>
  <c r="AV71" i="6862"/>
  <c r="AU71" i="6862"/>
  <c r="AW71" i="6862" s="1"/>
  <c r="AT71" i="6862"/>
  <c r="AQ71" i="6862"/>
  <c r="AP71" i="6862"/>
  <c r="AO71" i="6862"/>
  <c r="AN71" i="6862"/>
  <c r="AV70" i="6862"/>
  <c r="AU70" i="6862"/>
  <c r="AW70" i="6862" s="1"/>
  <c r="AT70" i="6862"/>
  <c r="AQ70" i="6862"/>
  <c r="AP70" i="6862"/>
  <c r="AO70" i="6862"/>
  <c r="AN70" i="6862"/>
  <c r="AV69" i="6862"/>
  <c r="AU69" i="6862"/>
  <c r="AW69" i="6862" s="1"/>
  <c r="AT69" i="6862"/>
  <c r="AQ69" i="6862"/>
  <c r="AP69" i="6862"/>
  <c r="AO69" i="6862"/>
  <c r="AN69" i="6862"/>
  <c r="AV68" i="6862"/>
  <c r="AU68" i="6862"/>
  <c r="AW68" i="6862" s="1"/>
  <c r="AT68" i="6862"/>
  <c r="AQ68" i="6862"/>
  <c r="AP68" i="6862"/>
  <c r="AO68" i="6862"/>
  <c r="AN68" i="6862"/>
  <c r="AV67" i="6862"/>
  <c r="AU67" i="6862"/>
  <c r="AW67" i="6862" s="1"/>
  <c r="AT67" i="6862"/>
  <c r="AQ67" i="6862"/>
  <c r="AP67" i="6862"/>
  <c r="AO67" i="6862"/>
  <c r="AN67" i="6862"/>
  <c r="AV66" i="6862"/>
  <c r="AU66" i="6862"/>
  <c r="AW66" i="6862" s="1"/>
  <c r="AT66" i="6862"/>
  <c r="AQ66" i="6862"/>
  <c r="AP66" i="6862"/>
  <c r="AO66" i="6862"/>
  <c r="AN66" i="6862"/>
  <c r="AV65" i="6862"/>
  <c r="AU65" i="6862"/>
  <c r="AW65" i="6862" s="1"/>
  <c r="AT65" i="6862"/>
  <c r="AQ65" i="6862"/>
  <c r="AP65" i="6862"/>
  <c r="AO65" i="6862"/>
  <c r="AN65" i="6862"/>
  <c r="AV64" i="6862"/>
  <c r="AU64" i="6862"/>
  <c r="AW64" i="6862" s="1"/>
  <c r="AT64" i="6862"/>
  <c r="AQ64" i="6862"/>
  <c r="AP64" i="6862"/>
  <c r="AO64" i="6862"/>
  <c r="AN64" i="6862"/>
  <c r="AV63" i="6862"/>
  <c r="AU63" i="6862"/>
  <c r="AW63" i="6862" s="1"/>
  <c r="AT63" i="6862"/>
  <c r="AQ63" i="6862"/>
  <c r="AP63" i="6862"/>
  <c r="AO63" i="6862"/>
  <c r="AN63" i="6862"/>
  <c r="AV62" i="6862"/>
  <c r="AU62" i="6862"/>
  <c r="AW62" i="6862" s="1"/>
  <c r="AT62" i="6862"/>
  <c r="AQ62" i="6862"/>
  <c r="AP62" i="6862"/>
  <c r="AO62" i="6862"/>
  <c r="AN62" i="6862"/>
  <c r="AV61" i="6862"/>
  <c r="AU61" i="6862"/>
  <c r="AW61" i="6862" s="1"/>
  <c r="AT61" i="6862"/>
  <c r="AQ61" i="6862"/>
  <c r="AP61" i="6862"/>
  <c r="AO61" i="6862"/>
  <c r="AN61" i="6862"/>
  <c r="AV60" i="6862"/>
  <c r="AU60" i="6862"/>
  <c r="AW60" i="6862" s="1"/>
  <c r="AT60" i="6862"/>
  <c r="AQ60" i="6862"/>
  <c r="AP60" i="6862"/>
  <c r="AO60" i="6862"/>
  <c r="AN60" i="6862"/>
  <c r="AV59" i="6862"/>
  <c r="AU59" i="6862"/>
  <c r="AW59" i="6862" s="1"/>
  <c r="AT59" i="6862"/>
  <c r="AQ59" i="6862"/>
  <c r="AP59" i="6862"/>
  <c r="AO59" i="6862"/>
  <c r="AN59" i="6862"/>
  <c r="AV58" i="6862"/>
  <c r="AU58" i="6862"/>
  <c r="AW58" i="6862" s="1"/>
  <c r="AT58" i="6862"/>
  <c r="AQ58" i="6862"/>
  <c r="AP58" i="6862"/>
  <c r="AO58" i="6862"/>
  <c r="AN58" i="6862"/>
  <c r="AV57" i="6862"/>
  <c r="AU57" i="6862"/>
  <c r="AW57" i="6862" s="1"/>
  <c r="AT57" i="6862"/>
  <c r="AQ57" i="6862"/>
  <c r="AP57" i="6862"/>
  <c r="AO57" i="6862"/>
  <c r="AN57" i="6862"/>
  <c r="AV56" i="6862"/>
  <c r="AU56" i="6862"/>
  <c r="AW56" i="6862" s="1"/>
  <c r="AT56" i="6862"/>
  <c r="AQ56" i="6862"/>
  <c r="AP56" i="6862"/>
  <c r="AO56" i="6862"/>
  <c r="AN56" i="6862"/>
  <c r="AV55" i="6862"/>
  <c r="AU55" i="6862"/>
  <c r="AW55" i="6862" s="1"/>
  <c r="AT55" i="6862"/>
  <c r="AQ55" i="6862"/>
  <c r="AP55" i="6862"/>
  <c r="AO55" i="6862"/>
  <c r="AN55" i="6862"/>
  <c r="AV54" i="6862"/>
  <c r="AU54" i="6862"/>
  <c r="AW54" i="6862" s="1"/>
  <c r="AT54" i="6862"/>
  <c r="AQ54" i="6862"/>
  <c r="AP54" i="6862"/>
  <c r="AO54" i="6862"/>
  <c r="AN54" i="6862"/>
  <c r="AV53" i="6862"/>
  <c r="AU53" i="6862"/>
  <c r="AW53" i="6862" s="1"/>
  <c r="AT53" i="6862"/>
  <c r="AQ53" i="6862"/>
  <c r="AP53" i="6862"/>
  <c r="AO53" i="6862"/>
  <c r="AN53" i="6862"/>
  <c r="AV52" i="6862"/>
  <c r="AU52" i="6862"/>
  <c r="AW52" i="6862" s="1"/>
  <c r="AT52" i="6862"/>
  <c r="AQ52" i="6862"/>
  <c r="AP52" i="6862"/>
  <c r="AO52" i="6862"/>
  <c r="AN52" i="6862"/>
  <c r="AV51" i="6862"/>
  <c r="AU51" i="6862"/>
  <c r="AW51" i="6862" s="1"/>
  <c r="AT51" i="6862"/>
  <c r="AQ51" i="6862"/>
  <c r="AP51" i="6862"/>
  <c r="AO51" i="6862"/>
  <c r="AN51" i="6862"/>
  <c r="AV50" i="6862"/>
  <c r="AU50" i="6862"/>
  <c r="AW50" i="6862" s="1"/>
  <c r="AT50" i="6862"/>
  <c r="AQ50" i="6862"/>
  <c r="AP50" i="6862"/>
  <c r="AO50" i="6862"/>
  <c r="AN50" i="6862"/>
  <c r="AV49" i="6862"/>
  <c r="AU49" i="6862"/>
  <c r="AW49" i="6862" s="1"/>
  <c r="AT49" i="6862"/>
  <c r="AQ49" i="6862"/>
  <c r="AP49" i="6862"/>
  <c r="AO49" i="6862"/>
  <c r="AN49" i="6862"/>
  <c r="AV48" i="6862"/>
  <c r="AU48" i="6862"/>
  <c r="AW48" i="6862" s="1"/>
  <c r="AT48" i="6862"/>
  <c r="AQ48" i="6862"/>
  <c r="AP48" i="6862"/>
  <c r="AO48" i="6862"/>
  <c r="AN48" i="6862"/>
  <c r="AV47" i="6862"/>
  <c r="AU47" i="6862"/>
  <c r="AW47" i="6862" s="1"/>
  <c r="AT47" i="6862"/>
  <c r="AQ47" i="6862"/>
  <c r="AP47" i="6862"/>
  <c r="AO47" i="6862"/>
  <c r="AN47" i="6862"/>
  <c r="AV46" i="6862"/>
  <c r="AU46" i="6862"/>
  <c r="AW46" i="6862" s="1"/>
  <c r="AT46" i="6862"/>
  <c r="AQ46" i="6862"/>
  <c r="AP46" i="6862"/>
  <c r="AO46" i="6862"/>
  <c r="AN46" i="6862"/>
  <c r="AV45" i="6862"/>
  <c r="AU45" i="6862"/>
  <c r="AW45" i="6862" s="1"/>
  <c r="AT45" i="6862"/>
  <c r="AQ45" i="6862"/>
  <c r="AP45" i="6862"/>
  <c r="AO45" i="6862"/>
  <c r="AN45" i="6862"/>
  <c r="AV44" i="6862"/>
  <c r="AU44" i="6862"/>
  <c r="AW44" i="6862" s="1"/>
  <c r="AT44" i="6862"/>
  <c r="AQ44" i="6862"/>
  <c r="AP44" i="6862"/>
  <c r="AO44" i="6862"/>
  <c r="AN44" i="6862"/>
  <c r="AV43" i="6862"/>
  <c r="AU43" i="6862"/>
  <c r="AW43" i="6862" s="1"/>
  <c r="AT43" i="6862"/>
  <c r="AQ43" i="6862"/>
  <c r="AP43" i="6862"/>
  <c r="AO43" i="6862"/>
  <c r="AN43" i="6862"/>
  <c r="AV42" i="6862"/>
  <c r="AU42" i="6862"/>
  <c r="AW42" i="6862" s="1"/>
  <c r="AT42" i="6862"/>
  <c r="AQ42" i="6862"/>
  <c r="AP42" i="6862"/>
  <c r="AO42" i="6862"/>
  <c r="AN42" i="6862"/>
  <c r="AV41" i="6862"/>
  <c r="AU41" i="6862"/>
  <c r="AW41" i="6862" s="1"/>
  <c r="AT41" i="6862"/>
  <c r="AQ41" i="6862"/>
  <c r="AP41" i="6862"/>
  <c r="AO41" i="6862"/>
  <c r="AN41" i="6862"/>
  <c r="AV40" i="6862"/>
  <c r="AU40" i="6862"/>
  <c r="AW40" i="6862" s="1"/>
  <c r="AT40" i="6862"/>
  <c r="AQ40" i="6862"/>
  <c r="AP40" i="6862"/>
  <c r="AO40" i="6862"/>
  <c r="AN40" i="6862"/>
  <c r="AV39" i="6862"/>
  <c r="AU39" i="6862"/>
  <c r="AW39" i="6862" s="1"/>
  <c r="AT39" i="6862"/>
  <c r="AQ39" i="6862"/>
  <c r="AP39" i="6862"/>
  <c r="AO39" i="6862"/>
  <c r="AN39" i="6862"/>
  <c r="AV38" i="6862"/>
  <c r="AU38" i="6862"/>
  <c r="AW38" i="6862" s="1"/>
  <c r="AT38" i="6862"/>
  <c r="AQ38" i="6862"/>
  <c r="AP38" i="6862"/>
  <c r="AO38" i="6862"/>
  <c r="AN38" i="6862"/>
  <c r="AV37" i="6862"/>
  <c r="AU37" i="6862"/>
  <c r="AW37" i="6862" s="1"/>
  <c r="AT37" i="6862"/>
  <c r="AQ37" i="6862"/>
  <c r="AP37" i="6862"/>
  <c r="AO37" i="6862"/>
  <c r="AN37" i="6862"/>
  <c r="AV36" i="6862"/>
  <c r="AU36" i="6862"/>
  <c r="AW36" i="6862" s="1"/>
  <c r="AT36" i="6862"/>
  <c r="AQ36" i="6862"/>
  <c r="AP36" i="6862"/>
  <c r="AO36" i="6862"/>
  <c r="AN36" i="6862"/>
  <c r="AV35" i="6862"/>
  <c r="AU35" i="6862"/>
  <c r="AW35" i="6862" s="1"/>
  <c r="AT35" i="6862"/>
  <c r="AQ35" i="6862"/>
  <c r="AP35" i="6862"/>
  <c r="AO35" i="6862"/>
  <c r="AN35" i="6862"/>
  <c r="AV34" i="6862"/>
  <c r="AU34" i="6862"/>
  <c r="AW34" i="6862" s="1"/>
  <c r="AT34" i="6862"/>
  <c r="AQ34" i="6862"/>
  <c r="AP34" i="6862"/>
  <c r="AO34" i="6862"/>
  <c r="AN34" i="6862"/>
  <c r="AV33" i="6862"/>
  <c r="AU33" i="6862"/>
  <c r="AW33" i="6862" s="1"/>
  <c r="AT33" i="6862"/>
  <c r="AQ33" i="6862"/>
  <c r="AP33" i="6862"/>
  <c r="AO33" i="6862"/>
  <c r="AN33" i="6862"/>
  <c r="AV32" i="6862"/>
  <c r="AU32" i="6862"/>
  <c r="AW32" i="6862" s="1"/>
  <c r="AT32" i="6862"/>
  <c r="AQ32" i="6862"/>
  <c r="AP32" i="6862"/>
  <c r="AO32" i="6862"/>
  <c r="AN32" i="6862"/>
  <c r="AV31" i="6862"/>
  <c r="AU31" i="6862"/>
  <c r="AW31" i="6862" s="1"/>
  <c r="AT31" i="6862"/>
  <c r="AQ31" i="6862"/>
  <c r="AP31" i="6862"/>
  <c r="AO31" i="6862"/>
  <c r="AN31" i="6862"/>
  <c r="AV30" i="6862"/>
  <c r="AU30" i="6862"/>
  <c r="AW30" i="6862" s="1"/>
  <c r="AT30" i="6862"/>
  <c r="AQ30" i="6862"/>
  <c r="AP30" i="6862"/>
  <c r="AO30" i="6862"/>
  <c r="AN30" i="6862"/>
  <c r="AV29" i="6862"/>
  <c r="AU29" i="6862"/>
  <c r="AW29" i="6862" s="1"/>
  <c r="AT29" i="6862"/>
  <c r="AQ29" i="6862"/>
  <c r="AP29" i="6862"/>
  <c r="AO29" i="6862"/>
  <c r="AN29" i="6862"/>
  <c r="AV28" i="6862"/>
  <c r="AU28" i="6862"/>
  <c r="AW28" i="6862" s="1"/>
  <c r="AT28" i="6862"/>
  <c r="AQ28" i="6862"/>
  <c r="AP28" i="6862"/>
  <c r="AO28" i="6862"/>
  <c r="AN28" i="6862"/>
  <c r="AV27" i="6862"/>
  <c r="AU27" i="6862"/>
  <c r="AW27" i="6862" s="1"/>
  <c r="AT27" i="6862"/>
  <c r="AQ27" i="6862"/>
  <c r="AP27" i="6862"/>
  <c r="AO27" i="6862"/>
  <c r="AN27" i="6862"/>
  <c r="AV26" i="6862"/>
  <c r="AU26" i="6862"/>
  <c r="AW26" i="6862" s="1"/>
  <c r="AT26" i="6862"/>
  <c r="AQ26" i="6862"/>
  <c r="AP26" i="6862"/>
  <c r="AO26" i="6862"/>
  <c r="AM26" i="6862" s="1"/>
  <c r="AN26" i="6862"/>
  <c r="AV25" i="6862"/>
  <c r="AU25" i="6862"/>
  <c r="AW25" i="6862" s="1"/>
  <c r="AT25" i="6862"/>
  <c r="AQ25" i="6862"/>
  <c r="AP25" i="6862"/>
  <c r="AO25" i="6862"/>
  <c r="AN25" i="6862"/>
  <c r="AV24" i="6862"/>
  <c r="AU24" i="6862"/>
  <c r="AW24" i="6862" s="1"/>
  <c r="AT24" i="6862"/>
  <c r="AQ24" i="6862"/>
  <c r="AP24" i="6862"/>
  <c r="AO24" i="6862"/>
  <c r="AN24" i="6862"/>
  <c r="AW23" i="6862"/>
  <c r="AV23" i="6862"/>
  <c r="AU23" i="6862"/>
  <c r="AT23" i="6862"/>
  <c r="AQ23" i="6862"/>
  <c r="AP23" i="6862"/>
  <c r="AO23" i="6862"/>
  <c r="AN23" i="6862"/>
  <c r="AV22" i="6862"/>
  <c r="AU22" i="6862"/>
  <c r="AW22" i="6862" s="1"/>
  <c r="AT22" i="6862"/>
  <c r="AQ22" i="6862"/>
  <c r="AP22" i="6862"/>
  <c r="AO22" i="6862"/>
  <c r="AM22" i="6862" s="1"/>
  <c r="AN22" i="6862"/>
  <c r="AV21" i="6862"/>
  <c r="AU21" i="6862"/>
  <c r="AW21" i="6862" s="1"/>
  <c r="AT21" i="6862"/>
  <c r="AQ21" i="6862"/>
  <c r="AP21" i="6862"/>
  <c r="AO21" i="6862"/>
  <c r="AN21" i="6862"/>
  <c r="AV20" i="6862"/>
  <c r="AU20" i="6862"/>
  <c r="AW20" i="6862" s="1"/>
  <c r="AT20" i="6862"/>
  <c r="AQ20" i="6862"/>
  <c r="AP20" i="6862"/>
  <c r="AO20" i="6862"/>
  <c r="AN20" i="6862"/>
  <c r="AM20" i="6862" s="1"/>
  <c r="AW19" i="6862"/>
  <c r="AV19" i="6862"/>
  <c r="AU19" i="6862"/>
  <c r="AT19" i="6862"/>
  <c r="AQ19" i="6862"/>
  <c r="AP19" i="6862"/>
  <c r="AO19" i="6862"/>
  <c r="AN19" i="6862"/>
  <c r="AV18" i="6862"/>
  <c r="AU18" i="6862"/>
  <c r="AW18" i="6862" s="1"/>
  <c r="AT18" i="6862"/>
  <c r="AQ18" i="6862"/>
  <c r="AP18" i="6862"/>
  <c r="AO18" i="6862"/>
  <c r="AN18" i="6862"/>
  <c r="AV17" i="6862"/>
  <c r="AU17" i="6862"/>
  <c r="AW17" i="6862" s="1"/>
  <c r="AT17" i="6862"/>
  <c r="AQ17" i="6862"/>
  <c r="AP17" i="6862"/>
  <c r="AO17" i="6862"/>
  <c r="AN17" i="6862"/>
  <c r="AV16" i="6862"/>
  <c r="AU16" i="6862"/>
  <c r="AW16" i="6862" s="1"/>
  <c r="AT16" i="6862"/>
  <c r="AQ16" i="6862"/>
  <c r="AP16" i="6862"/>
  <c r="AO16" i="6862"/>
  <c r="AN16" i="6862"/>
  <c r="AV15" i="6862"/>
  <c r="AU15" i="6862"/>
  <c r="AW15" i="6862" s="1"/>
  <c r="AT15" i="6862"/>
  <c r="AQ15" i="6862"/>
  <c r="AP15" i="6862"/>
  <c r="AO15" i="6862"/>
  <c r="AN15" i="6862"/>
  <c r="AV14" i="6862"/>
  <c r="AU14" i="6862"/>
  <c r="AW14" i="6862" s="1"/>
  <c r="AT14" i="6862"/>
  <c r="AQ14" i="6862"/>
  <c r="AP14" i="6862"/>
  <c r="AO14" i="6862"/>
  <c r="AN14" i="6862"/>
  <c r="AV13" i="6862"/>
  <c r="AU13" i="6862"/>
  <c r="AW13" i="6862" s="1"/>
  <c r="AT13" i="6862"/>
  <c r="AQ13" i="6862"/>
  <c r="AP13" i="6862"/>
  <c r="AO13" i="6862"/>
  <c r="AN13" i="6862"/>
  <c r="AV12" i="6862"/>
  <c r="AU12" i="6862"/>
  <c r="AW12" i="6862" s="1"/>
  <c r="AT12" i="6862"/>
  <c r="AQ12" i="6862"/>
  <c r="AP12" i="6862"/>
  <c r="AO12" i="6862"/>
  <c r="AN12" i="6862"/>
  <c r="AV11" i="6862"/>
  <c r="AU11" i="6862"/>
  <c r="AW11" i="6862" s="1"/>
  <c r="AT11" i="6862"/>
  <c r="AQ11" i="6862"/>
  <c r="AP11" i="6862"/>
  <c r="AO11" i="6862"/>
  <c r="AN11" i="6862"/>
  <c r="AM11" i="6862" s="1"/>
  <c r="AV10" i="6862"/>
  <c r="AU10" i="6862"/>
  <c r="AW10" i="6862" s="1"/>
  <c r="AT10" i="6862"/>
  <c r="AQ10" i="6862"/>
  <c r="AP10" i="6862"/>
  <c r="AO10" i="6862"/>
  <c r="AN10" i="6862"/>
  <c r="AM10" i="6862" s="1"/>
  <c r="AV9" i="6862"/>
  <c r="AU9" i="6862"/>
  <c r="AW9" i="6862" s="1"/>
  <c r="AT9" i="6862"/>
  <c r="AQ9" i="6862"/>
  <c r="AP9" i="6862"/>
  <c r="AO9" i="6862"/>
  <c r="AN9" i="6862"/>
  <c r="AV8" i="6862"/>
  <c r="AU8" i="6862"/>
  <c r="AW8" i="6862" s="1"/>
  <c r="AT8" i="6862"/>
  <c r="AQ8" i="6862"/>
  <c r="AP8" i="6862"/>
  <c r="AO8" i="6862"/>
  <c r="AN8" i="6862"/>
  <c r="AS7" i="6864"/>
  <c r="AS8" i="6864" s="1"/>
  <c r="AS9" i="6864" s="1"/>
  <c r="AS10" i="6864" s="1"/>
  <c r="AV7" i="6864"/>
  <c r="AU7" i="6864"/>
  <c r="AW7" i="6864" s="1"/>
  <c r="AT7" i="6864"/>
  <c r="AV10" i="6864"/>
  <c r="AU10" i="6864"/>
  <c r="AW10" i="6864" s="1"/>
  <c r="AT10" i="6864"/>
  <c r="AV9" i="6864"/>
  <c r="AU9" i="6864"/>
  <c r="AW9" i="6864" s="1"/>
  <c r="AT9" i="6864"/>
  <c r="AV8" i="6864"/>
  <c r="AU8" i="6864"/>
  <c r="AW8" i="6864" s="1"/>
  <c r="AT8" i="6864"/>
  <c r="AQ10" i="6864"/>
  <c r="AP10" i="6864"/>
  <c r="AO10" i="6864"/>
  <c r="AN10" i="6864"/>
  <c r="AQ9" i="6864"/>
  <c r="AP9" i="6864"/>
  <c r="AO9" i="6864"/>
  <c r="AN9" i="6864"/>
  <c r="AQ8" i="6864"/>
  <c r="AP8" i="6864"/>
  <c r="AO8" i="6864"/>
  <c r="AN8" i="6864"/>
  <c r="AQ7" i="6864"/>
  <c r="AP7" i="6864"/>
  <c r="AO7" i="6864"/>
  <c r="AN7" i="6864"/>
  <c r="AQ6" i="6864"/>
  <c r="AP6" i="6864"/>
  <c r="AO6" i="6864"/>
  <c r="AN6" i="6864"/>
  <c r="AV7" i="6862"/>
  <c r="AU7" i="6862"/>
  <c r="AW7" i="6862" s="1"/>
  <c r="AT7" i="6862"/>
  <c r="AQ7" i="6862"/>
  <c r="AQ6" i="6862"/>
  <c r="AP7" i="6862"/>
  <c r="AO7" i="6862"/>
  <c r="AN7" i="6862"/>
  <c r="AP6" i="6862"/>
  <c r="AO6" i="6862"/>
  <c r="AN6" i="6862"/>
  <c r="AM14" i="6862" l="1"/>
  <c r="AM32" i="6862"/>
  <c r="AD24" i="6863"/>
  <c r="AD60" i="6865"/>
  <c r="AD72" i="6865"/>
  <c r="AD73" i="6865"/>
  <c r="AD82" i="6865"/>
  <c r="AD83" i="6865"/>
  <c r="AD88" i="6865"/>
  <c r="AD89" i="6865"/>
  <c r="AD100" i="6865"/>
  <c r="AD153" i="6865"/>
  <c r="AD7" i="6865"/>
  <c r="AD59" i="6865"/>
  <c r="AM35" i="6862"/>
  <c r="AM39" i="6862"/>
  <c r="AM43" i="6862"/>
  <c r="AM47" i="6862"/>
  <c r="AM51" i="6862"/>
  <c r="AM55" i="6862"/>
  <c r="AM59" i="6862"/>
  <c r="AM63" i="6862"/>
  <c r="AM67" i="6862"/>
  <c r="AM71" i="6862"/>
  <c r="AM79" i="6862"/>
  <c r="AM83" i="6862"/>
  <c r="AM87" i="6862"/>
  <c r="AM91" i="6862"/>
  <c r="AM99" i="6862"/>
  <c r="AM16" i="6862"/>
  <c r="AM75" i="6862"/>
  <c r="AM95" i="6862"/>
  <c r="AM18" i="6862"/>
  <c r="AM28" i="6862"/>
  <c r="AM34" i="6862"/>
  <c r="AM38" i="6862"/>
  <c r="AM42" i="6862"/>
  <c r="AM46" i="6862"/>
  <c r="AM50" i="6862"/>
  <c r="AM54" i="6862"/>
  <c r="AM58" i="6862"/>
  <c r="AM62" i="6862"/>
  <c r="AM66" i="6862"/>
  <c r="AM70" i="6862"/>
  <c r="AM74" i="6862"/>
  <c r="AM78" i="6862"/>
  <c r="AM82" i="6862"/>
  <c r="AM86" i="6862"/>
  <c r="AM90" i="6862"/>
  <c r="AM94" i="6862"/>
  <c r="AM98" i="6862"/>
  <c r="AM24" i="6862"/>
  <c r="AM30" i="6862"/>
  <c r="AD137" i="6865"/>
  <c r="AD56" i="6865"/>
  <c r="AD121" i="6865"/>
  <c r="AD133" i="6865"/>
  <c r="AM8" i="6862"/>
  <c r="AM6" i="6862"/>
  <c r="AM9" i="6862"/>
  <c r="AM12" i="6862"/>
  <c r="AM15" i="6862"/>
  <c r="AM19" i="6862"/>
  <c r="AM23" i="6862"/>
  <c r="AM27" i="6862"/>
  <c r="AM31" i="6862"/>
  <c r="AM7" i="6862"/>
  <c r="AM13" i="6862"/>
  <c r="AM17" i="6862"/>
  <c r="AM21" i="6862"/>
  <c r="AM25" i="6862"/>
  <c r="AM29" i="6862"/>
  <c r="AM33" i="6862"/>
  <c r="AM36" i="6862"/>
  <c r="AM37" i="6862"/>
  <c r="AM40" i="6862"/>
  <c r="AM41" i="6862"/>
  <c r="AM44" i="6862"/>
  <c r="AM45" i="6862"/>
  <c r="AM48" i="6862"/>
  <c r="AM49" i="6862"/>
  <c r="AM52" i="6862"/>
  <c r="AM53" i="6862"/>
  <c r="AM56" i="6862"/>
  <c r="AM57" i="6862"/>
  <c r="AM60" i="6862"/>
  <c r="AM61" i="6862"/>
  <c r="AM64" i="6862"/>
  <c r="AM65" i="6862"/>
  <c r="AM68" i="6862"/>
  <c r="AM69" i="6862"/>
  <c r="AM72" i="6862"/>
  <c r="AM73" i="6862"/>
  <c r="AM76" i="6862"/>
  <c r="AM77" i="6862"/>
  <c r="AM80" i="6862"/>
  <c r="AM81" i="6862"/>
  <c r="AM84" i="6862"/>
  <c r="AM85" i="6862"/>
  <c r="AM88" i="6862"/>
  <c r="AM89" i="6862"/>
  <c r="AM92" i="6862"/>
  <c r="AM93" i="6862"/>
  <c r="AM96" i="6862"/>
  <c r="AM97" i="6862"/>
  <c r="AD67" i="6865"/>
  <c r="AD111" i="6865"/>
  <c r="AD14" i="6865"/>
  <c r="AD18" i="6865"/>
  <c r="AD22" i="6865"/>
  <c r="AD27" i="6865"/>
  <c r="AD31" i="6865"/>
  <c r="AD35" i="6865"/>
  <c r="AD39" i="6865"/>
  <c r="AD43" i="6865"/>
  <c r="AD47" i="6865"/>
  <c r="AD51" i="6865"/>
  <c r="AD55" i="6865"/>
  <c r="AD85" i="6865"/>
  <c r="AD118" i="6865"/>
  <c r="AD57" i="6865"/>
  <c r="AD91" i="6865"/>
  <c r="AD99" i="6865"/>
  <c r="AD29" i="6865"/>
  <c r="AD37" i="6865"/>
  <c r="AD41" i="6865"/>
  <c r="AD49" i="6865"/>
  <c r="AD53" i="6865"/>
  <c r="AD70" i="6865"/>
  <c r="AD71" i="6865"/>
  <c r="AD78" i="6865"/>
  <c r="AD81" i="6865"/>
  <c r="AD84" i="6865"/>
  <c r="AD122" i="6865"/>
  <c r="AD24" i="6865"/>
  <c r="AD28" i="6865"/>
  <c r="AD32" i="6865"/>
  <c r="AD36" i="6865"/>
  <c r="AD40" i="6865"/>
  <c r="AD44" i="6865"/>
  <c r="AD48" i="6865"/>
  <c r="AD52" i="6865"/>
  <c r="AD69" i="6865"/>
  <c r="AD76" i="6865"/>
  <c r="AD80" i="6865"/>
  <c r="AD96" i="6865"/>
  <c r="AD97" i="6865"/>
  <c r="AD120" i="6865"/>
  <c r="AD129" i="6865"/>
  <c r="AD134" i="6865"/>
  <c r="AD6" i="6865"/>
  <c r="AD17" i="6865"/>
  <c r="AD21" i="6865"/>
  <c r="AD25" i="6865"/>
  <c r="AD45" i="6865"/>
  <c r="AD77" i="6865"/>
  <c r="AD108" i="6865"/>
  <c r="AD109" i="6865"/>
  <c r="AI7" i="6865"/>
  <c r="AI8" i="6865" s="1"/>
  <c r="AI9" i="6865" s="1"/>
  <c r="AI10" i="6865" s="1"/>
  <c r="AI11" i="6865" s="1"/>
  <c r="AI12" i="6865" s="1"/>
  <c r="AI13" i="6865" s="1"/>
  <c r="AI14" i="6865" s="1"/>
  <c r="AI15" i="6865" s="1"/>
  <c r="AI16" i="6865" s="1"/>
  <c r="AI17" i="6865" s="1"/>
  <c r="AI18" i="6865" s="1"/>
  <c r="AI19" i="6865" s="1"/>
  <c r="AI20" i="6865" s="1"/>
  <c r="AI21" i="6865" s="1"/>
  <c r="AI22" i="6865" s="1"/>
  <c r="AI23" i="6865" s="1"/>
  <c r="AI24" i="6865" s="1"/>
  <c r="AI25" i="6865" s="1"/>
  <c r="AI26" i="6865" s="1"/>
  <c r="AI27" i="6865" s="1"/>
  <c r="AI28" i="6865" s="1"/>
  <c r="AI29" i="6865" s="1"/>
  <c r="AI30" i="6865" s="1"/>
  <c r="AI31" i="6865" s="1"/>
  <c r="AI32" i="6865" s="1"/>
  <c r="AI33" i="6865" s="1"/>
  <c r="AI34" i="6865" s="1"/>
  <c r="AI35" i="6865" s="1"/>
  <c r="AI36" i="6865" s="1"/>
  <c r="AI37" i="6865" s="1"/>
  <c r="AI38" i="6865" s="1"/>
  <c r="AI39" i="6865" s="1"/>
  <c r="AI40" i="6865" s="1"/>
  <c r="AI41" i="6865" s="1"/>
  <c r="AI42" i="6865" s="1"/>
  <c r="AI43" i="6865" s="1"/>
  <c r="AI44" i="6865" s="1"/>
  <c r="AI45" i="6865" s="1"/>
  <c r="AI46" i="6865" s="1"/>
  <c r="AI47" i="6865" s="1"/>
  <c r="AI48" i="6865" s="1"/>
  <c r="AI49" i="6865" s="1"/>
  <c r="AI50" i="6865" s="1"/>
  <c r="AI51" i="6865" s="1"/>
  <c r="AI52" i="6865" s="1"/>
  <c r="AI53" i="6865" s="1"/>
  <c r="AI54" i="6865" s="1"/>
  <c r="AI55" i="6865" s="1"/>
  <c r="AI56" i="6865" s="1"/>
  <c r="AI57" i="6865" s="1"/>
  <c r="AI58" i="6865" s="1"/>
  <c r="AI59" i="6865" s="1"/>
  <c r="AI60" i="6865" s="1"/>
  <c r="AI61" i="6865" s="1"/>
  <c r="AI62" i="6865" s="1"/>
  <c r="AI63" i="6865" s="1"/>
  <c r="AI64" i="6865" s="1"/>
  <c r="AI65" i="6865" s="1"/>
  <c r="AI66" i="6865" s="1"/>
  <c r="AI67" i="6865" s="1"/>
  <c r="AI68" i="6865" s="1"/>
  <c r="AI69" i="6865" s="1"/>
  <c r="AI70" i="6865" s="1"/>
  <c r="AI71" i="6865" s="1"/>
  <c r="AI72" i="6865" s="1"/>
  <c r="AI73" i="6865" s="1"/>
  <c r="AI74" i="6865" s="1"/>
  <c r="AI75" i="6865" s="1"/>
  <c r="AI76" i="6865" s="1"/>
  <c r="AI77" i="6865" s="1"/>
  <c r="AI78" i="6865" s="1"/>
  <c r="AI79" i="6865" s="1"/>
  <c r="AI80" i="6865" s="1"/>
  <c r="AI81" i="6865" s="1"/>
  <c r="AI82" i="6865" s="1"/>
  <c r="AI83" i="6865" s="1"/>
  <c r="AI84" i="6865" s="1"/>
  <c r="AI85" i="6865" s="1"/>
  <c r="AI86" i="6865" s="1"/>
  <c r="AI87" i="6865" s="1"/>
  <c r="AI88" i="6865" s="1"/>
  <c r="AI89" i="6865" s="1"/>
  <c r="AI90" i="6865" s="1"/>
  <c r="AI91" i="6865" s="1"/>
  <c r="AI92" i="6865" s="1"/>
  <c r="AI93" i="6865" s="1"/>
  <c r="AI94" i="6865" s="1"/>
  <c r="AI95" i="6865" s="1"/>
  <c r="AI96" i="6865" s="1"/>
  <c r="AI97" i="6865" s="1"/>
  <c r="AI98" i="6865" s="1"/>
  <c r="AI99" i="6865" s="1"/>
  <c r="AI100" i="6865" s="1"/>
  <c r="AI101" i="6865" s="1"/>
  <c r="AI102" i="6865" s="1"/>
  <c r="AI103" i="6865" s="1"/>
  <c r="AI104" i="6865" s="1"/>
  <c r="AI105" i="6865" s="1"/>
  <c r="AI106" i="6865" s="1"/>
  <c r="AI107" i="6865" s="1"/>
  <c r="AI108" i="6865" s="1"/>
  <c r="AI109" i="6865" s="1"/>
  <c r="AI110" i="6865" s="1"/>
  <c r="AI111" i="6865" s="1"/>
  <c r="AI112" i="6865" s="1"/>
  <c r="AI113" i="6865" s="1"/>
  <c r="AI114" i="6865" s="1"/>
  <c r="AI115" i="6865" s="1"/>
  <c r="AI116" i="6865" s="1"/>
  <c r="AI117" i="6865" s="1"/>
  <c r="AI118" i="6865" s="1"/>
  <c r="AI119" i="6865" s="1"/>
  <c r="AI120" i="6865" s="1"/>
  <c r="AI121" i="6865" s="1"/>
  <c r="AI122" i="6865" s="1"/>
  <c r="AI123" i="6865" s="1"/>
  <c r="AI124" i="6865" s="1"/>
  <c r="AI125" i="6865" s="1"/>
  <c r="AI126" i="6865" s="1"/>
  <c r="AI127" i="6865" s="1"/>
  <c r="AI128" i="6865" s="1"/>
  <c r="AI129" i="6865" s="1"/>
  <c r="AI130" i="6865" s="1"/>
  <c r="AI131" i="6865" s="1"/>
  <c r="AI132" i="6865" s="1"/>
  <c r="AI133" i="6865" s="1"/>
  <c r="AI134" i="6865" s="1"/>
  <c r="AI135" i="6865" s="1"/>
  <c r="AI136" i="6865" s="1"/>
  <c r="AI137" i="6865" s="1"/>
  <c r="AI138" i="6865" s="1"/>
  <c r="AI139" i="6865" s="1"/>
  <c r="AI140" i="6865" s="1"/>
  <c r="AI141" i="6865" s="1"/>
  <c r="AI142" i="6865" s="1"/>
  <c r="AI143" i="6865" s="1"/>
  <c r="AI144" i="6865" s="1"/>
  <c r="AI145" i="6865" s="1"/>
  <c r="AI146" i="6865" s="1"/>
  <c r="AI147" i="6865" s="1"/>
  <c r="AI148" i="6865" s="1"/>
  <c r="AI149" i="6865" s="1"/>
  <c r="AI150" i="6865" s="1"/>
  <c r="AI151" i="6865" s="1"/>
  <c r="AI152" i="6865" s="1"/>
  <c r="AD11" i="6865"/>
  <c r="AD16" i="6865"/>
  <c r="AD20" i="6865"/>
  <c r="AD65" i="6865"/>
  <c r="AD79" i="6865"/>
  <c r="AD95" i="6865"/>
  <c r="AD115" i="6865"/>
  <c r="AD128" i="6865"/>
  <c r="AD132" i="6865"/>
  <c r="AD142" i="6865"/>
  <c r="AD146" i="6865"/>
  <c r="AD58" i="6865"/>
  <c r="AD63" i="6865"/>
  <c r="AD87" i="6865"/>
  <c r="AD93" i="6865"/>
  <c r="AD107" i="6865"/>
  <c r="AD110" i="6865"/>
  <c r="AD112" i="6865"/>
  <c r="AD116" i="6865"/>
  <c r="AD126" i="6865"/>
  <c r="AD136" i="6865"/>
  <c r="AD140" i="6865"/>
  <c r="AD12" i="6865"/>
  <c r="AD68" i="6865"/>
  <c r="AD19" i="6865"/>
  <c r="AD23" i="6865"/>
  <c r="AD26" i="6865"/>
  <c r="AD30" i="6865"/>
  <c r="AD54" i="6865"/>
  <c r="AD66" i="6865"/>
  <c r="AD92" i="6865"/>
  <c r="AD104" i="6865"/>
  <c r="AD114" i="6865"/>
  <c r="AD139" i="6865"/>
  <c r="AD143" i="6865"/>
  <c r="AD147" i="6865"/>
  <c r="AD150" i="6865"/>
  <c r="AD8" i="6865"/>
  <c r="AD13" i="6865"/>
  <c r="AD33" i="6865"/>
  <c r="AD61" i="6865"/>
  <c r="AD74" i="6865"/>
  <c r="AD101" i="6865"/>
  <c r="AD9" i="6865"/>
  <c r="AD15" i="6865"/>
  <c r="AD34" i="6865"/>
  <c r="AD38" i="6865"/>
  <c r="AD42" i="6865"/>
  <c r="AD46" i="6865"/>
  <c r="AD50" i="6865"/>
  <c r="AD62" i="6865"/>
  <c r="AD64" i="6865"/>
  <c r="AD75" i="6865"/>
  <c r="AD105" i="6865"/>
  <c r="AD148" i="6865"/>
  <c r="AD16" i="6863"/>
  <c r="AD18" i="6863"/>
  <c r="AD20" i="6863"/>
  <c r="AD6" i="6863"/>
  <c r="AI8" i="6863"/>
  <c r="AI9" i="6863" s="1"/>
  <c r="AI10" i="6863" s="1"/>
  <c r="AI11" i="6863" s="1"/>
  <c r="AI12" i="6863" s="1"/>
  <c r="AI13" i="6863" s="1"/>
  <c r="AI14" i="6863" s="1"/>
  <c r="AI15" i="6863" s="1"/>
  <c r="AI16" i="6863" s="1"/>
  <c r="AI17" i="6863" s="1"/>
  <c r="AI18" i="6863" s="1"/>
  <c r="AI19" i="6863" s="1"/>
  <c r="AI20" i="6863" s="1"/>
  <c r="AI21" i="6863" s="1"/>
  <c r="AI22" i="6863" s="1"/>
  <c r="AI23" i="6863" s="1"/>
  <c r="AI24" i="6863" s="1"/>
  <c r="AD9" i="6863"/>
  <c r="AD10" i="6863"/>
  <c r="AD8" i="6863"/>
  <c r="AD12" i="6863"/>
  <c r="AD13" i="6863"/>
  <c r="AD14" i="6863"/>
  <c r="AD7" i="6863"/>
  <c r="AD11" i="6863"/>
  <c r="AD19" i="6863"/>
  <c r="AD17" i="6863"/>
  <c r="AD21" i="6863"/>
  <c r="AD15" i="6863"/>
  <c r="AD22" i="6863"/>
  <c r="AD23" i="6863"/>
  <c r="AD86" i="6865"/>
  <c r="AD90" i="6865"/>
  <c r="AD94" i="6865"/>
  <c r="AD124" i="6865"/>
  <c r="AD130" i="6865"/>
  <c r="AD138" i="6865"/>
  <c r="AD144" i="6865"/>
  <c r="AD151" i="6865"/>
  <c r="AD98" i="6865"/>
  <c r="AD102" i="6865"/>
  <c r="AD106" i="6865"/>
  <c r="AD113" i="6865"/>
  <c r="AD117" i="6865"/>
  <c r="AD119" i="6865"/>
  <c r="AD123" i="6865"/>
  <c r="AD125" i="6865"/>
  <c r="AD127" i="6865"/>
  <c r="AD131" i="6865"/>
  <c r="AD135" i="6865"/>
  <c r="AD141" i="6865"/>
  <c r="AD145" i="6865"/>
  <c r="AD149" i="6865"/>
  <c r="AD152" i="6865"/>
  <c r="AM6" i="6864"/>
  <c r="AM7" i="6864"/>
  <c r="AR8" i="6864"/>
  <c r="AR9" i="6864" s="1"/>
  <c r="AR10" i="6864" s="1"/>
  <c r="AM10" i="6864"/>
  <c r="AM9" i="6864"/>
  <c r="AM8" i="6864"/>
  <c r="AR7" i="6862"/>
  <c r="AR8" i="6862" s="1"/>
  <c r="AR9" i="6862" s="1"/>
  <c r="AR10" i="6862" s="1"/>
  <c r="AR11" i="6862" s="1"/>
  <c r="AR12" i="6862" s="1"/>
  <c r="AR13" i="6862" s="1"/>
  <c r="AR14" i="6862" s="1"/>
  <c r="AR15" i="6862" s="1"/>
  <c r="AR16" i="6862" s="1"/>
  <c r="AR17" i="6862" s="1"/>
  <c r="AR18" i="6862" s="1"/>
  <c r="AR19" i="6862" s="1"/>
  <c r="AR20" i="6862" s="1"/>
  <c r="AR21" i="6862" s="1"/>
  <c r="AR22" i="6862" s="1"/>
  <c r="AR23" i="6862" s="1"/>
  <c r="AR24" i="6862" s="1"/>
  <c r="AR25" i="6862" s="1"/>
  <c r="AR26" i="6862" s="1"/>
  <c r="AR27" i="6862" s="1"/>
  <c r="AR28" i="6862" s="1"/>
  <c r="AR29" i="6862" s="1"/>
  <c r="AR30" i="6862" s="1"/>
  <c r="AR31" i="6862" s="1"/>
  <c r="AR32" i="6862" s="1"/>
  <c r="AR33" i="6862" s="1"/>
  <c r="AR34" i="6862" s="1"/>
  <c r="AR35" i="6862" s="1"/>
  <c r="AR36" i="6862" s="1"/>
  <c r="AR37" i="6862" s="1"/>
  <c r="AR38" i="6862" s="1"/>
  <c r="AR39" i="6862" s="1"/>
  <c r="AR40" i="6862" s="1"/>
  <c r="AR41" i="6862" s="1"/>
  <c r="AR42" i="6862" s="1"/>
  <c r="AR43" i="6862" s="1"/>
  <c r="AR44" i="6862" s="1"/>
  <c r="AR45" i="6862" s="1"/>
  <c r="AR46" i="6862" s="1"/>
  <c r="AR47" i="6862" s="1"/>
  <c r="AR48" i="6862" s="1"/>
  <c r="AR49" i="6862" s="1"/>
  <c r="AR50" i="6862" s="1"/>
  <c r="AR51" i="6862" s="1"/>
  <c r="AR52" i="6862" s="1"/>
  <c r="AR53" i="6862" s="1"/>
  <c r="AR54" i="6862" s="1"/>
  <c r="AR55" i="6862" s="1"/>
  <c r="AR56" i="6862" s="1"/>
  <c r="AR57" i="6862" s="1"/>
  <c r="AR58" i="6862" s="1"/>
  <c r="AR59" i="6862" s="1"/>
  <c r="AR60" i="6862" s="1"/>
  <c r="AR61" i="6862" s="1"/>
  <c r="AR62" i="6862" s="1"/>
  <c r="AR63" i="6862" s="1"/>
  <c r="AR64" i="6862" s="1"/>
  <c r="AR65" i="6862" s="1"/>
  <c r="AR66" i="6862" s="1"/>
  <c r="AR67" i="6862" s="1"/>
  <c r="AR68" i="6862" s="1"/>
  <c r="AR69" i="6862" s="1"/>
  <c r="AR70" i="6862" s="1"/>
  <c r="AR71" i="6862" s="1"/>
  <c r="AR72" i="6862" s="1"/>
  <c r="AR73" i="6862" s="1"/>
  <c r="AR74" i="6862" s="1"/>
  <c r="AR75" i="6862" s="1"/>
  <c r="AR76" i="6862" s="1"/>
  <c r="AR77" i="6862" s="1"/>
  <c r="AR78" i="6862" s="1"/>
  <c r="AR79" i="6862" s="1"/>
  <c r="AR80" i="6862" s="1"/>
  <c r="AR81" i="6862" s="1"/>
  <c r="AR82" i="6862" s="1"/>
  <c r="AR83" i="6862" s="1"/>
  <c r="AR84" i="6862" s="1"/>
  <c r="AR85" i="6862" s="1"/>
  <c r="AR86" i="6862" s="1"/>
  <c r="AR87" i="6862" s="1"/>
  <c r="AR88" i="6862" s="1"/>
  <c r="AR89" i="6862" s="1"/>
  <c r="AR90" i="6862" s="1"/>
  <c r="AR91" i="6862" s="1"/>
  <c r="AR92" i="6862" s="1"/>
  <c r="AR93" i="6862" s="1"/>
  <c r="AR94" i="6862" s="1"/>
  <c r="AR95" i="6862" s="1"/>
  <c r="AR96" i="6862" s="1"/>
  <c r="AR97" i="6862" s="1"/>
  <c r="AR98" i="6862" s="1"/>
  <c r="Q4" i="6860"/>
  <c r="Q5" i="6860" s="1"/>
  <c r="Q6" i="6860" s="1"/>
  <c r="R4" i="6860"/>
  <c r="T4" i="6860"/>
  <c r="R5" i="6860"/>
  <c r="T5" i="6860"/>
  <c r="R6" i="6860"/>
  <c r="T6" i="6860"/>
  <c r="R40" i="6861"/>
  <c r="T40" i="6861"/>
  <c r="R41" i="6861"/>
  <c r="T41" i="6861"/>
  <c r="R42" i="6861"/>
  <c r="T42" i="6861"/>
  <c r="R43" i="6861"/>
  <c r="T43" i="6861"/>
  <c r="R44" i="6861"/>
  <c r="T44" i="6861"/>
  <c r="R45" i="6861"/>
  <c r="T45" i="6861"/>
  <c r="R46" i="6861"/>
  <c r="T46" i="6861"/>
  <c r="R47" i="6861"/>
  <c r="T47" i="6861"/>
  <c r="R48" i="6861"/>
  <c r="T48" i="6861"/>
  <c r="R49" i="6861"/>
  <c r="T49" i="6861"/>
  <c r="R50" i="6861"/>
  <c r="T50" i="6861"/>
  <c r="N50" i="6861"/>
  <c r="M50" i="6861"/>
  <c r="L50" i="6861"/>
  <c r="N49" i="6861"/>
  <c r="M49" i="6861"/>
  <c r="L49" i="6861"/>
  <c r="N48" i="6861"/>
  <c r="M48" i="6861"/>
  <c r="L48" i="6861"/>
  <c r="N47" i="6861"/>
  <c r="M47" i="6861"/>
  <c r="L47" i="6861"/>
  <c r="K47" i="6861" s="1"/>
  <c r="N46" i="6861"/>
  <c r="M46" i="6861"/>
  <c r="L46" i="6861"/>
  <c r="N45" i="6861"/>
  <c r="M45" i="6861"/>
  <c r="L45" i="6861"/>
  <c r="N44" i="6861"/>
  <c r="M44" i="6861"/>
  <c r="L44" i="6861"/>
  <c r="N43" i="6861"/>
  <c r="M43" i="6861"/>
  <c r="L43" i="6861"/>
  <c r="N42" i="6861"/>
  <c r="M42" i="6861"/>
  <c r="L42" i="6861"/>
  <c r="N41" i="6861"/>
  <c r="M41" i="6861"/>
  <c r="L41" i="6861"/>
  <c r="K41" i="6861" s="1"/>
  <c r="N40" i="6861"/>
  <c r="M40" i="6861"/>
  <c r="L40" i="6861"/>
  <c r="T39" i="6861"/>
  <c r="R39" i="6861"/>
  <c r="N39" i="6861"/>
  <c r="M39" i="6861"/>
  <c r="L39" i="6861"/>
  <c r="T38" i="6861"/>
  <c r="R38" i="6861"/>
  <c r="N38" i="6861"/>
  <c r="M38" i="6861"/>
  <c r="L38" i="6861"/>
  <c r="K38" i="6861" s="1"/>
  <c r="T37" i="6861"/>
  <c r="R37" i="6861"/>
  <c r="N37" i="6861"/>
  <c r="M37" i="6861"/>
  <c r="L37" i="6861"/>
  <c r="T36" i="6861"/>
  <c r="R36" i="6861"/>
  <c r="N36" i="6861"/>
  <c r="M36" i="6861"/>
  <c r="L36" i="6861"/>
  <c r="T35" i="6861"/>
  <c r="R35" i="6861"/>
  <c r="N35" i="6861"/>
  <c r="M35" i="6861"/>
  <c r="L35" i="6861"/>
  <c r="T34" i="6861"/>
  <c r="R34" i="6861"/>
  <c r="N34" i="6861"/>
  <c r="M34" i="6861"/>
  <c r="L34" i="6861"/>
  <c r="T33" i="6861"/>
  <c r="R33" i="6861"/>
  <c r="N33" i="6861"/>
  <c r="M33" i="6861"/>
  <c r="L33" i="6861"/>
  <c r="K33" i="6861" s="1"/>
  <c r="T32" i="6861"/>
  <c r="R32" i="6861"/>
  <c r="N32" i="6861"/>
  <c r="M32" i="6861"/>
  <c r="L32" i="6861"/>
  <c r="T31" i="6861"/>
  <c r="R31" i="6861"/>
  <c r="N31" i="6861"/>
  <c r="M31" i="6861"/>
  <c r="L31" i="6861"/>
  <c r="T30" i="6861"/>
  <c r="R30" i="6861"/>
  <c r="N30" i="6861"/>
  <c r="M30" i="6861"/>
  <c r="L30" i="6861"/>
  <c r="T29" i="6861"/>
  <c r="R29" i="6861"/>
  <c r="N29" i="6861"/>
  <c r="M29" i="6861"/>
  <c r="L29" i="6861"/>
  <c r="K29" i="6861" s="1"/>
  <c r="T28" i="6861"/>
  <c r="R28" i="6861"/>
  <c r="N28" i="6861"/>
  <c r="M28" i="6861"/>
  <c r="L28" i="6861"/>
  <c r="T27" i="6861"/>
  <c r="R27" i="6861"/>
  <c r="N27" i="6861"/>
  <c r="M27" i="6861"/>
  <c r="L27" i="6861"/>
  <c r="K27" i="6861" s="1"/>
  <c r="T26" i="6861"/>
  <c r="R26" i="6861"/>
  <c r="N26" i="6861"/>
  <c r="M26" i="6861"/>
  <c r="L26" i="6861"/>
  <c r="T25" i="6861"/>
  <c r="R25" i="6861"/>
  <c r="N25" i="6861"/>
  <c r="M25" i="6861"/>
  <c r="L25" i="6861"/>
  <c r="T24" i="6861"/>
  <c r="R24" i="6861"/>
  <c r="N24" i="6861"/>
  <c r="M24" i="6861"/>
  <c r="L24" i="6861"/>
  <c r="T23" i="6861"/>
  <c r="R23" i="6861"/>
  <c r="N23" i="6861"/>
  <c r="M23" i="6861"/>
  <c r="L23" i="6861"/>
  <c r="T22" i="6861"/>
  <c r="R22" i="6861"/>
  <c r="N22" i="6861"/>
  <c r="M22" i="6861"/>
  <c r="L22" i="6861"/>
  <c r="T21" i="6861"/>
  <c r="R21" i="6861"/>
  <c r="N21" i="6861"/>
  <c r="M21" i="6861"/>
  <c r="L21" i="6861"/>
  <c r="T20" i="6861"/>
  <c r="R20" i="6861"/>
  <c r="N20" i="6861"/>
  <c r="M20" i="6861"/>
  <c r="L20" i="6861"/>
  <c r="T19" i="6861"/>
  <c r="R19" i="6861"/>
  <c r="N19" i="6861"/>
  <c r="M19" i="6861"/>
  <c r="L19" i="6861"/>
  <c r="T18" i="6861"/>
  <c r="R18" i="6861"/>
  <c r="N18" i="6861"/>
  <c r="M18" i="6861"/>
  <c r="K18" i="6861" s="1"/>
  <c r="L18" i="6861"/>
  <c r="T17" i="6861"/>
  <c r="R17" i="6861"/>
  <c r="N17" i="6861"/>
  <c r="M17" i="6861"/>
  <c r="L17" i="6861"/>
  <c r="K17" i="6861"/>
  <c r="T16" i="6861"/>
  <c r="R16" i="6861"/>
  <c r="N16" i="6861"/>
  <c r="M16" i="6861"/>
  <c r="L16" i="6861"/>
  <c r="T15" i="6861"/>
  <c r="R15" i="6861"/>
  <c r="N15" i="6861"/>
  <c r="M15" i="6861"/>
  <c r="L15" i="6861"/>
  <c r="T14" i="6861"/>
  <c r="R14" i="6861"/>
  <c r="N14" i="6861"/>
  <c r="M14" i="6861"/>
  <c r="L14" i="6861"/>
  <c r="K14" i="6861" s="1"/>
  <c r="T13" i="6861"/>
  <c r="R13" i="6861"/>
  <c r="N13" i="6861"/>
  <c r="M13" i="6861"/>
  <c r="L13" i="6861"/>
  <c r="K13" i="6861" s="1"/>
  <c r="T12" i="6861"/>
  <c r="R12" i="6861"/>
  <c r="N12" i="6861"/>
  <c r="M12" i="6861"/>
  <c r="L12" i="6861"/>
  <c r="T11" i="6861"/>
  <c r="R11" i="6861"/>
  <c r="N11" i="6861"/>
  <c r="M11" i="6861"/>
  <c r="L11" i="6861"/>
  <c r="T10" i="6861"/>
  <c r="R10" i="6861"/>
  <c r="N10" i="6861"/>
  <c r="M10" i="6861"/>
  <c r="L10" i="6861"/>
  <c r="T9" i="6861"/>
  <c r="R9" i="6861"/>
  <c r="N9" i="6861"/>
  <c r="M9" i="6861"/>
  <c r="L9" i="6861"/>
  <c r="T8" i="6861"/>
  <c r="R8" i="6861"/>
  <c r="N8" i="6861"/>
  <c r="M8" i="6861"/>
  <c r="L8" i="6861"/>
  <c r="K8" i="6861" s="1"/>
  <c r="T7" i="6861"/>
  <c r="R7" i="6861"/>
  <c r="N7" i="6861"/>
  <c r="M7" i="6861"/>
  <c r="K7" i="6861" s="1"/>
  <c r="L7" i="6861"/>
  <c r="T6" i="6861"/>
  <c r="R6" i="6861"/>
  <c r="N6" i="6861"/>
  <c r="M6" i="6861"/>
  <c r="L6" i="6861"/>
  <c r="K6" i="6861"/>
  <c r="T5" i="6861"/>
  <c r="R5" i="6861"/>
  <c r="N5" i="6861"/>
  <c r="M5" i="6861"/>
  <c r="L5" i="6861"/>
  <c r="T4" i="6861"/>
  <c r="R4" i="6861"/>
  <c r="N4" i="6861"/>
  <c r="M4" i="6861"/>
  <c r="L4" i="6861"/>
  <c r="N3" i="6861"/>
  <c r="M3" i="6861"/>
  <c r="L3" i="6861"/>
  <c r="K3" i="6861" s="1"/>
  <c r="A138" i="6847"/>
  <c r="A139" i="6847"/>
  <c r="A140" i="6847"/>
  <c r="A141" i="6847"/>
  <c r="A142" i="6847"/>
  <c r="A143" i="6847"/>
  <c r="A144" i="6847"/>
  <c r="A145" i="6847"/>
  <c r="A146" i="6847"/>
  <c r="A147" i="6847"/>
  <c r="A148" i="6847"/>
  <c r="A149" i="6847"/>
  <c r="A150" i="6847"/>
  <c r="A151" i="6847"/>
  <c r="A152" i="6847"/>
  <c r="A153" i="6847"/>
  <c r="A154" i="6847"/>
  <c r="A155" i="6847"/>
  <c r="A156" i="6847"/>
  <c r="A157" i="6847"/>
  <c r="A158" i="6847"/>
  <c r="A159" i="6847"/>
  <c r="H138" i="6847"/>
  <c r="I138" i="6847"/>
  <c r="H139" i="6847"/>
  <c r="I139" i="6847"/>
  <c r="H140" i="6847"/>
  <c r="I140" i="6847"/>
  <c r="H141" i="6847"/>
  <c r="I141" i="6847"/>
  <c r="H142" i="6847"/>
  <c r="I142" i="6847"/>
  <c r="H143" i="6847"/>
  <c r="I143" i="6847"/>
  <c r="H144" i="6847"/>
  <c r="I144" i="6847"/>
  <c r="H145" i="6847"/>
  <c r="I145" i="6847"/>
  <c r="H146" i="6847"/>
  <c r="I146" i="6847"/>
  <c r="H147" i="6847"/>
  <c r="I147" i="6847"/>
  <c r="H148" i="6847"/>
  <c r="I148" i="6847"/>
  <c r="H149" i="6847"/>
  <c r="I149" i="6847"/>
  <c r="H150" i="6847"/>
  <c r="I150" i="6847"/>
  <c r="H151" i="6847"/>
  <c r="I151" i="6847"/>
  <c r="H152" i="6847"/>
  <c r="I152" i="6847"/>
  <c r="H153" i="6847"/>
  <c r="I153" i="6847"/>
  <c r="H154" i="6847"/>
  <c r="I154" i="6847"/>
  <c r="H155" i="6847"/>
  <c r="I155" i="6847"/>
  <c r="H156" i="6847"/>
  <c r="I156" i="6847"/>
  <c r="H157" i="6847"/>
  <c r="I157" i="6847"/>
  <c r="H158" i="6847"/>
  <c r="I158" i="6847"/>
  <c r="H159" i="6847"/>
  <c r="I159" i="6847"/>
  <c r="K21" i="6861" l="1"/>
  <c r="K28" i="6861"/>
  <c r="K34" i="6861"/>
  <c r="K35" i="6861"/>
  <c r="K50" i="6861"/>
  <c r="K43" i="6861"/>
  <c r="K11" i="6861"/>
  <c r="K22" i="6861"/>
  <c r="K25" i="6861"/>
  <c r="K26" i="6861"/>
  <c r="K40" i="6861"/>
  <c r="K44" i="6861"/>
  <c r="P40" i="6861"/>
  <c r="P41" i="6861" s="1"/>
  <c r="P42" i="6861" s="1"/>
  <c r="P43" i="6861" s="1"/>
  <c r="P44" i="6861" s="1"/>
  <c r="P45" i="6861" s="1"/>
  <c r="P46" i="6861" s="1"/>
  <c r="P47" i="6861" s="1"/>
  <c r="P48" i="6861" s="1"/>
  <c r="P49" i="6861" s="1"/>
  <c r="P50" i="6861" s="1"/>
  <c r="P5" i="6860"/>
  <c r="P6" i="6860" s="1"/>
  <c r="K10" i="6861"/>
  <c r="K15" i="6861"/>
  <c r="K30" i="6861"/>
  <c r="K37" i="6861"/>
  <c r="K46" i="6861"/>
  <c r="K19" i="6861"/>
  <c r="K31" i="6861"/>
  <c r="P4" i="6861"/>
  <c r="P5" i="6861" s="1"/>
  <c r="P6" i="6861" s="1"/>
  <c r="P7" i="6861" s="1"/>
  <c r="P8" i="6861" s="1"/>
  <c r="P9" i="6861" s="1"/>
  <c r="P10" i="6861" s="1"/>
  <c r="P11" i="6861" s="1"/>
  <c r="P12" i="6861" s="1"/>
  <c r="P13" i="6861" s="1"/>
  <c r="P14" i="6861" s="1"/>
  <c r="P15" i="6861" s="1"/>
  <c r="P16" i="6861" s="1"/>
  <c r="P17" i="6861" s="1"/>
  <c r="P18" i="6861" s="1"/>
  <c r="P19" i="6861" s="1"/>
  <c r="P20" i="6861" s="1"/>
  <c r="P21" i="6861" s="1"/>
  <c r="P22" i="6861" s="1"/>
  <c r="P23" i="6861" s="1"/>
  <c r="P24" i="6861" s="1"/>
  <c r="P25" i="6861" s="1"/>
  <c r="P26" i="6861" s="1"/>
  <c r="P27" i="6861" s="1"/>
  <c r="P28" i="6861" s="1"/>
  <c r="P29" i="6861" s="1"/>
  <c r="P30" i="6861" s="1"/>
  <c r="P31" i="6861" s="1"/>
  <c r="P32" i="6861" s="1"/>
  <c r="P33" i="6861" s="1"/>
  <c r="P34" i="6861" s="1"/>
  <c r="P35" i="6861" s="1"/>
  <c r="P36" i="6861" s="1"/>
  <c r="P37" i="6861" s="1"/>
  <c r="P38" i="6861" s="1"/>
  <c r="P39" i="6861" s="1"/>
  <c r="K24" i="6861"/>
  <c r="K49" i="6861"/>
  <c r="K4" i="6861"/>
  <c r="K9" i="6861"/>
  <c r="K20" i="6861"/>
  <c r="K36" i="6861"/>
  <c r="K42" i="6861"/>
  <c r="K45" i="6861"/>
  <c r="K5" i="6861"/>
  <c r="K12" i="6861"/>
  <c r="K16" i="6861"/>
  <c r="K23" i="6861"/>
  <c r="K32" i="6861"/>
  <c r="K39" i="6861"/>
  <c r="K48" i="6861"/>
  <c r="I3" i="6847"/>
  <c r="I4" i="6847"/>
  <c r="I5" i="6847"/>
  <c r="I6" i="6847"/>
  <c r="I7" i="6847"/>
  <c r="I8" i="6847"/>
  <c r="I9" i="6847"/>
  <c r="I10" i="6847"/>
  <c r="I11" i="6847"/>
  <c r="I12" i="6847"/>
  <c r="I13" i="6847"/>
  <c r="I14" i="6847"/>
  <c r="I15" i="6847"/>
  <c r="I16" i="6847"/>
  <c r="I17" i="6847"/>
  <c r="I18" i="6847"/>
  <c r="I19" i="6847"/>
  <c r="I20" i="6847"/>
  <c r="I21" i="6847"/>
  <c r="I22" i="6847"/>
  <c r="I23" i="6847"/>
  <c r="I24" i="6847"/>
  <c r="I25" i="6847"/>
  <c r="I26" i="6847"/>
  <c r="I27" i="6847"/>
  <c r="I28" i="6847"/>
  <c r="I29" i="6847"/>
  <c r="I30" i="6847"/>
  <c r="I31" i="6847"/>
  <c r="I32" i="6847"/>
  <c r="I33" i="6847"/>
  <c r="I34" i="6847"/>
  <c r="I35" i="6847"/>
  <c r="I36" i="6847"/>
  <c r="I37" i="6847"/>
  <c r="I38" i="6847"/>
  <c r="I39" i="6847"/>
  <c r="I40" i="6847"/>
  <c r="I41" i="6847"/>
  <c r="I42" i="6847"/>
  <c r="I43" i="6847"/>
  <c r="I44" i="6847"/>
  <c r="I45" i="6847"/>
  <c r="I46" i="6847"/>
  <c r="I47" i="6847"/>
  <c r="I48" i="6847"/>
  <c r="I49" i="6847"/>
  <c r="I50" i="6847"/>
  <c r="I51" i="6847"/>
  <c r="I52" i="6847"/>
  <c r="I53" i="6847"/>
  <c r="I54" i="6847"/>
  <c r="I55" i="6847"/>
  <c r="I56" i="6847"/>
  <c r="I57" i="6847"/>
  <c r="I58" i="6847"/>
  <c r="I59" i="6847"/>
  <c r="I60" i="6847"/>
  <c r="I61" i="6847"/>
  <c r="I62" i="6847"/>
  <c r="I63" i="6847"/>
  <c r="I64" i="6847"/>
  <c r="I65" i="6847"/>
  <c r="I66" i="6847"/>
  <c r="I67" i="6847"/>
  <c r="I68" i="6847"/>
  <c r="I69" i="6847"/>
  <c r="I70" i="6847"/>
  <c r="I71" i="6847"/>
  <c r="I72" i="6847"/>
  <c r="I73" i="6847"/>
  <c r="I74" i="6847"/>
  <c r="I75" i="6847"/>
  <c r="I76" i="6847"/>
  <c r="I77" i="6847"/>
  <c r="I78" i="6847"/>
  <c r="I79" i="6847"/>
  <c r="I80" i="6847"/>
  <c r="I81" i="6847"/>
  <c r="I82" i="6847"/>
  <c r="I83" i="6847"/>
  <c r="I84" i="6847"/>
  <c r="I85" i="6847"/>
  <c r="I86" i="6847"/>
  <c r="I87" i="6847"/>
  <c r="I88" i="6847"/>
  <c r="I89" i="6847"/>
  <c r="I90" i="6847"/>
  <c r="I91" i="6847"/>
  <c r="I92" i="6847"/>
  <c r="I93" i="6847"/>
  <c r="I94" i="6847"/>
  <c r="I95" i="6847"/>
  <c r="I96" i="6847"/>
  <c r="I97" i="6847"/>
  <c r="I98" i="6847"/>
  <c r="I99" i="6847"/>
  <c r="I100" i="6847"/>
  <c r="I101" i="6847"/>
  <c r="I102" i="6847"/>
  <c r="I103" i="6847"/>
  <c r="I104" i="6847"/>
  <c r="I105" i="6847"/>
  <c r="I106" i="6847"/>
  <c r="I107" i="6847"/>
  <c r="I108" i="6847"/>
  <c r="I109" i="6847"/>
  <c r="I110" i="6847"/>
  <c r="I111" i="6847"/>
  <c r="I112" i="6847"/>
  <c r="I113" i="6847"/>
  <c r="I114" i="6847"/>
  <c r="I115" i="6847"/>
  <c r="I116" i="6847"/>
  <c r="I117" i="6847"/>
  <c r="I118" i="6847"/>
  <c r="I119" i="6847"/>
  <c r="I120" i="6847"/>
  <c r="I121" i="6847"/>
  <c r="I122" i="6847"/>
  <c r="I123" i="6847"/>
  <c r="I124" i="6847"/>
  <c r="I125" i="6847"/>
  <c r="I126" i="6847"/>
  <c r="I127" i="6847"/>
  <c r="I128" i="6847"/>
  <c r="I129" i="6847"/>
  <c r="I130" i="6847"/>
  <c r="I131" i="6847"/>
  <c r="I132" i="6847"/>
  <c r="I133" i="6847"/>
  <c r="I134" i="6847"/>
  <c r="I135" i="6847"/>
  <c r="I136" i="6847"/>
  <c r="I137" i="6847"/>
  <c r="I2" i="6847"/>
  <c r="L4" i="6860"/>
  <c r="M4" i="6860"/>
  <c r="N4" i="6860"/>
  <c r="L5" i="6860"/>
  <c r="M5" i="6860"/>
  <c r="N5" i="6860"/>
  <c r="L6" i="6860"/>
  <c r="M6" i="6860"/>
  <c r="N6" i="6860"/>
  <c r="N3" i="6860"/>
  <c r="M3" i="6860"/>
  <c r="L3" i="6860"/>
  <c r="K3" i="6860" l="1"/>
  <c r="K5" i="6860"/>
  <c r="K6" i="6860"/>
  <c r="K4" i="6860"/>
  <c r="H137" i="6847"/>
  <c r="H136" i="6847"/>
  <c r="A137" i="6847"/>
  <c r="A136" i="6847"/>
  <c r="H123" i="6847"/>
  <c r="H124" i="6847"/>
  <c r="H125" i="6847"/>
  <c r="H126" i="6847"/>
  <c r="H127" i="6847"/>
  <c r="H128" i="6847"/>
  <c r="H129" i="6847"/>
  <c r="H130" i="6847"/>
  <c r="H131" i="6847"/>
  <c r="H132" i="6847"/>
  <c r="H133" i="6847"/>
  <c r="H134" i="6847"/>
  <c r="H135" i="6847"/>
  <c r="A123" i="6847"/>
  <c r="A124" i="6847"/>
  <c r="A125" i="6847"/>
  <c r="A126" i="6847"/>
  <c r="A127" i="6847"/>
  <c r="A128" i="6847"/>
  <c r="A129" i="6847"/>
  <c r="A130" i="6847"/>
  <c r="A131" i="6847"/>
  <c r="A132" i="6847"/>
  <c r="A133" i="6847"/>
  <c r="A134" i="6847"/>
  <c r="A135" i="6847"/>
  <c r="S3" i="6859"/>
  <c r="S4" i="6859" s="1"/>
  <c r="S5" i="6859" s="1"/>
  <c r="U5" i="6859"/>
  <c r="T5" i="6859"/>
  <c r="U4" i="6859"/>
  <c r="T4" i="6859"/>
  <c r="U3" i="6859"/>
  <c r="T3" i="6859"/>
  <c r="T8" i="6858"/>
  <c r="U8" i="6858"/>
  <c r="T9" i="6858"/>
  <c r="U9" i="6858"/>
  <c r="T10" i="6858"/>
  <c r="U10" i="6858"/>
  <c r="T11" i="6858"/>
  <c r="U11" i="6858"/>
  <c r="T12" i="6858"/>
  <c r="U12" i="6858"/>
  <c r="T13" i="6858"/>
  <c r="U13" i="6858"/>
  <c r="T14" i="6858"/>
  <c r="U14" i="6858"/>
  <c r="T15" i="6858"/>
  <c r="U15" i="6858"/>
  <c r="T16" i="6858"/>
  <c r="U16" i="6858"/>
  <c r="T17" i="6858"/>
  <c r="U17" i="6858"/>
  <c r="T18" i="6858"/>
  <c r="U18" i="6858"/>
  <c r="Q5" i="6859"/>
  <c r="P5" i="6859"/>
  <c r="O5" i="6859"/>
  <c r="N5" i="6859"/>
  <c r="Q4" i="6859"/>
  <c r="P4" i="6859"/>
  <c r="O4" i="6859"/>
  <c r="N4" i="6859"/>
  <c r="Q3" i="6859"/>
  <c r="P3" i="6859"/>
  <c r="O3" i="6859"/>
  <c r="N3" i="6859"/>
  <c r="Q2" i="6859"/>
  <c r="P2" i="6859"/>
  <c r="O2" i="6859"/>
  <c r="N2" i="6859"/>
  <c r="T4" i="6858"/>
  <c r="T5" i="6858"/>
  <c r="T6" i="6858"/>
  <c r="T7" i="6858"/>
  <c r="T3" i="6858"/>
  <c r="U4" i="6858"/>
  <c r="U5" i="6858"/>
  <c r="U6" i="6858"/>
  <c r="U7" i="6858"/>
  <c r="U3" i="6858"/>
  <c r="N7" i="6858"/>
  <c r="O7" i="6858"/>
  <c r="P7" i="6858"/>
  <c r="Q7" i="6858"/>
  <c r="N8" i="6858"/>
  <c r="O8" i="6858"/>
  <c r="P8" i="6858"/>
  <c r="Q8" i="6858"/>
  <c r="N9" i="6858"/>
  <c r="O9" i="6858"/>
  <c r="P9" i="6858"/>
  <c r="Q9" i="6858"/>
  <c r="N10" i="6858"/>
  <c r="O10" i="6858"/>
  <c r="P10" i="6858"/>
  <c r="Q10" i="6858"/>
  <c r="N11" i="6858"/>
  <c r="O11" i="6858"/>
  <c r="P11" i="6858"/>
  <c r="Q11" i="6858"/>
  <c r="N12" i="6858"/>
  <c r="O12" i="6858"/>
  <c r="P12" i="6858"/>
  <c r="Q12" i="6858"/>
  <c r="N13" i="6858"/>
  <c r="O13" i="6858"/>
  <c r="P13" i="6858"/>
  <c r="Q13" i="6858"/>
  <c r="N14" i="6858"/>
  <c r="O14" i="6858"/>
  <c r="P14" i="6858"/>
  <c r="Q14" i="6858"/>
  <c r="N15" i="6858"/>
  <c r="O15" i="6858"/>
  <c r="P15" i="6858"/>
  <c r="Q15" i="6858"/>
  <c r="N16" i="6858"/>
  <c r="O16" i="6858"/>
  <c r="P16" i="6858"/>
  <c r="Q16" i="6858"/>
  <c r="N17" i="6858"/>
  <c r="O17" i="6858"/>
  <c r="P17" i="6858"/>
  <c r="Q17" i="6858"/>
  <c r="N18" i="6858"/>
  <c r="O18" i="6858"/>
  <c r="P18" i="6858"/>
  <c r="Q18" i="6858"/>
  <c r="N3" i="6858"/>
  <c r="O3" i="6858"/>
  <c r="P3" i="6858"/>
  <c r="Q3" i="6858"/>
  <c r="N4" i="6858"/>
  <c r="O4" i="6858"/>
  <c r="P4" i="6858"/>
  <c r="Q4" i="6858"/>
  <c r="N5" i="6858"/>
  <c r="O5" i="6858"/>
  <c r="P5" i="6858"/>
  <c r="Q5" i="6858"/>
  <c r="N6" i="6858"/>
  <c r="O6" i="6858"/>
  <c r="P6" i="6858"/>
  <c r="Q6" i="6858"/>
  <c r="Q2" i="6858"/>
  <c r="P2" i="6858"/>
  <c r="O2" i="6858"/>
  <c r="N2" i="6858"/>
  <c r="M2" i="6859" l="1"/>
  <c r="R4" i="6859"/>
  <c r="R5" i="6859" s="1"/>
  <c r="M4" i="6858"/>
  <c r="M3" i="6859"/>
  <c r="M5" i="6859"/>
  <c r="M4" i="6859"/>
  <c r="M2" i="6858"/>
  <c r="M5" i="6858"/>
  <c r="M14" i="6858"/>
  <c r="M11" i="6858"/>
  <c r="M9" i="6858"/>
  <c r="M6" i="6858"/>
  <c r="M17" i="6858"/>
  <c r="M13" i="6858"/>
  <c r="M10" i="6858"/>
  <c r="M7" i="6858"/>
  <c r="M18" i="6858"/>
  <c r="M15" i="6858"/>
  <c r="M12" i="6858"/>
  <c r="M8" i="6858"/>
  <c r="M3" i="6858"/>
  <c r="M16" i="6858"/>
  <c r="R3" i="6858"/>
  <c r="R4" i="6858" s="1"/>
  <c r="R5" i="6858" s="1"/>
  <c r="R6" i="6858" s="1"/>
  <c r="R7" i="6858" s="1"/>
  <c r="R8" i="6858" s="1"/>
  <c r="R9" i="6858" s="1"/>
  <c r="R10" i="6858" s="1"/>
  <c r="R11" i="6858" s="1"/>
  <c r="R12" i="6858" s="1"/>
  <c r="R13" i="6858" s="1"/>
  <c r="R14" i="6858" s="1"/>
  <c r="R15" i="6858" s="1"/>
  <c r="R16" i="6858" s="1"/>
  <c r="R17" i="6858" s="1"/>
  <c r="R18" i="6858" s="1"/>
  <c r="H122" i="6847" l="1"/>
  <c r="H121" i="6847"/>
  <c r="H120" i="6847"/>
  <c r="A120" i="6847"/>
  <c r="A121" i="6847"/>
  <c r="A122" i="6847"/>
  <c r="H91" i="6847" l="1"/>
  <c r="H92" i="6847"/>
  <c r="H93" i="6847"/>
  <c r="H94" i="6847"/>
  <c r="H95" i="6847"/>
  <c r="H96" i="6847"/>
  <c r="H97" i="6847"/>
  <c r="H98" i="6847"/>
  <c r="H99" i="6847"/>
  <c r="H100" i="6847"/>
  <c r="H101" i="6847"/>
  <c r="H102" i="6847"/>
  <c r="H103" i="6847"/>
  <c r="H104" i="6847"/>
  <c r="H105" i="6847"/>
  <c r="H106" i="6847"/>
  <c r="H107" i="6847"/>
  <c r="H108" i="6847"/>
  <c r="H109" i="6847"/>
  <c r="H110" i="6847"/>
  <c r="H111" i="6847"/>
  <c r="H112" i="6847"/>
  <c r="H113" i="6847"/>
  <c r="H114" i="6847"/>
  <c r="H115" i="6847"/>
  <c r="H116" i="6847"/>
  <c r="H117" i="6847"/>
  <c r="H118" i="6847"/>
  <c r="H119" i="6847"/>
  <c r="A91" i="6847"/>
  <c r="BF31" i="6856"/>
  <c r="BG31" i="6856"/>
  <c r="BI31" i="6856" s="1"/>
  <c r="BH31" i="6856"/>
  <c r="BF32" i="6856"/>
  <c r="BG32" i="6856"/>
  <c r="BI32" i="6856" s="1"/>
  <c r="BH32" i="6856"/>
  <c r="BF33" i="6856"/>
  <c r="BG33" i="6856"/>
  <c r="BH33" i="6856"/>
  <c r="BI33" i="6856"/>
  <c r="BF34" i="6856"/>
  <c r="BG34" i="6856"/>
  <c r="BH34" i="6856"/>
  <c r="BI34" i="6856"/>
  <c r="BF35" i="6856"/>
  <c r="BG35" i="6856"/>
  <c r="BI35" i="6856" s="1"/>
  <c r="BH35" i="6856"/>
  <c r="BF36" i="6856"/>
  <c r="BG36" i="6856"/>
  <c r="BI36" i="6856" s="1"/>
  <c r="BH36" i="6856"/>
  <c r="BF37" i="6856"/>
  <c r="BG37" i="6856"/>
  <c r="BI37" i="6856" s="1"/>
  <c r="BH37" i="6856"/>
  <c r="BF38" i="6856"/>
  <c r="BG38" i="6856"/>
  <c r="BI38" i="6856" s="1"/>
  <c r="BH38" i="6856"/>
  <c r="BF39" i="6856"/>
  <c r="BG39" i="6856"/>
  <c r="BI39" i="6856" s="1"/>
  <c r="BH39" i="6856"/>
  <c r="BF40" i="6856"/>
  <c r="BG40" i="6856"/>
  <c r="BI40" i="6856" s="1"/>
  <c r="BH40" i="6856"/>
  <c r="BF41" i="6856"/>
  <c r="BG41" i="6856"/>
  <c r="BI41" i="6856" s="1"/>
  <c r="BH41" i="6856"/>
  <c r="BF42" i="6856"/>
  <c r="BG42" i="6856"/>
  <c r="BI42" i="6856" s="1"/>
  <c r="BH42" i="6856"/>
  <c r="BF43" i="6856"/>
  <c r="BG43" i="6856"/>
  <c r="BI43" i="6856" s="1"/>
  <c r="BH43" i="6856"/>
  <c r="BE6" i="6854"/>
  <c r="BF8" i="6854"/>
  <c r="BG8" i="6854"/>
  <c r="BI8" i="6854" s="1"/>
  <c r="BH8" i="6854"/>
  <c r="BH7" i="6854"/>
  <c r="BE7" i="6854" s="1"/>
  <c r="BG7" i="6854"/>
  <c r="BI7" i="6854" s="1"/>
  <c r="BF7" i="6854"/>
  <c r="BH6" i="6854"/>
  <c r="BG6" i="6854"/>
  <c r="BI6" i="6854" s="1"/>
  <c r="BF6" i="6854"/>
  <c r="BC43" i="6856"/>
  <c r="BB43" i="6856"/>
  <c r="BA43" i="6856"/>
  <c r="AZ43" i="6856"/>
  <c r="BC42" i="6856"/>
  <c r="BB42" i="6856"/>
  <c r="BA42" i="6856"/>
  <c r="AZ42" i="6856"/>
  <c r="BC41" i="6856"/>
  <c r="BB41" i="6856"/>
  <c r="BA41" i="6856"/>
  <c r="AZ41" i="6856"/>
  <c r="BC40" i="6856"/>
  <c r="BB40" i="6856"/>
  <c r="BA40" i="6856"/>
  <c r="AZ40" i="6856"/>
  <c r="BC39" i="6856"/>
  <c r="BB39" i="6856"/>
  <c r="BA39" i="6856"/>
  <c r="AZ39" i="6856"/>
  <c r="BC38" i="6856"/>
  <c r="BB38" i="6856"/>
  <c r="BA38" i="6856"/>
  <c r="AZ38" i="6856"/>
  <c r="BC37" i="6856"/>
  <c r="BB37" i="6856"/>
  <c r="BA37" i="6856"/>
  <c r="AZ37" i="6856"/>
  <c r="BC36" i="6856"/>
  <c r="BB36" i="6856"/>
  <c r="BA36" i="6856"/>
  <c r="AZ36" i="6856"/>
  <c r="BC35" i="6856"/>
  <c r="BB35" i="6856"/>
  <c r="BA35" i="6856"/>
  <c r="AZ35" i="6856"/>
  <c r="BC34" i="6856"/>
  <c r="BB34" i="6856"/>
  <c r="BA34" i="6856"/>
  <c r="AZ34" i="6856"/>
  <c r="BC33" i="6856"/>
  <c r="BB33" i="6856"/>
  <c r="BA33" i="6856"/>
  <c r="AZ33" i="6856"/>
  <c r="BC32" i="6856"/>
  <c r="BB32" i="6856"/>
  <c r="BA32" i="6856"/>
  <c r="AZ32" i="6856"/>
  <c r="BC31" i="6856"/>
  <c r="BB31" i="6856"/>
  <c r="BA31" i="6856"/>
  <c r="AZ31" i="6856"/>
  <c r="BH30" i="6856"/>
  <c r="BG30" i="6856"/>
  <c r="BI30" i="6856" s="1"/>
  <c r="BF30" i="6856"/>
  <c r="BC30" i="6856"/>
  <c r="BB30" i="6856"/>
  <c r="BA30" i="6856"/>
  <c r="AZ30" i="6856"/>
  <c r="BH29" i="6856"/>
  <c r="BG29" i="6856"/>
  <c r="BI29" i="6856" s="1"/>
  <c r="BF29" i="6856"/>
  <c r="BC29" i="6856"/>
  <c r="BB29" i="6856"/>
  <c r="BA29" i="6856"/>
  <c r="AZ29" i="6856"/>
  <c r="BH28" i="6856"/>
  <c r="BG28" i="6856"/>
  <c r="BI28" i="6856" s="1"/>
  <c r="BF28" i="6856"/>
  <c r="BC28" i="6856"/>
  <c r="BB28" i="6856"/>
  <c r="BA28" i="6856"/>
  <c r="AZ28" i="6856"/>
  <c r="BH27" i="6856"/>
  <c r="BG27" i="6856"/>
  <c r="BI27" i="6856" s="1"/>
  <c r="BF27" i="6856"/>
  <c r="BC27" i="6856"/>
  <c r="BB27" i="6856"/>
  <c r="BA27" i="6856"/>
  <c r="AZ27" i="6856"/>
  <c r="BH26" i="6856"/>
  <c r="BG26" i="6856"/>
  <c r="BI26" i="6856" s="1"/>
  <c r="BF26" i="6856"/>
  <c r="BC26" i="6856"/>
  <c r="BB26" i="6856"/>
  <c r="BA26" i="6856"/>
  <c r="AZ26" i="6856"/>
  <c r="BH25" i="6856"/>
  <c r="BG25" i="6856"/>
  <c r="BI25" i="6856" s="1"/>
  <c r="BF25" i="6856"/>
  <c r="BC25" i="6856"/>
  <c r="BB25" i="6856"/>
  <c r="BA25" i="6856"/>
  <c r="AZ25" i="6856"/>
  <c r="BH24" i="6856"/>
  <c r="BG24" i="6856"/>
  <c r="BI24" i="6856" s="1"/>
  <c r="BF24" i="6856"/>
  <c r="BC24" i="6856"/>
  <c r="BB24" i="6856"/>
  <c r="BA24" i="6856"/>
  <c r="AZ24" i="6856"/>
  <c r="BH23" i="6856"/>
  <c r="BG23" i="6856"/>
  <c r="BI23" i="6856" s="1"/>
  <c r="BF23" i="6856"/>
  <c r="BC23" i="6856"/>
  <c r="BB23" i="6856"/>
  <c r="BA23" i="6856"/>
  <c r="AZ23" i="6856"/>
  <c r="BH22" i="6856"/>
  <c r="BG22" i="6856"/>
  <c r="BI22" i="6856" s="1"/>
  <c r="BF22" i="6856"/>
  <c r="BC22" i="6856"/>
  <c r="BB22" i="6856"/>
  <c r="BA22" i="6856"/>
  <c r="AZ22" i="6856"/>
  <c r="BH21" i="6856"/>
  <c r="BG21" i="6856"/>
  <c r="BI21" i="6856" s="1"/>
  <c r="BF21" i="6856"/>
  <c r="BC21" i="6856"/>
  <c r="BB21" i="6856"/>
  <c r="BA21" i="6856"/>
  <c r="AZ21" i="6856"/>
  <c r="BH20" i="6856"/>
  <c r="BG20" i="6856"/>
  <c r="BI20" i="6856" s="1"/>
  <c r="BF20" i="6856"/>
  <c r="BC20" i="6856"/>
  <c r="BB20" i="6856"/>
  <c r="BA20" i="6856"/>
  <c r="AZ20" i="6856"/>
  <c r="BH19" i="6856"/>
  <c r="BG19" i="6856"/>
  <c r="BI19" i="6856" s="1"/>
  <c r="BF19" i="6856"/>
  <c r="BC19" i="6856"/>
  <c r="BB19" i="6856"/>
  <c r="BA19" i="6856"/>
  <c r="AZ19" i="6856"/>
  <c r="BH18" i="6856"/>
  <c r="BG18" i="6856"/>
  <c r="BI18" i="6856" s="1"/>
  <c r="BF18" i="6856"/>
  <c r="BC18" i="6856"/>
  <c r="BB18" i="6856"/>
  <c r="BA18" i="6856"/>
  <c r="AZ18" i="6856"/>
  <c r="BH17" i="6856"/>
  <c r="BG17" i="6856"/>
  <c r="BI17" i="6856" s="1"/>
  <c r="BF17" i="6856"/>
  <c r="BC17" i="6856"/>
  <c r="BB17" i="6856"/>
  <c r="BA17" i="6856"/>
  <c r="AZ17" i="6856"/>
  <c r="BH16" i="6856"/>
  <c r="BG16" i="6856"/>
  <c r="BI16" i="6856" s="1"/>
  <c r="BF16" i="6856"/>
  <c r="BC16" i="6856"/>
  <c r="BB16" i="6856"/>
  <c r="BA16" i="6856"/>
  <c r="AZ16" i="6856"/>
  <c r="BH15" i="6856"/>
  <c r="BG15" i="6856"/>
  <c r="BI15" i="6856" s="1"/>
  <c r="BF15" i="6856"/>
  <c r="BC15" i="6856"/>
  <c r="BB15" i="6856"/>
  <c r="BA15" i="6856"/>
  <c r="AZ15" i="6856"/>
  <c r="BH14" i="6856"/>
  <c r="BG14" i="6856"/>
  <c r="BI14" i="6856" s="1"/>
  <c r="BF14" i="6856"/>
  <c r="BC14" i="6856"/>
  <c r="BB14" i="6856"/>
  <c r="BA14" i="6856"/>
  <c r="AZ14" i="6856"/>
  <c r="BH13" i="6856"/>
  <c r="BG13" i="6856"/>
  <c r="BI13" i="6856" s="1"/>
  <c r="BF13" i="6856"/>
  <c r="BC13" i="6856"/>
  <c r="BB13" i="6856"/>
  <c r="BA13" i="6856"/>
  <c r="AZ13" i="6856"/>
  <c r="BH12" i="6856"/>
  <c r="BG12" i="6856"/>
  <c r="BI12" i="6856" s="1"/>
  <c r="BF12" i="6856"/>
  <c r="BC12" i="6856"/>
  <c r="BB12" i="6856"/>
  <c r="BA12" i="6856"/>
  <c r="AZ12" i="6856"/>
  <c r="BH11" i="6856"/>
  <c r="BG11" i="6856"/>
  <c r="BI11" i="6856" s="1"/>
  <c r="BF11" i="6856"/>
  <c r="BC11" i="6856"/>
  <c r="BB11" i="6856"/>
  <c r="BA11" i="6856"/>
  <c r="AZ11" i="6856"/>
  <c r="BH10" i="6856"/>
  <c r="BG10" i="6856"/>
  <c r="BI10" i="6856" s="1"/>
  <c r="BF10" i="6856"/>
  <c r="BC10" i="6856"/>
  <c r="BB10" i="6856"/>
  <c r="BA10" i="6856"/>
  <c r="AZ10" i="6856"/>
  <c r="BH9" i="6856"/>
  <c r="BG9" i="6856"/>
  <c r="BI9" i="6856" s="1"/>
  <c r="BF9" i="6856"/>
  <c r="BC9" i="6856"/>
  <c r="BB9" i="6856"/>
  <c r="BA9" i="6856"/>
  <c r="AZ9" i="6856"/>
  <c r="BH8" i="6856"/>
  <c r="BG8" i="6856"/>
  <c r="BI8" i="6856" s="1"/>
  <c r="BF8" i="6856"/>
  <c r="BC8" i="6856"/>
  <c r="BB8" i="6856"/>
  <c r="BA8" i="6856"/>
  <c r="AZ8" i="6856"/>
  <c r="BH7" i="6856"/>
  <c r="BG7" i="6856"/>
  <c r="BI7" i="6856" s="1"/>
  <c r="BF7" i="6856"/>
  <c r="BC7" i="6856"/>
  <c r="BB7" i="6856"/>
  <c r="BA7" i="6856"/>
  <c r="AZ7" i="6856"/>
  <c r="BH6" i="6856"/>
  <c r="BG6" i="6856"/>
  <c r="BI6" i="6856" s="1"/>
  <c r="BF6" i="6856"/>
  <c r="BC6" i="6856"/>
  <c r="BB6" i="6856"/>
  <c r="BA6" i="6856"/>
  <c r="AZ6" i="6856"/>
  <c r="BC5" i="6856"/>
  <c r="BB5" i="6856"/>
  <c r="BA5" i="6856"/>
  <c r="AZ5" i="6856"/>
  <c r="AZ6" i="6854"/>
  <c r="BA6" i="6854"/>
  <c r="BB6" i="6854"/>
  <c r="BC6" i="6854"/>
  <c r="AZ7" i="6854"/>
  <c r="BA7" i="6854"/>
  <c r="BB7" i="6854"/>
  <c r="BC7" i="6854"/>
  <c r="AZ8" i="6854"/>
  <c r="BA8" i="6854"/>
  <c r="BB8" i="6854"/>
  <c r="BC8" i="6854"/>
  <c r="BC5" i="6854"/>
  <c r="BB5" i="6854"/>
  <c r="BA5" i="6854"/>
  <c r="AZ5" i="6854"/>
  <c r="AY5" i="6854" l="1"/>
  <c r="BD7" i="6854"/>
  <c r="BE8" i="6854" s="1"/>
  <c r="AY7" i="6856"/>
  <c r="AY15" i="6856"/>
  <c r="AY38" i="6856"/>
  <c r="AY39" i="6856"/>
  <c r="AY21" i="6856"/>
  <c r="AY12" i="6856"/>
  <c r="AY24" i="6856"/>
  <c r="AY28" i="6856"/>
  <c r="AY31" i="6856"/>
  <c r="AY34" i="6856"/>
  <c r="AY8" i="6856"/>
  <c r="AY11" i="6856"/>
  <c r="AY23" i="6856"/>
  <c r="AY27" i="6856"/>
  <c r="AY42" i="6856"/>
  <c r="AY20" i="6856"/>
  <c r="AY37" i="6856"/>
  <c r="AY5" i="6856"/>
  <c r="AY6" i="6856"/>
  <c r="AY16" i="6856"/>
  <c r="AY19" i="6856"/>
  <c r="AY36" i="6856"/>
  <c r="AY22" i="6856"/>
  <c r="AY35" i="6856"/>
  <c r="BD6" i="6856"/>
  <c r="BD7" i="6856" s="1"/>
  <c r="BD8" i="6856" s="1"/>
  <c r="BD9" i="6856" s="1"/>
  <c r="BD10" i="6856" s="1"/>
  <c r="BD11" i="6856" s="1"/>
  <c r="BD12" i="6856" s="1"/>
  <c r="BD13" i="6856" s="1"/>
  <c r="BD14" i="6856" s="1"/>
  <c r="BD15" i="6856" s="1"/>
  <c r="BD16" i="6856" s="1"/>
  <c r="BD17" i="6856" s="1"/>
  <c r="BD18" i="6856" s="1"/>
  <c r="BD19" i="6856" s="1"/>
  <c r="BD20" i="6856" s="1"/>
  <c r="BD21" i="6856" s="1"/>
  <c r="BD22" i="6856" s="1"/>
  <c r="BD23" i="6856" s="1"/>
  <c r="BD24" i="6856" s="1"/>
  <c r="BD25" i="6856" s="1"/>
  <c r="BD26" i="6856" s="1"/>
  <c r="BD27" i="6856" s="1"/>
  <c r="BD28" i="6856" s="1"/>
  <c r="BD29" i="6856" s="1"/>
  <c r="BD30" i="6856" s="1"/>
  <c r="BD31" i="6856" s="1"/>
  <c r="BD32" i="6856" s="1"/>
  <c r="BD33" i="6856" s="1"/>
  <c r="BD34" i="6856" s="1"/>
  <c r="BD35" i="6856" s="1"/>
  <c r="BD36" i="6856" s="1"/>
  <c r="BD37" i="6856" s="1"/>
  <c r="BD38" i="6856" s="1"/>
  <c r="BD39" i="6856" s="1"/>
  <c r="BD40" i="6856" s="1"/>
  <c r="BD41" i="6856" s="1"/>
  <c r="BD42" i="6856" s="1"/>
  <c r="BD43" i="6856" s="1"/>
  <c r="AY9" i="6856"/>
  <c r="AY10" i="6856"/>
  <c r="AY25" i="6856"/>
  <c r="AY26" i="6856"/>
  <c r="AY40" i="6856"/>
  <c r="AY41" i="6856"/>
  <c r="AY13" i="6856"/>
  <c r="AY14" i="6856"/>
  <c r="AY29" i="6856"/>
  <c r="AY30" i="6856"/>
  <c r="AY43" i="6856"/>
  <c r="AY17" i="6856"/>
  <c r="AY18" i="6856"/>
  <c r="AY32" i="6856"/>
  <c r="AY33" i="6856"/>
  <c r="AY7" i="6854"/>
  <c r="AY8" i="6854"/>
  <c r="AY6" i="6854"/>
  <c r="H89" i="6847" l="1"/>
  <c r="H90" i="6847"/>
  <c r="AR8" i="6852"/>
  <c r="AQ8" i="6852"/>
  <c r="AR7" i="6852"/>
  <c r="AQ7" i="6852"/>
  <c r="AR6" i="6852"/>
  <c r="AQ6" i="6852"/>
  <c r="AR5" i="6852"/>
  <c r="AQ5" i="6852"/>
  <c r="AR4" i="6852"/>
  <c r="AQ4" i="6852"/>
  <c r="AR51" i="6853"/>
  <c r="AQ51" i="6853"/>
  <c r="AR50" i="6853"/>
  <c r="AQ50" i="6853"/>
  <c r="AR49" i="6853"/>
  <c r="AQ49" i="6853"/>
  <c r="AR48" i="6853"/>
  <c r="AQ48" i="6853"/>
  <c r="AR47" i="6853"/>
  <c r="AQ47" i="6853"/>
  <c r="AR46" i="6853"/>
  <c r="AQ46" i="6853"/>
  <c r="AR45" i="6853"/>
  <c r="AQ45" i="6853"/>
  <c r="AR44" i="6853"/>
  <c r="AQ44" i="6853"/>
  <c r="AR43" i="6853"/>
  <c r="AQ43" i="6853"/>
  <c r="AR42" i="6853"/>
  <c r="AQ42" i="6853"/>
  <c r="AR41" i="6853"/>
  <c r="AQ41" i="6853"/>
  <c r="AR40" i="6853"/>
  <c r="AQ40" i="6853"/>
  <c r="AR39" i="6853"/>
  <c r="AQ39" i="6853"/>
  <c r="AR38" i="6853"/>
  <c r="AQ38" i="6853"/>
  <c r="AR37" i="6853"/>
  <c r="AQ37" i="6853"/>
  <c r="AR36" i="6853"/>
  <c r="AQ36" i="6853"/>
  <c r="AR35" i="6853"/>
  <c r="AQ35" i="6853"/>
  <c r="AR34" i="6853"/>
  <c r="AQ34" i="6853"/>
  <c r="AR33" i="6853"/>
  <c r="AQ33" i="6853"/>
  <c r="AR32" i="6853"/>
  <c r="AQ32" i="6853"/>
  <c r="AR31" i="6853"/>
  <c r="AQ31" i="6853"/>
  <c r="AR30" i="6853"/>
  <c r="AQ30" i="6853"/>
  <c r="AR29" i="6853"/>
  <c r="AQ29" i="6853"/>
  <c r="AR28" i="6853"/>
  <c r="AQ28" i="6853"/>
  <c r="AR27" i="6853"/>
  <c r="AQ27" i="6853"/>
  <c r="AR26" i="6853"/>
  <c r="AQ26" i="6853"/>
  <c r="AR25" i="6853"/>
  <c r="AQ25" i="6853"/>
  <c r="AR24" i="6853"/>
  <c r="AQ24" i="6853"/>
  <c r="AR23" i="6853"/>
  <c r="AQ23" i="6853"/>
  <c r="AR22" i="6853"/>
  <c r="AQ22" i="6853"/>
  <c r="AR21" i="6853"/>
  <c r="AQ21" i="6853"/>
  <c r="AR20" i="6853"/>
  <c r="AQ20" i="6853"/>
  <c r="AR19" i="6853"/>
  <c r="AQ19" i="6853"/>
  <c r="AR18" i="6853"/>
  <c r="AQ18" i="6853"/>
  <c r="AR17" i="6853"/>
  <c r="AQ17" i="6853"/>
  <c r="AR16" i="6853"/>
  <c r="AQ16" i="6853"/>
  <c r="AR15" i="6853"/>
  <c r="AQ15" i="6853"/>
  <c r="AR14" i="6853"/>
  <c r="AQ14" i="6853"/>
  <c r="AR13" i="6853"/>
  <c r="AQ13" i="6853"/>
  <c r="AR12" i="6853"/>
  <c r="AQ12" i="6853"/>
  <c r="AR11" i="6853"/>
  <c r="AQ11" i="6853"/>
  <c r="AR10" i="6853"/>
  <c r="AQ10" i="6853"/>
  <c r="AR9" i="6853"/>
  <c r="AQ9" i="6853"/>
  <c r="AR8" i="6853"/>
  <c r="AQ8" i="6853"/>
  <c r="AR7" i="6853"/>
  <c r="AQ7" i="6853"/>
  <c r="AR6" i="6853"/>
  <c r="AQ6" i="6853"/>
  <c r="AR5" i="6853"/>
  <c r="AQ5" i="6853"/>
  <c r="AR4" i="6853"/>
  <c r="AQ4" i="6853"/>
  <c r="AR3" i="6853"/>
  <c r="AQ3" i="6853"/>
  <c r="AY51" i="6853"/>
  <c r="AY50" i="6853"/>
  <c r="AY49" i="6853"/>
  <c r="AY48" i="6853"/>
  <c r="AY47" i="6853"/>
  <c r="AY46" i="6853"/>
  <c r="AY45" i="6853"/>
  <c r="AY44" i="6853"/>
  <c r="AY43" i="6853"/>
  <c r="AY42" i="6853"/>
  <c r="AY41" i="6853"/>
  <c r="AY40" i="6853"/>
  <c r="AY39" i="6853"/>
  <c r="AY38" i="6853"/>
  <c r="AY37" i="6853"/>
  <c r="AY36" i="6853"/>
  <c r="AY35" i="6853"/>
  <c r="AY34" i="6853"/>
  <c r="AY33" i="6853"/>
  <c r="AY32" i="6853"/>
  <c r="AY31" i="6853"/>
  <c r="AY30" i="6853"/>
  <c r="AY29" i="6853"/>
  <c r="AY28" i="6853"/>
  <c r="AY27" i="6853"/>
  <c r="AY26" i="6853"/>
  <c r="AY25" i="6853"/>
  <c r="AY24" i="6853"/>
  <c r="AY23" i="6853"/>
  <c r="AY22" i="6853"/>
  <c r="AY21" i="6853"/>
  <c r="AY20" i="6853"/>
  <c r="AY19" i="6853"/>
  <c r="AY18" i="6853"/>
  <c r="AY17" i="6853"/>
  <c r="AY16" i="6853"/>
  <c r="AY15" i="6853"/>
  <c r="AY14" i="6853"/>
  <c r="AY13" i="6853"/>
  <c r="AY12" i="6853"/>
  <c r="AY11" i="6853"/>
  <c r="AY10" i="6853"/>
  <c r="AY9" i="6853"/>
  <c r="AY8" i="6853"/>
  <c r="AY7" i="6853"/>
  <c r="AY6" i="6853"/>
  <c r="AY5" i="6853"/>
  <c r="AY4" i="6853"/>
  <c r="AY8" i="6852"/>
  <c r="AZ7" i="6852"/>
  <c r="AY7" i="6852"/>
  <c r="AY6" i="6852"/>
  <c r="AY5" i="6852"/>
  <c r="AY4" i="6852"/>
  <c r="AI8" i="6852"/>
  <c r="AI7" i="6852"/>
  <c r="AI6" i="6852"/>
  <c r="AI5" i="6852"/>
  <c r="AI4" i="6852"/>
  <c r="AW5" i="6852" s="1"/>
  <c r="AI3" i="6852"/>
  <c r="AI4" i="6853"/>
  <c r="AI5" i="6853"/>
  <c r="AI6" i="6853"/>
  <c r="AI7" i="6853"/>
  <c r="AI8" i="6853"/>
  <c r="AW8" i="6853" s="1"/>
  <c r="AI9" i="6853"/>
  <c r="AI10" i="6853"/>
  <c r="AI11" i="6853"/>
  <c r="AI12" i="6853"/>
  <c r="AI13" i="6853"/>
  <c r="AI14" i="6853"/>
  <c r="AI15" i="6853"/>
  <c r="AI16" i="6853"/>
  <c r="AI17" i="6853"/>
  <c r="AI18" i="6853"/>
  <c r="AI19" i="6853"/>
  <c r="AI20" i="6853"/>
  <c r="AI21" i="6853"/>
  <c r="AI22" i="6853"/>
  <c r="AI23" i="6853"/>
  <c r="AI24" i="6853"/>
  <c r="AW24" i="6853" s="1"/>
  <c r="AI25" i="6853"/>
  <c r="AI26" i="6853"/>
  <c r="AI27" i="6853"/>
  <c r="AI28" i="6853"/>
  <c r="AW28" i="6853" s="1"/>
  <c r="AI29" i="6853"/>
  <c r="AI30" i="6853"/>
  <c r="AI31" i="6853"/>
  <c r="AI32" i="6853"/>
  <c r="AI33" i="6853"/>
  <c r="AI34" i="6853"/>
  <c r="AI35" i="6853"/>
  <c r="AI36" i="6853"/>
  <c r="AI37" i="6853"/>
  <c r="AI38" i="6853"/>
  <c r="AI39" i="6853"/>
  <c r="AI40" i="6853"/>
  <c r="AW40" i="6853" s="1"/>
  <c r="AI41" i="6853"/>
  <c r="AI42" i="6853"/>
  <c r="AI43" i="6853"/>
  <c r="AI44" i="6853"/>
  <c r="AI45" i="6853"/>
  <c r="AI46" i="6853"/>
  <c r="AI47" i="6853"/>
  <c r="AI48" i="6853"/>
  <c r="AI49" i="6853"/>
  <c r="AI50" i="6853"/>
  <c r="AI51" i="6853"/>
  <c r="AI3" i="6853"/>
  <c r="AW4" i="6853" s="1"/>
  <c r="AP3" i="6853"/>
  <c r="AS3" i="6853"/>
  <c r="AT3" i="6853"/>
  <c r="AP4" i="6853"/>
  <c r="AS4" i="6853"/>
  <c r="AT4" i="6853"/>
  <c r="AX4" i="6853"/>
  <c r="AZ4" i="6853" s="1"/>
  <c r="AP5" i="6853"/>
  <c r="AS5" i="6853"/>
  <c r="AT5" i="6853"/>
  <c r="AX5" i="6853"/>
  <c r="AZ5" i="6853" s="1"/>
  <c r="AP6" i="6853"/>
  <c r="AS6" i="6853"/>
  <c r="AT6" i="6853"/>
  <c r="AX6" i="6853"/>
  <c r="AZ6" i="6853" s="1"/>
  <c r="AP7" i="6853"/>
  <c r="AS7" i="6853"/>
  <c r="AT7" i="6853"/>
  <c r="AX7" i="6853"/>
  <c r="AZ7" i="6853" s="1"/>
  <c r="AP8" i="6853"/>
  <c r="AS8" i="6853"/>
  <c r="AT8" i="6853"/>
  <c r="AX8" i="6853"/>
  <c r="AZ8" i="6853" s="1"/>
  <c r="AP9" i="6853"/>
  <c r="AS9" i="6853"/>
  <c r="AT9" i="6853"/>
  <c r="AX9" i="6853"/>
  <c r="AZ9" i="6853" s="1"/>
  <c r="AP10" i="6853"/>
  <c r="AS10" i="6853"/>
  <c r="AT10" i="6853"/>
  <c r="AX10" i="6853"/>
  <c r="AZ10" i="6853" s="1"/>
  <c r="AP11" i="6853"/>
  <c r="AS11" i="6853"/>
  <c r="AT11" i="6853"/>
  <c r="AX11" i="6853"/>
  <c r="AZ11" i="6853" s="1"/>
  <c r="AP12" i="6853"/>
  <c r="AS12" i="6853"/>
  <c r="AT12" i="6853"/>
  <c r="AX12" i="6853"/>
  <c r="AZ12" i="6853" s="1"/>
  <c r="AP13" i="6853"/>
  <c r="AS13" i="6853"/>
  <c r="AT13" i="6853"/>
  <c r="AX13" i="6853"/>
  <c r="AZ13" i="6853" s="1"/>
  <c r="AP14" i="6853"/>
  <c r="AS14" i="6853"/>
  <c r="AT14" i="6853"/>
  <c r="AX14" i="6853"/>
  <c r="AZ14" i="6853" s="1"/>
  <c r="AP15" i="6853"/>
  <c r="AS15" i="6853"/>
  <c r="AT15" i="6853"/>
  <c r="AX15" i="6853"/>
  <c r="AZ15" i="6853" s="1"/>
  <c r="AP16" i="6853"/>
  <c r="AS16" i="6853"/>
  <c r="AT16" i="6853"/>
  <c r="AX16" i="6853"/>
  <c r="AZ16" i="6853" s="1"/>
  <c r="AP17" i="6853"/>
  <c r="AS17" i="6853"/>
  <c r="AT17" i="6853"/>
  <c r="AX17" i="6853"/>
  <c r="AZ17" i="6853" s="1"/>
  <c r="AP18" i="6853"/>
  <c r="AS18" i="6853"/>
  <c r="AT18" i="6853"/>
  <c r="AX18" i="6853"/>
  <c r="AZ18" i="6853" s="1"/>
  <c r="AP19" i="6853"/>
  <c r="AS19" i="6853"/>
  <c r="AT19" i="6853"/>
  <c r="AX19" i="6853"/>
  <c r="AZ19" i="6853" s="1"/>
  <c r="AP20" i="6853"/>
  <c r="AS20" i="6853"/>
  <c r="AT20" i="6853"/>
  <c r="AX20" i="6853"/>
  <c r="AZ20" i="6853" s="1"/>
  <c r="AP21" i="6853"/>
  <c r="AS21" i="6853"/>
  <c r="AT21" i="6853"/>
  <c r="AX21" i="6853"/>
  <c r="AZ21" i="6853" s="1"/>
  <c r="AP22" i="6853"/>
  <c r="AS22" i="6853"/>
  <c r="AT22" i="6853"/>
  <c r="AX22" i="6853"/>
  <c r="AZ22" i="6853" s="1"/>
  <c r="AP23" i="6853"/>
  <c r="AS23" i="6853"/>
  <c r="AT23" i="6853"/>
  <c r="AX23" i="6853"/>
  <c r="AZ23" i="6853" s="1"/>
  <c r="AP24" i="6853"/>
  <c r="AS24" i="6853"/>
  <c r="AT24" i="6853"/>
  <c r="AX24" i="6853"/>
  <c r="AZ24" i="6853" s="1"/>
  <c r="AP25" i="6853"/>
  <c r="AS25" i="6853"/>
  <c r="AT25" i="6853"/>
  <c r="AX25" i="6853"/>
  <c r="AZ25" i="6853" s="1"/>
  <c r="AP26" i="6853"/>
  <c r="AS26" i="6853"/>
  <c r="AT26" i="6853"/>
  <c r="AX26" i="6853"/>
  <c r="AZ26" i="6853" s="1"/>
  <c r="AP27" i="6853"/>
  <c r="AS27" i="6853"/>
  <c r="AT27" i="6853"/>
  <c r="AX27" i="6853"/>
  <c r="AZ27" i="6853" s="1"/>
  <c r="AP28" i="6853"/>
  <c r="AS28" i="6853"/>
  <c r="AT28" i="6853"/>
  <c r="AX28" i="6853"/>
  <c r="AZ28" i="6853" s="1"/>
  <c r="AP29" i="6853"/>
  <c r="AS29" i="6853"/>
  <c r="AT29" i="6853"/>
  <c r="AX29" i="6853"/>
  <c r="AZ29" i="6853" s="1"/>
  <c r="AP30" i="6853"/>
  <c r="AS30" i="6853"/>
  <c r="AT30" i="6853"/>
  <c r="AX30" i="6853"/>
  <c r="AZ30" i="6853" s="1"/>
  <c r="AP31" i="6853"/>
  <c r="AS31" i="6853"/>
  <c r="AT31" i="6853"/>
  <c r="AX31" i="6853"/>
  <c r="AZ31" i="6853" s="1"/>
  <c r="AP32" i="6853"/>
  <c r="AS32" i="6853"/>
  <c r="AT32" i="6853"/>
  <c r="AX32" i="6853"/>
  <c r="AZ32" i="6853" s="1"/>
  <c r="AP33" i="6853"/>
  <c r="AS33" i="6853"/>
  <c r="AT33" i="6853"/>
  <c r="AX33" i="6853"/>
  <c r="AZ33" i="6853" s="1"/>
  <c r="AP34" i="6853"/>
  <c r="AS34" i="6853"/>
  <c r="AT34" i="6853"/>
  <c r="AX34" i="6853"/>
  <c r="AZ34" i="6853" s="1"/>
  <c r="AP35" i="6853"/>
  <c r="AS35" i="6853"/>
  <c r="AT35" i="6853"/>
  <c r="AX35" i="6853"/>
  <c r="AZ35" i="6853" s="1"/>
  <c r="AP36" i="6853"/>
  <c r="AS36" i="6853"/>
  <c r="AT36" i="6853"/>
  <c r="AX36" i="6853"/>
  <c r="AZ36" i="6853" s="1"/>
  <c r="AP37" i="6853"/>
  <c r="AS37" i="6853"/>
  <c r="AT37" i="6853"/>
  <c r="AX37" i="6853"/>
  <c r="AZ37" i="6853" s="1"/>
  <c r="AP38" i="6853"/>
  <c r="AS38" i="6853"/>
  <c r="AT38" i="6853"/>
  <c r="AX38" i="6853"/>
  <c r="AZ38" i="6853" s="1"/>
  <c r="AP39" i="6853"/>
  <c r="AS39" i="6853"/>
  <c r="AT39" i="6853"/>
  <c r="AX39" i="6853"/>
  <c r="AZ39" i="6853" s="1"/>
  <c r="AP40" i="6853"/>
  <c r="AS40" i="6853"/>
  <c r="AT40" i="6853"/>
  <c r="AX40" i="6853"/>
  <c r="AZ40" i="6853" s="1"/>
  <c r="AP41" i="6853"/>
  <c r="AS41" i="6853"/>
  <c r="AT41" i="6853"/>
  <c r="AX41" i="6853"/>
  <c r="AZ41" i="6853" s="1"/>
  <c r="AP42" i="6853"/>
  <c r="AS42" i="6853"/>
  <c r="AT42" i="6853"/>
  <c r="AX42" i="6853"/>
  <c r="AZ42" i="6853" s="1"/>
  <c r="AP43" i="6853"/>
  <c r="AS43" i="6853"/>
  <c r="AT43" i="6853"/>
  <c r="AX43" i="6853"/>
  <c r="AZ43" i="6853" s="1"/>
  <c r="AP44" i="6853"/>
  <c r="AS44" i="6853"/>
  <c r="AT44" i="6853"/>
  <c r="AX44" i="6853"/>
  <c r="AZ44" i="6853" s="1"/>
  <c r="AP45" i="6853"/>
  <c r="AS45" i="6853"/>
  <c r="AT45" i="6853"/>
  <c r="AX45" i="6853"/>
  <c r="AZ45" i="6853" s="1"/>
  <c r="AP46" i="6853"/>
  <c r="AS46" i="6853"/>
  <c r="AT46" i="6853"/>
  <c r="AX46" i="6853"/>
  <c r="AZ46" i="6853" s="1"/>
  <c r="AP47" i="6853"/>
  <c r="AS47" i="6853"/>
  <c r="AT47" i="6853"/>
  <c r="AX47" i="6853"/>
  <c r="AZ47" i="6853" s="1"/>
  <c r="AP48" i="6853"/>
  <c r="AS48" i="6853"/>
  <c r="AT48" i="6853"/>
  <c r="AX48" i="6853"/>
  <c r="AZ48" i="6853" s="1"/>
  <c r="AP49" i="6853"/>
  <c r="AS49" i="6853"/>
  <c r="AT49" i="6853"/>
  <c r="AX49" i="6853"/>
  <c r="AZ49" i="6853" s="1"/>
  <c r="AP50" i="6853"/>
  <c r="AS50" i="6853"/>
  <c r="AT50" i="6853"/>
  <c r="AX50" i="6853"/>
  <c r="AZ50" i="6853" s="1"/>
  <c r="AP51" i="6853"/>
  <c r="AS51" i="6853"/>
  <c r="AT51" i="6853"/>
  <c r="AX51" i="6853"/>
  <c r="AZ51" i="6853" s="1"/>
  <c r="AP4" i="6852"/>
  <c r="AS4" i="6852"/>
  <c r="AT4" i="6852"/>
  <c r="AX4" i="6852"/>
  <c r="AZ4" i="6852" s="1"/>
  <c r="AP5" i="6852"/>
  <c r="AS5" i="6852"/>
  <c r="AT5" i="6852"/>
  <c r="AX5" i="6852"/>
  <c r="AZ5" i="6852" s="1"/>
  <c r="AP6" i="6852"/>
  <c r="AS6" i="6852"/>
  <c r="AT6" i="6852"/>
  <c r="AX6" i="6852"/>
  <c r="AZ6" i="6852" s="1"/>
  <c r="AP7" i="6852"/>
  <c r="AS7" i="6852"/>
  <c r="AT7" i="6852"/>
  <c r="AX7" i="6852"/>
  <c r="AP8" i="6852"/>
  <c r="AS8" i="6852"/>
  <c r="AT8" i="6852"/>
  <c r="AX8" i="6852"/>
  <c r="AZ8" i="6852" s="1"/>
  <c r="AW51" i="6853" l="1"/>
  <c r="AW19" i="6853"/>
  <c r="AU5" i="6852"/>
  <c r="AU6" i="6852" s="1"/>
  <c r="AW6" i="6852"/>
  <c r="AW4" i="6852"/>
  <c r="AW8" i="6852"/>
  <c r="AW35" i="6853"/>
  <c r="AW37" i="6853"/>
  <c r="AW17" i="6853"/>
  <c r="AW5" i="6853"/>
  <c r="AW25" i="6853"/>
  <c r="AW44" i="6853"/>
  <c r="AW32" i="6853"/>
  <c r="AW20" i="6853"/>
  <c r="AW12" i="6853"/>
  <c r="AW49" i="6853"/>
  <c r="AW33" i="6853"/>
  <c r="AW21" i="6853"/>
  <c r="AW41" i="6853"/>
  <c r="AW9" i="6853"/>
  <c r="AW47" i="6853"/>
  <c r="AW43" i="6853"/>
  <c r="AW39" i="6853"/>
  <c r="AW31" i="6853"/>
  <c r="AW27" i="6853"/>
  <c r="AW23" i="6853"/>
  <c r="AW15" i="6853"/>
  <c r="AW11" i="6853"/>
  <c r="AW7" i="6853"/>
  <c r="AW48" i="6853"/>
  <c r="AW36" i="6853"/>
  <c r="AW16" i="6853"/>
  <c r="AW45" i="6853"/>
  <c r="AW7" i="6852"/>
  <c r="AV4" i="6852"/>
  <c r="AV5" i="6852" s="1"/>
  <c r="AV6" i="6852" s="1"/>
  <c r="AV7" i="6852" s="1"/>
  <c r="AV8" i="6852" s="1"/>
  <c r="AW50" i="6853"/>
  <c r="AW42" i="6853"/>
  <c r="AW34" i="6853"/>
  <c r="AW30" i="6853"/>
  <c r="AW22" i="6853"/>
  <c r="AW18" i="6853"/>
  <c r="AW14" i="6853"/>
  <c r="AW6" i="6853"/>
  <c r="AW29" i="6853"/>
  <c r="AW13" i="6853"/>
  <c r="AW46" i="6853"/>
  <c r="AW38" i="6853"/>
  <c r="AW26" i="6853"/>
  <c r="AW10" i="6853"/>
  <c r="AU4" i="6853"/>
  <c r="C22" i="2"/>
  <c r="AU7" i="6852" l="1"/>
  <c r="AU8" i="6852" s="1"/>
  <c r="AU5" i="6853"/>
  <c r="AU6" i="6853" s="1"/>
  <c r="AU7" i="6853" s="1"/>
  <c r="AU8" i="6853" s="1"/>
  <c r="AU9" i="6853" s="1"/>
  <c r="AU10" i="6853" s="1"/>
  <c r="AU11" i="6853" s="1"/>
  <c r="AU12" i="6853" s="1"/>
  <c r="AU13" i="6853" s="1"/>
  <c r="AU14" i="6853" s="1"/>
  <c r="AU15" i="6853" s="1"/>
  <c r="AU16" i="6853" s="1"/>
  <c r="AU17" i="6853" s="1"/>
  <c r="AU18" i="6853" s="1"/>
  <c r="AU19" i="6853" s="1"/>
  <c r="AU20" i="6853" s="1"/>
  <c r="AU21" i="6853" s="1"/>
  <c r="AU22" i="6853" s="1"/>
  <c r="AU23" i="6853" s="1"/>
  <c r="AU24" i="6853" s="1"/>
  <c r="AU25" i="6853" s="1"/>
  <c r="AU26" i="6853" s="1"/>
  <c r="AU27" i="6853" s="1"/>
  <c r="AU28" i="6853" s="1"/>
  <c r="AU29" i="6853" s="1"/>
  <c r="AU30" i="6853" s="1"/>
  <c r="AU31" i="6853" s="1"/>
  <c r="AU32" i="6853" s="1"/>
  <c r="AU33" i="6853" s="1"/>
  <c r="AU34" i="6853" s="1"/>
  <c r="AU35" i="6853" s="1"/>
  <c r="AU36" i="6853" s="1"/>
  <c r="AU37" i="6853" s="1"/>
  <c r="AU38" i="6853" s="1"/>
  <c r="AU39" i="6853" s="1"/>
  <c r="AU40" i="6853" s="1"/>
  <c r="AU41" i="6853" s="1"/>
  <c r="AU42" i="6853" s="1"/>
  <c r="AU43" i="6853" s="1"/>
  <c r="AU44" i="6853" s="1"/>
  <c r="AU45" i="6853" s="1"/>
  <c r="AU46" i="6853" s="1"/>
  <c r="AU47" i="6853" s="1"/>
  <c r="AU48" i="6853" s="1"/>
  <c r="AU49" i="6853" s="1"/>
  <c r="AU50" i="6853" s="1"/>
  <c r="AU51" i="6853" s="1"/>
  <c r="L5" i="6849"/>
  <c r="K5" i="6849"/>
  <c r="L4" i="6849"/>
  <c r="K4" i="6849"/>
  <c r="L3" i="6849"/>
  <c r="K3" i="6849"/>
  <c r="L55" i="6844"/>
  <c r="K55" i="6844"/>
  <c r="L54" i="6844"/>
  <c r="K54" i="6844"/>
  <c r="L53" i="6844"/>
  <c r="K53" i="6844"/>
  <c r="L52" i="6844"/>
  <c r="K52" i="6844"/>
  <c r="L51" i="6844"/>
  <c r="K51" i="6844"/>
  <c r="L50" i="6844"/>
  <c r="K50" i="6844"/>
  <c r="L49" i="6844"/>
  <c r="K49" i="6844"/>
  <c r="L48" i="6844"/>
  <c r="K48" i="6844"/>
  <c r="L47" i="6844"/>
  <c r="K47" i="6844"/>
  <c r="L46" i="6844"/>
  <c r="K46" i="6844"/>
  <c r="L45" i="6844"/>
  <c r="K45" i="6844"/>
  <c r="L44" i="6844"/>
  <c r="K44" i="6844"/>
  <c r="L43" i="6844"/>
  <c r="K43" i="6844"/>
  <c r="L42" i="6844"/>
  <c r="K42" i="6844"/>
  <c r="L41" i="6844"/>
  <c r="K41" i="6844"/>
  <c r="L40" i="6844"/>
  <c r="K40" i="6844"/>
  <c r="L39" i="6844"/>
  <c r="K39" i="6844"/>
  <c r="L38" i="6844"/>
  <c r="K38" i="6844"/>
  <c r="L37" i="6844"/>
  <c r="K37" i="6844"/>
  <c r="L36" i="6844"/>
  <c r="K36" i="6844"/>
  <c r="L35" i="6844"/>
  <c r="K35" i="6844"/>
  <c r="L34" i="6844"/>
  <c r="K34" i="6844"/>
  <c r="L33" i="6844"/>
  <c r="K33" i="6844"/>
  <c r="L32" i="6844"/>
  <c r="K32" i="6844"/>
  <c r="L31" i="6844"/>
  <c r="K31" i="6844"/>
  <c r="L30" i="6844"/>
  <c r="K30" i="6844"/>
  <c r="L29" i="6844"/>
  <c r="K29" i="6844"/>
  <c r="L28" i="6844"/>
  <c r="K28" i="6844"/>
  <c r="L27" i="6844"/>
  <c r="K27" i="6844"/>
  <c r="L26" i="6844"/>
  <c r="K26" i="6844"/>
  <c r="L25" i="6844"/>
  <c r="K25" i="6844"/>
  <c r="L24" i="6844"/>
  <c r="K24" i="6844"/>
  <c r="L23" i="6844"/>
  <c r="K23" i="6844"/>
  <c r="L22" i="6844"/>
  <c r="K22" i="6844"/>
  <c r="L21" i="6844"/>
  <c r="K21" i="6844"/>
  <c r="L20" i="6844"/>
  <c r="K20" i="6844"/>
  <c r="L19" i="6844"/>
  <c r="K19" i="6844"/>
  <c r="L18" i="6844"/>
  <c r="K18" i="6844"/>
  <c r="L17" i="6844"/>
  <c r="K17" i="6844"/>
  <c r="L16" i="6844"/>
  <c r="K16" i="6844"/>
  <c r="L15" i="6844"/>
  <c r="K15" i="6844"/>
  <c r="L14" i="6844"/>
  <c r="K14" i="6844"/>
  <c r="L13" i="6844"/>
  <c r="K13" i="6844"/>
  <c r="L12" i="6844"/>
  <c r="K12" i="6844"/>
  <c r="L11" i="6844"/>
  <c r="K11" i="6844"/>
  <c r="L10" i="6844"/>
  <c r="K10" i="6844"/>
  <c r="L9" i="6844"/>
  <c r="K9" i="6844"/>
  <c r="L8" i="6844"/>
  <c r="K8" i="6844"/>
  <c r="L7" i="6844"/>
  <c r="K7" i="6844"/>
  <c r="L6" i="6844"/>
  <c r="K6" i="6844"/>
  <c r="L5" i="6844"/>
  <c r="K5" i="6844"/>
  <c r="L4" i="6844"/>
  <c r="K4" i="6844"/>
  <c r="L3" i="6844"/>
  <c r="K3" i="6844"/>
  <c r="L2" i="6844"/>
  <c r="K2" i="6844"/>
  <c r="J49" i="6844"/>
  <c r="N49" i="6844"/>
  <c r="Q49" i="6844"/>
  <c r="R49" i="6844"/>
  <c r="J50" i="6844"/>
  <c r="N50" i="6844"/>
  <c r="Q50" i="6844"/>
  <c r="R50" i="6844"/>
  <c r="J51" i="6844"/>
  <c r="N51" i="6844"/>
  <c r="Q51" i="6844"/>
  <c r="R51" i="6844"/>
  <c r="J52" i="6844"/>
  <c r="N52" i="6844"/>
  <c r="Q52" i="6844"/>
  <c r="R52" i="6844"/>
  <c r="J53" i="6844"/>
  <c r="N53" i="6844"/>
  <c r="Q53" i="6844"/>
  <c r="R53" i="6844"/>
  <c r="J54" i="6844"/>
  <c r="N54" i="6844"/>
  <c r="Q54" i="6844"/>
  <c r="R54" i="6844"/>
  <c r="J55" i="6844"/>
  <c r="N55" i="6844"/>
  <c r="Q55" i="6844"/>
  <c r="R55" i="6844"/>
  <c r="H65" i="6847" l="1"/>
  <c r="Q4" i="6849" l="1"/>
  <c r="R4" i="6849"/>
  <c r="Q5" i="6849"/>
  <c r="R5" i="6849"/>
  <c r="R3" i="6849"/>
  <c r="Q3" i="6849"/>
  <c r="Q30" i="6844"/>
  <c r="R30" i="6844"/>
  <c r="Q31" i="6844"/>
  <c r="R31" i="6844"/>
  <c r="Q32" i="6844"/>
  <c r="R32" i="6844"/>
  <c r="Q33" i="6844"/>
  <c r="R33" i="6844"/>
  <c r="Q34" i="6844"/>
  <c r="R34" i="6844"/>
  <c r="Q35" i="6844"/>
  <c r="R35" i="6844"/>
  <c r="Q36" i="6844"/>
  <c r="R36" i="6844"/>
  <c r="Q37" i="6844"/>
  <c r="R37" i="6844"/>
  <c r="Q38" i="6844"/>
  <c r="R38" i="6844"/>
  <c r="Q39" i="6844"/>
  <c r="R39" i="6844"/>
  <c r="Q40" i="6844"/>
  <c r="R40" i="6844"/>
  <c r="Q41" i="6844"/>
  <c r="R41" i="6844"/>
  <c r="Q42" i="6844"/>
  <c r="R42" i="6844"/>
  <c r="Q43" i="6844"/>
  <c r="R43" i="6844"/>
  <c r="Q44" i="6844"/>
  <c r="R44" i="6844"/>
  <c r="Q45" i="6844"/>
  <c r="R45" i="6844"/>
  <c r="Q46" i="6844"/>
  <c r="R46" i="6844"/>
  <c r="Q47" i="6844"/>
  <c r="R47" i="6844"/>
  <c r="Q48" i="6844"/>
  <c r="R48" i="6844"/>
  <c r="N5" i="6849"/>
  <c r="J5" i="6849"/>
  <c r="N4" i="6849"/>
  <c r="J4" i="6849"/>
  <c r="N3" i="6849"/>
  <c r="J3" i="6849"/>
  <c r="H78" i="6847"/>
  <c r="H79" i="6847"/>
  <c r="H80" i="6847"/>
  <c r="H81" i="6847"/>
  <c r="H82" i="6847"/>
  <c r="H83" i="6847"/>
  <c r="H84" i="6847"/>
  <c r="H85" i="6847"/>
  <c r="H86" i="6847"/>
  <c r="H87" i="6847"/>
  <c r="H88" i="6847"/>
  <c r="A96" i="6847"/>
  <c r="A97" i="6847"/>
  <c r="A98" i="6847"/>
  <c r="A99" i="6847"/>
  <c r="A100" i="6847"/>
  <c r="A101" i="6847"/>
  <c r="A102" i="6847"/>
  <c r="A103" i="6847"/>
  <c r="A104" i="6847"/>
  <c r="A105" i="6847"/>
  <c r="A106" i="6847"/>
  <c r="A107" i="6847"/>
  <c r="A108" i="6847"/>
  <c r="A109" i="6847"/>
  <c r="A110" i="6847"/>
  <c r="A111" i="6847"/>
  <c r="A112" i="6847"/>
  <c r="A113" i="6847"/>
  <c r="A114" i="6847"/>
  <c r="A115" i="6847"/>
  <c r="A116" i="6847"/>
  <c r="A117" i="6847"/>
  <c r="A118" i="6847"/>
  <c r="A119" i="6847"/>
  <c r="A62" i="6847"/>
  <c r="A63" i="6847"/>
  <c r="A64" i="6847"/>
  <c r="A65" i="6847"/>
  <c r="A66" i="6847"/>
  <c r="A67" i="6847"/>
  <c r="A68" i="6847"/>
  <c r="A69" i="6847"/>
  <c r="A70" i="6847"/>
  <c r="A71" i="6847"/>
  <c r="A72" i="6847"/>
  <c r="A73" i="6847"/>
  <c r="A74" i="6847"/>
  <c r="A75" i="6847"/>
  <c r="A76" i="6847"/>
  <c r="A77" i="6847"/>
  <c r="A78" i="6847"/>
  <c r="A79" i="6847"/>
  <c r="A80" i="6847"/>
  <c r="A81" i="6847"/>
  <c r="A82" i="6847"/>
  <c r="A83" i="6847"/>
  <c r="A84" i="6847"/>
  <c r="A85" i="6847"/>
  <c r="A86" i="6847"/>
  <c r="A87" i="6847"/>
  <c r="A88" i="6847"/>
  <c r="A89" i="6847"/>
  <c r="A90" i="6847"/>
  <c r="A92" i="6847"/>
  <c r="A93" i="6847"/>
  <c r="A94" i="6847"/>
  <c r="A95" i="6847"/>
  <c r="H62" i="6847"/>
  <c r="H63" i="6847"/>
  <c r="H64" i="6847"/>
  <c r="H66" i="6847"/>
  <c r="H67" i="6847"/>
  <c r="H68" i="6847"/>
  <c r="H69" i="6847"/>
  <c r="H70" i="6847"/>
  <c r="H71" i="6847"/>
  <c r="H72" i="6847"/>
  <c r="H73" i="6847"/>
  <c r="H74" i="6847"/>
  <c r="H75" i="6847"/>
  <c r="H76" i="6847"/>
  <c r="H77" i="6847"/>
  <c r="C3" i="6847"/>
  <c r="J48" i="6844"/>
  <c r="N48" i="6844"/>
  <c r="J3" i="6844"/>
  <c r="J4" i="6844"/>
  <c r="J5" i="6844"/>
  <c r="J6" i="6844"/>
  <c r="J7" i="6844"/>
  <c r="J8" i="6844"/>
  <c r="J9" i="6844"/>
  <c r="J10" i="6844"/>
  <c r="J11" i="6844"/>
  <c r="J12" i="6844"/>
  <c r="J13" i="6844"/>
  <c r="J14" i="6844"/>
  <c r="J15" i="6844"/>
  <c r="J16" i="6844"/>
  <c r="J17" i="6844"/>
  <c r="J18" i="6844"/>
  <c r="J19" i="6844"/>
  <c r="J20" i="6844"/>
  <c r="J21" i="6844"/>
  <c r="J22" i="6844"/>
  <c r="J23" i="6844"/>
  <c r="J24" i="6844"/>
  <c r="J25" i="6844"/>
  <c r="J26" i="6844"/>
  <c r="J27" i="6844"/>
  <c r="J28" i="6844"/>
  <c r="J29" i="6844"/>
  <c r="J30" i="6844"/>
  <c r="J31" i="6844"/>
  <c r="J32" i="6844"/>
  <c r="J33" i="6844"/>
  <c r="J34" i="6844"/>
  <c r="J35" i="6844"/>
  <c r="J36" i="6844"/>
  <c r="J37" i="6844"/>
  <c r="J38" i="6844"/>
  <c r="J39" i="6844"/>
  <c r="J40" i="6844"/>
  <c r="J41" i="6844"/>
  <c r="J42" i="6844"/>
  <c r="J43" i="6844"/>
  <c r="J44" i="6844"/>
  <c r="J45" i="6844"/>
  <c r="J46" i="6844"/>
  <c r="J47" i="6844"/>
  <c r="J2" i="6844"/>
  <c r="R4" i="6844"/>
  <c r="R5" i="6844"/>
  <c r="R6" i="6844"/>
  <c r="R7" i="6844"/>
  <c r="R8" i="6844"/>
  <c r="R9" i="6844"/>
  <c r="R10" i="6844"/>
  <c r="R11" i="6844"/>
  <c r="R12" i="6844"/>
  <c r="R13" i="6844"/>
  <c r="R14" i="6844"/>
  <c r="R15" i="6844"/>
  <c r="R16" i="6844"/>
  <c r="R17" i="6844"/>
  <c r="R18" i="6844"/>
  <c r="R19" i="6844"/>
  <c r="R20" i="6844"/>
  <c r="R21" i="6844"/>
  <c r="R22" i="6844"/>
  <c r="R23" i="6844"/>
  <c r="R24" i="6844"/>
  <c r="R25" i="6844"/>
  <c r="R26" i="6844"/>
  <c r="R27" i="6844"/>
  <c r="R28" i="6844"/>
  <c r="R29" i="6844"/>
  <c r="R3" i="6844"/>
  <c r="Q4" i="6844"/>
  <c r="Q5" i="6844"/>
  <c r="Q6" i="6844"/>
  <c r="Q7" i="6844"/>
  <c r="Q8" i="6844"/>
  <c r="Q9" i="6844"/>
  <c r="Q10" i="6844"/>
  <c r="Q11" i="6844"/>
  <c r="Q12" i="6844"/>
  <c r="Q13" i="6844"/>
  <c r="Q14" i="6844"/>
  <c r="Q15" i="6844"/>
  <c r="Q16" i="6844"/>
  <c r="Q17" i="6844"/>
  <c r="Q18" i="6844"/>
  <c r="Q19" i="6844"/>
  <c r="Q20" i="6844"/>
  <c r="Q21" i="6844"/>
  <c r="Q22" i="6844"/>
  <c r="Q23" i="6844"/>
  <c r="Q24" i="6844"/>
  <c r="Q25" i="6844"/>
  <c r="Q26" i="6844"/>
  <c r="Q27" i="6844"/>
  <c r="Q28" i="6844"/>
  <c r="Q29" i="6844"/>
  <c r="Q3" i="6844"/>
  <c r="N3" i="6844"/>
  <c r="N4" i="6844"/>
  <c r="N5" i="6844"/>
  <c r="N6" i="6844"/>
  <c r="N7" i="6844"/>
  <c r="N8" i="6844"/>
  <c r="N9" i="6844"/>
  <c r="N10" i="6844"/>
  <c r="N11" i="6844"/>
  <c r="N12" i="6844"/>
  <c r="N13" i="6844"/>
  <c r="N14" i="6844"/>
  <c r="N15" i="6844"/>
  <c r="N16" i="6844"/>
  <c r="N17" i="6844"/>
  <c r="N18" i="6844"/>
  <c r="N19" i="6844"/>
  <c r="N20" i="6844"/>
  <c r="N21" i="6844"/>
  <c r="N22" i="6844"/>
  <c r="N23" i="6844"/>
  <c r="N24" i="6844"/>
  <c r="N25" i="6844"/>
  <c r="N26" i="6844"/>
  <c r="N27" i="6844"/>
  <c r="N28" i="6844"/>
  <c r="N29" i="6844"/>
  <c r="N30" i="6844"/>
  <c r="N31" i="6844"/>
  <c r="N32" i="6844"/>
  <c r="N33" i="6844"/>
  <c r="N34" i="6844"/>
  <c r="N35" i="6844"/>
  <c r="N36" i="6844"/>
  <c r="N37" i="6844"/>
  <c r="N38" i="6844"/>
  <c r="N39" i="6844"/>
  <c r="N40" i="6844"/>
  <c r="N41" i="6844"/>
  <c r="N42" i="6844"/>
  <c r="N43" i="6844"/>
  <c r="N44" i="6844"/>
  <c r="N45" i="6844"/>
  <c r="N46" i="6844"/>
  <c r="N47" i="6844"/>
  <c r="N2" i="6844"/>
  <c r="H3" i="6847"/>
  <c r="H4" i="6847"/>
  <c r="H5" i="6847"/>
  <c r="H6" i="6847"/>
  <c r="H7" i="6847"/>
  <c r="H8" i="6847"/>
  <c r="H9" i="6847"/>
  <c r="H10" i="6847"/>
  <c r="H11" i="6847"/>
  <c r="H12" i="6847"/>
  <c r="H13" i="6847"/>
  <c r="H14" i="6847"/>
  <c r="H15" i="6847"/>
  <c r="H16" i="6847"/>
  <c r="H17" i="6847"/>
  <c r="H18" i="6847"/>
  <c r="H19" i="6847"/>
  <c r="H20" i="6847"/>
  <c r="H21" i="6847"/>
  <c r="H22" i="6847"/>
  <c r="H23" i="6847"/>
  <c r="H24" i="6847"/>
  <c r="H25" i="6847"/>
  <c r="H26" i="6847"/>
  <c r="H27" i="6847"/>
  <c r="H28" i="6847"/>
  <c r="H29" i="6847"/>
  <c r="H30" i="6847"/>
  <c r="H31" i="6847"/>
  <c r="H32" i="6847"/>
  <c r="H33" i="6847"/>
  <c r="H34" i="6847"/>
  <c r="H35" i="6847"/>
  <c r="H36" i="6847"/>
  <c r="H37" i="6847"/>
  <c r="H38" i="6847"/>
  <c r="H39" i="6847"/>
  <c r="H40" i="6847"/>
  <c r="H41" i="6847"/>
  <c r="H42" i="6847"/>
  <c r="H43" i="6847"/>
  <c r="H44" i="6847"/>
  <c r="H45" i="6847"/>
  <c r="H46" i="6847"/>
  <c r="H47" i="6847"/>
  <c r="H48" i="6847"/>
  <c r="H49" i="6847"/>
  <c r="H50" i="6847"/>
  <c r="H51" i="6847"/>
  <c r="H52" i="6847"/>
  <c r="H53" i="6847"/>
  <c r="H54" i="6847"/>
  <c r="H55" i="6847"/>
  <c r="H56" i="6847"/>
  <c r="H57" i="6847"/>
  <c r="H58" i="6847"/>
  <c r="H59" i="6847"/>
  <c r="H60" i="6847"/>
  <c r="H61" i="6847"/>
  <c r="H2" i="6847"/>
  <c r="B22" i="2" s="1"/>
  <c r="A3" i="6847"/>
  <c r="A4" i="6847"/>
  <c r="A5" i="6847"/>
  <c r="A6" i="6847"/>
  <c r="A7" i="6847"/>
  <c r="A8" i="6847"/>
  <c r="A9" i="6847"/>
  <c r="A10" i="6847"/>
  <c r="A11" i="6847"/>
  <c r="A12" i="6847"/>
  <c r="A13" i="6847"/>
  <c r="A14" i="6847"/>
  <c r="A15" i="6847"/>
  <c r="A16" i="6847"/>
  <c r="A17" i="6847"/>
  <c r="A18" i="6847"/>
  <c r="A19" i="6847"/>
  <c r="A20" i="6847"/>
  <c r="A21" i="6847"/>
  <c r="A22" i="6847"/>
  <c r="A23" i="6847"/>
  <c r="A24" i="6847"/>
  <c r="A25" i="6847"/>
  <c r="A26" i="6847"/>
  <c r="A27" i="6847"/>
  <c r="A28" i="6847"/>
  <c r="A29" i="6847"/>
  <c r="A30" i="6847"/>
  <c r="A31" i="6847"/>
  <c r="A32" i="6847"/>
  <c r="A33" i="6847"/>
  <c r="A34" i="6847"/>
  <c r="A35" i="6847"/>
  <c r="A36" i="6847"/>
  <c r="A37" i="6847"/>
  <c r="A38" i="6847"/>
  <c r="A39" i="6847"/>
  <c r="A40" i="6847"/>
  <c r="A41" i="6847"/>
  <c r="A42" i="6847"/>
  <c r="A43" i="6847"/>
  <c r="A44" i="6847"/>
  <c r="A45" i="6847"/>
  <c r="A46" i="6847"/>
  <c r="A47" i="6847"/>
  <c r="A48" i="6847"/>
  <c r="A49" i="6847"/>
  <c r="A50" i="6847"/>
  <c r="A51" i="6847"/>
  <c r="A52" i="6847"/>
  <c r="A53" i="6847"/>
  <c r="A54" i="6847"/>
  <c r="A55" i="6847"/>
  <c r="A56" i="6847"/>
  <c r="A57" i="6847"/>
  <c r="A58" i="6847"/>
  <c r="A59" i="6847"/>
  <c r="A60" i="6847"/>
  <c r="A61" i="6847"/>
  <c r="A2" i="6847"/>
  <c r="AB7" i="6913" l="1"/>
  <c r="AB6" i="6913"/>
  <c r="AN11" i="6912"/>
  <c r="AN19" i="6912"/>
  <c r="AH43" i="6906"/>
  <c r="O10" i="6908"/>
  <c r="AH15" i="6906"/>
  <c r="M9" i="6900"/>
  <c r="AL18" i="6904"/>
  <c r="BE10" i="6894"/>
  <c r="J9" i="6886"/>
  <c r="P4" i="6883"/>
  <c r="CR14" i="6878"/>
  <c r="CR10" i="6878"/>
  <c r="L3" i="6871"/>
  <c r="L11" i="6871"/>
  <c r="J5" i="6861"/>
  <c r="J24" i="6861"/>
  <c r="AX10" i="6856"/>
  <c r="AO6" i="6853"/>
  <c r="C4" i="6847"/>
  <c r="J15" i="6896" s="1"/>
  <c r="C13" i="2"/>
  <c r="B13" i="2"/>
  <c r="P3" i="6849"/>
  <c r="P4" i="6849" s="1"/>
  <c r="P5" i="6849" s="1"/>
  <c r="O4" i="6849"/>
  <c r="O5" i="6849" s="1"/>
  <c r="O3" i="6844"/>
  <c r="O4" i="6844" s="1"/>
  <c r="O5" i="6844" s="1"/>
  <c r="O6" i="6844" s="1"/>
  <c r="O7" i="6844" s="1"/>
  <c r="O8" i="6844" s="1"/>
  <c r="O9" i="6844" s="1"/>
  <c r="O10" i="6844" s="1"/>
  <c r="O11" i="6844" s="1"/>
  <c r="O12" i="6844" s="1"/>
  <c r="O13" i="6844" s="1"/>
  <c r="O14" i="6844" s="1"/>
  <c r="O15" i="6844" s="1"/>
  <c r="O16" i="6844" s="1"/>
  <c r="O17" i="6844" s="1"/>
  <c r="O18" i="6844" s="1"/>
  <c r="O19" i="6844" s="1"/>
  <c r="O20" i="6844" s="1"/>
  <c r="O21" i="6844" s="1"/>
  <c r="O22" i="6844" s="1"/>
  <c r="O23" i="6844" s="1"/>
  <c r="O24" i="6844" s="1"/>
  <c r="O25" i="6844" s="1"/>
  <c r="O26" i="6844" s="1"/>
  <c r="O27" i="6844" s="1"/>
  <c r="O28" i="6844" s="1"/>
  <c r="O29" i="6844" s="1"/>
  <c r="O30" i="6844" s="1"/>
  <c r="O31" i="6844" s="1"/>
  <c r="O32" i="6844" s="1"/>
  <c r="O33" i="6844" s="1"/>
  <c r="O34" i="6844" s="1"/>
  <c r="O35" i="6844" s="1"/>
  <c r="O36" i="6844" s="1"/>
  <c r="O37" i="6844" s="1"/>
  <c r="O38" i="6844" s="1"/>
  <c r="O39" i="6844" s="1"/>
  <c r="O40" i="6844" s="1"/>
  <c r="O41" i="6844" s="1"/>
  <c r="O42" i="6844" s="1"/>
  <c r="O43" i="6844" s="1"/>
  <c r="O44" i="6844" s="1"/>
  <c r="O45" i="6844" s="1"/>
  <c r="O46" i="6844" s="1"/>
  <c r="O47" i="6844" s="1"/>
  <c r="O48" i="6844" s="1"/>
  <c r="O49" i="6844" s="1"/>
  <c r="O50" i="6844" s="1"/>
  <c r="O51" i="6844" s="1"/>
  <c r="O52" i="6844" s="1"/>
  <c r="O53" i="6844" s="1"/>
  <c r="O54" i="6844" s="1"/>
  <c r="O55" i="6844" s="1"/>
  <c r="I3" i="6844"/>
  <c r="AL16" i="6904" l="1"/>
  <c r="AB5" i="6913"/>
  <c r="O3" i="6907"/>
  <c r="BE6" i="6894"/>
  <c r="AH7" i="6906"/>
  <c r="O3" i="6908"/>
  <c r="BD18" i="6867"/>
  <c r="L6" i="6891"/>
  <c r="CR9" i="6878"/>
  <c r="S14" i="6880"/>
  <c r="C5" i="6847"/>
  <c r="AO3" i="6853"/>
  <c r="G11" i="2" s="1"/>
  <c r="C11" i="2"/>
  <c r="AX7" i="6856"/>
  <c r="B11" i="2"/>
  <c r="AK11" i="2" l="1"/>
  <c r="AN6" i="6912"/>
  <c r="BE8" i="6894"/>
  <c r="AH6" i="6906"/>
  <c r="K5" i="6901"/>
  <c r="J4" i="6896"/>
  <c r="P13" i="6898"/>
  <c r="J3" i="6886"/>
  <c r="L7" i="6891"/>
  <c r="S15" i="6880"/>
  <c r="CR11" i="6878"/>
  <c r="O9" i="6874"/>
  <c r="C5" i="2"/>
  <c r="C6" i="6847"/>
  <c r="BH4" i="6872"/>
  <c r="B5" i="2"/>
  <c r="BD7" i="6867"/>
  <c r="AX9" i="6856"/>
  <c r="AL21" i="6862"/>
  <c r="I2" i="6844"/>
  <c r="O11" i="6908" l="1"/>
  <c r="AN10" i="6912"/>
  <c r="AO10" i="6853"/>
  <c r="CR16" i="6878"/>
  <c r="C21" i="2"/>
  <c r="J12" i="6861"/>
  <c r="C7" i="6847"/>
  <c r="BH13" i="6872"/>
  <c r="O22" i="6874"/>
  <c r="B21" i="2"/>
  <c r="B15" i="2"/>
  <c r="F22" i="2"/>
  <c r="F13" i="2"/>
  <c r="O9" i="6908" l="1"/>
  <c r="AL7" i="6904"/>
  <c r="AH14" i="6906"/>
  <c r="M5" i="6900"/>
  <c r="J11" i="6861"/>
  <c r="L10" i="6891"/>
  <c r="C15" i="2"/>
  <c r="C8" i="6847"/>
  <c r="BH12" i="6872"/>
  <c r="AL30" i="6904" l="1"/>
  <c r="P15" i="6898"/>
  <c r="BE11" i="6894"/>
  <c r="K6" i="6901"/>
  <c r="B17" i="2"/>
  <c r="G2" i="6889"/>
  <c r="J7" i="6886"/>
  <c r="G2" i="6888"/>
  <c r="BD11" i="6867"/>
  <c r="AL20" i="6862"/>
  <c r="BH15" i="6872"/>
  <c r="S13" i="6880"/>
  <c r="CR8" i="6878"/>
  <c r="I8" i="6844"/>
  <c r="AX23" i="6856"/>
  <c r="C17" i="2"/>
  <c r="C9" i="6847"/>
  <c r="P12" i="6898" l="1"/>
  <c r="J14" i="6896"/>
  <c r="K4" i="6901"/>
  <c r="BE12" i="6894"/>
  <c r="AH17" i="2"/>
  <c r="G3" i="6888"/>
  <c r="J2" i="6885"/>
  <c r="J2" i="6887"/>
  <c r="L48" i="6891"/>
  <c r="CR7" i="6878"/>
  <c r="S12" i="6880"/>
  <c r="O10" i="6874"/>
  <c r="BD13" i="6867"/>
  <c r="AL19" i="6862"/>
  <c r="C14" i="2"/>
  <c r="B14" i="2"/>
  <c r="BH39" i="6872"/>
  <c r="I9" i="6844"/>
  <c r="C10" i="6847"/>
  <c r="AX24" i="6856"/>
  <c r="P9" i="6898" l="1"/>
  <c r="AN7" i="6912"/>
  <c r="O6" i="6908"/>
  <c r="J6" i="6896"/>
  <c r="AH16" i="6906"/>
  <c r="J6" i="6886"/>
  <c r="L8" i="6891"/>
  <c r="G6" i="6888"/>
  <c r="AH14" i="2"/>
  <c r="AG14" i="2"/>
  <c r="S37" i="6880"/>
  <c r="CR6" i="6878"/>
  <c r="O5" i="6874"/>
  <c r="J9" i="6861"/>
  <c r="C6" i="2"/>
  <c r="BD8" i="6867"/>
  <c r="C11" i="6847"/>
  <c r="BH10" i="6872"/>
  <c r="C12" i="6847" l="1"/>
  <c r="C13" i="6847" s="1"/>
  <c r="AO16" i="6853" s="1"/>
  <c r="L7" i="6871"/>
  <c r="J20" i="6896" l="1"/>
  <c r="BE17" i="6894"/>
  <c r="AH21" i="6906"/>
  <c r="AX13" i="6856"/>
  <c r="O27" i="6874"/>
  <c r="J10" i="6886"/>
  <c r="BD21" i="6867"/>
  <c r="J15" i="6861"/>
  <c r="C14" i="6847"/>
  <c r="C15" i="6847" s="1"/>
  <c r="K15" i="6868"/>
  <c r="AX17" i="6856"/>
  <c r="I14" i="6844" l="1"/>
  <c r="AL92" i="6862"/>
  <c r="AC9" i="6905"/>
  <c r="P18" i="6898"/>
  <c r="AH27" i="6906"/>
  <c r="BE52" i="6894"/>
  <c r="CR32" i="6878"/>
  <c r="AN18" i="6912"/>
  <c r="BE13" i="6894"/>
  <c r="J16" i="6886"/>
  <c r="L12" i="6891"/>
  <c r="S18" i="6880"/>
  <c r="CR18" i="6878"/>
  <c r="O17" i="6874"/>
  <c r="BD17" i="6867"/>
  <c r="J17" i="6861"/>
  <c r="L13" i="6871"/>
  <c r="C16" i="6847"/>
  <c r="AL43" i="6904" l="1"/>
  <c r="M27" i="6900"/>
  <c r="CR25" i="6878"/>
  <c r="P19" i="6883"/>
  <c r="J17" i="6886"/>
  <c r="L28" i="6891"/>
  <c r="BD44" i="6867"/>
  <c r="L20" i="6871"/>
  <c r="BH33" i="6872"/>
  <c r="AL44" i="6862"/>
  <c r="J40" i="6861"/>
  <c r="AO17" i="6853"/>
  <c r="C17" i="6847"/>
  <c r="AN33" i="6912" l="1"/>
  <c r="M26" i="6900"/>
  <c r="AL42" i="6904"/>
  <c r="CR27" i="6878"/>
  <c r="J18" i="6886"/>
  <c r="L29" i="6891"/>
  <c r="P20" i="6883"/>
  <c r="BD43" i="6867"/>
  <c r="L21" i="6871"/>
  <c r="J41" i="6861"/>
  <c r="AL45" i="6862"/>
  <c r="AO18" i="6853"/>
  <c r="I15" i="6844"/>
  <c r="C18" i="6847"/>
  <c r="CR26" i="6878" l="1"/>
  <c r="AN34" i="6912"/>
  <c r="BH36" i="6872"/>
  <c r="AO19" i="6853"/>
  <c r="BD45" i="6867"/>
  <c r="C19" i="6847"/>
  <c r="I5" i="6844"/>
  <c r="I19" i="6844" l="1"/>
  <c r="J20" i="6886"/>
  <c r="C20" i="6847"/>
  <c r="CR15" i="6878" l="1"/>
  <c r="AN20" i="6912"/>
  <c r="AL66" i="6904"/>
  <c r="K12" i="6901"/>
  <c r="BH37" i="6872"/>
  <c r="O39" i="6874"/>
  <c r="C21" i="6847"/>
  <c r="J15" i="6886" l="1"/>
  <c r="J29" i="6896"/>
  <c r="M21" i="6900"/>
  <c r="O28" i="6874"/>
  <c r="S44" i="6880"/>
  <c r="AX19" i="6856"/>
  <c r="BH18" i="6872"/>
  <c r="C22" i="6847"/>
  <c r="AO32" i="6853" l="1"/>
  <c r="L13" i="6891"/>
  <c r="C23" i="6847"/>
  <c r="I11" i="6844"/>
  <c r="J11" i="6886" l="1"/>
  <c r="AN15" i="6912"/>
  <c r="C24" i="6847"/>
  <c r="C25" i="6847" l="1"/>
  <c r="BD27" i="6867" l="1"/>
  <c r="BE41" i="6894"/>
  <c r="AO31" i="6853"/>
  <c r="AL86" i="6862"/>
  <c r="C26" i="6847"/>
  <c r="I26" i="6844" s="1"/>
  <c r="C27" i="6847" l="1"/>
  <c r="I27" i="6844" s="1"/>
  <c r="C28" i="6847" l="1"/>
  <c r="C29" i="6847" l="1"/>
  <c r="AL45" i="6904" l="1"/>
  <c r="AN27" i="6912"/>
  <c r="K16" i="6901"/>
  <c r="AH33" i="6906"/>
  <c r="J34" i="6896"/>
  <c r="P18" i="6883"/>
  <c r="L15" i="6891"/>
  <c r="BD23" i="6867"/>
  <c r="BH23" i="6872"/>
  <c r="AL54" i="6862"/>
  <c r="J20" i="6861"/>
  <c r="I29" i="6844"/>
  <c r="C30" i="6847"/>
  <c r="BH24" i="6872" l="1"/>
  <c r="AH34" i="6906"/>
  <c r="C31" i="6847"/>
  <c r="J33" i="6861" l="1"/>
  <c r="AN13" i="6912"/>
  <c r="AH40" i="6906"/>
  <c r="AO29" i="6853"/>
  <c r="C32" i="6847"/>
  <c r="AL38" i="6904" s="1"/>
  <c r="J32" i="6861" l="1"/>
  <c r="AL84" i="6862"/>
  <c r="AO36" i="6853"/>
  <c r="C33" i="6847"/>
  <c r="AO20" i="6853" l="1"/>
  <c r="L27" i="6891"/>
  <c r="C34" i="6847"/>
  <c r="L24" i="6891" s="1"/>
  <c r="C35" i="6847" l="1"/>
  <c r="AO22" i="6853" l="1"/>
  <c r="L26" i="6891"/>
  <c r="C36" i="6847"/>
  <c r="AO23" i="6853" l="1"/>
  <c r="L25" i="6891"/>
  <c r="C37" i="6847"/>
  <c r="L33" i="6891" s="1"/>
  <c r="C38" i="6847" l="1"/>
  <c r="AO24" i="6853"/>
  <c r="P42" i="6898" l="1"/>
  <c r="AL41" i="6904"/>
  <c r="J39" i="6896"/>
  <c r="M34" i="6900"/>
  <c r="O21" i="6908"/>
  <c r="AH41" i="6906"/>
  <c r="L31" i="6891"/>
  <c r="J19" i="6886"/>
  <c r="P26" i="6883"/>
  <c r="S28" i="6880"/>
  <c r="CR33" i="6878"/>
  <c r="O35" i="6874"/>
  <c r="BH25" i="6872"/>
  <c r="L22" i="6871"/>
  <c r="BD39" i="6867"/>
  <c r="K22" i="6868"/>
  <c r="J29" i="6861"/>
  <c r="AL75" i="6862"/>
  <c r="L17" i="6858"/>
  <c r="C39" i="6847"/>
  <c r="AO33" i="6853"/>
  <c r="I32" i="6844"/>
  <c r="C40" i="6847" l="1"/>
  <c r="L17" i="6891"/>
  <c r="J12" i="6887"/>
  <c r="I20" i="6844"/>
  <c r="C41" i="6847" l="1"/>
  <c r="BD33" i="6867" s="1"/>
  <c r="AN28" i="6912"/>
  <c r="I28" i="6844"/>
  <c r="C42" i="6847" l="1"/>
  <c r="AX35" i="6856" s="1"/>
  <c r="BH27" i="6872"/>
  <c r="J21" i="6896"/>
  <c r="AH62" i="6906"/>
  <c r="S36" i="6880"/>
  <c r="J24" i="6896"/>
  <c r="AC58" i="6905"/>
  <c r="O32" i="6874"/>
  <c r="I36" i="6844"/>
  <c r="O15" i="6908" l="1"/>
  <c r="P36" i="6898"/>
  <c r="CR31" i="6878"/>
  <c r="AN14" i="6912"/>
  <c r="S30" i="6880"/>
  <c r="C43" i="6847"/>
  <c r="BE14" i="6894"/>
  <c r="AC59" i="6905"/>
  <c r="J25" i="6896"/>
  <c r="BH26" i="6872"/>
  <c r="C44" i="6847"/>
  <c r="BD34" i="6867"/>
  <c r="AC46" i="6865"/>
  <c r="AO40" i="6853"/>
  <c r="I34" i="6844"/>
  <c r="O33" i="6874" l="1"/>
  <c r="S19" i="6880"/>
  <c r="AL44" i="6904"/>
  <c r="O22" i="6908"/>
  <c r="L14" i="6891"/>
  <c r="J14" i="6886"/>
  <c r="BL5" i="6877"/>
  <c r="BL5" i="6879"/>
  <c r="AE34" i="2" s="1"/>
  <c r="BH17" i="6872"/>
  <c r="AO28" i="6853"/>
  <c r="C45" i="6847"/>
  <c r="I4" i="6844"/>
  <c r="P26" i="6898" l="1"/>
  <c r="AL35" i="6904"/>
  <c r="M35" i="6900"/>
  <c r="J31" i="6896"/>
  <c r="L11" i="6891"/>
  <c r="AL47" i="6862"/>
  <c r="AO15" i="6853"/>
  <c r="O23" i="6874"/>
  <c r="C46" i="6847"/>
  <c r="BH22" i="6872"/>
  <c r="S22" i="6880"/>
  <c r="BD29" i="6867"/>
  <c r="L15" i="6858"/>
  <c r="F11" i="2"/>
  <c r="F5" i="2"/>
  <c r="I6" i="6844"/>
  <c r="AL72" i="6862" l="1"/>
  <c r="L21" i="6891"/>
  <c r="J15" i="6887"/>
  <c r="C47" i="6847"/>
  <c r="BL9" i="6879"/>
  <c r="BH35" i="6872"/>
  <c r="F21" i="2"/>
  <c r="I7" i="6844"/>
  <c r="J14" i="6887" l="1"/>
  <c r="L22" i="6891"/>
  <c r="C48" i="6847"/>
  <c r="BL8" i="6879"/>
  <c r="AL73" i="6862"/>
  <c r="F17" i="2"/>
  <c r="F15" i="2"/>
  <c r="F14" i="2"/>
  <c r="I10" i="6844"/>
  <c r="AN29" i="6912" l="1"/>
  <c r="AL54" i="6904"/>
  <c r="K15" i="6901"/>
  <c r="CR34" i="6878"/>
  <c r="C49" i="6847"/>
  <c r="L15" i="6871"/>
  <c r="AL52" i="6862"/>
  <c r="F6" i="2"/>
  <c r="F90" i="2"/>
  <c r="I12" i="6844"/>
  <c r="I49" i="6844" l="1"/>
  <c r="C50" i="6847"/>
  <c r="F160" i="2"/>
  <c r="I13" i="6844"/>
  <c r="C51" i="6847" l="1"/>
  <c r="I50" i="6844"/>
  <c r="I16" i="6844"/>
  <c r="I51" i="6844" l="1"/>
  <c r="C52" i="6847"/>
  <c r="I17" i="6844"/>
  <c r="I52" i="6844" l="1"/>
  <c r="C53" i="6847"/>
  <c r="AN32" i="6912" s="1"/>
  <c r="I18" i="6844"/>
  <c r="BD47" i="6867" l="1"/>
  <c r="C54" i="6847"/>
  <c r="J50" i="6861"/>
  <c r="I53" i="6844"/>
  <c r="I21" i="6844"/>
  <c r="C55" i="6847" l="1"/>
  <c r="I54" i="6844"/>
  <c r="I22" i="6844"/>
  <c r="I55" i="6844" l="1"/>
  <c r="C56" i="6847"/>
  <c r="I23" i="6844"/>
  <c r="AL8" i="6902" l="1"/>
  <c r="O4" i="6907"/>
  <c r="BH7" i="6873"/>
  <c r="I3" i="6849"/>
  <c r="CR7" i="6876"/>
  <c r="O10" i="6875"/>
  <c r="AO6" i="6852"/>
  <c r="J4" i="6860"/>
  <c r="C57" i="6847"/>
  <c r="I24" i="6844"/>
  <c r="AK29" i="6851" l="1"/>
  <c r="AK95" i="6851"/>
  <c r="AK25" i="6851"/>
  <c r="AK91" i="6851"/>
  <c r="AK57" i="6850"/>
  <c r="AK33" i="6850"/>
  <c r="AK13" i="6851"/>
  <c r="AK69" i="6851"/>
  <c r="AK58" i="6850"/>
  <c r="AK61" i="6851"/>
  <c r="AK50" i="6850"/>
  <c r="AK87" i="6851"/>
  <c r="AK79" i="6851"/>
  <c r="AK13" i="6850"/>
  <c r="AK60" i="6851"/>
  <c r="AK54" i="6851"/>
  <c r="AK70" i="6850"/>
  <c r="AK9" i="6851"/>
  <c r="AK7" i="6850"/>
  <c r="AK96" i="6850"/>
  <c r="AK100" i="6851"/>
  <c r="AK88" i="6850"/>
  <c r="AK65" i="6850"/>
  <c r="AK56" i="6850"/>
  <c r="AK96" i="6851"/>
  <c r="AK51" i="6850"/>
  <c r="AK62" i="6850"/>
  <c r="AK97" i="6851"/>
  <c r="AK89" i="6851"/>
  <c r="AK42" i="6850"/>
  <c r="AK52" i="6851"/>
  <c r="AK14" i="6850"/>
  <c r="AK59" i="6851"/>
  <c r="AK51" i="6851"/>
  <c r="AK65" i="6851"/>
  <c r="AK71" i="6851"/>
  <c r="AK82" i="6851"/>
  <c r="AK21" i="6851"/>
  <c r="AK89" i="6850"/>
  <c r="AK17" i="6850"/>
  <c r="AK37" i="6850"/>
  <c r="AK67" i="6851"/>
  <c r="AK38" i="6850"/>
  <c r="AK23" i="6851"/>
  <c r="AK61" i="6850"/>
  <c r="AK47" i="6850"/>
  <c r="AK99" i="6850"/>
  <c r="AK10" i="6851"/>
  <c r="AK78" i="6851"/>
  <c r="AK22" i="6851"/>
  <c r="AK99" i="6851"/>
  <c r="AK48" i="6851"/>
  <c r="AK39" i="6851"/>
  <c r="AK44" i="6851"/>
  <c r="AK18" i="6851"/>
  <c r="AK19" i="6851"/>
  <c r="AK48" i="6850"/>
  <c r="AK75" i="6850"/>
  <c r="AK67" i="6850"/>
  <c r="AK11" i="6850"/>
  <c r="AK92" i="6850"/>
  <c r="AK53" i="6851"/>
  <c r="AK55" i="6851"/>
  <c r="AK50" i="6851"/>
  <c r="AK91" i="6850"/>
  <c r="AK45" i="6850"/>
  <c r="AK24" i="6850"/>
  <c r="AK77" i="6850"/>
  <c r="AK64" i="6850"/>
  <c r="AK44" i="6850"/>
  <c r="AK72" i="6851"/>
  <c r="AK12" i="6851"/>
  <c r="AK46" i="6851"/>
  <c r="AK8" i="6850"/>
  <c r="AK42" i="6851"/>
  <c r="AK6" i="6850"/>
  <c r="AK34" i="6851"/>
  <c r="AK53" i="6850"/>
  <c r="AK31" i="6851"/>
  <c r="AK92" i="6851"/>
  <c r="AK80" i="6850"/>
  <c r="AK83" i="6851"/>
  <c r="AK72" i="6850"/>
  <c r="AK32" i="6850"/>
  <c r="AK22" i="6850"/>
  <c r="AK24" i="6851"/>
  <c r="AK41" i="6851"/>
  <c r="AK86" i="6851"/>
  <c r="AK86" i="6850"/>
  <c r="AK43" i="6851"/>
  <c r="AK31" i="6850"/>
  <c r="AK30" i="6851"/>
  <c r="AK21" i="6850"/>
  <c r="AK28" i="6851"/>
  <c r="AK14" i="6851"/>
  <c r="AK100" i="6850"/>
  <c r="AK84" i="6850"/>
  <c r="AK95" i="6850"/>
  <c r="AK94" i="6850"/>
  <c r="AK19" i="6850"/>
  <c r="AK34" i="6850"/>
  <c r="AK47" i="6851"/>
  <c r="AK81" i="6851"/>
  <c r="AK66" i="6850"/>
  <c r="AK4" i="6851"/>
  <c r="AK94" i="6851"/>
  <c r="AK54" i="6850"/>
  <c r="AK74" i="6851"/>
  <c r="AK82" i="6850"/>
  <c r="AK15" i="6850"/>
  <c r="AK63" i="6850"/>
  <c r="AK10" i="6850"/>
  <c r="AK17" i="6851"/>
  <c r="AK55" i="6850"/>
  <c r="AK6" i="6851"/>
  <c r="AK80" i="6851"/>
  <c r="AK9" i="6850"/>
  <c r="AK70" i="6851"/>
  <c r="AK79" i="6850"/>
  <c r="AK62" i="6851"/>
  <c r="AK29" i="6850"/>
  <c r="AK58" i="6851"/>
  <c r="AK23" i="6850"/>
  <c r="AK66" i="6851"/>
  <c r="AK74" i="6850"/>
  <c r="AK16" i="6851"/>
  <c r="AK12" i="6850"/>
  <c r="AK3" i="6850"/>
  <c r="AK4" i="6850"/>
  <c r="AK93" i="6850"/>
  <c r="AK76" i="6850"/>
  <c r="AK68" i="6850"/>
  <c r="AK16" i="6850"/>
  <c r="AK84" i="6851"/>
  <c r="AK18" i="6850"/>
  <c r="AK7" i="6851"/>
  <c r="AK64" i="6851"/>
  <c r="AK52" i="6850"/>
  <c r="AK56" i="6851"/>
  <c r="AK43" i="6850"/>
  <c r="AK76" i="6851"/>
  <c r="AK68" i="6851"/>
  <c r="AK93" i="6851"/>
  <c r="AK71" i="6850"/>
  <c r="AK38" i="6851"/>
  <c r="AK36" i="6851"/>
  <c r="AK85" i="6850"/>
  <c r="AK26" i="6850"/>
  <c r="AK35" i="6850"/>
  <c r="AK30" i="6850"/>
  <c r="AK98" i="6850"/>
  <c r="AK46" i="6850"/>
  <c r="AK39" i="6850"/>
  <c r="AK57" i="6851"/>
  <c r="AK27" i="6850"/>
  <c r="AK35" i="6851"/>
  <c r="AK5" i="6850"/>
  <c r="AK87" i="6850"/>
  <c r="AK75" i="6851"/>
  <c r="AK98" i="6851"/>
  <c r="AK15" i="6851"/>
  <c r="AK69" i="6850"/>
  <c r="AK5" i="6851"/>
  <c r="AK26" i="6851"/>
  <c r="AK73" i="6850"/>
  <c r="AK11" i="6851"/>
  <c r="AK8" i="6851"/>
  <c r="AK41" i="6850"/>
  <c r="AK90" i="6850"/>
  <c r="AK36" i="6850"/>
  <c r="AK28" i="6850"/>
  <c r="AK32" i="6851"/>
  <c r="AK20" i="6851"/>
  <c r="AK27" i="6851"/>
  <c r="AK85" i="6851"/>
  <c r="AK77" i="6851"/>
  <c r="AK20" i="6850"/>
  <c r="AK81" i="6850"/>
  <c r="AK3" i="6851"/>
  <c r="AK45" i="6851"/>
  <c r="AK49" i="6851"/>
  <c r="AK40" i="6851"/>
  <c r="AK83" i="6850"/>
  <c r="AK63" i="6851"/>
  <c r="AK97" i="6850"/>
  <c r="AK40" i="6850"/>
  <c r="AK90" i="6851"/>
  <c r="AK59" i="6850"/>
  <c r="J6" i="6895"/>
  <c r="P7" i="6897"/>
  <c r="AL7" i="6902"/>
  <c r="M3" i="6899"/>
  <c r="F6" i="6850"/>
  <c r="F6" i="6851"/>
  <c r="S8" i="6881"/>
  <c r="L4" i="6890"/>
  <c r="BH3" i="6873"/>
  <c r="AL9" i="6864"/>
  <c r="O5" i="6875"/>
  <c r="I4" i="6849"/>
  <c r="F3" i="6850" s="1"/>
  <c r="BD8" i="6866"/>
  <c r="L4" i="6859"/>
  <c r="C58" i="6847"/>
  <c r="AO4" i="6852"/>
  <c r="I25" i="6844"/>
  <c r="E33" i="6892" l="1"/>
  <c r="D33" i="6892" s="1"/>
  <c r="F3" i="6851"/>
  <c r="C59" i="6847"/>
  <c r="O8" i="6875"/>
  <c r="G3" i="6850"/>
  <c r="G3" i="6851"/>
  <c r="I30" i="6844"/>
  <c r="C60" i="6847" l="1"/>
  <c r="AO4" i="6853"/>
  <c r="I31" i="6844"/>
  <c r="AL13" i="6904" l="1"/>
  <c r="AH11" i="6906"/>
  <c r="K3" i="6901"/>
  <c r="BE2" i="6893"/>
  <c r="O4" i="6908"/>
  <c r="BE2" i="6894"/>
  <c r="G143" i="2"/>
  <c r="L5" i="6891"/>
  <c r="P3" i="6882"/>
  <c r="P3" i="6883"/>
  <c r="AL7" i="6862"/>
  <c r="AO5" i="6853"/>
  <c r="C61" i="6847"/>
  <c r="I33" i="6844"/>
  <c r="AI14" i="2" l="1"/>
  <c r="AI17" i="2"/>
  <c r="AI5" i="2"/>
  <c r="AI7" i="2"/>
  <c r="Q7" i="2"/>
  <c r="AL11" i="6904"/>
  <c r="AH4" i="6906"/>
  <c r="O5" i="6908"/>
  <c r="M7" i="6900"/>
  <c r="AK7" i="2"/>
  <c r="AF7" i="2"/>
  <c r="AF13" i="2"/>
  <c r="G7" i="2"/>
  <c r="G13" i="2"/>
  <c r="AO7" i="6853"/>
  <c r="G10" i="2" s="1"/>
  <c r="L6" i="6871"/>
  <c r="O15" i="6874"/>
  <c r="C62" i="6847"/>
  <c r="AL9" i="6862"/>
  <c r="J6" i="6861"/>
  <c r="I35" i="6844"/>
  <c r="AH9" i="6906" l="1"/>
  <c r="J10" i="6896"/>
  <c r="AL15" i="6904"/>
  <c r="AK6" i="2"/>
  <c r="AK10" i="2"/>
  <c r="CR17" i="6878"/>
  <c r="O6" i="6874"/>
  <c r="AL12" i="6862"/>
  <c r="J8" i="6861"/>
  <c r="L2" i="6870"/>
  <c r="L2" i="6871"/>
  <c r="AO8" i="6853"/>
  <c r="G8" i="2" s="1"/>
  <c r="BH6" i="6872"/>
  <c r="C63" i="6847"/>
  <c r="I37" i="6844"/>
  <c r="AN23" i="6912" l="1"/>
  <c r="AH18" i="6906"/>
  <c r="AL17" i="6904"/>
  <c r="K9" i="6901"/>
  <c r="J8" i="2"/>
  <c r="J13" i="2"/>
  <c r="CR24" i="6878"/>
  <c r="P8" i="6883"/>
  <c r="AO9" i="6853"/>
  <c r="G21" i="2" s="1"/>
  <c r="BD26" i="6867"/>
  <c r="BH14" i="6872"/>
  <c r="AL16" i="6862"/>
  <c r="C64" i="6847"/>
  <c r="O14" i="6874"/>
  <c r="I5" i="6849"/>
  <c r="C65" i="6847" l="1"/>
  <c r="AO11" i="6853"/>
  <c r="G154" i="2" s="1"/>
  <c r="G18" i="2"/>
  <c r="AO21" i="6853"/>
  <c r="AO27" i="6853"/>
  <c r="F17" i="6851"/>
  <c r="F17" i="6850"/>
  <c r="I38" i="6844"/>
  <c r="AN12" i="6912" l="1"/>
  <c r="J13" i="6896"/>
  <c r="BE9" i="6894"/>
  <c r="AH13" i="6906"/>
  <c r="M6" i="6900"/>
  <c r="P14" i="6898"/>
  <c r="E4" i="6892"/>
  <c r="D4" i="6892" s="1"/>
  <c r="CR19" i="6878"/>
  <c r="G5" i="6888"/>
  <c r="J4" i="6887"/>
  <c r="P10" i="6883"/>
  <c r="J13" i="6861"/>
  <c r="L8" i="6858"/>
  <c r="BD14" i="6867"/>
  <c r="C66" i="6847"/>
  <c r="AO12" i="6853"/>
  <c r="I39" i="6844"/>
  <c r="AO13" i="6853" l="1"/>
  <c r="G117" i="2" s="1"/>
  <c r="C67" i="6847"/>
  <c r="J14" i="6861"/>
  <c r="I40" i="6844"/>
  <c r="AL29" i="6904" l="1"/>
  <c r="J17" i="6896"/>
  <c r="O21" i="6874"/>
  <c r="C68" i="6847"/>
  <c r="C69" i="6847" s="1"/>
  <c r="BE29" i="6894" s="1"/>
  <c r="BD15" i="6867"/>
  <c r="AL53" i="6862"/>
  <c r="AO14" i="6853"/>
  <c r="I41" i="6844"/>
  <c r="AO25" i="6853" l="1"/>
  <c r="C70" i="6847"/>
  <c r="BE38" i="6894" s="1"/>
  <c r="I42" i="6844"/>
  <c r="J7" i="6887" l="1"/>
  <c r="L19" i="6891"/>
  <c r="AO26" i="6853"/>
  <c r="C71" i="6847"/>
  <c r="I43" i="6844"/>
  <c r="M4" i="6900" l="1"/>
  <c r="AL22" i="6904"/>
  <c r="AH19" i="6906"/>
  <c r="L8" i="6871"/>
  <c r="P11" i="6883"/>
  <c r="AO30" i="6853"/>
  <c r="J18" i="6861"/>
  <c r="AL15" i="6862"/>
  <c r="C72" i="6847"/>
  <c r="I44" i="6844"/>
  <c r="AC7" i="6905" l="1"/>
  <c r="J28" i="6896"/>
  <c r="AH30" i="6906"/>
  <c r="O19" i="6874"/>
  <c r="J5" i="6887"/>
  <c r="C73" i="6847"/>
  <c r="L13" i="6858"/>
  <c r="AL79" i="6862"/>
  <c r="AO34" i="6853"/>
  <c r="I45" i="6844"/>
  <c r="AL37" i="6904" l="1"/>
  <c r="M16" i="6900"/>
  <c r="AH20" i="6906"/>
  <c r="J18" i="6896"/>
  <c r="CR30" i="6878"/>
  <c r="J12" i="6886"/>
  <c r="P14" i="6883"/>
  <c r="O20" i="6874"/>
  <c r="J48" i="6861"/>
  <c r="C74" i="6847"/>
  <c r="AO35" i="6853"/>
  <c r="BH16" i="6872"/>
  <c r="L18" i="6871"/>
  <c r="AL43" i="6862"/>
  <c r="I46" i="6844"/>
  <c r="J32" i="6896" l="1"/>
  <c r="AH37" i="6906"/>
  <c r="AC66" i="6905"/>
  <c r="O16" i="6908"/>
  <c r="C75" i="6847"/>
  <c r="AC18" i="6865"/>
  <c r="AO37" i="6853"/>
  <c r="J26" i="6861"/>
  <c r="I47" i="6844"/>
  <c r="C76" i="6847" l="1"/>
  <c r="AO38" i="6853"/>
  <c r="I48" i="6844"/>
  <c r="F67" i="2" s="1"/>
  <c r="AH66" i="6906" l="1"/>
  <c r="AL82" i="6904"/>
  <c r="AL87" i="6862"/>
  <c r="C77" i="6847"/>
  <c r="AO39" i="6853"/>
  <c r="F40" i="2"/>
  <c r="F25" i="2"/>
  <c r="F516" i="2"/>
  <c r="F24" i="2"/>
  <c r="F208" i="2"/>
  <c r="F97" i="2"/>
  <c r="F34" i="2"/>
  <c r="F79" i="2"/>
  <c r="F84" i="2"/>
  <c r="F116" i="2"/>
  <c r="F200" i="2"/>
  <c r="F38" i="2"/>
  <c r="F62" i="2"/>
  <c r="F515" i="2"/>
  <c r="F31" i="2"/>
  <c r="F61" i="2"/>
  <c r="F453" i="2"/>
  <c r="F37" i="2"/>
  <c r="F77" i="2"/>
  <c r="F39" i="2"/>
  <c r="F53" i="2"/>
  <c r="F36" i="2"/>
  <c r="F30" i="2"/>
  <c r="F50" i="2"/>
  <c r="F57" i="2"/>
  <c r="F204" i="2"/>
  <c r="F76" i="2"/>
  <c r="F41" i="2"/>
  <c r="F209" i="2"/>
  <c r="F48" i="2"/>
  <c r="F439" i="2"/>
  <c r="F85" i="2"/>
  <c r="F64" i="2"/>
  <c r="F78" i="2"/>
  <c r="F70" i="2"/>
  <c r="F448" i="2"/>
  <c r="F158" i="2"/>
  <c r="F203" i="2"/>
  <c r="F49" i="2"/>
  <c r="F71" i="2"/>
  <c r="F80" i="2"/>
  <c r="F438" i="2"/>
  <c r="C78" i="6847" l="1"/>
  <c r="AC71" i="6905" s="1"/>
  <c r="AO41" i="6853"/>
  <c r="H4" i="6892"/>
  <c r="G4" i="6892" s="1"/>
  <c r="C4" i="6892" s="1"/>
  <c r="C79" i="6847" l="1"/>
  <c r="O14" i="6908" s="1"/>
  <c r="AO42" i="6853"/>
  <c r="AO43" i="6853" l="1"/>
  <c r="C80" i="6847"/>
  <c r="O13" i="6908" l="1"/>
  <c r="AC70" i="6905"/>
  <c r="AO44" i="6853"/>
  <c r="AC32" i="6865"/>
  <c r="C81" i="6847"/>
  <c r="AC19" i="6905" s="1"/>
  <c r="C82" i="6847" l="1"/>
  <c r="AC18" i="6905" s="1"/>
  <c r="AO45" i="6853"/>
  <c r="J38" i="6861"/>
  <c r="AC35" i="6865"/>
  <c r="C83" i="6847" l="1"/>
  <c r="AC34" i="6865"/>
  <c r="AO46" i="6853"/>
  <c r="J37" i="6861"/>
  <c r="C17" i="6850"/>
  <c r="B131" i="2"/>
  <c r="B439" i="2"/>
  <c r="B203" i="2"/>
  <c r="B143" i="2"/>
  <c r="B17" i="6850"/>
  <c r="B117" i="2"/>
  <c r="C53" i="2"/>
  <c r="C516" i="2"/>
  <c r="C96" i="2"/>
  <c r="C219" i="2"/>
  <c r="C76" i="2"/>
  <c r="C448" i="2"/>
  <c r="C18" i="2"/>
  <c r="C17" i="6851"/>
  <c r="C208" i="2"/>
  <c r="C78" i="2"/>
  <c r="B6" i="2"/>
  <c r="C200" i="2"/>
  <c r="C112" i="2"/>
  <c r="B37" i="2"/>
  <c r="C41" i="2"/>
  <c r="B438" i="2"/>
  <c r="C439" i="2"/>
  <c r="B96" i="2"/>
  <c r="C453" i="2"/>
  <c r="C143" i="2"/>
  <c r="B18" i="2"/>
  <c r="B25" i="2"/>
  <c r="C3" i="6851"/>
  <c r="C438" i="2"/>
  <c r="C251" i="2"/>
  <c r="C30" i="2"/>
  <c r="C116" i="2"/>
  <c r="B453" i="2"/>
  <c r="C35" i="2"/>
  <c r="C70" i="2"/>
  <c r="B160" i="2"/>
  <c r="C62" i="2"/>
  <c r="B204" i="2"/>
  <c r="B32" i="2"/>
  <c r="C160" i="2"/>
  <c r="B99" i="2"/>
  <c r="B209" i="2"/>
  <c r="B16" i="2"/>
  <c r="C68" i="2"/>
  <c r="C31" i="2"/>
  <c r="B41" i="2"/>
  <c r="C64" i="2"/>
  <c r="C84" i="2"/>
  <c r="B70" i="2"/>
  <c r="B39" i="2"/>
  <c r="C8" i="2"/>
  <c r="C10" i="2"/>
  <c r="B34" i="2"/>
  <c r="C48" i="2"/>
  <c r="C61" i="2"/>
  <c r="B71" i="2"/>
  <c r="B61" i="2"/>
  <c r="C24" i="2"/>
  <c r="C25" i="2"/>
  <c r="B49" i="2"/>
  <c r="B67" i="2"/>
  <c r="C3" i="6850"/>
  <c r="C149" i="2"/>
  <c r="C99" i="2"/>
  <c r="B51" i="2"/>
  <c r="B448" i="2"/>
  <c r="C97" i="2"/>
  <c r="B68" i="2"/>
  <c r="B112" i="2"/>
  <c r="B116" i="2"/>
  <c r="C77" i="2"/>
  <c r="B31" i="2"/>
  <c r="B35" i="2"/>
  <c r="C37" i="2"/>
  <c r="B62" i="2"/>
  <c r="B53" i="2"/>
  <c r="B40" i="2"/>
  <c r="B97" i="2"/>
  <c r="B48" i="2"/>
  <c r="C67" i="2"/>
  <c r="C34" i="2"/>
  <c r="C154" i="2"/>
  <c r="C50" i="2"/>
  <c r="C16" i="2"/>
  <c r="C6" i="6850"/>
  <c r="C51" i="2"/>
  <c r="B93" i="2"/>
  <c r="B3" i="6851"/>
  <c r="C7" i="2"/>
  <c r="C80" i="2"/>
  <c r="C36" i="2"/>
  <c r="C38" i="2"/>
  <c r="C26" i="2"/>
  <c r="C79" i="2"/>
  <c r="B6" i="6850"/>
  <c r="B79" i="2"/>
  <c r="B154" i="2"/>
  <c r="C210" i="2"/>
  <c r="C71" i="2"/>
  <c r="C32" i="2"/>
  <c r="B149" i="2"/>
  <c r="B20" i="2"/>
  <c r="C131" i="2"/>
  <c r="B30" i="2"/>
  <c r="C40" i="2"/>
  <c r="B219" i="2"/>
  <c r="B77" i="2"/>
  <c r="B158" i="2"/>
  <c r="C49" i="2"/>
  <c r="B200" i="2"/>
  <c r="C209" i="2"/>
  <c r="B208" i="2"/>
  <c r="B10" i="2"/>
  <c r="B64" i="2"/>
  <c r="B26" i="2"/>
  <c r="C93" i="2"/>
  <c r="C85" i="2"/>
  <c r="B210" i="2"/>
  <c r="B8" i="2"/>
  <c r="B50" i="2"/>
  <c r="B90" i="2"/>
  <c r="C39" i="2"/>
  <c r="C117" i="2"/>
  <c r="C204" i="2"/>
  <c r="B57" i="2"/>
  <c r="B24" i="2"/>
  <c r="B7" i="2"/>
  <c r="C57" i="2"/>
  <c r="B3" i="6850"/>
  <c r="C146" i="2"/>
  <c r="B17" i="6851"/>
  <c r="C6" i="6851"/>
  <c r="B515" i="2"/>
  <c r="B80" i="2"/>
  <c r="C20" i="2"/>
  <c r="C203" i="2"/>
  <c r="C515" i="2"/>
  <c r="B6" i="6851"/>
  <c r="B38" i="2"/>
  <c r="B78" i="2"/>
  <c r="C90" i="2"/>
  <c r="B84" i="2"/>
  <c r="B76" i="2"/>
  <c r="C158" i="2"/>
  <c r="B146" i="2"/>
  <c r="B85" i="2"/>
  <c r="B36" i="2"/>
  <c r="B516" i="2"/>
  <c r="AO47" i="6853" l="1"/>
  <c r="G251" i="2" s="1"/>
  <c r="C84" i="6847"/>
  <c r="G16" i="2"/>
  <c r="G131" i="2"/>
  <c r="G96" i="2"/>
  <c r="G85" i="2"/>
  <c r="G34" i="2"/>
  <c r="G71" i="2"/>
  <c r="G30" i="2"/>
  <c r="G78" i="2"/>
  <c r="G35" i="2"/>
  <c r="G79" i="2"/>
  <c r="G51" i="2"/>
  <c r="G149" i="2"/>
  <c r="G210" i="2"/>
  <c r="G20" i="2"/>
  <c r="G39" i="2"/>
  <c r="G57" i="2"/>
  <c r="G37" i="2"/>
  <c r="G77" i="2"/>
  <c r="G26" i="2"/>
  <c r="G64" i="2"/>
  <c r="G68" i="2"/>
  <c r="G24" i="2"/>
  <c r="G31" i="2"/>
  <c r="G53" i="2"/>
  <c r="G219" i="2"/>
  <c r="G32" i="2"/>
  <c r="G40" i="2"/>
  <c r="G146" i="2"/>
  <c r="G93" i="2"/>
  <c r="G99" i="2"/>
  <c r="G61" i="2"/>
  <c r="G112" i="2"/>
  <c r="G38" i="2"/>
  <c r="AL31" i="6904" l="1"/>
  <c r="AH23" i="6906"/>
  <c r="BH8" i="6872"/>
  <c r="C85" i="6847"/>
  <c r="O19" i="6908" s="1"/>
  <c r="AO48" i="6853"/>
  <c r="S17" i="6880"/>
  <c r="AL25" i="6862"/>
  <c r="AX20" i="6856"/>
  <c r="C33" i="2"/>
  <c r="B33" i="2"/>
  <c r="C159" i="2" l="1"/>
  <c r="B159" i="2"/>
  <c r="J47" i="6861"/>
  <c r="C86" i="6847"/>
  <c r="B276" i="2" s="1"/>
  <c r="AO49" i="6853"/>
  <c r="G33" i="2"/>
  <c r="G80" i="2"/>
  <c r="G159" i="2" l="1"/>
  <c r="C276" i="2"/>
  <c r="AO50" i="6853"/>
  <c r="C87" i="6847"/>
  <c r="C69" i="2" s="1"/>
  <c r="B69" i="2" l="1"/>
  <c r="AL20" i="6904"/>
  <c r="L26" i="6871"/>
  <c r="AO51" i="6853"/>
  <c r="G636" i="2" s="1"/>
  <c r="C88" i="6847"/>
  <c r="BE8" i="6893" s="1"/>
  <c r="AL24" i="6862"/>
  <c r="G276" i="2"/>
  <c r="G256" i="2" l="1"/>
  <c r="G81" i="2"/>
  <c r="G290" i="2"/>
  <c r="G9" i="2"/>
  <c r="G120" i="2"/>
  <c r="G225" i="2"/>
  <c r="G23" i="2"/>
  <c r="G269" i="2"/>
  <c r="G91" i="2"/>
  <c r="G67" i="2"/>
  <c r="G114" i="2"/>
  <c r="G602" i="2"/>
  <c r="G332" i="2"/>
  <c r="G638" i="2"/>
  <c r="G150" i="2"/>
  <c r="G521" i="2"/>
  <c r="G545" i="2"/>
  <c r="G287" i="2"/>
  <c r="G6" i="2"/>
  <c r="G135" i="2"/>
  <c r="G619" i="2"/>
  <c r="G259" i="2"/>
  <c r="G184" i="2"/>
  <c r="G189" i="2"/>
  <c r="G166" i="2"/>
  <c r="G111" i="2"/>
  <c r="G240" i="2"/>
  <c r="G25" i="2"/>
  <c r="G417" i="2"/>
  <c r="G484" i="2"/>
  <c r="G598" i="2"/>
  <c r="G463" i="2"/>
  <c r="G115" i="2"/>
  <c r="G544" i="2"/>
  <c r="G468" i="2"/>
  <c r="G470" i="2"/>
  <c r="G305" i="2"/>
  <c r="G17" i="2"/>
  <c r="G161" i="2"/>
  <c r="G76" i="2"/>
  <c r="G200" i="2"/>
  <c r="G532" i="2"/>
  <c r="G526" i="2"/>
  <c r="G450" i="2"/>
  <c r="G436" i="2"/>
  <c r="G482" i="2"/>
  <c r="G155" i="2"/>
  <c r="G543" i="2"/>
  <c r="G610" i="2"/>
  <c r="G297" i="2"/>
  <c r="G44" i="2"/>
  <c r="G266" i="2"/>
  <c r="G139" i="2"/>
  <c r="G179" i="2"/>
  <c r="G444" i="2"/>
  <c r="G443" i="2"/>
  <c r="G537" i="2"/>
  <c r="G191" i="2"/>
  <c r="G441" i="2"/>
  <c r="G19" i="2"/>
  <c r="G503" i="2"/>
  <c r="G630" i="2"/>
  <c r="G133" i="2"/>
  <c r="G434" i="2"/>
  <c r="G617" i="2"/>
  <c r="G242" i="2"/>
  <c r="G322" i="2"/>
  <c r="G466" i="2"/>
  <c r="G49" i="2"/>
  <c r="G374" i="2"/>
  <c r="G360" i="2"/>
  <c r="G226" i="2"/>
  <c r="G47" i="2"/>
  <c r="G606" i="2"/>
  <c r="G582" i="2"/>
  <c r="G148" i="2"/>
  <c r="G176" i="2"/>
  <c r="G167" i="2"/>
  <c r="G248" i="2"/>
  <c r="G213" i="2"/>
  <c r="G151" i="2"/>
  <c r="G28" i="2"/>
  <c r="G104" i="2"/>
  <c r="G172" i="2"/>
  <c r="G586" i="2"/>
  <c r="G107" i="2"/>
  <c r="G519" i="2"/>
  <c r="G557" i="2"/>
  <c r="G587" i="2"/>
  <c r="G429" i="2"/>
  <c r="G73" i="2"/>
  <c r="G134" i="2"/>
  <c r="G542" i="2"/>
  <c r="G62" i="2"/>
  <c r="G424" i="2"/>
  <c r="G551" i="2"/>
  <c r="G585" i="2"/>
  <c r="G160" i="2"/>
  <c r="G116" i="2"/>
  <c r="G5" i="2"/>
  <c r="G125" i="2"/>
  <c r="G239" i="2"/>
  <c r="G490" i="2"/>
  <c r="G535" i="2"/>
  <c r="G420" i="2"/>
  <c r="G267" i="2"/>
  <c r="G626" i="2"/>
  <c r="G156" i="2"/>
  <c r="G3" i="2"/>
  <c r="G270" i="2"/>
  <c r="G55" i="2"/>
  <c r="G250" i="2"/>
  <c r="G36" i="2"/>
  <c r="G221" i="2"/>
  <c r="G426" i="2"/>
  <c r="G60" i="2"/>
  <c r="G456" i="2"/>
  <c r="G643" i="2"/>
  <c r="G50" i="2"/>
  <c r="G235" i="2"/>
  <c r="G22" i="2"/>
  <c r="G622" i="2"/>
  <c r="G89" i="2"/>
  <c r="G223" i="2"/>
  <c r="G308" i="2"/>
  <c r="G644" i="2"/>
  <c r="G448" i="2"/>
  <c r="G388" i="2"/>
  <c r="G439" i="2"/>
  <c r="G579" i="2"/>
  <c r="G496" i="2"/>
  <c r="G72" i="2"/>
  <c r="G645" i="2"/>
  <c r="G165" i="2"/>
  <c r="G373" i="2"/>
  <c r="G75" i="2"/>
  <c r="G193" i="2"/>
  <c r="G164" i="2"/>
  <c r="G190" i="2"/>
  <c r="G516" i="2"/>
  <c r="G359" i="2"/>
  <c r="G186" i="2"/>
  <c r="G264" i="2"/>
  <c r="G616" i="2"/>
  <c r="G304" i="2"/>
  <c r="G461" i="2"/>
  <c r="G614" i="2"/>
  <c r="G58" i="2"/>
  <c r="G208" i="2"/>
  <c r="G607" i="2"/>
  <c r="G646" i="2"/>
  <c r="G220" i="2"/>
  <c r="G118" i="2"/>
  <c r="G641" i="2"/>
  <c r="G94" i="2"/>
  <c r="G457" i="2"/>
  <c r="G634" i="2"/>
  <c r="G612" i="2"/>
  <c r="G84" i="2"/>
  <c r="G433" i="2"/>
  <c r="G88" i="2"/>
  <c r="G102" i="2"/>
  <c r="G449" i="2"/>
  <c r="G126" i="2"/>
  <c r="G561" i="2"/>
  <c r="G82" i="2"/>
  <c r="G274" i="2"/>
  <c r="G272" i="2"/>
  <c r="G214" i="2"/>
  <c r="G12" i="2"/>
  <c r="G284" i="2"/>
  <c r="G293" i="2"/>
  <c r="G212" i="2"/>
  <c r="G615" i="2"/>
  <c r="G86" i="2"/>
  <c r="G597" i="2"/>
  <c r="G177" i="2"/>
  <c r="G471" i="2"/>
  <c r="G87" i="2"/>
  <c r="G138" i="2"/>
  <c r="G271" i="2"/>
  <c r="G294" i="2"/>
  <c r="G4" i="2"/>
  <c r="G553" i="2"/>
  <c r="G268" i="2"/>
  <c r="G497" i="2"/>
  <c r="G291" i="2"/>
  <c r="G480" i="2"/>
  <c r="G222" i="2"/>
  <c r="G438" i="2"/>
  <c r="G571" i="2"/>
  <c r="G227" i="2"/>
  <c r="G90" i="2"/>
  <c r="G631" i="2"/>
  <c r="G122" i="2"/>
  <c r="G194" i="2"/>
  <c r="G378" i="2"/>
  <c r="G127" i="2"/>
  <c r="G198" i="2"/>
  <c r="G14" i="2"/>
  <c r="G550" i="2"/>
  <c r="G472" i="2"/>
  <c r="G451" i="2"/>
  <c r="G224" i="2"/>
  <c r="G218" i="2"/>
  <c r="G479" i="2"/>
  <c r="G233" i="2"/>
  <c r="G288" i="2"/>
  <c r="G546" i="2"/>
  <c r="G588" i="2"/>
  <c r="G635" i="2"/>
  <c r="G309" i="2"/>
  <c r="G183" i="2"/>
  <c r="G549" i="2"/>
  <c r="G41" i="2"/>
  <c r="G508" i="2"/>
  <c r="G608" i="2"/>
  <c r="G603" i="2"/>
  <c r="G142" i="2"/>
  <c r="G370" i="2"/>
  <c r="G453" i="2"/>
  <c r="G187" i="2"/>
  <c r="G637" i="2"/>
  <c r="G97" i="2"/>
  <c r="G483" i="2"/>
  <c r="G442" i="2"/>
  <c r="G109" i="2"/>
  <c r="G469" i="2"/>
  <c r="G48" i="2"/>
  <c r="G141" i="2"/>
  <c r="G609" i="2"/>
  <c r="G578" i="2"/>
  <c r="G599" i="2"/>
  <c r="G27" i="2"/>
  <c r="G162" i="2"/>
  <c r="G209" i="2"/>
  <c r="G642" i="2"/>
  <c r="G110" i="2"/>
  <c r="G92" i="2"/>
  <c r="G204" i="2"/>
  <c r="G534" i="2"/>
  <c r="G289" i="2"/>
  <c r="G262" i="2"/>
  <c r="G445" i="2"/>
  <c r="G570" i="2"/>
  <c r="G647" i="2"/>
  <c r="G128" i="2"/>
  <c r="G69" i="2"/>
  <c r="G623" i="2"/>
  <c r="G182" i="2"/>
  <c r="G70" i="2"/>
  <c r="G611" i="2"/>
  <c r="G495" i="2"/>
  <c r="G343" i="2"/>
  <c r="G158" i="2"/>
  <c r="G98" i="2"/>
  <c r="G515" i="2"/>
  <c r="G273" i="2"/>
  <c r="G489" i="2"/>
  <c r="G188" i="2"/>
  <c r="G357" i="2"/>
  <c r="G65" i="2"/>
  <c r="G119" i="2"/>
  <c r="G15" i="2"/>
  <c r="G618" i="2"/>
  <c r="L5" i="6890"/>
  <c r="J3" i="6885"/>
  <c r="C89" i="6847"/>
  <c r="AO5" i="6852"/>
  <c r="G465" i="2"/>
  <c r="G394" i="2"/>
  <c r="G203" i="2"/>
  <c r="G564" i="2"/>
  <c r="G510" i="2"/>
  <c r="G566" i="2"/>
  <c r="G639" i="2"/>
  <c r="G137" i="2"/>
  <c r="G419" i="2"/>
  <c r="G548" i="2"/>
  <c r="AH4" i="6909" l="1"/>
  <c r="AC8" i="6903"/>
  <c r="AG11" i="6851"/>
  <c r="AG11" i="6850"/>
  <c r="P5" i="6882"/>
  <c r="J3" i="6884"/>
  <c r="S10" i="6881"/>
  <c r="O6" i="6875"/>
  <c r="AO7" i="6852"/>
  <c r="G4" i="6851" s="1"/>
  <c r="BH6" i="6873"/>
  <c r="C90" i="6847"/>
  <c r="BE12" i="6893" s="1"/>
  <c r="CR6" i="6876"/>
  <c r="BD5" i="6866"/>
  <c r="G6" i="6851"/>
  <c r="G6" i="6850"/>
  <c r="G11" i="6851"/>
  <c r="G11" i="6850"/>
  <c r="H5" i="6892"/>
  <c r="G5" i="6892" s="1"/>
  <c r="G4" i="6850" l="1"/>
  <c r="C91" i="6847"/>
  <c r="AO8" i="6852"/>
  <c r="G17" i="6850" s="1"/>
  <c r="G25" i="6851" l="1"/>
  <c r="G17" i="6851"/>
  <c r="G28" i="6850"/>
  <c r="C92" i="6847"/>
  <c r="AX5" i="6854"/>
  <c r="AX5" i="6856"/>
  <c r="AH5" i="6906" l="1"/>
  <c r="BE3" i="6894"/>
  <c r="AN24" i="6912"/>
  <c r="AL8" i="6904"/>
  <c r="K7" i="6901"/>
  <c r="J2" i="6895"/>
  <c r="J2" i="6896"/>
  <c r="P11" i="6898"/>
  <c r="O8" i="6908"/>
  <c r="E5" i="6892"/>
  <c r="D5" i="6892" s="1"/>
  <c r="C5" i="6892" s="1"/>
  <c r="CR5" i="6878"/>
  <c r="J4" i="6886"/>
  <c r="CR5" i="6876"/>
  <c r="BD4" i="6867"/>
  <c r="I3" i="2" s="1"/>
  <c r="AX6" i="6856"/>
  <c r="AA11" i="2" s="1"/>
  <c r="J3" i="6860"/>
  <c r="BD4" i="6866"/>
  <c r="O7" i="6874"/>
  <c r="K7" i="6868"/>
  <c r="AD3" i="2" s="1"/>
  <c r="BH3" i="6872"/>
  <c r="K7" i="6869"/>
  <c r="C93" i="6847"/>
  <c r="J3" i="6861"/>
  <c r="AB3" i="2" s="1"/>
  <c r="AA272" i="2"/>
  <c r="R3" i="2" l="1"/>
  <c r="AN17" i="6912"/>
  <c r="P20" i="6898"/>
  <c r="AH25" i="6906"/>
  <c r="O18" i="6908"/>
  <c r="Q3" i="2"/>
  <c r="AI3" i="2"/>
  <c r="I4" i="6850"/>
  <c r="I4" i="6851"/>
  <c r="AA3" i="2"/>
  <c r="C94" i="6847"/>
  <c r="P8" i="6898" s="1"/>
  <c r="AX8" i="6856"/>
  <c r="S9" i="6880"/>
  <c r="CR13" i="6878"/>
  <c r="AB6" i="6850"/>
  <c r="AB6" i="6851"/>
  <c r="M40" i="6851"/>
  <c r="M84" i="6851"/>
  <c r="M64" i="6851"/>
  <c r="M69" i="6851"/>
  <c r="M5" i="6851"/>
  <c r="M25" i="6851"/>
  <c r="M80" i="6851"/>
  <c r="M5" i="6850"/>
  <c r="M48" i="6850"/>
  <c r="M20" i="6850"/>
  <c r="M7" i="6851"/>
  <c r="M48" i="6851"/>
  <c r="M81" i="6851"/>
  <c r="M8" i="6850"/>
  <c r="M28" i="6850"/>
  <c r="M87" i="6850"/>
  <c r="M4" i="6851"/>
  <c r="M79" i="6851"/>
  <c r="M21" i="6850"/>
  <c r="M6" i="6851"/>
  <c r="M8" i="6851"/>
  <c r="M36" i="6851"/>
  <c r="M53" i="6850"/>
  <c r="M10" i="6851"/>
  <c r="M93" i="6850"/>
  <c r="M71" i="6851"/>
  <c r="M13" i="6850"/>
  <c r="M99" i="6850"/>
  <c r="M98" i="6851"/>
  <c r="M21" i="6851"/>
  <c r="M41" i="6851"/>
  <c r="M20" i="6851"/>
  <c r="M11" i="6851"/>
  <c r="M11" i="6850"/>
  <c r="M54" i="6850"/>
  <c r="M16" i="6851"/>
  <c r="M56" i="6851"/>
  <c r="M36" i="6850"/>
  <c r="M46" i="6851"/>
  <c r="M4" i="6850"/>
  <c r="M92" i="6851"/>
  <c r="M7" i="6850"/>
  <c r="M10" i="6850"/>
  <c r="M99" i="6851"/>
  <c r="M6" i="6850"/>
  <c r="M43" i="6851"/>
  <c r="M74" i="6851"/>
  <c r="M85" i="6851"/>
  <c r="M76" i="6851"/>
  <c r="M94" i="6851"/>
  <c r="M17" i="6851"/>
  <c r="M54" i="6851"/>
  <c r="M42" i="6851"/>
  <c r="M17" i="6850"/>
  <c r="M56" i="6850"/>
  <c r="M47" i="6850"/>
  <c r="M15" i="6851"/>
  <c r="M24" i="6851"/>
  <c r="M89" i="6851"/>
  <c r="M14" i="6850"/>
  <c r="M62" i="6850"/>
  <c r="M92" i="6850"/>
  <c r="M23" i="6851"/>
  <c r="M93" i="6851"/>
  <c r="M15" i="6850"/>
  <c r="M65" i="6851"/>
  <c r="M14" i="6851"/>
  <c r="M73" i="6850"/>
  <c r="M9" i="6851"/>
  <c r="M55" i="6850"/>
  <c r="M72" i="6851"/>
  <c r="M75" i="6851"/>
  <c r="M78" i="6851"/>
  <c r="M41" i="6850"/>
  <c r="M90" i="6851"/>
  <c r="M83" i="6851"/>
  <c r="M91" i="6851"/>
  <c r="M70" i="6851"/>
  <c r="M45" i="6851"/>
  <c r="M77" i="6851"/>
  <c r="M26" i="6851"/>
  <c r="M18" i="6850"/>
  <c r="M77" i="6850"/>
  <c r="M32" i="6850"/>
  <c r="M18" i="6851"/>
  <c r="M13" i="6851"/>
  <c r="M3" i="6851"/>
  <c r="M37" i="6850"/>
  <c r="M83" i="6850"/>
  <c r="M3" i="6850"/>
  <c r="M29" i="6851"/>
  <c r="M23" i="6850"/>
  <c r="M94" i="6850"/>
  <c r="M22" i="6850"/>
  <c r="M68" i="6851"/>
  <c r="M16" i="6850"/>
  <c r="M98" i="6850"/>
  <c r="M31" i="6850"/>
  <c r="M53" i="6851"/>
  <c r="M9" i="6850"/>
  <c r="M46" i="6850"/>
  <c r="M85" i="6850"/>
  <c r="M86" i="6851"/>
  <c r="M31" i="6851"/>
  <c r="M49" i="6851"/>
  <c r="M71" i="6850"/>
  <c r="M66" i="6851"/>
  <c r="M27" i="6850"/>
  <c r="M50" i="6850"/>
  <c r="M86" i="6850"/>
  <c r="M50" i="6851"/>
  <c r="M44" i="6851"/>
  <c r="M74" i="6850"/>
  <c r="M22" i="2"/>
  <c r="M11" i="2"/>
  <c r="M6" i="2"/>
  <c r="M3" i="2"/>
  <c r="M14" i="2"/>
  <c r="M5" i="2"/>
  <c r="M17" i="2"/>
  <c r="AA22" i="2" l="1"/>
  <c r="AA5" i="2"/>
  <c r="E11" i="6892"/>
  <c r="AA28" i="2"/>
  <c r="C95" i="6847"/>
  <c r="BE7" i="6894" s="1"/>
  <c r="AX11" i="6856"/>
  <c r="G7" i="6888" l="1"/>
  <c r="C96" i="6847"/>
  <c r="AX12" i="6856"/>
  <c r="AA24" i="2" s="1"/>
  <c r="AA120" i="2"/>
  <c r="M3" i="6900" l="1"/>
  <c r="P16" i="6898"/>
  <c r="BE28" i="6894"/>
  <c r="AN25" i="6912"/>
  <c r="AH22" i="6906"/>
  <c r="J2" i="6886"/>
  <c r="J2" i="6884"/>
  <c r="AX14" i="6856"/>
  <c r="AA19" i="2" s="1"/>
  <c r="O16" i="6874"/>
  <c r="BD16" i="6867"/>
  <c r="CR12" i="6878"/>
  <c r="S33" i="6880"/>
  <c r="C97" i="6847"/>
  <c r="AA91" i="2"/>
  <c r="G11" i="6888" l="1"/>
  <c r="C98" i="6847"/>
  <c r="BE21" i="6894" s="1"/>
  <c r="AX15" i="6856"/>
  <c r="M21" i="2"/>
  <c r="M25" i="2"/>
  <c r="M13" i="2"/>
  <c r="M28" i="2"/>
  <c r="M19" i="2"/>
  <c r="M50" i="2"/>
  <c r="M8" i="2"/>
  <c r="M16" i="2"/>
  <c r="O4" i="6850"/>
  <c r="O4" i="6851"/>
  <c r="O5" i="2"/>
  <c r="O3" i="2"/>
  <c r="O19" i="2"/>
  <c r="C99" i="6847" l="1"/>
  <c r="AX16" i="6856"/>
  <c r="P6" i="6898" l="1"/>
  <c r="BE20" i="6894"/>
  <c r="S8" i="6880"/>
  <c r="AX18" i="6856"/>
  <c r="C100" i="6847"/>
  <c r="AX21" i="6856" l="1"/>
  <c r="C101" i="6847"/>
  <c r="C102" i="6847" l="1"/>
  <c r="AX22" i="6856"/>
  <c r="AH10" i="6906" l="1"/>
  <c r="AL19" i="6904"/>
  <c r="M2" i="6899"/>
  <c r="J5" i="6896"/>
  <c r="P7" i="6898"/>
  <c r="M2" i="6900"/>
  <c r="BE4" i="6894"/>
  <c r="O7" i="6908"/>
  <c r="J8" i="6886"/>
  <c r="G4" i="6888"/>
  <c r="P7" i="6883"/>
  <c r="L4" i="6891"/>
  <c r="BD10" i="6867"/>
  <c r="C103" i="6847"/>
  <c r="BE39" i="6894" s="1"/>
  <c r="BH7" i="6872"/>
  <c r="AX25" i="6856"/>
  <c r="O8" i="6874"/>
  <c r="AL76" i="6862"/>
  <c r="S21" i="6880"/>
  <c r="J19" i="6861"/>
  <c r="Q9" i="2" l="1"/>
  <c r="AK9" i="2"/>
  <c r="AK15" i="2"/>
  <c r="AK3" i="2"/>
  <c r="AK13" i="2"/>
  <c r="AK21" i="2"/>
  <c r="T9" i="2"/>
  <c r="T10" i="2"/>
  <c r="T19" i="2"/>
  <c r="T15" i="2"/>
  <c r="T16" i="2"/>
  <c r="T20" i="2"/>
  <c r="K16" i="6868"/>
  <c r="C104" i="6847"/>
  <c r="AX26" i="6856"/>
  <c r="AH16" i="2"/>
  <c r="AH6" i="2"/>
  <c r="AH91" i="2"/>
  <c r="AH9" i="2"/>
  <c r="C105" i="6847" l="1"/>
  <c r="BE48" i="6894" s="1"/>
  <c r="AX27" i="6856"/>
  <c r="S39" i="6880" l="1"/>
  <c r="J17" i="6887"/>
  <c r="AX28" i="6856"/>
  <c r="C106" i="6847"/>
  <c r="S35" i="6880" l="1"/>
  <c r="C107" i="6847"/>
  <c r="P30" i="6898" s="1"/>
  <c r="AX29" i="6856"/>
  <c r="AX30" i="6856" l="1"/>
  <c r="C108" i="6847"/>
  <c r="BE32" i="6894" s="1"/>
  <c r="K19" i="6868" l="1"/>
  <c r="G12" i="6888"/>
  <c r="AX31" i="6856"/>
  <c r="C109" i="6847"/>
  <c r="P27" i="6898" l="1"/>
  <c r="BE25" i="6894"/>
  <c r="K20" i="6868"/>
  <c r="C110" i="6847"/>
  <c r="AX32" i="6856"/>
  <c r="P28" i="6898" l="1"/>
  <c r="BE22" i="6894"/>
  <c r="K21" i="6868"/>
  <c r="C111" i="6847"/>
  <c r="BE24" i="6894" s="1"/>
  <c r="AX33" i="6856"/>
  <c r="G15" i="6888" l="1"/>
  <c r="AX34" i="6856"/>
  <c r="C112" i="6847"/>
  <c r="C113" i="6847" l="1"/>
  <c r="AX36" i="6856"/>
  <c r="AX37" i="6856" l="1"/>
  <c r="C114" i="6847"/>
  <c r="BE47" i="6894" l="1"/>
  <c r="P51" i="6898"/>
  <c r="J25" i="6887"/>
  <c r="C115" i="6847"/>
  <c r="AX38" i="6856"/>
  <c r="AA138" i="2" s="1"/>
  <c r="AA14" i="2"/>
  <c r="AA441" i="2"/>
  <c r="AA466" i="2"/>
  <c r="AA126" i="2"/>
  <c r="AA137" i="2"/>
  <c r="AA58" i="2"/>
  <c r="AA9" i="2"/>
  <c r="AA17" i="2"/>
  <c r="AA107" i="2"/>
  <c r="AA198" i="2"/>
  <c r="AA36" i="2"/>
  <c r="AA30" i="2"/>
  <c r="AA546" i="2"/>
  <c r="AA167" i="2"/>
  <c r="AA545" i="2"/>
  <c r="AA87" i="2"/>
  <c r="AA33" i="2"/>
  <c r="AA250" i="2"/>
  <c r="AA127" i="2"/>
  <c r="AA48" i="2"/>
  <c r="AA134" i="2"/>
  <c r="AA442" i="2"/>
  <c r="AA89" i="2"/>
  <c r="C116" i="6847" l="1"/>
  <c r="BE50" i="6894" s="1"/>
  <c r="AX39" i="6856"/>
  <c r="AA549" i="2" s="1"/>
  <c r="C117" i="6847" l="1"/>
  <c r="P52" i="6898" s="1"/>
  <c r="AX40" i="6856"/>
  <c r="AA322" i="2" s="1"/>
  <c r="C118" i="6847" l="1"/>
  <c r="AX41" i="6856"/>
  <c r="AA343" i="2" s="1"/>
  <c r="C119" i="6847" l="1"/>
  <c r="AX42" i="6856"/>
  <c r="C120" i="6847" l="1"/>
  <c r="BE6" i="6893" s="1"/>
  <c r="S20" i="6880"/>
  <c r="K18" i="6868"/>
  <c r="AX43" i="6856"/>
  <c r="AA149" i="2" s="1"/>
  <c r="AA617" i="2"/>
  <c r="AA154" i="2" l="1"/>
  <c r="AA204" i="2"/>
  <c r="AA78" i="2"/>
  <c r="AA13" i="2"/>
  <c r="AA158" i="2"/>
  <c r="AA35" i="2"/>
  <c r="AA439" i="2"/>
  <c r="AA7" i="2"/>
  <c r="AA96" i="2"/>
  <c r="AA146" i="2"/>
  <c r="AA117" i="2"/>
  <c r="AA150" i="2"/>
  <c r="AA453" i="2"/>
  <c r="AA21" i="2"/>
  <c r="AA20" i="2"/>
  <c r="AA515" i="2"/>
  <c r="AA251" i="2"/>
  <c r="AA85" i="2"/>
  <c r="AA50" i="2"/>
  <c r="AA16" i="2"/>
  <c r="AA99" i="2"/>
  <c r="AA200" i="2"/>
  <c r="AA210" i="2"/>
  <c r="AA26" i="2"/>
  <c r="AA77" i="2"/>
  <c r="AA209" i="2"/>
  <c r="AA18" i="2"/>
  <c r="AA25" i="2"/>
  <c r="AA143" i="2"/>
  <c r="AA112" i="2"/>
  <c r="AA448" i="2"/>
  <c r="AA97" i="2"/>
  <c r="AA38" i="2"/>
  <c r="AA31" i="2"/>
  <c r="AA64" i="2"/>
  <c r="G4" i="6889"/>
  <c r="C121" i="6847"/>
  <c r="P14" i="6897" s="1"/>
  <c r="K10" i="6869"/>
  <c r="AX6" i="6854"/>
  <c r="AA53" i="2"/>
  <c r="AA49" i="2"/>
  <c r="AA41" i="2"/>
  <c r="AA203" i="2"/>
  <c r="AA68" i="2"/>
  <c r="AA10" i="2"/>
  <c r="AA438" i="2"/>
  <c r="AA116" i="2"/>
  <c r="AA70" i="2"/>
  <c r="AA71" i="2"/>
  <c r="AA67" i="2"/>
  <c r="AA131" i="2"/>
  <c r="AA61" i="2"/>
  <c r="AA15" i="2"/>
  <c r="AA76" i="2"/>
  <c r="AA57" i="2"/>
  <c r="AA40" i="2"/>
  <c r="AA159" i="2"/>
  <c r="AA8" i="2"/>
  <c r="AA219" i="2"/>
  <c r="AA79" i="2"/>
  <c r="AA32" i="2"/>
  <c r="AA51" i="2"/>
  <c r="AA208" i="2"/>
  <c r="AA39" i="2"/>
  <c r="AA34" i="2"/>
  <c r="AA516" i="2"/>
  <c r="AA69" i="2"/>
  <c r="AA84" i="2"/>
  <c r="AA276" i="2"/>
  <c r="AA160" i="2"/>
  <c r="AA90" i="2"/>
  <c r="AA93" i="2"/>
  <c r="AA80" i="2"/>
  <c r="AA37" i="2"/>
  <c r="AA62" i="2"/>
  <c r="AA6" i="2"/>
  <c r="H27" i="6892" l="1"/>
  <c r="G27" i="6892" s="1"/>
  <c r="AA14" i="6851"/>
  <c r="AA13" i="6850"/>
  <c r="AX7" i="6854"/>
  <c r="AA56" i="6851" s="1"/>
  <c r="C122" i="6847"/>
  <c r="AA50" i="6850" l="1"/>
  <c r="C123" i="6847"/>
  <c r="AX8" i="6854"/>
  <c r="AA17" i="6851" s="1"/>
  <c r="K9" i="6869"/>
  <c r="J3" i="6896" l="1"/>
  <c r="AH8" i="6906"/>
  <c r="AL9" i="6904"/>
  <c r="AA11" i="6850"/>
  <c r="AA3" i="6850"/>
  <c r="AA4" i="6851"/>
  <c r="AA25" i="6851"/>
  <c r="AA17" i="6850"/>
  <c r="AA11" i="6851"/>
  <c r="AA28" i="6850"/>
  <c r="AA3" i="6851"/>
  <c r="AA6" i="6851"/>
  <c r="AA4" i="6850"/>
  <c r="S6" i="6880"/>
  <c r="BD6" i="6867"/>
  <c r="L2" i="6859"/>
  <c r="BH2" i="6872"/>
  <c r="AL6" i="6862"/>
  <c r="BH2" i="6873"/>
  <c r="AL6" i="6864"/>
  <c r="C124" i="6847"/>
  <c r="L2" i="6858"/>
  <c r="Z4" i="2" s="1"/>
  <c r="AA66" i="6851"/>
  <c r="AA73" i="6850"/>
  <c r="AA6" i="6850"/>
  <c r="P5" i="6898" l="1"/>
  <c r="P5" i="6897"/>
  <c r="R4" i="2"/>
  <c r="R9" i="2"/>
  <c r="R5" i="2"/>
  <c r="R6" i="2"/>
  <c r="E27" i="6892"/>
  <c r="D27" i="6892" s="1"/>
  <c r="C27" i="6892" s="1"/>
  <c r="K5" i="2"/>
  <c r="K4" i="2"/>
  <c r="K3" i="2"/>
  <c r="H4" i="2"/>
  <c r="H7" i="2"/>
  <c r="S5" i="6880"/>
  <c r="L3" i="6890"/>
  <c r="L3" i="6891"/>
  <c r="G9" i="6888"/>
  <c r="S5" i="6881"/>
  <c r="O3" i="6874"/>
  <c r="C125" i="6847"/>
  <c r="O3" i="6875"/>
  <c r="L3" i="6858"/>
  <c r="Z23" i="2" s="1"/>
  <c r="K3" i="6850"/>
  <c r="K3" i="6851"/>
  <c r="AH12" i="6906" l="1"/>
  <c r="M33" i="6900"/>
  <c r="P10" i="6898"/>
  <c r="S17" i="2" s="1"/>
  <c r="BE5" i="6894"/>
  <c r="J47" i="6896"/>
  <c r="S23" i="2"/>
  <c r="S9" i="2"/>
  <c r="S120" i="2"/>
  <c r="S58" i="2"/>
  <c r="S6" i="2"/>
  <c r="N4" i="2"/>
  <c r="N23" i="2"/>
  <c r="L9" i="6891"/>
  <c r="P31" i="2" s="1"/>
  <c r="J5" i="6886"/>
  <c r="BD9" i="6867"/>
  <c r="C126" i="6847"/>
  <c r="O4" i="6874"/>
  <c r="L3" i="2" s="1"/>
  <c r="L4" i="6858"/>
  <c r="S16" i="6880"/>
  <c r="J4" i="6861"/>
  <c r="BH5" i="6872"/>
  <c r="L5" i="6871"/>
  <c r="P9" i="2"/>
  <c r="P23" i="2"/>
  <c r="P5" i="2"/>
  <c r="P11" i="2"/>
  <c r="P6" i="2"/>
  <c r="P7" i="2"/>
  <c r="L23" i="2"/>
  <c r="P3" i="6851"/>
  <c r="P11" i="6850"/>
  <c r="P11" i="6851"/>
  <c r="P3" i="6850"/>
  <c r="S5" i="2" l="1"/>
  <c r="S3" i="2"/>
  <c r="S14" i="2"/>
  <c r="S19" i="2"/>
  <c r="S16" i="2"/>
  <c r="S12" i="2"/>
  <c r="Q22" i="2"/>
  <c r="Q36" i="2"/>
  <c r="Q5" i="2"/>
  <c r="Q17" i="2"/>
  <c r="Q48" i="2"/>
  <c r="Q14" i="2"/>
  <c r="Q11" i="2"/>
  <c r="Q16" i="2"/>
  <c r="Q91" i="2"/>
  <c r="Q12" i="2"/>
  <c r="P17" i="6898"/>
  <c r="J7" i="6896"/>
  <c r="P41" i="2"/>
  <c r="L9" i="2"/>
  <c r="P71" i="2"/>
  <c r="L5" i="2"/>
  <c r="L6" i="2"/>
  <c r="Z12" i="2"/>
  <c r="O24" i="2"/>
  <c r="O70" i="2"/>
  <c r="O9" i="2"/>
  <c r="O6" i="2"/>
  <c r="O12" i="2"/>
  <c r="O17" i="2"/>
  <c r="O13" i="2"/>
  <c r="O26" i="2"/>
  <c r="K12" i="2"/>
  <c r="K9" i="2"/>
  <c r="K8" i="2"/>
  <c r="K33" i="2"/>
  <c r="L14" i="2"/>
  <c r="P12" i="2"/>
  <c r="P25" i="2"/>
  <c r="AB13" i="2"/>
  <c r="AB12" i="2"/>
  <c r="AB10" i="2"/>
  <c r="O12" i="6874"/>
  <c r="L5" i="6858"/>
  <c r="Z55" i="2" s="1"/>
  <c r="C127" i="6847"/>
  <c r="L8" i="2"/>
  <c r="L12" i="2"/>
  <c r="P15" i="2"/>
  <c r="P34" i="2"/>
  <c r="S25" i="2" l="1"/>
  <c r="S55" i="2"/>
  <c r="J16" i="6896"/>
  <c r="O12" i="6908"/>
  <c r="R55" i="2"/>
  <c r="J3" i="6887"/>
  <c r="CR28" i="6878"/>
  <c r="L6" i="6858"/>
  <c r="Z27" i="2" s="1"/>
  <c r="S11" i="6880"/>
  <c r="BH9" i="6872"/>
  <c r="AL28" i="6862"/>
  <c r="C128" i="6847"/>
  <c r="AK27" i="2" l="1"/>
  <c r="AK93" i="2"/>
  <c r="AK36" i="2"/>
  <c r="AK51" i="2"/>
  <c r="AK149" i="2"/>
  <c r="BD20" i="6867"/>
  <c r="L7" i="6858"/>
  <c r="Z155" i="2" s="1"/>
  <c r="C129" i="6847"/>
  <c r="AN26" i="6912" s="1"/>
  <c r="AG35" i="2"/>
  <c r="AG16" i="2"/>
  <c r="AG27" i="2"/>
  <c r="K27" i="2"/>
  <c r="K6" i="2"/>
  <c r="Z16" i="2" l="1"/>
  <c r="L9" i="6858"/>
  <c r="Z75" i="2" s="1"/>
  <c r="BD12" i="6867"/>
  <c r="C130" i="6847"/>
  <c r="O29" i="6874"/>
  <c r="L10" i="6858" l="1"/>
  <c r="Z424" i="2" s="1"/>
  <c r="C131" i="6847"/>
  <c r="BD37" i="6867" l="1"/>
  <c r="J13" i="6887"/>
  <c r="C132" i="6847"/>
  <c r="B429" i="2" s="1"/>
  <c r="L11" i="6858"/>
  <c r="B11" i="6850"/>
  <c r="C3" i="2"/>
  <c r="C55" i="2"/>
  <c r="B28" i="6850"/>
  <c r="B19" i="2"/>
  <c r="B73" i="6850"/>
  <c r="C89" i="2"/>
  <c r="B546" i="2"/>
  <c r="C13" i="6850"/>
  <c r="C617" i="2"/>
  <c r="C138" i="2"/>
  <c r="C11" i="6851"/>
  <c r="B135" i="2"/>
  <c r="C56" i="6851"/>
  <c r="B272" i="2"/>
  <c r="C272" i="2"/>
  <c r="C198" i="2"/>
  <c r="C9" i="2"/>
  <c r="B343" i="2"/>
  <c r="C91" i="2"/>
  <c r="B322" i="2"/>
  <c r="B150" i="2"/>
  <c r="B9" i="2"/>
  <c r="B23" i="2"/>
  <c r="B126" i="2"/>
  <c r="B3" i="2"/>
  <c r="B75" i="2"/>
  <c r="C28" i="2"/>
  <c r="B155" i="2"/>
  <c r="C120" i="2"/>
  <c r="C4" i="2"/>
  <c r="B137" i="2"/>
  <c r="C4" i="6851"/>
  <c r="C155" i="2"/>
  <c r="B107" i="2"/>
  <c r="C126" i="2"/>
  <c r="B167" i="2"/>
  <c r="B58" i="2"/>
  <c r="B251" i="2"/>
  <c r="C549" i="2"/>
  <c r="C442" i="2"/>
  <c r="C250" i="2"/>
  <c r="B91" i="2"/>
  <c r="C107" i="2"/>
  <c r="C466" i="2"/>
  <c r="B56" i="6851"/>
  <c r="C58" i="2"/>
  <c r="C14" i="6851"/>
  <c r="C322" i="2"/>
  <c r="B617" i="2"/>
  <c r="B545" i="2"/>
  <c r="C4" i="6850"/>
  <c r="B134" i="2"/>
  <c r="C75" i="2"/>
  <c r="C11" i="6850"/>
  <c r="C134" i="2"/>
  <c r="B549" i="2"/>
  <c r="C137" i="2"/>
  <c r="C441" i="2"/>
  <c r="B120" i="2"/>
  <c r="B4" i="2"/>
  <c r="B25" i="6851"/>
  <c r="B66" i="6851"/>
  <c r="C28" i="6850"/>
  <c r="B55" i="2"/>
  <c r="B138" i="2"/>
  <c r="B442" i="2"/>
  <c r="B441" i="2"/>
  <c r="B198" i="2"/>
  <c r="B13" i="6850"/>
  <c r="B4" i="6850"/>
  <c r="C167" i="2"/>
  <c r="C25" i="6851"/>
  <c r="C150" i="2"/>
  <c r="B12" i="2"/>
  <c r="C12" i="2"/>
  <c r="B4" i="6851"/>
  <c r="C135" i="2"/>
  <c r="B89" i="2"/>
  <c r="C19" i="2"/>
  <c r="B50" i="6850"/>
  <c r="C424" i="2"/>
  <c r="C73" i="6850"/>
  <c r="B424" i="2"/>
  <c r="B127" i="2"/>
  <c r="C27" i="2"/>
  <c r="C546" i="2"/>
  <c r="B28" i="2"/>
  <c r="C545" i="2"/>
  <c r="B14" i="6851"/>
  <c r="C343" i="2"/>
  <c r="B87" i="2"/>
  <c r="B250" i="2"/>
  <c r="B11" i="6851"/>
  <c r="C66" i="6851"/>
  <c r="C50" i="6850"/>
  <c r="B27" i="2"/>
  <c r="B466" i="2"/>
  <c r="C23" i="2"/>
  <c r="C127" i="2"/>
  <c r="C87" i="2"/>
  <c r="Z135" i="2" l="1"/>
  <c r="C133" i="6847"/>
  <c r="AC8" i="6905" s="1"/>
  <c r="L12" i="6858"/>
  <c r="Z35" i="2" s="1"/>
  <c r="C429" i="2"/>
  <c r="Z429" i="2" l="1"/>
  <c r="J6" i="6887"/>
  <c r="C134" i="6847"/>
  <c r="J27" i="6896" s="1"/>
  <c r="L14" i="6858"/>
  <c r="C125" i="2"/>
  <c r="B125" i="2"/>
  <c r="B94" i="2" l="1"/>
  <c r="C94" i="2"/>
  <c r="J22" i="6886"/>
  <c r="BD35" i="6867"/>
  <c r="L16" i="6858"/>
  <c r="Z40" i="2" s="1"/>
  <c r="S45" i="6880"/>
  <c r="C135" i="6847"/>
  <c r="AL79" i="6904" s="1"/>
  <c r="AG125" i="2"/>
  <c r="AG68" i="2"/>
  <c r="Z125" i="2"/>
  <c r="Z31" i="2"/>
  <c r="C190" i="2" l="1"/>
  <c r="Z94" i="2"/>
  <c r="B190" i="2"/>
  <c r="C136" i="6847"/>
  <c r="L18" i="6858"/>
  <c r="Z32" i="2" s="1"/>
  <c r="J49" i="6861"/>
  <c r="AL57" i="6862"/>
  <c r="B5" i="6850"/>
  <c r="B5" i="6851"/>
  <c r="C5" i="6850" l="1"/>
  <c r="J3" i="6895"/>
  <c r="P6" i="6897"/>
  <c r="Z442" i="2"/>
  <c r="Z114" i="2"/>
  <c r="Z93" i="2"/>
  <c r="Z30" i="2"/>
  <c r="Z220" i="2"/>
  <c r="Z609" i="2"/>
  <c r="Z623" i="2"/>
  <c r="Z262" i="2"/>
  <c r="Z276" i="2"/>
  <c r="Z647" i="2"/>
  <c r="Z7" i="2"/>
  <c r="Z187" i="2"/>
  <c r="Z219" i="2"/>
  <c r="Z453" i="2"/>
  <c r="Z100" i="2"/>
  <c r="Z448" i="2"/>
  <c r="Z440" i="2"/>
  <c r="Z419" i="2"/>
  <c r="Z165" i="2"/>
  <c r="Z69" i="2"/>
  <c r="Z36" i="2"/>
  <c r="Z88" i="2"/>
  <c r="Z289" i="2"/>
  <c r="Z105" i="2"/>
  <c r="Z479" i="2"/>
  <c r="Z607" i="2"/>
  <c r="Z270" i="2"/>
  <c r="Z542" i="2"/>
  <c r="Z103" i="2"/>
  <c r="Z495" i="2"/>
  <c r="Z137" i="2"/>
  <c r="Z22" i="2"/>
  <c r="Z110" i="2"/>
  <c r="Z588" i="2"/>
  <c r="Z543" i="2"/>
  <c r="Z597" i="2"/>
  <c r="Z519" i="2"/>
  <c r="Z444" i="2"/>
  <c r="Z489" i="2"/>
  <c r="Z112" i="2"/>
  <c r="Z212" i="2"/>
  <c r="Z622" i="2"/>
  <c r="Z26" i="2"/>
  <c r="Z561" i="2"/>
  <c r="Z297" i="2"/>
  <c r="Z598" i="2"/>
  <c r="Z72" i="2"/>
  <c r="Z480" i="2"/>
  <c r="Z85" i="2"/>
  <c r="Z25" i="2"/>
  <c r="Z101" i="2"/>
  <c r="Z438" i="2"/>
  <c r="Z218" i="2"/>
  <c r="Z3" i="2"/>
  <c r="Z162" i="2"/>
  <c r="Z426" i="2"/>
  <c r="Z17" i="2"/>
  <c r="Z71" i="2"/>
  <c r="Z9" i="2"/>
  <c r="Z433" i="2"/>
  <c r="Z639" i="2"/>
  <c r="Z45" i="2"/>
  <c r="Z87" i="2"/>
  <c r="Z141" i="2"/>
  <c r="Z269" i="2"/>
  <c r="Z360" i="2"/>
  <c r="Z587" i="2"/>
  <c r="Z456" i="2"/>
  <c r="Z248" i="2"/>
  <c r="Z616" i="2"/>
  <c r="Z200" i="2"/>
  <c r="Z142" i="2"/>
  <c r="Z497" i="2"/>
  <c r="Z189" i="2"/>
  <c r="Z637" i="2"/>
  <c r="Z643" i="2"/>
  <c r="Z549" i="2"/>
  <c r="Z146" i="2"/>
  <c r="Z84" i="2"/>
  <c r="Z615" i="2"/>
  <c r="Z544" i="2"/>
  <c r="Z560" i="2"/>
  <c r="Z420" i="2"/>
  <c r="Z268" i="2"/>
  <c r="Z176" i="2"/>
  <c r="Z246" i="2"/>
  <c r="Z116" i="2"/>
  <c r="Z66" i="2"/>
  <c r="Z53" i="2"/>
  <c r="Z469" i="2"/>
  <c r="Z641" i="2"/>
  <c r="Z97" i="2"/>
  <c r="Z111" i="2"/>
  <c r="Z642" i="2"/>
  <c r="Z274" i="2"/>
  <c r="Z635" i="2"/>
  <c r="Z612" i="2"/>
  <c r="Z118" i="2"/>
  <c r="Z73" i="2"/>
  <c r="Z503" i="2"/>
  <c r="Z98" i="2"/>
  <c r="Z586" i="2"/>
  <c r="Z537" i="2"/>
  <c r="Z107" i="2"/>
  <c r="Z226" i="2"/>
  <c r="Z610" i="2"/>
  <c r="Z104" i="2"/>
  <c r="Z81" i="2"/>
  <c r="Z158" i="2"/>
  <c r="Z65" i="2"/>
  <c r="Z535" i="2"/>
  <c r="Z172" i="2"/>
  <c r="Z183" i="2"/>
  <c r="Z417" i="2"/>
  <c r="Z599" i="2"/>
  <c r="Z225" i="2"/>
  <c r="Z57" i="2"/>
  <c r="Z272" i="2"/>
  <c r="Z646" i="2"/>
  <c r="Z18" i="2"/>
  <c r="Z484" i="2"/>
  <c r="Z619" i="2"/>
  <c r="Z39" i="2"/>
  <c r="Z198" i="2"/>
  <c r="Z213" i="2"/>
  <c r="Z631" i="2"/>
  <c r="Z582" i="2"/>
  <c r="Z11" i="2"/>
  <c r="Z188" i="2"/>
  <c r="Z51" i="2"/>
  <c r="Z208" i="2"/>
  <c r="Z461" i="2"/>
  <c r="Z96" i="2"/>
  <c r="Z28" i="2"/>
  <c r="Z256" i="2"/>
  <c r="Z151" i="2"/>
  <c r="Z373" i="2"/>
  <c r="Z451" i="2"/>
  <c r="Z551" i="2"/>
  <c r="Z52" i="2"/>
  <c r="Z465" i="2"/>
  <c r="Z463" i="2"/>
  <c r="Z251" i="2"/>
  <c r="Z19" i="2"/>
  <c r="Z441" i="2"/>
  <c r="Z284" i="2"/>
  <c r="Z293" i="2"/>
  <c r="Z5" i="2"/>
  <c r="Z37" i="2"/>
  <c r="Z545" i="2"/>
  <c r="Z394" i="2"/>
  <c r="Z532" i="2"/>
  <c r="Z149" i="2"/>
  <c r="Z557" i="2"/>
  <c r="Z470" i="2"/>
  <c r="Z33" i="2"/>
  <c r="Z60" i="2"/>
  <c r="Z221" i="2"/>
  <c r="Z267" i="2"/>
  <c r="Z374" i="2"/>
  <c r="Z645" i="2"/>
  <c r="Z332" i="2"/>
  <c r="Z44" i="2"/>
  <c r="Z603" i="2"/>
  <c r="Z496" i="2"/>
  <c r="Z445" i="2"/>
  <c r="Z550" i="2"/>
  <c r="Z70" i="2"/>
  <c r="Z614" i="2"/>
  <c r="Z15" i="2"/>
  <c r="Z370" i="2"/>
  <c r="S6" i="6881"/>
  <c r="C137" i="6847"/>
  <c r="J7" i="6895" s="1"/>
  <c r="BH9" i="6873"/>
  <c r="O4" i="6875"/>
  <c r="AL8" i="6864"/>
  <c r="L3" i="6859"/>
  <c r="B15" i="6850"/>
  <c r="C15" i="6850"/>
  <c r="B13" i="6851"/>
  <c r="C13" i="6851"/>
  <c r="Z90" i="2"/>
  <c r="Z546" i="2"/>
  <c r="Z76" i="2"/>
  <c r="Z167" i="2"/>
  <c r="Z439" i="2"/>
  <c r="Z606" i="2"/>
  <c r="Z150" i="2"/>
  <c r="Z634" i="2"/>
  <c r="Z472" i="2"/>
  <c r="Z182" i="2"/>
  <c r="Z290" i="2"/>
  <c r="Z388" i="2"/>
  <c r="Z139" i="2"/>
  <c r="Z291" i="2"/>
  <c r="Z184" i="2"/>
  <c r="Z78" i="2"/>
  <c r="Z553" i="2"/>
  <c r="Z161" i="2"/>
  <c r="Z191" i="2"/>
  <c r="Z626" i="2"/>
  <c r="Z322" i="2"/>
  <c r="Z308" i="2"/>
  <c r="Z466" i="2"/>
  <c r="Z227" i="2"/>
  <c r="Z378" i="2"/>
  <c r="Z58" i="2"/>
  <c r="Z287" i="2"/>
  <c r="Z91" i="2"/>
  <c r="Z224" i="2"/>
  <c r="Z618" i="2"/>
  <c r="Z159" i="2"/>
  <c r="Z214" i="2"/>
  <c r="Z585" i="2"/>
  <c r="Z566" i="2"/>
  <c r="Z20" i="2"/>
  <c r="Z235" i="2"/>
  <c r="Z102" i="2"/>
  <c r="Z638" i="2"/>
  <c r="Z338" i="2"/>
  <c r="Z160" i="2"/>
  <c r="Z343" i="2"/>
  <c r="Z273" i="2"/>
  <c r="Z120" i="2"/>
  <c r="Z82" i="2"/>
  <c r="Z644" i="2"/>
  <c r="Z177" i="2"/>
  <c r="Z357" i="2"/>
  <c r="Z109" i="2"/>
  <c r="Z194" i="2"/>
  <c r="Z92" i="2"/>
  <c r="Z67" i="2"/>
  <c r="Z21" i="2"/>
  <c r="Z86" i="2"/>
  <c r="Z471" i="2"/>
  <c r="Z578" i="2"/>
  <c r="Z515" i="2"/>
  <c r="Z41" i="2"/>
  <c r="Z446" i="2"/>
  <c r="Z48" i="2"/>
  <c r="Z99" i="2"/>
  <c r="Z10" i="2"/>
  <c r="Z617" i="2"/>
  <c r="Z526" i="2"/>
  <c r="Z565" i="2"/>
  <c r="Z447" i="2"/>
  <c r="Z42" i="2"/>
  <c r="Z6" i="2"/>
  <c r="Z122" i="2"/>
  <c r="Z128" i="2"/>
  <c r="Z24" i="2"/>
  <c r="Z636" i="2"/>
  <c r="Z34" i="2"/>
  <c r="Z186" i="2"/>
  <c r="Z239" i="2"/>
  <c r="Z240" i="2"/>
  <c r="C5" i="6851"/>
  <c r="Z79" i="2"/>
  <c r="Z570" i="2"/>
  <c r="Z43" i="2"/>
  <c r="Z166" i="2"/>
  <c r="Z138" i="2"/>
  <c r="Z483" i="2"/>
  <c r="Z131" i="2"/>
  <c r="Z29" i="2"/>
  <c r="Z222" i="2"/>
  <c r="Z143" i="2"/>
  <c r="Z266" i="2"/>
  <c r="Z203" i="2"/>
  <c r="Z77" i="2"/>
  <c r="Z13" i="2"/>
  <c r="Z89" i="2"/>
  <c r="Z534" i="2"/>
  <c r="Z490" i="2"/>
  <c r="Z164" i="2"/>
  <c r="Z608" i="2"/>
  <c r="Z63" i="2"/>
  <c r="Z449" i="2"/>
  <c r="Z259" i="2"/>
  <c r="Z508" i="2"/>
  <c r="Z242" i="2"/>
  <c r="Z54" i="2"/>
  <c r="Z288" i="2"/>
  <c r="Z148" i="2"/>
  <c r="Z443" i="2"/>
  <c r="Z450" i="2"/>
  <c r="Z359" i="2"/>
  <c r="Z436" i="2"/>
  <c r="Z434" i="2"/>
  <c r="Z516" i="2"/>
  <c r="Z510" i="2"/>
  <c r="Z64" i="2"/>
  <c r="Z264" i="2"/>
  <c r="Z630" i="2"/>
  <c r="Z564" i="2"/>
  <c r="Z127" i="2"/>
  <c r="Z571" i="2"/>
  <c r="Z548" i="2"/>
  <c r="Z250" i="2"/>
  <c r="Z61" i="2"/>
  <c r="Z611" i="2"/>
  <c r="Z68" i="2"/>
  <c r="Z223" i="2"/>
  <c r="Z47" i="2"/>
  <c r="Z8" i="2"/>
  <c r="Z209" i="2"/>
  <c r="Z305" i="2"/>
  <c r="Z179" i="2"/>
  <c r="Z521" i="2"/>
  <c r="Z119" i="2"/>
  <c r="Z602" i="2"/>
  <c r="Z467" i="2"/>
  <c r="Z134" i="2"/>
  <c r="Z50" i="2"/>
  <c r="Z62" i="2"/>
  <c r="Z210" i="2"/>
  <c r="Z115" i="2"/>
  <c r="Z156" i="2"/>
  <c r="Z271" i="2"/>
  <c r="Z579" i="2"/>
  <c r="Z38" i="2"/>
  <c r="Z309" i="2"/>
  <c r="Z193" i="2"/>
  <c r="Z117" i="2"/>
  <c r="Z14" i="2"/>
  <c r="Z49" i="2"/>
  <c r="Z304" i="2"/>
  <c r="Z294" i="2"/>
  <c r="Z154" i="2"/>
  <c r="Z80" i="2"/>
  <c r="Z126" i="2"/>
  <c r="Z204" i="2"/>
  <c r="Z133" i="2"/>
  <c r="Z482" i="2"/>
  <c r="Z233" i="2"/>
  <c r="Z457" i="2"/>
  <c r="Z468" i="2"/>
  <c r="Z190" i="2"/>
  <c r="R5" i="6850" l="1"/>
  <c r="R5" i="6851"/>
  <c r="S5" i="6851"/>
  <c r="S3" i="6851"/>
  <c r="S3" i="6850"/>
  <c r="S5" i="6850"/>
  <c r="N5" i="6851"/>
  <c r="N5" i="6850"/>
  <c r="L4" i="6850"/>
  <c r="L3" i="6851"/>
  <c r="L4" i="6851"/>
  <c r="L3" i="6850"/>
  <c r="L5" i="6851"/>
  <c r="L5" i="6850"/>
  <c r="H26" i="6892"/>
  <c r="G26" i="6892" s="1"/>
  <c r="Z5" i="6850"/>
  <c r="Z3" i="6851"/>
  <c r="Z5" i="6851"/>
  <c r="Z3" i="6850"/>
  <c r="J6" i="6884"/>
  <c r="S16" i="6881"/>
  <c r="BD11" i="6866"/>
  <c r="C138" i="6847"/>
  <c r="L5" i="6859"/>
  <c r="Z25" i="6851" s="1"/>
  <c r="AH3" i="6909" l="1"/>
  <c r="AL12" i="6904"/>
  <c r="AH3" i="6906"/>
  <c r="M8" i="6900"/>
  <c r="Z4" i="6850"/>
  <c r="Z66" i="6851"/>
  <c r="Z13" i="6850"/>
  <c r="Z28" i="6850"/>
  <c r="Z11" i="6850"/>
  <c r="Z4" i="6851"/>
  <c r="Z14" i="6851"/>
  <c r="Z6" i="6851"/>
  <c r="Z56" i="6851"/>
  <c r="Z10" i="6850"/>
  <c r="J7" i="6861"/>
  <c r="AL11" i="6862"/>
  <c r="C139" i="6847"/>
  <c r="Z8" i="6851"/>
  <c r="Z11" i="6851"/>
  <c r="Z7" i="6850"/>
  <c r="Z17" i="6850"/>
  <c r="Z50" i="6850"/>
  <c r="Z17" i="6851"/>
  <c r="Z13" i="6851"/>
  <c r="Z73" i="6850"/>
  <c r="Z10" i="6851"/>
  <c r="Z15" i="6850"/>
  <c r="Z6" i="6850"/>
  <c r="V9" i="2" l="1"/>
  <c r="V4" i="2"/>
  <c r="V12" i="2"/>
  <c r="V10" i="2"/>
  <c r="V6" i="2"/>
  <c r="V11" i="2"/>
  <c r="V29" i="2"/>
  <c r="V5" i="2"/>
  <c r="V8" i="2"/>
  <c r="V16" i="2"/>
  <c r="V13" i="2"/>
  <c r="V15" i="2"/>
  <c r="V3" i="2"/>
  <c r="V7" i="2"/>
  <c r="V4" i="6850"/>
  <c r="V4" i="6851"/>
  <c r="T13" i="2"/>
  <c r="T29" i="2"/>
  <c r="E26" i="6892"/>
  <c r="D26" i="6892" s="1"/>
  <c r="C26" i="6892" s="1"/>
  <c r="C140" i="6847"/>
  <c r="J10" i="6861"/>
  <c r="AB338" i="2" s="1"/>
  <c r="AB6" i="2"/>
  <c r="AB8" i="2"/>
  <c r="AB29" i="2"/>
  <c r="AB21" i="2" l="1"/>
  <c r="AB117" i="2"/>
  <c r="AB24" i="2"/>
  <c r="AB16" i="2"/>
  <c r="L16" i="6871"/>
  <c r="P15" i="6883"/>
  <c r="J16" i="6861"/>
  <c r="AB9" i="2" s="1"/>
  <c r="C141" i="6847"/>
  <c r="M22" i="6900" s="1"/>
  <c r="AC13" i="6865"/>
  <c r="AB15" i="2"/>
  <c r="AB25" i="2" l="1"/>
  <c r="AB103" i="2"/>
  <c r="AB41" i="2"/>
  <c r="AB20" i="2"/>
  <c r="L14" i="6871"/>
  <c r="P17" i="6883"/>
  <c r="J21" i="6861"/>
  <c r="AB63" i="2" s="1"/>
  <c r="AL41" i="6862"/>
  <c r="C142" i="6847"/>
  <c r="M14" i="6900" l="1"/>
  <c r="AH38" i="6906"/>
  <c r="C143" i="6847"/>
  <c r="J22" i="6861"/>
  <c r="AH39" i="6906" l="1"/>
  <c r="M13" i="6900"/>
  <c r="C144" i="6847"/>
  <c r="AH44" i="6906" s="1"/>
  <c r="J23" i="6861"/>
  <c r="L12" i="6871" l="1"/>
  <c r="C145" i="6847"/>
  <c r="M29" i="6900" s="1"/>
  <c r="J25" i="6861"/>
  <c r="C146" i="6847" l="1"/>
  <c r="J27" i="6861"/>
  <c r="J28" i="6861" l="1"/>
  <c r="C147" i="6847"/>
  <c r="J30" i="6861" l="1"/>
  <c r="C148" i="6847"/>
  <c r="C149" i="6847" l="1"/>
  <c r="J31" i="6861"/>
  <c r="C150" i="6847" l="1"/>
  <c r="J34" i="6861"/>
  <c r="AN9" i="6912" l="1"/>
  <c r="M10" i="6900"/>
  <c r="AH54" i="6906"/>
  <c r="CR22" i="6878"/>
  <c r="AL60" i="6862"/>
  <c r="J35" i="6861"/>
  <c r="C151" i="6847"/>
  <c r="BH31" i="6872"/>
  <c r="T43" i="2" l="1"/>
  <c r="AN8" i="6912"/>
  <c r="M11" i="6900"/>
  <c r="CR36" i="6878"/>
  <c r="L23" i="6891"/>
  <c r="AL59" i="6862"/>
  <c r="BH30" i="6872"/>
  <c r="J36" i="6861"/>
  <c r="C152" i="6847"/>
  <c r="J23" i="6896" l="1"/>
  <c r="AL21" i="6904"/>
  <c r="T45" i="2"/>
  <c r="O18" i="6874"/>
  <c r="P12" i="6883"/>
  <c r="AL36" i="6862"/>
  <c r="C153" i="6847"/>
  <c r="J39" i="6861"/>
  <c r="J42" i="6896" l="1"/>
  <c r="AL73" i="6904"/>
  <c r="AN31" i="6912"/>
  <c r="O23" i="6908"/>
  <c r="M28" i="6900"/>
  <c r="CR35" i="6878"/>
  <c r="L46" i="6891"/>
  <c r="J21" i="6886"/>
  <c r="BH41" i="6872"/>
  <c r="BD46" i="6867"/>
  <c r="L29" i="6871"/>
  <c r="O43" i="6874"/>
  <c r="C154" i="6847"/>
  <c r="AL93" i="6862"/>
  <c r="J42" i="6861"/>
  <c r="P33" i="6898" l="1"/>
  <c r="BE30" i="6894"/>
  <c r="J40" i="6896"/>
  <c r="G10" i="6888"/>
  <c r="J16" i="6887"/>
  <c r="C155" i="6847"/>
  <c r="J43" i="6861"/>
  <c r="BH38" i="6872"/>
  <c r="S26" i="6880"/>
  <c r="J44" i="6861" l="1"/>
  <c r="AB560" i="2" s="1"/>
  <c r="C156" i="6847"/>
  <c r="AB38" i="2"/>
  <c r="AB440" i="2"/>
  <c r="AB105" i="2"/>
  <c r="AB66" i="2"/>
  <c r="AB51" i="2"/>
  <c r="AB64" i="2"/>
  <c r="AB43" i="2"/>
  <c r="AB96" i="2"/>
  <c r="AB42" i="2"/>
  <c r="AB447" i="2"/>
  <c r="AB40" i="2"/>
  <c r="AB100" i="2"/>
  <c r="AB22" i="2"/>
  <c r="AB37" i="2"/>
  <c r="AB99" i="2"/>
  <c r="AB52" i="2"/>
  <c r="AB246" i="2"/>
  <c r="AB101" i="2"/>
  <c r="AB467" i="2"/>
  <c r="AB53" i="2"/>
  <c r="AB446" i="2"/>
  <c r="AB45" i="2"/>
  <c r="AH24" i="6906" l="1"/>
  <c r="AL32" i="6904"/>
  <c r="BH20" i="6872"/>
  <c r="J45" i="6861"/>
  <c r="AL26" i="6862"/>
  <c r="C157" i="6847"/>
  <c r="AB54" i="2" l="1"/>
  <c r="J46" i="6861"/>
  <c r="AB190" i="2" s="1"/>
  <c r="C158" i="6847"/>
  <c r="AC11" i="6903" l="1"/>
  <c r="AH5" i="6909"/>
  <c r="AB515" i="2"/>
  <c r="AB276" i="2"/>
  <c r="AB27" i="2"/>
  <c r="AB424" i="2"/>
  <c r="AB75" i="2"/>
  <c r="AB14" i="2"/>
  <c r="AB322" i="2"/>
  <c r="AB198" i="2"/>
  <c r="S15" i="6881"/>
  <c r="L7" i="6890"/>
  <c r="J4" i="6884"/>
  <c r="O11" i="6875"/>
  <c r="C159" i="6847"/>
  <c r="J5" i="6860"/>
  <c r="L3" i="6870"/>
  <c r="BL7" i="6877"/>
  <c r="AB549" i="2"/>
  <c r="AB67" i="2"/>
  <c r="AB18" i="2"/>
  <c r="AB272" i="2"/>
  <c r="AB94" i="2"/>
  <c r="AB250" i="2"/>
  <c r="AB49" i="2"/>
  <c r="AB219" i="2"/>
  <c r="AB55" i="2"/>
  <c r="AB80" i="2"/>
  <c r="AB32" i="2"/>
  <c r="AB208" i="2"/>
  <c r="AB39" i="2"/>
  <c r="AB4" i="2"/>
  <c r="AB58" i="2"/>
  <c r="AB167" i="2"/>
  <c r="AB343" i="2"/>
  <c r="AB90" i="2"/>
  <c r="AB107" i="2"/>
  <c r="AB77" i="2"/>
  <c r="AB143" i="2"/>
  <c r="AB30" i="2"/>
  <c r="AB134" i="2"/>
  <c r="AB70" i="2"/>
  <c r="AB137" i="2"/>
  <c r="AB33" i="2"/>
  <c r="AB545" i="2"/>
  <c r="AB149" i="2"/>
  <c r="AB28" i="2"/>
  <c r="AB50" i="2"/>
  <c r="AB19" i="2"/>
  <c r="AB79" i="2"/>
  <c r="AB87" i="2"/>
  <c r="AB26" i="2"/>
  <c r="AB11" i="2"/>
  <c r="AB439" i="2"/>
  <c r="AB62" i="2"/>
  <c r="AB466" i="2"/>
  <c r="AB78" i="2"/>
  <c r="AB93" i="2"/>
  <c r="AB7" i="2"/>
  <c r="AB76" i="2"/>
  <c r="AB200" i="2"/>
  <c r="AB546" i="2"/>
  <c r="AB441" i="2"/>
  <c r="AB31" i="2"/>
  <c r="AB158" i="2"/>
  <c r="AB565" i="2"/>
  <c r="AB68" i="2"/>
  <c r="AB5" i="2"/>
  <c r="AB442" i="2"/>
  <c r="AB150" i="2"/>
  <c r="AB71" i="2"/>
  <c r="AB61" i="2"/>
  <c r="AB17" i="2"/>
  <c r="AB154" i="2"/>
  <c r="AB210" i="2"/>
  <c r="AB135" i="2"/>
  <c r="AB127" i="2"/>
  <c r="AB85" i="2"/>
  <c r="AB159" i="2"/>
  <c r="AB48" i="2"/>
  <c r="AB160" i="2"/>
  <c r="AB516" i="2"/>
  <c r="AB89" i="2"/>
  <c r="AB617" i="2"/>
  <c r="AB138" i="2"/>
  <c r="AB35" i="2"/>
  <c r="AB203" i="2"/>
  <c r="AB126" i="2"/>
  <c r="AB116" i="2"/>
  <c r="AB429" i="2"/>
  <c r="AB120" i="2"/>
  <c r="AB448" i="2"/>
  <c r="AB112" i="2"/>
  <c r="AB204" i="2"/>
  <c r="AB36" i="2"/>
  <c r="AB57" i="2"/>
  <c r="AB209" i="2"/>
  <c r="AB131" i="2"/>
  <c r="AB23" i="2"/>
  <c r="AB91" i="2"/>
  <c r="AB97" i="2"/>
  <c r="AB146" i="2"/>
  <c r="AB34" i="2"/>
  <c r="AB438" i="2"/>
  <c r="AB125" i="2"/>
  <c r="AB453" i="2"/>
  <c r="AB155" i="2"/>
  <c r="AB84" i="2"/>
  <c r="AB251" i="2"/>
  <c r="AB69" i="2"/>
  <c r="J9" i="6895" l="1"/>
  <c r="P9" i="6897"/>
  <c r="BE13" i="6893"/>
  <c r="V8" i="6851"/>
  <c r="V7" i="6850"/>
  <c r="J8" i="6851"/>
  <c r="J7" i="6850"/>
  <c r="O7" i="6850"/>
  <c r="O8" i="6851"/>
  <c r="H28" i="6892"/>
  <c r="G28" i="6892" s="1"/>
  <c r="AB7" i="6850"/>
  <c r="AB8" i="6851"/>
  <c r="G3" i="6889"/>
  <c r="S9" i="6881"/>
  <c r="J5" i="6885"/>
  <c r="BH8" i="6873"/>
  <c r="C160" i="6847"/>
  <c r="AL14" i="6904" s="1"/>
  <c r="J6" i="6860"/>
  <c r="AB11" i="6850" s="1"/>
  <c r="AB4" i="6850" l="1"/>
  <c r="AB28" i="6850"/>
  <c r="AB11" i="6851"/>
  <c r="AB17" i="6851"/>
  <c r="AB10" i="6850"/>
  <c r="AB5" i="6851"/>
  <c r="AH10" i="6851"/>
  <c r="AH13" i="6850"/>
  <c r="AH10" i="6850"/>
  <c r="AH14" i="6851"/>
  <c r="AB3" i="6851"/>
  <c r="AB5" i="6850"/>
  <c r="AB10" i="6851"/>
  <c r="AB50" i="6850"/>
  <c r="AB13" i="6851"/>
  <c r="AB4" i="6851"/>
  <c r="AB20" i="6850"/>
  <c r="AB66" i="6851"/>
  <c r="CR21" i="6878"/>
  <c r="C161" i="6847"/>
  <c r="AL10" i="6904" s="1"/>
  <c r="AL8" i="6862"/>
  <c r="AB17" i="6850"/>
  <c r="AB25" i="6851"/>
  <c r="AB3" i="6850"/>
  <c r="AB92" i="6850"/>
  <c r="AB14" i="6851"/>
  <c r="AB15" i="6850"/>
  <c r="AB56" i="6851"/>
  <c r="AB56" i="6850"/>
  <c r="AB13" i="6850"/>
  <c r="AB73" i="6850"/>
  <c r="E28" i="6892" l="1"/>
  <c r="D28" i="6892" s="1"/>
  <c r="C28" i="6892" s="1"/>
  <c r="AL10" i="6862"/>
  <c r="H29" i="2" s="1"/>
  <c r="C162" i="6847"/>
  <c r="H60" i="2"/>
  <c r="H10" i="2"/>
  <c r="H8" i="2" l="1"/>
  <c r="H81" i="2"/>
  <c r="BD5" i="6867"/>
  <c r="C163" i="6847"/>
  <c r="AN16" i="6912" s="1"/>
  <c r="AL13" i="6862"/>
  <c r="O24" i="6874" l="1"/>
  <c r="C164" i="6847"/>
  <c r="AL14" i="6862"/>
  <c r="H18" i="2" s="1"/>
  <c r="H88" i="2"/>
  <c r="I14" i="2"/>
  <c r="I12" i="2"/>
  <c r="I4" i="2"/>
  <c r="I9" i="2"/>
  <c r="I48" i="2"/>
  <c r="I32" i="2"/>
  <c r="I17" i="2"/>
  <c r="I16" i="2"/>
  <c r="I6" i="2"/>
  <c r="I75" i="2"/>
  <c r="I19" i="2"/>
  <c r="I88" i="2"/>
  <c r="I5" i="2"/>
  <c r="I11" i="2"/>
  <c r="AL39" i="6904" l="1"/>
  <c r="K13" i="6901"/>
  <c r="H20" i="2"/>
  <c r="H65" i="2"/>
  <c r="BH19" i="6872"/>
  <c r="L16" i="6891"/>
  <c r="C165" i="6847"/>
  <c r="AL17" i="6862"/>
  <c r="AL6" i="6902" l="1"/>
  <c r="AL6" i="6904"/>
  <c r="AL18" i="6862"/>
  <c r="C166" i="6847"/>
  <c r="AL48" i="6904" s="1"/>
  <c r="P47" i="2"/>
  <c r="P97" i="2"/>
  <c r="U86" i="2" l="1"/>
  <c r="U42" i="2"/>
  <c r="U81" i="2"/>
  <c r="U10" i="2"/>
  <c r="U7" i="2"/>
  <c r="U20" i="2"/>
  <c r="U69" i="2"/>
  <c r="U9" i="2"/>
  <c r="U11" i="2"/>
  <c r="U8" i="2"/>
  <c r="U29" i="2"/>
  <c r="U3" i="2"/>
  <c r="U18" i="2"/>
  <c r="U60" i="2"/>
  <c r="U13" i="2"/>
  <c r="U15" i="2"/>
  <c r="U4" i="2"/>
  <c r="U3" i="6851"/>
  <c r="U6" i="6850"/>
  <c r="U3" i="6850"/>
  <c r="U6" i="6851"/>
  <c r="AL22" i="6862"/>
  <c r="C167" i="6847"/>
  <c r="AL47" i="6904" s="1"/>
  <c r="P25" i="6883" l="1"/>
  <c r="C168" i="6847"/>
  <c r="AL23" i="6862"/>
  <c r="AL27" i="6862" l="1"/>
  <c r="C169" i="6847"/>
  <c r="C170" i="6847" l="1"/>
  <c r="AL29" i="6862"/>
  <c r="AL30" i="6862" l="1"/>
  <c r="C171" i="6847"/>
  <c r="C172" i="6847" l="1"/>
  <c r="AL31" i="6862"/>
  <c r="C173" i="6847" l="1"/>
  <c r="AL32" i="6862"/>
  <c r="C174" i="6847" l="1"/>
  <c r="AL24" i="6904" s="1"/>
  <c r="AL33" i="6862"/>
  <c r="C175" i="6847" l="1"/>
  <c r="AL23" i="6904" s="1"/>
  <c r="AL34" i="6862"/>
  <c r="U110" i="2" l="1"/>
  <c r="U111" i="2"/>
  <c r="C176" i="6847"/>
  <c r="AC33" i="6905" s="1"/>
  <c r="AL35" i="6862"/>
  <c r="C177" i="6847" l="1"/>
  <c r="AL49" i="6904" s="1"/>
  <c r="AL37" i="6862"/>
  <c r="C178" i="6847" l="1"/>
  <c r="AL38" i="6862"/>
  <c r="C179" i="6847" l="1"/>
  <c r="AL33" i="6904" s="1"/>
  <c r="AL39" i="6862"/>
  <c r="CR23" i="6878" l="1"/>
  <c r="C180" i="6847"/>
  <c r="AL40" i="6862"/>
  <c r="AL36" i="6904" l="1"/>
  <c r="M15" i="6900"/>
  <c r="J19" i="6896"/>
  <c r="CR29" i="6878"/>
  <c r="AL42" i="6862"/>
  <c r="L19" i="6871"/>
  <c r="C181" i="6847"/>
  <c r="AH42" i="6906" l="1"/>
  <c r="AL34" i="6904"/>
  <c r="C182" i="6847"/>
  <c r="AL46" i="6862"/>
  <c r="C183" i="6847" l="1"/>
  <c r="AL46" i="6904" s="1"/>
  <c r="AL48" i="6862"/>
  <c r="AL49" i="6862" l="1"/>
  <c r="C184" i="6847"/>
  <c r="AL102" i="6904" s="1"/>
  <c r="C185" i="6847" l="1"/>
  <c r="AL58" i="6904" s="1"/>
  <c r="AL50" i="6862"/>
  <c r="C186" i="6847" l="1"/>
  <c r="AL51" i="6862"/>
  <c r="C187" i="6847" l="1"/>
  <c r="AL55" i="6862"/>
  <c r="C188" i="6847" l="1"/>
  <c r="AC143" i="6905" s="1"/>
  <c r="AL56" i="6862"/>
  <c r="C189" i="6847" l="1"/>
  <c r="AL83" i="6904" s="1"/>
  <c r="AL58" i="6862"/>
  <c r="C190" i="6847" l="1"/>
  <c r="AL61" i="6862"/>
  <c r="L4" i="6871" l="1"/>
  <c r="AL62" i="6862"/>
  <c r="C191" i="6847"/>
  <c r="C192" i="6847" l="1"/>
  <c r="AL63" i="6862"/>
  <c r="J118" i="2"/>
  <c r="J12" i="2"/>
  <c r="J90" i="2"/>
  <c r="J20" i="2"/>
  <c r="J10" i="2"/>
  <c r="C193" i="6847" l="1"/>
  <c r="AL64" i="6862"/>
  <c r="AL65" i="6862" l="1"/>
  <c r="C194" i="6847"/>
  <c r="AL66" i="6862" l="1"/>
  <c r="C195" i="6847"/>
  <c r="C196" i="6847" l="1"/>
  <c r="AL67" i="6862"/>
  <c r="C197" i="6847" l="1"/>
  <c r="AL68" i="6862"/>
  <c r="C198" i="6847" l="1"/>
  <c r="AL50" i="6904" s="1"/>
  <c r="AL69" i="6862"/>
  <c r="C199" i="6847" l="1"/>
  <c r="AL72" i="6904" s="1"/>
  <c r="AL70" i="6862"/>
  <c r="C200" i="6847" l="1"/>
  <c r="AL63" i="6904" s="1"/>
  <c r="AL71" i="6862"/>
  <c r="C201" i="6847" l="1"/>
  <c r="AL60" i="6904" s="1"/>
  <c r="AL74" i="6862"/>
  <c r="C202" i="6847" l="1"/>
  <c r="AL77" i="6862"/>
  <c r="C203" i="6847" l="1"/>
  <c r="AL78" i="6862"/>
  <c r="C204" i="6847" l="1"/>
  <c r="AL80" i="6862"/>
  <c r="C205" i="6847" l="1"/>
  <c r="AL81" i="6862"/>
  <c r="C206" i="6847" l="1"/>
  <c r="AL82" i="6862"/>
  <c r="L28" i="6871" l="1"/>
  <c r="C207" i="6847"/>
  <c r="AL83" i="6862"/>
  <c r="C208" i="6847" l="1"/>
  <c r="AC112" i="6905" s="1"/>
  <c r="AL85" i="6862"/>
  <c r="L36" i="6891" l="1"/>
  <c r="C209" i="6847"/>
  <c r="AL52" i="6904" s="1"/>
  <c r="AL88" i="6862"/>
  <c r="AL89" i="6862" l="1"/>
  <c r="C210" i="6847"/>
  <c r="AL70" i="6904" s="1"/>
  <c r="C211" i="6847" l="1"/>
  <c r="AC180" i="6905" s="1"/>
  <c r="AL90" i="6862"/>
  <c r="C212" i="6847" l="1"/>
  <c r="K18" i="6901" s="1"/>
  <c r="AL91" i="6862"/>
  <c r="C213" i="6847" l="1"/>
  <c r="AL40" i="6904" s="1"/>
  <c r="AL94" i="6862"/>
  <c r="C214" i="6847" l="1"/>
  <c r="AL95" i="6862"/>
  <c r="C215" i="6847" l="1"/>
  <c r="AL96" i="6862"/>
  <c r="C216" i="6847" l="1"/>
  <c r="AL97" i="6862"/>
  <c r="H643" i="2" s="1"/>
  <c r="H31" i="2"/>
  <c r="H33" i="2"/>
  <c r="H42" i="2"/>
  <c r="H5" i="2"/>
  <c r="H259" i="2"/>
  <c r="H142" i="2"/>
  <c r="H41" i="2"/>
  <c r="H27" i="2"/>
  <c r="H32" i="2"/>
  <c r="H268" i="2"/>
  <c r="H92" i="2"/>
  <c r="H497" i="2"/>
  <c r="H608" i="2"/>
  <c r="H63" i="2"/>
  <c r="H463" i="2"/>
  <c r="H548" i="2"/>
  <c r="H66" i="2"/>
  <c r="H269" i="2"/>
  <c r="H111" i="2"/>
  <c r="H9" i="2"/>
  <c r="H114" i="2"/>
  <c r="H110" i="2"/>
  <c r="H131" i="2"/>
  <c r="H214" i="2"/>
  <c r="H156" i="2"/>
  <c r="H35" i="2"/>
  <c r="H242" i="2"/>
  <c r="H233" i="2"/>
  <c r="H641" i="2"/>
  <c r="H226" i="2"/>
  <c r="H543" i="2"/>
  <c r="H76" i="2"/>
  <c r="H550" i="2"/>
  <c r="H26" i="2"/>
  <c r="H248" i="2"/>
  <c r="H212" i="2"/>
  <c r="H62" i="2"/>
  <c r="H542" i="2"/>
  <c r="H54" i="2"/>
  <c r="H104" i="2"/>
  <c r="H193" i="2"/>
  <c r="H190" i="2"/>
  <c r="H118" i="2"/>
  <c r="H297" i="2"/>
  <c r="H225" i="2"/>
  <c r="H223" i="2"/>
  <c r="H61" i="2"/>
  <c r="H161" i="2"/>
  <c r="H40" i="2"/>
  <c r="H86" i="2"/>
  <c r="H482" i="2"/>
  <c r="H267" i="2"/>
  <c r="H332" i="2"/>
  <c r="H239" i="2"/>
  <c r="H17" i="2"/>
  <c r="H224" i="2"/>
  <c r="H45" i="2"/>
  <c r="H184" i="2"/>
  <c r="H38" i="2"/>
  <c r="H471" i="2"/>
  <c r="H470" i="2"/>
  <c r="H37" i="2"/>
  <c r="H469" i="2"/>
  <c r="H213" i="2"/>
  <c r="H48" i="2"/>
  <c r="H544" i="2"/>
  <c r="H526" i="2"/>
  <c r="H489" i="2"/>
  <c r="H43" i="2"/>
  <c r="H82" i="2"/>
  <c r="H69" i="2"/>
  <c r="H141" i="2"/>
  <c r="H67" i="2"/>
  <c r="H47" i="2"/>
  <c r="H133" i="2"/>
  <c r="H44" i="2"/>
  <c r="H14" i="2"/>
  <c r="H479" i="2"/>
  <c r="H64" i="2"/>
  <c r="H309" i="2"/>
  <c r="C217" i="6847" l="1"/>
  <c r="AL71" i="6904" s="1"/>
  <c r="AL98" i="6862"/>
  <c r="H644" i="2" l="1"/>
  <c r="C218" i="6847"/>
  <c r="AL99" i="6862"/>
  <c r="H220" i="2" s="1"/>
  <c r="H534" i="2" l="1"/>
  <c r="H419" i="2"/>
  <c r="H227" i="2"/>
  <c r="H24" i="2"/>
  <c r="H441" i="2"/>
  <c r="H57" i="2"/>
  <c r="H58" i="2"/>
  <c r="H164" i="2"/>
  <c r="H515" i="2"/>
  <c r="H250" i="2"/>
  <c r="H587" i="2"/>
  <c r="H116" i="2"/>
  <c r="H597" i="2"/>
  <c r="H304" i="2"/>
  <c r="H72" i="2"/>
  <c r="H96" i="2"/>
  <c r="H188" i="2"/>
  <c r="H322" i="2"/>
  <c r="H436" i="2"/>
  <c r="H240" i="2"/>
  <c r="H429" i="2"/>
  <c r="H155" i="2"/>
  <c r="H456" i="2"/>
  <c r="H446" i="2"/>
  <c r="H308" i="2"/>
  <c r="H571" i="2"/>
  <c r="H338" i="2"/>
  <c r="H3" i="2"/>
  <c r="H449" i="2"/>
  <c r="H294" i="2"/>
  <c r="H162" i="2"/>
  <c r="H582" i="2"/>
  <c r="H100" i="2"/>
  <c r="H373" i="2"/>
  <c r="H579" i="2"/>
  <c r="H194" i="2"/>
  <c r="H618" i="2"/>
  <c r="H251" i="2"/>
  <c r="H521" i="2"/>
  <c r="H177" i="2"/>
  <c r="H585" i="2"/>
  <c r="H203" i="2"/>
  <c r="H70" i="2"/>
  <c r="H158" i="2"/>
  <c r="H107" i="2"/>
  <c r="H634" i="2"/>
  <c r="H148" i="2"/>
  <c r="H607" i="2"/>
  <c r="H119" i="2"/>
  <c r="H167" i="2"/>
  <c r="H94" i="2"/>
  <c r="H210" i="2"/>
  <c r="H642" i="2"/>
  <c r="H53" i="2"/>
  <c r="H443" i="2"/>
  <c r="H246" i="2"/>
  <c r="H50" i="2"/>
  <c r="AL7" i="6864"/>
  <c r="C219" i="6847"/>
  <c r="AL9" i="6902" s="1"/>
  <c r="H176" i="2"/>
  <c r="H85" i="2"/>
  <c r="H90" i="2"/>
  <c r="H549" i="2"/>
  <c r="H172" i="2"/>
  <c r="H15" i="2"/>
  <c r="H599" i="2"/>
  <c r="H115" i="2"/>
  <c r="H274" i="2"/>
  <c r="H588" i="2"/>
  <c r="H374" i="2"/>
  <c r="H12" i="2"/>
  <c r="H183" i="2"/>
  <c r="H191" i="2"/>
  <c r="H615" i="2"/>
  <c r="H264" i="2"/>
  <c r="H89" i="2"/>
  <c r="H221" i="2"/>
  <c r="H551" i="2"/>
  <c r="H288" i="2"/>
  <c r="H394" i="2"/>
  <c r="H165" i="2"/>
  <c r="H80" i="2"/>
  <c r="H305" i="2"/>
  <c r="H52" i="2"/>
  <c r="H466" i="2"/>
  <c r="H218" i="2"/>
  <c r="H553" i="2"/>
  <c r="H546" i="2"/>
  <c r="H128" i="2"/>
  <c r="H73" i="2"/>
  <c r="H638" i="2"/>
  <c r="H609" i="2"/>
  <c r="H262" i="2"/>
  <c r="H647" i="2"/>
  <c r="H289" i="2"/>
  <c r="H126" i="2"/>
  <c r="H13" i="2"/>
  <c r="H510" i="2"/>
  <c r="H434" i="2"/>
  <c r="H16" i="2"/>
  <c r="H606" i="2"/>
  <c r="H453" i="2"/>
  <c r="H28" i="2"/>
  <c r="H451" i="2"/>
  <c r="H187" i="2"/>
  <c r="H75" i="2"/>
  <c r="H626" i="2"/>
  <c r="H465" i="2"/>
  <c r="H598" i="2"/>
  <c r="H186" i="2"/>
  <c r="H182" i="2"/>
  <c r="H612" i="2"/>
  <c r="H450" i="2"/>
  <c r="H293" i="2"/>
  <c r="H445" i="2"/>
  <c r="H622" i="2"/>
  <c r="H270" i="2"/>
  <c r="H448" i="2"/>
  <c r="H602" i="2"/>
  <c r="H117" i="2"/>
  <c r="H343" i="2"/>
  <c r="H570" i="2"/>
  <c r="H646" i="2"/>
  <c r="H127" i="2"/>
  <c r="H137" i="2"/>
  <c r="H637" i="2"/>
  <c r="H71" i="2"/>
  <c r="H101" i="2"/>
  <c r="H440" i="2"/>
  <c r="H34" i="2"/>
  <c r="H467" i="2"/>
  <c r="H105" i="2"/>
  <c r="H273" i="2"/>
  <c r="H200" i="2"/>
  <c r="H635" i="2"/>
  <c r="H287" i="2"/>
  <c r="H426" i="2"/>
  <c r="H564" i="2"/>
  <c r="H97" i="2"/>
  <c r="H483" i="2"/>
  <c r="H139" i="2"/>
  <c r="H25" i="2"/>
  <c r="H49" i="2"/>
  <c r="H209" i="2"/>
  <c r="H78" i="2"/>
  <c r="H98" i="2"/>
  <c r="H610" i="2"/>
  <c r="H160" i="2"/>
  <c r="H51" i="2"/>
  <c r="H235" i="2"/>
  <c r="H359" i="2"/>
  <c r="H495" i="2"/>
  <c r="H146" i="2"/>
  <c r="H433" i="2"/>
  <c r="H516" i="2"/>
  <c r="H149" i="2"/>
  <c r="H360" i="2"/>
  <c r="H457" i="2"/>
  <c r="H222" i="2"/>
  <c r="H631" i="2"/>
  <c r="H39" i="2"/>
  <c r="H189" i="2"/>
  <c r="H439" i="2"/>
  <c r="H154" i="2"/>
  <c r="H535" i="2"/>
  <c r="H208" i="2"/>
  <c r="H79" i="2"/>
  <c r="H370" i="2"/>
  <c r="H112" i="2"/>
  <c r="H19" i="2"/>
  <c r="H291" i="2"/>
  <c r="H84" i="2"/>
  <c r="H276" i="2"/>
  <c r="H135" i="2"/>
  <c r="H159" i="2"/>
  <c r="H484" i="2"/>
  <c r="H11" i="2"/>
  <c r="H444" i="2"/>
  <c r="H480" i="2"/>
  <c r="H6" i="2"/>
  <c r="H91" i="2"/>
  <c r="H420" i="2"/>
  <c r="H219" i="2"/>
  <c r="H586" i="2"/>
  <c r="H490" i="2"/>
  <c r="H566" i="2"/>
  <c r="H442" i="2"/>
  <c r="H630" i="2"/>
  <c r="H204" i="2"/>
  <c r="H198" i="2"/>
  <c r="H23" i="2"/>
  <c r="H545" i="2"/>
  <c r="H561" i="2"/>
  <c r="H256" i="2"/>
  <c r="H611" i="2"/>
  <c r="H636" i="2"/>
  <c r="H616" i="2"/>
  <c r="H22" i="2"/>
  <c r="H55" i="2"/>
  <c r="H623" i="2"/>
  <c r="H619" i="2"/>
  <c r="H532" i="2"/>
  <c r="H99" i="2"/>
  <c r="H614" i="2"/>
  <c r="H30" i="2"/>
  <c r="H138" i="2"/>
  <c r="H537" i="2"/>
  <c r="H496" i="2"/>
  <c r="H134" i="2"/>
  <c r="H603" i="2"/>
  <c r="H290" i="2"/>
  <c r="H461" i="2"/>
  <c r="H109" i="2"/>
  <c r="H150" i="2"/>
  <c r="H438" i="2"/>
  <c r="H417" i="2"/>
  <c r="H560" i="2"/>
  <c r="H166" i="2"/>
  <c r="H645" i="2"/>
  <c r="H557" i="2"/>
  <c r="H179" i="2"/>
  <c r="H284" i="2"/>
  <c r="H271" i="2"/>
  <c r="H68" i="2"/>
  <c r="H93" i="2"/>
  <c r="H36" i="2"/>
  <c r="H125" i="2"/>
  <c r="H503" i="2"/>
  <c r="H472" i="2"/>
  <c r="H388" i="2"/>
  <c r="H578" i="2"/>
  <c r="H447" i="2"/>
  <c r="H508" i="2"/>
  <c r="H468" i="2"/>
  <c r="H87" i="2"/>
  <c r="H21" i="2"/>
  <c r="H639" i="2"/>
  <c r="H77" i="2"/>
  <c r="H102" i="2"/>
  <c r="H120" i="2"/>
  <c r="H378" i="2"/>
  <c r="H151" i="2"/>
  <c r="H143" i="2"/>
  <c r="H565" i="2"/>
  <c r="H424" i="2"/>
  <c r="H617" i="2"/>
  <c r="H272" i="2"/>
  <c r="H357" i="2"/>
  <c r="H103" i="2"/>
  <c r="H122" i="2"/>
  <c r="H266" i="2"/>
  <c r="H519" i="2"/>
  <c r="U16" i="6851" l="1"/>
  <c r="U18" i="6850"/>
  <c r="H6" i="6892"/>
  <c r="AL10" i="6864"/>
  <c r="H17" i="6851" s="1"/>
  <c r="C220" i="6847"/>
  <c r="H3" i="6851"/>
  <c r="H5" i="6851"/>
  <c r="H3" i="6850"/>
  <c r="H5" i="6850"/>
  <c r="H23" i="6850"/>
  <c r="H23" i="6851"/>
  <c r="AH26" i="6906" l="1"/>
  <c r="K8" i="6901"/>
  <c r="H10" i="6850"/>
  <c r="H13" i="6850"/>
  <c r="H4" i="6850"/>
  <c r="H10" i="6851"/>
  <c r="H6" i="6850"/>
  <c r="H16" i="6851"/>
  <c r="H11" i="6851"/>
  <c r="H6" i="6851"/>
  <c r="H28" i="6850"/>
  <c r="H25" i="6851"/>
  <c r="H8" i="6851"/>
  <c r="H66" i="6851"/>
  <c r="H50" i="6850"/>
  <c r="H17" i="6850"/>
  <c r="H14" i="6851"/>
  <c r="H92" i="6850"/>
  <c r="H56" i="6851"/>
  <c r="H4" i="6851"/>
  <c r="H73" i="6850"/>
  <c r="H20" i="6850"/>
  <c r="H7" i="6850"/>
  <c r="H18" i="6850"/>
  <c r="H11" i="6850"/>
  <c r="H15" i="6850"/>
  <c r="H13" i="6851"/>
  <c r="AC6" i="6865"/>
  <c r="AC6" i="6863"/>
  <c r="C221" i="6847"/>
  <c r="AI98" i="2" l="1"/>
  <c r="AI18" i="2"/>
  <c r="E6" i="6892"/>
  <c r="C222" i="6847"/>
  <c r="AC7" i="6865"/>
  <c r="AC98" i="2"/>
  <c r="C223" i="6847" l="1"/>
  <c r="AC10" i="6905" s="1"/>
  <c r="AC8" i="6865"/>
  <c r="AC274" i="2" s="1"/>
  <c r="AC273" i="2"/>
  <c r="C224" i="6847" l="1"/>
  <c r="AC9" i="6865"/>
  <c r="AC148" i="2" l="1"/>
  <c r="C225" i="6847"/>
  <c r="AC10" i="6865"/>
  <c r="AC289" i="2" s="1"/>
  <c r="AC11" i="6865" l="1"/>
  <c r="AC290" i="2" s="1"/>
  <c r="C226" i="6847"/>
  <c r="C227" i="6847" l="1"/>
  <c r="AL67" i="6904" s="1"/>
  <c r="AC12" i="6865"/>
  <c r="AC103" i="2" s="1"/>
  <c r="AC14" i="6865" l="1"/>
  <c r="C228" i="6847"/>
  <c r="AC15" i="6865" l="1"/>
  <c r="C229" i="6847"/>
  <c r="AC55" i="6905" s="1"/>
  <c r="C230" i="6847" l="1"/>
  <c r="AC53" i="6905" s="1"/>
  <c r="AC16" i="6865"/>
  <c r="C231" i="6847" l="1"/>
  <c r="AC56" i="6905" s="1"/>
  <c r="AC17" i="6865"/>
  <c r="C232" i="6847" l="1"/>
  <c r="AC19" i="6865"/>
  <c r="AC36" i="6905" l="1"/>
  <c r="AH36" i="6906"/>
  <c r="M18" i="6900"/>
  <c r="C233" i="6847"/>
  <c r="AC20" i="6865"/>
  <c r="AH35" i="6906" l="1"/>
  <c r="AC34" i="6905"/>
  <c r="M17" i="6900"/>
  <c r="AC21" i="6865"/>
  <c r="C234" i="6847"/>
  <c r="AC6" i="6903" l="1"/>
  <c r="AC6" i="6905"/>
  <c r="C235" i="6847"/>
  <c r="AC12" i="6905" s="1"/>
  <c r="AC22" i="6865"/>
  <c r="AJ125" i="2" l="1"/>
  <c r="AJ25" i="2"/>
  <c r="AJ151" i="2"/>
  <c r="AJ35" i="2"/>
  <c r="AJ148" i="2"/>
  <c r="C236" i="6847"/>
  <c r="AC23" i="6865"/>
  <c r="C237" i="6847" l="1"/>
  <c r="AC37" i="6905" s="1"/>
  <c r="AC24" i="6865"/>
  <c r="C238" i="6847" l="1"/>
  <c r="AC38" i="6905" s="1"/>
  <c r="AC25" i="6865"/>
  <c r="O38" i="6874" l="1"/>
  <c r="C239" i="6847"/>
  <c r="AC26" i="6865"/>
  <c r="C240" i="6847" l="1"/>
  <c r="AC39" i="6905" s="1"/>
  <c r="AC27" i="6865"/>
  <c r="C241" i="6847" l="1"/>
  <c r="AC40" i="6905" s="1"/>
  <c r="AC28" i="6865"/>
  <c r="AC29" i="6865" l="1"/>
  <c r="C242" i="6847"/>
  <c r="AC30" i="6865" l="1"/>
  <c r="C243" i="6847"/>
  <c r="AC51" i="6905" s="1"/>
  <c r="C244" i="6847" l="1"/>
  <c r="AC31" i="6865"/>
  <c r="C245" i="6847" l="1"/>
  <c r="AC52" i="6905" s="1"/>
  <c r="AC33" i="6865"/>
  <c r="C246" i="6847" l="1"/>
  <c r="AC36" i="6865"/>
  <c r="C247" i="6847" l="1"/>
  <c r="AC57" i="6905" s="1"/>
  <c r="AC37" i="6865"/>
  <c r="C248" i="6847" l="1"/>
  <c r="AC35" i="6905" s="1"/>
  <c r="AC38" i="6865"/>
  <c r="C249" i="6847" l="1"/>
  <c r="AC39" i="6865"/>
  <c r="J45" i="6896" l="1"/>
  <c r="AC123" i="6905"/>
  <c r="P29" i="6883"/>
  <c r="C250" i="6847"/>
  <c r="AC40" i="6865"/>
  <c r="J43" i="6896" l="1"/>
  <c r="AC183" i="6905"/>
  <c r="C251" i="6847"/>
  <c r="AC54" i="6905" s="1"/>
  <c r="AC41" i="6865"/>
  <c r="C252" i="6847" l="1"/>
  <c r="AC30" i="6905" s="1"/>
  <c r="AC42" i="6865"/>
  <c r="C253" i="6847" l="1"/>
  <c r="AC43" i="6865"/>
  <c r="C254" i="6847" l="1"/>
  <c r="AC44" i="6865"/>
  <c r="C255" i="6847" l="1"/>
  <c r="AC105" i="6905" s="1"/>
  <c r="AC45" i="6865"/>
  <c r="C256" i="6847" l="1"/>
  <c r="AC191" i="6905" s="1"/>
  <c r="AC47" i="6865"/>
  <c r="C257" i="6847" l="1"/>
  <c r="AC88" i="6905" s="1"/>
  <c r="AC48" i="6865"/>
  <c r="C258" i="6847" l="1"/>
  <c r="AC94" i="6905" s="1"/>
  <c r="AC49" i="6865"/>
  <c r="C259" i="6847" l="1"/>
  <c r="AC50" i="6865"/>
  <c r="C260" i="6847" l="1"/>
  <c r="AC51" i="6865"/>
  <c r="C261" i="6847" l="1"/>
  <c r="AC52" i="6865"/>
  <c r="C262" i="6847" l="1"/>
  <c r="AC53" i="6865"/>
  <c r="C263" i="6847" l="1"/>
  <c r="AC54" i="6865"/>
  <c r="C264" i="6847" l="1"/>
  <c r="AC178" i="6905" s="1"/>
  <c r="AC55" i="6865"/>
  <c r="C265" i="6847" l="1"/>
  <c r="AC177" i="6905" s="1"/>
  <c r="AC56" i="6865"/>
  <c r="C266" i="6847" l="1"/>
  <c r="AC98" i="6905" s="1"/>
  <c r="AC57" i="6865"/>
  <c r="C267" i="6847" l="1"/>
  <c r="AC58" i="6865"/>
  <c r="C268" i="6847" l="1"/>
  <c r="AC59" i="6865"/>
  <c r="C269" i="6847" l="1"/>
  <c r="AC47" i="6905" s="1"/>
  <c r="AC60" i="6865"/>
  <c r="C270" i="6847" l="1"/>
  <c r="AC120" i="6905" s="1"/>
  <c r="AC61" i="6865"/>
  <c r="C271" i="6847" l="1"/>
  <c r="AC62" i="6865"/>
  <c r="AH48" i="6906" l="1"/>
  <c r="AC136" i="6905"/>
  <c r="M24" i="6900"/>
  <c r="C272" i="6847"/>
  <c r="AC63" i="6865"/>
  <c r="AH47" i="6906" l="1"/>
  <c r="M23" i="6900"/>
  <c r="AC96" i="6905"/>
  <c r="C273" i="6847"/>
  <c r="AC78" i="6905" s="1"/>
  <c r="AC64" i="6865"/>
  <c r="C274" i="6847" l="1"/>
  <c r="AC65" i="6865"/>
  <c r="AH46" i="6906" l="1"/>
  <c r="AC153" i="6905"/>
  <c r="C275" i="6847"/>
  <c r="AC66" i="6865"/>
  <c r="M25" i="6900" l="1"/>
  <c r="AC97" i="6905"/>
  <c r="C276" i="6847"/>
  <c r="AC67" i="6865"/>
  <c r="C277" i="6847" l="1"/>
  <c r="AC68" i="6865"/>
  <c r="AC69" i="6865" l="1"/>
  <c r="C278" i="6847"/>
  <c r="C279" i="6847" l="1"/>
  <c r="AC70" i="6865"/>
  <c r="AC71" i="6865" l="1"/>
  <c r="C280" i="6847"/>
  <c r="C281" i="6847" l="1"/>
  <c r="AC110" i="6905" s="1"/>
  <c r="AC72" i="6865"/>
  <c r="C282" i="6847" l="1"/>
  <c r="AC92" i="6905" s="1"/>
  <c r="AC73" i="6865"/>
  <c r="C283" i="6847" l="1"/>
  <c r="AC170" i="6905" s="1"/>
  <c r="AC74" i="6865"/>
  <c r="C284" i="6847" l="1"/>
  <c r="AC111" i="6905" s="1"/>
  <c r="AC75" i="6865"/>
  <c r="C285" i="6847" l="1"/>
  <c r="AC76" i="6865"/>
  <c r="J44" i="6896" l="1"/>
  <c r="AC104" i="6905"/>
  <c r="P28" i="6883"/>
  <c r="C286" i="6847"/>
  <c r="AC77" i="6865"/>
  <c r="C287" i="6847" l="1"/>
  <c r="AC78" i="6865"/>
  <c r="AH55" i="6906" l="1"/>
  <c r="AC173" i="6905"/>
  <c r="M12" i="6900"/>
  <c r="C288" i="6847"/>
  <c r="AC79" i="6865"/>
  <c r="T101" i="2" l="1"/>
  <c r="T115" i="2"/>
  <c r="T73" i="2"/>
  <c r="T44" i="2"/>
  <c r="T72" i="2"/>
  <c r="T26" i="2"/>
  <c r="T100" i="2"/>
  <c r="AC80" i="6865"/>
  <c r="C289" i="6847"/>
  <c r="AC101" i="6905" s="1"/>
  <c r="C290" i="6847" l="1"/>
  <c r="AC141" i="6905" s="1"/>
  <c r="AC81" i="6865"/>
  <c r="C291" i="6847" l="1"/>
  <c r="AC82" i="6865"/>
  <c r="AC83" i="6865" l="1"/>
  <c r="C292" i="6847"/>
  <c r="AC68" i="6905" s="1"/>
  <c r="C293" i="6847" l="1"/>
  <c r="AC84" i="6865"/>
  <c r="C294" i="6847" l="1"/>
  <c r="AC85" i="6865"/>
  <c r="AC86" i="6865" l="1"/>
  <c r="C295" i="6847"/>
  <c r="AC194" i="6905" s="1"/>
  <c r="C296" i="6847" l="1"/>
  <c r="AC87" i="6865"/>
  <c r="C297" i="6847" l="1"/>
  <c r="AC145" i="6905" s="1"/>
  <c r="AC88" i="6865"/>
  <c r="C298" i="6847" l="1"/>
  <c r="AC144" i="6905" s="1"/>
  <c r="AC89" i="6865"/>
  <c r="C299" i="6847" l="1"/>
  <c r="AC90" i="6865"/>
  <c r="C300" i="6847" l="1"/>
  <c r="AC118" i="6905" s="1"/>
  <c r="AC91" i="6865"/>
  <c r="C301" i="6847" l="1"/>
  <c r="AC119" i="6905" s="1"/>
  <c r="AC92" i="6865"/>
  <c r="AC93" i="6865" l="1"/>
  <c r="C302" i="6847"/>
  <c r="C303" i="6847" l="1"/>
  <c r="AL53" i="6904" s="1"/>
  <c r="AC94" i="6865"/>
  <c r="C304" i="6847" l="1"/>
  <c r="AC95" i="6865"/>
  <c r="AC96" i="6865" l="1"/>
  <c r="C305" i="6847"/>
  <c r="C306" i="6847" l="1"/>
  <c r="AC179" i="6905" s="1"/>
  <c r="AC97" i="6865"/>
  <c r="C307" i="6847" l="1"/>
  <c r="AC98" i="6865"/>
  <c r="AC99" i="6865" l="1"/>
  <c r="C308" i="6847"/>
  <c r="AC175" i="6905" s="1"/>
  <c r="C309" i="6847" l="1"/>
  <c r="AC100" i="6865"/>
  <c r="C310" i="6847" l="1"/>
  <c r="AC130" i="6905" s="1"/>
  <c r="AC101" i="6865"/>
  <c r="C311" i="6847" l="1"/>
  <c r="AC154" i="6905" s="1"/>
  <c r="AC102" i="6865"/>
  <c r="C312" i="6847" l="1"/>
  <c r="AC109" i="6905" s="1"/>
  <c r="AC103" i="6865"/>
  <c r="C313" i="6847" l="1"/>
  <c r="AC108" i="6905" s="1"/>
  <c r="AC104" i="6865"/>
  <c r="C314" i="6847" l="1"/>
  <c r="AC185" i="6905" s="1"/>
  <c r="AC105" i="6865"/>
  <c r="C315" i="6847" l="1"/>
  <c r="AC80" i="6905" s="1"/>
  <c r="AC106" i="6865"/>
  <c r="C316" i="6847" l="1"/>
  <c r="AC79" i="6905" s="1"/>
  <c r="AC107" i="6865"/>
  <c r="C317" i="6847" l="1"/>
  <c r="AC142" i="6905" s="1"/>
  <c r="AC108" i="6865"/>
  <c r="C318" i="6847" l="1"/>
  <c r="AC109" i="6865"/>
  <c r="C319" i="6847" l="1"/>
  <c r="AC110" i="6865"/>
  <c r="AC111" i="6865" l="1"/>
  <c r="C320" i="6847"/>
  <c r="AC172" i="6905" s="1"/>
  <c r="C321" i="6847" l="1"/>
  <c r="AC151" i="6905" s="1"/>
  <c r="AC112" i="6865"/>
  <c r="C322" i="6847" l="1"/>
  <c r="AC152" i="6905" s="1"/>
  <c r="AC113" i="6865"/>
  <c r="AC114" i="6865" l="1"/>
  <c r="C323" i="6847"/>
  <c r="C324" i="6847" l="1"/>
  <c r="AC115" i="6865"/>
  <c r="C325" i="6847" l="1"/>
  <c r="AC116" i="6865"/>
  <c r="C326" i="6847" l="1"/>
  <c r="AC117" i="6865"/>
  <c r="C327" i="6847" l="1"/>
  <c r="AC118" i="6865"/>
  <c r="C328" i="6847" l="1"/>
  <c r="AC119" i="6865"/>
  <c r="C329" i="6847" l="1"/>
  <c r="AC120" i="6865"/>
  <c r="C330" i="6847" l="1"/>
  <c r="AC121" i="6865"/>
  <c r="C331" i="6847" l="1"/>
  <c r="AC122" i="6865"/>
  <c r="C332" i="6847" l="1"/>
  <c r="AC150" i="6905" s="1"/>
  <c r="AC123" i="6865"/>
  <c r="AC124" i="6865" l="1"/>
  <c r="C333" i="6847"/>
  <c r="C334" i="6847" l="1"/>
  <c r="AC129" i="6905" s="1"/>
  <c r="AC125" i="6865"/>
  <c r="C335" i="6847" l="1"/>
  <c r="AC126" i="6865"/>
  <c r="C336" i="6847" l="1"/>
  <c r="AC127" i="6865"/>
  <c r="C337" i="6847" l="1"/>
  <c r="AC128" i="6865"/>
  <c r="C338" i="6847" l="1"/>
  <c r="AC129" i="6865"/>
  <c r="C339" i="6847" l="1"/>
  <c r="AC196" i="6905" s="1"/>
  <c r="AC130" i="6865"/>
  <c r="C340" i="6847" l="1"/>
  <c r="AC131" i="6865"/>
  <c r="C341" i="6847" l="1"/>
  <c r="AC140" i="6905" s="1"/>
  <c r="AC132" i="6865"/>
  <c r="C342" i="6847" l="1"/>
  <c r="AC133" i="6865"/>
  <c r="C343" i="6847" l="1"/>
  <c r="AC139" i="6905" s="1"/>
  <c r="AC134" i="6865"/>
  <c r="C344" i="6847" l="1"/>
  <c r="AC137" i="6905" s="1"/>
  <c r="AC135" i="6865"/>
  <c r="C345" i="6847" l="1"/>
  <c r="AC161" i="6905" s="1"/>
  <c r="AC136" i="6865"/>
  <c r="C346" i="6847" l="1"/>
  <c r="AC82" i="6905" s="1"/>
  <c r="AC137" i="6865"/>
  <c r="C347" i="6847" l="1"/>
  <c r="AC138" i="6865"/>
  <c r="C348" i="6847" l="1"/>
  <c r="AC139" i="6865"/>
  <c r="C349" i="6847" l="1"/>
  <c r="AC140" i="6865"/>
  <c r="O42" i="6874" l="1"/>
  <c r="C350" i="6847"/>
  <c r="AC141" i="6865"/>
  <c r="C351" i="6847" l="1"/>
  <c r="AC142" i="6865"/>
  <c r="C352" i="6847" l="1"/>
  <c r="AC143" i="6865"/>
  <c r="C353" i="6847" l="1"/>
  <c r="AC95" i="6905" s="1"/>
  <c r="AC144" i="6865"/>
  <c r="C354" i="6847" l="1"/>
  <c r="AC145" i="6865"/>
  <c r="C355" i="6847" l="1"/>
  <c r="AC146" i="6865"/>
  <c r="C356" i="6847" l="1"/>
  <c r="AC147" i="6865"/>
  <c r="C357" i="6847" l="1"/>
  <c r="AC102" i="6905" s="1"/>
  <c r="AC148" i="6865"/>
  <c r="C358" i="6847" l="1"/>
  <c r="AC195" i="6905" s="1"/>
  <c r="AC149" i="6865"/>
  <c r="C359" i="6847" l="1"/>
  <c r="AC150" i="6865"/>
  <c r="C360" i="6847" l="1"/>
  <c r="AC151" i="6865"/>
  <c r="AC645" i="2" s="1"/>
  <c r="AC434" i="2"/>
  <c r="AC139" i="2"/>
  <c r="AC585" i="2"/>
  <c r="AC510" i="2"/>
  <c r="AC535" i="2"/>
  <c r="AC373" i="2"/>
  <c r="AC378" i="2"/>
  <c r="AC165" i="2"/>
  <c r="AC122" i="2"/>
  <c r="AC521" i="2"/>
  <c r="AC519" i="2"/>
  <c r="AC444" i="2"/>
  <c r="AC162" i="2"/>
  <c r="AC359" i="2"/>
  <c r="AC579" i="2"/>
  <c r="AC51" i="2"/>
  <c r="AC503" i="2"/>
  <c r="AC227" i="2"/>
  <c r="AC449" i="2"/>
  <c r="AC602" i="2"/>
  <c r="AC456" i="2"/>
  <c r="AC603" i="2"/>
  <c r="AC465" i="2"/>
  <c r="AC291" i="2"/>
  <c r="AC179" i="2"/>
  <c r="AC639" i="2"/>
  <c r="AC308" i="2"/>
  <c r="AC194" i="2"/>
  <c r="AC634" i="2"/>
  <c r="AC472" i="2"/>
  <c r="AC128" i="2"/>
  <c r="AC570" i="2"/>
  <c r="AC186" i="2"/>
  <c r="AC588" i="2"/>
  <c r="AC191" i="2"/>
  <c r="AC293" i="2"/>
  <c r="AC102" i="2"/>
  <c r="AC606" i="2"/>
  <c r="AC99" i="2"/>
  <c r="AC39" i="2"/>
  <c r="AC636" i="2"/>
  <c r="AC177" i="2"/>
  <c r="AC457" i="2"/>
  <c r="AC637" i="2"/>
  <c r="AC495" i="2"/>
  <c r="AC93" i="2"/>
  <c r="AC305" i="2"/>
  <c r="AC235" i="2"/>
  <c r="AC182" i="2"/>
  <c r="AC433" i="2"/>
  <c r="AC220" i="2"/>
  <c r="AC483" i="2"/>
  <c r="AC578" i="2"/>
  <c r="AC188" i="2"/>
  <c r="AC240" i="2"/>
  <c r="AC115" i="2"/>
  <c r="AC109" i="2"/>
  <c r="AC417" i="2"/>
  <c r="AC119" i="2"/>
  <c r="AC357" i="2"/>
  <c r="AC614" i="2"/>
  <c r="AC618" i="2"/>
  <c r="AC294" i="2"/>
  <c r="AC370" i="2"/>
  <c r="AC436" i="2"/>
  <c r="AC419" i="2"/>
  <c r="AC626" i="2"/>
  <c r="AC72" i="2"/>
  <c r="AC222" i="2"/>
  <c r="AC610" i="2"/>
  <c r="AC615" i="2"/>
  <c r="AC607" i="2"/>
  <c r="AC619" i="2"/>
  <c r="AC189" i="2"/>
  <c r="AC183" i="2"/>
  <c r="AC571" i="2"/>
  <c r="AC561" i="2"/>
  <c r="AC96" i="2"/>
  <c r="AC642" i="2"/>
  <c r="AC73" i="2"/>
  <c r="AC451" i="2"/>
  <c r="AC218" i="2"/>
  <c r="AC264" i="2"/>
  <c r="AC266" i="2"/>
  <c r="AC557" i="2"/>
  <c r="AC164" i="2"/>
  <c r="AC496" i="2"/>
  <c r="AC221" i="2"/>
  <c r="AC623" i="2"/>
  <c r="AC172" i="2"/>
  <c r="AC609" i="2"/>
  <c r="AC420" i="2"/>
  <c r="AC612" i="2"/>
  <c r="AC508" i="2"/>
  <c r="AC597" i="2"/>
  <c r="AC374" i="2"/>
  <c r="AC490" i="2"/>
  <c r="AC468" i="2"/>
  <c r="AC582" i="2"/>
  <c r="AC360" i="2"/>
  <c r="AC537" i="2"/>
  <c r="AC394" i="2"/>
  <c r="AC611" i="2"/>
  <c r="AC262" i="2"/>
  <c r="AC443" i="2"/>
  <c r="AC534" i="2"/>
  <c r="AC388" i="2"/>
  <c r="AC599" i="2"/>
  <c r="AC616" i="2"/>
  <c r="AC532" i="2"/>
  <c r="AC287" i="2"/>
  <c r="AC176" i="2"/>
  <c r="AC638" i="2"/>
  <c r="AC635" i="2"/>
  <c r="AC271" i="2"/>
  <c r="AC622" i="2"/>
  <c r="AC166" i="2"/>
  <c r="AC288" i="2"/>
  <c r="AC551" i="2"/>
  <c r="AC484" i="2"/>
  <c r="AC256" i="2"/>
  <c r="AC304" i="2"/>
  <c r="AC587" i="2"/>
  <c r="AC598" i="2"/>
  <c r="AC270" i="2"/>
  <c r="AC480" i="2"/>
  <c r="AC553" i="2"/>
  <c r="AC631" i="2"/>
  <c r="AC426" i="2"/>
  <c r="AC586" i="2"/>
  <c r="AC284" i="2"/>
  <c r="AC187" i="2"/>
  <c r="AC564" i="2"/>
  <c r="AC566" i="2"/>
  <c r="AC151" i="2"/>
  <c r="AC445" i="2"/>
  <c r="AC450" i="2"/>
  <c r="AC630" i="2"/>
  <c r="C361" i="6847" l="1"/>
  <c r="AC152" i="6865"/>
  <c r="AC646" i="2" l="1"/>
  <c r="C362" i="6847"/>
  <c r="AC153" i="6865"/>
  <c r="AC297" i="2" l="1"/>
  <c r="AC647" i="2"/>
  <c r="AC461" i="2"/>
  <c r="AC648" i="2"/>
  <c r="AC21" i="2"/>
  <c r="AC97" i="2"/>
  <c r="AC453" i="2"/>
  <c r="AC332" i="2"/>
  <c r="AC526" i="2"/>
  <c r="AC544" i="2"/>
  <c r="AC643" i="2"/>
  <c r="AC118" i="2"/>
  <c r="AC71" i="2"/>
  <c r="AC608" i="2"/>
  <c r="AC92" i="2"/>
  <c r="AC85" i="2"/>
  <c r="AC142" i="2"/>
  <c r="AC467" i="2"/>
  <c r="AC184" i="2"/>
  <c r="AC55" i="2"/>
  <c r="AC29" i="2"/>
  <c r="AC68" i="2"/>
  <c r="AC19" i="2"/>
  <c r="AC447" i="2"/>
  <c r="AC3" i="2"/>
  <c r="AC482" i="2"/>
  <c r="AC546" i="2"/>
  <c r="AC223" i="2"/>
  <c r="AC149" i="2"/>
  <c r="AC343" i="2"/>
  <c r="AC5" i="2"/>
  <c r="AC549" i="2"/>
  <c r="AC203" i="2"/>
  <c r="AC45" i="2"/>
  <c r="AC542" i="2"/>
  <c r="AC4" i="2"/>
  <c r="AC225" i="2"/>
  <c r="AC134" i="2"/>
  <c r="AC54" i="2"/>
  <c r="AC89" i="2"/>
  <c r="AC10" i="2"/>
  <c r="AC550" i="2"/>
  <c r="AC28" i="2"/>
  <c r="AC111" i="2"/>
  <c r="AC67" i="2"/>
  <c r="AC548" i="2"/>
  <c r="AC448" i="2"/>
  <c r="AC159" i="2"/>
  <c r="AC8" i="2"/>
  <c r="AC40" i="2"/>
  <c r="AC7" i="2"/>
  <c r="AC105" i="2"/>
  <c r="AC272" i="2"/>
  <c r="AC309" i="2"/>
  <c r="AC66" i="2"/>
  <c r="AC442" i="2"/>
  <c r="AC322" i="2"/>
  <c r="AC156" i="2"/>
  <c r="AC276" i="2"/>
  <c r="AC79" i="2"/>
  <c r="AC242" i="2"/>
  <c r="AC117" i="2"/>
  <c r="AC31" i="2"/>
  <c r="AC63" i="2"/>
  <c r="AC212" i="2"/>
  <c r="AC267" i="2"/>
  <c r="AC64" i="2"/>
  <c r="AC438" i="2"/>
  <c r="AC248" i="2"/>
  <c r="AC15" i="2"/>
  <c r="AC77" i="2"/>
  <c r="AC250" i="2"/>
  <c r="AC268" i="2"/>
  <c r="AC210" i="2"/>
  <c r="AC36" i="2"/>
  <c r="AC269" i="2"/>
  <c r="AC209" i="2"/>
  <c r="AC126" i="2"/>
  <c r="AC224" i="2"/>
  <c r="AC158" i="2"/>
  <c r="AC32" i="2"/>
  <c r="AC424" i="2"/>
  <c r="AC160" i="2"/>
  <c r="AC48" i="2"/>
  <c r="AC27" i="2"/>
  <c r="AC30" i="2"/>
  <c r="AC78" i="2"/>
  <c r="AC25" i="2"/>
  <c r="AC104" i="2"/>
  <c r="AC200" i="2"/>
  <c r="AC110" i="2"/>
  <c r="AC35" i="2"/>
  <c r="C363" i="6847"/>
  <c r="AC7" i="6863"/>
  <c r="AC43" i="2"/>
  <c r="AC84" i="2"/>
  <c r="AC12" i="2"/>
  <c r="AC120" i="2"/>
  <c r="AC52" i="2"/>
  <c r="AC16" i="2"/>
  <c r="AC82" i="2"/>
  <c r="AC50" i="2"/>
  <c r="AC47" i="2"/>
  <c r="AC469" i="2"/>
  <c r="AC138" i="2"/>
  <c r="AC6" i="2"/>
  <c r="AC107" i="2"/>
  <c r="AC470" i="2"/>
  <c r="AC91" i="2"/>
  <c r="AC213" i="2"/>
  <c r="AC141" i="2"/>
  <c r="AC26" i="2"/>
  <c r="AC9" i="2"/>
  <c r="AC125" i="2"/>
  <c r="AC62" i="2"/>
  <c r="AC137" i="2"/>
  <c r="AC69" i="2"/>
  <c r="AC42" i="2"/>
  <c r="AC61" i="2"/>
  <c r="AC133" i="2"/>
  <c r="AC17" i="2"/>
  <c r="AC112" i="2"/>
  <c r="AC515" i="2"/>
  <c r="AC466" i="2"/>
  <c r="AC24" i="2"/>
  <c r="AC193" i="2"/>
  <c r="AC190" i="2"/>
  <c r="AC463" i="2"/>
  <c r="AC18" i="2"/>
  <c r="AC100" i="2"/>
  <c r="AC88" i="2"/>
  <c r="AC127" i="2"/>
  <c r="AC161" i="2"/>
  <c r="AC65" i="2"/>
  <c r="AC87" i="2"/>
  <c r="AC471" i="2"/>
  <c r="AC167" i="2"/>
  <c r="AC76" i="2"/>
  <c r="AC479" i="2"/>
  <c r="AC239" i="2"/>
  <c r="AC38" i="2"/>
  <c r="AC150" i="2"/>
  <c r="AC49" i="2"/>
  <c r="AC90" i="2"/>
  <c r="AC135" i="2"/>
  <c r="AC22" i="2"/>
  <c r="AC14" i="2"/>
  <c r="AC543" i="2"/>
  <c r="AC641" i="2"/>
  <c r="AC37" i="2"/>
  <c r="AC198" i="2"/>
  <c r="AC70" i="2"/>
  <c r="AC429" i="2"/>
  <c r="AC446" i="2"/>
  <c r="AC565" i="2"/>
  <c r="AC101" i="2"/>
  <c r="AC116" i="2"/>
  <c r="AC440" i="2"/>
  <c r="AC233" i="2"/>
  <c r="AC204" i="2"/>
  <c r="AC143" i="2"/>
  <c r="AC81" i="2"/>
  <c r="AC53" i="2"/>
  <c r="AC86" i="2"/>
  <c r="AC226" i="2"/>
  <c r="AC439" i="2"/>
  <c r="AC259" i="2"/>
  <c r="AC208" i="2"/>
  <c r="AC75" i="2"/>
  <c r="AC41" i="2"/>
  <c r="AC23" i="2"/>
  <c r="AC60" i="2"/>
  <c r="AC545" i="2"/>
  <c r="AC20" i="2"/>
  <c r="AC246" i="2"/>
  <c r="AC80" i="2"/>
  <c r="AC497" i="2"/>
  <c r="AC33" i="2"/>
  <c r="AC338" i="2"/>
  <c r="AC34" i="2"/>
  <c r="AC131" i="2"/>
  <c r="AC219" i="2"/>
  <c r="AC154" i="2"/>
  <c r="AC251" i="2"/>
  <c r="AC58" i="2"/>
  <c r="AC489" i="2"/>
  <c r="AC644" i="2"/>
  <c r="AC94" i="2"/>
  <c r="AC114" i="2"/>
  <c r="AC516" i="2"/>
  <c r="AC560" i="2"/>
  <c r="AC617" i="2"/>
  <c r="AC11" i="2"/>
  <c r="AC57" i="2"/>
  <c r="AC13" i="2"/>
  <c r="AC155" i="2"/>
  <c r="AC146" i="2"/>
  <c r="AC441" i="2"/>
  <c r="AC214" i="2"/>
  <c r="AC44" i="2"/>
  <c r="I6" i="6892" l="1"/>
  <c r="G6" i="6892" s="1"/>
  <c r="AC48" i="6851"/>
  <c r="AC55" i="6850"/>
  <c r="C364" i="6847"/>
  <c r="AC13" i="6903" s="1"/>
  <c r="AC8" i="6863"/>
  <c r="AC62" i="6850" s="1"/>
  <c r="AC54" i="6851" l="1"/>
  <c r="AC9" i="6863"/>
  <c r="C365" i="6847"/>
  <c r="AC24" i="6851" l="1"/>
  <c r="C366" i="6847"/>
  <c r="AC18" i="6903" s="1"/>
  <c r="AC10" i="6863"/>
  <c r="AC65" i="6851" s="1"/>
  <c r="AC31" i="6850"/>
  <c r="C367" i="6847" l="1"/>
  <c r="AC11" i="6863"/>
  <c r="AC71" i="6850"/>
  <c r="AC12" i="6863" l="1"/>
  <c r="C368" i="6847"/>
  <c r="C369" i="6847" l="1"/>
  <c r="AC13" i="6863"/>
  <c r="AH8" i="6909" l="1"/>
  <c r="J5" i="6895"/>
  <c r="L13" i="6890"/>
  <c r="G5" i="6889"/>
  <c r="S7" i="6881"/>
  <c r="O7" i="6875"/>
  <c r="C370" i="6847"/>
  <c r="BH5" i="6873"/>
  <c r="AC14" i="6863"/>
  <c r="N3" i="6850" l="1"/>
  <c r="N8" i="6850"/>
  <c r="N4" i="6850"/>
  <c r="N7" i="6851"/>
  <c r="N10" i="6850"/>
  <c r="N4" i="6851"/>
  <c r="N3" i="6851"/>
  <c r="N10" i="6851"/>
  <c r="AH8" i="6850"/>
  <c r="AH7" i="6851"/>
  <c r="L8" i="6850"/>
  <c r="L17" i="6851"/>
  <c r="L17" i="6850"/>
  <c r="L7" i="6851"/>
  <c r="C371" i="6847"/>
  <c r="AC15" i="6863"/>
  <c r="C372" i="6847" l="1"/>
  <c r="AC16" i="6863"/>
  <c r="AC17" i="6863" l="1"/>
  <c r="C373" i="6847"/>
  <c r="C374" i="6847" l="1"/>
  <c r="AC17" i="6903" s="1"/>
  <c r="AC18" i="6863"/>
  <c r="AC19" i="6863" l="1"/>
  <c r="C375" i="6847"/>
  <c r="AC22" i="6903" s="1"/>
  <c r="AC20" i="6863" l="1"/>
  <c r="C376" i="6847"/>
  <c r="AC23" i="6903" s="1"/>
  <c r="C377" i="6847" l="1"/>
  <c r="AC21" i="6863"/>
  <c r="B118" i="2"/>
  <c r="C47" i="6850"/>
  <c r="B519" i="2"/>
  <c r="B45" i="2"/>
  <c r="B510" i="2"/>
  <c r="C85" i="6850"/>
  <c r="B447" i="2"/>
  <c r="C308" i="2"/>
  <c r="B271" i="2"/>
  <c r="B611" i="2"/>
  <c r="B105" i="2"/>
  <c r="B102" i="2"/>
  <c r="C42" i="6851"/>
  <c r="B24" i="6851"/>
  <c r="B482" i="2"/>
  <c r="B560" i="2"/>
  <c r="C54" i="2"/>
  <c r="C101" i="2"/>
  <c r="C188" i="2"/>
  <c r="C612" i="2"/>
  <c r="C483" i="2"/>
  <c r="C610" i="2"/>
  <c r="B622" i="2"/>
  <c r="B451" i="2"/>
  <c r="B88" i="2"/>
  <c r="C218" i="2"/>
  <c r="B551" i="2"/>
  <c r="C378" i="2"/>
  <c r="C456" i="2"/>
  <c r="C607" i="2"/>
  <c r="C297" i="2"/>
  <c r="B646" i="2"/>
  <c r="C503" i="2"/>
  <c r="C240" i="2"/>
  <c r="B641" i="2"/>
  <c r="B626" i="2"/>
  <c r="B164" i="2"/>
  <c r="C634" i="2"/>
  <c r="B41" i="6850"/>
  <c r="B104" i="2"/>
  <c r="C644" i="2"/>
  <c r="C92" i="2"/>
  <c r="C110" i="2"/>
  <c r="B85" i="6850"/>
  <c r="B212" i="2"/>
  <c r="B615" i="2"/>
  <c r="C608" i="2"/>
  <c r="B544" i="2"/>
  <c r="C104" i="2"/>
  <c r="C288" i="2"/>
  <c r="B308" i="2"/>
  <c r="C570" i="2"/>
  <c r="B297" i="2"/>
  <c r="B29" i="2"/>
  <c r="B631" i="2"/>
  <c r="C246" i="2"/>
  <c r="B537" i="2"/>
  <c r="B115" i="2"/>
  <c r="C16" i="6851"/>
  <c r="B68" i="6851"/>
  <c r="C63" i="2"/>
  <c r="C36" i="6850"/>
  <c r="B433" i="2"/>
  <c r="C41" i="6850"/>
  <c r="B603" i="2"/>
  <c r="C480" i="2"/>
  <c r="B440" i="2"/>
  <c r="B142" i="2"/>
  <c r="B304" i="2"/>
  <c r="B86" i="2"/>
  <c r="B612" i="2"/>
  <c r="B166" i="2"/>
  <c r="C65" i="6851"/>
  <c r="C222" i="2"/>
  <c r="B618" i="2"/>
  <c r="C23" i="6851"/>
  <c r="B489" i="2"/>
  <c r="B47" i="6850"/>
  <c r="B614" i="2"/>
  <c r="B223" i="2"/>
  <c r="B71" i="6851"/>
  <c r="C268" i="2"/>
  <c r="C479" i="2"/>
  <c r="B189" i="2"/>
  <c r="B564" i="2"/>
  <c r="C548" i="2"/>
  <c r="B36" i="6851"/>
  <c r="B239" i="2"/>
  <c r="B65" i="6851"/>
  <c r="B267" i="2"/>
  <c r="B602" i="2"/>
  <c r="C262" i="2"/>
  <c r="B93" i="6850"/>
  <c r="B566" i="2"/>
  <c r="B521" i="2"/>
  <c r="C588" i="2"/>
  <c r="C176" i="2"/>
  <c r="C184" i="2"/>
  <c r="B224" i="2"/>
  <c r="B128" i="2"/>
  <c r="B497" i="2"/>
  <c r="B31" i="6851"/>
  <c r="B225" i="2"/>
  <c r="B186" i="2"/>
  <c r="B443" i="2"/>
  <c r="C54" i="6851"/>
  <c r="B233" i="2"/>
  <c r="C287" i="2"/>
  <c r="B73" i="2"/>
  <c r="C77" i="6851"/>
  <c r="C141" i="2"/>
  <c r="C182" i="2"/>
  <c r="B287" i="2"/>
  <c r="C444" i="2"/>
  <c r="C60" i="2"/>
  <c r="B370" i="2"/>
  <c r="B388" i="2"/>
  <c r="B172" i="2"/>
  <c r="C172" i="2"/>
  <c r="C93" i="6850"/>
  <c r="B8" i="6851"/>
  <c r="C24" i="6851"/>
  <c r="B553" i="2"/>
  <c r="B490" i="2"/>
  <c r="C490" i="2"/>
  <c r="C469" i="2"/>
  <c r="C270" i="2"/>
  <c r="B226" i="2"/>
  <c r="C8" i="6850"/>
  <c r="B242" i="2"/>
  <c r="C338" i="2"/>
  <c r="B262" i="2"/>
  <c r="B182" i="2"/>
  <c r="C103" i="2"/>
  <c r="C359" i="2"/>
  <c r="B357" i="2"/>
  <c r="C626" i="2"/>
  <c r="C638" i="2"/>
  <c r="B162" i="2"/>
  <c r="C419" i="2"/>
  <c r="C463" i="2"/>
  <c r="C48" i="6851"/>
  <c r="C526" i="2"/>
  <c r="B191" i="2"/>
  <c r="C271" i="2"/>
  <c r="B635" i="2"/>
  <c r="B256" i="2"/>
  <c r="B607" i="2"/>
  <c r="B639" i="2"/>
  <c r="B227" i="2"/>
  <c r="C221" i="2"/>
  <c r="B101" i="2"/>
  <c r="B534" i="2"/>
  <c r="B470" i="2"/>
  <c r="C642" i="2"/>
  <c r="B7" i="6851"/>
  <c r="B218" i="2"/>
  <c r="C461" i="2"/>
  <c r="C519" i="2"/>
  <c r="C151" i="2"/>
  <c r="B463" i="2"/>
  <c r="C542" i="2"/>
  <c r="B417" i="2"/>
  <c r="B587" i="2"/>
  <c r="B119" i="2"/>
  <c r="C77" i="6850"/>
  <c r="C457" i="2"/>
  <c r="C641" i="2"/>
  <c r="B585" i="2"/>
  <c r="B268" i="2"/>
  <c r="B60" i="2"/>
  <c r="C635" i="2"/>
  <c r="B63" i="2"/>
  <c r="C212" i="2"/>
  <c r="B374" i="2"/>
  <c r="C293" i="2"/>
  <c r="C100" i="2"/>
  <c r="B248" i="2"/>
  <c r="C111" i="2"/>
  <c r="B83" i="6850"/>
  <c r="C496" i="2"/>
  <c r="C72" i="2"/>
  <c r="B31" i="6850"/>
  <c r="B109" i="2"/>
  <c r="B289" i="2"/>
  <c r="B16" i="6851"/>
  <c r="C643" i="2"/>
  <c r="C128" i="2"/>
  <c r="C647" i="2"/>
  <c r="C81" i="6851"/>
  <c r="B548" i="2"/>
  <c r="C606" i="2"/>
  <c r="C274" i="2"/>
  <c r="B23" i="6850"/>
  <c r="C521" i="2"/>
  <c r="B44" i="2"/>
  <c r="C535" i="2"/>
  <c r="B122" i="2"/>
  <c r="C46" i="6850"/>
  <c r="B449" i="2"/>
  <c r="C623" i="2"/>
  <c r="C224" i="2"/>
  <c r="C82" i="2"/>
  <c r="B586" i="2"/>
  <c r="B561" i="2"/>
  <c r="B616" i="2"/>
  <c r="B360" i="2"/>
  <c r="C80" i="6851"/>
  <c r="B184" i="2"/>
  <c r="C62" i="6850"/>
  <c r="C304" i="2"/>
  <c r="B338" i="2"/>
  <c r="C373" i="2"/>
  <c r="C55" i="6850"/>
  <c r="B42" i="6851"/>
  <c r="C585" i="2"/>
  <c r="C115" i="2"/>
  <c r="B496" i="2"/>
  <c r="C646" i="2"/>
  <c r="C598" i="2"/>
  <c r="C618" i="2"/>
  <c r="C630" i="2"/>
  <c r="B446" i="2"/>
  <c r="C114" i="2"/>
  <c r="B148" i="2"/>
  <c r="C551" i="2"/>
  <c r="B293" i="2"/>
  <c r="B46" i="6850"/>
  <c r="C31" i="6850"/>
  <c r="C436" i="2"/>
  <c r="B100" i="2"/>
  <c r="B373" i="2"/>
  <c r="C43" i="2"/>
  <c r="B179" i="2"/>
  <c r="C472" i="2"/>
  <c r="C42" i="2"/>
  <c r="C194" i="2"/>
  <c r="C233" i="2"/>
  <c r="B599" i="2"/>
  <c r="B479" i="2"/>
  <c r="B41" i="6851"/>
  <c r="C139" i="2"/>
  <c r="C166" i="2"/>
  <c r="C550" i="2"/>
  <c r="C543" i="2"/>
  <c r="C118" i="2"/>
  <c r="C597" i="2"/>
  <c r="B284" i="2"/>
  <c r="C161" i="2"/>
  <c r="C213" i="2"/>
  <c r="B582" i="2"/>
  <c r="C508" i="2"/>
  <c r="B177" i="2"/>
  <c r="B457" i="2"/>
  <c r="C615" i="2"/>
  <c r="B187" i="2"/>
  <c r="C560" i="2"/>
  <c r="B133" i="2"/>
  <c r="C87" i="6850"/>
  <c r="B77" i="6850"/>
  <c r="B72" i="2"/>
  <c r="C482" i="2"/>
  <c r="C7" i="6851"/>
  <c r="B8" i="6850"/>
  <c r="B246" i="2"/>
  <c r="C52" i="2"/>
  <c r="C291" i="2"/>
  <c r="C497" i="2"/>
  <c r="B74" i="6850"/>
  <c r="B235" i="2"/>
  <c r="B532" i="2"/>
  <c r="B579" i="2"/>
  <c r="B273" i="2"/>
  <c r="B495" i="2"/>
  <c r="C565" i="2"/>
  <c r="B165" i="2"/>
  <c r="C611" i="2"/>
  <c r="C614" i="2"/>
  <c r="B81" i="6851"/>
  <c r="B619" i="2"/>
  <c r="C582" i="2"/>
  <c r="C65" i="2"/>
  <c r="C465" i="2"/>
  <c r="B54" i="6851"/>
  <c r="C645" i="2"/>
  <c r="C74" i="6850"/>
  <c r="B535" i="2"/>
  <c r="B465" i="2"/>
  <c r="C284" i="2"/>
  <c r="B543" i="2"/>
  <c r="C332" i="2"/>
  <c r="B444" i="2"/>
  <c r="C23" i="6850"/>
  <c r="C264" i="2"/>
  <c r="B194" i="2"/>
  <c r="B597" i="2"/>
  <c r="B240" i="2"/>
  <c r="C225" i="2"/>
  <c r="C510" i="2"/>
  <c r="B472" i="2"/>
  <c r="B291" i="2"/>
  <c r="B419" i="2"/>
  <c r="C534" i="2"/>
  <c r="B151" i="2"/>
  <c r="B420" i="2"/>
  <c r="B18" i="6850"/>
  <c r="C471" i="2"/>
  <c r="C586" i="2"/>
  <c r="C566" i="2"/>
  <c r="C98" i="2"/>
  <c r="B213" i="2"/>
  <c r="C179" i="2"/>
  <c r="C450" i="2"/>
  <c r="B221" i="2"/>
  <c r="C148" i="2"/>
  <c r="B445" i="2"/>
  <c r="B114" i="2"/>
  <c r="C273" i="2"/>
  <c r="C388" i="2"/>
  <c r="C544" i="2"/>
  <c r="B269" i="2"/>
  <c r="C357" i="2"/>
  <c r="C79" i="6851"/>
  <c r="B176" i="2"/>
  <c r="C636" i="2"/>
  <c r="B571" i="2"/>
  <c r="C193" i="2"/>
  <c r="B636" i="2"/>
  <c r="C639" i="2"/>
  <c r="C470" i="2"/>
  <c r="C71" i="6850"/>
  <c r="C603" i="2"/>
  <c r="B508" i="2"/>
  <c r="C449" i="2"/>
  <c r="C451" i="2"/>
  <c r="C446" i="2"/>
  <c r="C44" i="2"/>
  <c r="B305" i="2"/>
  <c r="C187" i="2"/>
  <c r="C599" i="2"/>
  <c r="C45" i="2"/>
  <c r="B434" i="2"/>
  <c r="B467" i="2"/>
  <c r="B630" i="2"/>
  <c r="B588" i="2"/>
  <c r="B643" i="2"/>
  <c r="B23" i="6851"/>
  <c r="B220" i="2"/>
  <c r="B264" i="2"/>
  <c r="B47" i="2"/>
  <c r="C440" i="2"/>
  <c r="C259" i="2"/>
  <c r="B644" i="2"/>
  <c r="B394" i="2"/>
  <c r="C537" i="2"/>
  <c r="C417" i="2"/>
  <c r="C109" i="2"/>
  <c r="C484" i="2"/>
  <c r="B42" i="2"/>
  <c r="C309" i="2"/>
  <c r="C495" i="2"/>
  <c r="C142" i="2"/>
  <c r="B426" i="2"/>
  <c r="C177" i="2"/>
  <c r="C631" i="2"/>
  <c r="B642" i="2"/>
  <c r="C83" i="6850"/>
  <c r="C189" i="2"/>
  <c r="B647" i="2"/>
  <c r="C443" i="2"/>
  <c r="C294" i="2"/>
  <c r="C553" i="2"/>
  <c r="B161" i="2"/>
  <c r="B542" i="2"/>
  <c r="C564" i="2"/>
  <c r="C31" i="6851"/>
  <c r="B578" i="2"/>
  <c r="C183" i="2"/>
  <c r="C68" i="6851"/>
  <c r="B456" i="2"/>
  <c r="C256" i="2"/>
  <c r="C578" i="2"/>
  <c r="C18" i="6850"/>
  <c r="B623" i="2"/>
  <c r="B461" i="2"/>
  <c r="C162" i="2"/>
  <c r="B290" i="2"/>
  <c r="C36" i="6851"/>
  <c r="C561" i="2"/>
  <c r="B266" i="2"/>
  <c r="C267" i="2"/>
  <c r="B468" i="2"/>
  <c r="C71" i="6851"/>
  <c r="B259" i="2"/>
  <c r="C305" i="2"/>
  <c r="B71" i="6850"/>
  <c r="B609" i="2"/>
  <c r="B483" i="2"/>
  <c r="C248" i="2"/>
  <c r="C467" i="2"/>
  <c r="C226" i="2"/>
  <c r="B526" i="2"/>
  <c r="B503" i="2"/>
  <c r="C133" i="2"/>
  <c r="C214" i="2"/>
  <c r="B598" i="2"/>
  <c r="C156" i="2"/>
  <c r="C571" i="2"/>
  <c r="C47" i="2"/>
  <c r="B66" i="2"/>
  <c r="B484" i="2"/>
  <c r="C468" i="2"/>
  <c r="C186" i="2"/>
  <c r="B110" i="2"/>
  <c r="B638" i="2"/>
  <c r="B193" i="2"/>
  <c r="B450" i="2"/>
  <c r="C579" i="2"/>
  <c r="C8" i="6851"/>
  <c r="C92" i="6851"/>
  <c r="C29" i="2"/>
  <c r="B7" i="6850"/>
  <c r="B82" i="2"/>
  <c r="C602" i="2"/>
  <c r="C266" i="2"/>
  <c r="B156" i="2"/>
  <c r="B606" i="2"/>
  <c r="C394" i="2"/>
  <c r="B80" i="6851"/>
  <c r="C81" i="2"/>
  <c r="C235" i="2"/>
  <c r="C426" i="2"/>
  <c r="C223" i="2"/>
  <c r="B645" i="2"/>
  <c r="C66" i="2"/>
  <c r="B565" i="2"/>
  <c r="B10" i="6850"/>
  <c r="C445" i="2"/>
  <c r="C587" i="2"/>
  <c r="B359" i="2"/>
  <c r="B111" i="2"/>
  <c r="B550" i="2"/>
  <c r="B637" i="2"/>
  <c r="B52" i="2"/>
  <c r="C420" i="2"/>
  <c r="B48" i="6851"/>
  <c r="B608" i="2"/>
  <c r="C122" i="2"/>
  <c r="C165" i="2"/>
  <c r="B92" i="2"/>
  <c r="B270" i="2"/>
  <c r="C86" i="2"/>
  <c r="B86" i="6850"/>
  <c r="C489" i="2"/>
  <c r="C619" i="2"/>
  <c r="C434" i="2"/>
  <c r="C289" i="2"/>
  <c r="C105" i="2"/>
  <c r="C164" i="2"/>
  <c r="C622" i="2"/>
  <c r="B141" i="2"/>
  <c r="C88" i="2"/>
  <c r="B87" i="6850"/>
  <c r="C10" i="6850"/>
  <c r="C447" i="2"/>
  <c r="B288" i="2"/>
  <c r="B77" i="6851"/>
  <c r="B183" i="2"/>
  <c r="C637" i="2"/>
  <c r="C242" i="2"/>
  <c r="B214" i="2"/>
  <c r="B54" i="2"/>
  <c r="C86" i="6850"/>
  <c r="B222" i="2"/>
  <c r="B469" i="2"/>
  <c r="C557" i="2"/>
  <c r="C374" i="2"/>
  <c r="B480" i="2"/>
  <c r="B10" i="6851"/>
  <c r="B471" i="2"/>
  <c r="B65" i="2"/>
  <c r="C102" i="2"/>
  <c r="B309" i="2"/>
  <c r="C433" i="2"/>
  <c r="C290" i="2"/>
  <c r="C227" i="2"/>
  <c r="C609" i="2"/>
  <c r="B81" i="2"/>
  <c r="B557" i="2"/>
  <c r="B610" i="2"/>
  <c r="B103" i="2"/>
  <c r="B570" i="2"/>
  <c r="B62" i="6850"/>
  <c r="C73" i="2"/>
  <c r="C41" i="6851"/>
  <c r="C220" i="2"/>
  <c r="B43" i="2"/>
  <c r="B79" i="6851"/>
  <c r="B139" i="2"/>
  <c r="C119" i="2"/>
  <c r="C239" i="2"/>
  <c r="B378" i="2"/>
  <c r="B294" i="2"/>
  <c r="C360" i="2"/>
  <c r="C7" i="6850"/>
  <c r="B436" i="2"/>
  <c r="B634" i="2"/>
  <c r="C616" i="2"/>
  <c r="B332" i="2"/>
  <c r="C10" i="6851"/>
  <c r="B274" i="2"/>
  <c r="C269" i="2"/>
  <c r="C191" i="2"/>
  <c r="B55" i="6850"/>
  <c r="B98" i="2"/>
  <c r="B188" i="2"/>
  <c r="C532" i="2"/>
  <c r="B36" i="6850"/>
  <c r="C370" i="2"/>
  <c r="B92" i="6851"/>
  <c r="C378" i="6847" l="1"/>
  <c r="AC22" i="6863"/>
  <c r="AC71" i="6851"/>
  <c r="AC31" i="6851"/>
  <c r="AC80" i="6851"/>
  <c r="AC83" i="6850"/>
  <c r="AC74" i="6850"/>
  <c r="AC85" i="6850"/>
  <c r="AC8" i="6850"/>
  <c r="AC68" i="6851"/>
  <c r="AC36" i="6850"/>
  <c r="AC77" i="6851"/>
  <c r="AC86" i="6850"/>
  <c r="AC79" i="6851"/>
  <c r="AC42" i="6851"/>
  <c r="AC81" i="6851"/>
  <c r="AC87" i="6850"/>
  <c r="AC47" i="6850"/>
  <c r="AC77" i="6850"/>
  <c r="AC46" i="6850"/>
  <c r="AC7" i="6851"/>
  <c r="AC36" i="6851"/>
  <c r="AC41" i="6851"/>
  <c r="AC41" i="6850"/>
  <c r="AC93" i="6850" l="1"/>
  <c r="AC92" i="6851"/>
  <c r="C379" i="6847"/>
  <c r="AC14" i="6903" s="1"/>
  <c r="AC23" i="6863"/>
  <c r="AC94" i="6850" s="1"/>
  <c r="C94" i="6850"/>
  <c r="C93" i="6851"/>
  <c r="B94" i="6850"/>
  <c r="B93" i="6851"/>
  <c r="C49" i="6851"/>
  <c r="B49" i="6851" l="1"/>
  <c r="B54" i="6850"/>
  <c r="C380" i="6847"/>
  <c r="AC24" i="6863"/>
  <c r="AC93" i="6851"/>
  <c r="C54" i="6850"/>
  <c r="AC4" i="6850" l="1"/>
  <c r="AC7" i="6850"/>
  <c r="AC49" i="6851"/>
  <c r="AC10" i="6850"/>
  <c r="AC66" i="6851"/>
  <c r="AC3" i="6850"/>
  <c r="AC14" i="6851"/>
  <c r="AC5" i="6850"/>
  <c r="AC11" i="6850"/>
  <c r="AC16" i="6851"/>
  <c r="AC28" i="6850"/>
  <c r="AC23" i="6851"/>
  <c r="AC8" i="6851"/>
  <c r="AC54" i="6850"/>
  <c r="AC3" i="6851"/>
  <c r="AC5" i="6851"/>
  <c r="AC4" i="6851"/>
  <c r="AC17" i="6850"/>
  <c r="AC15" i="6850"/>
  <c r="AC18" i="6850"/>
  <c r="AC56" i="6851"/>
  <c r="AC13" i="6850"/>
  <c r="C381" i="6847"/>
  <c r="BD19" i="6867"/>
  <c r="AC73" i="6850"/>
  <c r="AC23" i="6850"/>
  <c r="AC13" i="6851"/>
  <c r="AC6" i="6851"/>
  <c r="AC25" i="6851"/>
  <c r="AC17" i="6851"/>
  <c r="AC10" i="6851"/>
  <c r="AC6" i="6850"/>
  <c r="AC50" i="6850"/>
  <c r="AC11" i="6851"/>
  <c r="I24" i="2" l="1"/>
  <c r="I155" i="2"/>
  <c r="I265" i="2"/>
  <c r="C382" i="6847"/>
  <c r="BD22" i="6867"/>
  <c r="F6" i="6892"/>
  <c r="D6" i="6892" s="1"/>
  <c r="C6" i="6892" s="1"/>
  <c r="I277" i="2" l="1"/>
  <c r="I41" i="2"/>
  <c r="C383" i="6847"/>
  <c r="BD24" i="6867"/>
  <c r="P25" i="6898" l="1"/>
  <c r="AH17" i="6906"/>
  <c r="I278" i="2"/>
  <c r="O13" i="6874"/>
  <c r="BD25" i="6867"/>
  <c r="I18" i="2" s="1"/>
  <c r="C384" i="6847"/>
  <c r="V20" i="2" l="1"/>
  <c r="V98" i="2"/>
  <c r="V19" i="2"/>
  <c r="V25" i="2"/>
  <c r="V26" i="2"/>
  <c r="V18" i="2"/>
  <c r="V24" i="2"/>
  <c r="V28" i="2"/>
  <c r="V59" i="2"/>
  <c r="V33" i="2"/>
  <c r="V54" i="2"/>
  <c r="I61" i="2"/>
  <c r="O25" i="6874"/>
  <c r="BD28" i="6867"/>
  <c r="C385" i="6847"/>
  <c r="I59" i="2"/>
  <c r="C386" i="6847" l="1"/>
  <c r="BD30" i="6867"/>
  <c r="BD31" i="6867" l="1"/>
  <c r="C387" i="6847"/>
  <c r="J22" i="6896" s="1"/>
  <c r="C388" i="6847" l="1"/>
  <c r="BD32" i="6867"/>
  <c r="O26" i="6874" l="1"/>
  <c r="BD36" i="6867"/>
  <c r="C389" i="6847"/>
  <c r="O36" i="6874" l="1"/>
  <c r="C390" i="6847"/>
  <c r="BD38" i="6867"/>
  <c r="C391" i="6847" l="1"/>
  <c r="BD40" i="6867"/>
  <c r="I124" i="2"/>
  <c r="I315" i="2"/>
  <c r="I49" i="2"/>
  <c r="I310" i="2"/>
  <c r="I129" i="2"/>
  <c r="I130" i="2"/>
  <c r="I31" i="2"/>
  <c r="I157" i="2"/>
  <c r="I135" i="2"/>
  <c r="I94" i="2"/>
  <c r="I39" i="2"/>
  <c r="I40" i="2"/>
  <c r="I386" i="2" l="1"/>
  <c r="C392" i="6847"/>
  <c r="BD41" i="6867"/>
  <c r="AL96" i="6904" l="1"/>
  <c r="O17" i="6908"/>
  <c r="S24" i="6880"/>
  <c r="C393" i="6847"/>
  <c r="BD42" i="6867"/>
  <c r="I387" i="2"/>
  <c r="AK28" i="2" l="1"/>
  <c r="AK159" i="2"/>
  <c r="AK123" i="2"/>
  <c r="I37" i="2"/>
  <c r="I57" i="2"/>
  <c r="I208" i="2"/>
  <c r="I123" i="2"/>
  <c r="I66" i="2"/>
  <c r="C394" i="6847"/>
  <c r="B27" i="6850" s="1"/>
  <c r="BD48" i="6867"/>
  <c r="I98" i="2" s="1"/>
  <c r="I38" i="2"/>
  <c r="B130" i="2"/>
  <c r="C129" i="2"/>
  <c r="C265" i="2"/>
  <c r="B387" i="2"/>
  <c r="B265" i="2"/>
  <c r="C452" i="2"/>
  <c r="C59" i="2"/>
  <c r="C157" i="2"/>
  <c r="C277" i="2"/>
  <c r="C27" i="6850"/>
  <c r="C310" i="2"/>
  <c r="C278" i="2"/>
  <c r="B124" i="2"/>
  <c r="B452" i="2"/>
  <c r="B277" i="2"/>
  <c r="C130" i="2"/>
  <c r="B278" i="2"/>
  <c r="B123" i="2"/>
  <c r="C386" i="2"/>
  <c r="C123" i="2"/>
  <c r="C315" i="2"/>
  <c r="C124" i="2"/>
  <c r="B157" i="2"/>
  <c r="B59" i="2"/>
  <c r="B386" i="2"/>
  <c r="C387" i="2"/>
  <c r="B129" i="2"/>
  <c r="B45" i="6851"/>
  <c r="B310" i="2"/>
  <c r="B315" i="2"/>
  <c r="C45" i="6851" l="1"/>
  <c r="I187" i="2"/>
  <c r="I200" i="2"/>
  <c r="I603" i="2"/>
  <c r="I394" i="2"/>
  <c r="I634" i="2"/>
  <c r="I162" i="2"/>
  <c r="I134" i="2"/>
  <c r="I91" i="2"/>
  <c r="I109" i="2"/>
  <c r="I64" i="2"/>
  <c r="I417" i="2"/>
  <c r="I105" i="2"/>
  <c r="I223" i="2"/>
  <c r="I218" i="2"/>
  <c r="I225" i="2"/>
  <c r="I420" i="2"/>
  <c r="I209" i="2"/>
  <c r="I461" i="2"/>
  <c r="I23" i="2"/>
  <c r="I510" i="2"/>
  <c r="I297" i="2"/>
  <c r="I532" i="2"/>
  <c r="I332" i="2"/>
  <c r="I637" i="2"/>
  <c r="I194" i="2"/>
  <c r="I636" i="2"/>
  <c r="I85" i="2"/>
  <c r="I58" i="2"/>
  <c r="I626" i="2"/>
  <c r="I439" i="2"/>
  <c r="I164" i="2"/>
  <c r="I150" i="2"/>
  <c r="I51" i="2"/>
  <c r="I167" i="2"/>
  <c r="I440" i="2"/>
  <c r="I284" i="2"/>
  <c r="I104" i="2"/>
  <c r="I239" i="2"/>
  <c r="I97" i="2"/>
  <c r="I55" i="2"/>
  <c r="I165" i="2"/>
  <c r="I438" i="2"/>
  <c r="I619" i="2"/>
  <c r="I103" i="2"/>
  <c r="I33" i="2"/>
  <c r="I119" i="2"/>
  <c r="I441" i="2"/>
  <c r="I70" i="2"/>
  <c r="I526" i="2"/>
  <c r="I465" i="2"/>
  <c r="I166" i="2"/>
  <c r="I308" i="2"/>
  <c r="I546" i="2"/>
  <c r="I450" i="2"/>
  <c r="I631" i="2"/>
  <c r="I551" i="2"/>
  <c r="I622" i="2"/>
  <c r="I148" i="2"/>
  <c r="I616" i="2"/>
  <c r="I579" i="2"/>
  <c r="I273" i="2"/>
  <c r="I142" i="2"/>
  <c r="I646" i="2"/>
  <c r="I451" i="2"/>
  <c r="I269" i="2"/>
  <c r="I452" i="2"/>
  <c r="I578" i="2"/>
  <c r="I158" i="2"/>
  <c r="I490" i="2"/>
  <c r="I246" i="2"/>
  <c r="I276" i="2"/>
  <c r="I186" i="2"/>
  <c r="I612" i="2"/>
  <c r="I43" i="2"/>
  <c r="I516" i="2"/>
  <c r="I117" i="2"/>
  <c r="I84" i="2"/>
  <c r="I456" i="2"/>
  <c r="I219" i="2"/>
  <c r="I479" i="2"/>
  <c r="I495" i="2"/>
  <c r="I81" i="2"/>
  <c r="I62" i="2"/>
  <c r="I240" i="2"/>
  <c r="I436" i="2"/>
  <c r="I291" i="2"/>
  <c r="I122" i="2"/>
  <c r="I503" i="2"/>
  <c r="I125" i="2"/>
  <c r="I388" i="2"/>
  <c r="I304" i="2"/>
  <c r="I293" i="2"/>
  <c r="I214" i="2"/>
  <c r="I20" i="2"/>
  <c r="I210" i="2"/>
  <c r="I184" i="2"/>
  <c r="I497" i="2"/>
  <c r="I444" i="2"/>
  <c r="I248" i="2"/>
  <c r="I242" i="2"/>
  <c r="I267" i="2"/>
  <c r="I268" i="2"/>
  <c r="I635" i="2"/>
  <c r="I571" i="2"/>
  <c r="I233" i="2"/>
  <c r="I131" i="2"/>
  <c r="I172" i="2"/>
  <c r="I645" i="2"/>
  <c r="I294" i="2"/>
  <c r="I22" i="2"/>
  <c r="I467" i="2"/>
  <c r="I542" i="2"/>
  <c r="I30" i="2"/>
  <c r="I639" i="2"/>
  <c r="I90" i="2"/>
  <c r="I272" i="2"/>
  <c r="I338" i="2"/>
  <c r="I424" i="2"/>
  <c r="I457" i="2"/>
  <c r="I426" i="2"/>
  <c r="I489" i="2"/>
  <c r="I146" i="2"/>
  <c r="I26" i="2"/>
  <c r="I133" i="2"/>
  <c r="I80" i="2"/>
  <c r="I543" i="2"/>
  <c r="I71" i="2"/>
  <c r="I193" i="2"/>
  <c r="I305" i="2"/>
  <c r="I156" i="2"/>
  <c r="I179" i="2"/>
  <c r="I256" i="2"/>
  <c r="I149" i="2"/>
  <c r="I550" i="2"/>
  <c r="I602" i="2"/>
  <c r="I7" i="2"/>
  <c r="I442" i="2"/>
  <c r="I449" i="2"/>
  <c r="I642" i="2"/>
  <c r="I469" i="2"/>
  <c r="I76" i="2"/>
  <c r="I120" i="2"/>
  <c r="I274" i="2"/>
  <c r="I264" i="2"/>
  <c r="I115" i="2"/>
  <c r="I630" i="2"/>
  <c r="I204" i="2"/>
  <c r="I52" i="2"/>
  <c r="I570" i="2"/>
  <c r="I227" i="2"/>
  <c r="I534" i="2"/>
  <c r="I359" i="2"/>
  <c r="I141" i="2"/>
  <c r="I468" i="2"/>
  <c r="I96" i="2"/>
  <c r="I443" i="2"/>
  <c r="I357" i="2"/>
  <c r="I463" i="2"/>
  <c r="I597" i="2"/>
  <c r="I614" i="2"/>
  <c r="I560" i="2"/>
  <c r="I29" i="2"/>
  <c r="I537" i="2"/>
  <c r="I111" i="2"/>
  <c r="I548" i="2"/>
  <c r="I126" i="2"/>
  <c r="I86" i="2"/>
  <c r="I618" i="2"/>
  <c r="I67" i="2"/>
  <c r="I127" i="2"/>
  <c r="I378" i="2"/>
  <c r="I92" i="2"/>
  <c r="I322" i="2"/>
  <c r="I65" i="2"/>
  <c r="I623" i="2"/>
  <c r="I79" i="2"/>
  <c r="I190" i="2"/>
  <c r="I15" i="2"/>
  <c r="I100" i="2"/>
  <c r="I68" i="2"/>
  <c r="I508" i="2"/>
  <c r="I446" i="2"/>
  <c r="C395" i="6847"/>
  <c r="J4" i="6895" s="1"/>
  <c r="BD6" i="6866"/>
  <c r="I213" i="2"/>
  <c r="I73" i="2"/>
  <c r="I598" i="2"/>
  <c r="I63" i="2"/>
  <c r="I89" i="2"/>
  <c r="I220" i="2"/>
  <c r="I610" i="2"/>
  <c r="I638" i="2"/>
  <c r="I235" i="2"/>
  <c r="I77" i="2"/>
  <c r="I138" i="2"/>
  <c r="I72" i="2"/>
  <c r="I36" i="2"/>
  <c r="I617" i="2"/>
  <c r="I607" i="2"/>
  <c r="I54" i="2"/>
  <c r="I107" i="2"/>
  <c r="I112" i="2"/>
  <c r="I453" i="2"/>
  <c r="I154" i="2"/>
  <c r="I143" i="2"/>
  <c r="I44" i="2"/>
  <c r="I82" i="2"/>
  <c r="I496" i="2"/>
  <c r="I53" i="2"/>
  <c r="I139" i="2"/>
  <c r="I198" i="2"/>
  <c r="I472" i="2"/>
  <c r="I188" i="2"/>
  <c r="I515" i="2"/>
  <c r="I471" i="2"/>
  <c r="I287" i="2"/>
  <c r="I128" i="2"/>
  <c r="I582" i="2"/>
  <c r="I8" i="2"/>
  <c r="I535" i="2"/>
  <c r="I561" i="2"/>
  <c r="I609" i="2"/>
  <c r="I615" i="2"/>
  <c r="I259" i="2"/>
  <c r="I45" i="2"/>
  <c r="I221" i="2"/>
  <c r="I647" i="2"/>
  <c r="I110" i="2"/>
  <c r="I160" i="2"/>
  <c r="I484" i="2"/>
  <c r="I47" i="2"/>
  <c r="I587" i="2"/>
  <c r="I374" i="2"/>
  <c r="I553" i="2"/>
  <c r="I370" i="2"/>
  <c r="I289" i="2"/>
  <c r="I588" i="2"/>
  <c r="I118" i="2"/>
  <c r="I429" i="2"/>
  <c r="I434" i="2"/>
  <c r="I212" i="2"/>
  <c r="I433" i="2"/>
  <c r="I466" i="2"/>
  <c r="I69" i="2"/>
  <c r="I60" i="2"/>
  <c r="I78" i="2"/>
  <c r="I608" i="2"/>
  <c r="I448" i="2"/>
  <c r="I224" i="2"/>
  <c r="I35" i="2"/>
  <c r="I161" i="2"/>
  <c r="I102" i="2"/>
  <c r="I116" i="2"/>
  <c r="I564" i="2"/>
  <c r="I419" i="2"/>
  <c r="I544" i="2"/>
  <c r="I545" i="2"/>
  <c r="I137" i="2"/>
  <c r="I262" i="2"/>
  <c r="I13" i="2"/>
  <c r="I222" i="2"/>
  <c r="I519" i="2"/>
  <c r="I549" i="2"/>
  <c r="I270" i="2"/>
  <c r="I177" i="2"/>
  <c r="I87" i="2"/>
  <c r="I101" i="2"/>
  <c r="I586" i="2"/>
  <c r="I643" i="2"/>
  <c r="I447" i="2"/>
  <c r="I566" i="2"/>
  <c r="I50" i="2"/>
  <c r="I42" i="2"/>
  <c r="I251" i="2"/>
  <c r="I373" i="2"/>
  <c r="I599" i="2"/>
  <c r="I250" i="2"/>
  <c r="I290" i="2"/>
  <c r="I34" i="2"/>
  <c r="I21" i="2"/>
  <c r="I606" i="2"/>
  <c r="I611" i="2"/>
  <c r="I93" i="2"/>
  <c r="I309" i="2"/>
  <c r="I483" i="2"/>
  <c r="I557" i="2"/>
  <c r="I25" i="2"/>
  <c r="I99" i="2"/>
  <c r="I10" i="2"/>
  <c r="I183" i="2"/>
  <c r="I189" i="2"/>
  <c r="I271" i="2"/>
  <c r="I343" i="2"/>
  <c r="I565" i="2"/>
  <c r="I266" i="2"/>
  <c r="I482" i="2"/>
  <c r="I521" i="2"/>
  <c r="I445" i="2"/>
  <c r="I641" i="2"/>
  <c r="I114" i="2"/>
  <c r="I288" i="2"/>
  <c r="I182" i="2"/>
  <c r="I28" i="2"/>
  <c r="I480" i="2"/>
  <c r="I203" i="2"/>
  <c r="I470" i="2"/>
  <c r="I27" i="2"/>
  <c r="I151" i="2"/>
  <c r="I191" i="2"/>
  <c r="I585" i="2"/>
  <c r="I360" i="2"/>
  <c r="I226" i="2"/>
  <c r="I159" i="2"/>
  <c r="I644" i="2"/>
  <c r="I176" i="2"/>
  <c r="R16" i="6850" l="1"/>
  <c r="R18" i="6851"/>
  <c r="R13" i="6851"/>
  <c r="R8" i="6850"/>
  <c r="R15" i="6850"/>
  <c r="R3" i="6850"/>
  <c r="R3" i="6851"/>
  <c r="R7" i="6851"/>
  <c r="I27" i="6850"/>
  <c r="I45" i="6851"/>
  <c r="H7" i="6892"/>
  <c r="G7" i="6892" s="1"/>
  <c r="C396" i="6847"/>
  <c r="B14" i="6850" s="1"/>
  <c r="BD7" i="6866"/>
  <c r="I3" i="6850" s="1"/>
  <c r="B18" i="6851"/>
  <c r="C18" i="6851"/>
  <c r="B16" i="6850"/>
  <c r="C16" i="6850"/>
  <c r="C14" i="6850"/>
  <c r="B15" i="6851" l="1"/>
  <c r="J8" i="6895"/>
  <c r="I3" i="6851"/>
  <c r="I18" i="6851"/>
  <c r="O9" i="6875"/>
  <c r="BD9" i="6866"/>
  <c r="I14" i="6850" s="1"/>
  <c r="C397" i="6847"/>
  <c r="AL16" i="6902" s="1"/>
  <c r="C15" i="6851"/>
  <c r="I16" i="6850"/>
  <c r="R15" i="6851" l="1"/>
  <c r="R14" i="6850"/>
  <c r="R10" i="6851"/>
  <c r="R10" i="6850"/>
  <c r="L6" i="6850"/>
  <c r="L15" i="6851"/>
  <c r="L14" i="6850"/>
  <c r="L7" i="6850"/>
  <c r="L8" i="6851"/>
  <c r="L6" i="6851"/>
  <c r="C398" i="6847"/>
  <c r="BD10" i="6866"/>
  <c r="B22" i="6850"/>
  <c r="B29" i="6851"/>
  <c r="C22" i="6850"/>
  <c r="C29" i="6851"/>
  <c r="I15" i="6851"/>
  <c r="I92" i="6850" l="1"/>
  <c r="I18" i="6850"/>
  <c r="I73" i="6850"/>
  <c r="I6" i="6850"/>
  <c r="I10" i="6850"/>
  <c r="I92" i="6851"/>
  <c r="I13" i="6851"/>
  <c r="I15" i="6850"/>
  <c r="I71" i="6850"/>
  <c r="I10" i="6851"/>
  <c r="I36" i="6851"/>
  <c r="I28" i="6850"/>
  <c r="I68" i="6851"/>
  <c r="I23" i="6851"/>
  <c r="I17" i="6850"/>
  <c r="I86" i="6850"/>
  <c r="I77" i="6851"/>
  <c r="I11" i="6851"/>
  <c r="I7" i="6851"/>
  <c r="I17" i="6851"/>
  <c r="I13" i="6850"/>
  <c r="I25" i="6851"/>
  <c r="I41" i="6850"/>
  <c r="I54" i="6850"/>
  <c r="I5" i="6851"/>
  <c r="I50" i="6850"/>
  <c r="I48" i="6851"/>
  <c r="I14" i="6851"/>
  <c r="I5" i="6850"/>
  <c r="I46" i="6850"/>
  <c r="I80" i="6851"/>
  <c r="I71" i="6851"/>
  <c r="I23" i="6850"/>
  <c r="I81" i="6851"/>
  <c r="I47" i="6850"/>
  <c r="I29" i="6851"/>
  <c r="I7" i="6850"/>
  <c r="I11" i="6850"/>
  <c r="I31" i="6851"/>
  <c r="I22" i="6850"/>
  <c r="I20" i="6850"/>
  <c r="I56" i="6851"/>
  <c r="I94" i="6850"/>
  <c r="I31" i="6850"/>
  <c r="I93" i="6850"/>
  <c r="I79" i="6851"/>
  <c r="I54" i="6851"/>
  <c r="I93" i="6851"/>
  <c r="I77" i="6850"/>
  <c r="I62" i="6850"/>
  <c r="I24" i="6851"/>
  <c r="I49" i="6851"/>
  <c r="I8" i="6850"/>
  <c r="I42" i="6851"/>
  <c r="I65" i="6851"/>
  <c r="I41" i="6851"/>
  <c r="I66" i="6851"/>
  <c r="C399" i="6847"/>
  <c r="K8" i="6868"/>
  <c r="I55" i="6850"/>
  <c r="I87" i="6850"/>
  <c r="I74" i="6850"/>
  <c r="I85" i="6850"/>
  <c r="I83" i="6850"/>
  <c r="I6" i="6851"/>
  <c r="I36" i="6850"/>
  <c r="I8" i="6851"/>
  <c r="I16" i="6851"/>
  <c r="C400" i="6847" l="1"/>
  <c r="K9" i="6868"/>
  <c r="AD296" i="2" s="1"/>
  <c r="E7" i="6892"/>
  <c r="D7" i="6892" s="1"/>
  <c r="C7" i="6892" s="1"/>
  <c r="AD295" i="2"/>
  <c r="C401" i="6847" l="1"/>
  <c r="K10" i="6868"/>
  <c r="AD303" i="2" l="1"/>
  <c r="K11" i="6868"/>
  <c r="C402" i="6847"/>
  <c r="AD316" i="2" l="1"/>
  <c r="K12" i="6868"/>
  <c r="AD317" i="2" s="1"/>
  <c r="C403" i="6847"/>
  <c r="C404" i="6847" l="1"/>
  <c r="K13" i="6868"/>
  <c r="K14" i="6868" l="1"/>
  <c r="C405" i="6847"/>
  <c r="C406" i="6847" l="1"/>
  <c r="K17" i="6868"/>
  <c r="AD89" i="2" s="1"/>
  <c r="AD326" i="2"/>
  <c r="AD127" i="2"/>
  <c r="AD24" i="2"/>
  <c r="AD402" i="2" l="1"/>
  <c r="AD87" i="2"/>
  <c r="AD107" i="2"/>
  <c r="AD40" i="2"/>
  <c r="AD150" i="2"/>
  <c r="L32" i="6891"/>
  <c r="C407" i="6847"/>
  <c r="L27" i="6871"/>
  <c r="K23" i="6868"/>
  <c r="AD173" i="2" l="1"/>
  <c r="C408" i="6847"/>
  <c r="K24" i="6868"/>
  <c r="C409" i="6847" l="1"/>
  <c r="K25" i="6868"/>
  <c r="AD491" i="2"/>
  <c r="AD492" i="2" l="1"/>
  <c r="C410" i="6847"/>
  <c r="K26" i="6868"/>
  <c r="AD4" i="2" s="1"/>
  <c r="AD55" i="2" l="1"/>
  <c r="AD71" i="2"/>
  <c r="AD148" i="2"/>
  <c r="AD515" i="2"/>
  <c r="AD224" i="2"/>
  <c r="AD70" i="2"/>
  <c r="AD76" i="2"/>
  <c r="AD635" i="2"/>
  <c r="AD565" i="2"/>
  <c r="AD104" i="2"/>
  <c r="AD463" i="2"/>
  <c r="AD343" i="2"/>
  <c r="AD268" i="2"/>
  <c r="AD639" i="2"/>
  <c r="AD208" i="2"/>
  <c r="AD602" i="2"/>
  <c r="AD184" i="2"/>
  <c r="AD297" i="2"/>
  <c r="AD50" i="2"/>
  <c r="AD110" i="2"/>
  <c r="AD636" i="2"/>
  <c r="AD57" i="2"/>
  <c r="AD52" i="2"/>
  <c r="AD134" i="2"/>
  <c r="AD537" i="2"/>
  <c r="C411" i="6847"/>
  <c r="BE5" i="6893" s="1"/>
  <c r="K8" i="6869"/>
  <c r="AD276" i="2"/>
  <c r="AD436" i="2"/>
  <c r="AD19" i="2"/>
  <c r="AD172" i="2"/>
  <c r="AD42" i="2"/>
  <c r="AD609" i="2"/>
  <c r="AD445" i="2"/>
  <c r="AD479" i="2"/>
  <c r="AD251" i="2"/>
  <c r="AD417" i="2"/>
  <c r="AD535" i="2"/>
  <c r="AD94" i="2"/>
  <c r="AD14" i="2"/>
  <c r="AD101" i="2"/>
  <c r="AD441" i="2"/>
  <c r="AD448" i="2"/>
  <c r="AD264" i="2"/>
  <c r="AD51" i="2"/>
  <c r="AD549" i="2"/>
  <c r="AD210" i="2"/>
  <c r="AD187" i="2"/>
  <c r="AD273" i="2"/>
  <c r="AD272" i="2"/>
  <c r="AD585" i="2"/>
  <c r="AD266" i="2"/>
  <c r="AD88" i="2"/>
  <c r="AD386" i="2"/>
  <c r="AD80" i="2"/>
  <c r="AD550" i="2"/>
  <c r="AD191" i="2"/>
  <c r="AD338" i="2"/>
  <c r="AD204" i="2"/>
  <c r="AD424" i="2"/>
  <c r="AD543" i="2"/>
  <c r="AD438" i="2"/>
  <c r="AD98" i="2"/>
  <c r="AD146" i="2"/>
  <c r="AD111" i="2"/>
  <c r="AD471" i="2"/>
  <c r="AD315" i="2"/>
  <c r="AD11" i="2"/>
  <c r="AD37" i="2"/>
  <c r="AD38" i="2"/>
  <c r="AD496" i="2"/>
  <c r="AD645" i="2"/>
  <c r="AD290" i="2"/>
  <c r="AD611" i="2"/>
  <c r="AD456" i="2"/>
  <c r="AD618" i="2"/>
  <c r="AD77" i="2"/>
  <c r="AD165" i="2"/>
  <c r="AD468" i="2"/>
  <c r="AD442" i="2"/>
  <c r="AD142" i="2"/>
  <c r="AD190" i="2"/>
  <c r="AD630" i="2"/>
  <c r="AD102" i="2"/>
  <c r="AD182" i="2"/>
  <c r="AD218" i="2"/>
  <c r="AD560" i="2"/>
  <c r="AD469" i="2"/>
  <c r="AD126" i="2"/>
  <c r="AD451" i="2"/>
  <c r="AD164" i="2"/>
  <c r="AD446" i="2"/>
  <c r="AD250" i="2"/>
  <c r="AD203" i="2"/>
  <c r="AD214" i="2"/>
  <c r="AD617" i="2"/>
  <c r="AD439" i="2"/>
  <c r="AD532" i="2"/>
  <c r="AD578" i="2"/>
  <c r="AD429" i="2"/>
  <c r="AD325" i="2"/>
  <c r="AD30" i="2"/>
  <c r="AD177" i="2"/>
  <c r="AD221" i="2"/>
  <c r="AD647" i="2"/>
  <c r="AD179" i="2"/>
  <c r="AD519" i="2"/>
  <c r="AD265" i="2"/>
  <c r="AD614" i="2"/>
  <c r="AD420" i="2"/>
  <c r="AD271" i="2"/>
  <c r="AD470" i="2"/>
  <c r="AD122" i="2"/>
  <c r="AD193" i="2"/>
  <c r="AD23" i="2"/>
  <c r="AD103" i="2"/>
  <c r="AD66" i="2"/>
  <c r="AD291" i="2"/>
  <c r="AD13" i="2"/>
  <c r="AD619" i="2"/>
  <c r="AD360" i="2"/>
  <c r="AD157" i="2"/>
  <c r="AD612" i="2"/>
  <c r="AD526" i="2"/>
  <c r="AD440" i="2"/>
  <c r="AD433" i="2"/>
  <c r="AD447" i="2"/>
  <c r="AD510" i="2"/>
  <c r="AD553" i="2"/>
  <c r="AD10" i="2"/>
  <c r="AD79" i="2"/>
  <c r="AD309" i="2"/>
  <c r="AD373" i="2"/>
  <c r="AD599" i="2"/>
  <c r="AD129" i="2"/>
  <c r="AD41" i="2"/>
  <c r="AD521" i="2"/>
  <c r="AD67" i="2"/>
  <c r="AD212" i="2"/>
  <c r="AD44" i="2"/>
  <c r="AD85" i="2"/>
  <c r="AD239" i="2"/>
  <c r="AD26" i="2"/>
  <c r="AD434" i="2"/>
  <c r="AD75" i="2"/>
  <c r="AD587" i="2"/>
  <c r="AD29" i="2"/>
  <c r="AD225" i="2"/>
  <c r="AD133" i="2"/>
  <c r="AD12" i="2"/>
  <c r="AD159" i="2"/>
  <c r="AD642" i="2"/>
  <c r="AD116" i="2"/>
  <c r="AD259" i="2"/>
  <c r="AD72" i="2"/>
  <c r="AD35" i="2"/>
  <c r="AD579" i="2"/>
  <c r="AD615" i="2"/>
  <c r="AD82" i="2"/>
  <c r="AD557" i="2"/>
  <c r="AD637" i="2"/>
  <c r="AD198" i="2"/>
  <c r="AD78" i="2"/>
  <c r="AD222" i="2"/>
  <c r="AD21" i="2"/>
  <c r="AD542" i="2"/>
  <c r="AD69" i="2"/>
  <c r="AD598" i="2"/>
  <c r="AD131" i="2"/>
  <c r="AD497" i="2"/>
  <c r="AD626" i="2"/>
  <c r="AD8" i="2"/>
  <c r="AD270" i="2"/>
  <c r="AD269" i="2"/>
  <c r="AD166" i="2"/>
  <c r="AD188" i="2"/>
  <c r="AD608" i="2"/>
  <c r="AD305" i="2"/>
  <c r="AD638" i="2"/>
  <c r="AD233" i="2"/>
  <c r="AD465" i="2"/>
  <c r="AD99" i="2"/>
  <c r="AD117" i="2"/>
  <c r="AD90" i="2"/>
  <c r="AD64" i="2"/>
  <c r="AD227" i="2"/>
  <c r="AD482" i="2"/>
  <c r="AD370" i="2"/>
  <c r="AD155" i="2"/>
  <c r="AD118" i="2"/>
  <c r="AD443" i="2"/>
  <c r="AD606" i="2"/>
  <c r="AD120" i="2"/>
  <c r="AD378" i="2"/>
  <c r="AD388" i="2"/>
  <c r="AD48" i="2"/>
  <c r="AD484" i="2"/>
  <c r="AD31" i="2"/>
  <c r="AD634" i="2"/>
  <c r="AD97" i="2"/>
  <c r="AD6" i="2"/>
  <c r="AD586" i="2"/>
  <c r="AD597" i="2"/>
  <c r="AD262" i="2"/>
  <c r="AD483" i="2"/>
  <c r="AD566" i="2"/>
  <c r="AD467" i="2"/>
  <c r="AD209" i="2"/>
  <c r="AD125" i="2"/>
  <c r="AD332" i="2"/>
  <c r="AD461" i="2"/>
  <c r="AD161" i="2"/>
  <c r="AD490" i="2"/>
  <c r="AD387" i="2"/>
  <c r="AD68" i="2"/>
  <c r="AD616" i="2"/>
  <c r="AD419" i="2"/>
  <c r="AD86" i="2"/>
  <c r="AD22" i="2"/>
  <c r="AD141" i="2"/>
  <c r="AD16" i="2"/>
  <c r="AD310" i="2"/>
  <c r="AD194" i="2"/>
  <c r="AD105" i="2"/>
  <c r="AD453" i="2"/>
  <c r="AD357" i="2"/>
  <c r="AD130" i="2"/>
  <c r="AD62" i="2"/>
  <c r="AD256" i="2"/>
  <c r="AD156" i="2"/>
  <c r="AD287" i="2"/>
  <c r="AD646" i="2"/>
  <c r="AD288" i="2"/>
  <c r="AD294" i="2"/>
  <c r="AD96" i="2"/>
  <c r="AD36" i="2"/>
  <c r="AD100" i="2"/>
  <c r="AD39" i="2"/>
  <c r="AD138" i="2"/>
  <c r="AD564" i="2"/>
  <c r="AD571" i="2"/>
  <c r="AD248" i="2"/>
  <c r="AD154" i="2"/>
  <c r="AD47" i="2"/>
  <c r="AD293" i="2"/>
  <c r="AD92" i="2"/>
  <c r="AD582" i="2"/>
  <c r="AD58" i="2"/>
  <c r="AD546" i="2"/>
  <c r="AD544" i="2"/>
  <c r="AD183" i="2"/>
  <c r="AD15" i="2"/>
  <c r="AD33" i="2"/>
  <c r="AD84" i="2"/>
  <c r="AD374" i="2"/>
  <c r="AD53" i="2"/>
  <c r="AD73" i="2"/>
  <c r="AD186" i="2"/>
  <c r="AD119" i="2"/>
  <c r="AD622" i="2"/>
  <c r="AD242" i="2"/>
  <c r="AD235" i="2"/>
  <c r="AD516" i="2"/>
  <c r="AD124" i="2"/>
  <c r="AD115" i="2"/>
  <c r="AD623" i="2"/>
  <c r="AD149" i="2"/>
  <c r="AD489" i="2"/>
  <c r="AD128" i="2"/>
  <c r="AD533" i="2"/>
  <c r="AD548" i="2"/>
  <c r="AD25" i="2"/>
  <c r="AD5" i="2"/>
  <c r="AD34" i="2"/>
  <c r="AD495" i="2"/>
  <c r="AD54" i="2"/>
  <c r="AD304" i="2"/>
  <c r="AD545" i="2"/>
  <c r="AD394" i="2"/>
  <c r="AD43" i="2"/>
  <c r="AD450" i="2"/>
  <c r="AD610" i="2"/>
  <c r="AD426" i="2"/>
  <c r="AD452" i="2"/>
  <c r="AD59" i="2"/>
  <c r="AD503" i="2"/>
  <c r="AD534" i="2"/>
  <c r="AD114" i="2"/>
  <c r="AD267" i="2"/>
  <c r="AD322" i="2"/>
  <c r="AD278" i="2"/>
  <c r="AD213" i="2"/>
  <c r="AD631" i="2"/>
  <c r="AD641" i="2"/>
  <c r="AD137" i="2"/>
  <c r="AD167" i="2"/>
  <c r="AD643" i="2"/>
  <c r="AD189" i="2"/>
  <c r="AD223" i="2"/>
  <c r="AD219" i="2"/>
  <c r="AD246" i="2"/>
  <c r="AD162" i="2"/>
  <c r="AD81" i="2"/>
  <c r="AD160" i="2"/>
  <c r="AD143" i="2"/>
  <c r="AD109" i="2"/>
  <c r="AD18" i="2"/>
  <c r="AD28" i="2"/>
  <c r="AD91" i="2"/>
  <c r="AD444" i="2"/>
  <c r="AD17" i="2"/>
  <c r="AD508" i="2"/>
  <c r="AD226" i="2"/>
  <c r="AD457" i="2"/>
  <c r="AD480" i="2"/>
  <c r="AD7" i="2"/>
  <c r="AD151" i="2"/>
  <c r="AD20" i="2"/>
  <c r="AD240" i="2"/>
  <c r="AD472" i="2"/>
  <c r="AD27" i="2"/>
  <c r="AD308" i="2"/>
  <c r="AD607" i="2"/>
  <c r="AD644" i="2"/>
  <c r="AD220" i="2"/>
  <c r="AD466" i="2"/>
  <c r="AD551" i="2"/>
  <c r="AD284" i="2"/>
  <c r="AD112" i="2"/>
  <c r="AD449" i="2"/>
  <c r="AD32" i="2"/>
  <c r="AD158" i="2"/>
  <c r="AD139" i="2"/>
  <c r="AD289" i="2"/>
  <c r="AD63" i="2"/>
  <c r="AD359" i="2"/>
  <c r="AD123" i="2"/>
  <c r="AD135" i="2"/>
  <c r="AD61" i="2"/>
  <c r="AD277" i="2"/>
  <c r="AD9" i="2"/>
  <c r="AD561" i="2"/>
  <c r="AD588" i="2"/>
  <c r="AD200" i="2"/>
  <c r="AD93" i="2"/>
  <c r="AD176" i="2"/>
  <c r="AD603" i="2"/>
  <c r="AD60" i="2"/>
  <c r="AD45" i="2"/>
  <c r="AD570" i="2"/>
  <c r="AD274" i="2"/>
  <c r="AD49" i="2"/>
  <c r="AD65" i="2"/>
  <c r="AD56" i="6850" l="1"/>
  <c r="AD66" i="6851"/>
  <c r="AD13" i="6850"/>
  <c r="AD14" i="6851"/>
  <c r="AD46" i="6851"/>
  <c r="AD73" i="6850"/>
  <c r="C412" i="6847"/>
  <c r="K11" i="6869"/>
  <c r="AD21" i="6851" s="1"/>
  <c r="H29" i="6892"/>
  <c r="G29" i="6892" s="1"/>
  <c r="AD20" i="6850" l="1"/>
  <c r="C413" i="6847"/>
  <c r="K12" i="6869"/>
  <c r="AD77" i="6851" s="1"/>
  <c r="AD28" i="6850" l="1"/>
  <c r="AD55" i="6850"/>
  <c r="AD56" i="6851"/>
  <c r="AD16" i="6851"/>
  <c r="AD6" i="6850"/>
  <c r="AD17" i="6850"/>
  <c r="AD31" i="6850"/>
  <c r="AD94" i="6850"/>
  <c r="AD71" i="6850"/>
  <c r="AD14" i="6850"/>
  <c r="AD92" i="6851"/>
  <c r="AD11" i="6850"/>
  <c r="AD29" i="6851"/>
  <c r="AD5" i="6850"/>
  <c r="AD22" i="6850"/>
  <c r="AD87" i="6850"/>
  <c r="AD8" i="6850"/>
  <c r="L9" i="6871"/>
  <c r="C414" i="6847"/>
  <c r="AD10" i="6850"/>
  <c r="AD7" i="6850"/>
  <c r="AD62" i="6850"/>
  <c r="AD45" i="6851"/>
  <c r="AD93" i="6851"/>
  <c r="AD4" i="6851"/>
  <c r="AD7" i="6851"/>
  <c r="AD31" i="6851"/>
  <c r="AD50" i="6850"/>
  <c r="AD77" i="6850"/>
  <c r="AD47" i="6850"/>
  <c r="AD92" i="6850"/>
  <c r="AD46" i="6850"/>
  <c r="AD23" i="6850"/>
  <c r="AD3" i="6851"/>
  <c r="AD3" i="6850"/>
  <c r="AD11" i="6851"/>
  <c r="AD83" i="6850"/>
  <c r="AD24" i="6851"/>
  <c r="AD36" i="6850"/>
  <c r="AD15" i="6851"/>
  <c r="AD15" i="6850"/>
  <c r="AD23" i="6851"/>
  <c r="AD42" i="6851"/>
  <c r="AD8" i="6851"/>
  <c r="AD89" i="6851"/>
  <c r="AD16" i="6850"/>
  <c r="AD86" i="6850"/>
  <c r="AD27" i="6850"/>
  <c r="AD48" i="6851"/>
  <c r="AD85" i="6850"/>
  <c r="AD36" i="6851"/>
  <c r="AD79" i="6851"/>
  <c r="AD6" i="6851"/>
  <c r="AD65" i="6851"/>
  <c r="AD18" i="6851"/>
  <c r="AD49" i="6851"/>
  <c r="AD54" i="6850"/>
  <c r="AD5" i="6851"/>
  <c r="AD71" i="6851"/>
  <c r="AD74" i="6850"/>
  <c r="AD13" i="6851"/>
  <c r="AD18" i="6850"/>
  <c r="AD41" i="6850"/>
  <c r="AD68" i="6851"/>
  <c r="AD4" i="6850"/>
  <c r="AD54" i="6851"/>
  <c r="AD17" i="6851"/>
  <c r="AD81" i="6851"/>
  <c r="AD93" i="6850"/>
  <c r="AD25" i="6851"/>
  <c r="AD41" i="6851"/>
  <c r="AD10" i="6851"/>
  <c r="AD80" i="6851"/>
  <c r="E29" i="6892" l="1"/>
  <c r="D29" i="6892" s="1"/>
  <c r="C29" i="6892" s="1"/>
  <c r="J174" i="2"/>
  <c r="P16" i="6883"/>
  <c r="L10" i="6871"/>
  <c r="J103" i="2" s="1"/>
  <c r="C415" i="6847"/>
  <c r="BH32" i="6872"/>
  <c r="J22" i="2" l="1"/>
  <c r="J25" i="2"/>
  <c r="J67" i="2"/>
  <c r="J105" i="2"/>
  <c r="J95" i="2"/>
  <c r="P24" i="6883"/>
  <c r="C416" i="6847"/>
  <c r="AC199" i="6905" s="1"/>
  <c r="L17" i="6871"/>
  <c r="J247" i="2" s="1"/>
  <c r="J63" i="2"/>
  <c r="J40" i="2" l="1"/>
  <c r="J44" i="2"/>
  <c r="J37" i="2"/>
  <c r="J38" i="2"/>
  <c r="J26" i="2"/>
  <c r="L23" i="6871"/>
  <c r="C417" i="6847"/>
  <c r="AC198" i="6905" s="1"/>
  <c r="C418" i="6847" l="1"/>
  <c r="L24" i="6871"/>
  <c r="J539" i="2" s="1"/>
  <c r="J538" i="2"/>
  <c r="L25" i="6871" l="1"/>
  <c r="J219" i="2" s="1"/>
  <c r="C419" i="6847"/>
  <c r="AC10" i="6903" s="1"/>
  <c r="BH34" i="6872"/>
  <c r="J3" i="2" l="1"/>
  <c r="J268" i="2"/>
  <c r="J491" i="2"/>
  <c r="J419" i="2"/>
  <c r="J127" i="2"/>
  <c r="J51" i="2"/>
  <c r="J164" i="2"/>
  <c r="J209" i="2"/>
  <c r="J143" i="2"/>
  <c r="J30" i="2"/>
  <c r="J274" i="2"/>
  <c r="J150" i="2"/>
  <c r="J202" i="2"/>
  <c r="J99" i="2"/>
  <c r="J124" i="2"/>
  <c r="J642" i="2"/>
  <c r="J189" i="2"/>
  <c r="J289" i="2"/>
  <c r="J618" i="2"/>
  <c r="J303" i="2"/>
  <c r="J139" i="2"/>
  <c r="J131" i="2"/>
  <c r="J204" i="2"/>
  <c r="J203" i="2"/>
  <c r="J394" i="2"/>
  <c r="J218" i="2"/>
  <c r="J325" i="2"/>
  <c r="J644" i="2"/>
  <c r="J129" i="2"/>
  <c r="J32" i="2"/>
  <c r="J267" i="2"/>
  <c r="J60" i="2"/>
  <c r="J93" i="2"/>
  <c r="J317" i="2"/>
  <c r="J68" i="2"/>
  <c r="J94" i="2"/>
  <c r="J597" i="2"/>
  <c r="J137" i="2"/>
  <c r="J262" i="2"/>
  <c r="J420" i="2"/>
  <c r="J482" i="2"/>
  <c r="J49" i="2"/>
  <c r="J100" i="2"/>
  <c r="J5" i="6884"/>
  <c r="S14" i="6881"/>
  <c r="L6" i="6890"/>
  <c r="C420" i="6847"/>
  <c r="BH4" i="6873"/>
  <c r="L4" i="6870"/>
  <c r="J35" i="2"/>
  <c r="J104" i="2"/>
  <c r="J608" i="2"/>
  <c r="J45" i="2"/>
  <c r="J71" i="2"/>
  <c r="J36" i="2"/>
  <c r="J248" i="2"/>
  <c r="J616" i="2"/>
  <c r="J88" i="2"/>
  <c r="J357" i="2"/>
  <c r="J78" i="2"/>
  <c r="J4" i="2"/>
  <c r="J50" i="2"/>
  <c r="J235" i="2"/>
  <c r="J373" i="2"/>
  <c r="J21" i="2"/>
  <c r="J269" i="2"/>
  <c r="J561" i="2"/>
  <c r="J41" i="2"/>
  <c r="J81" i="2"/>
  <c r="J548" i="2"/>
  <c r="J160" i="2"/>
  <c r="J490" i="2"/>
  <c r="J467" i="2"/>
  <c r="J165" i="2"/>
  <c r="J157" i="2"/>
  <c r="J626" i="2"/>
  <c r="J126" i="2"/>
  <c r="J246" i="2"/>
  <c r="J194" i="2"/>
  <c r="J172" i="2"/>
  <c r="J72" i="2"/>
  <c r="J588" i="2"/>
  <c r="J97" i="2"/>
  <c r="J52" i="2"/>
  <c r="J479" i="2"/>
  <c r="J61" i="2"/>
  <c r="J360" i="2"/>
  <c r="J294" i="2"/>
  <c r="J643" i="2"/>
  <c r="J446" i="2"/>
  <c r="J276" i="2"/>
  <c r="J85" i="2"/>
  <c r="J288" i="2"/>
  <c r="J447" i="2"/>
  <c r="J80" i="2"/>
  <c r="J564" i="2"/>
  <c r="J451" i="2"/>
  <c r="J284" i="2"/>
  <c r="J424" i="2"/>
  <c r="J617" i="2"/>
  <c r="J639" i="2"/>
  <c r="J101" i="2"/>
  <c r="J510" i="2"/>
  <c r="J233" i="2"/>
  <c r="J457" i="2"/>
  <c r="J7" i="2"/>
  <c r="J190" i="2"/>
  <c r="J545" i="2"/>
  <c r="J11" i="2"/>
  <c r="J614" i="2"/>
  <c r="J29" i="2"/>
  <c r="J34" i="2"/>
  <c r="J250" i="2"/>
  <c r="J630" i="2"/>
  <c r="J497" i="2"/>
  <c r="J603" i="2"/>
  <c r="J480" i="2"/>
  <c r="J239" i="2"/>
  <c r="J647" i="2"/>
  <c r="J316" i="2"/>
  <c r="J142" i="2"/>
  <c r="J587" i="2"/>
  <c r="J82" i="2"/>
  <c r="J489" i="2"/>
  <c r="J532" i="2"/>
  <c r="J135" i="2"/>
  <c r="J470" i="2"/>
  <c r="J122" i="2"/>
  <c r="J5" i="2"/>
  <c r="J222" i="2"/>
  <c r="J149" i="2"/>
  <c r="J439" i="2"/>
  <c r="J62" i="2"/>
  <c r="J442" i="2"/>
  <c r="J59" i="2"/>
  <c r="J123" i="2"/>
  <c r="J565" i="2"/>
  <c r="J271" i="2"/>
  <c r="J550" i="2"/>
  <c r="J599" i="2"/>
  <c r="J287" i="2"/>
  <c r="J332" i="2"/>
  <c r="J304" i="2"/>
  <c r="J134" i="2"/>
  <c r="J388" i="2"/>
  <c r="J6" i="2"/>
  <c r="J645" i="2"/>
  <c r="J338" i="2"/>
  <c r="J111" i="2"/>
  <c r="J612" i="2"/>
  <c r="J183" i="2"/>
  <c r="J445" i="2"/>
  <c r="J173" i="2"/>
  <c r="J79" i="2"/>
  <c r="J48" i="2"/>
  <c r="J484" i="2"/>
  <c r="J91" i="2"/>
  <c r="J251" i="2"/>
  <c r="J456" i="2"/>
  <c r="J637" i="2"/>
  <c r="J370" i="2"/>
  <c r="J154" i="2"/>
  <c r="J492" i="2"/>
  <c r="J186" i="2"/>
  <c r="J560" i="2"/>
  <c r="J449" i="2"/>
  <c r="J452" i="2"/>
  <c r="J278" i="2"/>
  <c r="J148" i="2"/>
  <c r="J64" i="2"/>
  <c r="J295" i="2"/>
  <c r="J619" i="2"/>
  <c r="J179" i="2"/>
  <c r="J130" i="2"/>
  <c r="J638" i="2"/>
  <c r="J76" i="2"/>
  <c r="J544" i="2"/>
  <c r="J53" i="2"/>
  <c r="J110" i="2"/>
  <c r="J75" i="2"/>
  <c r="J290" i="2"/>
  <c r="J495" i="2"/>
  <c r="J293" i="2"/>
  <c r="J18" i="2"/>
  <c r="J433" i="2"/>
  <c r="J117" i="2"/>
  <c r="J17" i="2"/>
  <c r="J16" i="2"/>
  <c r="J264" i="2"/>
  <c r="J386" i="2"/>
  <c r="J270" i="2"/>
  <c r="J240" i="2"/>
  <c r="J387" i="2"/>
  <c r="J461" i="2"/>
  <c r="J438" i="2"/>
  <c r="J444" i="2"/>
  <c r="J526" i="2"/>
  <c r="J115" i="2"/>
  <c r="J161" i="2"/>
  <c r="J89" i="2"/>
  <c r="J610" i="2"/>
  <c r="J187" i="2"/>
  <c r="J402" i="2"/>
  <c r="J553" i="2"/>
  <c r="J102" i="2"/>
  <c r="J227" i="2"/>
  <c r="J58" i="2"/>
  <c r="J417" i="2"/>
  <c r="J557" i="2"/>
  <c r="J272" i="2"/>
  <c r="J466" i="2"/>
  <c r="J309" i="2"/>
  <c r="J440" i="2"/>
  <c r="J534" i="2"/>
  <c r="J77" i="2"/>
  <c r="J521" i="2"/>
  <c r="J158" i="2"/>
  <c r="J570" i="2"/>
  <c r="J465" i="2"/>
  <c r="J641" i="2"/>
  <c r="J162" i="2"/>
  <c r="J256" i="2"/>
  <c r="J471" i="2"/>
  <c r="J468" i="2"/>
  <c r="J92" i="2"/>
  <c r="J166" i="2"/>
  <c r="J598" i="2"/>
  <c r="J533" i="2"/>
  <c r="J9" i="2"/>
  <c r="J210" i="2"/>
  <c r="J266" i="2"/>
  <c r="J182" i="2"/>
  <c r="J549" i="2"/>
  <c r="J31" i="2"/>
  <c r="J191" i="2"/>
  <c r="J359" i="2"/>
  <c r="J483" i="2"/>
  <c r="J434" i="2"/>
  <c r="J151" i="2"/>
  <c r="J141" i="2"/>
  <c r="J496" i="2"/>
  <c r="J188" i="2"/>
  <c r="J296" i="2"/>
  <c r="J343" i="2"/>
  <c r="J308" i="2"/>
  <c r="J128" i="2"/>
  <c r="J542" i="2"/>
  <c r="J116" i="2"/>
  <c r="J586" i="2"/>
  <c r="J585" i="2"/>
  <c r="J87" i="2"/>
  <c r="J606" i="2"/>
  <c r="J326" i="2"/>
  <c r="J277" i="2"/>
  <c r="J214" i="2"/>
  <c r="J86" i="2"/>
  <c r="J57" i="2"/>
  <c r="J133" i="2"/>
  <c r="J33" i="2"/>
  <c r="J226" i="2"/>
  <c r="J607" i="2"/>
  <c r="J112" i="2"/>
  <c r="J291" i="2"/>
  <c r="J579" i="2"/>
  <c r="J28" i="2"/>
  <c r="J223" i="2"/>
  <c r="J623" i="2"/>
  <c r="J200" i="2"/>
  <c r="J138" i="2"/>
  <c r="J65" i="2"/>
  <c r="J611" i="2"/>
  <c r="J537" i="2"/>
  <c r="J212" i="2"/>
  <c r="J224" i="2"/>
  <c r="J146" i="2"/>
  <c r="J24" i="2"/>
  <c r="J15" i="2"/>
  <c r="J578" i="2"/>
  <c r="J69" i="2"/>
  <c r="J609" i="2"/>
  <c r="J225" i="2"/>
  <c r="J265" i="2"/>
  <c r="J177" i="2"/>
  <c r="J508" i="2"/>
  <c r="J155" i="2"/>
  <c r="J635" i="2"/>
  <c r="J198" i="2"/>
  <c r="J310" i="2"/>
  <c r="J646" i="2"/>
  <c r="J23" i="2"/>
  <c r="J634" i="2"/>
  <c r="J114" i="2"/>
  <c r="J472" i="2"/>
  <c r="J14" i="2"/>
  <c r="J27" i="2"/>
  <c r="J636" i="2"/>
  <c r="J622" i="2"/>
  <c r="J448" i="2"/>
  <c r="J297" i="2"/>
  <c r="J566" i="2"/>
  <c r="J571" i="2"/>
  <c r="J96" i="2"/>
  <c r="J378" i="2"/>
  <c r="J503" i="2"/>
  <c r="J259" i="2"/>
  <c r="J73" i="2"/>
  <c r="J156" i="2"/>
  <c r="J213" i="2"/>
  <c r="J43" i="2"/>
  <c r="J429" i="2"/>
  <c r="J42" i="2"/>
  <c r="J453" i="2"/>
  <c r="J450" i="2"/>
  <c r="J120" i="2"/>
  <c r="J516" i="2"/>
  <c r="J193" i="2"/>
  <c r="J322" i="2"/>
  <c r="J220" i="2"/>
  <c r="J305" i="2"/>
  <c r="J273" i="2"/>
  <c r="J551" i="2"/>
  <c r="J47" i="2"/>
  <c r="J109" i="2"/>
  <c r="J208" i="2"/>
  <c r="J631" i="2"/>
  <c r="J184" i="2"/>
  <c r="J167" i="2"/>
  <c r="J519" i="2"/>
  <c r="J615" i="2"/>
  <c r="J469" i="2"/>
  <c r="J125" i="2"/>
  <c r="J463" i="2"/>
  <c r="J176" i="2"/>
  <c r="J582" i="2"/>
  <c r="J515" i="2"/>
  <c r="J443" i="2"/>
  <c r="J602" i="2"/>
  <c r="J535" i="2"/>
  <c r="J426" i="2"/>
  <c r="J374" i="2"/>
  <c r="J55" i="2"/>
  <c r="J546" i="2"/>
  <c r="J242" i="2"/>
  <c r="J107" i="2"/>
  <c r="J19" i="2"/>
  <c r="J436" i="2"/>
  <c r="J543" i="2"/>
  <c r="J98" i="2"/>
  <c r="J54" i="2"/>
  <c r="J315" i="2"/>
  <c r="J159" i="2"/>
  <c r="J39" i="2"/>
  <c r="J119" i="2"/>
  <c r="J221" i="2"/>
  <c r="J84" i="2"/>
  <c r="J441" i="2"/>
  <c r="J66" i="2"/>
  <c r="J70" i="2"/>
  <c r="H8" i="6892" l="1"/>
  <c r="G8" i="6892" s="1"/>
  <c r="P7" i="6850"/>
  <c r="P9" i="6850"/>
  <c r="P8" i="6851"/>
  <c r="P9" i="6851"/>
  <c r="J9" i="6851"/>
  <c r="J9" i="6850"/>
  <c r="K65" i="6851"/>
  <c r="K18" i="6851"/>
  <c r="K46" i="6850"/>
  <c r="K20" i="6850"/>
  <c r="K83" i="6850"/>
  <c r="K49" i="6851"/>
  <c r="K54" i="6851"/>
  <c r="K94" i="6850"/>
  <c r="K10" i="6850"/>
  <c r="K31" i="6850"/>
  <c r="K13" i="6851"/>
  <c r="K23" i="6851"/>
  <c r="K77" i="6850"/>
  <c r="K27" i="6850"/>
  <c r="K25" i="6851"/>
  <c r="K48" i="6851"/>
  <c r="K93" i="6850"/>
  <c r="K22" i="6850"/>
  <c r="K92" i="6851"/>
  <c r="K87" i="6850"/>
  <c r="K66" i="6851"/>
  <c r="K42" i="6851"/>
  <c r="K21" i="6851"/>
  <c r="K14" i="6851"/>
  <c r="K77" i="6851"/>
  <c r="K16" i="6850"/>
  <c r="K37" i="6850"/>
  <c r="K81" i="6851"/>
  <c r="K46" i="6851"/>
  <c r="K47" i="6850"/>
  <c r="K5" i="6851"/>
  <c r="K4" i="6850"/>
  <c r="K29" i="6851"/>
  <c r="K4" i="6851"/>
  <c r="K36" i="6850"/>
  <c r="K92" i="6850"/>
  <c r="K80" i="6851"/>
  <c r="K16" i="6851"/>
  <c r="K86" i="6850"/>
  <c r="K18" i="6850"/>
  <c r="K79" i="6851"/>
  <c r="K13" i="6850"/>
  <c r="K5" i="6850"/>
  <c r="K7" i="6851"/>
  <c r="K17" i="6851"/>
  <c r="K11" i="6850"/>
  <c r="K6" i="6850"/>
  <c r="K89" i="6851"/>
  <c r="K15" i="6851"/>
  <c r="K11" i="6851"/>
  <c r="K93" i="6851"/>
  <c r="K8" i="6851"/>
  <c r="K74" i="6850"/>
  <c r="K62" i="6850"/>
  <c r="K28" i="6850"/>
  <c r="K23" i="6850"/>
  <c r="K68" i="6851"/>
  <c r="K6" i="6851"/>
  <c r="K71" i="6850"/>
  <c r="K7" i="6850"/>
  <c r="K14" i="6850"/>
  <c r="K45" i="6851"/>
  <c r="K41" i="6850"/>
  <c r="K17" i="6850"/>
  <c r="K36" i="6851"/>
  <c r="K55" i="6850"/>
  <c r="K50" i="6850"/>
  <c r="K15" i="6850"/>
  <c r="K56" i="6851"/>
  <c r="K31" i="6851"/>
  <c r="K44" i="6851"/>
  <c r="K41" i="6851"/>
  <c r="K9" i="6851"/>
  <c r="K85" i="6850"/>
  <c r="K10" i="6851"/>
  <c r="K73" i="6850"/>
  <c r="K56" i="6850"/>
  <c r="K24" i="6851"/>
  <c r="K54" i="6850"/>
  <c r="K9" i="6850"/>
  <c r="K71" i="6851"/>
  <c r="K8" i="6850"/>
  <c r="O79" i="6851"/>
  <c r="O64" i="6851"/>
  <c r="O36" i="6850"/>
  <c r="O16" i="6850"/>
  <c r="O99" i="6851"/>
  <c r="O93" i="6850"/>
  <c r="O50" i="6851"/>
  <c r="O40" i="6851"/>
  <c r="O6" i="6850"/>
  <c r="O45" i="6851"/>
  <c r="O94" i="6850"/>
  <c r="O42" i="6851"/>
  <c r="O31" i="6850"/>
  <c r="O16" i="6851"/>
  <c r="O74" i="6851"/>
  <c r="O81" i="6850"/>
  <c r="O66" i="6851"/>
  <c r="O3" i="6851"/>
  <c r="O53" i="6851"/>
  <c r="O34" i="6851"/>
  <c r="O20" i="6851"/>
  <c r="O12" i="6851"/>
  <c r="O9" i="6851"/>
  <c r="O10" i="6850"/>
  <c r="O12" i="6850"/>
  <c r="O98" i="6850"/>
  <c r="O30" i="6851"/>
  <c r="O94" i="6851"/>
  <c r="O14" i="6851"/>
  <c r="O5" i="6851"/>
  <c r="O28" i="6850"/>
  <c r="O73" i="6850"/>
  <c r="O71" i="6850"/>
  <c r="O41" i="6851"/>
  <c r="O57" i="6850"/>
  <c r="O14" i="6850"/>
  <c r="O20" i="6850"/>
  <c r="O21" i="6851"/>
  <c r="O26" i="6851"/>
  <c r="O70" i="6851"/>
  <c r="O91" i="6851"/>
  <c r="O53" i="6850"/>
  <c r="O75" i="6850"/>
  <c r="O86" i="6851"/>
  <c r="O36" i="6851"/>
  <c r="O72" i="6851"/>
  <c r="O35" i="6850"/>
  <c r="O69" i="6851"/>
  <c r="O17" i="6851"/>
  <c r="O32" i="6850"/>
  <c r="O22" i="6850"/>
  <c r="O27" i="6850"/>
  <c r="O90" i="6851"/>
  <c r="O43" i="6851"/>
  <c r="O91" i="6850"/>
  <c r="O55" i="6850"/>
  <c r="O37" i="6850"/>
  <c r="O11" i="6851"/>
  <c r="O93" i="6851"/>
  <c r="O17" i="6850"/>
  <c r="O13" i="6851"/>
  <c r="O75" i="6851"/>
  <c r="O65" i="6851"/>
  <c r="O3" i="6850"/>
  <c r="O83" i="6851"/>
  <c r="O23" i="6850"/>
  <c r="O61" i="6850"/>
  <c r="O80" i="6850"/>
  <c r="O6" i="6851"/>
  <c r="O44" i="6851"/>
  <c r="O62" i="6850"/>
  <c r="O8" i="6850"/>
  <c r="O79" i="6850"/>
  <c r="O23" i="6851"/>
  <c r="O10" i="6851"/>
  <c r="O98" i="6851"/>
  <c r="O82" i="6850"/>
  <c r="O54" i="6850"/>
  <c r="O46" i="6850"/>
  <c r="O7" i="6851"/>
  <c r="O56" i="6851"/>
  <c r="O72" i="6850"/>
  <c r="O89" i="6851"/>
  <c r="O11" i="6850"/>
  <c r="O25" i="6851"/>
  <c r="O99" i="6850"/>
  <c r="O18" i="6851"/>
  <c r="O13" i="6850"/>
  <c r="O76" i="6851"/>
  <c r="O92" i="6851"/>
  <c r="O85" i="6851"/>
  <c r="O9" i="6850"/>
  <c r="O86" i="6850"/>
  <c r="O50" i="6850"/>
  <c r="O46" i="6851"/>
  <c r="O89" i="6850"/>
  <c r="O29" i="6851"/>
  <c r="O31" i="6851"/>
  <c r="O87" i="6850"/>
  <c r="O15" i="6850"/>
  <c r="O71" i="6851"/>
  <c r="O49" i="6851"/>
  <c r="O74" i="6850"/>
  <c r="O92" i="6850"/>
  <c r="O85" i="6850"/>
  <c r="O5" i="6850"/>
  <c r="O54" i="6851"/>
  <c r="O48" i="6850"/>
  <c r="O48" i="6851"/>
  <c r="O84" i="6851"/>
  <c r="O24" i="6851"/>
  <c r="O81" i="6851"/>
  <c r="O83" i="6850"/>
  <c r="O78" i="6851"/>
  <c r="O56" i="6850"/>
  <c r="O80" i="6851"/>
  <c r="O18" i="6850"/>
  <c r="O77" i="6851"/>
  <c r="O39" i="6850"/>
  <c r="O41" i="6850"/>
  <c r="O58" i="6850"/>
  <c r="O15" i="6851"/>
  <c r="O68" i="6851"/>
  <c r="O77" i="6850"/>
  <c r="O21" i="6850"/>
  <c r="O47" i="6850"/>
  <c r="L5" i="6870"/>
  <c r="J80" i="6851" s="1"/>
  <c r="C421" i="6847"/>
  <c r="J11" i="6896" s="1"/>
  <c r="J77" i="6850" l="1"/>
  <c r="J36" i="6851"/>
  <c r="J41" i="6851"/>
  <c r="J44" i="6851"/>
  <c r="J92" i="6850"/>
  <c r="J21" i="6851"/>
  <c r="J17" i="6851"/>
  <c r="J15" i="6851"/>
  <c r="J46" i="6850"/>
  <c r="J15" i="6850"/>
  <c r="J6" i="6850"/>
  <c r="J4" i="6851"/>
  <c r="J92" i="6851"/>
  <c r="J28" i="6850"/>
  <c r="J16" i="6850"/>
  <c r="J10" i="6851"/>
  <c r="J14" i="6850"/>
  <c r="J29" i="6851"/>
  <c r="J17" i="6850"/>
  <c r="J81" i="6851"/>
  <c r="S7" i="6880"/>
  <c r="BH11" i="6872"/>
  <c r="O11" i="6874"/>
  <c r="C422" i="6847"/>
  <c r="B56" i="2" s="1"/>
  <c r="E13" i="6892"/>
  <c r="J54" i="6850"/>
  <c r="J48" i="6851"/>
  <c r="J74" i="6850"/>
  <c r="J65" i="6851"/>
  <c r="J37" i="6850"/>
  <c r="J49" i="6851"/>
  <c r="J93" i="6850"/>
  <c r="J87" i="6850"/>
  <c r="J23" i="6851"/>
  <c r="J36" i="6850"/>
  <c r="J13" i="6851"/>
  <c r="J25" i="6851"/>
  <c r="J24" i="6851"/>
  <c r="J93" i="6851"/>
  <c r="J7" i="6851"/>
  <c r="J50" i="6850"/>
  <c r="J47" i="6850"/>
  <c r="J3" i="6851"/>
  <c r="J71" i="6850"/>
  <c r="J22" i="6850"/>
  <c r="J18" i="6850"/>
  <c r="J71" i="6851"/>
  <c r="J66" i="6851"/>
  <c r="J27" i="6850"/>
  <c r="J16" i="6851"/>
  <c r="J8" i="6850"/>
  <c r="J10" i="6850"/>
  <c r="J42" i="6851"/>
  <c r="J68" i="6851"/>
  <c r="J94" i="6850"/>
  <c r="J5" i="6850"/>
  <c r="J73" i="6850"/>
  <c r="J5" i="6851"/>
  <c r="J45" i="6851"/>
  <c r="J46" i="6851"/>
  <c r="J77" i="6851"/>
  <c r="J56" i="6851"/>
  <c r="J89" i="6851"/>
  <c r="J3" i="6850"/>
  <c r="E9" i="6892"/>
  <c r="D9" i="6892" s="1"/>
  <c r="J56" i="6850"/>
  <c r="J23" i="6850"/>
  <c r="J13" i="6850"/>
  <c r="J41" i="6850"/>
  <c r="J6" i="6851"/>
  <c r="J11" i="6850"/>
  <c r="J54" i="6851"/>
  <c r="J83" i="6850"/>
  <c r="J31" i="6850"/>
  <c r="J31" i="6851"/>
  <c r="J20" i="6850"/>
  <c r="J14" i="6851"/>
  <c r="J62" i="6850"/>
  <c r="J86" i="6850"/>
  <c r="J55" i="6850"/>
  <c r="J11" i="6851"/>
  <c r="J4" i="6850"/>
  <c r="J18" i="6851"/>
  <c r="J85" i="6850"/>
  <c r="J79" i="6851"/>
  <c r="C46" i="6851"/>
  <c r="B296" i="2"/>
  <c r="B316" i="2"/>
  <c r="B44" i="6851"/>
  <c r="B46" i="6851"/>
  <c r="C316" i="2"/>
  <c r="C174" i="2"/>
  <c r="C533" i="2"/>
  <c r="C92" i="6850"/>
  <c r="B295" i="2"/>
  <c r="C247" i="2"/>
  <c r="B533" i="2"/>
  <c r="B9" i="6850"/>
  <c r="C303" i="2"/>
  <c r="C539" i="2"/>
  <c r="C9" i="6850"/>
  <c r="B21" i="6851"/>
  <c r="B492" i="2"/>
  <c r="C20" i="6850"/>
  <c r="B9" i="6851"/>
  <c r="B56" i="6850"/>
  <c r="B402" i="2"/>
  <c r="C325" i="2"/>
  <c r="B37" i="6850"/>
  <c r="C296" i="2"/>
  <c r="C326" i="2"/>
  <c r="C491" i="2"/>
  <c r="B538" i="2"/>
  <c r="B174" i="2"/>
  <c r="B247" i="2"/>
  <c r="B317" i="2"/>
  <c r="B325" i="2"/>
  <c r="C95" i="2"/>
  <c r="C46" i="2"/>
  <c r="C317" i="2"/>
  <c r="C173" i="2"/>
  <c r="C538" i="2"/>
  <c r="B202" i="2"/>
  <c r="C295" i="2"/>
  <c r="B491" i="2"/>
  <c r="B95" i="2"/>
  <c r="B46" i="2"/>
  <c r="B539" i="2"/>
  <c r="B173" i="2"/>
  <c r="C37" i="6850"/>
  <c r="C402" i="2"/>
  <c r="B89" i="6851"/>
  <c r="C9" i="6851"/>
  <c r="C56" i="6850"/>
  <c r="B326" i="2"/>
  <c r="C492" i="2"/>
  <c r="C44" i="6851"/>
  <c r="C89" i="6851"/>
  <c r="C21" i="6851"/>
  <c r="B20" i="6850"/>
  <c r="C202" i="2"/>
  <c r="B92" i="6850"/>
  <c r="B303" i="2"/>
  <c r="BE23" i="6894" l="1"/>
  <c r="P32" i="6898"/>
  <c r="C56" i="2"/>
  <c r="N58" i="2"/>
  <c r="N28" i="2"/>
  <c r="N46" i="2"/>
  <c r="O30" i="6874"/>
  <c r="L56" i="2" s="1"/>
  <c r="J9" i="6887"/>
  <c r="C423" i="6847"/>
  <c r="K17" i="6901" s="1"/>
  <c r="BH21" i="6872"/>
  <c r="K39" i="2" s="1"/>
  <c r="L26" i="2"/>
  <c r="L32" i="2"/>
  <c r="L42" i="2"/>
  <c r="L18" i="2"/>
  <c r="L10" i="2"/>
  <c r="L46" i="2"/>
  <c r="L130" i="2"/>
  <c r="L35" i="2"/>
  <c r="L59" i="2"/>
  <c r="L30" i="2"/>
  <c r="L24" i="2"/>
  <c r="L25" i="2"/>
  <c r="L19" i="2"/>
  <c r="L31" i="2"/>
  <c r="L124" i="2"/>
  <c r="L65" i="2"/>
  <c r="L55" i="2"/>
  <c r="L75" i="2"/>
  <c r="L21" i="2"/>
  <c r="E8" i="6892"/>
  <c r="D8" i="6892" s="1"/>
  <c r="C8" i="6892" s="1"/>
  <c r="K46" i="2"/>
  <c r="K47" i="2"/>
  <c r="K18" i="2"/>
  <c r="K26" i="2"/>
  <c r="K54" i="2"/>
  <c r="K15" i="2"/>
  <c r="K21" i="2"/>
  <c r="K17" i="2"/>
  <c r="K34" i="2"/>
  <c r="K30" i="2"/>
  <c r="K31" i="2" l="1"/>
  <c r="K40" i="2"/>
  <c r="K56" i="2"/>
  <c r="K49" i="2"/>
  <c r="K84" i="2"/>
  <c r="K41" i="2"/>
  <c r="CR37" i="6878"/>
  <c r="L41" i="6891"/>
  <c r="J13" i="6886"/>
  <c r="C424" i="6847"/>
  <c r="C229" i="2" s="1"/>
  <c r="BH28" i="6872"/>
  <c r="C83" i="2"/>
  <c r="B229" i="2"/>
  <c r="B83" i="2"/>
  <c r="O298" i="2" l="1"/>
  <c r="O205" i="2"/>
  <c r="O285" i="2"/>
  <c r="O286" i="2"/>
  <c r="O415" i="2"/>
  <c r="O241" i="2"/>
  <c r="O372" i="2"/>
  <c r="O216" i="2"/>
  <c r="O234" i="2"/>
  <c r="O263" i="2"/>
  <c r="O254" i="2"/>
  <c r="O260" i="2"/>
  <c r="O299" i="2"/>
  <c r="O353" i="2"/>
  <c r="O206" i="2"/>
  <c r="O414" i="2"/>
  <c r="O531" i="2"/>
  <c r="O261" i="2"/>
  <c r="O255" i="2"/>
  <c r="O31" i="2"/>
  <c r="O10" i="2"/>
  <c r="O76" i="2"/>
  <c r="O497" i="2"/>
  <c r="O521" i="2"/>
  <c r="O545" i="2"/>
  <c r="O87" i="2"/>
  <c r="O373" i="2"/>
  <c r="O130" i="2"/>
  <c r="O165" i="2"/>
  <c r="O394" i="2"/>
  <c r="O156" i="2"/>
  <c r="O635" i="2"/>
  <c r="O56" i="2"/>
  <c r="O120" i="2"/>
  <c r="O602" i="2"/>
  <c r="O188" i="2"/>
  <c r="O179" i="2"/>
  <c r="O429" i="2"/>
  <c r="O221" i="2"/>
  <c r="O357" i="2"/>
  <c r="O264" i="2"/>
  <c r="O75" i="2"/>
  <c r="O433" i="2"/>
  <c r="O149" i="2"/>
  <c r="O553" i="2"/>
  <c r="O515" i="2"/>
  <c r="O79" i="2"/>
  <c r="O212" i="2"/>
  <c r="O282" i="2"/>
  <c r="O548" i="2"/>
  <c r="O614" i="2"/>
  <c r="O96" i="2"/>
  <c r="O21" i="2"/>
  <c r="O159" i="2"/>
  <c r="O310" i="2"/>
  <c r="O551" i="2"/>
  <c r="O471" i="2"/>
  <c r="O66" i="2"/>
  <c r="O89" i="2"/>
  <c r="O440" i="2"/>
  <c r="O570" i="2"/>
  <c r="O546" i="2"/>
  <c r="O453" i="2"/>
  <c r="O58" i="2"/>
  <c r="O135" i="2"/>
  <c r="O126" i="2"/>
  <c r="O214" i="2"/>
  <c r="O647" i="2"/>
  <c r="O458" i="2"/>
  <c r="O359" i="2"/>
  <c r="O305" i="2"/>
  <c r="O259" i="2"/>
  <c r="O151" i="2"/>
  <c r="O174" i="2"/>
  <c r="O295" i="2"/>
  <c r="O36" i="2"/>
  <c r="O207" i="2"/>
  <c r="O194" i="2"/>
  <c r="O127" i="2"/>
  <c r="O538" i="2"/>
  <c r="O147" i="2"/>
  <c r="O293" i="2"/>
  <c r="O61" i="2"/>
  <c r="O258" i="2"/>
  <c r="O560" i="2"/>
  <c r="O65" i="2"/>
  <c r="O642" i="2"/>
  <c r="O116" i="2"/>
  <c r="O639" i="2"/>
  <c r="O42" i="2"/>
  <c r="O448" i="2"/>
  <c r="O598" i="2"/>
  <c r="O360" i="2"/>
  <c r="O250" i="2"/>
  <c r="O271" i="2"/>
  <c r="O549" i="2"/>
  <c r="O86" i="2"/>
  <c r="O268" i="2"/>
  <c r="O326" i="2"/>
  <c r="O630" i="2"/>
  <c r="O646" i="2"/>
  <c r="O63" i="2"/>
  <c r="O85" i="2"/>
  <c r="O204" i="2"/>
  <c r="O112" i="2"/>
  <c r="O338" i="2"/>
  <c r="O227" i="2"/>
  <c r="O294" i="2"/>
  <c r="O158" i="2"/>
  <c r="O113" i="2"/>
  <c r="O420" i="2"/>
  <c r="O483" i="2"/>
  <c r="O190" i="2"/>
  <c r="O210" i="2"/>
  <c r="O485" i="2"/>
  <c r="O442" i="2"/>
  <c r="O557" i="2"/>
  <c r="O119" i="2"/>
  <c r="O196" i="2"/>
  <c r="O276" i="2"/>
  <c r="O150" i="2"/>
  <c r="O55" i="2"/>
  <c r="O34" i="2"/>
  <c r="O68" i="2"/>
  <c r="O582" i="2"/>
  <c r="O445" i="2"/>
  <c r="O396" i="2"/>
  <c r="O78" i="2"/>
  <c r="O123" i="2"/>
  <c r="O104" i="2"/>
  <c r="O203" i="2"/>
  <c r="O67" i="2"/>
  <c r="O272" i="2"/>
  <c r="O138" i="2"/>
  <c r="O107" i="2"/>
  <c r="O634" i="2"/>
  <c r="O463" i="2"/>
  <c r="O172" i="2"/>
  <c r="O616" i="2"/>
  <c r="O466" i="2"/>
  <c r="O111" i="2"/>
  <c r="O106" i="2"/>
  <c r="O27" i="2"/>
  <c r="O131" i="2"/>
  <c r="O132" i="2"/>
  <c r="O83" i="2"/>
  <c r="O535" i="2"/>
  <c r="O571" i="2"/>
  <c r="O314" i="2"/>
  <c r="O550" i="2"/>
  <c r="O225" i="2"/>
  <c r="O64" i="2"/>
  <c r="O644" i="2"/>
  <c r="O447" i="2"/>
  <c r="O173" i="2"/>
  <c r="O465" i="2"/>
  <c r="O88" i="2"/>
  <c r="O182" i="2"/>
  <c r="O449" i="2"/>
  <c r="O469" i="2"/>
  <c r="O223" i="2"/>
  <c r="O303" i="2"/>
  <c r="O37" i="2"/>
  <c r="O636" i="2"/>
  <c r="O543" i="2"/>
  <c r="O95" i="2"/>
  <c r="O648" i="2"/>
  <c r="O287" i="2"/>
  <c r="O98" i="2"/>
  <c r="O224" i="2"/>
  <c r="O232" i="2"/>
  <c r="O626" i="2"/>
  <c r="O167" i="2"/>
  <c r="O480" i="2"/>
  <c r="O148" i="2"/>
  <c r="O169" i="2"/>
  <c r="O100" i="2"/>
  <c r="O118" i="2"/>
  <c r="O301" i="2"/>
  <c r="O436" i="2"/>
  <c r="O587" i="2"/>
  <c r="O534" i="2"/>
  <c r="O615" i="2"/>
  <c r="O134" i="2"/>
  <c r="O133" i="2"/>
  <c r="O509" i="2"/>
  <c r="O542" i="2"/>
  <c r="O248" i="2"/>
  <c r="O388" i="2"/>
  <c r="O94" i="2"/>
  <c r="O645" i="2"/>
  <c r="O47" i="2"/>
  <c r="O110" i="2"/>
  <c r="O426" i="2"/>
  <c r="O482" i="2"/>
  <c r="O80" i="2"/>
  <c r="O618" i="2"/>
  <c r="O622" i="2"/>
  <c r="O91" i="2"/>
  <c r="O291" i="2"/>
  <c r="O588" i="2"/>
  <c r="O73" i="2"/>
  <c r="O191" i="2"/>
  <c r="O470" i="2"/>
  <c r="O280" i="2"/>
  <c r="O81" i="2"/>
  <c r="O511" i="2"/>
  <c r="O202" i="2"/>
  <c r="O643" i="2"/>
  <c r="O38" i="2"/>
  <c r="O40" i="2"/>
  <c r="O617" i="2"/>
  <c r="O117" i="2"/>
  <c r="O90" i="2"/>
  <c r="O209" i="2"/>
  <c r="O322" i="2"/>
  <c r="O160" i="2"/>
  <c r="O51" i="2"/>
  <c r="O578" i="2"/>
  <c r="O164" i="2"/>
  <c r="O456" i="2"/>
  <c r="O242" i="2"/>
  <c r="O296" i="2"/>
  <c r="O313" i="2"/>
  <c r="O235" i="2"/>
  <c r="O198" i="2"/>
  <c r="O467" i="2"/>
  <c r="O524" i="2"/>
  <c r="O246" i="2"/>
  <c r="O84" i="2"/>
  <c r="O154" i="2"/>
  <c r="O516" i="2"/>
  <c r="O597" i="2"/>
  <c r="O239" i="2"/>
  <c r="O41" i="2"/>
  <c r="O265" i="2"/>
  <c r="O103" i="2"/>
  <c r="O50" i="2"/>
  <c r="O528" i="2"/>
  <c r="O97" i="2"/>
  <c r="O192" i="2"/>
  <c r="O30" i="2"/>
  <c r="O434" i="2"/>
  <c r="O419" i="2"/>
  <c r="O137" i="2"/>
  <c r="O92" i="2"/>
  <c r="O490" i="2"/>
  <c r="O183" i="2"/>
  <c r="O619" i="2"/>
  <c r="O218" i="2"/>
  <c r="O532" i="2"/>
  <c r="O503" i="2"/>
  <c r="O15" i="2"/>
  <c r="O102" i="2"/>
  <c r="O23" i="2"/>
  <c r="O457" i="2"/>
  <c r="O54" i="2"/>
  <c r="O489" i="2"/>
  <c r="O343" i="2"/>
  <c r="O378" i="2"/>
  <c r="O537" i="2"/>
  <c r="O187" i="2"/>
  <c r="O289" i="2"/>
  <c r="O146" i="2"/>
  <c r="O421" i="2"/>
  <c r="O454" i="2"/>
  <c r="O249" i="2"/>
  <c r="O247" i="2"/>
  <c r="O219" i="2"/>
  <c r="O392" i="2"/>
  <c r="O288" i="2"/>
  <c r="O284" i="2"/>
  <c r="O16" i="2"/>
  <c r="O229" i="2"/>
  <c r="O606" i="2"/>
  <c r="O526" i="2"/>
  <c r="O269" i="2"/>
  <c r="O492" i="2"/>
  <c r="O32" i="2"/>
  <c r="O450" i="2"/>
  <c r="O370" i="2"/>
  <c r="O496" i="2"/>
  <c r="O533" i="2"/>
  <c r="O332" i="2"/>
  <c r="O300" i="2"/>
  <c r="O48" i="2"/>
  <c r="O544" i="2"/>
  <c r="O316" i="2"/>
  <c r="O220" i="2"/>
  <c r="O93" i="2"/>
  <c r="O519" i="2"/>
  <c r="O115" i="2"/>
  <c r="O39" i="2"/>
  <c r="O529" i="2"/>
  <c r="O109" i="2"/>
  <c r="O72" i="2"/>
  <c r="O566" i="2"/>
  <c r="O8" i="2"/>
  <c r="O317" i="2"/>
  <c r="O277" i="2"/>
  <c r="O585" i="2"/>
  <c r="O25" i="2"/>
  <c r="O302" i="2"/>
  <c r="O139" i="2"/>
  <c r="O281" i="2"/>
  <c r="O424" i="2"/>
  <c r="O451" i="2"/>
  <c r="O155" i="2"/>
  <c r="O128" i="2"/>
  <c r="O166" i="2"/>
  <c r="O62" i="2"/>
  <c r="O472" i="2"/>
  <c r="O603" i="2"/>
  <c r="O177" i="2"/>
  <c r="O28" i="2"/>
  <c r="O82" i="2"/>
  <c r="O189" i="2"/>
  <c r="O623" i="2"/>
  <c r="O491" i="2"/>
  <c r="O309" i="2"/>
  <c r="O468" i="2"/>
  <c r="O599" i="2"/>
  <c r="O638" i="2"/>
  <c r="O417" i="2"/>
  <c r="O564" i="2"/>
  <c r="O402" i="2"/>
  <c r="O446" i="2"/>
  <c r="O53" i="2"/>
  <c r="O46" i="2"/>
  <c r="O43" i="2"/>
  <c r="O114" i="2"/>
  <c r="O520" i="2"/>
  <c r="O266" i="2"/>
  <c r="O4" i="2"/>
  <c r="O297" i="2"/>
  <c r="O267" i="2"/>
  <c r="O389" i="2"/>
  <c r="O609" i="2"/>
  <c r="O441" i="2"/>
  <c r="O222" i="2"/>
  <c r="O20" i="2"/>
  <c r="O438" i="2"/>
  <c r="O495" i="2"/>
  <c r="O197" i="2"/>
  <c r="O517" i="2"/>
  <c r="O143" i="2"/>
  <c r="O510" i="2"/>
  <c r="O71" i="2"/>
  <c r="O610" i="2"/>
  <c r="O141" i="2"/>
  <c r="O461" i="2"/>
  <c r="O195" i="2"/>
  <c r="O478" i="2"/>
  <c r="O477" i="2"/>
  <c r="O99" i="2"/>
  <c r="O208" i="2"/>
  <c r="O308" i="2"/>
  <c r="O508" i="2"/>
  <c r="O631" i="2"/>
  <c r="O57" i="2"/>
  <c r="O7" i="2"/>
  <c r="O278" i="2"/>
  <c r="O330" i="2"/>
  <c r="O325" i="2"/>
  <c r="O561" i="2"/>
  <c r="O641" i="2"/>
  <c r="O374" i="2"/>
  <c r="O387" i="2"/>
  <c r="O125" i="2"/>
  <c r="O579" i="2"/>
  <c r="O391" i="2"/>
  <c r="O60" i="2"/>
  <c r="O145" i="2"/>
  <c r="O525" i="2"/>
  <c r="O262" i="2"/>
  <c r="O607" i="2"/>
  <c r="O142" i="2"/>
  <c r="O157" i="2"/>
  <c r="O608" i="2"/>
  <c r="O52" i="2"/>
  <c r="O77" i="2"/>
  <c r="O105" i="2"/>
  <c r="O228" i="2"/>
  <c r="O565" i="2"/>
  <c r="O240" i="2"/>
  <c r="O35" i="2"/>
  <c r="O176" i="2"/>
  <c r="O49" i="2"/>
  <c r="O14" i="2"/>
  <c r="O44" i="2"/>
  <c r="O231" i="2"/>
  <c r="O193" i="2"/>
  <c r="O612" i="2"/>
  <c r="O22" i="2"/>
  <c r="O395" i="2"/>
  <c r="O256" i="2"/>
  <c r="O484" i="2"/>
  <c r="O452" i="2"/>
  <c r="O444" i="2"/>
  <c r="O586" i="2"/>
  <c r="O101" i="2"/>
  <c r="O611" i="2"/>
  <c r="O439" i="2"/>
  <c r="O184" i="2"/>
  <c r="O479" i="2"/>
  <c r="O129" i="2"/>
  <c r="O186" i="2"/>
  <c r="O124" i="2"/>
  <c r="O122" i="2"/>
  <c r="O273" i="2"/>
  <c r="O270" i="2"/>
  <c r="O637" i="2"/>
  <c r="O539" i="2"/>
  <c r="O18" i="2"/>
  <c r="O200" i="2"/>
  <c r="O233" i="2"/>
  <c r="O11" i="2"/>
  <c r="O443" i="2"/>
  <c r="O213" i="2"/>
  <c r="O502" i="2"/>
  <c r="O69" i="2"/>
  <c r="O33" i="2"/>
  <c r="O290" i="2"/>
  <c r="O161" i="2"/>
  <c r="O45" i="2"/>
  <c r="O304" i="2"/>
  <c r="O162" i="2"/>
  <c r="O29" i="2"/>
  <c r="O251" i="2"/>
  <c r="O274" i="2"/>
  <c r="O455" i="2"/>
  <c r="O59" i="2"/>
  <c r="O386" i="2"/>
  <c r="O315" i="2"/>
  <c r="O226" i="2"/>
  <c r="K83" i="2"/>
  <c r="C425" i="6847"/>
  <c r="BH29" i="6872"/>
  <c r="K202" i="2" s="1"/>
  <c r="K14" i="2" l="1"/>
  <c r="K57" i="2"/>
  <c r="K43" i="2"/>
  <c r="BH40" i="6872"/>
  <c r="K66" i="2" s="1"/>
  <c r="C426" i="6847"/>
  <c r="B302" i="2"/>
  <c r="C302" i="2"/>
  <c r="B485" i="2"/>
  <c r="C485" i="2"/>
  <c r="K52" i="2"/>
  <c r="K45" i="2"/>
  <c r="K37" i="2"/>
  <c r="K50" i="2"/>
  <c r="K229" i="2"/>
  <c r="H13" i="6892"/>
  <c r="K95" i="2"/>
  <c r="K62" i="2"/>
  <c r="K302" i="2" l="1"/>
  <c r="C427" i="6847"/>
  <c r="J26" i="6896" s="1"/>
  <c r="BH42" i="6872"/>
  <c r="K495" i="2" s="1"/>
  <c r="K242" i="2" l="1"/>
  <c r="K434" i="2"/>
  <c r="K16" i="2"/>
  <c r="K214" i="2"/>
  <c r="K10" i="2"/>
  <c r="K78" i="2"/>
  <c r="K565" i="2"/>
  <c r="K29" i="2"/>
  <c r="K240" i="2"/>
  <c r="K453" i="2"/>
  <c r="K82" i="2"/>
  <c r="K128" i="2"/>
  <c r="K131" i="2"/>
  <c r="K532" i="2"/>
  <c r="K441" i="2"/>
  <c r="K102" i="2"/>
  <c r="K557" i="2"/>
  <c r="K77" i="2"/>
  <c r="K276" i="2"/>
  <c r="K614" i="2"/>
  <c r="K550" i="2"/>
  <c r="K588" i="2"/>
  <c r="K571" i="2"/>
  <c r="K570" i="2"/>
  <c r="K173" i="2"/>
  <c r="K644" i="2"/>
  <c r="K233" i="2"/>
  <c r="K116" i="2"/>
  <c r="K157" i="2"/>
  <c r="K194" i="2"/>
  <c r="K67" i="2"/>
  <c r="K303" i="2"/>
  <c r="K115" i="2"/>
  <c r="K212" i="2"/>
  <c r="K445" i="2"/>
  <c r="K154" i="2"/>
  <c r="K186" i="2"/>
  <c r="K450" i="2"/>
  <c r="K470" i="2"/>
  <c r="K332" i="2"/>
  <c r="K287" i="2"/>
  <c r="K388" i="2"/>
  <c r="K179" i="2"/>
  <c r="K468" i="2"/>
  <c r="K545" i="2"/>
  <c r="K277" i="2"/>
  <c r="K526" i="2"/>
  <c r="K88" i="2"/>
  <c r="K142" i="2"/>
  <c r="K219" i="2"/>
  <c r="K463" i="2"/>
  <c r="K87" i="2"/>
  <c r="K370" i="2"/>
  <c r="K65" i="2"/>
  <c r="K256" i="2"/>
  <c r="K521" i="2"/>
  <c r="K79" i="2"/>
  <c r="K13" i="2"/>
  <c r="K586" i="2"/>
  <c r="K250" i="2"/>
  <c r="K479" i="2"/>
  <c r="K92" i="2"/>
  <c r="K251" i="2"/>
  <c r="K647" i="2"/>
  <c r="K226" i="2"/>
  <c r="K638" i="2"/>
  <c r="K289" i="2"/>
  <c r="K645" i="2"/>
  <c r="K269" i="2"/>
  <c r="K360" i="2"/>
  <c r="K104" i="2"/>
  <c r="K466" i="2"/>
  <c r="K122" i="2"/>
  <c r="K100" i="2"/>
  <c r="K86" i="2"/>
  <c r="K148" i="2"/>
  <c r="K641" i="2"/>
  <c r="K273" i="2"/>
  <c r="K110" i="2"/>
  <c r="K449" i="2"/>
  <c r="K271" i="2"/>
  <c r="K64" i="2"/>
  <c r="K443" i="2"/>
  <c r="K221" i="2"/>
  <c r="K246" i="2"/>
  <c r="K316" i="2"/>
  <c r="K497" i="2"/>
  <c r="K535" i="2"/>
  <c r="K617" i="2"/>
  <c r="K310" i="2"/>
  <c r="K433" i="2"/>
  <c r="K248" i="2"/>
  <c r="K210" i="2"/>
  <c r="K81" i="2"/>
  <c r="K176" i="2"/>
  <c r="K135" i="2"/>
  <c r="K150" i="2"/>
  <c r="K448" i="2"/>
  <c r="K227" i="2"/>
  <c r="K294" i="2"/>
  <c r="K96" i="2"/>
  <c r="K549" i="2"/>
  <c r="K465" i="2"/>
  <c r="K117" i="2"/>
  <c r="K126" i="2"/>
  <c r="K359" i="2"/>
  <c r="K420" i="2"/>
  <c r="K183" i="2"/>
  <c r="K485" i="2"/>
  <c r="K182" i="2"/>
  <c r="K48" i="2"/>
  <c r="K60" i="2"/>
  <c r="K483" i="2"/>
  <c r="K619" i="2"/>
  <c r="K7" i="2"/>
  <c r="K70" i="2"/>
  <c r="K440" i="2"/>
  <c r="K73" i="2"/>
  <c r="K611" i="2"/>
  <c r="K325" i="2"/>
  <c r="K177" i="2"/>
  <c r="K646" i="2"/>
  <c r="K602" i="2"/>
  <c r="K537" i="2"/>
  <c r="K482" i="2"/>
  <c r="K58" i="2"/>
  <c r="K161" i="2"/>
  <c r="K190" i="2"/>
  <c r="K141" i="2"/>
  <c r="K566" i="2"/>
  <c r="K149" i="2"/>
  <c r="K597" i="2"/>
  <c r="K636" i="2"/>
  <c r="K134" i="2"/>
  <c r="K267" i="2"/>
  <c r="K138" i="2"/>
  <c r="K63" i="2"/>
  <c r="K457" i="2"/>
  <c r="K20" i="2"/>
  <c r="K55" i="2"/>
  <c r="K374" i="2"/>
  <c r="K264" i="2"/>
  <c r="K94" i="2"/>
  <c r="K187" i="2"/>
  <c r="K53" i="2"/>
  <c r="K317" i="2"/>
  <c r="K456" i="2"/>
  <c r="K109" i="2"/>
  <c r="K553" i="2"/>
  <c r="K198" i="2"/>
  <c r="K417" i="2"/>
  <c r="K447" i="2"/>
  <c r="K85" i="2"/>
  <c r="K291" i="2"/>
  <c r="K268" i="2"/>
  <c r="K308" i="2"/>
  <c r="K606" i="2"/>
  <c r="K166" i="2"/>
  <c r="K118" i="2"/>
  <c r="K510" i="2"/>
  <c r="K634" i="2"/>
  <c r="K444" i="2"/>
  <c r="K151" i="2"/>
  <c r="K338" i="2"/>
  <c r="K129" i="2"/>
  <c r="K146" i="2"/>
  <c r="K626" i="2"/>
  <c r="K164" i="2"/>
  <c r="K484" i="2"/>
  <c r="K174" i="2"/>
  <c r="K91" i="2"/>
  <c r="K61" i="2"/>
  <c r="K93" i="2"/>
  <c r="K378" i="2"/>
  <c r="K373" i="2"/>
  <c r="K560" i="2"/>
  <c r="K542" i="2"/>
  <c r="K610" i="2"/>
  <c r="K607" i="2"/>
  <c r="K402" i="2"/>
  <c r="K623" i="2"/>
  <c r="K538" i="2"/>
  <c r="K101" i="2"/>
  <c r="K546" i="2"/>
  <c r="K239" i="2"/>
  <c r="K188" i="2"/>
  <c r="K143" i="2"/>
  <c r="K189" i="2"/>
  <c r="K123" i="2"/>
  <c r="K97" i="2"/>
  <c r="K551" i="2"/>
  <c r="K451" i="2"/>
  <c r="K266" i="2"/>
  <c r="K265" i="2"/>
  <c r="K184" i="2"/>
  <c r="K162" i="2"/>
  <c r="K489" i="2"/>
  <c r="K467" i="2"/>
  <c r="K297" i="2"/>
  <c r="K76" i="2"/>
  <c r="K35" i="2"/>
  <c r="K68" i="2"/>
  <c r="K223" i="2"/>
  <c r="K618" i="2"/>
  <c r="K296" i="2"/>
  <c r="K284" i="2"/>
  <c r="K424" i="2"/>
  <c r="K262" i="2"/>
  <c r="K609" i="2"/>
  <c r="O31" i="6874"/>
  <c r="C428" i="6847"/>
  <c r="K209" i="2"/>
  <c r="K272" i="2"/>
  <c r="K643" i="2"/>
  <c r="K203" i="2"/>
  <c r="K579" i="2"/>
  <c r="K124" i="2"/>
  <c r="K539" i="2"/>
  <c r="K442" i="2"/>
  <c r="K438" i="2"/>
  <c r="K59" i="2"/>
  <c r="K480" i="2"/>
  <c r="K213" i="2"/>
  <c r="K357" i="2"/>
  <c r="K533" i="2"/>
  <c r="K125" i="2"/>
  <c r="K107" i="2"/>
  <c r="K111" i="2"/>
  <c r="K461" i="2"/>
  <c r="K127" i="2"/>
  <c r="K290" i="2"/>
  <c r="K89" i="2"/>
  <c r="K564" i="2"/>
  <c r="K491" i="2"/>
  <c r="K51" i="2"/>
  <c r="K25" i="2"/>
  <c r="K103" i="2"/>
  <c r="K23" i="2"/>
  <c r="K469" i="2"/>
  <c r="K28" i="2"/>
  <c r="K544" i="2"/>
  <c r="K490" i="2"/>
  <c r="K492" i="2"/>
  <c r="K200" i="2"/>
  <c r="K515" i="2"/>
  <c r="K69" i="2"/>
  <c r="K295" i="2"/>
  <c r="K114" i="2"/>
  <c r="K191" i="2"/>
  <c r="K326" i="2"/>
  <c r="K578" i="2"/>
  <c r="K293" i="2"/>
  <c r="K278" i="2"/>
  <c r="K585" i="2"/>
  <c r="K38" i="2"/>
  <c r="K548" i="2"/>
  <c r="K160" i="2"/>
  <c r="K472" i="2"/>
  <c r="K247" i="2"/>
  <c r="K204" i="2"/>
  <c r="K224" i="2"/>
  <c r="K167" i="2"/>
  <c r="K599" i="2"/>
  <c r="K172" i="2"/>
  <c r="K508" i="2"/>
  <c r="K288" i="2"/>
  <c r="K622" i="2"/>
  <c r="K642" i="2"/>
  <c r="K386" i="2"/>
  <c r="K587" i="2"/>
  <c r="K426" i="2"/>
  <c r="K394" i="2"/>
  <c r="K615" i="2"/>
  <c r="K315" i="2"/>
  <c r="K42" i="2"/>
  <c r="K637" i="2"/>
  <c r="K304" i="2"/>
  <c r="K193" i="2"/>
  <c r="K208" i="2"/>
  <c r="K471" i="2"/>
  <c r="K496" i="2"/>
  <c r="K225" i="2"/>
  <c r="K387" i="2"/>
  <c r="K139" i="2"/>
  <c r="K322" i="2"/>
  <c r="K639" i="2"/>
  <c r="K631" i="2"/>
  <c r="K534" i="2"/>
  <c r="K582" i="2"/>
  <c r="K519" i="2"/>
  <c r="K343" i="2"/>
  <c r="K158" i="2"/>
  <c r="K11" i="2"/>
  <c r="K561" i="2"/>
  <c r="K436" i="2"/>
  <c r="K36" i="2"/>
  <c r="K72" i="2"/>
  <c r="K612" i="2"/>
  <c r="K419" i="2"/>
  <c r="K598" i="2"/>
  <c r="K99" i="2"/>
  <c r="K112" i="2"/>
  <c r="K608" i="2"/>
  <c r="K155" i="2"/>
  <c r="K222" i="2"/>
  <c r="K120" i="2"/>
  <c r="K439" i="2"/>
  <c r="K19" i="2"/>
  <c r="K133" i="2"/>
  <c r="K130" i="2"/>
  <c r="K105" i="2"/>
  <c r="K635" i="2"/>
  <c r="K503" i="2"/>
  <c r="K305" i="2"/>
  <c r="K119" i="2"/>
  <c r="K159" i="2"/>
  <c r="K80" i="2"/>
  <c r="K24" i="2"/>
  <c r="K603" i="2"/>
  <c r="K446" i="2"/>
  <c r="K71" i="2"/>
  <c r="K309" i="2"/>
  <c r="K75" i="2"/>
  <c r="K259" i="2"/>
  <c r="K165" i="2"/>
  <c r="K156" i="2"/>
  <c r="K543" i="2"/>
  <c r="K270" i="2"/>
  <c r="K32" i="2"/>
  <c r="K616" i="2"/>
  <c r="K44" i="2"/>
  <c r="K630" i="2"/>
  <c r="K429" i="2"/>
  <c r="K274" i="2"/>
  <c r="K22" i="2"/>
  <c r="K90" i="2"/>
  <c r="K220" i="2"/>
  <c r="K516" i="2"/>
  <c r="K98" i="2"/>
  <c r="K218" i="2"/>
  <c r="K137" i="2"/>
  <c r="K235" i="2"/>
  <c r="K452" i="2"/>
  <c r="H9" i="6892" l="1"/>
  <c r="G9" i="6892" s="1"/>
  <c r="C9" i="6892" s="1"/>
  <c r="C429" i="6847"/>
  <c r="O34" i="6874"/>
  <c r="L157" i="2" s="1"/>
  <c r="L113" i="2"/>
  <c r="L39" i="2"/>
  <c r="L49" i="2"/>
  <c r="L40" i="2" l="1"/>
  <c r="L258" i="2"/>
  <c r="O37" i="6874"/>
  <c r="C430" i="6847"/>
  <c r="C431" i="6847" l="1"/>
  <c r="O40" i="6874"/>
  <c r="C432" i="6847" l="1"/>
  <c r="O41" i="6874"/>
  <c r="L50" i="2"/>
  <c r="L119" i="2"/>
  <c r="L282" i="2"/>
  <c r="L300" i="2"/>
  <c r="L66" i="2" l="1"/>
  <c r="L301" i="2"/>
  <c r="L284" i="2"/>
  <c r="C433" i="6847"/>
  <c r="J35" i="6896" s="1"/>
  <c r="O44" i="6874"/>
  <c r="L389" i="2" l="1"/>
  <c r="O45" i="6874"/>
  <c r="L192" i="2" s="1"/>
  <c r="C434" i="6847"/>
  <c r="J36" i="6896" s="1"/>
  <c r="O46" i="6874" l="1"/>
  <c r="C435" i="6847"/>
  <c r="J37" i="6896" s="1"/>
  <c r="L195" i="2" l="1"/>
  <c r="C436" i="6847"/>
  <c r="J38" i="6896" s="1"/>
  <c r="O47" i="6874"/>
  <c r="C301" i="2"/>
  <c r="B113" i="2"/>
  <c r="B282" i="2"/>
  <c r="C192" i="2"/>
  <c r="C195" i="2"/>
  <c r="C258" i="2"/>
  <c r="C389" i="2"/>
  <c r="B196" i="2"/>
  <c r="B301" i="2"/>
  <c r="B258" i="2"/>
  <c r="B389" i="2"/>
  <c r="B192" i="2"/>
  <c r="C282" i="2"/>
  <c r="B195" i="2"/>
  <c r="C113" i="2"/>
  <c r="C300" i="2"/>
  <c r="B300" i="2"/>
  <c r="C196" i="2"/>
  <c r="C437" i="6847" l="1"/>
  <c r="J10" i="6895" s="1"/>
  <c r="O48" i="6874"/>
  <c r="L332" i="2" s="1"/>
  <c r="C20" i="6851"/>
  <c r="L196" i="2"/>
  <c r="C21" i="6850"/>
  <c r="B21" i="6850"/>
  <c r="B197" i="2"/>
  <c r="C197" i="2"/>
  <c r="R93" i="6851" l="1"/>
  <c r="R16" i="6851"/>
  <c r="R42" i="6851"/>
  <c r="R18" i="6850"/>
  <c r="R69" i="6850"/>
  <c r="R9" i="6851"/>
  <c r="R89" i="6850"/>
  <c r="R77" i="6850"/>
  <c r="R32" i="6851"/>
  <c r="R74" i="6851"/>
  <c r="R30" i="6851"/>
  <c r="R20" i="6850"/>
  <c r="R11" i="6851"/>
  <c r="R83" i="6851"/>
  <c r="R49" i="6851"/>
  <c r="R36" i="6850"/>
  <c r="R27" i="6851"/>
  <c r="R41" i="6851"/>
  <c r="R9" i="6850"/>
  <c r="R90" i="6851"/>
  <c r="R29" i="6850"/>
  <c r="R48" i="6850"/>
  <c r="R32" i="6850"/>
  <c r="R72" i="6851"/>
  <c r="R54" i="6851"/>
  <c r="R25" i="6851"/>
  <c r="R35" i="6850"/>
  <c r="R86" i="6850"/>
  <c r="R13" i="6850"/>
  <c r="R24" i="6850"/>
  <c r="R6" i="6851"/>
  <c r="R80" i="6850"/>
  <c r="R71" i="6850"/>
  <c r="R34" i="6851"/>
  <c r="R50" i="6851"/>
  <c r="R45" i="6851"/>
  <c r="R7" i="6850"/>
  <c r="R64" i="6851"/>
  <c r="R75" i="6851"/>
  <c r="R43" i="6851"/>
  <c r="R99" i="6851"/>
  <c r="R92" i="6851"/>
  <c r="R4" i="6850"/>
  <c r="R46" i="6850"/>
  <c r="R39" i="6850"/>
  <c r="R45" i="6850"/>
  <c r="R24" i="6851"/>
  <c r="R4" i="6851"/>
  <c r="R50" i="6850"/>
  <c r="R20" i="6851"/>
  <c r="R91" i="6850"/>
  <c r="R41" i="6850"/>
  <c r="R12" i="6850"/>
  <c r="R27" i="6850"/>
  <c r="R90" i="6850"/>
  <c r="R79" i="6850"/>
  <c r="R57" i="6850"/>
  <c r="R79" i="6851"/>
  <c r="R38" i="6850"/>
  <c r="R85" i="6851"/>
  <c r="R21" i="6851"/>
  <c r="R55" i="6851"/>
  <c r="R82" i="6850"/>
  <c r="R68" i="6850"/>
  <c r="R75" i="6850"/>
  <c r="R78" i="6851"/>
  <c r="R81" i="6851"/>
  <c r="R65" i="6851"/>
  <c r="R94" i="6850"/>
  <c r="R83" i="6850"/>
  <c r="R26" i="6851"/>
  <c r="R99" i="6850"/>
  <c r="R54" i="6850"/>
  <c r="R66" i="6851"/>
  <c r="R34" i="6850"/>
  <c r="R12" i="6851"/>
  <c r="R31" i="6850"/>
  <c r="R76" i="6850"/>
  <c r="R76" i="6851"/>
  <c r="R28" i="6850"/>
  <c r="R23" i="6851"/>
  <c r="R36" i="6851"/>
  <c r="R70" i="6851"/>
  <c r="R89" i="6851"/>
  <c r="R29" i="6851"/>
  <c r="R98" i="6851"/>
  <c r="R6" i="6850"/>
  <c r="R53" i="6850"/>
  <c r="R40" i="6851"/>
  <c r="R44" i="6851"/>
  <c r="R98" i="6850"/>
  <c r="R21" i="6850"/>
  <c r="R58" i="6850"/>
  <c r="R80" i="6851"/>
  <c r="R72" i="6850"/>
  <c r="R81" i="6850"/>
  <c r="R22" i="6850"/>
  <c r="R69" i="6851"/>
  <c r="R46" i="6851"/>
  <c r="R91" i="6851"/>
  <c r="R47" i="6851"/>
  <c r="R53" i="6851"/>
  <c r="R47" i="6850"/>
  <c r="R94" i="6851"/>
  <c r="R92" i="6850"/>
  <c r="R11" i="6850"/>
  <c r="R43" i="6850"/>
  <c r="R71" i="6851"/>
  <c r="R77" i="6851"/>
  <c r="R86" i="6851"/>
  <c r="R8" i="6851"/>
  <c r="R42" i="6850"/>
  <c r="R74" i="6850"/>
  <c r="R23" i="6850"/>
  <c r="R93" i="6850"/>
  <c r="R87" i="6850"/>
  <c r="R55" i="6850"/>
  <c r="R14" i="6851"/>
  <c r="R73" i="6850"/>
  <c r="R85" i="6850"/>
  <c r="R61" i="6850"/>
  <c r="R38" i="6851"/>
  <c r="R31" i="6851"/>
  <c r="R68" i="6851"/>
  <c r="R56" i="6850"/>
  <c r="R84" i="6851"/>
  <c r="R48" i="6851"/>
  <c r="R17" i="6850"/>
  <c r="R17" i="6851"/>
  <c r="R37" i="6850"/>
  <c r="R62" i="6850"/>
  <c r="R56" i="6851"/>
  <c r="L274" i="2"/>
  <c r="L103" i="2"/>
  <c r="L126" i="2"/>
  <c r="L492" i="2"/>
  <c r="L63" i="2"/>
  <c r="L271" i="2"/>
  <c r="L588" i="2"/>
  <c r="L198" i="2"/>
  <c r="L229" i="2"/>
  <c r="L239" i="2"/>
  <c r="L155" i="2"/>
  <c r="L203" i="2"/>
  <c r="L291" i="2"/>
  <c r="L76" i="2"/>
  <c r="L165" i="2"/>
  <c r="L202" i="2"/>
  <c r="L439" i="2"/>
  <c r="L357" i="2"/>
  <c r="L420" i="2"/>
  <c r="L87" i="2"/>
  <c r="L134" i="2"/>
  <c r="L429" i="2"/>
  <c r="L326" i="2"/>
  <c r="L176" i="2"/>
  <c r="L80" i="2"/>
  <c r="L142" i="2"/>
  <c r="L578" i="2"/>
  <c r="L322" i="2"/>
  <c r="L89" i="2"/>
  <c r="L226" i="2"/>
  <c r="L631" i="2"/>
  <c r="L82" i="2"/>
  <c r="L53" i="2"/>
  <c r="L7" i="2"/>
  <c r="L495" i="2"/>
  <c r="L86" i="2"/>
  <c r="L303" i="2"/>
  <c r="L105" i="2"/>
  <c r="L587" i="2"/>
  <c r="L466" i="2"/>
  <c r="L434" i="2"/>
  <c r="L483" i="2"/>
  <c r="L79" i="2"/>
  <c r="L41" i="2"/>
  <c r="L33" i="2"/>
  <c r="L58" i="2"/>
  <c r="L302" i="2"/>
  <c r="L617" i="2"/>
  <c r="L402" i="2"/>
  <c r="L287" i="2"/>
  <c r="L259" i="2"/>
  <c r="L85" i="2"/>
  <c r="L551" i="2"/>
  <c r="L111" i="2"/>
  <c r="L534" i="2"/>
  <c r="L515" i="2"/>
  <c r="L304" i="2"/>
  <c r="L265" i="2"/>
  <c r="L73" i="2"/>
  <c r="L538" i="2"/>
  <c r="L545" i="2"/>
  <c r="L120" i="2"/>
  <c r="L450" i="2"/>
  <c r="L242" i="2"/>
  <c r="L618" i="2"/>
  <c r="L639" i="2"/>
  <c r="L374" i="2"/>
  <c r="L267" i="2"/>
  <c r="L317" i="2"/>
  <c r="L71" i="2"/>
  <c r="L647" i="2"/>
  <c r="L447" i="2"/>
  <c r="L104" i="2"/>
  <c r="L278" i="2"/>
  <c r="L15" i="2"/>
  <c r="L218" i="2"/>
  <c r="L240" i="2"/>
  <c r="L419" i="2"/>
  <c r="L213" i="2"/>
  <c r="L608" i="2"/>
  <c r="L446" i="2"/>
  <c r="L183" i="2"/>
  <c r="L272" i="2"/>
  <c r="L114" i="2"/>
  <c r="L223" i="2"/>
  <c r="L29" i="2"/>
  <c r="L606" i="2"/>
  <c r="L233" i="2"/>
  <c r="L167" i="2"/>
  <c r="L269" i="2"/>
  <c r="L135" i="2"/>
  <c r="L433" i="2"/>
  <c r="L204" i="2"/>
  <c r="L77" i="2"/>
  <c r="L636" i="2"/>
  <c r="L471" i="2"/>
  <c r="L61" i="2"/>
  <c r="L597" i="2"/>
  <c r="L566" i="2"/>
  <c r="L99" i="2"/>
  <c r="L293" i="2"/>
  <c r="L626" i="2"/>
  <c r="L101" i="2"/>
  <c r="L607" i="2"/>
  <c r="L84" i="2"/>
  <c r="L308" i="2"/>
  <c r="L612" i="2"/>
  <c r="L131" i="2"/>
  <c r="L602" i="2"/>
  <c r="L645" i="2"/>
  <c r="L227" i="2"/>
  <c r="L360" i="2"/>
  <c r="L277" i="2"/>
  <c r="L118" i="2"/>
  <c r="L117" i="2"/>
  <c r="L642" i="2"/>
  <c r="L469" i="2"/>
  <c r="L288" i="2"/>
  <c r="L343" i="2"/>
  <c r="L22" i="2"/>
  <c r="L463" i="2"/>
  <c r="L37" i="2"/>
  <c r="L133" i="2"/>
  <c r="L297" i="2"/>
  <c r="L246" i="2"/>
  <c r="L519" i="2"/>
  <c r="L549" i="2"/>
  <c r="L359" i="2"/>
  <c r="L264" i="2"/>
  <c r="L98" i="2"/>
  <c r="L200" i="2"/>
  <c r="L516" i="2"/>
  <c r="L141" i="2"/>
  <c r="L143" i="2"/>
  <c r="L641" i="2"/>
  <c r="L465" i="2"/>
  <c r="L62" i="2"/>
  <c r="L137" i="2"/>
  <c r="L440" i="2"/>
  <c r="L564" i="2"/>
  <c r="L533" i="2"/>
  <c r="L191" i="2"/>
  <c r="L611" i="2"/>
  <c r="L635" i="2"/>
  <c r="L490" i="2"/>
  <c r="L184" i="2"/>
  <c r="L603" i="2"/>
  <c r="L570" i="2"/>
  <c r="L510" i="2"/>
  <c r="L276" i="2"/>
  <c r="L637" i="2"/>
  <c r="L91" i="2"/>
  <c r="L468" i="2"/>
  <c r="L4" i="2"/>
  <c r="L550" i="2"/>
  <c r="L177" i="2"/>
  <c r="L616" i="2"/>
  <c r="L585" i="2"/>
  <c r="L90" i="2"/>
  <c r="L539" i="2"/>
  <c r="L222" i="2"/>
  <c r="L544" i="2"/>
  <c r="L36" i="2"/>
  <c r="L173" i="2"/>
  <c r="L571" i="2"/>
  <c r="L560" i="2"/>
  <c r="L102" i="2"/>
  <c r="L579" i="2"/>
  <c r="L586" i="2"/>
  <c r="L194" i="2"/>
  <c r="L630" i="2"/>
  <c r="L78" i="2"/>
  <c r="L92" i="2"/>
  <c r="L212" i="2"/>
  <c r="L189" i="2"/>
  <c r="L482" i="2"/>
  <c r="L166" i="2"/>
  <c r="L69" i="2"/>
  <c r="L209" i="2"/>
  <c r="L644" i="2"/>
  <c r="L60" i="2"/>
  <c r="L68" i="2"/>
  <c r="L452" i="2"/>
  <c r="L561" i="2"/>
  <c r="L16" i="2"/>
  <c r="L619" i="2"/>
  <c r="L268" i="2"/>
  <c r="L150" i="2"/>
  <c r="L535" i="2"/>
  <c r="L305" i="2"/>
  <c r="L266" i="2"/>
  <c r="L94" i="2"/>
  <c r="L47" i="2"/>
  <c r="L250" i="2"/>
  <c r="L262" i="2"/>
  <c r="L309" i="2"/>
  <c r="L123" i="2"/>
  <c r="L599" i="2"/>
  <c r="L34" i="2"/>
  <c r="L13" i="2"/>
  <c r="L295" i="2"/>
  <c r="L97" i="2"/>
  <c r="L51" i="2"/>
  <c r="L52" i="2"/>
  <c r="L614" i="2"/>
  <c r="L107" i="2"/>
  <c r="L154" i="2"/>
  <c r="L448" i="2"/>
  <c r="L248" i="2"/>
  <c r="L210" i="2"/>
  <c r="L43" i="2"/>
  <c r="L197" i="2"/>
  <c r="L417" i="2"/>
  <c r="L508" i="2"/>
  <c r="L491" i="2"/>
  <c r="L160" i="2"/>
  <c r="L174" i="2"/>
  <c r="L72" i="2"/>
  <c r="L441" i="2"/>
  <c r="L57" i="2"/>
  <c r="L125" i="2"/>
  <c r="L634" i="2"/>
  <c r="L557" i="2"/>
  <c r="L95" i="2"/>
  <c r="L315" i="2"/>
  <c r="L565" i="2"/>
  <c r="L129" i="2"/>
  <c r="L48" i="2"/>
  <c r="L615" i="2"/>
  <c r="L310" i="2"/>
  <c r="L273" i="2"/>
  <c r="L456" i="2"/>
  <c r="L394" i="2"/>
  <c r="L224" i="2"/>
  <c r="L186" i="2"/>
  <c r="L472" i="2"/>
  <c r="L221" i="2"/>
  <c r="L122" i="2"/>
  <c r="L235" i="2"/>
  <c r="L543" i="2"/>
  <c r="L109" i="2"/>
  <c r="L316" i="2"/>
  <c r="L496" i="2"/>
  <c r="L247" i="2"/>
  <c r="L151" i="2"/>
  <c r="L436" i="2"/>
  <c r="L188" i="2"/>
  <c r="L646" i="2"/>
  <c r="L161" i="2"/>
  <c r="L325" i="2"/>
  <c r="L497" i="2"/>
  <c r="L438" i="2"/>
  <c r="L187" i="2"/>
  <c r="L139" i="2"/>
  <c r="L190" i="2"/>
  <c r="L67" i="2"/>
  <c r="L54" i="2"/>
  <c r="L521" i="2"/>
  <c r="L294" i="2"/>
  <c r="L214" i="2"/>
  <c r="L444" i="2"/>
  <c r="L470" i="2"/>
  <c r="L38" i="2"/>
  <c r="L179" i="2"/>
  <c r="L424" i="2"/>
  <c r="L193" i="2"/>
  <c r="L546" i="2"/>
  <c r="L93" i="2"/>
  <c r="L610" i="2"/>
  <c r="L148" i="2"/>
  <c r="L542" i="2"/>
  <c r="L88" i="2"/>
  <c r="L11" i="2"/>
  <c r="L162" i="2"/>
  <c r="L270" i="2"/>
  <c r="L219" i="2"/>
  <c r="L503" i="2"/>
  <c r="L100" i="2"/>
  <c r="L484" i="2"/>
  <c r="L338" i="2"/>
  <c r="L485" i="2"/>
  <c r="L225" i="2"/>
  <c r="L638" i="2"/>
  <c r="L289" i="2"/>
  <c r="L526" i="2"/>
  <c r="L622" i="2"/>
  <c r="L251" i="2"/>
  <c r="L480" i="2"/>
  <c r="L138" i="2"/>
  <c r="L45" i="2"/>
  <c r="L256" i="2"/>
  <c r="L172" i="2"/>
  <c r="L70" i="2"/>
  <c r="L453" i="2"/>
  <c r="L457" i="2"/>
  <c r="L532" i="2"/>
  <c r="L548" i="2"/>
  <c r="L128" i="2"/>
  <c r="L149" i="2"/>
  <c r="L164" i="2"/>
  <c r="L643" i="2"/>
  <c r="L370" i="2"/>
  <c r="L27" i="2"/>
  <c r="L582" i="2"/>
  <c r="L28" i="2"/>
  <c r="L443" i="2"/>
  <c r="L159" i="2"/>
  <c r="L146" i="2"/>
  <c r="L378" i="2"/>
  <c r="L20" i="2"/>
  <c r="L158" i="2"/>
  <c r="L445" i="2"/>
  <c r="L115" i="2"/>
  <c r="L156" i="2"/>
  <c r="L537" i="2"/>
  <c r="L609" i="2"/>
  <c r="L386" i="2"/>
  <c r="L182" i="2"/>
  <c r="L127" i="2"/>
  <c r="L442" i="2"/>
  <c r="L220" i="2"/>
  <c r="L461" i="2"/>
  <c r="L387" i="2"/>
  <c r="L44" i="2"/>
  <c r="L112" i="2"/>
  <c r="L64" i="2"/>
  <c r="L83" i="2"/>
  <c r="L17" i="2"/>
  <c r="L373" i="2"/>
  <c r="L598" i="2"/>
  <c r="L623" i="2"/>
  <c r="L479" i="2"/>
  <c r="L96" i="2"/>
  <c r="L81" i="2"/>
  <c r="L388" i="2"/>
  <c r="L296" i="2"/>
  <c r="L110" i="2"/>
  <c r="L290" i="2"/>
  <c r="L451" i="2"/>
  <c r="L116" i="2"/>
  <c r="L467" i="2"/>
  <c r="L553" i="2"/>
  <c r="C438" i="6847"/>
  <c r="C50" i="6851" s="1"/>
  <c r="O12" i="6875"/>
  <c r="B20" i="6851"/>
  <c r="L449" i="2"/>
  <c r="L426" i="2"/>
  <c r="L489" i="2"/>
  <c r="L208" i="2"/>
  <c r="B48" i="6850" l="1"/>
  <c r="E16" i="6892"/>
  <c r="D16" i="6892" s="1"/>
  <c r="L21" i="6850"/>
  <c r="L20" i="6851"/>
  <c r="H10" i="6892"/>
  <c r="G10" i="6892" s="1"/>
  <c r="C439" i="6847"/>
  <c r="C53" i="6851" s="1"/>
  <c r="O13" i="6875"/>
  <c r="C48" i="6850"/>
  <c r="B53" i="6850"/>
  <c r="B50" i="6851"/>
  <c r="C53" i="6850" l="1"/>
  <c r="L50" i="6851"/>
  <c r="C440" i="6847"/>
  <c r="O14" i="6875"/>
  <c r="L53" i="6851" s="1"/>
  <c r="B53" i="6851"/>
  <c r="L48" i="6850"/>
  <c r="L53" i="6850" l="1"/>
  <c r="O15" i="6875"/>
  <c r="C441" i="6847"/>
  <c r="C99" i="6851" s="1"/>
  <c r="C98" i="6850"/>
  <c r="C98" i="6851"/>
  <c r="B98" i="6851"/>
  <c r="B98" i="6850"/>
  <c r="B99" i="6851" l="1"/>
  <c r="L98" i="6850"/>
  <c r="L98" i="6851"/>
  <c r="C442" i="6847"/>
  <c r="C207" i="2" s="1"/>
  <c r="O16" i="6875"/>
  <c r="L79" i="6851" s="1"/>
  <c r="C99" i="6850"/>
  <c r="B99" i="6850"/>
  <c r="B207" i="2" l="1"/>
  <c r="L74" i="6851"/>
  <c r="L49" i="6851"/>
  <c r="L93" i="6851"/>
  <c r="L47" i="6850"/>
  <c r="L94" i="6850"/>
  <c r="L65" i="6851"/>
  <c r="L55" i="6850"/>
  <c r="L22" i="6850"/>
  <c r="L78" i="6851"/>
  <c r="L10" i="6851"/>
  <c r="L41" i="6851"/>
  <c r="L75" i="6851"/>
  <c r="L62" i="6850"/>
  <c r="L10" i="6850"/>
  <c r="L36" i="6851"/>
  <c r="L81" i="6851"/>
  <c r="L87" i="6850"/>
  <c r="L90" i="6851"/>
  <c r="L9" i="6850"/>
  <c r="L46" i="6851"/>
  <c r="L91" i="6851"/>
  <c r="L66" i="6851"/>
  <c r="L14" i="6851"/>
  <c r="L16" i="6850"/>
  <c r="L83" i="6850"/>
  <c r="L68" i="6851"/>
  <c r="L72" i="6851"/>
  <c r="L48" i="6851"/>
  <c r="L18" i="6850"/>
  <c r="L64" i="6851"/>
  <c r="L80" i="6851"/>
  <c r="L77" i="6851"/>
  <c r="L71" i="6851"/>
  <c r="L89" i="6851"/>
  <c r="L93" i="6850"/>
  <c r="L16" i="6851"/>
  <c r="L99" i="6851"/>
  <c r="L85" i="6851"/>
  <c r="L54" i="6850"/>
  <c r="L74" i="6850"/>
  <c r="L42" i="6851"/>
  <c r="L54" i="6851"/>
  <c r="L84" i="6851"/>
  <c r="L20" i="6850"/>
  <c r="L85" i="6850"/>
  <c r="L44" i="6851"/>
  <c r="L50" i="6850"/>
  <c r="L15" i="6850"/>
  <c r="L92" i="6850"/>
  <c r="L99" i="6850"/>
  <c r="L40" i="6851"/>
  <c r="L92" i="6851"/>
  <c r="L56" i="6850"/>
  <c r="L29" i="6851"/>
  <c r="L18" i="6851"/>
  <c r="L11" i="6850"/>
  <c r="L21" i="6851"/>
  <c r="L86" i="6850"/>
  <c r="L86" i="6851"/>
  <c r="L23" i="6851"/>
  <c r="L9" i="6851"/>
  <c r="L31" i="6851"/>
  <c r="L83" i="6851"/>
  <c r="L77" i="6850"/>
  <c r="L13" i="6850"/>
  <c r="L31" i="6850"/>
  <c r="L73" i="6850"/>
  <c r="L71" i="6850"/>
  <c r="C443" i="6847"/>
  <c r="CR20" i="6878"/>
  <c r="L23" i="6850"/>
  <c r="L13" i="6851"/>
  <c r="L37" i="6850"/>
  <c r="L25" i="6851"/>
  <c r="L43" i="6851"/>
  <c r="L36" i="6850"/>
  <c r="L24" i="6851"/>
  <c r="L41" i="6850"/>
  <c r="L76" i="6851"/>
  <c r="L28" i="6850"/>
  <c r="L11" i="6851"/>
  <c r="L46" i="6850"/>
  <c r="L27" i="6850"/>
  <c r="L45" i="6851"/>
  <c r="L56" i="6851"/>
  <c r="E10" i="6892" l="1"/>
  <c r="D10" i="6892" s="1"/>
  <c r="C10" i="6892" s="1"/>
  <c r="M208" i="2"/>
  <c r="M300" i="2"/>
  <c r="M149" i="2"/>
  <c r="M148" i="2"/>
  <c r="M183" i="2"/>
  <c r="M46" i="2"/>
  <c r="M313" i="2"/>
  <c r="M597" i="2"/>
  <c r="M444" i="2"/>
  <c r="M118" i="2"/>
  <c r="M177" i="2"/>
  <c r="M296" i="2"/>
  <c r="M55" i="2"/>
  <c r="M23" i="2"/>
  <c r="M226" i="2"/>
  <c r="M631" i="2"/>
  <c r="M289" i="2"/>
  <c r="M192" i="2"/>
  <c r="M134" i="2"/>
  <c r="M457" i="2"/>
  <c r="M160" i="2"/>
  <c r="M357" i="2"/>
  <c r="M394" i="2"/>
  <c r="M453" i="2"/>
  <c r="M102" i="2"/>
  <c r="M277" i="2"/>
  <c r="M433" i="2"/>
  <c r="M332" i="2"/>
  <c r="M641" i="2"/>
  <c r="M585" i="2"/>
  <c r="M294" i="2"/>
  <c r="M56" i="2"/>
  <c r="M637" i="2"/>
  <c r="M83" i="2"/>
  <c r="M521" i="2"/>
  <c r="M259" i="2"/>
  <c r="M86" i="2"/>
  <c r="M155" i="2"/>
  <c r="M75" i="2"/>
  <c r="M314" i="2"/>
  <c r="M537" i="2"/>
  <c r="M250" i="2"/>
  <c r="M448" i="2"/>
  <c r="M34" i="2"/>
  <c r="M634" i="2"/>
  <c r="M266" i="2"/>
  <c r="M207" i="2"/>
  <c r="M456" i="2"/>
  <c r="M92" i="2"/>
  <c r="M468" i="2"/>
  <c r="M165" i="2"/>
  <c r="M122" i="2"/>
  <c r="M151" i="2"/>
  <c r="M51" i="2"/>
  <c r="M36" i="2"/>
  <c r="M582" i="2"/>
  <c r="M443" i="2"/>
  <c r="M157" i="2"/>
  <c r="M508" i="2"/>
  <c r="M492" i="2"/>
  <c r="M129" i="2"/>
  <c r="M80" i="2"/>
  <c r="M270" i="2"/>
  <c r="M15" i="2"/>
  <c r="M269" i="2"/>
  <c r="M445" i="2"/>
  <c r="M262" i="2"/>
  <c r="M272" i="2"/>
  <c r="M579" i="2"/>
  <c r="M49" i="2"/>
  <c r="M219" i="2"/>
  <c r="M502" i="2"/>
  <c r="M532" i="2"/>
  <c r="M378" i="2"/>
  <c r="M69" i="2"/>
  <c r="M130" i="2"/>
  <c r="M161" i="2"/>
  <c r="M120" i="2"/>
  <c r="M156" i="2"/>
  <c r="M58" i="2"/>
  <c r="M388" i="2"/>
  <c r="M619" i="2"/>
  <c r="M189" i="2"/>
  <c r="M644" i="2"/>
  <c r="M291" i="2"/>
  <c r="M565" i="2"/>
  <c r="M10" i="2"/>
  <c r="M426" i="2"/>
  <c r="M72" i="2"/>
  <c r="M184" i="2"/>
  <c r="M549" i="2"/>
  <c r="M164" i="2"/>
  <c r="M37" i="2"/>
  <c r="M359" i="2"/>
  <c r="M265" i="2"/>
  <c r="M54" i="2"/>
  <c r="M195" i="2"/>
  <c r="M138" i="2"/>
  <c r="M424" i="2"/>
  <c r="M68" i="2"/>
  <c r="M77" i="2"/>
  <c r="M113" i="2"/>
  <c r="M268" i="2"/>
  <c r="M256" i="2"/>
  <c r="M117" i="2"/>
  <c r="M188" i="2"/>
  <c r="M317" i="2"/>
  <c r="M43" i="2"/>
  <c r="M611" i="2"/>
  <c r="M82" i="2"/>
  <c r="M166" i="2"/>
  <c r="M302" i="2"/>
  <c r="M545" i="2"/>
  <c r="M235" i="2"/>
  <c r="M41" i="2"/>
  <c r="M288" i="2"/>
  <c r="M85" i="2"/>
  <c r="M38" i="2"/>
  <c r="M107" i="2"/>
  <c r="M81" i="2"/>
  <c r="M45" i="2"/>
  <c r="M290" i="2"/>
  <c r="M599" i="2"/>
  <c r="M29" i="2"/>
  <c r="M105" i="2"/>
  <c r="M35" i="2"/>
  <c r="M123" i="2"/>
  <c r="M496" i="2"/>
  <c r="M564" i="2"/>
  <c r="M635" i="2"/>
  <c r="M503" i="2"/>
  <c r="M642" i="2"/>
  <c r="M495" i="2"/>
  <c r="M42" i="2"/>
  <c r="M626" i="2"/>
  <c r="M309" i="2"/>
  <c r="M67" i="2"/>
  <c r="M276" i="2"/>
  <c r="M553" i="2"/>
  <c r="M322" i="2"/>
  <c r="M515" i="2"/>
  <c r="M484" i="2"/>
  <c r="M271" i="2"/>
  <c r="M78" i="2"/>
  <c r="M101" i="2"/>
  <c r="M52" i="2"/>
  <c r="M419" i="2"/>
  <c r="M227" i="2"/>
  <c r="M301" i="2"/>
  <c r="M617" i="2"/>
  <c r="M326" i="2"/>
  <c r="M618" i="2"/>
  <c r="M142" i="2"/>
  <c r="M273" i="2"/>
  <c r="M546" i="2"/>
  <c r="M543" i="2"/>
  <c r="M30" i="2"/>
  <c r="M210" i="2"/>
  <c r="M193" i="2"/>
  <c r="M246" i="2"/>
  <c r="M194" i="2"/>
  <c r="M20" i="2"/>
  <c r="M79" i="2"/>
  <c r="M570" i="2"/>
  <c r="M467" i="2"/>
  <c r="M295" i="2"/>
  <c r="M53" i="2"/>
  <c r="M39" i="2"/>
  <c r="M31" i="2"/>
  <c r="M150" i="2"/>
  <c r="M176" i="2"/>
  <c r="M248" i="2"/>
  <c r="M284" i="2"/>
  <c r="M616" i="2"/>
  <c r="M84" i="2"/>
  <c r="M110" i="2"/>
  <c r="M578" i="2"/>
  <c r="M645" i="2"/>
  <c r="M551" i="2"/>
  <c r="M510" i="2"/>
  <c r="M225" i="2"/>
  <c r="M4" i="2"/>
  <c r="M12" i="2"/>
  <c r="M420" i="2"/>
  <c r="M461" i="2"/>
  <c r="M282" i="2"/>
  <c r="M607" i="2"/>
  <c r="M598" i="2"/>
  <c r="M417" i="2"/>
  <c r="M446" i="2"/>
  <c r="M115" i="2"/>
  <c r="M203" i="2"/>
  <c r="M197" i="2"/>
  <c r="M638" i="2"/>
  <c r="M127" i="2"/>
  <c r="M154" i="2"/>
  <c r="M560" i="2"/>
  <c r="M191" i="2"/>
  <c r="M95" i="2"/>
  <c r="M438" i="2"/>
  <c r="M179" i="2"/>
  <c r="M374" i="2"/>
  <c r="M539" i="2"/>
  <c r="M535" i="2"/>
  <c r="M465" i="2"/>
  <c r="M534" i="2"/>
  <c r="M40" i="2"/>
  <c r="M557" i="2"/>
  <c r="M7" i="2"/>
  <c r="M229" i="2"/>
  <c r="M76" i="2"/>
  <c r="M224" i="2"/>
  <c r="M26" i="2"/>
  <c r="M602" i="2"/>
  <c r="M143" i="2"/>
  <c r="M91" i="2"/>
  <c r="M137" i="2"/>
  <c r="M542" i="2"/>
  <c r="M609" i="2"/>
  <c r="M196" i="2"/>
  <c r="M387" i="2"/>
  <c r="M439" i="2"/>
  <c r="M310" i="2"/>
  <c r="M100" i="2"/>
  <c r="M61" i="2"/>
  <c r="M221" i="2"/>
  <c r="M463" i="2"/>
  <c r="M264" i="2"/>
  <c r="M44" i="2"/>
  <c r="M497" i="2"/>
  <c r="M471" i="2"/>
  <c r="M441" i="2"/>
  <c r="M240" i="2"/>
  <c r="M588" i="2"/>
  <c r="M93" i="2"/>
  <c r="M9" i="2"/>
  <c r="M516" i="2"/>
  <c r="M109" i="2"/>
  <c r="M218" i="2"/>
  <c r="M98" i="2"/>
  <c r="M538" i="2"/>
  <c r="M204" i="2"/>
  <c r="M606" i="2"/>
  <c r="M325" i="2"/>
  <c r="M233" i="2"/>
  <c r="M202" i="2"/>
  <c r="M119" i="2"/>
  <c r="M32" i="2"/>
  <c r="M99" i="2"/>
  <c r="M18" i="2"/>
  <c r="M434" i="2"/>
  <c r="M190" i="2"/>
  <c r="M479" i="2"/>
  <c r="M287" i="2"/>
  <c r="M87" i="2"/>
  <c r="M57" i="2"/>
  <c r="M146" i="2"/>
  <c r="M223" i="2"/>
  <c r="M436" i="2"/>
  <c r="M612" i="2"/>
  <c r="M213" i="2"/>
  <c r="M63" i="2"/>
  <c r="M116" i="2"/>
  <c r="M470" i="2"/>
  <c r="M548" i="2"/>
  <c r="M209" i="2"/>
  <c r="M472" i="2"/>
  <c r="M220" i="2"/>
  <c r="M173" i="2"/>
  <c r="M622" i="2"/>
  <c r="M561" i="2"/>
  <c r="M64" i="2"/>
  <c r="M90" i="2"/>
  <c r="M62" i="2"/>
  <c r="M70" i="2"/>
  <c r="M450" i="2"/>
  <c r="M447" i="2"/>
  <c r="M338" i="2"/>
  <c r="M239" i="2"/>
  <c r="M360" i="2"/>
  <c r="M167" i="2"/>
  <c r="M643" i="2"/>
  <c r="M308" i="2"/>
  <c r="M647" i="2"/>
  <c r="M48" i="2"/>
  <c r="M172" i="2"/>
  <c r="M303" i="2"/>
  <c r="M27" i="2"/>
  <c r="M258" i="2"/>
  <c r="M630" i="2"/>
  <c r="M222" i="2"/>
  <c r="M485" i="2"/>
  <c r="M293" i="2"/>
  <c r="M490" i="2"/>
  <c r="M442" i="2"/>
  <c r="M566" i="2"/>
  <c r="M247" i="2"/>
  <c r="M466" i="2"/>
  <c r="M451" i="2"/>
  <c r="M128" i="2"/>
  <c r="M125" i="2"/>
  <c r="M316" i="2"/>
  <c r="M370" i="2"/>
  <c r="M373" i="2"/>
  <c r="M212" i="2"/>
  <c r="M135" i="2"/>
  <c r="M159" i="2"/>
  <c r="M449" i="2"/>
  <c r="M182" i="2"/>
  <c r="M65" i="2"/>
  <c r="M131" i="2"/>
  <c r="M187" i="2"/>
  <c r="M491" i="2"/>
  <c r="M586" i="2"/>
  <c r="M198" i="2"/>
  <c r="M24" i="2"/>
  <c r="M519" i="2"/>
  <c r="M251" i="2"/>
  <c r="M386" i="2"/>
  <c r="M71" i="2"/>
  <c r="M489" i="2"/>
  <c r="M96" i="2"/>
  <c r="M610" i="2"/>
  <c r="M59" i="2"/>
  <c r="M646" i="2"/>
  <c r="M315" i="2"/>
  <c r="M636" i="2"/>
  <c r="M88" i="2"/>
  <c r="M483" i="2"/>
  <c r="M429" i="2"/>
  <c r="M278" i="2"/>
  <c r="M343" i="2"/>
  <c r="M482" i="2"/>
  <c r="M94" i="2"/>
  <c r="M639" i="2"/>
  <c r="M158" i="2"/>
  <c r="M533" i="2"/>
  <c r="M297" i="2"/>
  <c r="M114" i="2"/>
  <c r="M112" i="2"/>
  <c r="M305" i="2"/>
  <c r="M214" i="2"/>
  <c r="M304" i="2"/>
  <c r="M603" i="2"/>
  <c r="M60" i="2"/>
  <c r="M97" i="2"/>
  <c r="M452" i="2"/>
  <c r="M571" i="2"/>
  <c r="M480" i="2"/>
  <c r="M174" i="2"/>
  <c r="M186" i="2"/>
  <c r="M111" i="2"/>
  <c r="M103" i="2"/>
  <c r="M550" i="2"/>
  <c r="M544" i="2"/>
  <c r="M608" i="2"/>
  <c r="M614" i="2"/>
  <c r="M124" i="2"/>
  <c r="M402" i="2"/>
  <c r="M126" i="2"/>
  <c r="M141" i="2"/>
  <c r="M66" i="2"/>
  <c r="M47" i="2"/>
  <c r="M440" i="2"/>
  <c r="M104" i="2"/>
  <c r="M200" i="2"/>
  <c r="M33" i="2"/>
  <c r="M615" i="2"/>
  <c r="M133" i="2"/>
  <c r="M274" i="2"/>
  <c r="M469" i="2"/>
  <c r="M89" i="2"/>
  <c r="M73" i="2"/>
  <c r="M139" i="2"/>
  <c r="M162" i="2"/>
  <c r="M389" i="2"/>
  <c r="M587" i="2"/>
  <c r="M242" i="2"/>
  <c r="M526" i="2"/>
  <c r="M267" i="2"/>
  <c r="M623" i="2"/>
  <c r="BL6" i="6879"/>
  <c r="C444" i="6847"/>
  <c r="B313" i="2"/>
  <c r="C313" i="2"/>
  <c r="C314" i="2" l="1"/>
  <c r="AE313" i="2"/>
  <c r="H11" i="6892"/>
  <c r="C445" i="6847"/>
  <c r="BL7" i="6879"/>
  <c r="AE314" i="2" s="1"/>
  <c r="B314" i="2"/>
  <c r="AE62" i="2" l="1"/>
  <c r="AE76" i="2"/>
  <c r="C446" i="6847"/>
  <c r="AC20" i="6903" s="1"/>
  <c r="BL10" i="6879"/>
  <c r="AE357" i="2" s="1"/>
  <c r="C502" i="2"/>
  <c r="B502" i="2"/>
  <c r="B26" i="6851"/>
  <c r="AE277" i="2" l="1"/>
  <c r="AE117" i="2"/>
  <c r="AE29" i="2"/>
  <c r="AE564" i="2"/>
  <c r="AE22" i="2"/>
  <c r="AE203" i="2"/>
  <c r="AE465" i="2"/>
  <c r="AE463" i="2"/>
  <c r="AE21" i="2"/>
  <c r="AE119" i="2"/>
  <c r="AE53" i="2"/>
  <c r="AE112" i="2"/>
  <c r="AE394" i="2"/>
  <c r="AE542" i="2"/>
  <c r="AE290" i="2"/>
  <c r="AE508" i="2"/>
  <c r="AE389" i="2"/>
  <c r="AE23" i="2"/>
  <c r="AE208" i="2"/>
  <c r="AE282" i="2"/>
  <c r="AE66" i="2"/>
  <c r="AE297" i="2"/>
  <c r="AE457" i="2"/>
  <c r="AE26" i="2"/>
  <c r="AE13" i="2"/>
  <c r="AE510" i="2"/>
  <c r="AE538" i="2"/>
  <c r="AE537" i="2"/>
  <c r="AE184" i="2"/>
  <c r="AE80" i="2"/>
  <c r="AE3" i="2"/>
  <c r="AE561" i="2"/>
  <c r="AE617" i="2"/>
  <c r="AE461" i="2"/>
  <c r="AE570" i="2"/>
  <c r="AE309" i="2"/>
  <c r="AE619" i="2"/>
  <c r="AE296" i="2"/>
  <c r="AE490" i="2"/>
  <c r="AE174" i="2"/>
  <c r="AE612" i="2"/>
  <c r="AE278" i="2"/>
  <c r="AE122" i="2"/>
  <c r="AE120" i="2"/>
  <c r="AE195" i="2"/>
  <c r="AE139" i="2"/>
  <c r="AE332" i="2"/>
  <c r="AE103" i="2"/>
  <c r="AE84" i="2"/>
  <c r="AE43" i="2"/>
  <c r="AE491" i="2"/>
  <c r="AE191" i="2"/>
  <c r="AE45" i="2"/>
  <c r="AE274" i="2"/>
  <c r="AE109" i="2"/>
  <c r="AE127" i="2"/>
  <c r="AE497" i="2"/>
  <c r="AE264" i="2"/>
  <c r="AE496" i="2"/>
  <c r="AE189" i="2"/>
  <c r="AE262" i="2"/>
  <c r="AE8" i="2"/>
  <c r="AE631" i="2"/>
  <c r="AE118" i="2"/>
  <c r="AE220" i="2"/>
  <c r="AE642" i="2"/>
  <c r="AE210" i="2"/>
  <c r="AE20" i="2"/>
  <c r="AE218" i="2"/>
  <c r="AE72" i="2"/>
  <c r="AE7" i="2"/>
  <c r="AE50" i="2"/>
  <c r="AE219" i="2"/>
  <c r="AE434" i="2"/>
  <c r="AE426" i="2"/>
  <c r="AE55" i="2"/>
  <c r="AE560" i="2"/>
  <c r="AE502" i="2"/>
  <c r="AE618" i="2"/>
  <c r="AE209" i="2"/>
  <c r="AE143" i="2"/>
  <c r="AE639" i="2"/>
  <c r="AE482" i="2"/>
  <c r="AE545" i="2"/>
  <c r="AE82" i="2"/>
  <c r="AE472" i="2"/>
  <c r="AE443" i="2"/>
  <c r="AE226" i="2"/>
  <c r="AE442" i="2"/>
  <c r="AE515" i="2"/>
  <c r="AE251" i="2"/>
  <c r="AE51" i="2"/>
  <c r="AE386" i="2"/>
  <c r="AE156" i="2"/>
  <c r="AE39" i="2"/>
  <c r="AE557" i="2"/>
  <c r="AE58" i="2"/>
  <c r="AE470" i="2"/>
  <c r="AE47" i="2"/>
  <c r="AE276" i="2"/>
  <c r="AE310" i="2"/>
  <c r="AE79" i="2"/>
  <c r="AE68" i="2"/>
  <c r="AE322" i="2"/>
  <c r="AE420" i="2"/>
  <c r="AE578" i="2"/>
  <c r="AE94" i="2"/>
  <c r="AE449" i="2"/>
  <c r="AE10" i="2"/>
  <c r="AE17" i="2"/>
  <c r="AE162" i="2"/>
  <c r="AE597" i="2"/>
  <c r="AE602" i="2"/>
  <c r="AE637" i="2"/>
  <c r="AE534" i="2"/>
  <c r="AE645" i="2"/>
  <c r="AE160" i="2"/>
  <c r="AE81" i="2"/>
  <c r="AE233" i="2"/>
  <c r="AE259" i="2"/>
  <c r="AE130" i="2"/>
  <c r="AE102" i="2"/>
  <c r="AE456" i="2"/>
  <c r="AE438" i="2"/>
  <c r="AE157" i="2"/>
  <c r="AE256" i="2"/>
  <c r="AE273" i="2"/>
  <c r="AE343" i="2"/>
  <c r="AE544" i="2"/>
  <c r="AE269" i="2"/>
  <c r="AE579" i="2"/>
  <c r="AE30" i="2"/>
  <c r="AE135" i="2"/>
  <c r="AE214" i="2"/>
  <c r="AE429" i="2"/>
  <c r="AE607" i="2"/>
  <c r="AE448" i="2"/>
  <c r="AE85" i="2"/>
  <c r="AE198" i="2"/>
  <c r="AE134" i="2"/>
  <c r="AE388" i="2"/>
  <c r="AE638" i="2"/>
  <c r="AE284" i="2"/>
  <c r="AE267" i="2"/>
  <c r="AE550" i="2"/>
  <c r="AE138" i="2"/>
  <c r="AE125" i="2"/>
  <c r="AE93" i="2"/>
  <c r="AE417" i="2"/>
  <c r="AE115" i="2"/>
  <c r="AE338" i="2"/>
  <c r="AE546" i="2"/>
  <c r="AE35" i="2"/>
  <c r="AE65" i="2"/>
  <c r="AE221" i="2"/>
  <c r="AE31" i="2"/>
  <c r="AE614" i="2"/>
  <c r="AE439" i="2"/>
  <c r="AE293" i="2"/>
  <c r="AE5" i="2"/>
  <c r="AE137" i="2"/>
  <c r="AE539" i="2"/>
  <c r="AE521" i="2"/>
  <c r="AE271" i="2"/>
  <c r="AE609" i="2"/>
  <c r="AE188" i="2"/>
  <c r="AE166" i="2"/>
  <c r="AE141" i="2"/>
  <c r="AE222" i="2"/>
  <c r="AE644" i="2"/>
  <c r="AE469" i="2"/>
  <c r="AE643" i="2"/>
  <c r="AE77" i="2"/>
  <c r="AE173" i="2"/>
  <c r="AE87" i="2"/>
  <c r="AE129" i="2"/>
  <c r="AE433" i="2"/>
  <c r="AE582" i="2"/>
  <c r="AE359" i="2"/>
  <c r="AE302" i="2"/>
  <c r="AE360" i="2"/>
  <c r="AE294" i="2"/>
  <c r="AE535" i="2"/>
  <c r="AE622" i="2"/>
  <c r="AE270" i="2"/>
  <c r="AE63" i="2"/>
  <c r="AE225" i="2"/>
  <c r="AE571" i="2"/>
  <c r="AE483" i="2"/>
  <c r="AE71" i="2"/>
  <c r="AE99" i="2"/>
  <c r="AE479" i="2"/>
  <c r="AE60" i="2"/>
  <c r="AE606" i="2"/>
  <c r="AE440" i="2"/>
  <c r="AE150" i="2"/>
  <c r="AE212" i="2"/>
  <c r="AE6" i="2"/>
  <c r="AE444" i="2"/>
  <c r="AE202" i="2"/>
  <c r="AE451" i="2"/>
  <c r="AE598" i="2"/>
  <c r="AE378" i="2"/>
  <c r="AE59" i="2"/>
  <c r="AE110" i="2"/>
  <c r="AE291" i="2"/>
  <c r="AE630" i="2"/>
  <c r="AE159" i="2"/>
  <c r="AE424" i="2"/>
  <c r="AE370" i="2"/>
  <c r="AE149" i="2"/>
  <c r="AE52" i="2"/>
  <c r="AE97" i="2"/>
  <c r="AE92" i="2"/>
  <c r="AE646" i="2"/>
  <c r="AE300" i="2"/>
  <c r="AE113" i="2"/>
  <c r="AE194" i="2"/>
  <c r="AE471" i="2"/>
  <c r="AE104" i="2"/>
  <c r="AE610" i="2"/>
  <c r="AE242" i="2"/>
  <c r="AE553" i="2"/>
  <c r="AE18" i="2"/>
  <c r="AE192" i="2"/>
  <c r="AE155" i="2"/>
  <c r="AE248" i="2"/>
  <c r="AE107" i="2"/>
  <c r="AE177" i="2"/>
  <c r="AE15" i="2"/>
  <c r="AE37" i="2"/>
  <c r="AE213" i="2"/>
  <c r="AE164" i="2"/>
  <c r="AE373" i="2"/>
  <c r="AE24" i="2"/>
  <c r="AE636" i="2"/>
  <c r="AE101" i="2"/>
  <c r="AE603" i="2"/>
  <c r="AE172" i="2"/>
  <c r="AE64" i="2"/>
  <c r="AE227" i="2"/>
  <c r="AE179" i="2"/>
  <c r="AE196" i="2"/>
  <c r="AE467" i="2"/>
  <c r="AE78" i="2"/>
  <c r="AE647" i="2"/>
  <c r="AE239" i="2"/>
  <c r="AE133" i="2"/>
  <c r="AE56" i="2"/>
  <c r="AE123" i="2"/>
  <c r="AE95" i="2"/>
  <c r="AE158" i="2"/>
  <c r="AE151" i="2"/>
  <c r="AE44" i="2"/>
  <c r="AE608" i="2"/>
  <c r="AE452" i="2"/>
  <c r="AE485" i="2"/>
  <c r="AE587" i="2"/>
  <c r="AE73" i="2"/>
  <c r="AE91" i="2"/>
  <c r="AE105" i="2"/>
  <c r="AE519" i="2"/>
  <c r="AE229" i="2"/>
  <c r="AE585" i="2"/>
  <c r="AE187" i="2"/>
  <c r="AE250" i="2"/>
  <c r="AE533" i="2"/>
  <c r="AE27" i="2"/>
  <c r="AE204" i="2"/>
  <c r="AE19" i="2"/>
  <c r="AE287" i="2"/>
  <c r="AE96" i="2"/>
  <c r="AE36" i="2"/>
  <c r="AE466" i="2"/>
  <c r="AE165" i="2"/>
  <c r="AE503" i="2"/>
  <c r="AE315" i="2"/>
  <c r="AE441" i="2"/>
  <c r="AE100" i="2"/>
  <c r="AE83" i="2"/>
  <c r="AE49" i="2"/>
  <c r="AE235" i="2"/>
  <c r="AE116" i="2"/>
  <c r="AE12" i="2"/>
  <c r="AE61" i="2"/>
  <c r="AE304" i="2"/>
  <c r="AE615" i="2"/>
  <c r="AE566" i="2"/>
  <c r="AE634" i="2"/>
  <c r="AE268" i="2"/>
  <c r="AE89" i="2"/>
  <c r="AE38" i="2"/>
  <c r="AE616" i="2"/>
  <c r="AE9" i="2"/>
  <c r="AE586" i="2"/>
  <c r="AE4" i="2"/>
  <c r="AE114" i="2"/>
  <c r="AE635" i="2"/>
  <c r="AE190" i="2"/>
  <c r="AE308" i="2"/>
  <c r="AE543" i="2"/>
  <c r="AE548" i="2"/>
  <c r="AE480" i="2"/>
  <c r="AE549" i="2"/>
  <c r="AE193" i="2"/>
  <c r="AE295" i="2"/>
  <c r="AE247" i="2"/>
  <c r="AE387" i="2"/>
  <c r="AE33" i="2"/>
  <c r="AE489" i="2"/>
  <c r="AE266" i="2"/>
  <c r="AE146" i="2"/>
  <c r="AE532" i="2"/>
  <c r="AE126" i="2"/>
  <c r="AE48" i="2"/>
  <c r="AE75" i="2"/>
  <c r="AE588" i="2"/>
  <c r="AE303" i="2"/>
  <c r="AE183" i="2"/>
  <c r="AE419" i="2"/>
  <c r="AE148" i="2"/>
  <c r="AE131" i="2"/>
  <c r="AE111" i="2"/>
  <c r="AE265" i="2"/>
  <c r="AE484" i="2"/>
  <c r="AE446" i="2"/>
  <c r="AE67" i="2"/>
  <c r="AE182" i="2"/>
  <c r="AE200" i="2"/>
  <c r="AE154" i="2"/>
  <c r="AE88" i="2"/>
  <c r="AE16" i="2"/>
  <c r="AE86" i="2"/>
  <c r="AE186" i="2"/>
  <c r="AE40" i="2"/>
  <c r="AE305" i="2"/>
  <c r="AE325" i="2"/>
  <c r="AE326" i="2"/>
  <c r="AE626" i="2"/>
  <c r="AE57" i="2"/>
  <c r="AE316" i="2"/>
  <c r="C447" i="6847"/>
  <c r="BL6" i="6877"/>
  <c r="B32" i="6850"/>
  <c r="C26" i="6851"/>
  <c r="C32" i="6850"/>
  <c r="AE28" i="2"/>
  <c r="AE176" i="2"/>
  <c r="AE599" i="2"/>
  <c r="AE11" i="2"/>
  <c r="AE641" i="2"/>
  <c r="AE124" i="2"/>
  <c r="AE301" i="2"/>
  <c r="AE551" i="2"/>
  <c r="AE272" i="2"/>
  <c r="AE70" i="2"/>
  <c r="AE223" i="2"/>
  <c r="AE317" i="2"/>
  <c r="AE445" i="2"/>
  <c r="AE526" i="2"/>
  <c r="AE69" i="2"/>
  <c r="AE224" i="2"/>
  <c r="AE453" i="2"/>
  <c r="AE374" i="2"/>
  <c r="AE90" i="2"/>
  <c r="AE46" i="2"/>
  <c r="AE450" i="2"/>
  <c r="AE495" i="2"/>
  <c r="AE258" i="2"/>
  <c r="AE289" i="2"/>
  <c r="AE447" i="2"/>
  <c r="AE246" i="2"/>
  <c r="AE32" i="2"/>
  <c r="AE288" i="2"/>
  <c r="AE468" i="2"/>
  <c r="AE41" i="2"/>
  <c r="AE402" i="2"/>
  <c r="AE240" i="2"/>
  <c r="AE14" i="2"/>
  <c r="AE436" i="2"/>
  <c r="AE611" i="2"/>
  <c r="AE98" i="2"/>
  <c r="AE623" i="2"/>
  <c r="AE42" i="2"/>
  <c r="AE128" i="2"/>
  <c r="AE197" i="2"/>
  <c r="AE54" i="2"/>
  <c r="AE492" i="2"/>
  <c r="AE142" i="2"/>
  <c r="AE167" i="2"/>
  <c r="AE565" i="2"/>
  <c r="AE25" i="2"/>
  <c r="AE207" i="2"/>
  <c r="AE161" i="2"/>
  <c r="AE516" i="2"/>
  <c r="AE91" i="6851" l="1"/>
  <c r="AE76" i="6851"/>
  <c r="AE89" i="6851"/>
  <c r="AE83" i="6850"/>
  <c r="AE98" i="6850"/>
  <c r="AE79" i="6851"/>
  <c r="AE7" i="6850"/>
  <c r="AE53" i="6851"/>
  <c r="AE15" i="6851"/>
  <c r="AE45" i="6851"/>
  <c r="AE4" i="6850"/>
  <c r="AE21" i="6850"/>
  <c r="AE13" i="6851"/>
  <c r="AE68" i="6851"/>
  <c r="AE18" i="6851"/>
  <c r="AE20" i="6851"/>
  <c r="AE6" i="6850"/>
  <c r="AE18" i="6850"/>
  <c r="AE92" i="6850"/>
  <c r="AE48" i="6851"/>
  <c r="AE3" i="6850"/>
  <c r="AE24" i="6851"/>
  <c r="AE22" i="6850"/>
  <c r="AE15" i="6850"/>
  <c r="AE71" i="6851"/>
  <c r="AE86" i="6850"/>
  <c r="AE83" i="6851"/>
  <c r="AE85" i="6851"/>
  <c r="AE31" i="6850"/>
  <c r="AE66" i="6851"/>
  <c r="AE99" i="6850"/>
  <c r="AE32" i="6850"/>
  <c r="AE13" i="6850"/>
  <c r="AE7" i="6851"/>
  <c r="AE65" i="6851"/>
  <c r="AE9" i="6851"/>
  <c r="AE84" i="6851"/>
  <c r="AE86" i="6851"/>
  <c r="AE20" i="6850"/>
  <c r="AE93" i="6850"/>
  <c r="AE93" i="6851"/>
  <c r="AE47" i="6850"/>
  <c r="AE98" i="6851"/>
  <c r="AE21" i="6851"/>
  <c r="AE5" i="6850"/>
  <c r="AE94" i="6850"/>
  <c r="AE3" i="6851"/>
  <c r="AE46" i="6850"/>
  <c r="AE73" i="6850"/>
  <c r="AE92" i="6851"/>
  <c r="AE54" i="6851"/>
  <c r="AE17" i="6850"/>
  <c r="AE10" i="6851"/>
  <c r="AE14" i="6850"/>
  <c r="AE14" i="6851"/>
  <c r="AE53" i="6850"/>
  <c r="AE11" i="6851"/>
  <c r="AE71" i="6850"/>
  <c r="AE36" i="6851"/>
  <c r="AE49" i="6851"/>
  <c r="AE8" i="6850"/>
  <c r="AE80" i="6851"/>
  <c r="AE28" i="6850"/>
  <c r="AE46" i="6851"/>
  <c r="AE54" i="6850"/>
  <c r="AE36" i="6850"/>
  <c r="AE5" i="6851"/>
  <c r="AE77" i="6850"/>
  <c r="AE48" i="6850"/>
  <c r="AE64" i="6851"/>
  <c r="AE78" i="6851"/>
  <c r="AE17" i="6851"/>
  <c r="AE6" i="6851"/>
  <c r="AE99" i="6851"/>
  <c r="AE27" i="6850"/>
  <c r="AE41" i="6851"/>
  <c r="AE87" i="6850"/>
  <c r="AE11" i="6850"/>
  <c r="AE8" i="6851"/>
  <c r="AE10" i="6850"/>
  <c r="AE31" i="6851"/>
  <c r="AE55" i="6850"/>
  <c r="AE25" i="6851"/>
  <c r="AE23" i="6850"/>
  <c r="AE85" i="6850"/>
  <c r="AE50" i="6851"/>
  <c r="AE29" i="6851"/>
  <c r="AE44" i="6851"/>
  <c r="AE56" i="6850"/>
  <c r="AE56" i="6851"/>
  <c r="AE16" i="6850"/>
  <c r="AE26" i="6851"/>
  <c r="AE4" i="6851"/>
  <c r="AE9" i="6850"/>
  <c r="AE16" i="6851"/>
  <c r="AE62" i="6850"/>
  <c r="AE37" i="6850"/>
  <c r="AE42" i="6851"/>
  <c r="AE50" i="6850"/>
  <c r="AE81" i="6851"/>
  <c r="AE23" i="6851"/>
  <c r="AE41" i="6850"/>
  <c r="AE74" i="6850"/>
  <c r="AE77" i="6851"/>
  <c r="I11" i="6892"/>
  <c r="G11" i="6892" s="1"/>
  <c r="C448" i="6847"/>
  <c r="P23" i="6898" s="1"/>
  <c r="S10" i="6880"/>
  <c r="C449" i="6847" l="1"/>
  <c r="AL95" i="6904" s="1"/>
  <c r="S23" i="6880"/>
  <c r="N132" i="2" s="1"/>
  <c r="N169" i="2"/>
  <c r="N33" i="2"/>
  <c r="N5" i="2"/>
  <c r="N12" i="2"/>
  <c r="N27" i="2"/>
  <c r="N25" i="2"/>
  <c r="N150" i="2"/>
  <c r="N11" i="2"/>
  <c r="N17" i="2"/>
  <c r="N39" i="2"/>
  <c r="N14" i="2"/>
  <c r="N31" i="2"/>
  <c r="N9" i="2"/>
  <c r="AN9" i="2" s="1"/>
  <c r="F11" i="6892"/>
  <c r="D11" i="6892" s="1"/>
  <c r="C11" i="6892" s="1"/>
  <c r="N123" i="2" l="1"/>
  <c r="C450" i="6847"/>
  <c r="S25" i="6880"/>
  <c r="BE27" i="6894" l="1"/>
  <c r="P45" i="6898"/>
  <c r="N249" i="2"/>
  <c r="N52" i="2"/>
  <c r="C451" i="6847"/>
  <c r="S27" i="6880"/>
  <c r="N106" i="2" l="1"/>
  <c r="C452" i="6847"/>
  <c r="S29" i="6880"/>
  <c r="N36" i="2" s="1"/>
  <c r="P22" i="6883"/>
  <c r="N40" i="2"/>
  <c r="C453" i="6847" l="1"/>
  <c r="S31" i="6880"/>
  <c r="N228" i="2"/>
  <c r="N395" i="2" l="1"/>
  <c r="C454" i="6847"/>
  <c r="S32" i="6880"/>
  <c r="N396" i="2" s="1"/>
  <c r="C455" i="6847" l="1"/>
  <c r="S34" i="6880"/>
  <c r="C456" i="6847" l="1"/>
  <c r="S38" i="6880"/>
  <c r="C457" i="6847" l="1"/>
  <c r="S40" i="6880"/>
  <c r="C458" i="6847" l="1"/>
  <c r="S41" i="6880"/>
  <c r="C459" i="6847" l="1"/>
  <c r="S42" i="6880"/>
  <c r="C460" i="6847" l="1"/>
  <c r="S43" i="6880"/>
  <c r="C461" i="6847" l="1"/>
  <c r="S46" i="6880"/>
  <c r="P10" i="6897" l="1"/>
  <c r="BE4" i="6893"/>
  <c r="N286" i="2"/>
  <c r="N206" i="2"/>
  <c r="N205" i="2"/>
  <c r="N255" i="2"/>
  <c r="N260" i="2"/>
  <c r="N414" i="2"/>
  <c r="N531" i="2"/>
  <c r="N299" i="2"/>
  <c r="N372" i="2"/>
  <c r="N234" i="2"/>
  <c r="N216" i="2"/>
  <c r="N415" i="2"/>
  <c r="N263" i="2"/>
  <c r="N241" i="2"/>
  <c r="N353" i="2"/>
  <c r="N254" i="2"/>
  <c r="N298" i="2"/>
  <c r="N261" i="2"/>
  <c r="N285" i="2"/>
  <c r="N130" i="2"/>
  <c r="N370" i="2"/>
  <c r="N155" i="2"/>
  <c r="N166" i="2"/>
  <c r="N196" i="2"/>
  <c r="N105" i="2"/>
  <c r="N467" i="2"/>
  <c r="N296" i="2"/>
  <c r="N116" i="2"/>
  <c r="N542" i="2"/>
  <c r="N41" i="2"/>
  <c r="N538" i="2"/>
  <c r="N503" i="2"/>
  <c r="N104" i="2"/>
  <c r="N639" i="2"/>
  <c r="N316" i="2"/>
  <c r="N190" i="2"/>
  <c r="N444" i="2"/>
  <c r="N226" i="2"/>
  <c r="N213" i="2"/>
  <c r="N207" i="2"/>
  <c r="N543" i="2"/>
  <c r="N44" i="2"/>
  <c r="N99" i="2"/>
  <c r="N394" i="2"/>
  <c r="N59" i="2"/>
  <c r="N446" i="2"/>
  <c r="N111" i="2"/>
  <c r="N177" i="2"/>
  <c r="N131" i="2"/>
  <c r="N73" i="2"/>
  <c r="N287" i="2"/>
  <c r="N51" i="2"/>
  <c r="N240" i="2"/>
  <c r="N248" i="2"/>
  <c r="N271" i="2"/>
  <c r="N157" i="2"/>
  <c r="N242" i="2"/>
  <c r="N585" i="2"/>
  <c r="N276" i="2"/>
  <c r="N158" i="2"/>
  <c r="N322" i="2"/>
  <c r="N13" i="2"/>
  <c r="N120" i="2"/>
  <c r="N208" i="2"/>
  <c r="N202" i="2"/>
  <c r="N107" i="2"/>
  <c r="N156" i="2"/>
  <c r="N317" i="2"/>
  <c r="N525" i="2"/>
  <c r="N560" i="2"/>
  <c r="N96" i="2"/>
  <c r="N537" i="2"/>
  <c r="N492" i="2"/>
  <c r="N579" i="2"/>
  <c r="N610" i="2"/>
  <c r="N304" i="2"/>
  <c r="N95" i="2"/>
  <c r="N442" i="2"/>
  <c r="N564" i="2"/>
  <c r="N204" i="2"/>
  <c r="N294" i="2"/>
  <c r="N109" i="2"/>
  <c r="N544" i="2"/>
  <c r="N529" i="2"/>
  <c r="N278" i="2"/>
  <c r="N273" i="2"/>
  <c r="N35" i="2"/>
  <c r="N54" i="2"/>
  <c r="N608" i="2"/>
  <c r="N301" i="2"/>
  <c r="N607" i="2"/>
  <c r="N436" i="2"/>
  <c r="N295" i="2"/>
  <c r="N489" i="2"/>
  <c r="N549" i="2"/>
  <c r="N126" i="2"/>
  <c r="N598" i="2"/>
  <c r="N546" i="2"/>
  <c r="N326" i="2"/>
  <c r="N183" i="2"/>
  <c r="N451" i="2"/>
  <c r="N200" i="2"/>
  <c r="N343" i="2"/>
  <c r="N618" i="2"/>
  <c r="N250" i="2"/>
  <c r="N551" i="2"/>
  <c r="N50" i="2"/>
  <c r="N441" i="2"/>
  <c r="N38" i="2"/>
  <c r="N61" i="2"/>
  <c r="N186" i="2"/>
  <c r="N524" i="2"/>
  <c r="N229" i="2"/>
  <c r="N125" i="2"/>
  <c r="N290" i="2"/>
  <c r="N570" i="2"/>
  <c r="N619" i="2"/>
  <c r="N151" i="2"/>
  <c r="N119" i="2"/>
  <c r="N100" i="2"/>
  <c r="N293" i="2"/>
  <c r="N402" i="2"/>
  <c r="N188" i="2"/>
  <c r="N70" i="2"/>
  <c r="N71" i="2"/>
  <c r="N251" i="2"/>
  <c r="N515" i="2"/>
  <c r="N88" i="2"/>
  <c r="N68" i="2"/>
  <c r="N300" i="2"/>
  <c r="N195" i="2"/>
  <c r="N360" i="2"/>
  <c r="N565" i="2"/>
  <c r="N154" i="2"/>
  <c r="N314" i="2"/>
  <c r="N647" i="2"/>
  <c r="N553" i="2"/>
  <c r="N137" i="2"/>
  <c r="N239" i="2"/>
  <c r="N94" i="2"/>
  <c r="N270" i="2"/>
  <c r="N456" i="2"/>
  <c r="N615" i="2"/>
  <c r="N76" i="2"/>
  <c r="N16" i="2"/>
  <c r="N184" i="2"/>
  <c r="N599" i="2"/>
  <c r="N642" i="2"/>
  <c r="N282" i="2"/>
  <c r="N134" i="2"/>
  <c r="N173" i="2"/>
  <c r="N389" i="2"/>
  <c r="N115" i="2"/>
  <c r="N227" i="2"/>
  <c r="N97" i="2"/>
  <c r="N222" i="2"/>
  <c r="N174" i="2"/>
  <c r="N26" i="2"/>
  <c r="N586" i="2"/>
  <c r="N64" i="2"/>
  <c r="N194" i="2"/>
  <c r="N65" i="2"/>
  <c r="N602" i="2"/>
  <c r="N7" i="2"/>
  <c r="N224" i="2"/>
  <c r="N118" i="2"/>
  <c r="N597" i="2"/>
  <c r="N10" i="2"/>
  <c r="N218" i="2"/>
  <c r="N82" i="2"/>
  <c r="N182" i="2"/>
  <c r="N55" i="2"/>
  <c r="N526" i="2"/>
  <c r="N289" i="2"/>
  <c r="N272" i="2"/>
  <c r="N101" i="2"/>
  <c r="N440" i="2"/>
  <c r="N21" i="2"/>
  <c r="N634" i="2"/>
  <c r="N645" i="2"/>
  <c r="N62" i="2"/>
  <c r="N112" i="2"/>
  <c r="N617" i="2"/>
  <c r="N165" i="2"/>
  <c r="N83" i="2"/>
  <c r="N91" i="2"/>
  <c r="N259" i="2"/>
  <c r="N641" i="2"/>
  <c r="N325" i="2"/>
  <c r="N611" i="2"/>
  <c r="N457" i="2"/>
  <c r="N469" i="2"/>
  <c r="N30" i="2"/>
  <c r="N138" i="2"/>
  <c r="N193" i="2"/>
  <c r="N80" i="2"/>
  <c r="N291" i="2"/>
  <c r="N561" i="2"/>
  <c r="N267" i="2"/>
  <c r="N490" i="2"/>
  <c r="N644" i="2"/>
  <c r="N209" i="2"/>
  <c r="N192" i="2"/>
  <c r="N203" i="2"/>
  <c r="N122" i="2"/>
  <c r="N262" i="2"/>
  <c r="N43" i="2"/>
  <c r="N297" i="2"/>
  <c r="N53" i="2"/>
  <c r="N485" i="2"/>
  <c r="N534" i="2"/>
  <c r="N219" i="2"/>
  <c r="N135" i="2"/>
  <c r="N587" i="2"/>
  <c r="N622" i="2"/>
  <c r="N465" i="2"/>
  <c r="N160" i="2"/>
  <c r="N588" i="2"/>
  <c r="N129" i="2"/>
  <c r="N37" i="2"/>
  <c r="N535" i="2"/>
  <c r="N496" i="2"/>
  <c r="N509" i="2"/>
  <c r="N453" i="2"/>
  <c r="N378" i="2"/>
  <c r="N34" i="2"/>
  <c r="N20" i="2"/>
  <c r="N233" i="2"/>
  <c r="N256" i="2"/>
  <c r="N566" i="2"/>
  <c r="N89" i="2"/>
  <c r="N421" i="2"/>
  <c r="N90" i="2"/>
  <c r="N508" i="2"/>
  <c r="N309" i="2"/>
  <c r="N102" i="2"/>
  <c r="N139" i="2"/>
  <c r="N49" i="2"/>
  <c r="N128" i="2"/>
  <c r="N480" i="2"/>
  <c r="N631" i="2"/>
  <c r="N110" i="2"/>
  <c r="N159" i="2"/>
  <c r="N60" i="2"/>
  <c r="N15" i="2"/>
  <c r="N29" i="2"/>
  <c r="N84" i="2"/>
  <c r="N303" i="2"/>
  <c r="N532" i="2"/>
  <c r="N439" i="2"/>
  <c r="N308" i="2"/>
  <c r="N212" i="2"/>
  <c r="N582" i="2"/>
  <c r="N637" i="2"/>
  <c r="N302" i="2"/>
  <c r="N472" i="2"/>
  <c r="N143" i="2"/>
  <c r="N614" i="2"/>
  <c r="N626" i="2"/>
  <c r="N81" i="2"/>
  <c r="N510" i="2"/>
  <c r="N149" i="2"/>
  <c r="N32" i="2"/>
  <c r="N113" i="2"/>
  <c r="N57" i="2"/>
  <c r="N548" i="2"/>
  <c r="N305" i="2"/>
  <c r="N373" i="2"/>
  <c r="N609" i="2"/>
  <c r="N176" i="2"/>
  <c r="N114" i="2"/>
  <c r="N77" i="2"/>
  <c r="N310" i="2"/>
  <c r="N214" i="2"/>
  <c r="N3" i="2"/>
  <c r="N635" i="2"/>
  <c r="N266" i="2"/>
  <c r="N124" i="2"/>
  <c r="N332" i="2"/>
  <c r="N483" i="2"/>
  <c r="N482" i="2"/>
  <c r="N374" i="2"/>
  <c r="N187" i="2"/>
  <c r="N284" i="2"/>
  <c r="N161" i="2"/>
  <c r="N288" i="2"/>
  <c r="N258" i="2"/>
  <c r="N578" i="2"/>
  <c r="N246" i="2"/>
  <c r="N387" i="2"/>
  <c r="N142" i="2"/>
  <c r="N167" i="2"/>
  <c r="N357" i="2"/>
  <c r="N264" i="2"/>
  <c r="N571" i="2"/>
  <c r="N463" i="2"/>
  <c r="N612" i="2"/>
  <c r="N133" i="2"/>
  <c r="N516" i="2"/>
  <c r="N197" i="2"/>
  <c r="N75" i="2"/>
  <c r="N78" i="2"/>
  <c r="N18" i="2"/>
  <c r="N550" i="2"/>
  <c r="N388" i="2"/>
  <c r="N220" i="2"/>
  <c r="N45" i="2"/>
  <c r="N433" i="2"/>
  <c r="N164" i="2"/>
  <c r="N103" i="2"/>
  <c r="N85" i="2"/>
  <c r="N470" i="2"/>
  <c r="N448" i="2"/>
  <c r="N92" i="2"/>
  <c r="N424" i="2"/>
  <c r="N56" i="2"/>
  <c r="N189" i="2"/>
  <c r="N479" i="2"/>
  <c r="N117" i="2"/>
  <c r="N449" i="2"/>
  <c r="N417" i="2"/>
  <c r="N198" i="2"/>
  <c r="N491" i="2"/>
  <c r="N419" i="2"/>
  <c r="N519" i="2"/>
  <c r="N127" i="2"/>
  <c r="N225" i="2"/>
  <c r="N521" i="2"/>
  <c r="N447" i="2"/>
  <c r="N86" i="2"/>
  <c r="N72" i="2"/>
  <c r="N179" i="2"/>
  <c r="N63" i="2"/>
  <c r="N141" i="2"/>
  <c r="N67" i="2"/>
  <c r="N79" i="2"/>
  <c r="N630" i="2"/>
  <c r="N268" i="2"/>
  <c r="N539" i="2"/>
  <c r="N93" i="2"/>
  <c r="N466" i="2"/>
  <c r="N484" i="2"/>
  <c r="N265" i="2"/>
  <c r="N497" i="2"/>
  <c r="N468" i="2"/>
  <c r="N338" i="2"/>
  <c r="N42" i="2"/>
  <c r="N22" i="2"/>
  <c r="N6" i="2"/>
  <c r="N315" i="2"/>
  <c r="N66" i="2"/>
  <c r="N359" i="2"/>
  <c r="N533" i="2"/>
  <c r="N429" i="2"/>
  <c r="N502" i="2"/>
  <c r="N235" i="2"/>
  <c r="N313" i="2"/>
  <c r="N277" i="2"/>
  <c r="N426" i="2"/>
  <c r="N646" i="2"/>
  <c r="N69" i="2"/>
  <c r="N434" i="2"/>
  <c r="N191" i="2"/>
  <c r="N443" i="2"/>
  <c r="N606" i="2"/>
  <c r="N386" i="2"/>
  <c r="N603" i="2"/>
  <c r="N47" i="2"/>
  <c r="N438" i="2"/>
  <c r="N210" i="2"/>
  <c r="N221" i="2"/>
  <c r="N648" i="2"/>
  <c r="N8" i="2"/>
  <c r="N247" i="2"/>
  <c r="N623" i="2"/>
  <c r="N495" i="2"/>
  <c r="N471" i="2"/>
  <c r="N172" i="2"/>
  <c r="N24" i="2"/>
  <c r="N162" i="2"/>
  <c r="N420" i="2"/>
  <c r="N616" i="2"/>
  <c r="N19" i="2"/>
  <c r="N87" i="2"/>
  <c r="N445" i="2"/>
  <c r="N636" i="2"/>
  <c r="N269" i="2"/>
  <c r="N638" i="2"/>
  <c r="N557" i="2"/>
  <c r="N643" i="2"/>
  <c r="N146" i="2"/>
  <c r="N98" i="2"/>
  <c r="N452" i="2"/>
  <c r="N461" i="2"/>
  <c r="N450" i="2"/>
  <c r="N223" i="2"/>
  <c r="N274" i="2"/>
  <c r="N520" i="2"/>
  <c r="N148" i="2"/>
  <c r="N48" i="2"/>
  <c r="N545" i="2"/>
  <c r="C462" i="6847"/>
  <c r="S11" i="6881"/>
  <c r="N12" i="6851" l="1"/>
  <c r="N12" i="6850"/>
  <c r="H12" i="6892"/>
  <c r="G12" i="6892" s="1"/>
  <c r="C463" i="6847"/>
  <c r="BE14" i="6893" s="1"/>
  <c r="S12" i="6881"/>
  <c r="N34" i="6851" l="1"/>
  <c r="C464" i="6847"/>
  <c r="S13" i="6881"/>
  <c r="N39" i="6850"/>
  <c r="N11" i="6850" l="1"/>
  <c r="N11" i="6851"/>
  <c r="N92" i="6851"/>
  <c r="N9" i="6850"/>
  <c r="N50" i="6851"/>
  <c r="N92" i="6850"/>
  <c r="N21" i="6850"/>
  <c r="N20" i="6851"/>
  <c r="N46" i="6851"/>
  <c r="N80" i="6851"/>
  <c r="N64" i="6851"/>
  <c r="N98" i="6850"/>
  <c r="N16" i="6851"/>
  <c r="N32" i="6850"/>
  <c r="N68" i="6851"/>
  <c r="N37" i="6850"/>
  <c r="N94" i="6850"/>
  <c r="N56" i="6850"/>
  <c r="N54" i="6851"/>
  <c r="N25" i="6851"/>
  <c r="N35" i="6850"/>
  <c r="N28" i="6850"/>
  <c r="N87" i="6850"/>
  <c r="N99" i="6851"/>
  <c r="N56" i="6851"/>
  <c r="N13" i="6851"/>
  <c r="N44" i="6851"/>
  <c r="N54" i="6850"/>
  <c r="N24" i="6851"/>
  <c r="N76" i="6851"/>
  <c r="N14" i="6851"/>
  <c r="N55" i="6850"/>
  <c r="N91" i="6851"/>
  <c r="N71" i="6850"/>
  <c r="N77" i="6850"/>
  <c r="N41" i="6851"/>
  <c r="N36" i="6851"/>
  <c r="N22" i="6850"/>
  <c r="N75" i="6851"/>
  <c r="N99" i="6850"/>
  <c r="N23" i="6850"/>
  <c r="N45" i="6851"/>
  <c r="N6" i="6851"/>
  <c r="N17" i="6851"/>
  <c r="N74" i="6851"/>
  <c r="N66" i="6851"/>
  <c r="N14" i="6850"/>
  <c r="N36" i="6850"/>
  <c r="N85" i="6851"/>
  <c r="N49" i="6851"/>
  <c r="N40" i="6851"/>
  <c r="N26" i="6851"/>
  <c r="N81" i="6851"/>
  <c r="N41" i="6850"/>
  <c r="N8" i="6851"/>
  <c r="N42" i="6851"/>
  <c r="N65" i="6851"/>
  <c r="N86" i="6850"/>
  <c r="N15" i="6850"/>
  <c r="N15" i="6851"/>
  <c r="N84" i="6851"/>
  <c r="N30" i="6851"/>
  <c r="N47" i="6850"/>
  <c r="N48" i="6850"/>
  <c r="N18" i="6851"/>
  <c r="N6" i="6850"/>
  <c r="N50" i="6850"/>
  <c r="N53" i="6850"/>
  <c r="N9" i="6851"/>
  <c r="N93" i="6851"/>
  <c r="N77" i="6851"/>
  <c r="N20" i="6850"/>
  <c r="C465" i="6847"/>
  <c r="P5" i="6883"/>
  <c r="N83" i="6850"/>
  <c r="N7" i="6850"/>
  <c r="N85" i="6850"/>
  <c r="N21" i="6851"/>
  <c r="N93" i="6850"/>
  <c r="N90" i="6851"/>
  <c r="N17" i="6850"/>
  <c r="N98" i="6851"/>
  <c r="N74" i="6850"/>
  <c r="N13" i="6850"/>
  <c r="N18" i="6850"/>
  <c r="N46" i="6850"/>
  <c r="N78" i="6851"/>
  <c r="N31" i="6850"/>
  <c r="N72" i="6851"/>
  <c r="N16" i="6850"/>
  <c r="N62" i="6850"/>
  <c r="N29" i="6851"/>
  <c r="N73" i="6850"/>
  <c r="N71" i="6851"/>
  <c r="N53" i="6851"/>
  <c r="N48" i="6851"/>
  <c r="N86" i="6851"/>
  <c r="N79" i="6851"/>
  <c r="N27" i="6850"/>
  <c r="N23" i="6851"/>
  <c r="N31" i="6851"/>
  <c r="N89" i="6851"/>
  <c r="N83" i="6851"/>
  <c r="N43" i="6851"/>
  <c r="AF280" i="2" l="1"/>
  <c r="E12" i="6892"/>
  <c r="D12" i="6892" s="1"/>
  <c r="C12" i="6892" s="1"/>
  <c r="C466" i="6847"/>
  <c r="P6" i="6883"/>
  <c r="C467" i="6847" l="1"/>
  <c r="P9" i="6883"/>
  <c r="AF281" i="2"/>
  <c r="AF18" i="2"/>
  <c r="AF9" i="2"/>
  <c r="K10" i="6901" l="1"/>
  <c r="AI145" i="2" s="1"/>
  <c r="AF330" i="2"/>
  <c r="AF16" i="2"/>
  <c r="C468" i="6847"/>
  <c r="P13" i="6883"/>
  <c r="AF20" i="2"/>
  <c r="AF42" i="2"/>
  <c r="AF38" i="2" l="1"/>
  <c r="AF103" i="2"/>
  <c r="AF41" i="2"/>
  <c r="AF95" i="2"/>
  <c r="AF26" i="2"/>
  <c r="AF37" i="2"/>
  <c r="AF145" i="2"/>
  <c r="C469" i="6847"/>
  <c r="P21" i="6883"/>
  <c r="AF511" i="2" s="1"/>
  <c r="C470" i="6847" l="1"/>
  <c r="P23" i="6883"/>
  <c r="C471" i="6847" l="1"/>
  <c r="P27" i="6883"/>
  <c r="AF6" i="2" l="1"/>
  <c r="AF415" i="2"/>
  <c r="AF216" i="2"/>
  <c r="AF234" i="2"/>
  <c r="AF254" i="2"/>
  <c r="AF286" i="2"/>
  <c r="AF353" i="2"/>
  <c r="AF414" i="2"/>
  <c r="AF531" i="2"/>
  <c r="AF255" i="2"/>
  <c r="AF260" i="2"/>
  <c r="AF261" i="2"/>
  <c r="AF263" i="2"/>
  <c r="AF205" i="2"/>
  <c r="AF299" i="2"/>
  <c r="AF241" i="2"/>
  <c r="AF285" i="2"/>
  <c r="AF298" i="2"/>
  <c r="AF372" i="2"/>
  <c r="AF206" i="2"/>
  <c r="AF585" i="2"/>
  <c r="AF457" i="2"/>
  <c r="AF440" i="2"/>
  <c r="C472" i="6847"/>
  <c r="P7" i="6882"/>
  <c r="AF122" i="2"/>
  <c r="AF24" i="2"/>
  <c r="AF480" i="2"/>
  <c r="AF420" i="2"/>
  <c r="AF14" i="2"/>
  <c r="AF249" i="2"/>
  <c r="AF469" i="2"/>
  <c r="AF71" i="2"/>
  <c r="AF15" i="2"/>
  <c r="AF448" i="2"/>
  <c r="AF644" i="2"/>
  <c r="AF125" i="2"/>
  <c r="AF303" i="2"/>
  <c r="AF497" i="2"/>
  <c r="AF618" i="2"/>
  <c r="AF326" i="2"/>
  <c r="AF70" i="2"/>
  <c r="AF614" i="2"/>
  <c r="AF63" i="2"/>
  <c r="AF142" i="2"/>
  <c r="AF302" i="2"/>
  <c r="AF284" i="2"/>
  <c r="AF308" i="2"/>
  <c r="AF81" i="2"/>
  <c r="AF516" i="2"/>
  <c r="AF529" i="2"/>
  <c r="AF88" i="2"/>
  <c r="AF207" i="2"/>
  <c r="AF173" i="2"/>
  <c r="AF17" i="2"/>
  <c r="AF465" i="2"/>
  <c r="AF114" i="2"/>
  <c r="AF31" i="2"/>
  <c r="AF126" i="2"/>
  <c r="AF82" i="2"/>
  <c r="AF100" i="2"/>
  <c r="AF533" i="2"/>
  <c r="AF52" i="2"/>
  <c r="AF187" i="2"/>
  <c r="AF58" i="2"/>
  <c r="AF468" i="2"/>
  <c r="AF40" i="2"/>
  <c r="AF177" i="2"/>
  <c r="AF634" i="2"/>
  <c r="AF220" i="2"/>
  <c r="AF219" i="2"/>
  <c r="AF438" i="2"/>
  <c r="AF300" i="2"/>
  <c r="AF490" i="2"/>
  <c r="AF524" i="2"/>
  <c r="AF89" i="2"/>
  <c r="AF222" i="2"/>
  <c r="AF161" i="2"/>
  <c r="AF72" i="2"/>
  <c r="AF92" i="2"/>
  <c r="AF508" i="2"/>
  <c r="AF5" i="2"/>
  <c r="AF30" i="2"/>
  <c r="AF76" i="2"/>
  <c r="AF642" i="2"/>
  <c r="AF49" i="2"/>
  <c r="AF46" i="2"/>
  <c r="AF202" i="2"/>
  <c r="AF65" i="2"/>
  <c r="AF188" i="2"/>
  <c r="AF228" i="2"/>
  <c r="AF151" i="2"/>
  <c r="AF165" i="2"/>
  <c r="AF43" i="2"/>
  <c r="AF630" i="2"/>
  <c r="AF29" i="2"/>
  <c r="AF119" i="2"/>
  <c r="AF290" i="2"/>
  <c r="AF62" i="2"/>
  <c r="AF84" i="2"/>
  <c r="AF452" i="2"/>
  <c r="AF641" i="2"/>
  <c r="AF166" i="2"/>
  <c r="AF64" i="2"/>
  <c r="AF450" i="2"/>
  <c r="AF98" i="2"/>
  <c r="AF174" i="2"/>
  <c r="AF360" i="2"/>
  <c r="AF485" i="2"/>
  <c r="AF602" i="2"/>
  <c r="AF227" i="2"/>
  <c r="AF543" i="2"/>
  <c r="AF266" i="2"/>
  <c r="AF310" i="2"/>
  <c r="AF86" i="2"/>
  <c r="AF467" i="2"/>
  <c r="AF223" i="2"/>
  <c r="AF612" i="2"/>
  <c r="AF131" i="2"/>
  <c r="AF107" i="2"/>
  <c r="AF550" i="2"/>
  <c r="AF282" i="2"/>
  <c r="AF317" i="2"/>
  <c r="AF466" i="2"/>
  <c r="AF272" i="2"/>
  <c r="AF55" i="2"/>
  <c r="AF277" i="2"/>
  <c r="AF229" i="2"/>
  <c r="AF553" i="2"/>
  <c r="AF495" i="2"/>
  <c r="AF69" i="2"/>
  <c r="AF313" i="2"/>
  <c r="AF271" i="2"/>
  <c r="AF208" i="2"/>
  <c r="AF610" i="2"/>
  <c r="AF357" i="2"/>
  <c r="AF157" i="2"/>
  <c r="AF97" i="2"/>
  <c r="AF156" i="2"/>
  <c r="AF551" i="2"/>
  <c r="AF235" i="2"/>
  <c r="AF582" i="2"/>
  <c r="AF132" i="2"/>
  <c r="AF561" i="2"/>
  <c r="AF560" i="2"/>
  <c r="AF479" i="2"/>
  <c r="AF141" i="2"/>
  <c r="AF113" i="2"/>
  <c r="AF439" i="2"/>
  <c r="AF288" i="2"/>
  <c r="AF386" i="2"/>
  <c r="AF546" i="2"/>
  <c r="AF148" i="2"/>
  <c r="AF158" i="2"/>
  <c r="AF226" i="2"/>
  <c r="AF267" i="2"/>
  <c r="AF66" i="2"/>
  <c r="AF373" i="2"/>
  <c r="AF191" i="2"/>
  <c r="AF194" i="2"/>
  <c r="AF209" i="2"/>
  <c r="AF164" i="2"/>
  <c r="AF623" i="2"/>
  <c r="AF190" i="2"/>
  <c r="AF28" i="2"/>
  <c r="AF598" i="2"/>
  <c r="AF537" i="2"/>
  <c r="AF636" i="2"/>
  <c r="AF265" i="2"/>
  <c r="AF549" i="2"/>
  <c r="AF60" i="2"/>
  <c r="AF394" i="2"/>
  <c r="AF34" i="2"/>
  <c r="AF53" i="2"/>
  <c r="AF155" i="2"/>
  <c r="AF526" i="2"/>
  <c r="AF566" i="2"/>
  <c r="AF603" i="2"/>
  <c r="AF79" i="2"/>
  <c r="AF482" i="2"/>
  <c r="AF520" i="2"/>
  <c r="AF10" i="2"/>
  <c r="AF250" i="2"/>
  <c r="AF587" i="2"/>
  <c r="AF258" i="2"/>
  <c r="AF27" i="2"/>
  <c r="AF78" i="2"/>
  <c r="AF433" i="2"/>
  <c r="AF483" i="2"/>
  <c r="AF570" i="2"/>
  <c r="AF643" i="2"/>
  <c r="AF295" i="2"/>
  <c r="AF436" i="2"/>
  <c r="AF117" i="2"/>
  <c r="AF509" i="2"/>
  <c r="AF444" i="2"/>
  <c r="AF162" i="2"/>
  <c r="AF631" i="2"/>
  <c r="AF443" i="2"/>
  <c r="AF534" i="2"/>
  <c r="AF294" i="2"/>
  <c r="AF374" i="2"/>
  <c r="AF179" i="2"/>
  <c r="AF616" i="2"/>
  <c r="AF517" i="2"/>
  <c r="AF104" i="2"/>
  <c r="AF57" i="2"/>
  <c r="AF451" i="2"/>
  <c r="AF638" i="2"/>
  <c r="AF565" i="2"/>
  <c r="AF395" i="2"/>
  <c r="AF297" i="2"/>
  <c r="AF25" i="2"/>
  <c r="AF429" i="2"/>
  <c r="AF421" i="2"/>
  <c r="AF183" i="2"/>
  <c r="AF248" i="2"/>
  <c r="AF378" i="2"/>
  <c r="AF635" i="2"/>
  <c r="AF259" i="2"/>
  <c r="AF388" i="2"/>
  <c r="AF528" i="2"/>
  <c r="AF609" i="2"/>
  <c r="AF599" i="2"/>
  <c r="AF503" i="2"/>
  <c r="AF424" i="2"/>
  <c r="AF396" i="2"/>
  <c r="AF389" i="2"/>
  <c r="AF61" i="2"/>
  <c r="AF159" i="2"/>
  <c r="AF273" i="2"/>
  <c r="AF118" i="2"/>
  <c r="AF167" i="2"/>
  <c r="AF332" i="2"/>
  <c r="AF615" i="2"/>
  <c r="AF338" i="2"/>
  <c r="AF139" i="2"/>
  <c r="AF484" i="2"/>
  <c r="AF637" i="2"/>
  <c r="AF124" i="2"/>
  <c r="AF193" i="2"/>
  <c r="AF176" i="2"/>
  <c r="AF87" i="2"/>
  <c r="AF172" i="2"/>
  <c r="AF515" i="2"/>
  <c r="AF471" i="2"/>
  <c r="AF3" i="2"/>
  <c r="AF59" i="2"/>
  <c r="AF32" i="2"/>
  <c r="AF68" i="2"/>
  <c r="AF242" i="2"/>
  <c r="AF213" i="2"/>
  <c r="AF11" i="2"/>
  <c r="AF309" i="2"/>
  <c r="AF128" i="2"/>
  <c r="AF639" i="2"/>
  <c r="AF48" i="2"/>
  <c r="AF579" i="2"/>
  <c r="AF611" i="2"/>
  <c r="AF617" i="2"/>
  <c r="AF143" i="2"/>
  <c r="AF200" i="2"/>
  <c r="AF246" i="2"/>
  <c r="AF588" i="2"/>
  <c r="AF115" i="2"/>
  <c r="AF470" i="2"/>
  <c r="AF23" i="2"/>
  <c r="AF648" i="2"/>
  <c r="AF93" i="2"/>
  <c r="AF4" i="2"/>
  <c r="AF47" i="2"/>
  <c r="AF521" i="2"/>
  <c r="AF446" i="2"/>
  <c r="AF150" i="2"/>
  <c r="AF94" i="2"/>
  <c r="AF296" i="2"/>
  <c r="AF301" i="2"/>
  <c r="AF402" i="2"/>
  <c r="AF270" i="2"/>
  <c r="AF262" i="2"/>
  <c r="AF123" i="2"/>
  <c r="AF293" i="2"/>
  <c r="AF73" i="2"/>
  <c r="AF51" i="2"/>
  <c r="AF8" i="2"/>
  <c r="AF138" i="2"/>
  <c r="AF447" i="2"/>
  <c r="AF359" i="2"/>
  <c r="AF56" i="2"/>
  <c r="AF461" i="2"/>
  <c r="AF109" i="2"/>
  <c r="AF525" i="2"/>
  <c r="AF45" i="2"/>
  <c r="AF233" i="2"/>
  <c r="AF203" i="2"/>
  <c r="AF120" i="2"/>
  <c r="AF316" i="2"/>
  <c r="AF315" i="2"/>
  <c r="AF269" i="2"/>
  <c r="AF619" i="2"/>
  <c r="AF127" i="2"/>
  <c r="AF21" i="2"/>
  <c r="AF133" i="2"/>
  <c r="AF276" i="2"/>
  <c r="AF289" i="2"/>
  <c r="AF387" i="2"/>
  <c r="AF419" i="2"/>
  <c r="AF622" i="2"/>
  <c r="AF445" i="2"/>
  <c r="AF33" i="2"/>
  <c r="AF456" i="2"/>
  <c r="AF571" i="2"/>
  <c r="AF198" i="2"/>
  <c r="AF110" i="2"/>
  <c r="AF77" i="2"/>
  <c r="AF112" i="2"/>
  <c r="AF274" i="2"/>
  <c r="AF256" i="2"/>
  <c r="AF90" i="2"/>
  <c r="AF184" i="2"/>
  <c r="AF305" i="2"/>
  <c r="AF606" i="2"/>
  <c r="AF35" i="2"/>
  <c r="AF12" i="2"/>
  <c r="AF36" i="2"/>
  <c r="AF597" i="2"/>
  <c r="AF607" i="2"/>
  <c r="AF210" i="2"/>
  <c r="AF578" i="2"/>
  <c r="AF192" i="2"/>
  <c r="AF608" i="2"/>
  <c r="AF586" i="2"/>
  <c r="AF463" i="2"/>
  <c r="AF539" i="2"/>
  <c r="AF154" i="2"/>
  <c r="AF54" i="2"/>
  <c r="AF538" i="2"/>
  <c r="AF83" i="2"/>
  <c r="AF557" i="2"/>
  <c r="AF39" i="2"/>
  <c r="AF189" i="2"/>
  <c r="AF44" i="2"/>
  <c r="AF204" i="2"/>
  <c r="AF343" i="2"/>
  <c r="AF646" i="2"/>
  <c r="AF105" i="2"/>
  <c r="AF146" i="2"/>
  <c r="AF106" i="2"/>
  <c r="AF544" i="2"/>
  <c r="AF453" i="2"/>
  <c r="AF251" i="2"/>
  <c r="AF186" i="2"/>
  <c r="AF532" i="2"/>
  <c r="AF502" i="2"/>
  <c r="AF278" i="2"/>
  <c r="AF22" i="2"/>
  <c r="AF99" i="2"/>
  <c r="AF102" i="2"/>
  <c r="AF491" i="2"/>
  <c r="AF111" i="2"/>
  <c r="AF535" i="2"/>
  <c r="AF426" i="2"/>
  <c r="AF314" i="2"/>
  <c r="AF212" i="2"/>
  <c r="AF322" i="2"/>
  <c r="AF370" i="2"/>
  <c r="AF160" i="2"/>
  <c r="AF545" i="2"/>
  <c r="AF449" i="2"/>
  <c r="AF626" i="2"/>
  <c r="AF214" i="2"/>
  <c r="AF264" i="2"/>
  <c r="AF645" i="2"/>
  <c r="AF137" i="2"/>
  <c r="AF75" i="2"/>
  <c r="AF85" i="2"/>
  <c r="AF472" i="2"/>
  <c r="AF247" i="2"/>
  <c r="AF564" i="2"/>
  <c r="AF287" i="2"/>
  <c r="AF50" i="2"/>
  <c r="AF548" i="2"/>
  <c r="AF96" i="2"/>
  <c r="AF489" i="2"/>
  <c r="AF197" i="2"/>
  <c r="AF221" i="2"/>
  <c r="AF239" i="2"/>
  <c r="AF325" i="2"/>
  <c r="AF441" i="2"/>
  <c r="AF218" i="2"/>
  <c r="AF291" i="2"/>
  <c r="AF135" i="2"/>
  <c r="AF434" i="2"/>
  <c r="AF417" i="2"/>
  <c r="AF116" i="2"/>
  <c r="AF182" i="2"/>
  <c r="AF129" i="2"/>
  <c r="AF91" i="2"/>
  <c r="AF196" i="2"/>
  <c r="AF510" i="2"/>
  <c r="AF149" i="2"/>
  <c r="AF134" i="2"/>
  <c r="AF80" i="2"/>
  <c r="AF225" i="2"/>
  <c r="AF130" i="2"/>
  <c r="AF268" i="2"/>
  <c r="AF67" i="2"/>
  <c r="AF101" i="2"/>
  <c r="AF195" i="2"/>
  <c r="AF240" i="2"/>
  <c r="AF304" i="2"/>
  <c r="AF542" i="2"/>
  <c r="AF442" i="2"/>
  <c r="AF19" i="2"/>
  <c r="AF224" i="2"/>
  <c r="AF496" i="2"/>
  <c r="AF492" i="2"/>
  <c r="AF169" i="2"/>
  <c r="AF647" i="2"/>
  <c r="AF519" i="2"/>
  <c r="C473" i="6847" l="1"/>
  <c r="P4" i="6882"/>
  <c r="H30" i="6892"/>
  <c r="G30" i="6892" s="1"/>
  <c r="AF4" i="6851" l="1"/>
  <c r="AF57" i="6850"/>
  <c r="AF4" i="6850"/>
  <c r="AF69" i="6851"/>
  <c r="C474" i="6847"/>
  <c r="P6" i="6882"/>
  <c r="AF76" i="6851" s="1"/>
  <c r="AF58" i="6850" l="1"/>
  <c r="AF91" i="6850"/>
  <c r="AF17" i="6851"/>
  <c r="AF74" i="6850"/>
  <c r="AF20" i="6850"/>
  <c r="AF17" i="6850"/>
  <c r="AF68" i="6851"/>
  <c r="AF77" i="6850"/>
  <c r="AF10" i="6850"/>
  <c r="AF92" i="6850"/>
  <c r="AF21" i="6850"/>
  <c r="AF14" i="6850"/>
  <c r="AF66" i="6851"/>
  <c r="AF79" i="6851"/>
  <c r="AF48" i="6850"/>
  <c r="AF18" i="6851"/>
  <c r="AF5" i="6851"/>
  <c r="AF50" i="6851"/>
  <c r="AF8" i="6850"/>
  <c r="AF65" i="6851"/>
  <c r="AF99" i="6850"/>
  <c r="AF87" i="6850"/>
  <c r="AF77" i="6851"/>
  <c r="AF54" i="6851"/>
  <c r="AF62" i="6850"/>
  <c r="AF55" i="6850"/>
  <c r="AF37" i="6850"/>
  <c r="AF98" i="6850"/>
  <c r="AF54" i="6850"/>
  <c r="AF86" i="6851"/>
  <c r="AF85" i="6850"/>
  <c r="AF70" i="6851"/>
  <c r="AF23" i="6850"/>
  <c r="AF46" i="6850"/>
  <c r="AF23" i="6851"/>
  <c r="AF47" i="6850"/>
  <c r="AF36" i="6851"/>
  <c r="AF71" i="6851"/>
  <c r="AF44" i="6851"/>
  <c r="AF93" i="6850"/>
  <c r="AF78" i="6851"/>
  <c r="AF22" i="6850"/>
  <c r="AF16" i="6851"/>
  <c r="AF80" i="6851"/>
  <c r="AF8" i="6851"/>
  <c r="AF25" i="6851"/>
  <c r="AF6" i="6850"/>
  <c r="AF83" i="6850"/>
  <c r="AF32" i="6850"/>
  <c r="AF45" i="6851"/>
  <c r="AF7" i="6850"/>
  <c r="AF86" i="6850"/>
  <c r="AF85" i="6851"/>
  <c r="AF15" i="6850"/>
  <c r="AF27" i="6850"/>
  <c r="AF83" i="6851"/>
  <c r="AF48" i="6851"/>
  <c r="AF36" i="6850"/>
  <c r="AF7" i="6851"/>
  <c r="AF73" i="6850"/>
  <c r="AF16" i="6850"/>
  <c r="AF14" i="6851"/>
  <c r="AF42" i="6851"/>
  <c r="AF91" i="6851"/>
  <c r="AF24" i="6851"/>
  <c r="AF10" i="6851"/>
  <c r="AF94" i="6850"/>
  <c r="AF15" i="6851"/>
  <c r="AF13" i="6850"/>
  <c r="AF53" i="6851"/>
  <c r="AF28" i="6850"/>
  <c r="AF71" i="6850"/>
  <c r="AF18" i="6850"/>
  <c r="AF92" i="6851"/>
  <c r="AF35" i="6850"/>
  <c r="AF6" i="6851"/>
  <c r="AF46" i="6851"/>
  <c r="AF99" i="6851"/>
  <c r="AF9" i="6851"/>
  <c r="AF26" i="6851"/>
  <c r="AF94" i="6851"/>
  <c r="AF53" i="6850"/>
  <c r="AF11" i="6850"/>
  <c r="AF3" i="6851"/>
  <c r="C475" i="6847"/>
  <c r="J8" i="6887"/>
  <c r="L20" i="6891"/>
  <c r="AF41" i="6851"/>
  <c r="AF13" i="6851"/>
  <c r="AF12" i="6851"/>
  <c r="AF56" i="6851"/>
  <c r="AF98" i="6851"/>
  <c r="AF50" i="6850"/>
  <c r="AF56" i="6850"/>
  <c r="AF34" i="6851"/>
  <c r="AF21" i="6851"/>
  <c r="AF11" i="6851"/>
  <c r="AF31" i="6851"/>
  <c r="AF81" i="6851"/>
  <c r="AF30" i="6851"/>
  <c r="AF29" i="6851"/>
  <c r="AF9" i="6850"/>
  <c r="AF89" i="6851"/>
  <c r="AF5" i="6850"/>
  <c r="AF64" i="6851"/>
  <c r="AF12" i="6850"/>
  <c r="AF41" i="6850"/>
  <c r="AF20" i="6851"/>
  <c r="AF49" i="6851"/>
  <c r="AF31" i="6850"/>
  <c r="AF84" i="6851"/>
  <c r="AF93" i="6851"/>
  <c r="AF39" i="6850"/>
  <c r="AF3" i="6850"/>
  <c r="AG56" i="2" l="1"/>
  <c r="AG147" i="2"/>
  <c r="E30" i="6892"/>
  <c r="D30" i="6892" s="1"/>
  <c r="C30" i="6892" s="1"/>
  <c r="C476" i="6847"/>
  <c r="J10" i="6887"/>
  <c r="C477" i="6847" l="1"/>
  <c r="J11" i="6887"/>
  <c r="AG97" i="2" s="1"/>
  <c r="C478" i="6847" l="1"/>
  <c r="J18" i="6887"/>
  <c r="L40" i="6891"/>
  <c r="C479" i="6847" l="1"/>
  <c r="L39" i="6891"/>
  <c r="J19" i="6887"/>
  <c r="C480" i="6847" l="1"/>
  <c r="J20" i="6887"/>
  <c r="C481" i="6847" l="1"/>
  <c r="J21" i="6887"/>
  <c r="C482" i="6847" l="1"/>
  <c r="J22" i="6887"/>
  <c r="C483" i="6847" l="1"/>
  <c r="J23" i="6887"/>
  <c r="C484" i="6847" l="1"/>
  <c r="J24" i="6887"/>
  <c r="AG391" i="2" l="1"/>
  <c r="AG298" i="2"/>
  <c r="AG234" i="2"/>
  <c r="AG241" i="2"/>
  <c r="AG261" i="2"/>
  <c r="AG299" i="2"/>
  <c r="AG216" i="2"/>
  <c r="AG255" i="2"/>
  <c r="AG353" i="2"/>
  <c r="AG531" i="2"/>
  <c r="AG414" i="2"/>
  <c r="AG286" i="2"/>
  <c r="AG260" i="2"/>
  <c r="AG285" i="2"/>
  <c r="AG372" i="2"/>
  <c r="AG206" i="2"/>
  <c r="AG254" i="2"/>
  <c r="AG205" i="2"/>
  <c r="AG263" i="2"/>
  <c r="AG415" i="2"/>
  <c r="AG59" i="2"/>
  <c r="AG374" i="2"/>
  <c r="AG272" i="2"/>
  <c r="AG420" i="2"/>
  <c r="AG316" i="2"/>
  <c r="AG154" i="2"/>
  <c r="AG467" i="2"/>
  <c r="AG300" i="2"/>
  <c r="AG19" i="2"/>
  <c r="AG15" i="2"/>
  <c r="AG142" i="2"/>
  <c r="AG213" i="2"/>
  <c r="AG134" i="2"/>
  <c r="AG616" i="2"/>
  <c r="AG529" i="2"/>
  <c r="AG89" i="2"/>
  <c r="AG388" i="2"/>
  <c r="AG317" i="2"/>
  <c r="AG645" i="2"/>
  <c r="AG164" i="2"/>
  <c r="AG526" i="2"/>
  <c r="AG557" i="2"/>
  <c r="AG528" i="2"/>
  <c r="AG268" i="2"/>
  <c r="AG478" i="2"/>
  <c r="AG444" i="2"/>
  <c r="AG173" i="2"/>
  <c r="AG293" i="2"/>
  <c r="AG155" i="2"/>
  <c r="AG465" i="2"/>
  <c r="AG619" i="2"/>
  <c r="AG28" i="2"/>
  <c r="AG303" i="2"/>
  <c r="AG29" i="2"/>
  <c r="AG644" i="2"/>
  <c r="AG492" i="2"/>
  <c r="AG182" i="2"/>
  <c r="AG332" i="2"/>
  <c r="AG166" i="2"/>
  <c r="AG517" i="2"/>
  <c r="AG124" i="2"/>
  <c r="AG8" i="2"/>
  <c r="AG626" i="2"/>
  <c r="AG42" i="2"/>
  <c r="AG549" i="2"/>
  <c r="AG200" i="2"/>
  <c r="AG92" i="2"/>
  <c r="AG141" i="2"/>
  <c r="AG315" i="2"/>
  <c r="AG538" i="2"/>
  <c r="AG159" i="2"/>
  <c r="AG210" i="2"/>
  <c r="AG302" i="2"/>
  <c r="AG109" i="2"/>
  <c r="AG26" i="2"/>
  <c r="AG291" i="2"/>
  <c r="AG489" i="2"/>
  <c r="AG274" i="2"/>
  <c r="AG70" i="2"/>
  <c r="AG47" i="2"/>
  <c r="AG548" i="2"/>
  <c r="AG50" i="2"/>
  <c r="AG454" i="2"/>
  <c r="AG495" i="2"/>
  <c r="AG61" i="2"/>
  <c r="AG535" i="2"/>
  <c r="AG463" i="2"/>
  <c r="AG438" i="2"/>
  <c r="AG94" i="2"/>
  <c r="AG509" i="2"/>
  <c r="AG485" i="2"/>
  <c r="AG611" i="2"/>
  <c r="AG587" i="2"/>
  <c r="AG183" i="2"/>
  <c r="AG436" i="2"/>
  <c r="AG86" i="2"/>
  <c r="AG452" i="2"/>
  <c r="AG204" i="2"/>
  <c r="AG301" i="2"/>
  <c r="AG521" i="2"/>
  <c r="AG442" i="2"/>
  <c r="AG510" i="2"/>
  <c r="AG95" i="2"/>
  <c r="AG635" i="2"/>
  <c r="AG457" i="2"/>
  <c r="AG62" i="2"/>
  <c r="AG165" i="2"/>
  <c r="AG149" i="2"/>
  <c r="AG139" i="2"/>
  <c r="AG231" i="2"/>
  <c r="AG80" i="2"/>
  <c r="AG429" i="2"/>
  <c r="AG187" i="2"/>
  <c r="AG631" i="2"/>
  <c r="AG630" i="2"/>
  <c r="AG6" i="2"/>
  <c r="AG326" i="2"/>
  <c r="AG271" i="2"/>
  <c r="AG496" i="2"/>
  <c r="AG582" i="2"/>
  <c r="AG606" i="2"/>
  <c r="AG24" i="2"/>
  <c r="AG44" i="2"/>
  <c r="AG395" i="2"/>
  <c r="AG343" i="2"/>
  <c r="AG156" i="2"/>
  <c r="AG247" i="2"/>
  <c r="AG225" i="2"/>
  <c r="AG269" i="2"/>
  <c r="AG508" i="2"/>
  <c r="AG87" i="2"/>
  <c r="AG3" i="2"/>
  <c r="AG566" i="2"/>
  <c r="AG446" i="2"/>
  <c r="AG622" i="2"/>
  <c r="AG99" i="2"/>
  <c r="AG219" i="2"/>
  <c r="AG280" i="2"/>
  <c r="AG203" i="2"/>
  <c r="AG39" i="2"/>
  <c r="AG7" i="2"/>
  <c r="AG43" i="2"/>
  <c r="AG607" i="2"/>
  <c r="AG386" i="2"/>
  <c r="AG177" i="2"/>
  <c r="AG160" i="2"/>
  <c r="AG103" i="2"/>
  <c r="AG113" i="2"/>
  <c r="AG191" i="2"/>
  <c r="AG208" i="2"/>
  <c r="AG564" i="2"/>
  <c r="AG221" i="2"/>
  <c r="AG63" i="2"/>
  <c r="AG84" i="2"/>
  <c r="AG560" i="2"/>
  <c r="AG193" i="2"/>
  <c r="AG129" i="2"/>
  <c r="AG282" i="2"/>
  <c r="AG281" i="2"/>
  <c r="AG599" i="2"/>
  <c r="AG23" i="2"/>
  <c r="AG45" i="2"/>
  <c r="AG305" i="2"/>
  <c r="AG544" i="2"/>
  <c r="AG133" i="2"/>
  <c r="AG104" i="2"/>
  <c r="AG578" i="2"/>
  <c r="AG161" i="2"/>
  <c r="AG190" i="2"/>
  <c r="AG516" i="2"/>
  <c r="AG603" i="2"/>
  <c r="AG571" i="2"/>
  <c r="AG545" i="2"/>
  <c r="AG138" i="2"/>
  <c r="AG439" i="2"/>
  <c r="AG639" i="2"/>
  <c r="AG304" i="2"/>
  <c r="AG450" i="2"/>
  <c r="AG10" i="2"/>
  <c r="AG174" i="2"/>
  <c r="AG325" i="2"/>
  <c r="AG433" i="2"/>
  <c r="AG115" i="2"/>
  <c r="AG119" i="2"/>
  <c r="AG394" i="2"/>
  <c r="AG256" i="2"/>
  <c r="AG565" i="2"/>
  <c r="AG88" i="2"/>
  <c r="AG598" i="2"/>
  <c r="AG101" i="2"/>
  <c r="AG284" i="2"/>
  <c r="AG477" i="2"/>
  <c r="AG421" i="2"/>
  <c r="AG520" i="2"/>
  <c r="AG443" i="2"/>
  <c r="AG189" i="2"/>
  <c r="AG71" i="2"/>
  <c r="AG198" i="2"/>
  <c r="AG107" i="2"/>
  <c r="AG227" i="2"/>
  <c r="AG96" i="2"/>
  <c r="AG105" i="2"/>
  <c r="AG461" i="2"/>
  <c r="AG64" i="2"/>
  <c r="AG235" i="2"/>
  <c r="AG511" i="2"/>
  <c r="AG69" i="2"/>
  <c r="AG479" i="2"/>
  <c r="AG392" i="2"/>
  <c r="AG471" i="2"/>
  <c r="AG426" i="2"/>
  <c r="AG373" i="2"/>
  <c r="AG240" i="2"/>
  <c r="AG130" i="2"/>
  <c r="AG78" i="2"/>
  <c r="AG106" i="2"/>
  <c r="AG65" i="2"/>
  <c r="AG32" i="2"/>
  <c r="AG424" i="2"/>
  <c r="AG472" i="2"/>
  <c r="AG441" i="2"/>
  <c r="AG551" i="2"/>
  <c r="AG482" i="2"/>
  <c r="AG76" i="2"/>
  <c r="AG60" i="2"/>
  <c r="AG402" i="2"/>
  <c r="AG515" i="2"/>
  <c r="AG75" i="2"/>
  <c r="AG226" i="2"/>
  <c r="AG55" i="2"/>
  <c r="AG643" i="2"/>
  <c r="AG192" i="2"/>
  <c r="AG248" i="2"/>
  <c r="AG49" i="2"/>
  <c r="AG451" i="2"/>
  <c r="AG396" i="2"/>
  <c r="AG647" i="2"/>
  <c r="AG5" i="2"/>
  <c r="AG46" i="2"/>
  <c r="AG118" i="2"/>
  <c r="AG314" i="2"/>
  <c r="AG524" i="2"/>
  <c r="AG48" i="2"/>
  <c r="AG33" i="2"/>
  <c r="AG309" i="2"/>
  <c r="AG196" i="2"/>
  <c r="AG288" i="2"/>
  <c r="AG12" i="2"/>
  <c r="AG117" i="2"/>
  <c r="AG158" i="2"/>
  <c r="AG194" i="2"/>
  <c r="AG502" i="2"/>
  <c r="AG387" i="2"/>
  <c r="AG172" i="2"/>
  <c r="AG445" i="2"/>
  <c r="AG389" i="2"/>
  <c r="AG54" i="2"/>
  <c r="AG98" i="2"/>
  <c r="AG110" i="2"/>
  <c r="AG100" i="2"/>
  <c r="AG11" i="2"/>
  <c r="AG9" i="2"/>
  <c r="AG111" i="2"/>
  <c r="AG267" i="2"/>
  <c r="AG176" i="2"/>
  <c r="AG290" i="2"/>
  <c r="AG22" i="2"/>
  <c r="AG207" i="2"/>
  <c r="AG615" i="2"/>
  <c r="AG295" i="2"/>
  <c r="AG597" i="2"/>
  <c r="AG4" i="2"/>
  <c r="AG534" i="2"/>
  <c r="AG440" i="2"/>
  <c r="AG184" i="2"/>
  <c r="AG13" i="2"/>
  <c r="AG81" i="2"/>
  <c r="AG18" i="2"/>
  <c r="AG338" i="2"/>
  <c r="AG447" i="2"/>
  <c r="AG641" i="2"/>
  <c r="AG151" i="2"/>
  <c r="AG20" i="2"/>
  <c r="AG543" i="2"/>
  <c r="AG242" i="2"/>
  <c r="AG85" i="2"/>
  <c r="AG77" i="2"/>
  <c r="AG455" i="2"/>
  <c r="AG258" i="2"/>
  <c r="AG246" i="2"/>
  <c r="AG542" i="2"/>
  <c r="AG229" i="2"/>
  <c r="AG468" i="2"/>
  <c r="AG82" i="2"/>
  <c r="AG448" i="2"/>
  <c r="AG497" i="2"/>
  <c r="AG310" i="2"/>
  <c r="AG370" i="2"/>
  <c r="AG228" i="2"/>
  <c r="AG588" i="2"/>
  <c r="AG67" i="2"/>
  <c r="AG40" i="2"/>
  <c r="AG212" i="2"/>
  <c r="AG614" i="2"/>
  <c r="AG157" i="2"/>
  <c r="AG195" i="2"/>
  <c r="AG270" i="2"/>
  <c r="AG58" i="2"/>
  <c r="AG162" i="2"/>
  <c r="AG503" i="2"/>
  <c r="AG143" i="2"/>
  <c r="AG449" i="2"/>
  <c r="AG116" i="2"/>
  <c r="AG41" i="2"/>
  <c r="AG209" i="2"/>
  <c r="AG25" i="2"/>
  <c r="AG553" i="2"/>
  <c r="AG546" i="2"/>
  <c r="AG202" i="2"/>
  <c r="AG52" i="2"/>
  <c r="AG66" i="2"/>
  <c r="AG638" i="2"/>
  <c r="AG419" i="2"/>
  <c r="AG456" i="2"/>
  <c r="AG357" i="2"/>
  <c r="AG79" i="2"/>
  <c r="AG232" i="2"/>
  <c r="AG57" i="2"/>
  <c r="AG132" i="2"/>
  <c r="AG264" i="2"/>
  <c r="AG93" i="2"/>
  <c r="AG146" i="2"/>
  <c r="AG131" i="2"/>
  <c r="AG120" i="2"/>
  <c r="AG602" i="2"/>
  <c r="AG308" i="2"/>
  <c r="AG127" i="2"/>
  <c r="AG296" i="2"/>
  <c r="AG297" i="2"/>
  <c r="AG533" i="2"/>
  <c r="AG634" i="2"/>
  <c r="AG135" i="2"/>
  <c r="AG91" i="2"/>
  <c r="AG610" i="2"/>
  <c r="AG31" i="2"/>
  <c r="AG585" i="2"/>
  <c r="AG128" i="2"/>
  <c r="AG287" i="2"/>
  <c r="AG112" i="2"/>
  <c r="AG360" i="2"/>
  <c r="AG179" i="2"/>
  <c r="AG169" i="2"/>
  <c r="AG223" i="2"/>
  <c r="AG637" i="2"/>
  <c r="AG197" i="2"/>
  <c r="AG53" i="2"/>
  <c r="AG114" i="2"/>
  <c r="AG378" i="2"/>
  <c r="AG469" i="2"/>
  <c r="AG218" i="2"/>
  <c r="AG239" i="2"/>
  <c r="AG137" i="2"/>
  <c r="AG36" i="2"/>
  <c r="AG648" i="2"/>
  <c r="AG609" i="2"/>
  <c r="AG222" i="2"/>
  <c r="AG484" i="2"/>
  <c r="AG262" i="2"/>
  <c r="AG491" i="2"/>
  <c r="AG148" i="2"/>
  <c r="AG519" i="2"/>
  <c r="AG72" i="2"/>
  <c r="AG330" i="2"/>
  <c r="AG266" i="2"/>
  <c r="AG278" i="2"/>
  <c r="AG214" i="2"/>
  <c r="AG483" i="2"/>
  <c r="AG313" i="2"/>
  <c r="AG453" i="2"/>
  <c r="AG51" i="2"/>
  <c r="AG188" i="2"/>
  <c r="AG249" i="2"/>
  <c r="AG617" i="2"/>
  <c r="AG220" i="2"/>
  <c r="AG34" i="2"/>
  <c r="AG102" i="2"/>
  <c r="AG636" i="2"/>
  <c r="AG532" i="2"/>
  <c r="AG294" i="2"/>
  <c r="AG579" i="2"/>
  <c r="AG21" i="2"/>
  <c r="AG38" i="2"/>
  <c r="AG251" i="2"/>
  <c r="AG83" i="2"/>
  <c r="AG259" i="2"/>
  <c r="AG646" i="2"/>
  <c r="AG466" i="2"/>
  <c r="AG122" i="2"/>
  <c r="AG586" i="2"/>
  <c r="AG289" i="2"/>
  <c r="AG126" i="2"/>
  <c r="AG537" i="2"/>
  <c r="AG73" i="2"/>
  <c r="AG233" i="2"/>
  <c r="AG570" i="2"/>
  <c r="AG322" i="2"/>
  <c r="AG265" i="2"/>
  <c r="AG150" i="2"/>
  <c r="AG359" i="2"/>
  <c r="AG224" i="2"/>
  <c r="AG123" i="2"/>
  <c r="AG490" i="2"/>
  <c r="AG90" i="2"/>
  <c r="AG612" i="2"/>
  <c r="AG642" i="2"/>
  <c r="AG273" i="2"/>
  <c r="AG30" i="2"/>
  <c r="AG550" i="2"/>
  <c r="AG167" i="2"/>
  <c r="AG525" i="2"/>
  <c r="AG145" i="2"/>
  <c r="AG434" i="2"/>
  <c r="AG250" i="2"/>
  <c r="AG618" i="2"/>
  <c r="AG277" i="2"/>
  <c r="AG561" i="2"/>
  <c r="AG37" i="2"/>
  <c r="AG470" i="2"/>
  <c r="AG539" i="2"/>
  <c r="AG480" i="2"/>
  <c r="AG623" i="2"/>
  <c r="AG458" i="2"/>
  <c r="AG608" i="2"/>
  <c r="AG17" i="2"/>
  <c r="AG186" i="2"/>
  <c r="AG417" i="2"/>
  <c r="AG276" i="2"/>
  <c r="C485" i="6847"/>
  <c r="J8" i="6885"/>
  <c r="I13" i="6892" l="1"/>
  <c r="G13" i="6892" s="1"/>
  <c r="C486" i="6847"/>
  <c r="J9" i="6885"/>
  <c r="C487" i="6847" l="1"/>
  <c r="J10" i="6885"/>
  <c r="C488" i="6847" l="1"/>
  <c r="J11" i="6885"/>
  <c r="C489" i="6847" l="1"/>
  <c r="J12" i="6885"/>
  <c r="C490" i="6847" l="1"/>
  <c r="J4" i="6885"/>
  <c r="AG10" i="6851" l="1"/>
  <c r="AG10" i="6850"/>
  <c r="C491" i="6847"/>
  <c r="J6" i="6885"/>
  <c r="C492" i="6847" l="1"/>
  <c r="J7" i="6885"/>
  <c r="AG42" i="6851" s="1"/>
  <c r="AG64" i="6851" l="1"/>
  <c r="AG72" i="6850"/>
  <c r="AG76" i="6851"/>
  <c r="AG61" i="6850"/>
  <c r="AG53" i="6850"/>
  <c r="AG54" i="6850"/>
  <c r="AG56" i="6850"/>
  <c r="AG21" i="6851"/>
  <c r="AG84" i="6851"/>
  <c r="AG58" i="6850"/>
  <c r="AG83" i="6850"/>
  <c r="AG13" i="6850"/>
  <c r="AG37" i="6850"/>
  <c r="AG28" i="6850"/>
  <c r="AG3" i="6850"/>
  <c r="AG47" i="6850"/>
  <c r="AG68" i="6851"/>
  <c r="AG12" i="6851"/>
  <c r="AG4" i="6850"/>
  <c r="AG80" i="6851"/>
  <c r="AG23" i="6851"/>
  <c r="AG21" i="6850"/>
  <c r="AG62" i="6850"/>
  <c r="AG7" i="6851"/>
  <c r="AG77" i="6851"/>
  <c r="AG71" i="6850"/>
  <c r="AG55" i="6850"/>
  <c r="AG45" i="6851"/>
  <c r="AG41" i="6851"/>
  <c r="AG39" i="6850"/>
  <c r="AG46" i="6850"/>
  <c r="AG18" i="6850"/>
  <c r="AG74" i="6850"/>
  <c r="AG70" i="6851"/>
  <c r="AG98" i="6850"/>
  <c r="AG29" i="6851"/>
  <c r="AG75" i="6850"/>
  <c r="AG87" i="6850"/>
  <c r="AG73" i="6850"/>
  <c r="AG17" i="6850"/>
  <c r="AG35" i="6850"/>
  <c r="AG98" i="6851"/>
  <c r="AG99" i="6850"/>
  <c r="AG86" i="6851"/>
  <c r="AG92" i="6851"/>
  <c r="AG7" i="6850"/>
  <c r="AG14" i="6851"/>
  <c r="AG16" i="6851"/>
  <c r="AG24" i="6851"/>
  <c r="AG53" i="6851"/>
  <c r="AG93" i="6850"/>
  <c r="AG23" i="6850"/>
  <c r="AG15" i="6851"/>
  <c r="AG12" i="6850"/>
  <c r="AG14" i="6850"/>
  <c r="AG3" i="6851"/>
  <c r="AG48" i="6851"/>
  <c r="AG69" i="6851"/>
  <c r="AG18" i="6851"/>
  <c r="AG34" i="6851"/>
  <c r="AG81" i="6851"/>
  <c r="AG31" i="6851"/>
  <c r="AG57" i="6850"/>
  <c r="AG82" i="6850"/>
  <c r="AG22" i="6850"/>
  <c r="AG81" i="6850"/>
  <c r="AG48" i="6850"/>
  <c r="AG30" i="6851"/>
  <c r="AG79" i="6850"/>
  <c r="AG20" i="6851"/>
  <c r="AG94" i="6851"/>
  <c r="AG79" i="6851"/>
  <c r="AG25" i="6851"/>
  <c r="AG32" i="6850"/>
  <c r="AG71" i="6851"/>
  <c r="AG8" i="6851"/>
  <c r="AG77" i="6850"/>
  <c r="AG15" i="6850"/>
  <c r="AG31" i="6850"/>
  <c r="AG91" i="6850"/>
  <c r="AG89" i="6851"/>
  <c r="AG86" i="6850"/>
  <c r="AG50" i="6850"/>
  <c r="AG78" i="6851"/>
  <c r="AG85" i="6850"/>
  <c r="AG85" i="6851"/>
  <c r="AG6" i="6850"/>
  <c r="AG83" i="6851"/>
  <c r="AG93" i="6851"/>
  <c r="AG17" i="6851"/>
  <c r="AG89" i="6850"/>
  <c r="AG54" i="6851"/>
  <c r="AG94" i="6850"/>
  <c r="AG41" i="6850"/>
  <c r="AG9" i="6851"/>
  <c r="AG46" i="6851"/>
  <c r="AG49" i="6851"/>
  <c r="AG44" i="6851"/>
  <c r="AG65" i="6851"/>
  <c r="AG50" i="6851"/>
  <c r="AG66" i="6851"/>
  <c r="AG36" i="6850"/>
  <c r="AG16" i="6850"/>
  <c r="AG91" i="6851"/>
  <c r="AG56" i="6851"/>
  <c r="AG5" i="6851"/>
  <c r="AG36" i="6851"/>
  <c r="AG80" i="6850"/>
  <c r="AG6" i="6851"/>
  <c r="AG4" i="6851"/>
  <c r="AG8" i="6850"/>
  <c r="AG92" i="6850"/>
  <c r="AG27" i="6850"/>
  <c r="C493" i="6847"/>
  <c r="L18" i="6891"/>
  <c r="AG5" i="6850"/>
  <c r="AG99" i="6851"/>
  <c r="AG13" i="6851"/>
  <c r="AG9" i="6850"/>
  <c r="AG20" i="6850"/>
  <c r="AG26" i="6851"/>
  <c r="C494" i="6847" l="1"/>
  <c r="L30" i="6891"/>
  <c r="P283" i="2" s="1"/>
  <c r="P78" i="2"/>
  <c r="P76" i="2"/>
  <c r="P45" i="2"/>
  <c r="P62" i="2"/>
  <c r="P80" i="2"/>
  <c r="P68" i="2"/>
  <c r="P147" i="2"/>
  <c r="P37" i="2"/>
  <c r="P238" i="2"/>
  <c r="P38" i="2"/>
  <c r="P79" i="2"/>
  <c r="P77" i="2"/>
  <c r="F13" i="6892"/>
  <c r="D13" i="6892" s="1"/>
  <c r="C13" i="6892" s="1"/>
  <c r="P173" i="2" l="1"/>
  <c r="P85" i="2"/>
  <c r="P40" i="2"/>
  <c r="C495" i="6847"/>
  <c r="L34" i="6891"/>
  <c r="AC67" i="6905" l="1"/>
  <c r="AH29" i="6906"/>
  <c r="M19" i="6900"/>
  <c r="P346" i="2"/>
  <c r="C496" i="6847"/>
  <c r="L35" i="6891"/>
  <c r="C497" i="6847" l="1"/>
  <c r="L37" i="6891"/>
  <c r="C498" i="6847" l="1"/>
  <c r="AC158" i="6905" s="1"/>
  <c r="L38" i="6891"/>
  <c r="C499" i="6847" l="1"/>
  <c r="L42" i="6891"/>
  <c r="C500" i="6847" l="1"/>
  <c r="L43" i="6891"/>
  <c r="C501" i="6847" l="1"/>
  <c r="L44" i="6891"/>
  <c r="C502" i="6847" l="1"/>
  <c r="L45" i="6891"/>
  <c r="C503" i="6847" l="1"/>
  <c r="L47" i="6891"/>
  <c r="P353" i="2" l="1"/>
  <c r="P415" i="2"/>
  <c r="P254" i="2"/>
  <c r="P234" i="2"/>
  <c r="P286" i="2"/>
  <c r="P255" i="2"/>
  <c r="P372" i="2"/>
  <c r="P531" i="2"/>
  <c r="P298" i="2"/>
  <c r="P263" i="2"/>
  <c r="P261" i="2"/>
  <c r="P260" i="2"/>
  <c r="P216" i="2"/>
  <c r="P414" i="2"/>
  <c r="P299" i="2"/>
  <c r="P285" i="2"/>
  <c r="P205" i="2"/>
  <c r="P206" i="2"/>
  <c r="P241" i="2"/>
  <c r="P48" i="2"/>
  <c r="P288" i="2"/>
  <c r="P150" i="2"/>
  <c r="P219" i="2"/>
  <c r="P526" i="2"/>
  <c r="P402" i="2"/>
  <c r="P502" i="2"/>
  <c r="P277" i="2"/>
  <c r="P177" i="2"/>
  <c r="P247" i="2"/>
  <c r="P528" i="2"/>
  <c r="P295" i="2"/>
  <c r="P536" i="2"/>
  <c r="P83" i="2"/>
  <c r="P535" i="2"/>
  <c r="P448" i="2"/>
  <c r="P159" i="2"/>
  <c r="P22" i="2"/>
  <c r="P90" i="2"/>
  <c r="P305" i="2"/>
  <c r="P608" i="2"/>
  <c r="P198" i="2"/>
  <c r="P161" i="2"/>
  <c r="P302" i="2"/>
  <c r="P109" i="2"/>
  <c r="P127" i="2"/>
  <c r="P542" i="2"/>
  <c r="P303" i="2"/>
  <c r="P94" i="2"/>
  <c r="P297" i="2"/>
  <c r="P187" i="2"/>
  <c r="P226" i="2"/>
  <c r="P24" i="2"/>
  <c r="P386" i="2"/>
  <c r="P248" i="2"/>
  <c r="P30" i="2"/>
  <c r="P267" i="2"/>
  <c r="P233" i="2"/>
  <c r="P186" i="2"/>
  <c r="P158" i="2"/>
  <c r="P188" i="2"/>
  <c r="P73" i="2"/>
  <c r="P19" i="2"/>
  <c r="P204" i="2"/>
  <c r="P88" i="2"/>
  <c r="P586" i="2"/>
  <c r="P377" i="2"/>
  <c r="P609" i="2"/>
  <c r="P110" i="2"/>
  <c r="P57" i="2"/>
  <c r="P421" i="2"/>
  <c r="P539" i="2"/>
  <c r="P125" i="2"/>
  <c r="P549" i="2"/>
  <c r="P59" i="2"/>
  <c r="P193" i="2"/>
  <c r="P644" i="2"/>
  <c r="P131" i="2"/>
  <c r="P313" i="2"/>
  <c r="P222" i="2"/>
  <c r="P495" i="2"/>
  <c r="P485" i="2"/>
  <c r="P360" i="2"/>
  <c r="P419" i="2"/>
  <c r="P113" i="2"/>
  <c r="P220" i="2"/>
  <c r="P551" i="2"/>
  <c r="P157" i="2"/>
  <c r="P587" i="2"/>
  <c r="P81" i="2"/>
  <c r="P564" i="2"/>
  <c r="P115" i="2"/>
  <c r="P515" i="2"/>
  <c r="P114" i="2"/>
  <c r="P322" i="2"/>
  <c r="P148" i="2"/>
  <c r="P240" i="2"/>
  <c r="P49" i="2"/>
  <c r="P280" i="2"/>
  <c r="P426" i="2"/>
  <c r="P39" i="2"/>
  <c r="P457" i="2"/>
  <c r="P458" i="2"/>
  <c r="P570" i="2"/>
  <c r="P489" i="2"/>
  <c r="P92" i="2"/>
  <c r="P374" i="2"/>
  <c r="P455" i="2"/>
  <c r="P560" i="2"/>
  <c r="P242" i="2"/>
  <c r="P630" i="2"/>
  <c r="P437" i="2"/>
  <c r="P606" i="2"/>
  <c r="P176" i="2"/>
  <c r="P490" i="2"/>
  <c r="P566" i="2"/>
  <c r="P70" i="2"/>
  <c r="P91" i="2"/>
  <c r="P496" i="2"/>
  <c r="P519" i="2"/>
  <c r="P446" i="2"/>
  <c r="P119" i="2"/>
  <c r="P135" i="2"/>
  <c r="P120" i="2"/>
  <c r="P615" i="2"/>
  <c r="P550" i="2"/>
  <c r="P610" i="2"/>
  <c r="P27" i="2"/>
  <c r="P597" i="2"/>
  <c r="P266" i="2"/>
  <c r="P137" i="2"/>
  <c r="P151" i="2"/>
  <c r="P53" i="2"/>
  <c r="P471" i="2"/>
  <c r="P491" i="2"/>
  <c r="P434" i="2"/>
  <c r="P470" i="2"/>
  <c r="P636" i="2"/>
  <c r="P202" i="2"/>
  <c r="P389" i="2"/>
  <c r="P465" i="2"/>
  <c r="P112" i="2"/>
  <c r="P8" i="2"/>
  <c r="P314" i="2"/>
  <c r="P54" i="2"/>
  <c r="P645" i="2"/>
  <c r="P164" i="2"/>
  <c r="P190" i="2"/>
  <c r="P522" i="2"/>
  <c r="P129" i="2"/>
  <c r="P376" i="2"/>
  <c r="P483" i="2"/>
  <c r="P517" i="2"/>
  <c r="P139" i="2"/>
  <c r="P36" i="2"/>
  <c r="P492" i="2"/>
  <c r="P343" i="2"/>
  <c r="P282" i="2"/>
  <c r="P167" i="2"/>
  <c r="P301" i="2"/>
  <c r="P273" i="2"/>
  <c r="P638" i="2"/>
  <c r="P596" i="2"/>
  <c r="P197" i="2"/>
  <c r="P466" i="2"/>
  <c r="P617" i="2"/>
  <c r="P195" i="2"/>
  <c r="P532" i="2"/>
  <c r="P214" i="2"/>
  <c r="P86" i="2"/>
  <c r="P66" i="2"/>
  <c r="P134" i="2"/>
  <c r="P256" i="2"/>
  <c r="P124" i="2"/>
  <c r="P631" i="2"/>
  <c r="P548" i="2"/>
  <c r="P160" i="2"/>
  <c r="P338" i="2"/>
  <c r="P557" i="2"/>
  <c r="P212" i="2"/>
  <c r="P35" i="2"/>
  <c r="P637" i="2"/>
  <c r="P611" i="2"/>
  <c r="P52" i="2"/>
  <c r="P450" i="2"/>
  <c r="P33" i="2"/>
  <c r="P13" i="2"/>
  <c r="P533" i="2"/>
  <c r="P101" i="2"/>
  <c r="P251" i="2"/>
  <c r="P510" i="2"/>
  <c r="P95" i="2"/>
  <c r="P227" i="2"/>
  <c r="P20" i="2"/>
  <c r="P165" i="2"/>
  <c r="P121" i="2"/>
  <c r="P196" i="2"/>
  <c r="P424" i="2"/>
  <c r="P169" i="2"/>
  <c r="P618" i="2"/>
  <c r="P384" i="2"/>
  <c r="P634" i="2"/>
  <c r="P105" i="2"/>
  <c r="P482" i="2"/>
  <c r="P44" i="2"/>
  <c r="P61" i="2"/>
  <c r="P534" i="2"/>
  <c r="P480" i="2"/>
  <c r="P42" i="2"/>
  <c r="P582" i="2"/>
  <c r="P10" i="2"/>
  <c r="P317" i="2"/>
  <c r="P325" i="2"/>
  <c r="P508" i="2"/>
  <c r="P392" i="2"/>
  <c r="P213" i="2"/>
  <c r="P269" i="2"/>
  <c r="P93" i="2"/>
  <c r="P116" i="2"/>
  <c r="P128" i="2"/>
  <c r="P639" i="2"/>
  <c r="P370" i="2"/>
  <c r="P84" i="2"/>
  <c r="P626" i="2"/>
  <c r="P104" i="2"/>
  <c r="P46" i="2"/>
  <c r="P316" i="2"/>
  <c r="P553" i="2"/>
  <c r="P276" i="2"/>
  <c r="P281" i="2"/>
  <c r="P156" i="2"/>
  <c r="P622" i="2"/>
  <c r="P310" i="2"/>
  <c r="P26" i="2"/>
  <c r="P145" i="2"/>
  <c r="P210" i="2"/>
  <c r="P467" i="2"/>
  <c r="P14" i="2"/>
  <c r="P155" i="2"/>
  <c r="P132" i="2"/>
  <c r="P616" i="2"/>
  <c r="P647" i="2"/>
  <c r="P294" i="2"/>
  <c r="P270" i="2"/>
  <c r="P565" i="2"/>
  <c r="P388" i="2"/>
  <c r="P291" i="2"/>
  <c r="P509" i="2"/>
  <c r="P179" i="2"/>
  <c r="P228" i="2"/>
  <c r="P264" i="2"/>
  <c r="P231" i="2"/>
  <c r="P111" i="2"/>
  <c r="P184" i="2"/>
  <c r="P453" i="2"/>
  <c r="P643" i="2"/>
  <c r="P284" i="2"/>
  <c r="P67" i="2"/>
  <c r="P308" i="2"/>
  <c r="P461" i="2"/>
  <c r="P142" i="2"/>
  <c r="P585" i="2"/>
  <c r="P451" i="2"/>
  <c r="P63" i="2"/>
  <c r="P537" i="2"/>
  <c r="P146" i="2"/>
  <c r="P87" i="2"/>
  <c r="P418" i="2"/>
  <c r="P300" i="2"/>
  <c r="P438" i="2"/>
  <c r="P174" i="2"/>
  <c r="P436" i="2"/>
  <c r="P484" i="2"/>
  <c r="P235" i="2"/>
  <c r="P274" i="2"/>
  <c r="P18" i="2"/>
  <c r="P396" i="2"/>
  <c r="P58" i="2"/>
  <c r="P571" i="2"/>
  <c r="P477" i="2"/>
  <c r="P599" i="2"/>
  <c r="P439" i="2"/>
  <c r="P641" i="2"/>
  <c r="P529" i="2"/>
  <c r="P516" i="2"/>
  <c r="P229" i="2"/>
  <c r="P50" i="2"/>
  <c r="P55" i="2"/>
  <c r="P43" i="2"/>
  <c r="P149" i="2"/>
  <c r="P4" i="2"/>
  <c r="P64" i="2"/>
  <c r="P21" i="2"/>
  <c r="P478" i="2"/>
  <c r="P395" i="2"/>
  <c r="P189" i="2"/>
  <c r="P246" i="2"/>
  <c r="P373" i="2"/>
  <c r="P546" i="2"/>
  <c r="P521" i="2"/>
  <c r="P250" i="2"/>
  <c r="P130" i="2"/>
  <c r="P635" i="2"/>
  <c r="P602" i="2"/>
  <c r="P623" i="2"/>
  <c r="P89" i="2"/>
  <c r="P332" i="2"/>
  <c r="P447" i="2"/>
  <c r="P503" i="2"/>
  <c r="P74" i="2"/>
  <c r="P154" i="2"/>
  <c r="P544" i="2"/>
  <c r="P268" i="2"/>
  <c r="P497" i="2"/>
  <c r="P141" i="2"/>
  <c r="P218" i="2"/>
  <c r="P545" i="2"/>
  <c r="P468" i="2"/>
  <c r="P479" i="2"/>
  <c r="P598" i="2"/>
  <c r="P99" i="2"/>
  <c r="P29" i="2"/>
  <c r="P456" i="2"/>
  <c r="P259" i="2"/>
  <c r="P612" i="2"/>
  <c r="P463" i="2"/>
  <c r="P118" i="2"/>
  <c r="P69" i="2"/>
  <c r="P289" i="2"/>
  <c r="P191" i="2"/>
  <c r="P454" i="2"/>
  <c r="P472" i="2"/>
  <c r="P258" i="2"/>
  <c r="P452" i="2"/>
  <c r="P98" i="2"/>
  <c r="P278" i="2"/>
  <c r="P290" i="2"/>
  <c r="P607" i="2"/>
  <c r="P315" i="2"/>
  <c r="P511" i="2"/>
  <c r="P271" i="2"/>
  <c r="P192" i="2"/>
  <c r="P603" i="2"/>
  <c r="P16" i="2"/>
  <c r="P224" i="2"/>
  <c r="P578" i="2"/>
  <c r="P433" i="2"/>
  <c r="P525" i="2"/>
  <c r="P207" i="2"/>
  <c r="P469" i="2"/>
  <c r="P304" i="2"/>
  <c r="P32" i="2"/>
  <c r="P387" i="2"/>
  <c r="P72" i="2"/>
  <c r="P440" i="2"/>
  <c r="P183" i="2"/>
  <c r="P75" i="2"/>
  <c r="P272" i="2"/>
  <c r="P538" i="2"/>
  <c r="P442" i="2"/>
  <c r="P357" i="2"/>
  <c r="P28" i="2"/>
  <c r="P449" i="2"/>
  <c r="P203" i="2"/>
  <c r="P133" i="2"/>
  <c r="P100" i="2"/>
  <c r="P117" i="2"/>
  <c r="P588" i="2"/>
  <c r="P194" i="2"/>
  <c r="P182" i="2"/>
  <c r="P296" i="2"/>
  <c r="P429" i="2"/>
  <c r="P417" i="2"/>
  <c r="P200" i="2"/>
  <c r="P642" i="2"/>
  <c r="P209" i="2"/>
  <c r="P103" i="2"/>
  <c r="P547" i="2"/>
  <c r="P249" i="2"/>
  <c r="P3" i="2"/>
  <c r="P239" i="2"/>
  <c r="P309" i="2"/>
  <c r="P232" i="2"/>
  <c r="P520" i="2"/>
  <c r="P65" i="2"/>
  <c r="P378" i="2"/>
  <c r="P648" i="2"/>
  <c r="P524" i="2"/>
  <c r="P614" i="2"/>
  <c r="P51" i="2"/>
  <c r="P172" i="2"/>
  <c r="P326" i="2"/>
  <c r="P543" i="2"/>
  <c r="P391" i="2"/>
  <c r="P82" i="2"/>
  <c r="P561" i="2"/>
  <c r="P208" i="2"/>
  <c r="P420" i="2"/>
  <c r="P96" i="2"/>
  <c r="P221" i="2"/>
  <c r="P287" i="2"/>
  <c r="P60" i="2"/>
  <c r="P122" i="2"/>
  <c r="P102" i="2"/>
  <c r="P445" i="2"/>
  <c r="P330" i="2"/>
  <c r="P359" i="2"/>
  <c r="P293" i="2"/>
  <c r="P441" i="2"/>
  <c r="P138" i="2"/>
  <c r="P56" i="2"/>
  <c r="P444" i="2"/>
  <c r="P166" i="2"/>
  <c r="P106" i="2"/>
  <c r="P262" i="2"/>
  <c r="P223" i="2"/>
  <c r="P443" i="2"/>
  <c r="P17" i="2"/>
  <c r="P123" i="2"/>
  <c r="P143" i="2"/>
  <c r="P579" i="2"/>
  <c r="P646" i="2"/>
  <c r="P619" i="2"/>
  <c r="P225" i="2"/>
  <c r="P394" i="2"/>
  <c r="P162" i="2"/>
  <c r="P126" i="2"/>
  <c r="P107" i="2"/>
  <c r="P265" i="2"/>
  <c r="C504" i="6847"/>
  <c r="L12" i="6890"/>
  <c r="C505" i="6847" l="1"/>
  <c r="L8" i="6890"/>
  <c r="H14" i="6892"/>
  <c r="G14" i="6892" s="1"/>
  <c r="C506" i="6847" l="1"/>
  <c r="L9" i="6890"/>
  <c r="P42" i="6850"/>
  <c r="P40" i="6851"/>
  <c r="P43" i="6851" l="1"/>
  <c r="P43" i="6850"/>
  <c r="C507" i="6847"/>
  <c r="L10" i="6890"/>
  <c r="C508" i="6847" l="1"/>
  <c r="L11" i="6890"/>
  <c r="P37" i="6850" s="1"/>
  <c r="P74" i="6851"/>
  <c r="P69" i="6850"/>
  <c r="P54" i="6851" l="1"/>
  <c r="P78" i="6851"/>
  <c r="P56" i="6851"/>
  <c r="P98" i="6850"/>
  <c r="P12" i="6850"/>
  <c r="P56" i="6850"/>
  <c r="P58" i="6850"/>
  <c r="P72" i="6851"/>
  <c r="P24" i="6851"/>
  <c r="P71" i="6851"/>
  <c r="P64" i="6851"/>
  <c r="P93" i="6850"/>
  <c r="P15" i="6850"/>
  <c r="P66" i="6851"/>
  <c r="P50" i="6850"/>
  <c r="P94" i="6851"/>
  <c r="P41" i="6851"/>
  <c r="P79" i="6851"/>
  <c r="P93" i="6851"/>
  <c r="P90" i="6850"/>
  <c r="P14" i="6851"/>
  <c r="P75" i="6851"/>
  <c r="P4" i="6850"/>
  <c r="P80" i="6851"/>
  <c r="P92" i="6851"/>
  <c r="P22" i="6850"/>
  <c r="C509" i="6847"/>
  <c r="G13" i="6888"/>
  <c r="P41" i="6850"/>
  <c r="P65" i="6851"/>
  <c r="P14" i="6850"/>
  <c r="P82" i="6850"/>
  <c r="P21" i="6850"/>
  <c r="P5" i="6850"/>
  <c r="P45" i="6851"/>
  <c r="P83" i="6850"/>
  <c r="P48" i="6851"/>
  <c r="P48" i="6850"/>
  <c r="P68" i="6851"/>
  <c r="P36" i="6851"/>
  <c r="P29" i="6851"/>
  <c r="P25" i="6851"/>
  <c r="P55" i="6850"/>
  <c r="P16" i="6850"/>
  <c r="P77" i="6850"/>
  <c r="P10" i="6851"/>
  <c r="P6" i="6851"/>
  <c r="P13" i="6850"/>
  <c r="P99" i="6851"/>
  <c r="P4" i="6851"/>
  <c r="P71" i="6850"/>
  <c r="P7" i="6851"/>
  <c r="P15" i="6851"/>
  <c r="P61" i="6850"/>
  <c r="P44" i="6851"/>
  <c r="P76" i="6851"/>
  <c r="P86" i="6850"/>
  <c r="P75" i="6850"/>
  <c r="P84" i="6851"/>
  <c r="P69" i="6851"/>
  <c r="P16" i="6851"/>
  <c r="P17" i="6850"/>
  <c r="P85" i="6850"/>
  <c r="P89" i="6850"/>
  <c r="P77" i="6851"/>
  <c r="P5" i="6851"/>
  <c r="P34" i="6851"/>
  <c r="P27" i="6850"/>
  <c r="P76" i="6850"/>
  <c r="P87" i="6850"/>
  <c r="P30" i="6851"/>
  <c r="P13" i="6851"/>
  <c r="P20" i="6850"/>
  <c r="P47" i="6850"/>
  <c r="P46" i="6850"/>
  <c r="P54" i="6850"/>
  <c r="P26" i="6851"/>
  <c r="P72" i="6850"/>
  <c r="P49" i="6851"/>
  <c r="P91" i="6850"/>
  <c r="P90" i="6851"/>
  <c r="P53" i="6851"/>
  <c r="P79" i="6850"/>
  <c r="P28" i="6850"/>
  <c r="P39" i="6850"/>
  <c r="P89" i="6851"/>
  <c r="P83" i="6851"/>
  <c r="P23" i="6851"/>
  <c r="P20" i="6851"/>
  <c r="P42" i="6851"/>
  <c r="P92" i="6850"/>
  <c r="P73" i="6850"/>
  <c r="P10" i="6850"/>
  <c r="P57" i="6850"/>
  <c r="P23" i="6850"/>
  <c r="P86" i="6851"/>
  <c r="P50" i="6851"/>
  <c r="P46" i="6851"/>
  <c r="P81" i="6851"/>
  <c r="P21" i="6851"/>
  <c r="P53" i="6850"/>
  <c r="P99" i="6850"/>
  <c r="P98" i="6851"/>
  <c r="P32" i="6850"/>
  <c r="P36" i="6850"/>
  <c r="P81" i="6850"/>
  <c r="P17" i="6851"/>
  <c r="P80" i="6850"/>
  <c r="P35" i="6850"/>
  <c r="P18" i="6851"/>
  <c r="P74" i="6850"/>
  <c r="P62" i="6850"/>
  <c r="P6" i="6850"/>
  <c r="P31" i="6850"/>
  <c r="P70" i="6851"/>
  <c r="P91" i="6851"/>
  <c r="P31" i="6851"/>
  <c r="P8" i="6850"/>
  <c r="P68" i="6850"/>
  <c r="P12" i="6851"/>
  <c r="P94" i="6850"/>
  <c r="P85" i="6851"/>
  <c r="P18" i="6850"/>
  <c r="E14" i="6892" l="1"/>
  <c r="D14" i="6892" s="1"/>
  <c r="C14" i="6892" s="1"/>
  <c r="C510" i="6847"/>
  <c r="BE18" i="6894" s="1"/>
  <c r="G14" i="6888"/>
  <c r="C511" i="6847" l="1"/>
  <c r="C512" i="6847" s="1"/>
  <c r="G8" i="6888"/>
  <c r="C513" i="6847" l="1"/>
  <c r="BE15" i="6894"/>
  <c r="AH255" i="2"/>
  <c r="AH206" i="2"/>
  <c r="AH414" i="2"/>
  <c r="AH299" i="2"/>
  <c r="AH241" i="2"/>
  <c r="AH261" i="2"/>
  <c r="AH263" i="2"/>
  <c r="AH531" i="2"/>
  <c r="AH285" i="2"/>
  <c r="AH260" i="2"/>
  <c r="AH353" i="2"/>
  <c r="AH298" i="2"/>
  <c r="AH372" i="2"/>
  <c r="AH286" i="2"/>
  <c r="AH216" i="2"/>
  <c r="AH415" i="2"/>
  <c r="AH234" i="2"/>
  <c r="AH205" i="2"/>
  <c r="AH254" i="2"/>
  <c r="AH641" i="2"/>
  <c r="AH480" i="2"/>
  <c r="AH451" i="2"/>
  <c r="AH543" i="2"/>
  <c r="AH36" i="2"/>
  <c r="AH450" i="2"/>
  <c r="AH566" i="2"/>
  <c r="AH20" i="2"/>
  <c r="AH5" i="2"/>
  <c r="AH453" i="2"/>
  <c r="AH68" i="2"/>
  <c r="AH281" i="2"/>
  <c r="AH72" i="2"/>
  <c r="AH483" i="2"/>
  <c r="AH444" i="2"/>
  <c r="AH325" i="2"/>
  <c r="AH132" i="2"/>
  <c r="AH646" i="2"/>
  <c r="AH48" i="2"/>
  <c r="AH210" i="2"/>
  <c r="AH158" i="2"/>
  <c r="AH99" i="2"/>
  <c r="AH360" i="2"/>
  <c r="AH121" i="2"/>
  <c r="AH376" i="2"/>
  <c r="AH455" i="2"/>
  <c r="AH220" i="2"/>
  <c r="AH384" i="2"/>
  <c r="AH242" i="2"/>
  <c r="AH388" i="2"/>
  <c r="AH511" i="2"/>
  <c r="AH89" i="2"/>
  <c r="AH76" i="2"/>
  <c r="AH66" i="2"/>
  <c r="AH231" i="2"/>
  <c r="AH70" i="2"/>
  <c r="AH304" i="2"/>
  <c r="AH296" i="2"/>
  <c r="AH157" i="2"/>
  <c r="AH212" i="2"/>
  <c r="AH343" i="2"/>
  <c r="AH63" i="2"/>
  <c r="AH224" i="2"/>
  <c r="AH438" i="2"/>
  <c r="AH309" i="2"/>
  <c r="AH197" i="2"/>
  <c r="AH134" i="2"/>
  <c r="AH47" i="2"/>
  <c r="AH21" i="2"/>
  <c r="AH429" i="2"/>
  <c r="AH235" i="2"/>
  <c r="AH155" i="2"/>
  <c r="AH273" i="2"/>
  <c r="AH420" i="2"/>
  <c r="AH314" i="2"/>
  <c r="AH610" i="2"/>
  <c r="AH561" i="2"/>
  <c r="AH359" i="2"/>
  <c r="AH468" i="2"/>
  <c r="AH147" i="2"/>
  <c r="AH418" i="2"/>
  <c r="AH310" i="2"/>
  <c r="AH51" i="2"/>
  <c r="AH151" i="2"/>
  <c r="AH106" i="2"/>
  <c r="AH183" i="2"/>
  <c r="AH113" i="2"/>
  <c r="AH139" i="2"/>
  <c r="AH4" i="2"/>
  <c r="AH528" i="2"/>
  <c r="AH7" i="2"/>
  <c r="AH40" i="2"/>
  <c r="AH85" i="2"/>
  <c r="AH608" i="2"/>
  <c r="AH614" i="2"/>
  <c r="AH442" i="2"/>
  <c r="AH137" i="2"/>
  <c r="AH123" i="2"/>
  <c r="AH53" i="2"/>
  <c r="AH34" i="2"/>
  <c r="AH373" i="2"/>
  <c r="AH440" i="2"/>
  <c r="AH77" i="2"/>
  <c r="AH495" i="2"/>
  <c r="AH452" i="2"/>
  <c r="AH536" i="2"/>
  <c r="AH221" i="2"/>
  <c r="AH15" i="2"/>
  <c r="AH437" i="2"/>
  <c r="AH10" i="2"/>
  <c r="AH524" i="2"/>
  <c r="AH62" i="2"/>
  <c r="AH445" i="2"/>
  <c r="AH478" i="2"/>
  <c r="AH301" i="2"/>
  <c r="AH264" i="2"/>
  <c r="AH544" i="2"/>
  <c r="AH160" i="2"/>
  <c r="AH193" i="2"/>
  <c r="AH471" i="2"/>
  <c r="AH126" i="2"/>
  <c r="AH37" i="2"/>
  <c r="AH174" i="2"/>
  <c r="AH156" i="2"/>
  <c r="AH519" i="2"/>
  <c r="AH142" i="2"/>
  <c r="AH32" i="2"/>
  <c r="AH93" i="2"/>
  <c r="AH490" i="2"/>
  <c r="AH322" i="2"/>
  <c r="AH238" i="2"/>
  <c r="AH182" i="2"/>
  <c r="AH64" i="2"/>
  <c r="AH497" i="2"/>
  <c r="AH538" i="2"/>
  <c r="AH386" i="2"/>
  <c r="AH148" i="2"/>
  <c r="AH104" i="2"/>
  <c r="AH289" i="2"/>
  <c r="AH529" i="2"/>
  <c r="AH477" i="2"/>
  <c r="AH73" i="2"/>
  <c r="AH131" i="2"/>
  <c r="AH190" i="2"/>
  <c r="AH578" i="2"/>
  <c r="AH287" i="2"/>
  <c r="AH546" i="2"/>
  <c r="AH338" i="2"/>
  <c r="AH55" i="2"/>
  <c r="AH214" i="2"/>
  <c r="AH207" i="2"/>
  <c r="AH305" i="2"/>
  <c r="AH229" i="2"/>
  <c r="AH276" i="2"/>
  <c r="AH150" i="2"/>
  <c r="AH391" i="2"/>
  <c r="AH45" i="2"/>
  <c r="AH607" i="2"/>
  <c r="AH602" i="2"/>
  <c r="AH26" i="2"/>
  <c r="AH8" i="2"/>
  <c r="AH78" i="2"/>
  <c r="AH118" i="2"/>
  <c r="AH119" i="2"/>
  <c r="AH24" i="2"/>
  <c r="AH466" i="2"/>
  <c r="AH585" i="2"/>
  <c r="AH232" i="2"/>
  <c r="AH90" i="2"/>
  <c r="AH11" i="2"/>
  <c r="AH54" i="2"/>
  <c r="AH630" i="2"/>
  <c r="AH173" i="2"/>
  <c r="AH95" i="2"/>
  <c r="AH114" i="2"/>
  <c r="AH532" i="2"/>
  <c r="AH59" i="2"/>
  <c r="AH81" i="2"/>
  <c r="AH218" i="2"/>
  <c r="AH537" i="2"/>
  <c r="AH272" i="2"/>
  <c r="AH636" i="2"/>
  <c r="AH465" i="2"/>
  <c r="AH172" i="2"/>
  <c r="AH509" i="2"/>
  <c r="AH489" i="2"/>
  <c r="AH565" i="2"/>
  <c r="AH303" i="2"/>
  <c r="AH503" i="2"/>
  <c r="AH417" i="2"/>
  <c r="AH109" i="2"/>
  <c r="AH315" i="2"/>
  <c r="AH52" i="2"/>
  <c r="AH112" i="2"/>
  <c r="AH387" i="2"/>
  <c r="AH302" i="2"/>
  <c r="AH596" i="2"/>
  <c r="AH571" i="2"/>
  <c r="AH35" i="2"/>
  <c r="AH43" i="2"/>
  <c r="AH550" i="2"/>
  <c r="AH492" i="2"/>
  <c r="AH258" i="2"/>
  <c r="AH202" i="2"/>
  <c r="AH374" i="2"/>
  <c r="AH223" i="2"/>
  <c r="AH31" i="2"/>
  <c r="AH177" i="2"/>
  <c r="AH316" i="2"/>
  <c r="AH145" i="2"/>
  <c r="AH491" i="2"/>
  <c r="AH502" i="2"/>
  <c r="AH60" i="2"/>
  <c r="AH22" i="2"/>
  <c r="AH534" i="2"/>
  <c r="AH639" i="2"/>
  <c r="AH644" i="2"/>
  <c r="AH297" i="2"/>
  <c r="AH188" i="2"/>
  <c r="AH88" i="2"/>
  <c r="AH146" i="2"/>
  <c r="AH424" i="2"/>
  <c r="AH449" i="2"/>
  <c r="AH313" i="2"/>
  <c r="AH485" i="2"/>
  <c r="AH560" i="2"/>
  <c r="AH522" i="2"/>
  <c r="AH233" i="2"/>
  <c r="AH283" i="2"/>
  <c r="AH545" i="2"/>
  <c r="AH164" i="2"/>
  <c r="AH50" i="2"/>
  <c r="AH28" i="2"/>
  <c r="AH611" i="2"/>
  <c r="AH110" i="2"/>
  <c r="AH256" i="2"/>
  <c r="AH426" i="2"/>
  <c r="AH33" i="2"/>
  <c r="AH463" i="2"/>
  <c r="AH129" i="2"/>
  <c r="AH330" i="2"/>
  <c r="AH92" i="2"/>
  <c r="AH191" i="2"/>
  <c r="AH295" i="2"/>
  <c r="AH533" i="2"/>
  <c r="AH176" i="2"/>
  <c r="AH189" i="2"/>
  <c r="AH116" i="2"/>
  <c r="AH271" i="2"/>
  <c r="AH282" i="2"/>
  <c r="AH346" i="2"/>
  <c r="AH517" i="2"/>
  <c r="AH247" i="2"/>
  <c r="AH582" i="2"/>
  <c r="AH122" i="2"/>
  <c r="AH278" i="2"/>
  <c r="AH300" i="2"/>
  <c r="AH515" i="2"/>
  <c r="AH634" i="2"/>
  <c r="AH288" i="2"/>
  <c r="AH259" i="2"/>
  <c r="AH394" i="2"/>
  <c r="AH598" i="2"/>
  <c r="AH101" i="2"/>
  <c r="AH280" i="2"/>
  <c r="AH184" i="2"/>
  <c r="AH622" i="2"/>
  <c r="AH472" i="2"/>
  <c r="AH626" i="2"/>
  <c r="AH637" i="2"/>
  <c r="AH618" i="2"/>
  <c r="AH65" i="2"/>
  <c r="AH75" i="2"/>
  <c r="AH105" i="2"/>
  <c r="AH213" i="2"/>
  <c r="AH143" i="2"/>
  <c r="AH30" i="2"/>
  <c r="AH648" i="2"/>
  <c r="AH209" i="2"/>
  <c r="AH635" i="2"/>
  <c r="AH96" i="2"/>
  <c r="AH616" i="2"/>
  <c r="AH484" i="2"/>
  <c r="AH520" i="2"/>
  <c r="AH149" i="2"/>
  <c r="AH645" i="2"/>
  <c r="AH588" i="2"/>
  <c r="AH402" i="2"/>
  <c r="AH86" i="2"/>
  <c r="AH196" i="2"/>
  <c r="AH433" i="2"/>
  <c r="AH467" i="2"/>
  <c r="AH370" i="2"/>
  <c r="AH87" i="2"/>
  <c r="AH617" i="2"/>
  <c r="AH606" i="2"/>
  <c r="AH39" i="2"/>
  <c r="AH461" i="2"/>
  <c r="AH227" i="2"/>
  <c r="AH186" i="2"/>
  <c r="AH84" i="2"/>
  <c r="AH124" i="2"/>
  <c r="AH67" i="2"/>
  <c r="AH526" i="2"/>
  <c r="AH612" i="2"/>
  <c r="AH44" i="2"/>
  <c r="AH456" i="2"/>
  <c r="AH389" i="2"/>
  <c r="AH447" i="2"/>
  <c r="AH457" i="2"/>
  <c r="AH80" i="2"/>
  <c r="AH226" i="2"/>
  <c r="AH586" i="2"/>
  <c r="AH395" i="2"/>
  <c r="AH128" i="2"/>
  <c r="AH454" i="2"/>
  <c r="AH551" i="2"/>
  <c r="AH643" i="2"/>
  <c r="AH161" i="2"/>
  <c r="AH392" i="2"/>
  <c r="AH165" i="2"/>
  <c r="AH265" i="2"/>
  <c r="AH222" i="2"/>
  <c r="AH203" i="2"/>
  <c r="AH57" i="2"/>
  <c r="AH631" i="2"/>
  <c r="AH548" i="2"/>
  <c r="AH74" i="2"/>
  <c r="AH18" i="2"/>
  <c r="AH510" i="2"/>
  <c r="AH179" i="2"/>
  <c r="AH127" i="2"/>
  <c r="AH623" i="2"/>
  <c r="AH579" i="2"/>
  <c r="AH308" i="2"/>
  <c r="AH284" i="2"/>
  <c r="AH597" i="2"/>
  <c r="AH120" i="2"/>
  <c r="AH521" i="2"/>
  <c r="AH12" i="2"/>
  <c r="AH192" i="2"/>
  <c r="AH111" i="2"/>
  <c r="AH549" i="2"/>
  <c r="AH125" i="2"/>
  <c r="AH204" i="2"/>
  <c r="AH200" i="2"/>
  <c r="AH98" i="2"/>
  <c r="AH508" i="2"/>
  <c r="AH249" i="2"/>
  <c r="AH208" i="2"/>
  <c r="AH547" i="2"/>
  <c r="AH434" i="2"/>
  <c r="AH496" i="2"/>
  <c r="AH162" i="2"/>
  <c r="AH396" i="2"/>
  <c r="AH441" i="2"/>
  <c r="AH277" i="2"/>
  <c r="AH58" i="2"/>
  <c r="AH267" i="2"/>
  <c r="AH198" i="2"/>
  <c r="AH29" i="2"/>
  <c r="AH187" i="2"/>
  <c r="AH219" i="2"/>
  <c r="AH619" i="2"/>
  <c r="AH167" i="2"/>
  <c r="AH166" i="2"/>
  <c r="AH56" i="2"/>
  <c r="AH419" i="2"/>
  <c r="AH159" i="2"/>
  <c r="AH603" i="2"/>
  <c r="AH100" i="2"/>
  <c r="AH609" i="2"/>
  <c r="AH23" i="2"/>
  <c r="AH246" i="2"/>
  <c r="AH251" i="2"/>
  <c r="AH240" i="2"/>
  <c r="AH79" i="2"/>
  <c r="AH317" i="2"/>
  <c r="AH138" i="2"/>
  <c r="AH248" i="2"/>
  <c r="AH69" i="2"/>
  <c r="AH482" i="2"/>
  <c r="AH130" i="2"/>
  <c r="AH133" i="2"/>
  <c r="AH27" i="2"/>
  <c r="AH94" i="2"/>
  <c r="AH262" i="2"/>
  <c r="AH41" i="2"/>
  <c r="AH154" i="2"/>
  <c r="AH117" i="2"/>
  <c r="AH357" i="2"/>
  <c r="AH458" i="2"/>
  <c r="AH71" i="2"/>
  <c r="AH542" i="2"/>
  <c r="AH443" i="2"/>
  <c r="AH228" i="2"/>
  <c r="AH470" i="2"/>
  <c r="AH38" i="2"/>
  <c r="AH3" i="2"/>
  <c r="AH421" i="2"/>
  <c r="AH42" i="2"/>
  <c r="AH13" i="2"/>
  <c r="AH525" i="2"/>
  <c r="AH469" i="2"/>
  <c r="AH647" i="2"/>
  <c r="AH46" i="2"/>
  <c r="AH535" i="2"/>
  <c r="AH225" i="2"/>
  <c r="AH115" i="2"/>
  <c r="AH553" i="2"/>
  <c r="AH239" i="2"/>
  <c r="AH446" i="2"/>
  <c r="AH479" i="2"/>
  <c r="AH82" i="2"/>
  <c r="AH270" i="2"/>
  <c r="AH615" i="2"/>
  <c r="AH448" i="2"/>
  <c r="AH83" i="2"/>
  <c r="AH564" i="2"/>
  <c r="AH378" i="2"/>
  <c r="AH557" i="2"/>
  <c r="AH268" i="2"/>
  <c r="AH194" i="2"/>
  <c r="AH103" i="2"/>
  <c r="AH195" i="2"/>
  <c r="AH135" i="2"/>
  <c r="AH539" i="2"/>
  <c r="AH250" i="2"/>
  <c r="AH377" i="2"/>
  <c r="AH291" i="2"/>
  <c r="AH107" i="2"/>
  <c r="AH326" i="2"/>
  <c r="AH599" i="2"/>
  <c r="AH293" i="2"/>
  <c r="AH294" i="2"/>
  <c r="AH266" i="2"/>
  <c r="AH25" i="2"/>
  <c r="AH61" i="2"/>
  <c r="AH516" i="2"/>
  <c r="AH439" i="2"/>
  <c r="AH436" i="2"/>
  <c r="AH274" i="2"/>
  <c r="AH642" i="2"/>
  <c r="AH332" i="2"/>
  <c r="AH638" i="2"/>
  <c r="AH102" i="2"/>
  <c r="AH19" i="2"/>
  <c r="AH269" i="2"/>
  <c r="AH49" i="2"/>
  <c r="AH141" i="2"/>
  <c r="AH570" i="2"/>
  <c r="AH169" i="2"/>
  <c r="AH587" i="2"/>
  <c r="AH97" i="2"/>
  <c r="AH290" i="2"/>
  <c r="G6" i="6889"/>
  <c r="B283" i="2"/>
  <c r="B395" i="2"/>
  <c r="C283" i="2"/>
  <c r="C84" i="6851"/>
  <c r="C35" i="6850"/>
  <c r="C228" i="2"/>
  <c r="B39" i="6850"/>
  <c r="B330" i="2"/>
  <c r="C330" i="2"/>
  <c r="C280" i="2"/>
  <c r="C61" i="6850"/>
  <c r="C72" i="6850"/>
  <c r="B511" i="2"/>
  <c r="B76" i="6851"/>
  <c r="C12" i="6850"/>
  <c r="B121" i="2"/>
  <c r="C39" i="6850"/>
  <c r="C517" i="2"/>
  <c r="C106" i="2"/>
  <c r="B391" i="2"/>
  <c r="B238" i="2"/>
  <c r="C85" i="6851"/>
  <c r="C79" i="6850"/>
  <c r="B76" i="6850"/>
  <c r="C70" i="6851"/>
  <c r="C477" i="2"/>
  <c r="B648" i="2"/>
  <c r="B418" i="2"/>
  <c r="C421" i="2"/>
  <c r="B145" i="2"/>
  <c r="B232" i="2"/>
  <c r="C74" i="2"/>
  <c r="B509" i="2"/>
  <c r="B70" i="6851"/>
  <c r="C12" i="6851"/>
  <c r="C86" i="6851"/>
  <c r="B74" i="6851"/>
  <c r="B80" i="6850"/>
  <c r="B437" i="2"/>
  <c r="B43" i="6851"/>
  <c r="B82" i="6850"/>
  <c r="B384" i="2"/>
  <c r="C82" i="6850"/>
  <c r="B147" i="2"/>
  <c r="B83" i="6851"/>
  <c r="C76" i="6850"/>
  <c r="B528" i="2"/>
  <c r="C75" i="6850"/>
  <c r="C391" i="2"/>
  <c r="B454" i="2"/>
  <c r="B132" i="2"/>
  <c r="B520" i="2"/>
  <c r="C78" i="6851"/>
  <c r="B74" i="2"/>
  <c r="C43" i="6851"/>
  <c r="C377" i="2"/>
  <c r="B84" i="6851"/>
  <c r="B90" i="6851"/>
  <c r="B75" i="6850"/>
  <c r="C72" i="6851"/>
  <c r="B517" i="2"/>
  <c r="C34" i="6851"/>
  <c r="C520" i="2"/>
  <c r="B35" i="6850"/>
  <c r="C68" i="6850"/>
  <c r="C528" i="2"/>
  <c r="B106" i="2"/>
  <c r="B91" i="6851"/>
  <c r="B231" i="2"/>
  <c r="B69" i="6850"/>
  <c r="C376" i="2"/>
  <c r="B72" i="6850"/>
  <c r="B478" i="2"/>
  <c r="B477" i="2"/>
  <c r="C454" i="2"/>
  <c r="B91" i="6850"/>
  <c r="C509" i="2"/>
  <c r="B536" i="2"/>
  <c r="B522" i="2"/>
  <c r="B12" i="6851"/>
  <c r="B396" i="2"/>
  <c r="C238" i="2"/>
  <c r="B34" i="6851"/>
  <c r="C648" i="2"/>
  <c r="C89" i="6850"/>
  <c r="B421" i="2"/>
  <c r="C74" i="6851"/>
  <c r="B69" i="6851"/>
  <c r="C392" i="2"/>
  <c r="B525" i="2"/>
  <c r="C40" i="6851"/>
  <c r="C547" i="2"/>
  <c r="C231" i="2"/>
  <c r="C249" i="2"/>
  <c r="B30" i="6851"/>
  <c r="C281" i="2"/>
  <c r="C437" i="2"/>
  <c r="C525" i="2"/>
  <c r="C169" i="2"/>
  <c r="C455" i="2"/>
  <c r="C145" i="2"/>
  <c r="B169" i="2"/>
  <c r="C121" i="2"/>
  <c r="C94" i="6851"/>
  <c r="B392" i="2"/>
  <c r="B376" i="2"/>
  <c r="B529" i="2"/>
  <c r="C524" i="2"/>
  <c r="B78" i="6851"/>
  <c r="C81" i="6850"/>
  <c r="C346" i="2"/>
  <c r="B43" i="6850"/>
  <c r="B12" i="6850"/>
  <c r="C90" i="6850"/>
  <c r="C458" i="2"/>
  <c r="C43" i="6850"/>
  <c r="B458" i="2"/>
  <c r="B280" i="2"/>
  <c r="B94" i="6851"/>
  <c r="B524" i="2"/>
  <c r="C69" i="6851"/>
  <c r="C147" i="2"/>
  <c r="B75" i="6851"/>
  <c r="C522" i="2"/>
  <c r="C596" i="2"/>
  <c r="B40" i="6851"/>
  <c r="C30" i="6851"/>
  <c r="C57" i="6850"/>
  <c r="C232" i="2"/>
  <c r="B89" i="6850"/>
  <c r="C396" i="2"/>
  <c r="C384" i="2"/>
  <c r="C91" i="6851"/>
  <c r="B64" i="6851"/>
  <c r="B281" i="2"/>
  <c r="B81" i="6850"/>
  <c r="C69" i="6850"/>
  <c r="C536" i="2"/>
  <c r="B249" i="2"/>
  <c r="C91" i="6850"/>
  <c r="C64" i="6851"/>
  <c r="C42" i="6850"/>
  <c r="B61" i="6850"/>
  <c r="C478" i="2"/>
  <c r="C83" i="6851"/>
  <c r="B79" i="6850"/>
  <c r="B228" i="2"/>
  <c r="B346" i="2"/>
  <c r="C529" i="2"/>
  <c r="C75" i="6851"/>
  <c r="B58" i="6850"/>
  <c r="B42" i="6850"/>
  <c r="C90" i="6851"/>
  <c r="C80" i="6850"/>
  <c r="B547" i="2"/>
  <c r="B377" i="2"/>
  <c r="C76" i="6851"/>
  <c r="B57" i="6850"/>
  <c r="C418" i="2"/>
  <c r="B455" i="2"/>
  <c r="B596" i="2"/>
  <c r="B68" i="6850"/>
  <c r="C395" i="2"/>
  <c r="B86" i="6851"/>
  <c r="C132" i="2"/>
  <c r="B72" i="6851"/>
  <c r="C511" i="2"/>
  <c r="B90" i="6850"/>
  <c r="B85" i="6851"/>
  <c r="C58" i="6850"/>
  <c r="Q180" i="2" l="1"/>
  <c r="C514" i="6847"/>
  <c r="BE16" i="6894"/>
  <c r="H31" i="6892"/>
  <c r="G31" i="6892" s="1"/>
  <c r="AH36" i="6851"/>
  <c r="AH14" i="6850"/>
  <c r="AH72" i="6850"/>
  <c r="AH80" i="6850"/>
  <c r="AH49" i="6851"/>
  <c r="AH6" i="6851"/>
  <c r="AH47" i="6850"/>
  <c r="AH21" i="6851"/>
  <c r="AH71" i="6850"/>
  <c r="AH71" i="6851"/>
  <c r="AH70" i="6851"/>
  <c r="AH37" i="6850"/>
  <c r="AH99" i="6850"/>
  <c r="AH82" i="6850"/>
  <c r="AH54" i="6850"/>
  <c r="AH8" i="6851"/>
  <c r="AH31" i="6851"/>
  <c r="AH22" i="6850"/>
  <c r="AH94" i="6851"/>
  <c r="AH83" i="6850"/>
  <c r="AH87" i="6850"/>
  <c r="AH4" i="6850"/>
  <c r="AH68" i="6851"/>
  <c r="AH44" i="6851"/>
  <c r="AH18" i="6851"/>
  <c r="AH76" i="6851"/>
  <c r="AH72" i="6851"/>
  <c r="AH66" i="6851"/>
  <c r="AH74" i="6851"/>
  <c r="AH50" i="6851"/>
  <c r="AH40" i="6851"/>
  <c r="AH24" i="6851"/>
  <c r="AH23" i="6850"/>
  <c r="AH41" i="6851"/>
  <c r="AH62" i="6850"/>
  <c r="AH28" i="6850"/>
  <c r="AH9" i="6851"/>
  <c r="AH16" i="6850"/>
  <c r="AH98" i="6850"/>
  <c r="AH78" i="6851"/>
  <c r="AH64" i="6851"/>
  <c r="AH76" i="6850"/>
  <c r="AH91" i="6851"/>
  <c r="AH93" i="6850"/>
  <c r="AH91" i="6850"/>
  <c r="AH43" i="6851"/>
  <c r="AH86" i="6850"/>
  <c r="AH65" i="6851"/>
  <c r="AH57" i="6850"/>
  <c r="AH16" i="6851"/>
  <c r="AH90" i="6850"/>
  <c r="AH68" i="6850"/>
  <c r="AH75" i="6851"/>
  <c r="AH98" i="6851"/>
  <c r="AH39" i="6850"/>
  <c r="AH48" i="6850"/>
  <c r="AH27" i="6850"/>
  <c r="AH53" i="6850"/>
  <c r="AH35" i="6850"/>
  <c r="AH32" i="6850"/>
  <c r="AH3" i="6851"/>
  <c r="AH93" i="6851"/>
  <c r="AH20" i="6850"/>
  <c r="AH30" i="6851"/>
  <c r="AH83" i="6851"/>
  <c r="AH15" i="6851"/>
  <c r="AH18" i="6850"/>
  <c r="AH58" i="6850"/>
  <c r="AH9" i="6850"/>
  <c r="AH55" i="6850"/>
  <c r="AH81" i="6850"/>
  <c r="AH7" i="6850"/>
  <c r="AH46" i="6851"/>
  <c r="AH50" i="6850"/>
  <c r="AH45" i="6851"/>
  <c r="AH85" i="6851"/>
  <c r="AH23" i="6851"/>
  <c r="AH46" i="6850"/>
  <c r="AH4" i="6851"/>
  <c r="AH99" i="6851"/>
  <c r="AH36" i="6850"/>
  <c r="AH86" i="6851"/>
  <c r="AH31" i="6850"/>
  <c r="AH20" i="6851"/>
  <c r="AH92" i="6850"/>
  <c r="AH75" i="6850"/>
  <c r="AH13" i="6851"/>
  <c r="AH12" i="6850"/>
  <c r="AH89" i="6850"/>
  <c r="AH81" i="6851"/>
  <c r="AH17" i="6850"/>
  <c r="AH89" i="6851"/>
  <c r="AH11" i="6850"/>
  <c r="AH77" i="6851"/>
  <c r="AH53" i="6851"/>
  <c r="AH69" i="6851"/>
  <c r="AH54" i="6851"/>
  <c r="AH90" i="6851"/>
  <c r="AH12" i="6851"/>
  <c r="AH29" i="6851"/>
  <c r="AH42" i="6850"/>
  <c r="AH34" i="6851"/>
  <c r="AH3" i="6850"/>
  <c r="AH26" i="6851"/>
  <c r="AH5" i="6851"/>
  <c r="AH74" i="6850"/>
  <c r="AH42" i="6851"/>
  <c r="AH80" i="6851"/>
  <c r="AH41" i="6850"/>
  <c r="AH85" i="6850"/>
  <c r="AH43" i="6850"/>
  <c r="AH56" i="6851"/>
  <c r="AH84" i="6851"/>
  <c r="AH15" i="6850"/>
  <c r="AH92" i="6851"/>
  <c r="AH79" i="6851"/>
  <c r="AH17" i="6851"/>
  <c r="AH73" i="6850"/>
  <c r="AH94" i="6850"/>
  <c r="AH61" i="6850"/>
  <c r="AH56" i="6850"/>
  <c r="AH11" i="6851"/>
  <c r="AH48" i="6851"/>
  <c r="AH77" i="6850"/>
  <c r="AH25" i="6851"/>
  <c r="AH21" i="6850"/>
  <c r="AH69" i="6850"/>
  <c r="AH79" i="6850"/>
  <c r="AH5" i="6850"/>
  <c r="AH6" i="6850"/>
  <c r="C515" i="6847" l="1"/>
  <c r="BE19" i="6894"/>
  <c r="P19" i="6898"/>
  <c r="E31" i="6892"/>
  <c r="D31" i="6892" s="1"/>
  <c r="C31" i="6892" s="1"/>
  <c r="S108" i="2" l="1"/>
  <c r="S28" i="2"/>
  <c r="C516" i="6847"/>
  <c r="BE26" i="6894"/>
  <c r="C517" i="6847" l="1"/>
  <c r="BE31" i="6894"/>
  <c r="C518" i="6847" l="1"/>
  <c r="BE33" i="6894"/>
  <c r="C519" i="6847" l="1"/>
  <c r="BE34" i="6894"/>
  <c r="C520" i="6847" l="1"/>
  <c r="BE35" i="6894"/>
  <c r="C521" i="6847" l="1"/>
  <c r="BE36" i="6894"/>
  <c r="C522" i="6847" l="1"/>
  <c r="BE37" i="6894"/>
  <c r="C523" i="6847" l="1"/>
  <c r="BE40" i="6894"/>
  <c r="C524" i="6847" l="1"/>
  <c r="BE42" i="6894"/>
  <c r="C525" i="6847" l="1"/>
  <c r="BE43" i="6894"/>
  <c r="C526" i="6847" l="1"/>
  <c r="BE44" i="6894"/>
  <c r="C527" i="6847" l="1"/>
  <c r="BE45" i="6894"/>
  <c r="C528" i="6847" l="1"/>
  <c r="BE46" i="6894"/>
  <c r="C529" i="6847" l="1"/>
  <c r="BE49" i="6894"/>
  <c r="P46" i="6898"/>
  <c r="C530" i="6847" l="1"/>
  <c r="P53" i="6898"/>
  <c r="BE51" i="6894"/>
  <c r="Q384" i="2" l="1"/>
  <c r="Q132" i="2"/>
  <c r="Q491" i="2"/>
  <c r="Q421" i="2"/>
  <c r="Q253" i="2"/>
  <c r="Q73" i="2"/>
  <c r="Q147" i="2"/>
  <c r="Q105" i="2"/>
  <c r="Q40" i="2"/>
  <c r="Q133" i="2"/>
  <c r="Q448" i="2"/>
  <c r="Q418" i="2"/>
  <c r="Q333" i="2"/>
  <c r="Q489" i="2"/>
  <c r="Q261" i="2"/>
  <c r="Q231" i="2"/>
  <c r="Q119" i="2"/>
  <c r="Q642" i="2"/>
  <c r="Q521" i="2"/>
  <c r="Q426" i="2"/>
  <c r="Q526" i="2"/>
  <c r="Q278" i="2"/>
  <c r="Q638" i="2"/>
  <c r="Q206" i="2"/>
  <c r="Q181" i="2"/>
  <c r="Q93" i="2"/>
  <c r="Q61" i="2"/>
  <c r="Q485" i="2"/>
  <c r="Q257" i="2"/>
  <c r="Q269" i="2"/>
  <c r="Q265" i="2"/>
  <c r="Q53" i="2"/>
  <c r="Q167" i="2"/>
  <c r="Q509" i="2"/>
  <c r="Q453" i="2"/>
  <c r="Q149" i="2"/>
  <c r="Q219" i="2"/>
  <c r="Q495" i="2"/>
  <c r="Q213" i="2"/>
  <c r="Q81" i="2"/>
  <c r="Q455" i="2"/>
  <c r="Q33" i="2"/>
  <c r="Q599" i="2"/>
  <c r="Q586" i="2"/>
  <c r="Q187" i="2"/>
  <c r="Q159" i="2"/>
  <c r="Q70" i="2"/>
  <c r="Q67" i="2"/>
  <c r="Q85" i="2"/>
  <c r="Q550" i="2"/>
  <c r="Q55" i="2"/>
  <c r="Q466" i="2"/>
  <c r="Q439" i="2"/>
  <c r="Q207" i="2"/>
  <c r="Q619" i="2"/>
  <c r="Q451" i="2"/>
  <c r="Q71" i="2"/>
  <c r="Q141" i="2"/>
  <c r="Q343" i="2"/>
  <c r="Q64" i="2"/>
  <c r="Q392" i="2"/>
  <c r="Q259" i="2"/>
  <c r="Q511" i="2"/>
  <c r="Q65" i="2"/>
  <c r="Q188" i="2"/>
  <c r="Q546" i="2"/>
  <c r="Q39" i="2"/>
  <c r="Q479" i="2"/>
  <c r="Q587" i="2"/>
  <c r="Q634" i="2"/>
  <c r="Q467" i="2"/>
  <c r="Q78" i="2"/>
  <c r="Q102" i="2"/>
  <c r="Q8" i="2"/>
  <c r="Q519" i="2"/>
  <c r="Q129" i="2"/>
  <c r="Q57" i="2"/>
  <c r="Q58" i="2"/>
  <c r="Q197" i="2"/>
  <c r="Q232" i="2"/>
  <c r="Q326" i="2"/>
  <c r="Q522" i="2"/>
  <c r="Q284" i="2"/>
  <c r="Q126" i="2"/>
  <c r="Q262" i="2"/>
  <c r="Q433" i="2"/>
  <c r="Q545" i="2"/>
  <c r="Q200" i="2"/>
  <c r="Q30" i="2"/>
  <c r="Q313" i="2"/>
  <c r="Q76" i="2"/>
  <c r="Q442" i="2"/>
  <c r="Q142" i="2"/>
  <c r="Q502" i="2"/>
  <c r="Q194" i="2"/>
  <c r="Q386" i="2"/>
  <c r="Q609" i="2"/>
  <c r="Q89" i="2"/>
  <c r="Q603" i="2"/>
  <c r="Q100" i="2"/>
  <c r="Q533" i="2"/>
  <c r="Q165" i="2"/>
  <c r="Q457" i="2"/>
  <c r="Q35" i="2"/>
  <c r="Q169" i="2"/>
  <c r="Q251" i="2"/>
  <c r="Q225" i="2"/>
  <c r="Q282" i="2"/>
  <c r="Q497" i="2"/>
  <c r="Q179" i="2"/>
  <c r="Q477" i="2"/>
  <c r="Q443" i="2"/>
  <c r="Q128" i="2"/>
  <c r="Q10" i="2"/>
  <c r="Q454" i="2"/>
  <c r="Q310" i="2"/>
  <c r="Q273" i="2"/>
  <c r="Q468" i="2"/>
  <c r="Q289" i="2"/>
  <c r="Q271" i="2"/>
  <c r="Q86" i="2"/>
  <c r="Q300" i="2"/>
  <c r="Q272" i="2"/>
  <c r="Q166" i="2"/>
  <c r="Q13" i="2"/>
  <c r="Q417" i="2"/>
  <c r="Q124" i="2"/>
  <c r="Q376" i="2"/>
  <c r="Q193" i="2"/>
  <c r="Q56" i="2"/>
  <c r="Q125" i="2"/>
  <c r="Q503" i="2"/>
  <c r="Q543" i="2"/>
  <c r="Q396" i="2"/>
  <c r="Q387" i="2"/>
  <c r="Q614" i="2"/>
  <c r="Q77" i="2"/>
  <c r="Q233" i="2"/>
  <c r="Q90" i="2"/>
  <c r="Q290" i="2"/>
  <c r="Q626" i="2"/>
  <c r="Q646" i="2"/>
  <c r="Q304" i="2"/>
  <c r="Q189" i="2"/>
  <c r="Q579" i="2"/>
  <c r="Q314" i="2"/>
  <c r="Q46" i="2"/>
  <c r="Q458" i="2"/>
  <c r="Q610" i="2"/>
  <c r="Q27" i="2"/>
  <c r="Q79" i="2"/>
  <c r="Q260" i="2"/>
  <c r="Q245" i="2"/>
  <c r="Q52" i="2"/>
  <c r="Q51" i="2"/>
  <c r="Q440" i="2"/>
  <c r="Q266" i="2"/>
  <c r="Q617" i="2"/>
  <c r="Q248" i="2"/>
  <c r="Q490" i="2"/>
  <c r="Q357" i="2"/>
  <c r="Q531" i="2"/>
  <c r="Q446" i="2"/>
  <c r="Q263" i="2"/>
  <c r="Q285" i="2"/>
  <c r="Q143" i="2"/>
  <c r="Q415" i="2"/>
  <c r="Q547" i="2"/>
  <c r="Q557" i="2"/>
  <c r="Q373" i="2"/>
  <c r="Q450" i="2"/>
  <c r="Q60" i="2"/>
  <c r="Q287" i="2"/>
  <c r="Q353" i="2"/>
  <c r="Q87" i="2"/>
  <c r="Q297" i="2"/>
  <c r="Q6" i="2"/>
  <c r="Q561" i="2"/>
  <c r="Q295" i="2"/>
  <c r="Q109" i="2"/>
  <c r="Q635" i="2"/>
  <c r="Q49" i="2"/>
  <c r="Q391" i="2"/>
  <c r="Q456" i="2"/>
  <c r="Q250" i="2"/>
  <c r="Q570" i="2"/>
  <c r="Q549" i="2"/>
  <c r="Q121" i="2"/>
  <c r="Q176" i="2"/>
  <c r="Q137" i="2"/>
  <c r="Q281" i="2"/>
  <c r="Q596" i="2"/>
  <c r="Q276" i="2"/>
  <c r="Q571" i="2"/>
  <c r="Q496" i="2"/>
  <c r="Q212" i="2"/>
  <c r="Q315" i="2"/>
  <c r="Q465" i="2"/>
  <c r="Q371" i="2"/>
  <c r="Q196" i="2"/>
  <c r="Q470" i="2"/>
  <c r="Q588" i="2"/>
  <c r="Q274" i="2"/>
  <c r="Q31" i="2"/>
  <c r="Q414" i="2"/>
  <c r="Q238" i="2"/>
  <c r="Q252" i="2"/>
  <c r="Q107" i="2"/>
  <c r="Q228" i="2"/>
  <c r="Q553" i="2"/>
  <c r="Q322" i="2"/>
  <c r="Q608" i="2"/>
  <c r="Q209" i="2"/>
  <c r="Q437" i="2"/>
  <c r="Q631" i="2"/>
  <c r="Q377" i="2"/>
  <c r="Q239" i="2"/>
  <c r="Q190" i="2"/>
  <c r="Q420" i="2"/>
  <c r="Q23" i="2"/>
  <c r="Q378" i="2"/>
  <c r="Q264" i="2"/>
  <c r="Q92" i="2"/>
  <c r="Q534" i="2"/>
  <c r="Q449" i="2"/>
  <c r="Q305" i="2"/>
  <c r="Q247" i="2"/>
  <c r="Q520" i="2"/>
  <c r="Q130" i="2"/>
  <c r="Q330" i="2"/>
  <c r="Q283" i="2"/>
  <c r="Q294" i="2"/>
  <c r="Q444" i="2"/>
  <c r="Q230" i="2"/>
  <c r="Q183" i="2"/>
  <c r="Q15" i="2"/>
  <c r="Q192" i="2"/>
  <c r="Q26" i="2"/>
  <c r="Q325" i="2"/>
  <c r="Q156" i="2"/>
  <c r="Q402" i="2"/>
  <c r="Q277" i="2"/>
  <c r="Q516" i="2"/>
  <c r="Q525" i="2"/>
  <c r="Q611" i="2"/>
  <c r="Q195" i="2"/>
  <c r="Q229" i="2"/>
  <c r="Q578" i="2"/>
  <c r="Q66" i="2"/>
  <c r="Q115" i="2"/>
  <c r="Q254" i="2"/>
  <c r="Q445" i="2"/>
  <c r="Q184" i="2"/>
  <c r="Q438" i="2"/>
  <c r="Q615" i="2"/>
  <c r="Q216" i="2"/>
  <c r="Q618" i="2"/>
  <c r="Q41" i="2"/>
  <c r="Q106" i="2"/>
  <c r="Q182" i="2"/>
  <c r="Q226" i="2"/>
  <c r="Q131" i="2"/>
  <c r="Q303" i="2"/>
  <c r="Q191" i="2"/>
  <c r="Q410" i="2"/>
  <c r="Q560" i="2"/>
  <c r="Q517" i="2"/>
  <c r="Q24" i="2"/>
  <c r="Q419" i="2"/>
  <c r="Q32" i="2"/>
  <c r="Q218" i="2"/>
  <c r="Q222" i="2"/>
  <c r="Q565" i="2"/>
  <c r="Q114" i="2"/>
  <c r="Q388" i="2"/>
  <c r="Q122" i="2"/>
  <c r="Q148" i="2"/>
  <c r="Q359" i="2"/>
  <c r="Q256" i="2"/>
  <c r="Q484" i="2"/>
  <c r="Q372" i="2"/>
  <c r="Q524" i="2"/>
  <c r="Q280" i="2"/>
  <c r="Q607" i="2"/>
  <c r="Q338" i="2"/>
  <c r="Q63" i="2"/>
  <c r="Q227" i="2"/>
  <c r="Q161" i="2"/>
  <c r="Q205" i="2"/>
  <c r="Q110" i="2"/>
  <c r="Q528" i="2"/>
  <c r="Q478" i="2"/>
  <c r="Q492" i="2"/>
  <c r="Q539" i="2"/>
  <c r="Q472" i="2"/>
  <c r="Q643" i="2"/>
  <c r="Q134" i="2"/>
  <c r="Q309" i="2"/>
  <c r="Q158" i="2"/>
  <c r="Q96" i="2"/>
  <c r="Q139" i="2"/>
  <c r="Q299" i="2"/>
  <c r="Q172" i="2"/>
  <c r="Q44" i="2"/>
  <c r="Q564" i="2"/>
  <c r="Q548" i="2"/>
  <c r="Q268" i="2"/>
  <c r="Q317" i="2"/>
  <c r="Q54" i="2"/>
  <c r="Q332" i="2"/>
  <c r="Q220" i="2"/>
  <c r="Q597" i="2"/>
  <c r="Q204" i="2"/>
  <c r="Q160" i="2"/>
  <c r="Q186" i="2"/>
  <c r="Q602" i="2"/>
  <c r="Q249" i="2"/>
  <c r="Q483" i="2"/>
  <c r="Q648" i="2"/>
  <c r="Q146" i="2"/>
  <c r="Q242" i="2"/>
  <c r="Q424" i="2"/>
  <c r="Q103" i="2"/>
  <c r="Q536" i="2"/>
  <c r="Q150" i="2"/>
  <c r="Q538" i="2"/>
  <c r="Q240" i="2"/>
  <c r="Q82" i="2"/>
  <c r="Q123" i="2"/>
  <c r="Q42" i="2"/>
  <c r="Q537" i="2"/>
  <c r="Q164" i="2"/>
  <c r="Q637" i="2"/>
  <c r="Q135" i="2"/>
  <c r="Q436" i="2"/>
  <c r="Q210" i="2"/>
  <c r="Q302" i="2"/>
  <c r="Q43" i="2"/>
  <c r="Q18" i="2"/>
  <c r="Q19" i="2"/>
  <c r="Q447" i="2"/>
  <c r="Q288" i="2"/>
  <c r="Q582" i="2"/>
  <c r="Q199" i="2"/>
  <c r="Q542" i="2"/>
  <c r="Q29" i="2"/>
  <c r="Q411" i="2"/>
  <c r="Q508" i="2"/>
  <c r="Q532" i="2"/>
  <c r="Q112" i="2"/>
  <c r="Q203" i="2"/>
  <c r="Q544" i="2"/>
  <c r="Q162" i="2"/>
  <c r="Q120" i="2"/>
  <c r="Q471" i="2"/>
  <c r="Q360" i="2"/>
  <c r="Q279" i="2"/>
  <c r="Q296" i="2"/>
  <c r="Q258" i="2"/>
  <c r="Q69" i="2"/>
  <c r="Q104" i="2"/>
  <c r="Q21" i="2"/>
  <c r="Q95" i="2"/>
  <c r="Q127" i="2"/>
  <c r="Q47" i="2"/>
  <c r="Q395" i="2"/>
  <c r="Q116" i="2"/>
  <c r="Q50" i="2"/>
  <c r="Q202" i="2"/>
  <c r="Q622" i="2"/>
  <c r="Q234" i="2"/>
  <c r="Q84" i="2"/>
  <c r="Q647" i="2"/>
  <c r="Q108" i="2"/>
  <c r="Q244" i="2"/>
  <c r="Q75" i="2"/>
  <c r="Q616" i="2"/>
  <c r="Q25" i="2"/>
  <c r="Q461" i="2"/>
  <c r="Q177" i="2"/>
  <c r="Q452" i="2"/>
  <c r="Q113" i="2"/>
  <c r="Q37" i="2"/>
  <c r="Q286" i="2"/>
  <c r="Q72" i="2"/>
  <c r="Q246" i="2"/>
  <c r="Q469" i="2"/>
  <c r="Q293" i="2"/>
  <c r="Q389" i="2"/>
  <c r="Q321" i="2"/>
  <c r="Q174" i="2"/>
  <c r="Q482" i="2"/>
  <c r="Q316" i="2"/>
  <c r="Q270" i="2"/>
  <c r="Q291" i="2"/>
  <c r="Q59" i="2"/>
  <c r="Q529" i="2"/>
  <c r="Q429" i="2"/>
  <c r="Q221" i="2"/>
  <c r="Q83" i="2"/>
  <c r="Q68" i="2"/>
  <c r="Q394" i="2"/>
  <c r="Q515" i="2"/>
  <c r="Q641" i="2"/>
  <c r="Q99" i="2"/>
  <c r="Q623" i="2"/>
  <c r="Q645" i="2"/>
  <c r="Q320" i="2"/>
  <c r="Q214" i="2"/>
  <c r="Q118" i="2"/>
  <c r="Q101" i="2"/>
  <c r="Q97" i="2"/>
  <c r="Q80" i="2"/>
  <c r="Q157" i="2"/>
  <c r="Q241" i="2"/>
  <c r="Q208" i="2"/>
  <c r="Q20" i="2"/>
  <c r="Q155" i="2"/>
  <c r="Q370" i="2"/>
  <c r="Q267" i="2"/>
  <c r="Q441" i="2"/>
  <c r="Q4" i="2"/>
  <c r="Q154" i="2"/>
  <c r="Q566" i="2"/>
  <c r="Q151" i="2"/>
  <c r="Q374" i="2"/>
  <c r="Q585" i="2"/>
  <c r="Q98" i="2"/>
  <c r="Q224" i="2"/>
  <c r="Q480" i="2"/>
  <c r="Q510" i="2"/>
  <c r="Q173" i="2"/>
  <c r="Q198" i="2"/>
  <c r="Q62" i="2"/>
  <c r="Q551" i="2"/>
  <c r="Q45" i="2"/>
  <c r="Q94" i="2"/>
  <c r="Q34" i="2"/>
  <c r="Q606" i="2"/>
  <c r="Q598" i="2"/>
  <c r="Q346" i="2"/>
  <c r="Q138" i="2"/>
  <c r="Q211" i="2"/>
  <c r="Q308" i="2"/>
  <c r="Q88" i="2"/>
  <c r="Q235" i="2"/>
  <c r="Q636" i="2"/>
  <c r="Q223" i="2"/>
  <c r="Q145" i="2"/>
  <c r="Q28" i="2"/>
  <c r="Q111" i="2"/>
  <c r="Q255" i="2"/>
  <c r="Q38" i="2"/>
  <c r="Q630" i="2"/>
  <c r="Q298" i="2"/>
  <c r="Q644" i="2"/>
  <c r="Q535" i="2"/>
  <c r="Q463" i="2"/>
  <c r="Q74" i="2"/>
  <c r="Q117" i="2"/>
  <c r="Q639" i="2"/>
  <c r="Q301" i="2"/>
  <c r="Q612" i="2"/>
  <c r="Q434" i="2"/>
  <c r="C531" i="6847"/>
  <c r="BE3" i="6893"/>
  <c r="Q13" i="6850" l="1"/>
  <c r="Q27" i="6851"/>
  <c r="Q21" i="6851"/>
  <c r="Q12" i="6850"/>
  <c r="Q14" i="6851"/>
  <c r="Q20" i="6850"/>
  <c r="Q12" i="6851"/>
  <c r="Q24" i="6850"/>
  <c r="H15" i="6892"/>
  <c r="G15" i="6892" s="1"/>
  <c r="C532" i="6847"/>
  <c r="BE7" i="6893"/>
  <c r="Q11" i="6851" l="1"/>
  <c r="Q29" i="6850"/>
  <c r="Q11" i="6850"/>
  <c r="Q32" i="6851"/>
  <c r="C533" i="6847"/>
  <c r="BE9" i="6893"/>
  <c r="Q38" i="6851" l="1"/>
  <c r="Q34" i="6850"/>
  <c r="C534" i="6847"/>
  <c r="BE10" i="6893"/>
  <c r="Q38" i="6850" l="1"/>
  <c r="C535" i="6847"/>
  <c r="BE11" i="6893"/>
  <c r="Q41" i="6851" s="1"/>
  <c r="Q47" i="6851"/>
  <c r="Q98" i="6851" l="1"/>
  <c r="Q28" i="6850"/>
  <c r="Q22" i="6850"/>
  <c r="Q69" i="6851"/>
  <c r="Q47" i="6850"/>
  <c r="Q4" i="6851"/>
  <c r="Q29" i="6851"/>
  <c r="Q77" i="6851"/>
  <c r="Q31" i="6850"/>
  <c r="Q75" i="6851"/>
  <c r="Q77" i="6850"/>
  <c r="Q78" i="6851"/>
  <c r="Q93" i="6850"/>
  <c r="Q49" i="6851"/>
  <c r="Q90" i="6851"/>
  <c r="Q83" i="6850"/>
  <c r="Q27" i="6850"/>
  <c r="Q46" i="6850"/>
  <c r="Q94" i="6851"/>
  <c r="Q44" i="6851"/>
  <c r="Q13" i="6851"/>
  <c r="Q15" i="6850"/>
  <c r="Q34" i="6851"/>
  <c r="Q84" i="6851"/>
  <c r="Q72" i="6850"/>
  <c r="Q53" i="6851"/>
  <c r="Q17" i="6850"/>
  <c r="Q10" i="6850"/>
  <c r="Q98" i="6850"/>
  <c r="Q89" i="6851"/>
  <c r="Q9" i="6850"/>
  <c r="Q17" i="6851"/>
  <c r="Q85" i="6850"/>
  <c r="Q36" i="6851"/>
  <c r="Q6" i="6851"/>
  <c r="Q81" i="6851"/>
  <c r="Q3" i="6851"/>
  <c r="Q40" i="6851"/>
  <c r="Q24" i="6851"/>
  <c r="Q85" i="6851"/>
  <c r="Q90" i="6850"/>
  <c r="Q94" i="6850"/>
  <c r="Q76" i="6851"/>
  <c r="Q99" i="6850"/>
  <c r="Q54" i="6851"/>
  <c r="Q42" i="6850"/>
  <c r="Q92" i="6851"/>
  <c r="Q83" i="6851"/>
  <c r="Q82" i="6850"/>
  <c r="Q62" i="6850"/>
  <c r="Q32" i="6850"/>
  <c r="Q30" i="6851"/>
  <c r="Q45" i="6851"/>
  <c r="Q56" i="6850"/>
  <c r="Q79" i="6851"/>
  <c r="Q50" i="6850"/>
  <c r="Q41" i="6850"/>
  <c r="Q56" i="6851"/>
  <c r="Q70" i="6851"/>
  <c r="Q87" i="6850"/>
  <c r="Q20" i="6851"/>
  <c r="Q91" i="6851"/>
  <c r="Q6" i="6850"/>
  <c r="Q36" i="6850"/>
  <c r="Q43" i="6851"/>
  <c r="Q91" i="6850"/>
  <c r="Q79" i="6850"/>
  <c r="Q21" i="6850"/>
  <c r="Q48" i="6850"/>
  <c r="Q7" i="6851"/>
  <c r="Q53" i="6850"/>
  <c r="Q71" i="6851"/>
  <c r="Q5" i="6851"/>
  <c r="Q55" i="6851"/>
  <c r="Q73" i="6850"/>
  <c r="Q15" i="6851"/>
  <c r="Q81" i="6850"/>
  <c r="Q71" i="6850"/>
  <c r="Q74" i="6851"/>
  <c r="Q76" i="6850"/>
  <c r="Q93" i="6851"/>
  <c r="Q8" i="6851"/>
  <c r="Q80" i="6850"/>
  <c r="Q37" i="6850"/>
  <c r="Q72" i="6851"/>
  <c r="Q86" i="6850"/>
  <c r="Q43" i="6850"/>
  <c r="Q58" i="6850"/>
  <c r="Q16" i="6851"/>
  <c r="C536" i="6847"/>
  <c r="J8" i="6896"/>
  <c r="Q92" i="6850"/>
  <c r="Q80" i="6851"/>
  <c r="Q31" i="6851"/>
  <c r="Q25" i="6851"/>
  <c r="Q18" i="6851"/>
  <c r="Q35" i="6850"/>
  <c r="Q14" i="6850"/>
  <c r="Q42" i="6851"/>
  <c r="Q54" i="6850"/>
  <c r="Q99" i="6851"/>
  <c r="Q55" i="6850"/>
  <c r="Q10" i="6851"/>
  <c r="Q3" i="6850"/>
  <c r="Q8" i="6850"/>
  <c r="Q7" i="6850"/>
  <c r="Q64" i="6851"/>
  <c r="Q4" i="6850"/>
  <c r="Q46" i="6851"/>
  <c r="Q18" i="6850"/>
  <c r="Q9" i="6851"/>
  <c r="Q50" i="6851"/>
  <c r="Q68" i="6850"/>
  <c r="Q26" i="6851"/>
  <c r="Q66" i="6851"/>
  <c r="Q16" i="6850"/>
  <c r="Q75" i="6850"/>
  <c r="Q48" i="6851"/>
  <c r="Q68" i="6851"/>
  <c r="Q57" i="6850"/>
  <c r="Q23" i="6851"/>
  <c r="Q74" i="6850"/>
  <c r="Q61" i="6850"/>
  <c r="Q45" i="6850"/>
  <c r="Q23" i="6850"/>
  <c r="Q5" i="6850"/>
  <c r="Q65" i="6851"/>
  <c r="Q86" i="6851"/>
  <c r="Q69" i="6850"/>
  <c r="Q89" i="6850"/>
  <c r="Q39" i="6850"/>
  <c r="E15" i="6892" l="1"/>
  <c r="D15" i="6892" s="1"/>
  <c r="C15" i="6892" s="1"/>
  <c r="R152" i="2"/>
  <c r="C537" i="6847"/>
  <c r="J9" i="6896"/>
  <c r="C538" i="6847" l="1"/>
  <c r="J12" i="6896"/>
  <c r="R129" i="2" s="1"/>
  <c r="R46" i="2"/>
  <c r="R153" i="2"/>
  <c r="R8" i="2"/>
  <c r="R14" i="2" l="1"/>
  <c r="R36" i="2"/>
  <c r="R32" i="2"/>
  <c r="R11" i="2"/>
  <c r="C539" i="6847"/>
  <c r="J30" i="6896"/>
  <c r="C540" i="6847" l="1"/>
  <c r="J33" i="6896"/>
  <c r="C541" i="6847" l="1"/>
  <c r="J41" i="6896"/>
  <c r="C542" i="6847" l="1"/>
  <c r="J46" i="6896"/>
  <c r="C543" i="6847" l="1"/>
  <c r="P8" i="6897"/>
  <c r="R70" i="2"/>
  <c r="R376" i="2"/>
  <c r="R30" i="2"/>
  <c r="R586" i="2"/>
  <c r="R549" i="2"/>
  <c r="R227" i="2"/>
  <c r="R213" i="2"/>
  <c r="R99" i="2"/>
  <c r="R52" i="2"/>
  <c r="R471" i="2"/>
  <c r="R61" i="2"/>
  <c r="R16" i="2"/>
  <c r="R371" i="2"/>
  <c r="R326" i="2"/>
  <c r="R394" i="2"/>
  <c r="R258" i="2"/>
  <c r="R267" i="2"/>
  <c r="R384" i="2"/>
  <c r="R528" i="2"/>
  <c r="R301" i="2"/>
  <c r="R108" i="2"/>
  <c r="R50" i="2"/>
  <c r="R132" i="2"/>
  <c r="R208" i="2"/>
  <c r="R395" i="2"/>
  <c r="R597" i="2"/>
  <c r="R377" i="2"/>
  <c r="R455" i="2"/>
  <c r="R434" i="2"/>
  <c r="R479" i="2"/>
  <c r="R139" i="2"/>
  <c r="R79" i="2"/>
  <c r="R535" i="2"/>
  <c r="R521" i="2"/>
  <c r="R631" i="2"/>
  <c r="R635" i="2"/>
  <c r="R320" i="2"/>
  <c r="R536" i="2"/>
  <c r="R59" i="2"/>
  <c r="R305" i="2"/>
  <c r="R491" i="2"/>
  <c r="R69" i="2"/>
  <c r="R517" i="2"/>
  <c r="R293" i="2"/>
  <c r="R87" i="2"/>
  <c r="R353" i="2"/>
  <c r="R483" i="2"/>
  <c r="R531" i="2"/>
  <c r="R247" i="2"/>
  <c r="R148" i="2"/>
  <c r="R44" i="2"/>
  <c r="R525" i="2"/>
  <c r="R37" i="2"/>
  <c r="R73" i="2"/>
  <c r="R180" i="2"/>
  <c r="R616" i="2"/>
  <c r="R134" i="2"/>
  <c r="R645" i="2"/>
  <c r="R220" i="2"/>
  <c r="R277" i="2"/>
  <c r="R90" i="2"/>
  <c r="R133" i="2"/>
  <c r="R532" i="2"/>
  <c r="R533" i="2"/>
  <c r="R160" i="2"/>
  <c r="R103" i="2"/>
  <c r="R610" i="2"/>
  <c r="R458" i="2"/>
  <c r="R619" i="2"/>
  <c r="R123" i="2"/>
  <c r="R638" i="2"/>
  <c r="R22" i="2"/>
  <c r="R121" i="2"/>
  <c r="R332" i="2"/>
  <c r="R642" i="2"/>
  <c r="R622" i="2"/>
  <c r="R126" i="2"/>
  <c r="R18" i="2"/>
  <c r="R222" i="2"/>
  <c r="R524" i="2"/>
  <c r="R80" i="2"/>
  <c r="R561" i="2"/>
  <c r="R520" i="2"/>
  <c r="R101" i="2"/>
  <c r="R411" i="2"/>
  <c r="R124" i="2"/>
  <c r="R242" i="2"/>
  <c r="R438" i="2"/>
  <c r="R205" i="2"/>
  <c r="R110" i="2"/>
  <c r="R566" i="2"/>
  <c r="R338" i="2"/>
  <c r="R232" i="2"/>
  <c r="R166" i="2"/>
  <c r="R560" i="2"/>
  <c r="R417" i="2"/>
  <c r="R321" i="2"/>
  <c r="R49" i="2"/>
  <c r="R58" i="2"/>
  <c r="R303" i="2"/>
  <c r="R221" i="2"/>
  <c r="R254" i="2"/>
  <c r="R234" i="2"/>
  <c r="R451" i="2"/>
  <c r="R66" i="2"/>
  <c r="R550" i="2"/>
  <c r="R315" i="2"/>
  <c r="R23" i="2"/>
  <c r="R546" i="2"/>
  <c r="R446" i="2"/>
  <c r="R98" i="2"/>
  <c r="R238" i="2"/>
  <c r="R300" i="2"/>
  <c r="R603" i="2"/>
  <c r="R545" i="2"/>
  <c r="R246" i="2"/>
  <c r="R244" i="2"/>
  <c r="R57" i="2"/>
  <c r="R588" i="2"/>
  <c r="R280" i="2"/>
  <c r="R88" i="2"/>
  <c r="R39" i="2"/>
  <c r="R120" i="2"/>
  <c r="R138" i="2"/>
  <c r="R26" i="2"/>
  <c r="R93" i="2"/>
  <c r="R492" i="2"/>
  <c r="R226" i="2"/>
  <c r="R150" i="2"/>
  <c r="R113" i="2"/>
  <c r="R630" i="2"/>
  <c r="R68" i="2"/>
  <c r="R480" i="2"/>
  <c r="R297" i="2"/>
  <c r="R583" i="2"/>
  <c r="R265" i="2"/>
  <c r="R84" i="2"/>
  <c r="R41" i="2"/>
  <c r="R115" i="2"/>
  <c r="R448" i="2"/>
  <c r="R290" i="2"/>
  <c r="R183" i="2"/>
  <c r="R420" i="2"/>
  <c r="R174" i="2"/>
  <c r="R85" i="2"/>
  <c r="R465" i="2"/>
  <c r="R118" i="2"/>
  <c r="R165" i="2"/>
  <c r="R82" i="2"/>
  <c r="R251" i="2"/>
  <c r="R429" i="2"/>
  <c r="R105" i="2"/>
  <c r="R470" i="2"/>
  <c r="R135" i="2"/>
  <c r="R45" i="2"/>
  <c r="R389" i="2"/>
  <c r="R125" i="2"/>
  <c r="R392" i="2"/>
  <c r="R19" i="2"/>
  <c r="R179" i="2"/>
  <c r="R602" i="2"/>
  <c r="R212" i="2"/>
  <c r="R241" i="2"/>
  <c r="R250" i="2"/>
  <c r="R71" i="2"/>
  <c r="R444" i="2"/>
  <c r="R386" i="2"/>
  <c r="R259" i="2"/>
  <c r="R295" i="2"/>
  <c r="R271" i="2"/>
  <c r="R214" i="2"/>
  <c r="R72" i="2"/>
  <c r="R579" i="2"/>
  <c r="R287" i="2"/>
  <c r="R359" i="2"/>
  <c r="R372" i="2"/>
  <c r="R274" i="2"/>
  <c r="R182" i="2"/>
  <c r="R40" i="2"/>
  <c r="R418" i="2"/>
  <c r="R209" i="2"/>
  <c r="R145" i="2"/>
  <c r="R169" i="2"/>
  <c r="R218" i="2"/>
  <c r="R585" i="2"/>
  <c r="R207" i="2"/>
  <c r="R154" i="2"/>
  <c r="R542" i="2"/>
  <c r="R177" i="2"/>
  <c r="R294" i="2"/>
  <c r="R64" i="2"/>
  <c r="R47" i="2"/>
  <c r="R515" i="2"/>
  <c r="R147" i="2"/>
  <c r="R67" i="2"/>
  <c r="R102" i="2"/>
  <c r="R12" i="2"/>
  <c r="R463" i="2"/>
  <c r="R612" i="2"/>
  <c r="R257" i="2"/>
  <c r="R10" i="2"/>
  <c r="R142" i="2"/>
  <c r="R436" i="2"/>
  <c r="R615" i="2"/>
  <c r="R496" i="2"/>
  <c r="R647" i="2"/>
  <c r="R388" i="2"/>
  <c r="R176" i="2"/>
  <c r="R564" i="2"/>
  <c r="R217" i="2"/>
  <c r="R266" i="2"/>
  <c r="R426" i="2"/>
  <c r="R34" i="2"/>
  <c r="R249" i="2"/>
  <c r="R310" i="2"/>
  <c r="R534" i="2"/>
  <c r="R543" i="2"/>
  <c r="R637" i="2"/>
  <c r="R92" i="2"/>
  <c r="R623" i="2"/>
  <c r="R29" i="2"/>
  <c r="R433" i="2"/>
  <c r="R252" i="2"/>
  <c r="R282" i="2"/>
  <c r="R48" i="2"/>
  <c r="R181" i="2"/>
  <c r="R112" i="2"/>
  <c r="R598" i="2"/>
  <c r="R204" i="2"/>
  <c r="R626" i="2"/>
  <c r="R143" i="2"/>
  <c r="R643" i="2"/>
  <c r="R333" i="2"/>
  <c r="R387" i="2"/>
  <c r="R164" i="2"/>
  <c r="R224" i="2"/>
  <c r="R25" i="2"/>
  <c r="R608" i="2"/>
  <c r="R211" i="2"/>
  <c r="R529" i="2"/>
  <c r="R253" i="2"/>
  <c r="R537" i="2"/>
  <c r="R24" i="2"/>
  <c r="R644" i="2"/>
  <c r="R200" i="2"/>
  <c r="R443" i="2"/>
  <c r="R606" i="2"/>
  <c r="R95" i="2"/>
  <c r="R235" i="2"/>
  <c r="R228" i="2"/>
  <c r="R210" i="2"/>
  <c r="R453" i="2"/>
  <c r="R286" i="2"/>
  <c r="R42" i="2"/>
  <c r="R607" i="2"/>
  <c r="R195" i="2"/>
  <c r="R60" i="2"/>
  <c r="R317" i="2"/>
  <c r="R184" i="2"/>
  <c r="R198" i="2"/>
  <c r="R461" i="2"/>
  <c r="R283" i="2"/>
  <c r="R553" i="2"/>
  <c r="R225" i="2"/>
  <c r="R299" i="2"/>
  <c r="R485" i="2"/>
  <c r="R454" i="2"/>
  <c r="R273" i="2"/>
  <c r="R452" i="2"/>
  <c r="R197" i="2"/>
  <c r="R298" i="2"/>
  <c r="R261" i="2"/>
  <c r="R557" i="2"/>
  <c r="R96" i="2"/>
  <c r="R63" i="2"/>
  <c r="R447" i="2"/>
  <c r="R114" i="2"/>
  <c r="R149" i="2"/>
  <c r="R316" i="2"/>
  <c r="R611" i="2"/>
  <c r="R279" i="2"/>
  <c r="R127" i="2"/>
  <c r="R130" i="2"/>
  <c r="R497" i="2"/>
  <c r="R20" i="2"/>
  <c r="R151" i="2"/>
  <c r="R391" i="2"/>
  <c r="R106" i="2"/>
  <c r="R193" i="2"/>
  <c r="R146" i="2"/>
  <c r="R109" i="2"/>
  <c r="R117" i="2"/>
  <c r="R441" i="2"/>
  <c r="R94" i="2"/>
  <c r="R284" i="2"/>
  <c r="R636" i="2"/>
  <c r="R582" i="2"/>
  <c r="R343" i="2"/>
  <c r="R188" i="2"/>
  <c r="R419" i="2"/>
  <c r="R439" i="2"/>
  <c r="R206" i="2"/>
  <c r="R641" i="2"/>
  <c r="R203" i="2"/>
  <c r="R322" i="2"/>
  <c r="R634" i="2"/>
  <c r="R378" i="2"/>
  <c r="R262" i="2"/>
  <c r="R77" i="2"/>
  <c r="R74" i="2"/>
  <c r="R43" i="2"/>
  <c r="R285" i="2"/>
  <c r="R503" i="2"/>
  <c r="R570" i="2"/>
  <c r="R484" i="2"/>
  <c r="R17" i="2"/>
  <c r="R357" i="2"/>
  <c r="R468" i="2"/>
  <c r="R27" i="2"/>
  <c r="R229" i="2"/>
  <c r="R187" i="2"/>
  <c r="R516" i="2"/>
  <c r="R186" i="2"/>
  <c r="R156" i="2"/>
  <c r="R81" i="2"/>
  <c r="R230" i="2"/>
  <c r="R415" i="2"/>
  <c r="R172" i="2"/>
  <c r="R469" i="2"/>
  <c r="R314" i="2"/>
  <c r="R618" i="2"/>
  <c r="R65" i="2"/>
  <c r="R194" i="2"/>
  <c r="R437" i="2"/>
  <c r="R370" i="2"/>
  <c r="R89" i="2"/>
  <c r="R539" i="2"/>
  <c r="R53" i="2"/>
  <c r="R511" i="2"/>
  <c r="R544" i="2"/>
  <c r="R162" i="2"/>
  <c r="R414" i="2"/>
  <c r="R239" i="2"/>
  <c r="R97" i="2"/>
  <c r="R196" i="2"/>
  <c r="R161" i="2"/>
  <c r="R158" i="2"/>
  <c r="R445" i="2"/>
  <c r="R510" i="2"/>
  <c r="R35" i="2"/>
  <c r="R502" i="2"/>
  <c r="R538" i="2"/>
  <c r="R141" i="2"/>
  <c r="R78" i="2"/>
  <c r="R346" i="2"/>
  <c r="R163" i="2"/>
  <c r="R648" i="2"/>
  <c r="R304" i="2"/>
  <c r="R7" i="2"/>
  <c r="R466" i="2"/>
  <c r="R104" i="2"/>
  <c r="R264" i="2"/>
  <c r="R231" i="2"/>
  <c r="R288" i="2"/>
  <c r="R15" i="2"/>
  <c r="R199" i="2"/>
  <c r="R646" i="2"/>
  <c r="R28" i="2"/>
  <c r="R128" i="2"/>
  <c r="R309" i="2"/>
  <c r="R526" i="2"/>
  <c r="R472" i="2"/>
  <c r="R270" i="2"/>
  <c r="R302" i="2"/>
  <c r="R571" i="2"/>
  <c r="R223" i="2"/>
  <c r="R477" i="2"/>
  <c r="R233" i="2"/>
  <c r="R596" i="2"/>
  <c r="R75" i="2"/>
  <c r="R490" i="2"/>
  <c r="R62" i="2"/>
  <c r="R522" i="2"/>
  <c r="R599" i="2"/>
  <c r="R159" i="2"/>
  <c r="R374" i="2"/>
  <c r="R495" i="2"/>
  <c r="R54" i="2"/>
  <c r="R508" i="2"/>
  <c r="R189" i="2"/>
  <c r="R245" i="2"/>
  <c r="R91" i="2"/>
  <c r="R111" i="2"/>
  <c r="R269" i="2"/>
  <c r="R13" i="2"/>
  <c r="R278" i="2"/>
  <c r="R291" i="2"/>
  <c r="R38" i="2"/>
  <c r="R86" i="2"/>
  <c r="R119" i="2"/>
  <c r="R260" i="2"/>
  <c r="R272" i="2"/>
  <c r="R21" i="2"/>
  <c r="R268" i="2"/>
  <c r="R489" i="2"/>
  <c r="R373" i="2"/>
  <c r="R137" i="2"/>
  <c r="R587" i="2"/>
  <c r="R240" i="2"/>
  <c r="R360" i="2"/>
  <c r="R191" i="2"/>
  <c r="R190" i="2"/>
  <c r="R76" i="2"/>
  <c r="R219" i="2"/>
  <c r="R173" i="2"/>
  <c r="R578" i="2"/>
  <c r="R614" i="2"/>
  <c r="R243" i="2"/>
  <c r="R157" i="2"/>
  <c r="R617" i="2"/>
  <c r="R402" i="2"/>
  <c r="R519" i="2"/>
  <c r="R131" i="2"/>
  <c r="R216" i="2"/>
  <c r="R276" i="2"/>
  <c r="R330" i="2"/>
  <c r="R609" i="2"/>
  <c r="R313" i="2"/>
  <c r="R83" i="2"/>
  <c r="R51" i="2"/>
  <c r="R289" i="2"/>
  <c r="R457" i="2"/>
  <c r="R450" i="2"/>
  <c r="R509" i="2"/>
  <c r="R348" i="2"/>
  <c r="R482" i="2"/>
  <c r="R478" i="2"/>
  <c r="R396" i="2"/>
  <c r="R116" i="2"/>
  <c r="R281" i="2"/>
  <c r="R421" i="2"/>
  <c r="R449" i="2"/>
  <c r="R548" i="2"/>
  <c r="R639" i="2"/>
  <c r="R202" i="2"/>
  <c r="R155" i="2"/>
  <c r="R100" i="2"/>
  <c r="R31" i="2"/>
  <c r="R410" i="2"/>
  <c r="R107" i="2"/>
  <c r="R33" i="2"/>
  <c r="R424" i="2"/>
  <c r="R256" i="2"/>
  <c r="R192" i="2"/>
  <c r="R308" i="2"/>
  <c r="R325" i="2"/>
  <c r="R440" i="2"/>
  <c r="R263" i="2"/>
  <c r="R547" i="2"/>
  <c r="R467" i="2"/>
  <c r="R456" i="2"/>
  <c r="R442" i="2"/>
  <c r="R255" i="2"/>
  <c r="R167" i="2"/>
  <c r="R296" i="2"/>
  <c r="R551" i="2"/>
  <c r="R122" i="2"/>
  <c r="R565" i="2"/>
  <c r="R248" i="2"/>
  <c r="R56" i="2"/>
  <c r="H16" i="6892" l="1"/>
  <c r="G16" i="6892" s="1"/>
  <c r="C16" i="6892" s="1"/>
  <c r="S10" i="6850"/>
  <c r="S12" i="6851"/>
  <c r="S30" i="6850"/>
  <c r="S12" i="6850"/>
  <c r="S10" i="6851"/>
  <c r="S35" i="6851"/>
  <c r="C544" i="6847"/>
  <c r="P11" i="6897"/>
  <c r="S40" i="6850" l="1"/>
  <c r="C545" i="6847"/>
  <c r="P12" i="6897"/>
  <c r="S51" i="6851"/>
  <c r="S62" i="6851" l="1"/>
  <c r="C546" i="6847"/>
  <c r="P13" i="6897"/>
  <c r="S26" i="6851" s="1"/>
  <c r="S51" i="6850"/>
  <c r="S71" i="6851" l="1"/>
  <c r="S4" i="6850"/>
  <c r="S18" i="6851"/>
  <c r="S38" i="6851"/>
  <c r="S61" i="6850"/>
  <c r="S74" i="6851"/>
  <c r="S55" i="6850"/>
  <c r="S79" i="6850"/>
  <c r="S99" i="6851"/>
  <c r="S27" i="6850"/>
  <c r="S17" i="6851"/>
  <c r="S46" i="6851"/>
  <c r="S98" i="6851"/>
  <c r="S53" i="6851"/>
  <c r="S56" i="6851"/>
  <c r="S45" i="6850"/>
  <c r="S78" i="6851"/>
  <c r="S54" i="6850"/>
  <c r="S53" i="6850"/>
  <c r="S86" i="6850"/>
  <c r="S77" i="6850"/>
  <c r="S55" i="6851"/>
  <c r="S63" i="6851"/>
  <c r="S9" i="6850"/>
  <c r="S76" i="6851"/>
  <c r="S41" i="6851"/>
  <c r="S17" i="6850"/>
  <c r="S11" i="6850"/>
  <c r="S69" i="6850"/>
  <c r="S6" i="6851"/>
  <c r="S20" i="6851"/>
  <c r="S93" i="6850"/>
  <c r="S75" i="6851"/>
  <c r="S28" i="6850"/>
  <c r="S39" i="6850"/>
  <c r="S76" i="6850"/>
  <c r="S89" i="6850"/>
  <c r="S46" i="6850"/>
  <c r="S75" i="6850"/>
  <c r="S7" i="6851"/>
  <c r="S48" i="6851"/>
  <c r="S43" i="6850"/>
  <c r="S14" i="6851"/>
  <c r="S27" i="6851"/>
  <c r="S43" i="6851"/>
  <c r="S79" i="6851"/>
  <c r="S82" i="6850"/>
  <c r="S23" i="6850"/>
  <c r="S65" i="6851"/>
  <c r="S85" i="6851"/>
  <c r="S41" i="6850"/>
  <c r="S34" i="6851"/>
  <c r="S18" i="6850"/>
  <c r="S98" i="6850"/>
  <c r="S49" i="6851"/>
  <c r="S91" i="6850"/>
  <c r="S99" i="6850"/>
  <c r="S29" i="6851"/>
  <c r="S84" i="6851"/>
  <c r="C547" i="6847"/>
  <c r="P21" i="6898"/>
  <c r="S45" i="6851"/>
  <c r="S32" i="6851"/>
  <c r="S13" i="6851"/>
  <c r="S25" i="6851"/>
  <c r="S29" i="6850"/>
  <c r="S52" i="6850"/>
  <c r="S38" i="6850"/>
  <c r="S42" i="6850"/>
  <c r="S31" i="6850"/>
  <c r="S47" i="6851"/>
  <c r="S15" i="6850"/>
  <c r="S40" i="6851"/>
  <c r="S81" i="6851"/>
  <c r="S16" i="6850"/>
  <c r="S50" i="6850"/>
  <c r="S14" i="6850"/>
  <c r="S20" i="6850"/>
  <c r="S71" i="6850"/>
  <c r="S36" i="6850"/>
  <c r="S44" i="6851"/>
  <c r="S15" i="6851"/>
  <c r="S77" i="6851"/>
  <c r="S91" i="6851"/>
  <c r="S72" i="6850"/>
  <c r="S90" i="6851"/>
  <c r="S47" i="6850"/>
  <c r="S89" i="6851"/>
  <c r="S92" i="6850"/>
  <c r="S69" i="6851"/>
  <c r="S21" i="6851"/>
  <c r="S16" i="6851"/>
  <c r="S57" i="6850"/>
  <c r="S87" i="6850"/>
  <c r="S85" i="6850"/>
  <c r="S86" i="6851"/>
  <c r="S90" i="6850"/>
  <c r="S81" i="6850"/>
  <c r="S83" i="6851"/>
  <c r="S48" i="6850"/>
  <c r="S68" i="6851"/>
  <c r="S9" i="6851"/>
  <c r="S11" i="6851"/>
  <c r="S21" i="6850"/>
  <c r="S92" i="6851"/>
  <c r="S93" i="6851"/>
  <c r="S58" i="6850"/>
  <c r="S66" i="6851"/>
  <c r="S4" i="6851"/>
  <c r="S72" i="6851"/>
  <c r="S30" i="6851"/>
  <c r="S7" i="6850"/>
  <c r="S54" i="6851"/>
  <c r="S6" i="6850"/>
  <c r="S31" i="6851"/>
  <c r="S36" i="6851"/>
  <c r="S24" i="6850"/>
  <c r="S73" i="6850"/>
  <c r="S94" i="6850"/>
  <c r="S80" i="6850"/>
  <c r="S83" i="6850"/>
  <c r="S56" i="6850"/>
  <c r="S42" i="6851"/>
  <c r="S37" i="6850"/>
  <c r="S35" i="6850"/>
  <c r="S68" i="6850"/>
  <c r="S94" i="6851"/>
  <c r="S80" i="6851"/>
  <c r="S32" i="6850"/>
  <c r="S74" i="6850"/>
  <c r="S24" i="6851"/>
  <c r="S8" i="6850"/>
  <c r="S22" i="6850"/>
  <c r="S50" i="6851"/>
  <c r="S23" i="6851"/>
  <c r="S64" i="6851"/>
  <c r="S70" i="6851"/>
  <c r="S13" i="6850"/>
  <c r="S8" i="6851"/>
  <c r="S62" i="6850"/>
  <c r="S34" i="6850"/>
  <c r="S205" i="2" l="1"/>
  <c r="E17" i="6892"/>
  <c r="D17" i="6892" s="1"/>
  <c r="C548" i="6847"/>
  <c r="P22" i="6898"/>
  <c r="S206" i="2" s="1"/>
  <c r="C549" i="6847" l="1"/>
  <c r="P24" i="6898"/>
  <c r="S31" i="2" s="1"/>
  <c r="S132" i="2"/>
  <c r="S216" i="2" l="1"/>
  <c r="S89" i="2"/>
  <c r="S87" i="2"/>
  <c r="S59" i="2"/>
  <c r="C550" i="6847"/>
  <c r="P29" i="6898"/>
  <c r="S234" i="2" s="1"/>
  <c r="C551" i="6847" l="1"/>
  <c r="P31" i="6898"/>
  <c r="C552" i="6847" l="1"/>
  <c r="P34" i="6898"/>
  <c r="C553" i="6847" l="1"/>
  <c r="P35" i="6898"/>
  <c r="C554" i="6847" l="1"/>
  <c r="P37" i="6898"/>
  <c r="C555" i="6847" l="1"/>
  <c r="P38" i="6898"/>
  <c r="C556" i="6847" l="1"/>
  <c r="P39" i="6898"/>
  <c r="C557" i="6847" l="1"/>
  <c r="P40" i="6898"/>
  <c r="C558" i="6847" l="1"/>
  <c r="P41" i="6898"/>
  <c r="C559" i="6847" l="1"/>
  <c r="P43" i="6898"/>
  <c r="C560" i="6847" l="1"/>
  <c r="P44" i="6898"/>
  <c r="C561" i="6847" l="1"/>
  <c r="P47" i="6898"/>
  <c r="C562" i="6847" l="1"/>
  <c r="P48" i="6898"/>
  <c r="C563" i="6847" l="1"/>
  <c r="P49" i="6898"/>
  <c r="C564" i="6847" l="1"/>
  <c r="P50" i="6898"/>
  <c r="C565" i="6847" l="1"/>
  <c r="P54" i="6898"/>
  <c r="C566" i="6847" l="1"/>
  <c r="AC41" i="6905"/>
  <c r="M20" i="6900"/>
  <c r="S229" i="2"/>
  <c r="S503" i="2"/>
  <c r="S43" i="2"/>
  <c r="S543" i="2"/>
  <c r="S249" i="2"/>
  <c r="S637" i="2"/>
  <c r="S8" i="2"/>
  <c r="S61" i="2"/>
  <c r="S62" i="2"/>
  <c r="S121" i="2"/>
  <c r="S37" i="2"/>
  <c r="S169" i="2"/>
  <c r="S348" i="2"/>
  <c r="S196" i="2"/>
  <c r="S244" i="2"/>
  <c r="S188" i="2"/>
  <c r="S531" i="2"/>
  <c r="S74" i="2"/>
  <c r="S578" i="2"/>
  <c r="S214" i="2"/>
  <c r="S391" i="2"/>
  <c r="S447" i="2"/>
  <c r="S125" i="2"/>
  <c r="S564" i="2"/>
  <c r="S280" i="2"/>
  <c r="S95" i="2"/>
  <c r="S124" i="2"/>
  <c r="S254" i="2"/>
  <c r="S94" i="2"/>
  <c r="S27" i="2"/>
  <c r="S415" i="2"/>
  <c r="S642" i="2"/>
  <c r="S218" i="2"/>
  <c r="S611" i="2"/>
  <c r="S126" i="2"/>
  <c r="S45" i="2"/>
  <c r="S93" i="2"/>
  <c r="S135" i="2"/>
  <c r="S437" i="2"/>
  <c r="S122" i="2"/>
  <c r="S71" i="2"/>
  <c r="S456" i="2"/>
  <c r="S544" i="2"/>
  <c r="S411" i="2"/>
  <c r="S47" i="2"/>
  <c r="S184" i="2"/>
  <c r="S68" i="2"/>
  <c r="S241" i="2"/>
  <c r="S116" i="2"/>
  <c r="S182" i="2"/>
  <c r="S226" i="2"/>
  <c r="S186" i="2"/>
  <c r="S443" i="2"/>
  <c r="S286" i="2"/>
  <c r="S70" i="2"/>
  <c r="S585" i="2"/>
  <c r="S353" i="2"/>
  <c r="S200" i="2"/>
  <c r="S452" i="2"/>
  <c r="S69" i="2"/>
  <c r="S285" i="2"/>
  <c r="S479" i="2"/>
  <c r="S181" i="2"/>
  <c r="S245" i="2"/>
  <c r="S79" i="2"/>
  <c r="S283" i="2"/>
  <c r="S374" i="2"/>
  <c r="S117" i="2"/>
  <c r="S208" i="2"/>
  <c r="S50" i="2"/>
  <c r="S645" i="2"/>
  <c r="S532" i="2"/>
  <c r="S262" i="2"/>
  <c r="S402" i="2"/>
  <c r="S212" i="2"/>
  <c r="S606" i="2"/>
  <c r="S622" i="2"/>
  <c r="S468" i="2"/>
  <c r="S248" i="2"/>
  <c r="S551" i="2"/>
  <c r="S302" i="2"/>
  <c r="S83" i="2"/>
  <c r="S410" i="2"/>
  <c r="S548" i="2"/>
  <c r="S162" i="2"/>
  <c r="S238" i="2"/>
  <c r="S264" i="2"/>
  <c r="S265" i="2"/>
  <c r="S232" i="2"/>
  <c r="S634" i="2"/>
  <c r="S180" i="2"/>
  <c r="S560" i="2"/>
  <c r="S151" i="2"/>
  <c r="S272" i="2"/>
  <c r="S370" i="2"/>
  <c r="S294" i="2"/>
  <c r="S308" i="2"/>
  <c r="S454" i="2"/>
  <c r="S246" i="2"/>
  <c r="S386" i="2"/>
  <c r="S48" i="2"/>
  <c r="S389" i="2"/>
  <c r="S639" i="2"/>
  <c r="S636" i="2"/>
  <c r="S159" i="2"/>
  <c r="S11" i="2"/>
  <c r="S194" i="2"/>
  <c r="S450" i="2"/>
  <c r="S115" i="2"/>
  <c r="S436" i="2"/>
  <c r="S195" i="2"/>
  <c r="S278" i="2"/>
  <c r="S444" i="2"/>
  <c r="S210" i="2"/>
  <c r="S305" i="2"/>
  <c r="S300" i="2"/>
  <c r="S148" i="2"/>
  <c r="S257" i="2"/>
  <c r="S242" i="2"/>
  <c r="S528" i="2"/>
  <c r="S316" i="2"/>
  <c r="S588" i="2"/>
  <c r="S72" i="2"/>
  <c r="S313" i="2"/>
  <c r="S150" i="2"/>
  <c r="S104" i="2"/>
  <c r="S163" i="2"/>
  <c r="S426" i="2"/>
  <c r="S153" i="2"/>
  <c r="S147" i="2"/>
  <c r="S211" i="2"/>
  <c r="S38" i="2"/>
  <c r="S191" i="2"/>
  <c r="S534" i="2"/>
  <c r="S88" i="2"/>
  <c r="S7" i="2"/>
  <c r="S158" i="2"/>
  <c r="S529" i="2"/>
  <c r="S227" i="2"/>
  <c r="S76" i="2"/>
  <c r="S179" i="2"/>
  <c r="S103" i="2"/>
  <c r="S511" i="2"/>
  <c r="S296" i="2"/>
  <c r="S333" i="2"/>
  <c r="S221" i="2"/>
  <c r="S616" i="2"/>
  <c r="S542" i="2"/>
  <c r="S310" i="2"/>
  <c r="S139" i="2"/>
  <c r="S239" i="2"/>
  <c r="S60" i="2"/>
  <c r="S384" i="2"/>
  <c r="S235" i="2"/>
  <c r="S34" i="2"/>
  <c r="S631" i="2"/>
  <c r="S263" i="2"/>
  <c r="S20" i="2"/>
  <c r="S123" i="2"/>
  <c r="S51" i="2"/>
  <c r="S172" i="2"/>
  <c r="S561" i="2"/>
  <c r="S455" i="2"/>
  <c r="S46" i="2"/>
  <c r="S197" i="2"/>
  <c r="S30" i="2"/>
  <c r="S492" i="2"/>
  <c r="S566" i="2"/>
  <c r="S75" i="2"/>
  <c r="S614" i="2"/>
  <c r="S260" i="2"/>
  <c r="S177" i="2"/>
  <c r="S396" i="2"/>
  <c r="S36" i="2"/>
  <c r="S256" i="2"/>
  <c r="S164" i="2"/>
  <c r="S586" i="2"/>
  <c r="S520" i="2"/>
  <c r="S320" i="2"/>
  <c r="S40" i="2"/>
  <c r="S607" i="2"/>
  <c r="S113" i="2"/>
  <c r="S484" i="2"/>
  <c r="S279" i="2"/>
  <c r="S325" i="2"/>
  <c r="S258" i="2"/>
  <c r="S299" i="2"/>
  <c r="S638" i="2"/>
  <c r="S274" i="2"/>
  <c r="S496" i="2"/>
  <c r="S18" i="2"/>
  <c r="S485" i="2"/>
  <c r="S395" i="2"/>
  <c r="S495" i="2"/>
  <c r="S84" i="2"/>
  <c r="S56" i="2"/>
  <c r="S85" i="2"/>
  <c r="S156" i="2"/>
  <c r="S143" i="2"/>
  <c r="S442" i="2"/>
  <c r="S618" i="2"/>
  <c r="S446" i="2"/>
  <c r="S131" i="2"/>
  <c r="S438" i="2"/>
  <c r="S635" i="2"/>
  <c r="S303" i="2"/>
  <c r="S517" i="2"/>
  <c r="S203" i="2"/>
  <c r="S608" i="2"/>
  <c r="S281" i="2"/>
  <c r="S250" i="2"/>
  <c r="S521" i="2"/>
  <c r="S190" i="2"/>
  <c r="S161" i="2"/>
  <c r="S414" i="2"/>
  <c r="S33" i="2"/>
  <c r="S243" i="2"/>
  <c r="S189" i="2"/>
  <c r="S293" i="2"/>
  <c r="S107" i="2"/>
  <c r="S65" i="2"/>
  <c r="S648" i="2"/>
  <c r="S271" i="2"/>
  <c r="S317" i="2"/>
  <c r="S231" i="2"/>
  <c r="S392" i="2"/>
  <c r="S421" i="2"/>
  <c r="S287" i="2"/>
  <c r="S372" i="2"/>
  <c r="S458" i="2"/>
  <c r="S102" i="2"/>
  <c r="S357" i="2"/>
  <c r="S133" i="2"/>
  <c r="S138" i="2"/>
  <c r="S599" i="2"/>
  <c r="S490" i="2"/>
  <c r="S338" i="2"/>
  <c r="S119" i="2"/>
  <c r="S429" i="2"/>
  <c r="S137" i="2"/>
  <c r="S322" i="2"/>
  <c r="S127" i="2"/>
  <c r="S13" i="2"/>
  <c r="S222" i="2"/>
  <c r="S157" i="2"/>
  <c r="S152" i="2"/>
  <c r="S255" i="2"/>
  <c r="S217" i="2"/>
  <c r="S477" i="2"/>
  <c r="S377" i="2"/>
  <c r="S96" i="2"/>
  <c r="S596" i="2"/>
  <c r="S160" i="2"/>
  <c r="S118" i="2"/>
  <c r="S101" i="2"/>
  <c r="S42" i="2"/>
  <c r="S420" i="2"/>
  <c r="S266" i="2"/>
  <c r="S209" i="2"/>
  <c r="S360" i="2"/>
  <c r="S440" i="2"/>
  <c r="S610" i="2"/>
  <c r="S536" i="2"/>
  <c r="S433" i="2"/>
  <c r="S128" i="2"/>
  <c r="S615" i="2"/>
  <c r="S29" i="2"/>
  <c r="S253" i="2"/>
  <c r="S394" i="2"/>
  <c r="S273" i="2"/>
  <c r="S228" i="2"/>
  <c r="S52" i="2"/>
  <c r="S557" i="2"/>
  <c r="S291" i="2"/>
  <c r="S67" i="2"/>
  <c r="S524" i="2"/>
  <c r="S270" i="2"/>
  <c r="S445" i="2"/>
  <c r="S32" i="2"/>
  <c r="S35" i="2"/>
  <c r="S509" i="2"/>
  <c r="S602" i="2"/>
  <c r="S553" i="2"/>
  <c r="S582" i="2"/>
  <c r="S233" i="2"/>
  <c r="S199" i="2"/>
  <c r="S470" i="2"/>
  <c r="S64" i="2"/>
  <c r="S314" i="2"/>
  <c r="S418" i="2"/>
  <c r="S26" i="2"/>
  <c r="S332" i="2"/>
  <c r="S149" i="2"/>
  <c r="S247" i="2"/>
  <c r="S4" i="2"/>
  <c r="S502" i="2"/>
  <c r="S597" i="2"/>
  <c r="S603" i="2"/>
  <c r="S387" i="2"/>
  <c r="S630" i="2"/>
  <c r="S66" i="2"/>
  <c r="S583" i="2"/>
  <c r="S198" i="2"/>
  <c r="S539" i="2"/>
  <c r="S641" i="2"/>
  <c r="S174" i="2"/>
  <c r="S419" i="2"/>
  <c r="S165" i="2"/>
  <c r="S565" i="2"/>
  <c r="S155" i="2"/>
  <c r="S57" i="2"/>
  <c r="S41" i="2"/>
  <c r="S461" i="2"/>
  <c r="S80" i="2"/>
  <c r="S219" i="2"/>
  <c r="S141" i="2"/>
  <c r="S39" i="2"/>
  <c r="S110" i="2"/>
  <c r="S570" i="2"/>
  <c r="S78" i="2"/>
  <c r="S109" i="2"/>
  <c r="S623" i="2"/>
  <c r="S519" i="2"/>
  <c r="S240" i="2"/>
  <c r="S166" i="2"/>
  <c r="S424" i="2"/>
  <c r="S549" i="2"/>
  <c r="S550" i="2"/>
  <c r="S489" i="2"/>
  <c r="S612" i="2"/>
  <c r="S49" i="2"/>
  <c r="S213" i="2"/>
  <c r="S457" i="2"/>
  <c r="S538" i="2"/>
  <c r="S453" i="2"/>
  <c r="S251" i="2"/>
  <c r="S298" i="2"/>
  <c r="S449" i="2"/>
  <c r="S252" i="2"/>
  <c r="S105" i="2"/>
  <c r="S176" i="2"/>
  <c r="S304" i="2"/>
  <c r="S154" i="2"/>
  <c r="S587" i="2"/>
  <c r="S82" i="2"/>
  <c r="S359" i="2"/>
  <c r="S97" i="2"/>
  <c r="S609" i="2"/>
  <c r="S510" i="2"/>
  <c r="S643" i="2"/>
  <c r="S373" i="2"/>
  <c r="S145" i="2"/>
  <c r="S220" i="2"/>
  <c r="S193" i="2"/>
  <c r="S289" i="2"/>
  <c r="S21" i="2"/>
  <c r="S77" i="2"/>
  <c r="S480" i="2"/>
  <c r="S295" i="2"/>
  <c r="S471" i="2"/>
  <c r="S24" i="2"/>
  <c r="S644" i="2"/>
  <c r="S224" i="2"/>
  <c r="S192" i="2"/>
  <c r="S309" i="2"/>
  <c r="S112" i="2"/>
  <c r="S571" i="2"/>
  <c r="S535" i="2"/>
  <c r="S346" i="2"/>
  <c r="S98" i="2"/>
  <c r="S146" i="2"/>
  <c r="S167" i="2"/>
  <c r="S142" i="2"/>
  <c r="S343" i="2"/>
  <c r="S99" i="2"/>
  <c r="S579" i="2"/>
  <c r="S54" i="2"/>
  <c r="S268" i="2"/>
  <c r="S315" i="2"/>
  <c r="S439" i="2"/>
  <c r="S465" i="2"/>
  <c r="S230" i="2"/>
  <c r="S497" i="2"/>
  <c r="S100" i="2"/>
  <c r="S619" i="2"/>
  <c r="S330" i="2"/>
  <c r="S114" i="2"/>
  <c r="S288" i="2"/>
  <c r="S207" i="2"/>
  <c r="S483" i="2"/>
  <c r="S269" i="2"/>
  <c r="S81" i="2"/>
  <c r="S15" i="2"/>
  <c r="S321" i="2"/>
  <c r="S617" i="2"/>
  <c r="S261" i="2"/>
  <c r="S388" i="2"/>
  <c r="S526" i="2"/>
  <c r="S63" i="2"/>
  <c r="S472" i="2"/>
  <c r="S417" i="2"/>
  <c r="S463" i="2"/>
  <c r="S282" i="2"/>
  <c r="S106" i="2"/>
  <c r="S482" i="2"/>
  <c r="S297" i="2"/>
  <c r="S598" i="2"/>
  <c r="S129" i="2"/>
  <c r="S466" i="2"/>
  <c r="S326" i="2"/>
  <c r="S223" i="2"/>
  <c r="S10" i="2"/>
  <c r="S290" i="2"/>
  <c r="S277" i="2"/>
  <c r="S537" i="2"/>
  <c r="S434" i="2"/>
  <c r="S173" i="2"/>
  <c r="S276" i="2"/>
  <c r="S183" i="2"/>
  <c r="S111" i="2"/>
  <c r="S301" i="2"/>
  <c r="S376" i="2"/>
  <c r="S225" i="2"/>
  <c r="S451" i="2"/>
  <c r="S267" i="2"/>
  <c r="S467" i="2"/>
  <c r="S525" i="2"/>
  <c r="S134" i="2"/>
  <c r="S478" i="2"/>
  <c r="S73" i="2"/>
  <c r="S130" i="2"/>
  <c r="S259" i="2"/>
  <c r="S533" i="2"/>
  <c r="S91" i="2"/>
  <c r="S448" i="2"/>
  <c r="S491" i="2"/>
  <c r="S90" i="2"/>
  <c r="S515" i="2"/>
  <c r="S378" i="2"/>
  <c r="S284" i="2"/>
  <c r="S371" i="2"/>
  <c r="S92" i="2"/>
  <c r="S202" i="2"/>
  <c r="S522" i="2"/>
  <c r="S546" i="2"/>
  <c r="S469" i="2"/>
  <c r="S508" i="2"/>
  <c r="S86" i="2"/>
  <c r="S53" i="2"/>
  <c r="S545" i="2"/>
  <c r="S646" i="2"/>
  <c r="S187" i="2"/>
  <c r="S626" i="2"/>
  <c r="S547" i="2"/>
  <c r="S44" i="2"/>
  <c r="S204" i="2"/>
  <c r="S516" i="2"/>
  <c r="S647" i="2"/>
  <c r="S22" i="2"/>
  <c r="S441" i="2"/>
  <c r="AN15" i="2" l="1"/>
  <c r="AN29" i="2"/>
  <c r="AN13" i="2"/>
  <c r="AN10" i="2"/>
  <c r="H17" i="6892"/>
  <c r="G17" i="6892" s="1"/>
  <c r="C17" i="6892" s="1"/>
  <c r="AN20" i="2"/>
  <c r="C567" i="6847"/>
  <c r="AC192" i="6905"/>
  <c r="M30" i="6900"/>
  <c r="C568" i="6847" l="1"/>
  <c r="M31" i="6900"/>
  <c r="C569" i="6847" l="1"/>
  <c r="M32" i="6900"/>
  <c r="T7" i="2" l="1"/>
  <c r="T63" i="2"/>
  <c r="T279" i="2"/>
  <c r="T435" i="2"/>
  <c r="T149" i="2"/>
  <c r="T131" i="2"/>
  <c r="T243" i="2"/>
  <c r="T251" i="2"/>
  <c r="T247" i="2"/>
  <c r="T524" i="2"/>
  <c r="T221" i="2"/>
  <c r="T11" i="2"/>
  <c r="T578" i="2"/>
  <c r="T644" i="2"/>
  <c r="T191" i="2"/>
  <c r="T587" i="2"/>
  <c r="T252" i="2"/>
  <c r="T190" i="2"/>
  <c r="T133" i="2"/>
  <c r="T280" i="2"/>
  <c r="T226" i="2"/>
  <c r="T89" i="2"/>
  <c r="T348" i="2"/>
  <c r="T588" i="2"/>
  <c r="T213" i="2"/>
  <c r="T508" i="2"/>
  <c r="T539" i="2"/>
  <c r="T411" i="2"/>
  <c r="T128" i="2"/>
  <c r="T99" i="2"/>
  <c r="T81" i="2"/>
  <c r="T223" i="2"/>
  <c r="T74" i="2"/>
  <c r="T37" i="2"/>
  <c r="T184" i="2"/>
  <c r="T454" i="2"/>
  <c r="T623" i="2"/>
  <c r="T451" i="2"/>
  <c r="T642" i="2"/>
  <c r="T150" i="2"/>
  <c r="T299" i="2"/>
  <c r="T418" i="2"/>
  <c r="T123" i="2"/>
  <c r="T301" i="2"/>
  <c r="T546" i="2"/>
  <c r="T219" i="2"/>
  <c r="T25" i="2"/>
  <c r="T497" i="2"/>
  <c r="T586" i="2"/>
  <c r="T193" i="2"/>
  <c r="T483" i="2"/>
  <c r="T278" i="2"/>
  <c r="T234" i="2"/>
  <c r="T317" i="2"/>
  <c r="T391" i="2"/>
  <c r="T259" i="2"/>
  <c r="T260" i="2"/>
  <c r="T585" i="2"/>
  <c r="T495" i="2"/>
  <c r="T158" i="2"/>
  <c r="T139" i="2"/>
  <c r="T617" i="2"/>
  <c r="T194" i="2"/>
  <c r="T298" i="2"/>
  <c r="T198" i="2"/>
  <c r="T447" i="2"/>
  <c r="T250" i="2"/>
  <c r="T534" i="2"/>
  <c r="T305" i="2"/>
  <c r="T227" i="2"/>
  <c r="T109" i="2"/>
  <c r="T648" i="2"/>
  <c r="T469" i="2"/>
  <c r="T610" i="2"/>
  <c r="T315" i="2"/>
  <c r="T186" i="2"/>
  <c r="T564" i="2"/>
  <c r="T220" i="2"/>
  <c r="T424" i="2"/>
  <c r="T309" i="2"/>
  <c r="T333" i="2"/>
  <c r="T202" i="2"/>
  <c r="T421" i="2"/>
  <c r="T543" i="2"/>
  <c r="T449" i="2"/>
  <c r="T579" i="2"/>
  <c r="T417" i="2"/>
  <c r="T387" i="2"/>
  <c r="T31" i="2"/>
  <c r="T188" i="2"/>
  <c r="T490" i="2"/>
  <c r="T38" i="2"/>
  <c r="T124" i="2"/>
  <c r="T207" i="2"/>
  <c r="T96" i="2"/>
  <c r="T264" i="2"/>
  <c r="T151" i="2"/>
  <c r="T463" i="2"/>
  <c r="T388" i="2"/>
  <c r="T36" i="2"/>
  <c r="T3" i="2"/>
  <c r="T458" i="2"/>
  <c r="T566" i="2"/>
  <c r="T396" i="2"/>
  <c r="T205" i="2"/>
  <c r="T443" i="2"/>
  <c r="T152" i="2"/>
  <c r="T461" i="2"/>
  <c r="T353" i="2"/>
  <c r="T40" i="2"/>
  <c r="T402" i="2"/>
  <c r="T77" i="2"/>
  <c r="T28" i="2"/>
  <c r="T496" i="2"/>
  <c r="T302" i="2"/>
  <c r="T209" i="2"/>
  <c r="T34" i="2"/>
  <c r="T271" i="2"/>
  <c r="T440" i="2"/>
  <c r="T55" i="2"/>
  <c r="T111" i="2"/>
  <c r="T172" i="2"/>
  <c r="T373" i="2"/>
  <c r="T216" i="2"/>
  <c r="T389" i="2"/>
  <c r="T69" i="2"/>
  <c r="T502" i="2"/>
  <c r="T551" i="2"/>
  <c r="T134" i="2"/>
  <c r="T126" i="2"/>
  <c r="T310" i="2"/>
  <c r="T436" i="2"/>
  <c r="T359" i="2"/>
  <c r="T21" i="2"/>
  <c r="T346" i="2"/>
  <c r="T138" i="2"/>
  <c r="T214" i="2"/>
  <c r="T262" i="2"/>
  <c r="T273" i="2"/>
  <c r="T516" i="2"/>
  <c r="T48" i="2"/>
  <c r="T135" i="2"/>
  <c r="T196" i="2"/>
  <c r="T493" i="2"/>
  <c r="T64" i="2"/>
  <c r="T645" i="2"/>
  <c r="T47" i="2"/>
  <c r="T370" i="2"/>
  <c r="T165" i="2"/>
  <c r="T117" i="2"/>
  <c r="T394" i="2"/>
  <c r="T511" i="2"/>
  <c r="T157" i="2"/>
  <c r="T420" i="2"/>
  <c r="T75" i="2"/>
  <c r="T553" i="2"/>
  <c r="T410" i="2"/>
  <c r="T565" i="2"/>
  <c r="T122" i="2"/>
  <c r="T529" i="2"/>
  <c r="T647" i="2"/>
  <c r="T197" i="2"/>
  <c r="T282" i="2"/>
  <c r="T444" i="2"/>
  <c r="T631" i="2"/>
  <c r="T102" i="2"/>
  <c r="T125" i="2"/>
  <c r="T103" i="2"/>
  <c r="T455" i="2"/>
  <c r="T176" i="2"/>
  <c r="T415" i="2"/>
  <c r="T110" i="2"/>
  <c r="T86" i="2"/>
  <c r="T60" i="2"/>
  <c r="T254" i="2"/>
  <c r="T374" i="2"/>
  <c r="T313" i="2"/>
  <c r="T120" i="2"/>
  <c r="T482" i="2"/>
  <c r="T330" i="2"/>
  <c r="T90" i="2"/>
  <c r="T240" i="2"/>
  <c r="T68" i="2"/>
  <c r="T141" i="2"/>
  <c r="T127" i="2"/>
  <c r="T438" i="2"/>
  <c r="T528" i="2"/>
  <c r="T249" i="2"/>
  <c r="T76" i="2"/>
  <c r="T200" i="2"/>
  <c r="T210" i="2"/>
  <c r="T106" i="2"/>
  <c r="T376" i="2"/>
  <c r="T269" i="2"/>
  <c r="T212" i="2"/>
  <c r="T167" i="2"/>
  <c r="T142" i="2"/>
  <c r="T229" i="2"/>
  <c r="T91" i="2"/>
  <c r="T634" i="2"/>
  <c r="T225" i="2"/>
  <c r="T257" i="2"/>
  <c r="T545" i="2"/>
  <c r="T145" i="2"/>
  <c r="T18" i="2"/>
  <c r="T211" i="2"/>
  <c r="T448" i="2"/>
  <c r="T97" i="2"/>
  <c r="T360" i="2"/>
  <c r="T286" i="2"/>
  <c r="T156" i="2"/>
  <c r="T41" i="2"/>
  <c r="T164" i="2"/>
  <c r="T638" i="2"/>
  <c r="T246" i="2"/>
  <c r="T510" i="2"/>
  <c r="T320" i="2"/>
  <c r="T470" i="2"/>
  <c r="T179" i="2"/>
  <c r="T8" i="2"/>
  <c r="T78" i="2"/>
  <c r="T204" i="2"/>
  <c r="T283" i="2"/>
  <c r="T433" i="2"/>
  <c r="T637" i="2"/>
  <c r="T287" i="2"/>
  <c r="T467" i="2"/>
  <c r="T93" i="2"/>
  <c r="T476" i="2"/>
  <c r="T641" i="2"/>
  <c r="T596" i="2"/>
  <c r="T182" i="2"/>
  <c r="T643" i="2"/>
  <c r="T639" i="2"/>
  <c r="T296" i="2"/>
  <c r="T80" i="2"/>
  <c r="T479" i="2"/>
  <c r="T88" i="2"/>
  <c r="T519" i="2"/>
  <c r="T561" i="2"/>
  <c r="T274" i="2"/>
  <c r="T533" i="2"/>
  <c r="T616" i="2"/>
  <c r="T426" i="2"/>
  <c r="T255" i="2"/>
  <c r="T217" i="2"/>
  <c r="T35" i="2"/>
  <c r="T173" i="2"/>
  <c r="T85" i="2"/>
  <c r="T547" i="2"/>
  <c r="T46" i="2"/>
  <c r="T521" i="2"/>
  <c r="T457" i="2"/>
  <c r="T54" i="2"/>
  <c r="T597" i="2"/>
  <c r="T377" i="2"/>
  <c r="T268" i="2"/>
  <c r="T265" i="2"/>
  <c r="T583" i="2"/>
  <c r="T276" i="2"/>
  <c r="T181" i="2"/>
  <c r="T289" i="2"/>
  <c r="T228" i="2"/>
  <c r="T606" i="2"/>
  <c r="T177" i="2"/>
  <c r="T244" i="2"/>
  <c r="T392" i="2"/>
  <c r="T520" i="2"/>
  <c r="T232" i="2"/>
  <c r="T30" i="2"/>
  <c r="T84" i="2"/>
  <c r="T199" i="2"/>
  <c r="T570" i="2"/>
  <c r="T58" i="2"/>
  <c r="T300" i="2"/>
  <c r="T480" i="2"/>
  <c r="T105" i="2"/>
  <c r="T434" i="2"/>
  <c r="T53" i="2"/>
  <c r="T371" i="2"/>
  <c r="T614" i="2"/>
  <c r="T536" i="2"/>
  <c r="T485" i="2"/>
  <c r="T384" i="2"/>
  <c r="T599" i="2"/>
  <c r="T166" i="2"/>
  <c r="T509" i="2"/>
  <c r="T622" i="2"/>
  <c r="T611" i="2"/>
  <c r="T630" i="2"/>
  <c r="T70" i="2"/>
  <c r="T119" i="2"/>
  <c r="T395" i="2"/>
  <c r="T222" i="2"/>
  <c r="T148" i="2"/>
  <c r="T266" i="2"/>
  <c r="T316" i="2"/>
  <c r="T522" i="2"/>
  <c r="T147" i="2"/>
  <c r="T582" i="2"/>
  <c r="T267" i="2"/>
  <c r="T263" i="2"/>
  <c r="T162" i="2"/>
  <c r="T542" i="2"/>
  <c r="T619" i="2"/>
  <c r="T258" i="2"/>
  <c r="T24" i="2"/>
  <c r="T532" i="2"/>
  <c r="T537" i="2"/>
  <c r="T517" i="2"/>
  <c r="T494" i="2"/>
  <c r="T239" i="2"/>
  <c r="T56" i="2"/>
  <c r="T285" i="2"/>
  <c r="T174" i="2"/>
  <c r="T112" i="2"/>
  <c r="T65" i="2"/>
  <c r="T372" i="2"/>
  <c r="T419" i="2"/>
  <c r="T437" i="2"/>
  <c r="T136" i="2"/>
  <c r="T71" i="2"/>
  <c r="T6" i="2"/>
  <c r="T154" i="2"/>
  <c r="T284" i="2"/>
  <c r="T248" i="2"/>
  <c r="T293" i="2"/>
  <c r="T326" i="2"/>
  <c r="T87" i="2"/>
  <c r="T557" i="2"/>
  <c r="T160" i="2"/>
  <c r="T66" i="2"/>
  <c r="T603" i="2"/>
  <c r="T22" i="2"/>
  <c r="T140" i="2"/>
  <c r="T14" i="2"/>
  <c r="T535" i="2"/>
  <c r="T114" i="2"/>
  <c r="T107" i="2"/>
  <c r="T281" i="2"/>
  <c r="T445" i="2"/>
  <c r="T169" i="2"/>
  <c r="T272" i="2"/>
  <c r="T42" i="2"/>
  <c r="T526" i="2"/>
  <c r="T83" i="2"/>
  <c r="T108" i="2"/>
  <c r="T104" i="2"/>
  <c r="T132" i="2"/>
  <c r="T242" i="2"/>
  <c r="T5" i="2"/>
  <c r="T442" i="2"/>
  <c r="T322" i="2"/>
  <c r="T343" i="2"/>
  <c r="T153" i="2"/>
  <c r="T23" i="2"/>
  <c r="T113" i="2"/>
  <c r="T121" i="2"/>
  <c r="T618" i="2"/>
  <c r="T466" i="2"/>
  <c r="T560" i="2"/>
  <c r="T82" i="2"/>
  <c r="T180" i="2"/>
  <c r="T439" i="2"/>
  <c r="T471" i="2"/>
  <c r="T155" i="2"/>
  <c r="T195" i="2"/>
  <c r="T208" i="2"/>
  <c r="T446" i="2"/>
  <c r="T525" i="2"/>
  <c r="T325" i="2"/>
  <c r="T183" i="2"/>
  <c r="T450" i="2"/>
  <c r="T321" i="2"/>
  <c r="T531" i="2"/>
  <c r="T550" i="2"/>
  <c r="T143" i="2"/>
  <c r="T33" i="2"/>
  <c r="T218" i="2"/>
  <c r="T137" i="2"/>
  <c r="T297" i="2"/>
  <c r="T52" i="2"/>
  <c r="T130" i="2"/>
  <c r="T187" i="2"/>
  <c r="T612" i="2"/>
  <c r="T308" i="2"/>
  <c r="T61" i="2"/>
  <c r="T163" i="2"/>
  <c r="T291" i="2"/>
  <c r="T256" i="2"/>
  <c r="T294" i="2"/>
  <c r="T270" i="2"/>
  <c r="T288" i="2"/>
  <c r="T12" i="2"/>
  <c r="T414" i="2"/>
  <c r="T598" i="2"/>
  <c r="T441" i="2"/>
  <c r="T549" i="2"/>
  <c r="T332" i="2"/>
  <c r="T238" i="2"/>
  <c r="T608" i="2"/>
  <c r="T378" i="2"/>
  <c r="T304" i="2"/>
  <c r="T314" i="2"/>
  <c r="T94" i="2"/>
  <c r="T303" i="2"/>
  <c r="T129" i="2"/>
  <c r="T189" i="2"/>
  <c r="T429" i="2"/>
  <c r="T468" i="2"/>
  <c r="T465" i="2"/>
  <c r="T544" i="2"/>
  <c r="T478" i="2"/>
  <c r="T98" i="2"/>
  <c r="T233" i="2"/>
  <c r="T92" i="2"/>
  <c r="T32" i="2"/>
  <c r="T62" i="2"/>
  <c r="T357" i="2"/>
  <c r="T615" i="2"/>
  <c r="T503" i="2"/>
  <c r="T602" i="2"/>
  <c r="T17" i="2"/>
  <c r="T231" i="2"/>
  <c r="T118" i="2"/>
  <c r="T491" i="2"/>
  <c r="T456" i="2"/>
  <c r="T245" i="2"/>
  <c r="T95" i="2"/>
  <c r="T49" i="2"/>
  <c r="T492" i="2"/>
  <c r="T477" i="2"/>
  <c r="T489" i="2"/>
  <c r="T51" i="2"/>
  <c r="T67" i="2"/>
  <c r="T146" i="2"/>
  <c r="T203" i="2"/>
  <c r="T241" i="2"/>
  <c r="T192" i="2"/>
  <c r="T452" i="2"/>
  <c r="T646" i="2"/>
  <c r="T290" i="2"/>
  <c r="T338" i="2"/>
  <c r="T515" i="2"/>
  <c r="T79" i="2"/>
  <c r="T50" i="2"/>
  <c r="T59" i="2"/>
  <c r="T116" i="2"/>
  <c r="T206" i="2"/>
  <c r="T609" i="2"/>
  <c r="T635" i="2"/>
  <c r="T27" i="2"/>
  <c r="T39" i="2"/>
  <c r="T472" i="2"/>
  <c r="T626" i="2"/>
  <c r="T607" i="2"/>
  <c r="T636" i="2"/>
  <c r="T159" i="2"/>
  <c r="T224" i="2"/>
  <c r="T548" i="2"/>
  <c r="T253" i="2"/>
  <c r="T230" i="2"/>
  <c r="T4" i="2"/>
  <c r="T57" i="2"/>
  <c r="T538" i="2"/>
  <c r="T571" i="2"/>
  <c r="T484" i="2"/>
  <c r="T277" i="2"/>
  <c r="T295" i="2"/>
  <c r="T161" i="2"/>
  <c r="T453" i="2"/>
  <c r="T261" i="2"/>
  <c r="T235" i="2"/>
  <c r="T386" i="2"/>
  <c r="C570" i="6847"/>
  <c r="K11" i="6901"/>
  <c r="AN11" i="2" l="1"/>
  <c r="AI435" i="2"/>
  <c r="AI47" i="2"/>
  <c r="AI50" i="2"/>
  <c r="AN8" i="2"/>
  <c r="C571" i="6847"/>
  <c r="K14" i="6901"/>
  <c r="AI55" i="2" s="1"/>
  <c r="AL28" i="6904"/>
  <c r="AN4" i="2"/>
  <c r="AN18" i="2"/>
  <c r="H18" i="6892"/>
  <c r="G18" i="6892" s="1"/>
  <c r="C18" i="6892" s="1"/>
  <c r="AN3" i="2"/>
  <c r="AN7" i="2"/>
  <c r="AI283" i="2" l="1"/>
  <c r="AI192" i="2"/>
  <c r="AI636" i="2"/>
  <c r="AI204" i="2"/>
  <c r="AI387" i="2"/>
  <c r="AI321" i="2"/>
  <c r="AI618" i="2"/>
  <c r="AI619" i="2"/>
  <c r="AI129" i="2"/>
  <c r="AI146" i="2"/>
  <c r="AI521" i="2"/>
  <c r="AI140" i="2"/>
  <c r="AI301" i="2"/>
  <c r="AI138" i="2"/>
  <c r="AI157" i="2"/>
  <c r="AI143" i="2"/>
  <c r="AI147" i="2"/>
  <c r="AI547" i="2"/>
  <c r="AI470" i="2"/>
  <c r="AI583" i="2"/>
  <c r="AI525" i="2"/>
  <c r="AI560" i="2"/>
  <c r="AI262" i="2"/>
  <c r="AI578" i="2"/>
  <c r="AI208" i="2"/>
  <c r="AI477" i="2"/>
  <c r="AI101" i="2"/>
  <c r="AI598" i="2"/>
  <c r="AI223" i="2"/>
  <c r="AI97" i="2"/>
  <c r="AI438" i="2"/>
  <c r="AI217" i="2"/>
  <c r="AI36" i="2"/>
  <c r="AI370" i="2"/>
  <c r="AI606" i="2"/>
  <c r="AI102" i="2"/>
  <c r="AI120" i="2"/>
  <c r="AI64" i="2"/>
  <c r="AI108" i="2"/>
  <c r="AI497" i="2"/>
  <c r="AI195" i="2"/>
  <c r="AI153" i="2"/>
  <c r="AI304" i="2"/>
  <c r="AI266" i="2"/>
  <c r="AI21" i="2"/>
  <c r="AI516" i="2"/>
  <c r="AI137" i="2"/>
  <c r="AI565" i="2"/>
  <c r="AI415" i="2"/>
  <c r="AI548" i="2"/>
  <c r="AI466" i="2"/>
  <c r="AI359" i="2"/>
  <c r="AI206" i="2"/>
  <c r="AI508" i="2"/>
  <c r="AI357" i="2"/>
  <c r="AI289" i="2"/>
  <c r="AI256" i="2"/>
  <c r="AI371" i="2"/>
  <c r="AI4" i="2"/>
  <c r="AI164" i="2"/>
  <c r="AI57" i="2"/>
  <c r="AI245" i="2"/>
  <c r="AI174" i="2"/>
  <c r="AI450" i="2"/>
  <c r="AI308" i="2"/>
  <c r="AI617" i="2"/>
  <c r="AI116" i="2"/>
  <c r="AI70" i="2"/>
  <c r="AI536" i="2"/>
  <c r="AI522" i="2"/>
  <c r="AI630" i="2"/>
  <c r="AI489" i="2"/>
  <c r="AI495" i="2"/>
  <c r="AI53" i="2"/>
  <c r="AI96" i="2"/>
  <c r="AI39" i="2"/>
  <c r="AI515" i="2"/>
  <c r="AI230" i="2"/>
  <c r="AI232" i="2"/>
  <c r="AI80" i="2"/>
  <c r="AI582" i="2"/>
  <c r="AI451" i="2"/>
  <c r="AI65" i="2"/>
  <c r="AI131" i="2"/>
  <c r="AI490" i="2"/>
  <c r="AI61" i="2"/>
  <c r="AI218" i="2"/>
  <c r="AI561" i="2"/>
  <c r="AI316" i="2"/>
  <c r="AI549" i="2"/>
  <c r="AI272" i="2"/>
  <c r="AI635" i="2"/>
  <c r="AI113" i="2"/>
  <c r="AI485" i="2"/>
  <c r="AI11" i="2"/>
  <c r="AI611" i="2"/>
  <c r="AI647" i="2"/>
  <c r="AI85" i="2"/>
  <c r="AI155" i="2"/>
  <c r="AI645" i="2"/>
  <c r="AI122" i="2"/>
  <c r="AI322" i="2"/>
  <c r="AI396" i="2"/>
  <c r="AI220" i="2"/>
  <c r="AI49" i="2"/>
  <c r="AI158" i="2"/>
  <c r="AI30" i="2"/>
  <c r="AI386" i="2"/>
  <c r="AI219" i="2"/>
  <c r="AI281" i="2"/>
  <c r="AI233" i="2"/>
  <c r="AI436" i="2"/>
  <c r="AI126" i="2"/>
  <c r="AI58" i="2"/>
  <c r="AI8" i="2"/>
  <c r="AI160" i="2"/>
  <c r="AI103" i="2"/>
  <c r="AI136" i="2"/>
  <c r="AI194" i="2"/>
  <c r="AI132" i="2"/>
  <c r="AI453" i="2"/>
  <c r="AI19" i="2"/>
  <c r="AI37" i="2"/>
  <c r="AI520" i="2"/>
  <c r="AI494" i="2"/>
  <c r="AI222" i="2"/>
  <c r="AI13" i="2"/>
  <c r="AI455" i="2"/>
  <c r="AI242" i="2"/>
  <c r="AI176" i="2"/>
  <c r="AI100" i="2"/>
  <c r="AI161" i="2"/>
  <c r="AI531" i="2"/>
  <c r="AI482" i="2"/>
  <c r="AI634" i="2"/>
  <c r="AI302" i="2"/>
  <c r="AI616" i="2"/>
  <c r="AI210" i="2"/>
  <c r="AI410" i="2"/>
  <c r="AI56" i="2"/>
  <c r="AI376" i="2"/>
  <c r="AI326" i="2"/>
  <c r="AI461" i="2"/>
  <c r="AI391" i="2"/>
  <c r="AI188" i="2"/>
  <c r="AI420" i="2"/>
  <c r="AI95" i="2"/>
  <c r="AI54" i="2"/>
  <c r="AI25" i="2"/>
  <c r="AI631" i="2"/>
  <c r="AI389" i="2"/>
  <c r="AI439" i="2"/>
  <c r="AI42" i="2"/>
  <c r="AI268" i="2"/>
  <c r="AI216" i="2"/>
  <c r="AI92" i="2"/>
  <c r="AI469" i="2"/>
  <c r="AI517" i="2"/>
  <c r="AI68" i="2"/>
  <c r="AI421" i="2"/>
  <c r="AI472" i="2"/>
  <c r="AI542" i="2"/>
  <c r="AI448" i="2"/>
  <c r="AI449" i="2"/>
  <c r="AI623" i="2"/>
  <c r="AI602" i="2"/>
  <c r="AI82" i="2"/>
  <c r="AI72" i="2"/>
  <c r="AI471" i="2"/>
  <c r="AI166" i="2"/>
  <c r="AI45" i="2"/>
  <c r="AI213" i="2"/>
  <c r="AI265" i="2"/>
  <c r="AI173" i="2"/>
  <c r="AI388" i="2"/>
  <c r="AI199" i="2"/>
  <c r="AI163" i="2"/>
  <c r="AI24" i="2"/>
  <c r="AI544" i="2"/>
  <c r="AI78" i="2"/>
  <c r="AI148" i="2"/>
  <c r="AI274" i="2"/>
  <c r="AI209" i="2"/>
  <c r="AI84" i="2"/>
  <c r="AI424" i="2"/>
  <c r="AI249" i="2"/>
  <c r="AI614" i="2"/>
  <c r="AI9" i="2"/>
  <c r="AI288" i="2"/>
  <c r="AI287" i="2"/>
  <c r="AI111" i="2"/>
  <c r="AI320" i="2"/>
  <c r="AI612" i="2"/>
  <c r="AI503" i="2"/>
  <c r="AI496" i="2"/>
  <c r="AI639" i="2"/>
  <c r="AI135" i="2"/>
  <c r="AI12" i="2"/>
  <c r="AI224" i="2"/>
  <c r="AI71" i="2"/>
  <c r="AI115" i="2"/>
  <c r="AI493" i="2"/>
  <c r="AI546" i="2"/>
  <c r="AI524" i="2"/>
  <c r="AI141" i="2"/>
  <c r="AI159" i="2"/>
  <c r="AI545" i="2"/>
  <c r="AI59" i="2"/>
  <c r="AI48" i="2"/>
  <c r="AI29" i="2"/>
  <c r="AI297" i="2"/>
  <c r="AI99" i="2"/>
  <c r="AI502" i="2"/>
  <c r="AI81" i="2"/>
  <c r="AI241" i="2"/>
  <c r="AI73" i="2"/>
  <c r="AI402" i="2"/>
  <c r="AI551" i="2"/>
  <c r="AI180" i="2"/>
  <c r="AI191" i="2"/>
  <c r="AI291" i="2"/>
  <c r="AI104" i="2"/>
  <c r="AI127" i="2"/>
  <c r="AI243" i="2"/>
  <c r="AI250" i="2"/>
  <c r="AI228" i="2"/>
  <c r="AI121" i="2"/>
  <c r="AI90" i="2"/>
  <c r="AI586" i="2"/>
  <c r="AI6" i="2"/>
  <c r="AI442" i="2"/>
  <c r="AI511" i="2"/>
  <c r="AI377" i="2"/>
  <c r="AI239" i="2"/>
  <c r="AI270" i="2"/>
  <c r="AI263" i="2"/>
  <c r="AI579" i="2"/>
  <c r="AI273" i="2"/>
  <c r="AI441" i="2"/>
  <c r="AI184" i="2"/>
  <c r="AI299" i="2"/>
  <c r="AI626" i="2"/>
  <c r="AI207" i="2"/>
  <c r="AI433" i="2"/>
  <c r="AI134" i="2"/>
  <c r="AI314" i="2"/>
  <c r="AI205" i="2"/>
  <c r="AI310" i="2"/>
  <c r="AI587" i="2"/>
  <c r="AI303" i="2"/>
  <c r="AI117" i="2"/>
  <c r="AI360" i="2"/>
  <c r="AI571" i="2"/>
  <c r="AI229" i="2"/>
  <c r="AI52" i="2"/>
  <c r="AI452" i="2"/>
  <c r="AI235" i="2"/>
  <c r="AI22" i="2"/>
  <c r="AI333" i="2"/>
  <c r="AI128" i="2"/>
  <c r="AI644" i="2"/>
  <c r="AI63" i="2"/>
  <c r="AI133" i="2"/>
  <c r="AI526" i="2"/>
  <c r="AI295" i="2"/>
  <c r="AI638" i="2"/>
  <c r="AI479" i="2"/>
  <c r="AI570" i="2"/>
  <c r="AI484" i="2"/>
  <c r="AI330" i="2"/>
  <c r="AI28" i="2"/>
  <c r="AI426" i="2"/>
  <c r="AI51" i="2"/>
  <c r="AI533" i="2"/>
  <c r="AI395" i="2"/>
  <c r="AI94" i="2"/>
  <c r="AI27" i="2"/>
  <c r="AI557" i="2"/>
  <c r="AI177" i="2"/>
  <c r="AI610" i="2"/>
  <c r="AI83" i="2"/>
  <c r="AI456" i="2"/>
  <c r="AI130" i="2"/>
  <c r="AI260" i="2"/>
  <c r="AI446" i="2"/>
  <c r="AI417" i="2"/>
  <c r="AI118" i="2"/>
  <c r="AI43" i="2"/>
  <c r="AI74" i="2"/>
  <c r="AI313" i="2"/>
  <c r="AI35" i="2"/>
  <c r="AI41" i="2"/>
  <c r="AI255" i="2"/>
  <c r="AI646" i="2"/>
  <c r="AI211" i="2"/>
  <c r="AI172" i="2"/>
  <c r="AI23" i="2"/>
  <c r="AI564" i="2"/>
  <c r="AI392" i="2"/>
  <c r="AI16" i="2"/>
  <c r="AI437" i="2"/>
  <c r="AI509" i="2"/>
  <c r="AI346" i="2"/>
  <c r="AI156" i="2"/>
  <c r="AI343" i="2"/>
  <c r="AI32" i="2"/>
  <c r="AI280" i="2"/>
  <c r="AI588" i="2"/>
  <c r="AI183" i="2"/>
  <c r="AI152" i="2"/>
  <c r="AI348" i="2"/>
  <c r="AI543" i="2"/>
  <c r="AI271" i="2"/>
  <c r="AI246" i="2"/>
  <c r="AI151" i="2"/>
  <c r="AI202" i="2"/>
  <c r="AI190" i="2"/>
  <c r="AI445" i="2"/>
  <c r="AI566" i="2"/>
  <c r="AI112" i="2"/>
  <c r="AI40" i="2"/>
  <c r="AI454" i="2"/>
  <c r="AI257" i="2"/>
  <c r="AI429" i="2"/>
  <c r="AI62" i="2"/>
  <c r="AI463" i="2"/>
  <c r="AI599" i="2"/>
  <c r="AI648" i="2"/>
  <c r="AI196" i="2"/>
  <c r="AI276" i="2"/>
  <c r="AI468" i="2"/>
  <c r="AI443" i="2"/>
  <c r="AI298" i="2"/>
  <c r="AI227" i="2"/>
  <c r="AI353" i="2"/>
  <c r="AI75" i="2"/>
  <c r="AI510" i="2"/>
  <c r="AI240" i="2"/>
  <c r="AI384" i="2"/>
  <c r="AI332" i="2"/>
  <c r="AI293" i="2"/>
  <c r="AI480" i="2"/>
  <c r="AI244" i="2"/>
  <c r="AI284" i="2"/>
  <c r="AI465" i="2"/>
  <c r="AI434" i="2"/>
  <c r="AI373" i="2"/>
  <c r="AI483" i="2"/>
  <c r="AI419" i="2"/>
  <c r="AI458" i="2"/>
  <c r="AI212" i="2"/>
  <c r="AI125" i="2"/>
  <c r="AI643" i="2"/>
  <c r="AI597" i="2"/>
  <c r="AI267" i="2"/>
  <c r="AI139" i="2"/>
  <c r="AI198" i="2"/>
  <c r="AI534" i="2"/>
  <c r="AI214" i="2"/>
  <c r="AI603" i="2"/>
  <c r="AI467" i="2"/>
  <c r="AI538" i="2"/>
  <c r="C572" i="6847"/>
  <c r="AL10" i="6902"/>
  <c r="AI254" i="2"/>
  <c r="AI253" i="2"/>
  <c r="AI234" i="2"/>
  <c r="AI33" i="2"/>
  <c r="AI317" i="2"/>
  <c r="AI278" i="2"/>
  <c r="AI519" i="2"/>
  <c r="AI641" i="2"/>
  <c r="AI60" i="2"/>
  <c r="AI259" i="2"/>
  <c r="AI528" i="2"/>
  <c r="AI378" i="2"/>
  <c r="AI119" i="2"/>
  <c r="AI309" i="2"/>
  <c r="AI315" i="2"/>
  <c r="AI87" i="2"/>
  <c r="AI105" i="2"/>
  <c r="AI109" i="2"/>
  <c r="AI492" i="2"/>
  <c r="AI181" i="2"/>
  <c r="AI34" i="2"/>
  <c r="AI325" i="2"/>
  <c r="AI179" i="2"/>
  <c r="AI225" i="2"/>
  <c r="AI76" i="2"/>
  <c r="AI532" i="2"/>
  <c r="AI248" i="2"/>
  <c r="AI106" i="2"/>
  <c r="AI294" i="2"/>
  <c r="AI15" i="2"/>
  <c r="AI79" i="2"/>
  <c r="AI154" i="2"/>
  <c r="AI44" i="2"/>
  <c r="AI238" i="2"/>
  <c r="AI615" i="2"/>
  <c r="AI247" i="2"/>
  <c r="AI187" i="2"/>
  <c r="AI114" i="2"/>
  <c r="AI596" i="2"/>
  <c r="AI305" i="2"/>
  <c r="AI203" i="2"/>
  <c r="AI107" i="2"/>
  <c r="AI394" i="2"/>
  <c r="AI476" i="2"/>
  <c r="AI186" i="2"/>
  <c r="AI300" i="2"/>
  <c r="AI282" i="2"/>
  <c r="AI286" i="2"/>
  <c r="AI38" i="2"/>
  <c r="AI478" i="2"/>
  <c r="AI608" i="2"/>
  <c r="AI264" i="2"/>
  <c r="AI553" i="2"/>
  <c r="AI69" i="2"/>
  <c r="AI123" i="2"/>
  <c r="AI338" i="2"/>
  <c r="AI86" i="2"/>
  <c r="AI622" i="2"/>
  <c r="AI550" i="2"/>
  <c r="AI20" i="2"/>
  <c r="AI637" i="2"/>
  <c r="AI252" i="2"/>
  <c r="AI285" i="2"/>
  <c r="AI66" i="2"/>
  <c r="AI537" i="2"/>
  <c r="AI10" i="2"/>
  <c r="AI150" i="2"/>
  <c r="AI142" i="2"/>
  <c r="AI165" i="2"/>
  <c r="AI226" i="2"/>
  <c r="AI374" i="2"/>
  <c r="AI290" i="2"/>
  <c r="AI535" i="2"/>
  <c r="AI609" i="2"/>
  <c r="AI251" i="2"/>
  <c r="AI411" i="2"/>
  <c r="AI46" i="2"/>
  <c r="AI418" i="2"/>
  <c r="AI585" i="2"/>
  <c r="AI88" i="2"/>
  <c r="AI124" i="2"/>
  <c r="AI258" i="2"/>
  <c r="AI277" i="2"/>
  <c r="AI296" i="2"/>
  <c r="AI440" i="2"/>
  <c r="AI231" i="2"/>
  <c r="AI457" i="2"/>
  <c r="AI261" i="2"/>
  <c r="AI31" i="2"/>
  <c r="AI200" i="2"/>
  <c r="AI162" i="2"/>
  <c r="AI221" i="2"/>
  <c r="AI89" i="2"/>
  <c r="AI110" i="2"/>
  <c r="AI444" i="2"/>
  <c r="AI197" i="2"/>
  <c r="AI149" i="2"/>
  <c r="AI193" i="2"/>
  <c r="AI447" i="2"/>
  <c r="AI642" i="2"/>
  <c r="AI539" i="2"/>
  <c r="AI26" i="2"/>
  <c r="AI77" i="2"/>
  <c r="AI414" i="2"/>
  <c r="AI279" i="2"/>
  <c r="AI93" i="2"/>
  <c r="AI91" i="2"/>
  <c r="AI607" i="2"/>
  <c r="AI372" i="2"/>
  <c r="AI529" i="2"/>
  <c r="AI169" i="2"/>
  <c r="AI269" i="2"/>
  <c r="AI189" i="2"/>
  <c r="AI182" i="2"/>
  <c r="AI67" i="2"/>
  <c r="AI491" i="2"/>
  <c r="AI167" i="2"/>
  <c r="U33" i="6850" l="1"/>
  <c r="U28" i="6851"/>
  <c r="H32" i="6892"/>
  <c r="G32" i="6892" s="1"/>
  <c r="C32" i="6892" s="1"/>
  <c r="C573" i="6847"/>
  <c r="AL11" i="6902"/>
  <c r="U19" i="6851" s="1"/>
  <c r="U19" i="6850" l="1"/>
  <c r="C574" i="6847"/>
  <c r="AL12" i="6902"/>
  <c r="U44" i="6850" l="1"/>
  <c r="C575" i="6847"/>
  <c r="AL13" i="6902"/>
  <c r="U39" i="6851"/>
  <c r="C576" i="6847" l="1"/>
  <c r="AL14" i="6902"/>
  <c r="U59" i="6851"/>
  <c r="C577" i="6847" l="1"/>
  <c r="AL15" i="6902"/>
  <c r="U49" i="6851" l="1"/>
  <c r="U92" i="6850"/>
  <c r="U23" i="6850"/>
  <c r="U28" i="6850"/>
  <c r="U59" i="6850"/>
  <c r="U83" i="6851"/>
  <c r="U58" i="6851"/>
  <c r="U12" i="6851"/>
  <c r="U89" i="6850"/>
  <c r="U44" i="6851"/>
  <c r="U74" i="6851"/>
  <c r="U92" i="6851"/>
  <c r="U47" i="6850"/>
  <c r="U90" i="6851"/>
  <c r="U70" i="6850"/>
  <c r="U67" i="6850"/>
  <c r="U9" i="6850"/>
  <c r="U40" i="6850"/>
  <c r="U87" i="6851"/>
  <c r="U21" i="6851"/>
  <c r="U89" i="6851"/>
  <c r="U79" i="6850"/>
  <c r="U55" i="6850"/>
  <c r="U57" i="6851"/>
  <c r="U84" i="6851"/>
  <c r="U100" i="6850"/>
  <c r="U8" i="6851"/>
  <c r="U95" i="6850"/>
  <c r="U41" i="6851"/>
  <c r="U65" i="6850"/>
  <c r="U7" i="6850"/>
  <c r="U22" i="6850"/>
  <c r="U80" i="6851"/>
  <c r="U36" i="6850"/>
  <c r="U65" i="6851"/>
  <c r="U25" i="6851"/>
  <c r="U91" i="6851"/>
  <c r="U71" i="6850"/>
  <c r="U34" i="6850"/>
  <c r="U97" i="6850"/>
  <c r="U15" i="6850"/>
  <c r="U45" i="6850"/>
  <c r="U20" i="6850"/>
  <c r="U50" i="6851"/>
  <c r="U32" i="6850"/>
  <c r="U80" i="6850"/>
  <c r="U35" i="6850"/>
  <c r="U43" i="6851"/>
  <c r="U64" i="6850"/>
  <c r="U13" i="6851"/>
  <c r="U58" i="6850"/>
  <c r="U69" i="6851"/>
  <c r="U98" i="6850"/>
  <c r="U97" i="6851"/>
  <c r="U55" i="6851"/>
  <c r="U63" i="6851"/>
  <c r="U38" i="6850"/>
  <c r="U62" i="6851"/>
  <c r="U9" i="6851"/>
  <c r="U74" i="6850"/>
  <c r="U96" i="6851"/>
  <c r="U83" i="6850"/>
  <c r="U76" i="6850"/>
  <c r="U90" i="6850"/>
  <c r="U4" i="6850"/>
  <c r="U31" i="6851"/>
  <c r="U36" i="6851"/>
  <c r="U56" i="6850"/>
  <c r="U32" i="6851"/>
  <c r="U50" i="6850"/>
  <c r="U94" i="6851"/>
  <c r="U24" i="6850"/>
  <c r="U18" i="6851"/>
  <c r="U27" i="6851"/>
  <c r="U75" i="6851"/>
  <c r="U73" i="6850"/>
  <c r="U56" i="6851"/>
  <c r="U93" i="6850"/>
  <c r="U5" i="6851"/>
  <c r="U23" i="6851"/>
  <c r="U85" i="6850"/>
  <c r="U96" i="6850"/>
  <c r="U14" i="6851"/>
  <c r="U66" i="6851"/>
  <c r="U61" i="6850"/>
  <c r="U100" i="6851"/>
  <c r="U62" i="6850"/>
  <c r="U54" i="6851"/>
  <c r="U11" i="6850"/>
  <c r="U75" i="6850"/>
  <c r="U72" i="6850"/>
  <c r="U43" i="6850"/>
  <c r="U31" i="6850"/>
  <c r="U69" i="6850"/>
  <c r="U42" i="6851"/>
  <c r="U30" i="6850"/>
  <c r="U12" i="6850"/>
  <c r="U4" i="6851"/>
  <c r="U99" i="6850"/>
  <c r="U30" i="6851"/>
  <c r="U95" i="6851"/>
  <c r="U85" i="6851"/>
  <c r="U39" i="6850"/>
  <c r="U77" i="6851"/>
  <c r="U13" i="6850"/>
  <c r="U27" i="6850"/>
  <c r="U53" i="6850"/>
  <c r="U86" i="6851"/>
  <c r="U78" i="6851"/>
  <c r="U24" i="6851"/>
  <c r="U17" i="6850"/>
  <c r="U71" i="6851"/>
  <c r="U84" i="6850"/>
  <c r="U57" i="6850"/>
  <c r="U60" i="6851"/>
  <c r="U46" i="6851"/>
  <c r="U16" i="6850"/>
  <c r="U99" i="6851"/>
  <c r="U51" i="6851"/>
  <c r="U47" i="6851"/>
  <c r="U35" i="6851"/>
  <c r="U38" i="6851"/>
  <c r="U7" i="6851"/>
  <c r="U54" i="6850"/>
  <c r="U17" i="6851"/>
  <c r="U68" i="6851"/>
  <c r="U15" i="6851"/>
  <c r="U29" i="6851"/>
  <c r="U51" i="6850"/>
  <c r="U46" i="6850"/>
  <c r="U21" i="6850"/>
  <c r="U70" i="6851"/>
  <c r="U91" i="6850"/>
  <c r="U88" i="6850"/>
  <c r="U34" i="6851"/>
  <c r="U45" i="6851"/>
  <c r="U53" i="6851"/>
  <c r="U8" i="6850"/>
  <c r="U20" i="6851"/>
  <c r="U93" i="6851"/>
  <c r="U14" i="6850"/>
  <c r="U40" i="6851"/>
  <c r="U41" i="6850"/>
  <c r="U61" i="6851"/>
  <c r="U66" i="6850"/>
  <c r="U94" i="6850"/>
  <c r="U22" i="6851"/>
  <c r="U86" i="6850"/>
  <c r="U10" i="6851"/>
  <c r="U79" i="6851"/>
  <c r="U11" i="6851"/>
  <c r="U98" i="6851"/>
  <c r="U82" i="6851"/>
  <c r="U42" i="6850"/>
  <c r="U76" i="6851"/>
  <c r="U72" i="6851"/>
  <c r="U10" i="6850"/>
  <c r="U52" i="6851"/>
  <c r="U48" i="6851"/>
  <c r="U68" i="6850"/>
  <c r="U77" i="6850"/>
  <c r="U81" i="6850"/>
  <c r="U64" i="6851"/>
  <c r="U37" i="6850"/>
  <c r="U5" i="6850"/>
  <c r="U26" i="6850"/>
  <c r="U48" i="6850"/>
  <c r="U63" i="6850"/>
  <c r="U87" i="6850"/>
  <c r="U82" i="6850"/>
  <c r="U52" i="6850"/>
  <c r="U29" i="6850"/>
  <c r="U67" i="6851"/>
  <c r="U81" i="6851"/>
  <c r="U26" i="6851"/>
  <c r="C578" i="6847"/>
  <c r="AC7" i="6903"/>
  <c r="AJ4" i="6851" l="1"/>
  <c r="AJ4" i="6850"/>
  <c r="AM4" i="6850" s="1"/>
  <c r="AJ52" i="6851"/>
  <c r="AJ59" i="6850"/>
  <c r="C579" i="6847"/>
  <c r="AC9" i="6903"/>
  <c r="AJ9" i="6851" s="1"/>
  <c r="E19" i="6892"/>
  <c r="C580" i="6847" l="1"/>
  <c r="AC12" i="6903"/>
  <c r="AJ58" i="6851" s="1"/>
  <c r="AJ63" i="6850"/>
  <c r="Y4" i="6850"/>
  <c r="X4" i="6850"/>
  <c r="Y52" i="6851"/>
  <c r="X52" i="6851"/>
  <c r="X9" i="6851"/>
  <c r="Y9" i="6851"/>
  <c r="AJ9" i="6850"/>
  <c r="X59" i="6850"/>
  <c r="Y59" i="6850"/>
  <c r="AJ57" i="6851"/>
  <c r="AJ8" i="6851"/>
  <c r="AJ7" i="6850"/>
  <c r="Y4" i="6851"/>
  <c r="X4" i="6851"/>
  <c r="AJ24" i="6851" l="1"/>
  <c r="E4" i="6851"/>
  <c r="Y58" i="6851"/>
  <c r="X58" i="6851"/>
  <c r="E4" i="6850"/>
  <c r="X63" i="6850"/>
  <c r="Y63" i="6850"/>
  <c r="AJ64" i="6850"/>
  <c r="AJ49" i="6851"/>
  <c r="X7" i="6850"/>
  <c r="Y7" i="6850"/>
  <c r="AM7" i="6850"/>
  <c r="Y57" i="6851"/>
  <c r="X57" i="6851"/>
  <c r="X9" i="6850"/>
  <c r="Y9" i="6850"/>
  <c r="Y24" i="6851"/>
  <c r="X24" i="6851"/>
  <c r="X8" i="6851"/>
  <c r="Y8" i="6851"/>
  <c r="AJ54" i="6850"/>
  <c r="AJ31" i="6850"/>
  <c r="C581" i="6847"/>
  <c r="AC15" i="6903"/>
  <c r="E8" i="6851" l="1"/>
  <c r="X49" i="6851"/>
  <c r="Y49" i="6851"/>
  <c r="AJ70" i="6850"/>
  <c r="Y31" i="6850"/>
  <c r="X31" i="6850"/>
  <c r="E7" i="6850"/>
  <c r="C582" i="6847"/>
  <c r="AH6" i="6909"/>
  <c r="AC16" i="6903"/>
  <c r="AJ26" i="6850" s="1"/>
  <c r="X54" i="6850"/>
  <c r="Y54" i="6850"/>
  <c r="AJ67" i="6851"/>
  <c r="X64" i="6850"/>
  <c r="Y64" i="6850"/>
  <c r="Y26" i="6850" l="1"/>
  <c r="X26" i="6850"/>
  <c r="Y67" i="6851"/>
  <c r="X67" i="6851"/>
  <c r="C583" i="6847"/>
  <c r="AC19" i="6903"/>
  <c r="AJ32" i="6850" s="1"/>
  <c r="AJ36" i="6850"/>
  <c r="V22" i="6851"/>
  <c r="V26" i="6850"/>
  <c r="X70" i="6850"/>
  <c r="Y70" i="6850"/>
  <c r="AJ84" i="6850" l="1"/>
  <c r="AM26" i="6850"/>
  <c r="E26" i="6850"/>
  <c r="Y32" i="6850"/>
  <c r="X32" i="6850"/>
  <c r="Y36" i="6850"/>
  <c r="X36" i="6850"/>
  <c r="Y84" i="6850"/>
  <c r="X84" i="6850"/>
  <c r="C584" i="6847"/>
  <c r="AC21" i="6903"/>
  <c r="C585" i="6847" l="1"/>
  <c r="AC24" i="6903"/>
  <c r="C586" i="6847" l="1"/>
  <c r="AC25" i="6903"/>
  <c r="C587" i="6847" l="1"/>
  <c r="AC26" i="6903"/>
  <c r="C588" i="6847" l="1"/>
  <c r="AC27" i="6903"/>
  <c r="AJ41" i="6850" l="1"/>
  <c r="AJ91" i="6850"/>
  <c r="AJ22" i="6851"/>
  <c r="AJ16" i="6851"/>
  <c r="AJ87" i="6851"/>
  <c r="AJ41" i="6851"/>
  <c r="AJ59" i="6851"/>
  <c r="AJ75" i="6850"/>
  <c r="AJ23" i="6850"/>
  <c r="AJ10" i="6850"/>
  <c r="AJ53" i="6850"/>
  <c r="AJ99" i="6851"/>
  <c r="AJ61" i="6850"/>
  <c r="AJ90" i="6850"/>
  <c r="AJ84" i="6851"/>
  <c r="AJ68" i="6851"/>
  <c r="AJ48" i="6851"/>
  <c r="AJ18" i="6850"/>
  <c r="AJ29" i="6850"/>
  <c r="AJ15" i="6851"/>
  <c r="AJ31" i="6851"/>
  <c r="AJ52" i="6850"/>
  <c r="AJ55" i="6851"/>
  <c r="AJ18" i="6851"/>
  <c r="AJ65" i="6850"/>
  <c r="AJ28" i="6851"/>
  <c r="AJ17" i="6851"/>
  <c r="AJ5" i="6850"/>
  <c r="AJ26" i="6851"/>
  <c r="AJ71" i="6850"/>
  <c r="AJ77" i="6851"/>
  <c r="AJ89" i="6850"/>
  <c r="AJ43" i="6851"/>
  <c r="AJ13" i="6851"/>
  <c r="AJ38" i="6851"/>
  <c r="AJ40" i="6850"/>
  <c r="AJ70" i="6851"/>
  <c r="AJ14" i="6851"/>
  <c r="AJ71" i="6851"/>
  <c r="AJ11" i="6851"/>
  <c r="AJ34" i="6851"/>
  <c r="AJ94" i="6851"/>
  <c r="AJ94" i="6850"/>
  <c r="AJ50" i="6850"/>
  <c r="AJ48" i="6850"/>
  <c r="AJ29" i="6851"/>
  <c r="AJ45" i="6850"/>
  <c r="AJ36" i="6851"/>
  <c r="AJ20" i="6851"/>
  <c r="AJ76" i="6851"/>
  <c r="AJ30" i="6850"/>
  <c r="AJ81" i="6851"/>
  <c r="AJ28" i="6850"/>
  <c r="AJ54" i="6851"/>
  <c r="AJ46" i="6850"/>
  <c r="AJ74" i="6851"/>
  <c r="AJ32" i="6851"/>
  <c r="AJ12" i="6850"/>
  <c r="AJ89" i="6851"/>
  <c r="AJ24" i="6850"/>
  <c r="AJ66" i="6851"/>
  <c r="AJ85" i="6851"/>
  <c r="AJ81" i="6850"/>
  <c r="AJ19" i="6851"/>
  <c r="AJ92" i="6850"/>
  <c r="AJ91" i="6851"/>
  <c r="AJ15" i="6850"/>
  <c r="AJ40" i="6851"/>
  <c r="AJ90" i="6851"/>
  <c r="AJ22" i="6850"/>
  <c r="AJ58" i="6850"/>
  <c r="AJ39" i="6851"/>
  <c r="AJ74" i="6850"/>
  <c r="AJ100" i="6850"/>
  <c r="AJ97" i="6850"/>
  <c r="AJ60" i="6851"/>
  <c r="AJ69" i="6850"/>
  <c r="AJ8" i="6850"/>
  <c r="AJ100" i="6851"/>
  <c r="AJ33" i="6850"/>
  <c r="AJ92" i="6851"/>
  <c r="AJ27" i="6850"/>
  <c r="AJ83" i="6850"/>
  <c r="AJ42" i="6850"/>
  <c r="AJ21" i="6850"/>
  <c r="AJ96" i="6851"/>
  <c r="AJ42" i="6851"/>
  <c r="AJ6" i="6850"/>
  <c r="AJ78" i="6851"/>
  <c r="AJ5" i="6851"/>
  <c r="AJ68" i="6850"/>
  <c r="AJ56" i="6851"/>
  <c r="AJ45" i="6851"/>
  <c r="AJ72" i="6850"/>
  <c r="AJ98" i="6851"/>
  <c r="AJ63" i="6851"/>
  <c r="AJ46" i="6851"/>
  <c r="AJ86" i="6851"/>
  <c r="AJ39" i="6850"/>
  <c r="AJ83" i="6851"/>
  <c r="AJ35" i="6850"/>
  <c r="AJ14" i="6850"/>
  <c r="AJ72" i="6851"/>
  <c r="AJ6" i="6851"/>
  <c r="AJ44" i="6850"/>
  <c r="AJ27" i="6851"/>
  <c r="AJ80" i="6851"/>
  <c r="AJ76" i="6850"/>
  <c r="AJ47" i="6850"/>
  <c r="AJ56" i="6850"/>
  <c r="AJ25" i="6851"/>
  <c r="AJ64" i="6851"/>
  <c r="AJ35" i="6851"/>
  <c r="AJ21" i="6851"/>
  <c r="AJ93" i="6851"/>
  <c r="AJ61" i="6851"/>
  <c r="AJ47" i="6851"/>
  <c r="AJ17" i="6850"/>
  <c r="AJ98" i="6850"/>
  <c r="AJ7" i="6851"/>
  <c r="AJ51" i="6851"/>
  <c r="AJ69" i="6851"/>
  <c r="AJ66" i="6850"/>
  <c r="AJ86" i="6850"/>
  <c r="AJ53" i="6851"/>
  <c r="AJ62" i="6850"/>
  <c r="AJ82" i="6851"/>
  <c r="AJ34" i="6850"/>
  <c r="AJ10" i="6851"/>
  <c r="AJ67" i="6850"/>
  <c r="AJ65" i="6851"/>
  <c r="AJ73" i="6850"/>
  <c r="AJ3" i="6851"/>
  <c r="AJ51" i="6850"/>
  <c r="AJ95" i="6850"/>
  <c r="AJ23" i="6851"/>
  <c r="AJ12" i="6851"/>
  <c r="AJ50" i="6851"/>
  <c r="AJ79" i="6851"/>
  <c r="AJ13" i="6850"/>
  <c r="AJ30" i="6851"/>
  <c r="AJ19" i="6850"/>
  <c r="AJ96" i="6850"/>
  <c r="AJ77" i="6850"/>
  <c r="AJ87" i="6850"/>
  <c r="AJ97" i="6851"/>
  <c r="AJ55" i="6850"/>
  <c r="AJ80" i="6850"/>
  <c r="AJ43" i="6850"/>
  <c r="AJ99" i="6850"/>
  <c r="AJ11" i="6850"/>
  <c r="AJ37" i="6850"/>
  <c r="AJ82" i="6850"/>
  <c r="AJ38" i="6850"/>
  <c r="AJ93" i="6850"/>
  <c r="AJ20" i="6850"/>
  <c r="AJ3" i="6850"/>
  <c r="AJ16" i="6850"/>
  <c r="AJ88" i="6850"/>
  <c r="AJ79" i="6850"/>
  <c r="AJ57" i="6850"/>
  <c r="AJ85" i="6850"/>
  <c r="AJ44" i="6851"/>
  <c r="AJ62" i="6851"/>
  <c r="AJ95" i="6851"/>
  <c r="AJ75" i="6851"/>
  <c r="C589" i="6847"/>
  <c r="AL25" i="6904"/>
  <c r="Y44" i="6851" l="1"/>
  <c r="X44" i="6851"/>
  <c r="Y11" i="6850"/>
  <c r="X11" i="6850"/>
  <c r="Y79" i="6851"/>
  <c r="X79" i="6851"/>
  <c r="X65" i="6851"/>
  <c r="Y65" i="6851"/>
  <c r="X98" i="6850"/>
  <c r="Y98" i="6850"/>
  <c r="X39" i="6850"/>
  <c r="Y39" i="6850"/>
  <c r="U171" i="2"/>
  <c r="X62" i="6851"/>
  <c r="Y62" i="6851"/>
  <c r="Y79" i="6850"/>
  <c r="X79" i="6850"/>
  <c r="Y20" i="6850"/>
  <c r="X20" i="6850"/>
  <c r="Y37" i="6850"/>
  <c r="X37" i="6850"/>
  <c r="X80" i="6850"/>
  <c r="Y80" i="6850"/>
  <c r="X77" i="6850"/>
  <c r="Y77" i="6850"/>
  <c r="Y13" i="6850"/>
  <c r="X13" i="6850"/>
  <c r="Y23" i="6851"/>
  <c r="X23" i="6851"/>
  <c r="X73" i="6850"/>
  <c r="Y73" i="6850"/>
  <c r="Y34" i="6850"/>
  <c r="X34" i="6850"/>
  <c r="X86" i="6850"/>
  <c r="Y86" i="6850"/>
  <c r="Y7" i="6851"/>
  <c r="X7" i="6851"/>
  <c r="Y61" i="6851"/>
  <c r="X61" i="6851"/>
  <c r="X64" i="6851"/>
  <c r="Y64" i="6851"/>
  <c r="X76" i="6850"/>
  <c r="Y76" i="6850"/>
  <c r="X6" i="6851"/>
  <c r="Y6" i="6851"/>
  <c r="Y83" i="6851"/>
  <c r="X83" i="6851"/>
  <c r="Y63" i="6851"/>
  <c r="X63" i="6851"/>
  <c r="X56" i="6851"/>
  <c r="Y56" i="6851"/>
  <c r="Y6" i="6850"/>
  <c r="X6" i="6850"/>
  <c r="X42" i="6850"/>
  <c r="Y42" i="6850"/>
  <c r="X33" i="6850"/>
  <c r="Y33" i="6850"/>
  <c r="X60" i="6851"/>
  <c r="Y60" i="6851"/>
  <c r="Y39" i="6851"/>
  <c r="X39" i="6851"/>
  <c r="Y40" i="6851"/>
  <c r="X40" i="6851"/>
  <c r="Y19" i="6851"/>
  <c r="X19" i="6851"/>
  <c r="Y24" i="6850"/>
  <c r="X24" i="6850"/>
  <c r="X74" i="6851"/>
  <c r="Y74" i="6851"/>
  <c r="X81" i="6851"/>
  <c r="Y81" i="6851"/>
  <c r="X36" i="6851"/>
  <c r="Y36" i="6851"/>
  <c r="Y50" i="6850"/>
  <c r="X50" i="6850"/>
  <c r="Y11" i="6851"/>
  <c r="X11" i="6851"/>
  <c r="Y40" i="6850"/>
  <c r="X40" i="6850"/>
  <c r="X89" i="6850"/>
  <c r="Y89" i="6850"/>
  <c r="X5" i="6850"/>
  <c r="Y5" i="6850"/>
  <c r="X18" i="6851"/>
  <c r="Y18" i="6851"/>
  <c r="Y15" i="6851"/>
  <c r="X15" i="6851"/>
  <c r="Y68" i="6851"/>
  <c r="X68" i="6851"/>
  <c r="Y99" i="6851"/>
  <c r="X99" i="6851"/>
  <c r="X75" i="6850"/>
  <c r="Y75" i="6850"/>
  <c r="X16" i="6851"/>
  <c r="Y16" i="6851"/>
  <c r="Y88" i="6850"/>
  <c r="X88" i="6850"/>
  <c r="Y55" i="6850"/>
  <c r="X55" i="6850"/>
  <c r="Y95" i="6850"/>
  <c r="X95" i="6850"/>
  <c r="X82" i="6851"/>
  <c r="Y82" i="6851"/>
  <c r="Y25" i="6851"/>
  <c r="X25" i="6851"/>
  <c r="Y72" i="6851"/>
  <c r="X72" i="6851"/>
  <c r="Y68" i="6850"/>
  <c r="X68" i="6850"/>
  <c r="X42" i="6851"/>
  <c r="Y42" i="6851"/>
  <c r="Y100" i="6851"/>
  <c r="X100" i="6851"/>
  <c r="X58" i="6850"/>
  <c r="Y58" i="6850"/>
  <c r="Y81" i="6850"/>
  <c r="X81" i="6850"/>
  <c r="X30" i="6850"/>
  <c r="Y30" i="6850"/>
  <c r="Y45" i="6850"/>
  <c r="X45" i="6850"/>
  <c r="Y71" i="6851"/>
  <c r="X71" i="6851"/>
  <c r="Y77" i="6851"/>
  <c r="X77" i="6851"/>
  <c r="Y55" i="6851"/>
  <c r="X55" i="6851"/>
  <c r="Y84" i="6851"/>
  <c r="X84" i="6851"/>
  <c r="Y59" i="6851"/>
  <c r="X59" i="6851"/>
  <c r="Y75" i="6851"/>
  <c r="X75" i="6851"/>
  <c r="Y85" i="6850"/>
  <c r="X85" i="6850"/>
  <c r="Y16" i="6850"/>
  <c r="X16" i="6850"/>
  <c r="Y38" i="6850"/>
  <c r="X38" i="6850"/>
  <c r="Y99" i="6850"/>
  <c r="X99" i="6850"/>
  <c r="Y97" i="6851"/>
  <c r="X97" i="6851"/>
  <c r="Y19" i="6850"/>
  <c r="X19" i="6850"/>
  <c r="X50" i="6851"/>
  <c r="Y50" i="6851"/>
  <c r="X51" i="6850"/>
  <c r="Y51" i="6850"/>
  <c r="X67" i="6850"/>
  <c r="Y67" i="6850"/>
  <c r="Y62" i="6850"/>
  <c r="X62" i="6850"/>
  <c r="X69" i="6851"/>
  <c r="Y69" i="6851"/>
  <c r="Y17" i="6850"/>
  <c r="X17" i="6850"/>
  <c r="Y21" i="6851"/>
  <c r="X21" i="6851"/>
  <c r="X56" i="6850"/>
  <c r="Y56" i="6850"/>
  <c r="X27" i="6851"/>
  <c r="Y27" i="6851"/>
  <c r="Y14" i="6850"/>
  <c r="X14" i="6850"/>
  <c r="X86" i="6851"/>
  <c r="Y86" i="6851"/>
  <c r="X72" i="6850"/>
  <c r="Y72" i="6850"/>
  <c r="Y5" i="6851"/>
  <c r="X5" i="6851"/>
  <c r="Y96" i="6851"/>
  <c r="X96" i="6851"/>
  <c r="Y27" i="6850"/>
  <c r="X27" i="6850"/>
  <c r="X8" i="6850"/>
  <c r="Y8" i="6850"/>
  <c r="Y100" i="6850"/>
  <c r="X100" i="6850"/>
  <c r="Y22" i="6850"/>
  <c r="X22" i="6850"/>
  <c r="X91" i="6851"/>
  <c r="Y91" i="6851"/>
  <c r="Y85" i="6851"/>
  <c r="X85" i="6851"/>
  <c r="Y12" i="6850"/>
  <c r="X12" i="6850"/>
  <c r="X54" i="6851"/>
  <c r="Y54" i="6851"/>
  <c r="X76" i="6851"/>
  <c r="Y76" i="6851"/>
  <c r="Y29" i="6851"/>
  <c r="X29" i="6851"/>
  <c r="X94" i="6851"/>
  <c r="Y94" i="6851"/>
  <c r="Y14" i="6851"/>
  <c r="X14" i="6851"/>
  <c r="X13" i="6851"/>
  <c r="Y13" i="6851"/>
  <c r="X71" i="6850"/>
  <c r="Y71" i="6850"/>
  <c r="Y28" i="6851"/>
  <c r="X28" i="6851"/>
  <c r="Y52" i="6850"/>
  <c r="X52" i="6850"/>
  <c r="Y18" i="6850"/>
  <c r="X18" i="6850"/>
  <c r="X90" i="6850"/>
  <c r="Y90" i="6850"/>
  <c r="Y10" i="6850"/>
  <c r="X10" i="6850"/>
  <c r="X41" i="6851"/>
  <c r="Y41" i="6851"/>
  <c r="Y91" i="6850"/>
  <c r="X91" i="6850"/>
  <c r="C590" i="6847"/>
  <c r="AL26" i="6904"/>
  <c r="Y93" i="6850"/>
  <c r="X93" i="6850"/>
  <c r="X96" i="6850"/>
  <c r="Y96" i="6850"/>
  <c r="Y66" i="6850"/>
  <c r="X66" i="6850"/>
  <c r="Y93" i="6851"/>
  <c r="X93" i="6851"/>
  <c r="Y80" i="6851"/>
  <c r="X80" i="6851"/>
  <c r="X98" i="6851"/>
  <c r="Y98" i="6851"/>
  <c r="Y83" i="6850"/>
  <c r="X83" i="6850"/>
  <c r="Y97" i="6850"/>
  <c r="X97" i="6850"/>
  <c r="Y15" i="6850"/>
  <c r="X15" i="6850"/>
  <c r="X89" i="6851"/>
  <c r="Y89" i="6851"/>
  <c r="X46" i="6850"/>
  <c r="Y46" i="6850"/>
  <c r="X94" i="6850"/>
  <c r="Y94" i="6850"/>
  <c r="X38" i="6851"/>
  <c r="Y38" i="6851"/>
  <c r="Y17" i="6851"/>
  <c r="X17" i="6851"/>
  <c r="Y29" i="6850"/>
  <c r="X29" i="6850"/>
  <c r="Y53" i="6850"/>
  <c r="X53" i="6850"/>
  <c r="Y22" i="6851"/>
  <c r="X22" i="6851"/>
  <c r="E22" i="6851" s="1"/>
  <c r="Y95" i="6851"/>
  <c r="X95" i="6851"/>
  <c r="X57" i="6850"/>
  <c r="Y57" i="6850"/>
  <c r="F19" i="6892"/>
  <c r="D19" i="6892" s="1"/>
  <c r="X3" i="6850"/>
  <c r="Y3" i="6850"/>
  <c r="X82" i="6850"/>
  <c r="Y82" i="6850"/>
  <c r="Y43" i="6850"/>
  <c r="X43" i="6850"/>
  <c r="X87" i="6850"/>
  <c r="Y87" i="6850"/>
  <c r="X30" i="6851"/>
  <c r="Y30" i="6851"/>
  <c r="Y12" i="6851"/>
  <c r="X12" i="6851"/>
  <c r="Y3" i="6851"/>
  <c r="X3" i="6851"/>
  <c r="Y10" i="6851"/>
  <c r="X10" i="6851"/>
  <c r="X53" i="6851"/>
  <c r="Y53" i="6851"/>
  <c r="Y51" i="6851"/>
  <c r="X51" i="6851"/>
  <c r="X47" i="6851"/>
  <c r="Y47" i="6851"/>
  <c r="X35" i="6851"/>
  <c r="Y35" i="6851"/>
  <c r="Y47" i="6850"/>
  <c r="X47" i="6850"/>
  <c r="X44" i="6850"/>
  <c r="Y44" i="6850"/>
  <c r="X35" i="6850"/>
  <c r="Y35" i="6850"/>
  <c r="X46" i="6851"/>
  <c r="Y46" i="6851"/>
  <c r="Y45" i="6851"/>
  <c r="X45" i="6851"/>
  <c r="Y78" i="6851"/>
  <c r="X78" i="6851"/>
  <c r="Y21" i="6850"/>
  <c r="X21" i="6850"/>
  <c r="X92" i="6851"/>
  <c r="Y92" i="6851"/>
  <c r="Y69" i="6850"/>
  <c r="X69" i="6850"/>
  <c r="Y74" i="6850"/>
  <c r="X74" i="6850"/>
  <c r="X90" i="6851"/>
  <c r="Y90" i="6851"/>
  <c r="Y92" i="6850"/>
  <c r="X92" i="6850"/>
  <c r="X66" i="6851"/>
  <c r="Y66" i="6851"/>
  <c r="X32" i="6851"/>
  <c r="Y32" i="6851"/>
  <c r="Y28" i="6850"/>
  <c r="X28" i="6850"/>
  <c r="X20" i="6851"/>
  <c r="Y20" i="6851"/>
  <c r="Y48" i="6850"/>
  <c r="X48" i="6850"/>
  <c r="Y34" i="6851"/>
  <c r="X34" i="6851"/>
  <c r="X70" i="6851"/>
  <c r="Y70" i="6851"/>
  <c r="X43" i="6851"/>
  <c r="Y43" i="6851"/>
  <c r="Y26" i="6851"/>
  <c r="X26" i="6851"/>
  <c r="Y65" i="6850"/>
  <c r="X65" i="6850"/>
  <c r="X31" i="6851"/>
  <c r="Y31" i="6851"/>
  <c r="Y48" i="6851"/>
  <c r="X48" i="6851"/>
  <c r="Y61" i="6850"/>
  <c r="X61" i="6850"/>
  <c r="X23" i="6850"/>
  <c r="Y23" i="6850"/>
  <c r="X87" i="6851"/>
  <c r="Y87" i="6851"/>
  <c r="Y41" i="6850"/>
  <c r="X41" i="6850"/>
  <c r="C591" i="6847" l="1"/>
  <c r="AL27" i="6904"/>
  <c r="U26" i="2" s="1"/>
  <c r="U175" i="2"/>
  <c r="U31" i="2" l="1"/>
  <c r="U37" i="2"/>
  <c r="AN26" i="2"/>
  <c r="U41" i="2"/>
  <c r="U44" i="2"/>
  <c r="U225" i="2"/>
  <c r="U32" i="2"/>
  <c r="U34" i="2"/>
  <c r="U193" i="2"/>
  <c r="U54" i="2"/>
  <c r="U47" i="2"/>
  <c r="U178" i="2"/>
  <c r="C592" i="6847"/>
  <c r="AL51" i="6904"/>
  <c r="U92" i="2"/>
  <c r="U64" i="2"/>
  <c r="U17" i="2"/>
  <c r="U38" i="2"/>
  <c r="U140" i="2"/>
  <c r="U114" i="2"/>
  <c r="U33" i="2"/>
  <c r="U141" i="2"/>
  <c r="U40" i="2"/>
  <c r="U133" i="2"/>
  <c r="U82" i="2"/>
  <c r="U104" i="2"/>
  <c r="AN33" i="2" l="1"/>
  <c r="AN54" i="2"/>
  <c r="U240" i="2"/>
  <c r="U67" i="2"/>
  <c r="C593" i="6847"/>
  <c r="AL55" i="6904"/>
  <c r="U306" i="2" s="1"/>
  <c r="C594" i="6847" l="1"/>
  <c r="AL56" i="6904"/>
  <c r="C595" i="6847" l="1"/>
  <c r="AL57" i="6904"/>
  <c r="C596" i="6847" l="1"/>
  <c r="AL59" i="6904"/>
  <c r="C597" i="6847" l="1"/>
  <c r="AL61" i="6904"/>
  <c r="C598" i="6847" l="1"/>
  <c r="AL62" i="6904"/>
  <c r="C599" i="6847" l="1"/>
  <c r="AL64" i="6904"/>
  <c r="C600" i="6847" l="1"/>
  <c r="AL65" i="6904"/>
  <c r="C601" i="6847" l="1"/>
  <c r="AL68" i="6904"/>
  <c r="C602" i="6847" l="1"/>
  <c r="AL69" i="6904"/>
  <c r="C603" i="6847" l="1"/>
  <c r="AL74" i="6904"/>
  <c r="C604" i="6847" l="1"/>
  <c r="AL75" i="6904"/>
  <c r="C605" i="6847" l="1"/>
  <c r="AL76" i="6904"/>
  <c r="C606" i="6847" l="1"/>
  <c r="AL77" i="6904"/>
  <c r="C607" i="6847" l="1"/>
  <c r="AL78" i="6904"/>
  <c r="C608" i="6847" l="1"/>
  <c r="AH31" i="6906"/>
  <c r="AL80" i="6904"/>
  <c r="C609" i="6847" l="1"/>
  <c r="AL81" i="6904"/>
  <c r="AH32" i="6906"/>
  <c r="C610" i="6847" l="1"/>
  <c r="AL84" i="6904"/>
  <c r="C611" i="6847" l="1"/>
  <c r="AL85" i="6904"/>
  <c r="C612" i="6847" l="1"/>
  <c r="AL86" i="6904"/>
  <c r="C613" i="6847" l="1"/>
  <c r="AL87" i="6904"/>
  <c r="C614" i="6847" l="1"/>
  <c r="AH53" i="6906"/>
  <c r="AL88" i="6904"/>
  <c r="C615" i="6847" l="1"/>
  <c r="AL89" i="6904"/>
  <c r="AH52" i="6906"/>
  <c r="C616" i="6847" l="1"/>
  <c r="AL90" i="6904"/>
  <c r="C617" i="6847" l="1"/>
  <c r="AL91" i="6904"/>
  <c r="C618" i="6847" l="1"/>
  <c r="AL92" i="6904"/>
  <c r="C619" i="6847" l="1"/>
  <c r="AL93" i="6904"/>
  <c r="C620" i="6847" l="1"/>
  <c r="AL94" i="6904"/>
  <c r="C621" i="6847" l="1"/>
  <c r="O20" i="6908"/>
  <c r="AL97" i="6904"/>
  <c r="AK138" i="2" l="1"/>
  <c r="AK651" i="2"/>
  <c r="AK622" i="2"/>
  <c r="AK92" i="2"/>
  <c r="AK211" i="2"/>
  <c r="AK363" i="2"/>
  <c r="AK157" i="2"/>
  <c r="AK156" i="2"/>
  <c r="AK270" i="2"/>
  <c r="AK437" i="2"/>
  <c r="AK104" i="2"/>
  <c r="AK310" i="2"/>
  <c r="AK453" i="2"/>
  <c r="AK84" i="2"/>
  <c r="AK508" i="2"/>
  <c r="AK641" i="2"/>
  <c r="AK542" i="2"/>
  <c r="AK154" i="2"/>
  <c r="AK237" i="2"/>
  <c r="AK109" i="2"/>
  <c r="AK440" i="2"/>
  <c r="AK439" i="2"/>
  <c r="AK303" i="2"/>
  <c r="AK281" i="2"/>
  <c r="AK645" i="2"/>
  <c r="AK309" i="2"/>
  <c r="AK24" i="2"/>
  <c r="AK294" i="2"/>
  <c r="AK384" i="2"/>
  <c r="AK147" i="2"/>
  <c r="AK85" i="2"/>
  <c r="AK488" i="2"/>
  <c r="AK26" i="2"/>
  <c r="AK642" i="2"/>
  <c r="AK388" i="2"/>
  <c r="AK387" i="2"/>
  <c r="AK347" i="2"/>
  <c r="AK161" i="2"/>
  <c r="AK97" i="2"/>
  <c r="AK571" i="2"/>
  <c r="AK443" i="2"/>
  <c r="AK29" i="2"/>
  <c r="AK539" i="2"/>
  <c r="AK448" i="2"/>
  <c r="AK557" i="2"/>
  <c r="AK113" i="2"/>
  <c r="AK225" i="2"/>
  <c r="AK582" i="2"/>
  <c r="AK177" i="2"/>
  <c r="AK411" i="2"/>
  <c r="AK586" i="2"/>
  <c r="AK341" i="2"/>
  <c r="AK615" i="2"/>
  <c r="AK99" i="2"/>
  <c r="AK407" i="2"/>
  <c r="AK643" i="2"/>
  <c r="AK634" i="2"/>
  <c r="AK148" i="2"/>
  <c r="AK224" i="2"/>
  <c r="AK61" i="2"/>
  <c r="AK441" i="2"/>
  <c r="AK320" i="2"/>
  <c r="AK330" i="2"/>
  <c r="AK456" i="2"/>
  <c r="AK318" i="2"/>
  <c r="AK279" i="2"/>
  <c r="AK553" i="2"/>
  <c r="AK34" i="2"/>
  <c r="AK566" i="2"/>
  <c r="AK169" i="2"/>
  <c r="AK591" i="2"/>
  <c r="AK121" i="2"/>
  <c r="AK130" i="2"/>
  <c r="AK511" i="2"/>
  <c r="AK429" i="2"/>
  <c r="AK337" i="2"/>
  <c r="AK62" i="2"/>
  <c r="AK12" i="2"/>
  <c r="AK103" i="2"/>
  <c r="AK255" i="2"/>
  <c r="AK131" i="2"/>
  <c r="AK158" i="2"/>
  <c r="AK190" i="2"/>
  <c r="AK274" i="2"/>
  <c r="AK257" i="2"/>
  <c r="AK111" i="2"/>
  <c r="AK537" i="2"/>
  <c r="AK299" i="2"/>
  <c r="AK628" i="2"/>
  <c r="AK145" i="2"/>
  <c r="AK364" i="2"/>
  <c r="AK574" i="2"/>
  <c r="AK602" i="2"/>
  <c r="AK261" i="2"/>
  <c r="AK502" i="2"/>
  <c r="AK37" i="2"/>
  <c r="AK351" i="2"/>
  <c r="AK535" i="2"/>
  <c r="AK376" i="2"/>
  <c r="AK410" i="2"/>
  <c r="AK142" i="2"/>
  <c r="AK107" i="2"/>
  <c r="AK297" i="2"/>
  <c r="AK141" i="2"/>
  <c r="AK568" i="2"/>
  <c r="AK540" i="2"/>
  <c r="AK526" i="2"/>
  <c r="AK133" i="2"/>
  <c r="AK401" i="2"/>
  <c r="AK45" i="2"/>
  <c r="AK370" i="2"/>
  <c r="AK506" i="2"/>
  <c r="AK522" i="2"/>
  <c r="AK425" i="2"/>
  <c r="AK77" i="2"/>
  <c r="AK414" i="2"/>
  <c r="AK302" i="2"/>
  <c r="AK58" i="2"/>
  <c r="AK125" i="2"/>
  <c r="AK112" i="2"/>
  <c r="AK541" i="2"/>
  <c r="AK332" i="2"/>
  <c r="AK487" i="2"/>
  <c r="AK479" i="2"/>
  <c r="AK53" i="2"/>
  <c r="AK606" i="2"/>
  <c r="AK249" i="2"/>
  <c r="AK533" i="2"/>
  <c r="AK75" i="2"/>
  <c r="AK468" i="2"/>
  <c r="AK187" i="2"/>
  <c r="AK579" i="2"/>
  <c r="AK69" i="2"/>
  <c r="AK544" i="2"/>
  <c r="AK477" i="2"/>
  <c r="AK110" i="2"/>
  <c r="AK509" i="2"/>
  <c r="AK415" i="2"/>
  <c r="AK528" i="2"/>
  <c r="AK621" i="2"/>
  <c r="AK208" i="2"/>
  <c r="AK70" i="2"/>
  <c r="AK338" i="2"/>
  <c r="AK469" i="2"/>
  <c r="AK289" i="2"/>
  <c r="AK246" i="2"/>
  <c r="AK276" i="2"/>
  <c r="AK117" i="2"/>
  <c r="AK214" i="2"/>
  <c r="AK356" i="2"/>
  <c r="AK389" i="2"/>
  <c r="AK189" i="2"/>
  <c r="AK186" i="2"/>
  <c r="AK652" i="2"/>
  <c r="AK385" i="2"/>
  <c r="AK523" i="2"/>
  <c r="AK5" i="2"/>
  <c r="AK564" i="2"/>
  <c r="AK160" i="2"/>
  <c r="AK108" i="2"/>
  <c r="AK570" i="2"/>
  <c r="AK559" i="2"/>
  <c r="AK459" i="2"/>
  <c r="AK253" i="2"/>
  <c r="AK100" i="2"/>
  <c r="AK475" i="2"/>
  <c r="AK381" i="2"/>
  <c r="AK188" i="2"/>
  <c r="AK236" i="2"/>
  <c r="AK258" i="2"/>
  <c r="AK44" i="2"/>
  <c r="AK173" i="2"/>
  <c r="AK394" i="2"/>
  <c r="AK128" i="2"/>
  <c r="AK185" i="2"/>
  <c r="AK155" i="2"/>
  <c r="AK589" i="2"/>
  <c r="AK212" i="2"/>
  <c r="AK275" i="2"/>
  <c r="AK644" i="2"/>
  <c r="AK64" i="2"/>
  <c r="AK333" i="2"/>
  <c r="AK594" i="2"/>
  <c r="AK209" i="2"/>
  <c r="AK94" i="2"/>
  <c r="AK81" i="2"/>
  <c r="AK56" i="2"/>
  <c r="AK447" i="2"/>
  <c r="AK79" i="2"/>
  <c r="AK493" i="2"/>
  <c r="AK343" i="2"/>
  <c r="AK306" i="2"/>
  <c r="AK80" i="2"/>
  <c r="AK420" i="2"/>
  <c r="AK313" i="2"/>
  <c r="AK349" i="2"/>
  <c r="AK242" i="2"/>
  <c r="AK178" i="2"/>
  <c r="AK232" i="2"/>
  <c r="AK398" i="2"/>
  <c r="AK105" i="2"/>
  <c r="AK587" i="2"/>
  <c r="AK271" i="2"/>
  <c r="AK435" i="2"/>
  <c r="AK593" i="2"/>
  <c r="AK423" i="2"/>
  <c r="AK8" i="2"/>
  <c r="AK172" i="2"/>
  <c r="AK181" i="2"/>
  <c r="AK567" i="2"/>
  <c r="AK445" i="2"/>
  <c r="AK91" i="2"/>
  <c r="AK269" i="2"/>
  <c r="AK217" i="2"/>
  <c r="AK639" i="2"/>
  <c r="AK344" i="2"/>
  <c r="AK627" i="2"/>
  <c r="AK222" i="2"/>
  <c r="AK444" i="2"/>
  <c r="AK68" i="2"/>
  <c r="AK229" i="2"/>
  <c r="AK322" i="2"/>
  <c r="AK471" i="2"/>
  <c r="AK350" i="2"/>
  <c r="AK647" i="2"/>
  <c r="AK538" i="2"/>
  <c r="AK227" i="2"/>
  <c r="AK16" i="2"/>
  <c r="AK418" i="2"/>
  <c r="AK241" i="2"/>
  <c r="AK42" i="2"/>
  <c r="AK529" i="2"/>
  <c r="AK60" i="2"/>
  <c r="AK248" i="2"/>
  <c r="AK277" i="2"/>
  <c r="AK554" i="2"/>
  <c r="AK191" i="2"/>
  <c r="AK467" i="2"/>
  <c r="AK231" i="2"/>
  <c r="AK413" i="2"/>
  <c r="AK170" i="2"/>
  <c r="AK546" i="2"/>
  <c r="AK614" i="2"/>
  <c r="AK428" i="2"/>
  <c r="AK127" i="2"/>
  <c r="AK205" i="2"/>
  <c r="AK620" i="2"/>
  <c r="AK192" i="2"/>
  <c r="AK135" i="2"/>
  <c r="AK355" i="2"/>
  <c r="AK200" i="2"/>
  <c r="AK252" i="2"/>
  <c r="AK372" i="2"/>
  <c r="AK547" i="2"/>
  <c r="AK340" i="2"/>
  <c r="AK98" i="2"/>
  <c r="AK256" i="2"/>
  <c r="AK451" i="2"/>
  <c r="AK503" i="2"/>
  <c r="AK393" i="2"/>
  <c r="AK640" i="2"/>
  <c r="AK316" i="2"/>
  <c r="AK617" i="2"/>
  <c r="AK219" i="2"/>
  <c r="AK137" i="2"/>
  <c r="AK285" i="2"/>
  <c r="AK83" i="2"/>
  <c r="AK18" i="2"/>
  <c r="AK495" i="2"/>
  <c r="AK238" i="2"/>
  <c r="AK496" i="2"/>
  <c r="AK432" i="2"/>
  <c r="AK19" i="2"/>
  <c r="AK25" i="2"/>
  <c r="AK400" i="2"/>
  <c r="AK63" i="2"/>
  <c r="AK102" i="2"/>
  <c r="AK514" i="2"/>
  <c r="AK163" i="2"/>
  <c r="AK379" i="2"/>
  <c r="AK38" i="2"/>
  <c r="AK295" i="2"/>
  <c r="AK287" i="2"/>
  <c r="AK353" i="2"/>
  <c r="AK348" i="2"/>
  <c r="AK183" i="2"/>
  <c r="AK46" i="2"/>
  <c r="AK412" i="2"/>
  <c r="AK152" i="2"/>
  <c r="AK603" i="2"/>
  <c r="AK572" i="2"/>
  <c r="AK403" i="2"/>
  <c r="AK90" i="2"/>
  <c r="AK374" i="2"/>
  <c r="AK434" i="2"/>
  <c r="AK122" i="2"/>
  <c r="AK304" i="2"/>
  <c r="AK486" i="2"/>
  <c r="AK386" i="2"/>
  <c r="AK88" i="2"/>
  <c r="AK616" i="2"/>
  <c r="AK314" i="2"/>
  <c r="AK203" i="2"/>
  <c r="AK501" i="2"/>
  <c r="AK66" i="2"/>
  <c r="AK378" i="2"/>
  <c r="AK608" i="2"/>
  <c r="AK300" i="2"/>
  <c r="AK631" i="2"/>
  <c r="AK139" i="2"/>
  <c r="AK307" i="2"/>
  <c r="AK272" i="2"/>
  <c r="AK288" i="2"/>
  <c r="AK32" i="2"/>
  <c r="AK298" i="2"/>
  <c r="AK280" i="2"/>
  <c r="AK431" i="2"/>
  <c r="AK352" i="2"/>
  <c r="AK206" i="2"/>
  <c r="AK530" i="2"/>
  <c r="AK419" i="2"/>
  <c r="AK180" i="2"/>
  <c r="AK619" i="2"/>
  <c r="AK120" i="2"/>
  <c r="AK328" i="2"/>
  <c r="AK262" i="2"/>
  <c r="AK575" i="2"/>
  <c r="AK605" i="2"/>
  <c r="AK601" i="2"/>
  <c r="AK368" i="2"/>
  <c r="AK597" i="2"/>
  <c r="AK636" i="2"/>
  <c r="AK472" i="2"/>
  <c r="AK476" i="2"/>
  <c r="AK561" i="2"/>
  <c r="AK433" i="2"/>
  <c r="AK239" i="2"/>
  <c r="AK555" i="2"/>
  <c r="AK273" i="2"/>
  <c r="AK124" i="2"/>
  <c r="AK500" i="2"/>
  <c r="AK438" i="2"/>
  <c r="AK132" i="2"/>
  <c r="AK207" i="2"/>
  <c r="AK504" i="2"/>
  <c r="AK595" i="2"/>
  <c r="AK569" i="2"/>
  <c r="AK460" i="2"/>
  <c r="AK264" i="2"/>
  <c r="AK268" i="2"/>
  <c r="AK623" i="2"/>
  <c r="AK545" i="2"/>
  <c r="AK521" i="2"/>
  <c r="AK499" i="2"/>
  <c r="AK405" i="2"/>
  <c r="AK375" i="2"/>
  <c r="AK520" i="2"/>
  <c r="AK260" i="2"/>
  <c r="AK462" i="2"/>
  <c r="AK35" i="2"/>
  <c r="AK290" i="2"/>
  <c r="AK17" i="2"/>
  <c r="AK146" i="2"/>
  <c r="AK55" i="2"/>
  <c r="AK424" i="2"/>
  <c r="AK216" i="2"/>
  <c r="AK282" i="2"/>
  <c r="AK588" i="2"/>
  <c r="AK563" i="2"/>
  <c r="AK454" i="2"/>
  <c r="AK184" i="2"/>
  <c r="AK327" i="2"/>
  <c r="AK583" i="2"/>
  <c r="AK613" i="2"/>
  <c r="AK489" i="2"/>
  <c r="AK635" i="2"/>
  <c r="AK494" i="2"/>
  <c r="AK551" i="2"/>
  <c r="AK335" i="2"/>
  <c r="AK14" i="2"/>
  <c r="AK590" i="2"/>
  <c r="AK578" i="2"/>
  <c r="AK41" i="2"/>
  <c r="AK461" i="2"/>
  <c r="AK648" i="2"/>
  <c r="AK39" i="2"/>
  <c r="AK114" i="2"/>
  <c r="AK626" i="2"/>
  <c r="AK193" i="2"/>
  <c r="AK377" i="2"/>
  <c r="AK371" i="2"/>
  <c r="AK250" i="2"/>
  <c r="AK543" i="2"/>
  <c r="AK259" i="2"/>
  <c r="AK510" i="2"/>
  <c r="AK513" i="2"/>
  <c r="AK560" i="2"/>
  <c r="AK301" i="2"/>
  <c r="AK404" i="2"/>
  <c r="AK426" i="2"/>
  <c r="AK59" i="2"/>
  <c r="AK49" i="2"/>
  <c r="AK82" i="2"/>
  <c r="AK637" i="2"/>
  <c r="AK395" i="2"/>
  <c r="AK78" i="2"/>
  <c r="AK76" i="2"/>
  <c r="AK478" i="2"/>
  <c r="AK204" i="2"/>
  <c r="AK218" i="2"/>
  <c r="AK532" i="2"/>
  <c r="AK247" i="2"/>
  <c r="AK598" i="2"/>
  <c r="AK610" i="2"/>
  <c r="AK292" i="2"/>
  <c r="AK369" i="2"/>
  <c r="AK470" i="2"/>
  <c r="AK354" i="2"/>
  <c r="AK624" i="2"/>
  <c r="AK254" i="2"/>
  <c r="AK166" i="2"/>
  <c r="AK480" i="2"/>
  <c r="AK317" i="2"/>
  <c r="AK550" i="2"/>
  <c r="AK612" i="2"/>
  <c r="AK312" i="2"/>
  <c r="AK197" i="2"/>
  <c r="AK334" i="2"/>
  <c r="AK267" i="2"/>
  <c r="AK210" i="2"/>
  <c r="AK611" i="2"/>
  <c r="AK87" i="2"/>
  <c r="AK319" i="2"/>
  <c r="AK116" i="2"/>
  <c r="AK396" i="2"/>
  <c r="AK452" i="2"/>
  <c r="AK463" i="2"/>
  <c r="AK380" i="2"/>
  <c r="AK580" i="2"/>
  <c r="AK512" i="2"/>
  <c r="AK399" i="2"/>
  <c r="AK650" i="2"/>
  <c r="AK179" i="2"/>
  <c r="AK397" i="2"/>
  <c r="AK358" i="2"/>
  <c r="AK329" i="2"/>
  <c r="AK402" i="2"/>
  <c r="AK646" i="2"/>
  <c r="AK195" i="2"/>
  <c r="AK421" i="2"/>
  <c r="AK50" i="2"/>
  <c r="AK449" i="2"/>
  <c r="AK607" i="2"/>
  <c r="AK609" i="2"/>
  <c r="AK118" i="2"/>
  <c r="AK531" i="2"/>
  <c r="AK176" i="2"/>
  <c r="AK150" i="2"/>
  <c r="AK174" i="2"/>
  <c r="AK630" i="2"/>
  <c r="AK474" i="2"/>
  <c r="AK4" i="2"/>
  <c r="AK362" i="2"/>
  <c r="AK498" i="2"/>
  <c r="AK482" i="2"/>
  <c r="AK336" i="2"/>
  <c r="AK228" i="2"/>
  <c r="AK481" i="2"/>
  <c r="AK382" i="2"/>
  <c r="AK167" i="2"/>
  <c r="AK599" i="2"/>
  <c r="AK226" i="2"/>
  <c r="AK293" i="2"/>
  <c r="AK576" i="2"/>
  <c r="AK629" i="2"/>
  <c r="AK221" i="2"/>
  <c r="AK417" i="2"/>
  <c r="AK291" i="2"/>
  <c r="AK525" i="2"/>
  <c r="AK491" i="2"/>
  <c r="AK22" i="2"/>
  <c r="AK638" i="2"/>
  <c r="AK234" i="2"/>
  <c r="AK194" i="2"/>
  <c r="AK168" i="2"/>
  <c r="AK625" i="2"/>
  <c r="AK182" i="2"/>
  <c r="AK390" i="2"/>
  <c r="AK129" i="2"/>
  <c r="AK199" i="2"/>
  <c r="AK86" i="2"/>
  <c r="AK458" i="2"/>
  <c r="AK223" i="2"/>
  <c r="AK308" i="2"/>
  <c r="AK115" i="2"/>
  <c r="AK96" i="2"/>
  <c r="AK485" i="2"/>
  <c r="AK505" i="2"/>
  <c r="AK596" i="2"/>
  <c r="AK305" i="2"/>
  <c r="AK202" i="2"/>
  <c r="AK516" i="2"/>
  <c r="AK519" i="2"/>
  <c r="AK406" i="2"/>
  <c r="AK72" i="2"/>
  <c r="AK233" i="2"/>
  <c r="AK230" i="2"/>
  <c r="AK165" i="2"/>
  <c r="AK492" i="2"/>
  <c r="AK245" i="2"/>
  <c r="AK562" i="2"/>
  <c r="AK74" i="2"/>
  <c r="AK367" i="2"/>
  <c r="AK649" i="2"/>
  <c r="AK136" i="2"/>
  <c r="AK427" i="2"/>
  <c r="AK600" i="2"/>
  <c r="AK345" i="2"/>
  <c r="AK23" i="2"/>
  <c r="AK473" i="2"/>
  <c r="AK243" i="2"/>
  <c r="AK153" i="2"/>
  <c r="AK373" i="2"/>
  <c r="AK296" i="2"/>
  <c r="AK457" i="2"/>
  <c r="AK483" i="2"/>
  <c r="AK67" i="2"/>
  <c r="AK321" i="2"/>
  <c r="AK497" i="2"/>
  <c r="AK552" i="2"/>
  <c r="AK633" i="2"/>
  <c r="AK213" i="2"/>
  <c r="AK30" i="2"/>
  <c r="AK284" i="2"/>
  <c r="AK331" i="2"/>
  <c r="AK95" i="2"/>
  <c r="AK465" i="2"/>
  <c r="AK140" i="2"/>
  <c r="AK534" i="2"/>
  <c r="AK244" i="2"/>
  <c r="AK235" i="2"/>
  <c r="AK490" i="2"/>
  <c r="AK430" i="2"/>
  <c r="AK151" i="2"/>
  <c r="AK326" i="2"/>
  <c r="AK33" i="2"/>
  <c r="AK198" i="2"/>
  <c r="AK442" i="2"/>
  <c r="AK359" i="2"/>
  <c r="AK251" i="2"/>
  <c r="AK549" i="2"/>
  <c r="AK240" i="2"/>
  <c r="AK524" i="2"/>
  <c r="AK171" i="2"/>
  <c r="AK339" i="2"/>
  <c r="AK119" i="2"/>
  <c r="AK455" i="2"/>
  <c r="AK283" i="2"/>
  <c r="AK266" i="2"/>
  <c r="AK31" i="2"/>
  <c r="AK101" i="2"/>
  <c r="AK164" i="2"/>
  <c r="AK48" i="2"/>
  <c r="AK278" i="2"/>
  <c r="AK43" i="2"/>
  <c r="AK357" i="2"/>
  <c r="AK392" i="2"/>
  <c r="AK89" i="2"/>
  <c r="AK315" i="2"/>
  <c r="AK126" i="2"/>
  <c r="AK577" i="2"/>
  <c r="AK162" i="2"/>
  <c r="AK507" i="2"/>
  <c r="AK361" i="2"/>
  <c r="AK365" i="2"/>
  <c r="AK632" i="2"/>
  <c r="AK416" i="2"/>
  <c r="AK220" i="2"/>
  <c r="AK106" i="2"/>
  <c r="AK215" i="2"/>
  <c r="AK450" i="2"/>
  <c r="AK446" i="2"/>
  <c r="AK536" i="2"/>
  <c r="AK422" i="2"/>
  <c r="AK464" i="2"/>
  <c r="AK408" i="2"/>
  <c r="AK436" i="2"/>
  <c r="AK196" i="2"/>
  <c r="AK558" i="2"/>
  <c r="AK360" i="2"/>
  <c r="AK515" i="2"/>
  <c r="AK366" i="2"/>
  <c r="AK71" i="2"/>
  <c r="AK57" i="2"/>
  <c r="AK565" i="2"/>
  <c r="AK618" i="2"/>
  <c r="AK311" i="2"/>
  <c r="AK143" i="2"/>
  <c r="AK573" i="2"/>
  <c r="AK54" i="2"/>
  <c r="AK556" i="2"/>
  <c r="AK383" i="2"/>
  <c r="AK40" i="2"/>
  <c r="AK47" i="2"/>
  <c r="AK592" i="2"/>
  <c r="AK65" i="2"/>
  <c r="AK175" i="2"/>
  <c r="AK325" i="2"/>
  <c r="AK134" i="2"/>
  <c r="AK73" i="2"/>
  <c r="AK585" i="2"/>
  <c r="AK517" i="2"/>
  <c r="AK466" i="2"/>
  <c r="AK604" i="2"/>
  <c r="AK263" i="2"/>
  <c r="AK409" i="2"/>
  <c r="AK265" i="2"/>
  <c r="AK201" i="2"/>
  <c r="AK342" i="2"/>
  <c r="AK484" i="2"/>
  <c r="AK548" i="2"/>
  <c r="AK391" i="2"/>
  <c r="AK286" i="2"/>
  <c r="AK346" i="2"/>
  <c r="AK20" i="2"/>
  <c r="AK52" i="2"/>
  <c r="C622" i="6847"/>
  <c r="AL98" i="6904"/>
  <c r="AO215" i="2" l="1"/>
  <c r="X215" i="2"/>
  <c r="Y215" i="2"/>
  <c r="X488" i="2"/>
  <c r="AO488" i="2"/>
  <c r="Y488" i="2"/>
  <c r="C623" i="6847"/>
  <c r="AL99" i="6904"/>
  <c r="Y487" i="2"/>
  <c r="X487" i="2"/>
  <c r="AO487" i="2"/>
  <c r="X125" i="2"/>
  <c r="Y125" i="2"/>
  <c r="AO125" i="2"/>
  <c r="Y407" i="2"/>
  <c r="X407" i="2"/>
  <c r="AO407" i="2"/>
  <c r="AO151" i="2"/>
  <c r="X151" i="2"/>
  <c r="Y151" i="2"/>
  <c r="Y35" i="2"/>
  <c r="AO35" i="2"/>
  <c r="X35" i="2"/>
  <c r="H33" i="6892"/>
  <c r="G33" i="6892" s="1"/>
  <c r="C33" i="6892" s="1"/>
  <c r="X25" i="2"/>
  <c r="Y25" i="2"/>
  <c r="AO25" i="2"/>
  <c r="AO475" i="2"/>
  <c r="X475" i="2"/>
  <c r="Y475" i="2"/>
  <c r="Y540" i="2"/>
  <c r="AO540" i="2"/>
  <c r="X540" i="2"/>
  <c r="Y148" i="2"/>
  <c r="X148" i="2"/>
  <c r="AO148" i="2"/>
  <c r="AO530" i="2"/>
  <c r="Y530" i="2"/>
  <c r="X530" i="2"/>
  <c r="AO501" i="2"/>
  <c r="X501" i="2"/>
  <c r="Y501" i="2"/>
  <c r="AO408" i="2"/>
  <c r="Y408" i="2"/>
  <c r="X408" i="2"/>
  <c r="AO500" i="2"/>
  <c r="Y500" i="2"/>
  <c r="X500" i="2"/>
  <c r="Y541" i="2"/>
  <c r="AO541" i="2"/>
  <c r="X541" i="2"/>
  <c r="C624" i="6847" l="1"/>
  <c r="AL100" i="6904"/>
  <c r="C625" i="6847" l="1"/>
  <c r="AL101" i="6904"/>
  <c r="U363" i="2" l="1"/>
  <c r="U457" i="2"/>
  <c r="U635" i="2"/>
  <c r="U51" i="2"/>
  <c r="U477" i="2"/>
  <c r="U391" i="2"/>
  <c r="U650" i="2"/>
  <c r="U498" i="2"/>
  <c r="U275" i="2"/>
  <c r="U419" i="2"/>
  <c r="U146" i="2"/>
  <c r="U57" i="2"/>
  <c r="U297" i="2"/>
  <c r="U210" i="2"/>
  <c r="U460" i="2"/>
  <c r="U596" i="2"/>
  <c r="U585" i="2"/>
  <c r="U128" i="2"/>
  <c r="U259" i="2"/>
  <c r="U73" i="2"/>
  <c r="U492" i="2"/>
  <c r="U285" i="2"/>
  <c r="U459" i="2"/>
  <c r="U98" i="2"/>
  <c r="U220" i="2"/>
  <c r="U207" i="2"/>
  <c r="U422" i="2"/>
  <c r="U99" i="2"/>
  <c r="U295" i="2"/>
  <c r="U269" i="2"/>
  <c r="U505" i="2"/>
  <c r="U561" i="2"/>
  <c r="U620" i="2"/>
  <c r="U503" i="2"/>
  <c r="U148" i="2"/>
  <c r="U287" i="2"/>
  <c r="U480" i="2"/>
  <c r="U357" i="2"/>
  <c r="U538" i="2"/>
  <c r="U230" i="2"/>
  <c r="U332" i="2"/>
  <c r="U342" i="2"/>
  <c r="U571" i="2"/>
  <c r="U476" i="2"/>
  <c r="U345" i="2"/>
  <c r="U24" i="2"/>
  <c r="U469" i="2"/>
  <c r="U12" i="2"/>
  <c r="U343" i="2"/>
  <c r="U442" i="2"/>
  <c r="U221" i="2"/>
  <c r="U304" i="2"/>
  <c r="U137" i="2"/>
  <c r="U302" i="2"/>
  <c r="U232" i="2"/>
  <c r="U642" i="2"/>
  <c r="U286" i="2"/>
  <c r="U19" i="2"/>
  <c r="U358" i="2"/>
  <c r="U234" i="2"/>
  <c r="U168" i="2"/>
  <c r="U180" i="2"/>
  <c r="U185" i="2"/>
  <c r="U108" i="2"/>
  <c r="U136" i="2"/>
  <c r="U95" i="2"/>
  <c r="U212" i="2"/>
  <c r="U514" i="2"/>
  <c r="U147" i="2"/>
  <c r="U618" i="2"/>
  <c r="U70" i="2"/>
  <c r="U130" i="2"/>
  <c r="U478" i="2"/>
  <c r="U262" i="2"/>
  <c r="U544" i="2"/>
  <c r="U513" i="2"/>
  <c r="U646" i="2"/>
  <c r="U251" i="2"/>
  <c r="U633" i="2"/>
  <c r="U90" i="2"/>
  <c r="U334" i="2"/>
  <c r="U537" i="2"/>
  <c r="U303" i="2"/>
  <c r="U548" i="2"/>
  <c r="U382" i="2"/>
  <c r="U595" i="2"/>
  <c r="U183" i="2"/>
  <c r="U227" i="2"/>
  <c r="U256" i="2"/>
  <c r="U202" i="2"/>
  <c r="U316" i="2"/>
  <c r="U263" i="2"/>
  <c r="U366" i="2"/>
  <c r="U387" i="2"/>
  <c r="U484" i="2"/>
  <c r="U426" i="2"/>
  <c r="U157" i="2"/>
  <c r="U126" i="2"/>
  <c r="U370" i="2"/>
  <c r="U132" i="2"/>
  <c r="U268" i="2"/>
  <c r="U280" i="2"/>
  <c r="U428" i="2"/>
  <c r="U592" i="2"/>
  <c r="U547" i="2"/>
  <c r="U461" i="2"/>
  <c r="U317" i="2"/>
  <c r="U464" i="2"/>
  <c r="U451" i="2"/>
  <c r="U556" i="2"/>
  <c r="U354" i="2"/>
  <c r="U143" i="2"/>
  <c r="U630" i="2"/>
  <c r="U55" i="2"/>
  <c r="U49" i="2"/>
  <c r="U367" i="2"/>
  <c r="U216" i="2"/>
  <c r="U602" i="2"/>
  <c r="U162" i="2"/>
  <c r="U125" i="2"/>
  <c r="U30" i="2"/>
  <c r="U617" i="2"/>
  <c r="U48" i="2"/>
  <c r="U23" i="2"/>
  <c r="U563" i="2"/>
  <c r="U222" i="2"/>
  <c r="U652" i="2"/>
  <c r="U96" i="2"/>
  <c r="U131" i="2"/>
  <c r="U301" i="2"/>
  <c r="U416" i="2"/>
  <c r="U314" i="2"/>
  <c r="U539" i="2"/>
  <c r="U237" i="2"/>
  <c r="U166" i="2"/>
  <c r="U284" i="2"/>
  <c r="U615" i="2"/>
  <c r="U638" i="2"/>
  <c r="U424" i="2"/>
  <c r="U421" i="2"/>
  <c r="U127" i="2"/>
  <c r="U307" i="2"/>
  <c r="U226" i="2"/>
  <c r="U545" i="2"/>
  <c r="U326" i="2"/>
  <c r="U349" i="2"/>
  <c r="U257" i="2"/>
  <c r="U206" i="2"/>
  <c r="U624" i="2"/>
  <c r="U601" i="2"/>
  <c r="U590" i="2"/>
  <c r="U272" i="2"/>
  <c r="U339" i="2"/>
  <c r="U158" i="2"/>
  <c r="U506" i="2"/>
  <c r="U187" i="2"/>
  <c r="U528" i="2"/>
  <c r="U100" i="2"/>
  <c r="U600" i="2"/>
  <c r="U241" i="2"/>
  <c r="U155" i="2"/>
  <c r="U628" i="2"/>
  <c r="U129" i="2"/>
  <c r="U609" i="2"/>
  <c r="U532" i="2"/>
  <c r="U598" i="2"/>
  <c r="U50" i="2"/>
  <c r="U603" i="2"/>
  <c r="U371" i="2"/>
  <c r="U516" i="2"/>
  <c r="U72" i="2"/>
  <c r="U172" i="2"/>
  <c r="U466" i="2"/>
  <c r="U112" i="2"/>
  <c r="U410" i="2"/>
  <c r="U16" i="2"/>
  <c r="U378" i="2"/>
  <c r="U580" i="2"/>
  <c r="U606" i="2"/>
  <c r="U636" i="2"/>
  <c r="U91" i="2"/>
  <c r="U169" i="2"/>
  <c r="U483" i="2"/>
  <c r="U68" i="2"/>
  <c r="U472" i="2"/>
  <c r="U331" i="2"/>
  <c r="U626" i="2"/>
  <c r="U267" i="2"/>
  <c r="U613" i="2"/>
  <c r="U381" i="2"/>
  <c r="U616" i="2"/>
  <c r="U271" i="2"/>
  <c r="U542" i="2"/>
  <c r="U107" i="2"/>
  <c r="U244" i="2"/>
  <c r="U21" i="2"/>
  <c r="U191" i="2"/>
  <c r="U84" i="2"/>
  <c r="U437" i="2"/>
  <c r="U399" i="2"/>
  <c r="U467" i="2"/>
  <c r="U164" i="2"/>
  <c r="U634" i="2"/>
  <c r="U274" i="2"/>
  <c r="U121" i="2"/>
  <c r="U115" i="2"/>
  <c r="U625" i="2"/>
  <c r="U529" i="2"/>
  <c r="U75" i="2"/>
  <c r="U614" i="2"/>
  <c r="U359" i="2"/>
  <c r="U290" i="2"/>
  <c r="U160" i="2"/>
  <c r="U533" i="2"/>
  <c r="U573" i="2"/>
  <c r="U319" i="2"/>
  <c r="U270" i="2"/>
  <c r="U208" i="2"/>
  <c r="U149" i="2"/>
  <c r="U404" i="2"/>
  <c r="U448" i="2"/>
  <c r="U273" i="2"/>
  <c r="U211" i="2"/>
  <c r="U344" i="2"/>
  <c r="U364" i="2"/>
  <c r="U320" i="2"/>
  <c r="U348" i="2"/>
  <c r="U400" i="2"/>
  <c r="U309" i="2"/>
  <c r="U254" i="2"/>
  <c r="U151" i="2"/>
  <c r="U490" i="2"/>
  <c r="U186" i="2"/>
  <c r="U438" i="2"/>
  <c r="U560" i="2"/>
  <c r="U397" i="2"/>
  <c r="U102" i="2"/>
  <c r="U377" i="2"/>
  <c r="U455" i="2"/>
  <c r="U402" i="2"/>
  <c r="U612" i="2"/>
  <c r="U292" i="2"/>
  <c r="U152" i="2"/>
  <c r="U413" i="2"/>
  <c r="U445" i="2"/>
  <c r="U403" i="2"/>
  <c r="U260" i="2"/>
  <c r="U235" i="2"/>
  <c r="U497" i="2"/>
  <c r="U519" i="2"/>
  <c r="U588" i="2"/>
  <c r="U555" i="2"/>
  <c r="U218" i="2"/>
  <c r="U253" i="2"/>
  <c r="U647" i="2"/>
  <c r="U249" i="2"/>
  <c r="U526" i="2"/>
  <c r="U639" i="2"/>
  <c r="U373" i="2"/>
  <c r="U282" i="2"/>
  <c r="U549" i="2"/>
  <c r="U135" i="2"/>
  <c r="U471" i="2"/>
  <c r="U278" i="2"/>
  <c r="U493" i="2"/>
  <c r="U649" i="2"/>
  <c r="U417" i="2"/>
  <c r="U554" i="2"/>
  <c r="U429" i="2"/>
  <c r="U255" i="2"/>
  <c r="U36" i="2"/>
  <c r="U405" i="2"/>
  <c r="U247" i="2"/>
  <c r="U22" i="2"/>
  <c r="U85" i="2"/>
  <c r="U189" i="2"/>
  <c r="U569" i="2"/>
  <c r="U199" i="2"/>
  <c r="U446" i="2"/>
  <c r="U594" i="2"/>
  <c r="U174" i="2"/>
  <c r="U298" i="2"/>
  <c r="U243" i="2"/>
  <c r="U261" i="2"/>
  <c r="U97" i="2"/>
  <c r="U531" i="2"/>
  <c r="U383" i="2"/>
  <c r="U248" i="2"/>
  <c r="U644" i="2"/>
  <c r="U582" i="2"/>
  <c r="U486" i="2"/>
  <c r="U456" i="2"/>
  <c r="U276" i="2"/>
  <c r="U376" i="2"/>
  <c r="U315" i="2"/>
  <c r="U631" i="2"/>
  <c r="U423" i="2"/>
  <c r="U552" i="2"/>
  <c r="U238" i="2"/>
  <c r="U224" i="2"/>
  <c r="U473" i="2"/>
  <c r="U369" i="2"/>
  <c r="U219" i="2"/>
  <c r="U337" i="2"/>
  <c r="U313" i="2"/>
  <c r="U105" i="2"/>
  <c r="U591" i="2"/>
  <c r="U520" i="2"/>
  <c r="U605" i="2"/>
  <c r="U380" i="2"/>
  <c r="U83" i="2"/>
  <c r="U153" i="2"/>
  <c r="U452" i="2"/>
  <c r="U283" i="2"/>
  <c r="U420" i="2"/>
  <c r="U176" i="2"/>
  <c r="U619" i="2"/>
  <c r="U138" i="2"/>
  <c r="U264" i="2"/>
  <c r="U507" i="2"/>
  <c r="U242" i="2"/>
  <c r="U432" i="2"/>
  <c r="U604" i="2"/>
  <c r="U150" i="2"/>
  <c r="U450" i="2"/>
  <c r="U53" i="2"/>
  <c r="U228" i="2"/>
  <c r="U398" i="2"/>
  <c r="U265" i="2"/>
  <c r="U411" i="2"/>
  <c r="U246" i="2"/>
  <c r="U579" i="2"/>
  <c r="U651" i="2"/>
  <c r="U436" i="2"/>
  <c r="U499" i="2"/>
  <c r="U252" i="2"/>
  <c r="U239" i="2"/>
  <c r="U559" i="2"/>
  <c r="U266" i="2"/>
  <c r="U508" i="2"/>
  <c r="U395" i="2"/>
  <c r="U71" i="2"/>
  <c r="U213" i="2"/>
  <c r="U511" i="2"/>
  <c r="U536" i="2"/>
  <c r="U567" i="2"/>
  <c r="U346" i="2"/>
  <c r="U572" i="2"/>
  <c r="U87" i="2"/>
  <c r="U479" i="2"/>
  <c r="U66" i="2"/>
  <c r="U447" i="2"/>
  <c r="U648" i="2"/>
  <c r="U203" i="2"/>
  <c r="U61" i="2"/>
  <c r="U564" i="2"/>
  <c r="U250" i="2"/>
  <c r="U522" i="2"/>
  <c r="U599" i="2"/>
  <c r="U25" i="2"/>
  <c r="U165" i="2"/>
  <c r="U27" i="2"/>
  <c r="U392" i="2"/>
  <c r="U116" i="2"/>
  <c r="U318" i="2"/>
  <c r="U312" i="2"/>
  <c r="U188" i="2"/>
  <c r="U465" i="2"/>
  <c r="U101" i="2"/>
  <c r="U575" i="2"/>
  <c r="U336" i="2"/>
  <c r="U431" i="2"/>
  <c r="U374" i="2"/>
  <c r="U589" i="2"/>
  <c r="U327" i="2"/>
  <c r="U293" i="2"/>
  <c r="U236" i="2"/>
  <c r="U347" i="2"/>
  <c r="U434" i="2"/>
  <c r="U510" i="2"/>
  <c r="U356" i="2"/>
  <c r="U558" i="2"/>
  <c r="U120" i="2"/>
  <c r="U562" i="2"/>
  <c r="U375" i="2"/>
  <c r="U214" i="2"/>
  <c r="U88" i="2"/>
  <c r="U496" i="2"/>
  <c r="U258" i="2"/>
  <c r="U517" i="2"/>
  <c r="U453" i="2"/>
  <c r="U181" i="2"/>
  <c r="U122" i="2"/>
  <c r="U209" i="2"/>
  <c r="U277" i="2"/>
  <c r="U333" i="2"/>
  <c r="U568" i="2"/>
  <c r="U593" i="2"/>
  <c r="U119" i="2"/>
  <c r="U491" i="2"/>
  <c r="U321" i="2"/>
  <c r="U443" i="2"/>
  <c r="U113" i="2"/>
  <c r="U523" i="2"/>
  <c r="U610" i="2"/>
  <c r="U415" i="2"/>
  <c r="U641" i="2"/>
  <c r="U351" i="2"/>
  <c r="U355" i="2"/>
  <c r="U294" i="2"/>
  <c r="U583" i="2"/>
  <c r="U124" i="2"/>
  <c r="U645" i="2"/>
  <c r="U341" i="2"/>
  <c r="U627" i="2"/>
  <c r="U43" i="2"/>
  <c r="U89" i="2"/>
  <c r="U134" i="2"/>
  <c r="U118" i="2"/>
  <c r="U574" i="2"/>
  <c r="U494" i="2"/>
  <c r="U139" i="2"/>
  <c r="U632" i="2"/>
  <c r="U78" i="2"/>
  <c r="U74" i="2"/>
  <c r="U329" i="2"/>
  <c r="U76" i="2"/>
  <c r="U6" i="2"/>
  <c r="U177" i="2"/>
  <c r="U58" i="2"/>
  <c r="U163" i="2"/>
  <c r="U289" i="2"/>
  <c r="U63" i="2"/>
  <c r="U427" i="2"/>
  <c r="U281" i="2"/>
  <c r="U154" i="2"/>
  <c r="U93" i="2"/>
  <c r="U200" i="2"/>
  <c r="U196" i="2"/>
  <c r="U296" i="2"/>
  <c r="U386" i="2"/>
  <c r="U368" i="2"/>
  <c r="U217" i="2"/>
  <c r="U389" i="2"/>
  <c r="U46" i="2"/>
  <c r="U198" i="2"/>
  <c r="U521" i="2"/>
  <c r="U637" i="2"/>
  <c r="U553" i="2"/>
  <c r="U502" i="2"/>
  <c r="U622" i="2"/>
  <c r="U194" i="2"/>
  <c r="U62" i="2"/>
  <c r="U94" i="2"/>
  <c r="U570" i="2"/>
  <c r="U184" i="2"/>
  <c r="U566" i="2"/>
  <c r="U56" i="2"/>
  <c r="U305" i="2"/>
  <c r="U103" i="2"/>
  <c r="U495" i="2"/>
  <c r="U5" i="2"/>
  <c r="U205" i="2"/>
  <c r="U611" i="2"/>
  <c r="U362" i="2"/>
  <c r="U204" i="2"/>
  <c r="U350" i="2"/>
  <c r="U384" i="2"/>
  <c r="U576" i="2"/>
  <c r="U607" i="2"/>
  <c r="U512" i="2"/>
  <c r="U462" i="2"/>
  <c r="U509" i="2"/>
  <c r="U640" i="2"/>
  <c r="U401" i="2"/>
  <c r="U414" i="2"/>
  <c r="U449" i="2"/>
  <c r="U365" i="2"/>
  <c r="U577" i="2"/>
  <c r="U470" i="2"/>
  <c r="U35" i="2"/>
  <c r="U372" i="2"/>
  <c r="U388" i="2"/>
  <c r="U52" i="2"/>
  <c r="U195" i="2"/>
  <c r="U525" i="2"/>
  <c r="U482" i="2"/>
  <c r="U481" i="2"/>
  <c r="U79" i="2"/>
  <c r="U161" i="2"/>
  <c r="U159" i="2"/>
  <c r="U352" i="2"/>
  <c r="U587" i="2"/>
  <c r="U396" i="2"/>
  <c r="U546" i="2"/>
  <c r="U557" i="2"/>
  <c r="U190" i="2"/>
  <c r="U65" i="2"/>
  <c r="U439" i="2"/>
  <c r="U233" i="2"/>
  <c r="U489" i="2"/>
  <c r="U441" i="2"/>
  <c r="U300" i="2"/>
  <c r="U643" i="2"/>
  <c r="U201" i="2"/>
  <c r="U412" i="2"/>
  <c r="U335" i="2"/>
  <c r="U279" i="2"/>
  <c r="U310" i="2"/>
  <c r="U353" i="2"/>
  <c r="U173" i="2"/>
  <c r="U123" i="2"/>
  <c r="U543" i="2"/>
  <c r="U379" i="2"/>
  <c r="U454" i="2"/>
  <c r="U385" i="2"/>
  <c r="U440" i="2"/>
  <c r="U229" i="2"/>
  <c r="U468" i="2"/>
  <c r="U142" i="2"/>
  <c r="U311" i="2"/>
  <c r="U109" i="2"/>
  <c r="U117" i="2"/>
  <c r="U106" i="2"/>
  <c r="U393" i="2"/>
  <c r="U535" i="2"/>
  <c r="U361" i="2"/>
  <c r="U28" i="2"/>
  <c r="U425" i="2"/>
  <c r="U245" i="2"/>
  <c r="U223" i="2"/>
  <c r="U59" i="2"/>
  <c r="U360" i="2"/>
  <c r="U182" i="2"/>
  <c r="U551" i="2"/>
  <c r="U179" i="2"/>
  <c r="U14" i="2"/>
  <c r="U550" i="2"/>
  <c r="U231" i="2"/>
  <c r="U586" i="2"/>
  <c r="U394" i="2"/>
  <c r="U485" i="2"/>
  <c r="U474" i="2"/>
  <c r="U435" i="2"/>
  <c r="U156" i="2"/>
  <c r="U80" i="2"/>
  <c r="U463" i="2"/>
  <c r="U409" i="2"/>
  <c r="U328" i="2"/>
  <c r="U430" i="2"/>
  <c r="U170" i="2"/>
  <c r="U629" i="2"/>
  <c r="U39" i="2"/>
  <c r="U524" i="2"/>
  <c r="U291" i="2"/>
  <c r="U623" i="2"/>
  <c r="U330" i="2"/>
  <c r="U338" i="2"/>
  <c r="U406" i="2"/>
  <c r="U504" i="2"/>
  <c r="U322" i="2"/>
  <c r="U534" i="2"/>
  <c r="U458" i="2"/>
  <c r="U621" i="2"/>
  <c r="U597" i="2"/>
  <c r="U578" i="2"/>
  <c r="U390" i="2"/>
  <c r="U325" i="2"/>
  <c r="U167" i="2"/>
  <c r="U515" i="2"/>
  <c r="U299" i="2"/>
  <c r="U145" i="2"/>
  <c r="U192" i="2"/>
  <c r="U565" i="2"/>
  <c r="U433" i="2"/>
  <c r="U197" i="2"/>
  <c r="U308" i="2"/>
  <c r="U77" i="2"/>
  <c r="U45" i="2"/>
  <c r="U340" i="2"/>
  <c r="U444" i="2"/>
  <c r="U418" i="2"/>
  <c r="U608" i="2"/>
  <c r="U288" i="2"/>
  <c r="C626" i="6847"/>
  <c r="AC11" i="6905"/>
  <c r="AN59" i="2" l="1"/>
  <c r="AN28" i="2"/>
  <c r="AN6" i="2"/>
  <c r="AM25" i="2"/>
  <c r="AN25" i="2"/>
  <c r="E25" i="2"/>
  <c r="AN16" i="2"/>
  <c r="AN12" i="2"/>
  <c r="AN98" i="2"/>
  <c r="AJ162" i="2"/>
  <c r="AJ292" i="2"/>
  <c r="AN19" i="2"/>
  <c r="AN24" i="2"/>
  <c r="H19" i="6892"/>
  <c r="AN5" i="2"/>
  <c r="C627" i="6847"/>
  <c r="AC13" i="6905"/>
  <c r="Y162" i="2" l="1"/>
  <c r="X162" i="2"/>
  <c r="AO162" i="2"/>
  <c r="AO292" i="2"/>
  <c r="X292" i="2"/>
  <c r="Y292" i="2"/>
  <c r="AJ318" i="2"/>
  <c r="C628" i="6847"/>
  <c r="AC14" i="6905"/>
  <c r="C629" i="6847" l="1"/>
  <c r="AC15" i="6905"/>
  <c r="AO318" i="2"/>
  <c r="Y318" i="2"/>
  <c r="X318" i="2"/>
  <c r="AJ319" i="2"/>
  <c r="X319" i="2" l="1"/>
  <c r="AO319" i="2"/>
  <c r="Y319" i="2"/>
  <c r="C630" i="6847"/>
  <c r="AC16" i="6905"/>
  <c r="AJ327" i="2"/>
  <c r="AJ328" i="2" l="1"/>
  <c r="C631" i="6847"/>
  <c r="AC17" i="6905"/>
  <c r="AO327" i="2"/>
  <c r="X327" i="2"/>
  <c r="Y327" i="2"/>
  <c r="Y328" i="2" l="1"/>
  <c r="X328" i="2"/>
  <c r="AO328" i="2"/>
  <c r="C632" i="6847"/>
  <c r="AC20" i="6905"/>
  <c r="C633" i="6847" l="1"/>
  <c r="AC21" i="6905"/>
  <c r="C634" i="6847" l="1"/>
  <c r="AC22" i="6905"/>
  <c r="C635" i="6847" l="1"/>
  <c r="AC23" i="6905"/>
  <c r="C636" i="6847" l="1"/>
  <c r="AC24" i="6905"/>
  <c r="C637" i="6847" l="1"/>
  <c r="AC25" i="6905"/>
  <c r="C638" i="6847" l="1"/>
  <c r="AC26" i="6905"/>
  <c r="C639" i="6847" l="1"/>
  <c r="AC27" i="6905"/>
  <c r="C640" i="6847" l="1"/>
  <c r="AC28" i="6905"/>
  <c r="C641" i="6847" l="1"/>
  <c r="AC29" i="6905"/>
  <c r="C642" i="6847" l="1"/>
  <c r="AC31" i="6905"/>
  <c r="C643" i="6847" l="1"/>
  <c r="AC32" i="6905"/>
  <c r="C644" i="6847" l="1"/>
  <c r="AC42" i="6905"/>
  <c r="C645" i="6847" l="1"/>
  <c r="AC43" i="6905"/>
  <c r="C646" i="6847" l="1"/>
  <c r="AC44" i="6905"/>
  <c r="C647" i="6847" l="1"/>
  <c r="AC45" i="6905"/>
  <c r="C648" i="6847" l="1"/>
  <c r="AC46" i="6905"/>
  <c r="C649" i="6847" l="1"/>
  <c r="AC48" i="6905"/>
  <c r="C650" i="6847" l="1"/>
  <c r="AC49" i="6905"/>
  <c r="C651" i="6847" l="1"/>
  <c r="AC50" i="6905"/>
  <c r="C652" i="6847" l="1"/>
  <c r="AC60" i="6905"/>
  <c r="C653" i="6847" l="1"/>
  <c r="AC61" i="6905"/>
  <c r="C654" i="6847" l="1"/>
  <c r="AC62" i="6905"/>
  <c r="C655" i="6847" l="1"/>
  <c r="AC63" i="6905"/>
  <c r="C656" i="6847" l="1"/>
  <c r="AC64" i="6905"/>
  <c r="C657" i="6847" l="1"/>
  <c r="AC65" i="6905"/>
  <c r="C658" i="6847" l="1"/>
  <c r="AC69" i="6905"/>
  <c r="C659" i="6847" l="1"/>
  <c r="AC72" i="6905"/>
  <c r="C660" i="6847" l="1"/>
  <c r="AC73" i="6905"/>
  <c r="C661" i="6847" l="1"/>
  <c r="AC74" i="6905"/>
  <c r="C662" i="6847" l="1"/>
  <c r="AC75" i="6905"/>
  <c r="C663" i="6847" l="1"/>
  <c r="AC76" i="6905"/>
  <c r="C664" i="6847" l="1"/>
  <c r="AC77" i="6905"/>
  <c r="C665" i="6847" l="1"/>
  <c r="AC81" i="6905"/>
  <c r="C666" i="6847" l="1"/>
  <c r="AC83" i="6905"/>
  <c r="C667" i="6847" l="1"/>
  <c r="AC84" i="6905"/>
  <c r="C668" i="6847" l="1"/>
  <c r="AC85" i="6905"/>
  <c r="C669" i="6847" l="1"/>
  <c r="AC86" i="6905"/>
  <c r="C670" i="6847" l="1"/>
  <c r="AC87" i="6905"/>
  <c r="C671" i="6847" l="1"/>
  <c r="AC89" i="6905"/>
  <c r="C672" i="6847" l="1"/>
  <c r="AC90" i="6905"/>
  <c r="C673" i="6847" l="1"/>
  <c r="AC91" i="6905"/>
  <c r="C674" i="6847" l="1"/>
  <c r="AC93" i="6905"/>
  <c r="C675" i="6847" l="1"/>
  <c r="AC99" i="6905"/>
  <c r="C676" i="6847" l="1"/>
  <c r="AC100" i="6905"/>
  <c r="C677" i="6847" l="1"/>
  <c r="AC103" i="6905"/>
  <c r="C678" i="6847" l="1"/>
  <c r="AH49" i="6906"/>
  <c r="AC106" i="6905"/>
  <c r="C679" i="6847" l="1"/>
  <c r="AC107" i="6905"/>
  <c r="AH45" i="6906"/>
  <c r="C680" i="6847" l="1"/>
  <c r="AC113" i="6905"/>
  <c r="C681" i="6847" l="1"/>
  <c r="AC114" i="6905"/>
  <c r="C682" i="6847" l="1"/>
  <c r="AC115" i="6905"/>
  <c r="C683" i="6847" l="1"/>
  <c r="AC116" i="6905"/>
  <c r="C684" i="6847" l="1"/>
  <c r="AC117" i="6905"/>
  <c r="C685" i="6847" l="1"/>
  <c r="AC121" i="6905"/>
  <c r="C686" i="6847" l="1"/>
  <c r="AC122" i="6905"/>
  <c r="C687" i="6847" l="1"/>
  <c r="AC124" i="6905"/>
  <c r="C688" i="6847" l="1"/>
  <c r="AC125" i="6905"/>
  <c r="C689" i="6847" l="1"/>
  <c r="AC126" i="6905"/>
  <c r="C690" i="6847" l="1"/>
  <c r="AC127" i="6905"/>
  <c r="C691" i="6847" l="1"/>
  <c r="AC128" i="6905"/>
  <c r="C692" i="6847" l="1"/>
  <c r="AC131" i="6905"/>
  <c r="C693" i="6847" l="1"/>
  <c r="AC132" i="6905"/>
  <c r="C694" i="6847" l="1"/>
  <c r="AC133" i="6905"/>
  <c r="C695" i="6847" l="1"/>
  <c r="AC134" i="6905"/>
  <c r="C696" i="6847" l="1"/>
  <c r="AC135" i="6905"/>
  <c r="C697" i="6847" l="1"/>
  <c r="AC138" i="6905"/>
  <c r="C698" i="6847" l="1"/>
  <c r="AC146" i="6905"/>
  <c r="C699" i="6847" l="1"/>
  <c r="AC147" i="6905"/>
  <c r="C700" i="6847" l="1"/>
  <c r="AC148" i="6905"/>
  <c r="C701" i="6847" l="1"/>
  <c r="AC149" i="6905"/>
  <c r="C702" i="6847" l="1"/>
  <c r="AC155" i="6905"/>
  <c r="C703" i="6847" l="1"/>
  <c r="AC156" i="6905"/>
  <c r="C704" i="6847" l="1"/>
  <c r="AC157" i="6905"/>
  <c r="C705" i="6847" l="1"/>
  <c r="AC159" i="6905"/>
  <c r="C706" i="6847" l="1"/>
  <c r="AC160" i="6905"/>
  <c r="C707" i="6847" l="1"/>
  <c r="AC162" i="6905"/>
  <c r="C708" i="6847" l="1"/>
  <c r="AC163" i="6905"/>
  <c r="C709" i="6847" l="1"/>
  <c r="AC164" i="6905"/>
  <c r="C710" i="6847" l="1"/>
  <c r="AC165" i="6905"/>
  <c r="C711" i="6847" l="1"/>
  <c r="AC166" i="6905"/>
  <c r="C712" i="6847" l="1"/>
  <c r="AC167" i="6905"/>
  <c r="C713" i="6847" l="1"/>
  <c r="AC168" i="6905"/>
  <c r="C714" i="6847" l="1"/>
  <c r="AC169" i="6905"/>
  <c r="C715" i="6847" l="1"/>
  <c r="AC171" i="6905"/>
  <c r="C716" i="6847" l="1"/>
  <c r="AH59" i="6906"/>
  <c r="AC174" i="6905"/>
  <c r="C717" i="6847" l="1"/>
  <c r="AC176" i="6905"/>
  <c r="C718" i="6847" l="1"/>
  <c r="AC181" i="6905"/>
  <c r="C719" i="6847" l="1"/>
  <c r="AC182" i="6905"/>
  <c r="C720" i="6847" l="1"/>
  <c r="AC184" i="6905"/>
  <c r="C721" i="6847" l="1"/>
  <c r="AC186" i="6905"/>
  <c r="C722" i="6847" l="1"/>
  <c r="AC187" i="6905"/>
  <c r="C723" i="6847" l="1"/>
  <c r="AC188" i="6905"/>
  <c r="C724" i="6847" l="1"/>
  <c r="AC189" i="6905"/>
  <c r="C725" i="6847" l="1"/>
  <c r="AC190" i="6905"/>
  <c r="C726" i="6847" l="1"/>
  <c r="AC193" i="6905"/>
  <c r="C727" i="6847" l="1"/>
  <c r="AC197" i="6905"/>
  <c r="C728" i="6847" l="1"/>
  <c r="AC200" i="6905"/>
  <c r="C729" i="6847" l="1"/>
  <c r="AC201" i="6905"/>
  <c r="C730" i="6847" l="1"/>
  <c r="AH28" i="6906"/>
  <c r="AJ358" i="2"/>
  <c r="AJ167" i="2"/>
  <c r="AJ99" i="2"/>
  <c r="AJ452" i="2"/>
  <c r="AJ385" i="2"/>
  <c r="AJ189" i="2"/>
  <c r="AJ466" i="2"/>
  <c r="AJ140" i="2"/>
  <c r="AJ427" i="2"/>
  <c r="AJ3" i="2"/>
  <c r="AJ570" i="2"/>
  <c r="AJ154" i="2"/>
  <c r="AJ183" i="2"/>
  <c r="AJ526" i="2"/>
  <c r="AJ264" i="2"/>
  <c r="AJ459" i="2"/>
  <c r="AJ508" i="2"/>
  <c r="AJ367" i="2"/>
  <c r="AJ424" i="2"/>
  <c r="AJ340" i="2"/>
  <c r="AJ31" i="2"/>
  <c r="AJ256" i="2"/>
  <c r="AJ159" i="2"/>
  <c r="AJ502" i="2"/>
  <c r="AJ186" i="2"/>
  <c r="AJ156" i="2"/>
  <c r="AJ95" i="2"/>
  <c r="AJ617" i="2"/>
  <c r="AJ468" i="2"/>
  <c r="AJ281" i="2"/>
  <c r="AJ258" i="2"/>
  <c r="AJ494" i="2"/>
  <c r="AJ454" i="2"/>
  <c r="AJ552" i="2"/>
  <c r="AJ263" i="2"/>
  <c r="AJ184" i="2"/>
  <c r="AJ644" i="2"/>
  <c r="AJ616" i="2"/>
  <c r="AJ56" i="2"/>
  <c r="AJ76" i="2"/>
  <c r="AJ564" i="2"/>
  <c r="AJ221" i="2"/>
  <c r="AJ101" i="2"/>
  <c r="AJ265" i="2"/>
  <c r="AJ61" i="2"/>
  <c r="AJ549" i="2"/>
  <c r="AJ96" i="2"/>
  <c r="AJ568" i="2"/>
  <c r="AJ419" i="2"/>
  <c r="AJ384" i="2"/>
  <c r="AJ11" i="2"/>
  <c r="AJ211" i="2"/>
  <c r="AJ566" i="2"/>
  <c r="AJ199" i="2"/>
  <c r="AJ48" i="2"/>
  <c r="AJ480" i="2"/>
  <c r="AJ382" i="2"/>
  <c r="AJ345" i="2"/>
  <c r="AJ528" i="2"/>
  <c r="AJ254" i="2"/>
  <c r="AJ175" i="2"/>
  <c r="AJ117" i="2"/>
  <c r="AJ638" i="2"/>
  <c r="AJ69" i="2"/>
  <c r="AJ34" i="2"/>
  <c r="AJ414" i="2"/>
  <c r="AJ314" i="2"/>
  <c r="AJ193" i="2"/>
  <c r="AJ636" i="2"/>
  <c r="AJ483" i="2"/>
  <c r="AJ15" i="2"/>
  <c r="AJ356" i="2"/>
  <c r="AJ536" i="2"/>
  <c r="AJ625" i="2"/>
  <c r="AJ112" i="2"/>
  <c r="AJ547" i="2"/>
  <c r="AJ300" i="2"/>
  <c r="AJ436" i="2"/>
  <c r="AJ478" i="2"/>
  <c r="AJ618" i="2"/>
  <c r="AJ277" i="2"/>
  <c r="AJ596" i="2"/>
  <c r="AJ55" i="2"/>
  <c r="AJ196" i="2"/>
  <c r="AJ574" i="2"/>
  <c r="AJ214" i="2"/>
  <c r="AJ109" i="2"/>
  <c r="AJ223" i="2"/>
  <c r="AJ274" i="2"/>
  <c r="AJ555" i="2"/>
  <c r="AJ537" i="2"/>
  <c r="AJ92" i="2"/>
  <c r="AJ594" i="2"/>
  <c r="AJ257" i="2"/>
  <c r="AJ8" i="2"/>
  <c r="AJ153" i="2"/>
  <c r="AJ604" i="2"/>
  <c r="AJ309" i="2"/>
  <c r="AJ329" i="2"/>
  <c r="AJ425" i="2"/>
  <c r="AJ331" i="2"/>
  <c r="AJ614" i="2"/>
  <c r="AJ121" i="2"/>
  <c r="AJ580" i="2"/>
  <c r="AJ90" i="2"/>
  <c r="AJ504" i="2"/>
  <c r="AJ402" i="2"/>
  <c r="AJ342" i="2"/>
  <c r="AJ235" i="2"/>
  <c r="AJ47" i="2"/>
  <c r="AJ171" i="2"/>
  <c r="AJ231" i="2"/>
  <c r="AJ349" i="2"/>
  <c r="AJ313" i="2"/>
  <c r="AJ365" i="2"/>
  <c r="AJ269" i="2"/>
  <c r="AJ335" i="2"/>
  <c r="AJ360" i="2"/>
  <c r="AJ286" i="2"/>
  <c r="AJ273" i="2"/>
  <c r="AJ472" i="2"/>
  <c r="AJ79" i="2"/>
  <c r="AJ378" i="2"/>
  <c r="AJ87" i="2"/>
  <c r="AJ295" i="2"/>
  <c r="AJ652" i="2"/>
  <c r="AJ276" i="2"/>
  <c r="AJ490" i="2"/>
  <c r="AJ134" i="2"/>
  <c r="AJ152" i="2"/>
  <c r="AJ57" i="2"/>
  <c r="AJ431" i="2"/>
  <c r="AJ195" i="2"/>
  <c r="AJ174" i="2"/>
  <c r="AJ471" i="2"/>
  <c r="AJ410" i="2"/>
  <c r="AJ275" i="2"/>
  <c r="AJ85" i="2"/>
  <c r="AJ70" i="2"/>
  <c r="AJ403" i="2"/>
  <c r="AJ622" i="2"/>
  <c r="AJ36" i="2"/>
  <c r="AJ387" i="2"/>
  <c r="AJ506" i="2"/>
  <c r="AJ94" i="2"/>
  <c r="AJ450" i="2"/>
  <c r="AJ533" i="2"/>
  <c r="AJ106" i="2"/>
  <c r="AJ443" i="2"/>
  <c r="AJ363" i="2"/>
  <c r="AJ45" i="2"/>
  <c r="AJ58" i="2"/>
  <c r="AJ620" i="2"/>
  <c r="AJ456" i="2"/>
  <c r="AJ513" i="2"/>
  <c r="AJ205" i="2"/>
  <c r="AJ409" i="2"/>
  <c r="AJ190" i="2"/>
  <c r="AJ89" i="2"/>
  <c r="AJ554" i="2"/>
  <c r="AJ216" i="2"/>
  <c r="AJ143" i="2"/>
  <c r="AJ546" i="2"/>
  <c r="AJ621" i="2"/>
  <c r="AJ22" i="2"/>
  <c r="AJ521" i="2"/>
  <c r="AJ65" i="2"/>
  <c r="AJ302" i="2"/>
  <c r="AJ515" i="2"/>
  <c r="AJ294" i="2"/>
  <c r="AJ542" i="2"/>
  <c r="AJ582" i="2"/>
  <c r="AJ278" i="2"/>
  <c r="AJ352" i="2"/>
  <c r="AJ149" i="2"/>
  <c r="AJ531" i="2"/>
  <c r="AJ390" i="2"/>
  <c r="AJ147" i="2"/>
  <c r="AJ573" i="2"/>
  <c r="AJ565" i="2"/>
  <c r="AJ401" i="2"/>
  <c r="AJ366" i="2"/>
  <c r="AJ166" i="2"/>
  <c r="AJ168" i="2"/>
  <c r="AJ396" i="2"/>
  <c r="AJ510" i="2"/>
  <c r="AJ525" i="2"/>
  <c r="AJ629" i="2"/>
  <c r="AJ19" i="2"/>
  <c r="AJ310" i="2"/>
  <c r="AJ562" i="2"/>
  <c r="AJ118" i="2"/>
  <c r="AJ498" i="2"/>
  <c r="AJ120" i="2"/>
  <c r="AJ495" i="2"/>
  <c r="AJ83" i="2"/>
  <c r="AJ13" i="2"/>
  <c r="AJ417" i="2"/>
  <c r="AJ38" i="2"/>
  <c r="AJ543" i="2"/>
  <c r="AJ234" i="2"/>
  <c r="AJ280" i="2"/>
  <c r="AJ49" i="2"/>
  <c r="AJ615" i="2"/>
  <c r="AJ238" i="2"/>
  <c r="AJ272" i="2"/>
  <c r="AJ222" i="2"/>
  <c r="AJ441" i="2"/>
  <c r="AJ420" i="2"/>
  <c r="AJ393" i="2"/>
  <c r="AJ649" i="2"/>
  <c r="AJ630" i="2"/>
  <c r="AJ589" i="2"/>
  <c r="AJ288" i="2"/>
  <c r="AJ548" i="2"/>
  <c r="AJ308" i="2"/>
  <c r="AJ392" i="2"/>
  <c r="AJ559" i="2"/>
  <c r="AJ23" i="2"/>
  <c r="AJ43" i="2"/>
  <c r="AJ267" i="2"/>
  <c r="AJ164" i="2"/>
  <c r="AJ44" i="2"/>
  <c r="AJ28" i="2"/>
  <c r="AJ563" i="2"/>
  <c r="AJ127" i="2"/>
  <c r="AJ9" i="2"/>
  <c r="AJ41" i="2"/>
  <c r="AJ613" i="2"/>
  <c r="AJ650" i="2"/>
  <c r="AJ485" i="2"/>
  <c r="AJ432" i="2"/>
  <c r="AJ312" i="2"/>
  <c r="AJ285" i="2"/>
  <c r="AJ373" i="2"/>
  <c r="AJ330" i="2"/>
  <c r="AJ169" i="2"/>
  <c r="AJ198" i="2"/>
  <c r="AJ107" i="2"/>
  <c r="AJ624" i="2"/>
  <c r="AJ54" i="2"/>
  <c r="AJ128" i="2"/>
  <c r="AJ60" i="2"/>
  <c r="AJ296" i="2"/>
  <c r="AJ202" i="2"/>
  <c r="AJ440" i="2"/>
  <c r="AJ516" i="2"/>
  <c r="AJ416" i="2"/>
  <c r="AJ405" i="2"/>
  <c r="AJ114" i="2"/>
  <c r="AJ558" i="2"/>
  <c r="AJ422" i="2"/>
  <c r="AJ230" i="2"/>
  <c r="AJ476" i="2"/>
  <c r="AJ550" i="2"/>
  <c r="AJ619" i="2"/>
  <c r="AJ77" i="2"/>
  <c r="AJ623" i="2"/>
  <c r="AJ105" i="2"/>
  <c r="AJ84" i="2"/>
  <c r="AJ579" i="2"/>
  <c r="AJ14" i="2"/>
  <c r="AJ479" i="2"/>
  <c r="AJ185" i="2"/>
  <c r="AJ448" i="2"/>
  <c r="AJ243" i="2"/>
  <c r="AJ150" i="2"/>
  <c r="AJ268" i="2"/>
  <c r="AJ371" i="2"/>
  <c r="AJ135" i="2"/>
  <c r="AJ115" i="2"/>
  <c r="AJ338" i="2"/>
  <c r="AJ213" i="2"/>
  <c r="AJ161" i="2"/>
  <c r="AJ320" i="2"/>
  <c r="AJ4" i="2"/>
  <c r="AJ73" i="2"/>
  <c r="AJ247" i="2"/>
  <c r="AJ438" i="2"/>
  <c r="AJ398" i="2"/>
  <c r="AJ343" i="2"/>
  <c r="AJ16" i="2"/>
  <c r="AJ412" i="2"/>
  <c r="AJ587" i="2"/>
  <c r="AJ534" i="2"/>
  <c r="AJ462" i="2"/>
  <c r="AJ145" i="2"/>
  <c r="AJ315" i="2"/>
  <c r="AJ289" i="2"/>
  <c r="AJ439" i="2"/>
  <c r="AJ322" i="2"/>
  <c r="AJ30" i="2"/>
  <c r="AJ602" i="2"/>
  <c r="AJ284" i="2"/>
  <c r="AJ321" i="2"/>
  <c r="AJ52" i="2"/>
  <c r="AJ464" i="2"/>
  <c r="AJ418" i="2"/>
  <c r="AJ33" i="2"/>
  <c r="AJ226" i="2"/>
  <c r="AJ53" i="2"/>
  <c r="AJ305" i="2"/>
  <c r="AJ375" i="2"/>
  <c r="AJ103" i="2"/>
  <c r="AJ648" i="2"/>
  <c r="AJ601" i="2"/>
  <c r="AJ241" i="2"/>
  <c r="AJ39" i="2"/>
  <c r="AJ12" i="2"/>
  <c r="AJ194" i="2"/>
  <c r="AJ597" i="2"/>
  <c r="AJ578" i="2"/>
  <c r="AJ299" i="2"/>
  <c r="AJ26" i="2"/>
  <c r="AJ242" i="2"/>
  <c r="AJ188" i="2"/>
  <c r="AJ176" i="2"/>
  <c r="AJ599" i="2"/>
  <c r="AJ628" i="2"/>
  <c r="AJ445" i="2"/>
  <c r="AJ78" i="2"/>
  <c r="AJ344" i="2"/>
  <c r="AJ239" i="2"/>
  <c r="AJ561" i="2"/>
  <c r="AJ457" i="2"/>
  <c r="AJ346" i="2"/>
  <c r="AJ304" i="2"/>
  <c r="AJ260" i="2"/>
  <c r="AJ413" i="2"/>
  <c r="AJ545" i="2"/>
  <c r="AJ93" i="2"/>
  <c r="AJ607" i="2"/>
  <c r="AJ435" i="2"/>
  <c r="AJ20" i="2"/>
  <c r="AJ391" i="2"/>
  <c r="AJ232" i="2"/>
  <c r="AJ486" i="2"/>
  <c r="AJ303" i="2"/>
  <c r="AJ157" i="2"/>
  <c r="AJ567" i="2"/>
  <c r="AJ136" i="2"/>
  <c r="AJ179" i="2"/>
  <c r="AJ126" i="2"/>
  <c r="AJ50" i="2"/>
  <c r="AJ386" i="2"/>
  <c r="AJ426" i="2"/>
  <c r="AJ316" i="2"/>
  <c r="AJ200" i="2"/>
  <c r="AJ575" i="2"/>
  <c r="AJ251" i="2"/>
  <c r="AJ608" i="2"/>
  <c r="AJ227" i="2"/>
  <c r="AJ298" i="2"/>
  <c r="AJ640" i="2"/>
  <c r="AJ236" i="2"/>
  <c r="AJ204" i="2"/>
  <c r="AJ81" i="2"/>
  <c r="AJ347" i="2"/>
  <c r="AJ374" i="2"/>
  <c r="AJ27" i="2"/>
  <c r="AJ68" i="2"/>
  <c r="AJ111" i="2"/>
  <c r="AJ449" i="2"/>
  <c r="AJ219" i="2"/>
  <c r="AJ377" i="2"/>
  <c r="AJ301" i="2"/>
  <c r="AJ423" i="2"/>
  <c r="AJ177" i="2"/>
  <c r="AJ334" i="2"/>
  <c r="AJ637" i="2"/>
  <c r="AJ643" i="2"/>
  <c r="AJ429" i="2"/>
  <c r="AJ21" i="2"/>
  <c r="AJ460" i="2"/>
  <c r="AJ155" i="2"/>
  <c r="AJ603" i="2"/>
  <c r="AJ585" i="2"/>
  <c r="AJ100" i="2"/>
  <c r="AJ519" i="2"/>
  <c r="AJ173" i="2"/>
  <c r="AJ206" i="2"/>
  <c r="AJ182" i="2"/>
  <c r="AJ259" i="2"/>
  <c r="AJ497" i="2"/>
  <c r="AJ359" i="2"/>
  <c r="AJ609" i="2"/>
  <c r="AJ512" i="2"/>
  <c r="AJ372" i="2"/>
  <c r="AJ297" i="2"/>
  <c r="AJ163" i="2"/>
  <c r="AJ248" i="2"/>
  <c r="AJ66" i="2"/>
  <c r="AJ187" i="2"/>
  <c r="AJ266" i="2"/>
  <c r="AJ509" i="2"/>
  <c r="AJ592" i="2"/>
  <c r="AJ446" i="2"/>
  <c r="AJ647" i="2"/>
  <c r="AJ63" i="2"/>
  <c r="AJ229" i="2"/>
  <c r="AJ415" i="2"/>
  <c r="AJ511" i="2"/>
  <c r="AJ51" i="2"/>
  <c r="AJ496" i="2"/>
  <c r="AJ641" i="2"/>
  <c r="AJ544" i="2"/>
  <c r="AJ381" i="2"/>
  <c r="AJ571" i="2"/>
  <c r="AJ577" i="2"/>
  <c r="AJ411" i="2"/>
  <c r="AJ376" i="2"/>
  <c r="AJ218" i="2"/>
  <c r="AJ283" i="2"/>
  <c r="AJ467" i="2"/>
  <c r="AJ287" i="2"/>
  <c r="AJ252" i="2"/>
  <c r="AJ75" i="2"/>
  <c r="AJ399" i="2"/>
  <c r="AJ86" i="2"/>
  <c r="AJ337" i="2"/>
  <c r="AJ262" i="2"/>
  <c r="AJ131" i="2"/>
  <c r="AJ5" i="2"/>
  <c r="AJ212" i="2"/>
  <c r="AJ72" i="2"/>
  <c r="AJ642" i="2"/>
  <c r="AJ210" i="2"/>
  <c r="AJ394" i="2"/>
  <c r="AJ453" i="2"/>
  <c r="AJ627" i="2"/>
  <c r="AJ42" i="2"/>
  <c r="AJ104" i="2"/>
  <c r="AJ271" i="2"/>
  <c r="AJ282" i="2"/>
  <c r="AJ586" i="2"/>
  <c r="AJ484" i="2"/>
  <c r="AJ192" i="2"/>
  <c r="AJ18" i="2"/>
  <c r="AJ523" i="2"/>
  <c r="AJ491" i="2"/>
  <c r="AJ46" i="2"/>
  <c r="AJ108" i="2"/>
  <c r="AJ97" i="2"/>
  <c r="AJ317" i="2"/>
  <c r="AJ250" i="2"/>
  <c r="AJ261" i="2"/>
  <c r="AJ224" i="2"/>
  <c r="AJ455" i="2"/>
  <c r="AJ560" i="2"/>
  <c r="AJ634" i="2"/>
  <c r="AJ380" i="2"/>
  <c r="AJ293" i="2"/>
  <c r="AJ362" i="2"/>
  <c r="AJ434" i="2"/>
  <c r="AJ492" i="2"/>
  <c r="AJ141" i="2"/>
  <c r="AJ209" i="2"/>
  <c r="AJ146" i="2"/>
  <c r="AJ6" i="2"/>
  <c r="AJ181" i="2"/>
  <c r="AJ123" i="2"/>
  <c r="AJ404" i="2"/>
  <c r="AJ612" i="2"/>
  <c r="AJ64" i="2"/>
  <c r="AJ600" i="2"/>
  <c r="AJ191" i="2"/>
  <c r="AJ7" i="2"/>
  <c r="AJ246" i="2"/>
  <c r="AJ469" i="2"/>
  <c r="AJ357" i="2"/>
  <c r="AJ137" i="2"/>
  <c r="AJ217" i="2"/>
  <c r="AJ535" i="2"/>
  <c r="AJ62" i="2"/>
  <c r="AJ539" i="2"/>
  <c r="AJ74" i="2"/>
  <c r="AJ336" i="2"/>
  <c r="AJ249" i="2"/>
  <c r="AJ463" i="2"/>
  <c r="AJ82" i="2"/>
  <c r="AJ610" i="2"/>
  <c r="AJ442" i="2"/>
  <c r="AJ430" i="2"/>
  <c r="AJ524" i="2"/>
  <c r="AJ311" i="2"/>
  <c r="AJ529" i="2"/>
  <c r="AJ24" i="2"/>
  <c r="AJ290" i="2"/>
  <c r="AJ369" i="2"/>
  <c r="AJ632" i="2"/>
  <c r="AJ306" i="2"/>
  <c r="AJ473" i="2"/>
  <c r="AJ520" i="2"/>
  <c r="AJ514" i="2"/>
  <c r="AJ255" i="2"/>
  <c r="AJ590" i="2"/>
  <c r="AJ139" i="2"/>
  <c r="AJ591" i="2"/>
  <c r="AJ397" i="2"/>
  <c r="AJ474" i="2"/>
  <c r="AJ482" i="2"/>
  <c r="AJ220" i="2"/>
  <c r="AJ447" i="2"/>
  <c r="AJ245" i="2"/>
  <c r="AJ98" i="2"/>
  <c r="AJ29" i="2"/>
  <c r="AJ406" i="2"/>
  <c r="AJ355" i="2"/>
  <c r="AJ37" i="2"/>
  <c r="AJ129" i="2"/>
  <c r="AJ428" i="2"/>
  <c r="AJ291" i="2"/>
  <c r="AJ59" i="2"/>
  <c r="AJ437" i="2"/>
  <c r="AJ364" i="2"/>
  <c r="AJ124" i="2"/>
  <c r="AJ557" i="2"/>
  <c r="AJ326" i="2"/>
  <c r="AJ80" i="2"/>
  <c r="AJ253" i="2"/>
  <c r="AJ388" i="2"/>
  <c r="AJ279" i="2"/>
  <c r="AJ645" i="2"/>
  <c r="AJ395" i="2"/>
  <c r="AJ351" i="2"/>
  <c r="AJ379" i="2"/>
  <c r="AJ517" i="2"/>
  <c r="AJ507" i="2"/>
  <c r="AJ10" i="2"/>
  <c r="AJ130" i="2"/>
  <c r="AJ208" i="2"/>
  <c r="AJ444" i="2"/>
  <c r="AJ633" i="2"/>
  <c r="AJ606" i="2"/>
  <c r="AJ505" i="2"/>
  <c r="AJ160" i="2"/>
  <c r="AJ197" i="2"/>
  <c r="AJ91" i="2"/>
  <c r="AJ244" i="2"/>
  <c r="AJ595" i="2"/>
  <c r="AJ332" i="2"/>
  <c r="AJ339" i="2"/>
  <c r="AJ32" i="2"/>
  <c r="AJ522" i="2"/>
  <c r="AJ228" i="2"/>
  <c r="AJ556" i="2"/>
  <c r="AJ40" i="2"/>
  <c r="AJ576" i="2"/>
  <c r="AJ605" i="2"/>
  <c r="AJ333" i="2"/>
  <c r="AJ142" i="2"/>
  <c r="AJ237" i="2"/>
  <c r="AJ172" i="2"/>
  <c r="AJ553" i="2"/>
  <c r="AJ178" i="2"/>
  <c r="AJ588" i="2"/>
  <c r="AJ383" i="2"/>
  <c r="AJ350" i="2"/>
  <c r="AJ461" i="2"/>
  <c r="AJ493" i="2"/>
  <c r="AJ180" i="2"/>
  <c r="AJ569" i="2"/>
  <c r="AJ503" i="2"/>
  <c r="AJ370" i="2"/>
  <c r="AJ158" i="2"/>
  <c r="AJ635" i="2"/>
  <c r="AJ203" i="2"/>
  <c r="AJ611" i="2"/>
  <c r="AJ88" i="2"/>
  <c r="AJ421" i="2"/>
  <c r="AJ165" i="2"/>
  <c r="AJ400" i="2"/>
  <c r="AJ170" i="2"/>
  <c r="AJ538" i="2"/>
  <c r="AJ389" i="2"/>
  <c r="AJ353" i="2"/>
  <c r="AJ465" i="2"/>
  <c r="AJ639" i="2"/>
  <c r="AJ354" i="2"/>
  <c r="AJ458" i="2"/>
  <c r="AJ477" i="2"/>
  <c r="AJ207" i="2"/>
  <c r="AJ433" i="2"/>
  <c r="AJ325" i="2"/>
  <c r="AJ116" i="2"/>
  <c r="AJ626" i="2"/>
  <c r="AJ71" i="2"/>
  <c r="AJ233" i="2"/>
  <c r="AJ598" i="2"/>
  <c r="AJ572" i="2"/>
  <c r="AJ122" i="2"/>
  <c r="AJ132" i="2"/>
  <c r="AJ593" i="2"/>
  <c r="AJ489" i="2"/>
  <c r="AJ119" i="2"/>
  <c r="AJ368" i="2"/>
  <c r="AJ307" i="2"/>
  <c r="AJ481" i="2"/>
  <c r="AJ110" i="2"/>
  <c r="AJ17" i="2"/>
  <c r="AJ499" i="2"/>
  <c r="AJ113" i="2"/>
  <c r="AJ551" i="2"/>
  <c r="AJ102" i="2"/>
  <c r="AJ341" i="2"/>
  <c r="AJ240" i="2"/>
  <c r="AJ532" i="2"/>
  <c r="AJ470" i="2"/>
  <c r="AJ348" i="2"/>
  <c r="AJ631" i="2"/>
  <c r="AJ225" i="2"/>
  <c r="AJ451" i="2"/>
  <c r="AJ138" i="2"/>
  <c r="AJ201" i="2"/>
  <c r="AJ583" i="2"/>
  <c r="AJ646" i="2"/>
  <c r="AJ67" i="2"/>
  <c r="AJ270" i="2"/>
  <c r="AJ651" i="2"/>
  <c r="AJ133" i="2"/>
  <c r="AJ361" i="2"/>
  <c r="Y361" i="2" l="1"/>
  <c r="AO361" i="2"/>
  <c r="X361" i="2"/>
  <c r="Y348" i="2"/>
  <c r="AO348" i="2"/>
  <c r="X348" i="2"/>
  <c r="X341" i="2"/>
  <c r="Y341" i="2"/>
  <c r="AO341" i="2"/>
  <c r="Y593" i="2"/>
  <c r="AO593" i="2"/>
  <c r="X593" i="2"/>
  <c r="AO598" i="2"/>
  <c r="Y598" i="2"/>
  <c r="X598" i="2"/>
  <c r="X465" i="2"/>
  <c r="Y465" i="2"/>
  <c r="AO465" i="2"/>
  <c r="Y170" i="2"/>
  <c r="X170" i="2"/>
  <c r="AO170" i="2"/>
  <c r="Y180" i="2"/>
  <c r="X180" i="2"/>
  <c r="AO180" i="2"/>
  <c r="Y383" i="2"/>
  <c r="AO383" i="2"/>
  <c r="X383" i="2"/>
  <c r="AO172" i="2"/>
  <c r="X172" i="2"/>
  <c r="Y172" i="2"/>
  <c r="Y332" i="2"/>
  <c r="AO332" i="2"/>
  <c r="X332" i="2"/>
  <c r="AO10" i="2"/>
  <c r="Y10" i="2"/>
  <c r="AM10" i="2"/>
  <c r="X10" i="2"/>
  <c r="X351" i="2"/>
  <c r="AO351" i="2"/>
  <c r="Y351" i="2"/>
  <c r="Y557" i="2"/>
  <c r="AO557" i="2"/>
  <c r="X557" i="2"/>
  <c r="X98" i="2"/>
  <c r="Y98" i="2"/>
  <c r="AO98" i="2"/>
  <c r="AM98" i="2"/>
  <c r="X520" i="2"/>
  <c r="Y520" i="2"/>
  <c r="AO520" i="2"/>
  <c r="X311" i="2"/>
  <c r="Y311" i="2"/>
  <c r="AO311" i="2"/>
  <c r="Y469" i="2"/>
  <c r="X469" i="2"/>
  <c r="AO469" i="2"/>
  <c r="X123" i="2"/>
  <c r="Y123" i="2"/>
  <c r="AO123" i="2"/>
  <c r="Y362" i="2"/>
  <c r="X362" i="2"/>
  <c r="AO362" i="2"/>
  <c r="AO250" i="2"/>
  <c r="Y250" i="2"/>
  <c r="X250" i="2"/>
  <c r="Y453" i="2"/>
  <c r="X453" i="2"/>
  <c r="AO453" i="2"/>
  <c r="X262" i="2"/>
  <c r="Y262" i="2"/>
  <c r="AO262" i="2"/>
  <c r="AO283" i="2"/>
  <c r="Y283" i="2"/>
  <c r="X283" i="2"/>
  <c r="X641" i="2"/>
  <c r="Y641" i="2"/>
  <c r="AO641" i="2"/>
  <c r="Y446" i="2"/>
  <c r="X446" i="2"/>
  <c r="AO446" i="2"/>
  <c r="AO359" i="2"/>
  <c r="X359" i="2"/>
  <c r="Y359" i="2"/>
  <c r="AO585" i="2"/>
  <c r="X585" i="2"/>
  <c r="Y585" i="2"/>
  <c r="AO377" i="2"/>
  <c r="X377" i="2"/>
  <c r="Y377" i="2"/>
  <c r="X298" i="2"/>
  <c r="Y298" i="2"/>
  <c r="AO298" i="2"/>
  <c r="AO575" i="2"/>
  <c r="X575" i="2"/>
  <c r="Y575" i="2"/>
  <c r="Y136" i="2"/>
  <c r="AO136" i="2"/>
  <c r="X136" i="2"/>
  <c r="AO435" i="2"/>
  <c r="X435" i="2"/>
  <c r="Y435" i="2"/>
  <c r="Y413" i="2"/>
  <c r="X413" i="2"/>
  <c r="AO413" i="2"/>
  <c r="AO299" i="2"/>
  <c r="Y299" i="2"/>
  <c r="X299" i="2"/>
  <c r="X648" i="2"/>
  <c r="Y648" i="2"/>
  <c r="AO648" i="2"/>
  <c r="X602" i="2"/>
  <c r="AO602" i="2"/>
  <c r="Y602" i="2"/>
  <c r="Y343" i="2"/>
  <c r="AO343" i="2"/>
  <c r="X343" i="2"/>
  <c r="X213" i="2"/>
  <c r="Y213" i="2"/>
  <c r="AO213" i="2"/>
  <c r="Y579" i="2"/>
  <c r="X579" i="2"/>
  <c r="AO579" i="2"/>
  <c r="Y77" i="2"/>
  <c r="X77" i="2"/>
  <c r="AO77" i="2"/>
  <c r="X405" i="2"/>
  <c r="AO405" i="2"/>
  <c r="Y405" i="2"/>
  <c r="Y54" i="2"/>
  <c r="AO54" i="2"/>
  <c r="X54" i="2"/>
  <c r="AM54" i="2"/>
  <c r="X613" i="2"/>
  <c r="AO613" i="2"/>
  <c r="Y613" i="2"/>
  <c r="X267" i="2"/>
  <c r="AO267" i="2"/>
  <c r="Y267" i="2"/>
  <c r="X589" i="2"/>
  <c r="AO589" i="2"/>
  <c r="Y589" i="2"/>
  <c r="AO238" i="2"/>
  <c r="X238" i="2"/>
  <c r="Y238" i="2"/>
  <c r="AO13" i="2"/>
  <c r="Y13" i="2"/>
  <c r="X13" i="2"/>
  <c r="AM13" i="2"/>
  <c r="X396" i="2"/>
  <c r="Y396" i="2"/>
  <c r="AO396" i="2"/>
  <c r="X278" i="2"/>
  <c r="Y278" i="2"/>
  <c r="AO278" i="2"/>
  <c r="AO515" i="2"/>
  <c r="X515" i="2"/>
  <c r="Y515" i="2"/>
  <c r="AO409" i="2"/>
  <c r="Y409" i="2"/>
  <c r="X409" i="2"/>
  <c r="Y443" i="2"/>
  <c r="X443" i="2"/>
  <c r="AO443" i="2"/>
  <c r="X622" i="2"/>
  <c r="Y622" i="2"/>
  <c r="AO622" i="2"/>
  <c r="AO195" i="2"/>
  <c r="X195" i="2"/>
  <c r="Y195" i="2"/>
  <c r="AO295" i="2"/>
  <c r="X295" i="2"/>
  <c r="Y295" i="2"/>
  <c r="AO335" i="2"/>
  <c r="X335" i="2"/>
  <c r="Y335" i="2"/>
  <c r="Y349" i="2"/>
  <c r="AO349" i="2"/>
  <c r="X349" i="2"/>
  <c r="X331" i="2"/>
  <c r="Y331" i="2"/>
  <c r="AO331" i="2"/>
  <c r="AO274" i="2"/>
  <c r="Y274" i="2"/>
  <c r="X274" i="2"/>
  <c r="Y277" i="2"/>
  <c r="AO277" i="2"/>
  <c r="X277" i="2"/>
  <c r="X536" i="2"/>
  <c r="Y536" i="2"/>
  <c r="AO536" i="2"/>
  <c r="Y175" i="2"/>
  <c r="X175" i="2"/>
  <c r="AO175" i="2"/>
  <c r="X382" i="2"/>
  <c r="AO382" i="2"/>
  <c r="Y382" i="2"/>
  <c r="AO419" i="2"/>
  <c r="Y419" i="2"/>
  <c r="X419" i="2"/>
  <c r="AO564" i="2"/>
  <c r="X564" i="2"/>
  <c r="Y564" i="2"/>
  <c r="Y468" i="2"/>
  <c r="AO468" i="2"/>
  <c r="X468" i="2"/>
  <c r="AO427" i="2"/>
  <c r="X427" i="2"/>
  <c r="Y427" i="2"/>
  <c r="Y133" i="2"/>
  <c r="X133" i="2"/>
  <c r="AO133" i="2"/>
  <c r="Y646" i="2"/>
  <c r="X646" i="2"/>
  <c r="AO646" i="2"/>
  <c r="AO17" i="2"/>
  <c r="Y17" i="2"/>
  <c r="X17" i="2"/>
  <c r="AO132" i="2"/>
  <c r="Y132" i="2"/>
  <c r="X132" i="2"/>
  <c r="Y458" i="2"/>
  <c r="AO458" i="2"/>
  <c r="X458" i="2"/>
  <c r="Y611" i="2"/>
  <c r="X611" i="2"/>
  <c r="AO611" i="2"/>
  <c r="AO370" i="2"/>
  <c r="X370" i="2"/>
  <c r="Y370" i="2"/>
  <c r="Y576" i="2"/>
  <c r="AO576" i="2"/>
  <c r="X576" i="2"/>
  <c r="AO595" i="2"/>
  <c r="Y595" i="2"/>
  <c r="X595" i="2"/>
  <c r="X444" i="2"/>
  <c r="AO444" i="2"/>
  <c r="Y444" i="2"/>
  <c r="AO395" i="2"/>
  <c r="Y395" i="2"/>
  <c r="X395" i="2"/>
  <c r="X291" i="2"/>
  <c r="Y291" i="2"/>
  <c r="AO291" i="2"/>
  <c r="Y355" i="2"/>
  <c r="X355" i="2"/>
  <c r="AO355" i="2"/>
  <c r="X474" i="2"/>
  <c r="AO474" i="2"/>
  <c r="Y474" i="2"/>
  <c r="Y290" i="2"/>
  <c r="X290" i="2"/>
  <c r="AO290" i="2"/>
  <c r="Y82" i="2"/>
  <c r="AO82" i="2"/>
  <c r="X82" i="2"/>
  <c r="X74" i="2"/>
  <c r="AO74" i="2"/>
  <c r="Y74" i="2"/>
  <c r="AO246" i="2"/>
  <c r="Y246" i="2"/>
  <c r="X246" i="2"/>
  <c r="Y141" i="2"/>
  <c r="X141" i="2"/>
  <c r="AO141" i="2"/>
  <c r="Y293" i="2"/>
  <c r="X293" i="2"/>
  <c r="AO293" i="2"/>
  <c r="Y491" i="2"/>
  <c r="AO491" i="2"/>
  <c r="X491" i="2"/>
  <c r="Y651" i="2"/>
  <c r="X651" i="2"/>
  <c r="AO651" i="2"/>
  <c r="AO225" i="2"/>
  <c r="X225" i="2"/>
  <c r="Y225" i="2"/>
  <c r="X532" i="2"/>
  <c r="Y532" i="2"/>
  <c r="AO532" i="2"/>
  <c r="X110" i="2"/>
  <c r="AO110" i="2"/>
  <c r="Y110" i="2"/>
  <c r="X119" i="2"/>
  <c r="AO119" i="2"/>
  <c r="Y119" i="2"/>
  <c r="AO71" i="2"/>
  <c r="X71" i="2"/>
  <c r="Y71" i="2"/>
  <c r="Y354" i="2"/>
  <c r="AO354" i="2"/>
  <c r="X354" i="2"/>
  <c r="X389" i="2"/>
  <c r="AO389" i="2"/>
  <c r="Y389" i="2"/>
  <c r="Y165" i="2"/>
  <c r="AO165" i="2"/>
  <c r="X165" i="2"/>
  <c r="AO503" i="2"/>
  <c r="X503" i="2"/>
  <c r="Y503" i="2"/>
  <c r="AO178" i="2"/>
  <c r="X178" i="2"/>
  <c r="Y178" i="2"/>
  <c r="AO40" i="2"/>
  <c r="X40" i="2"/>
  <c r="Y40" i="2"/>
  <c r="AO244" i="2"/>
  <c r="X244" i="2"/>
  <c r="Y244" i="2"/>
  <c r="AO208" i="2"/>
  <c r="Y208" i="2"/>
  <c r="X208" i="2"/>
  <c r="Y517" i="2"/>
  <c r="AO517" i="2"/>
  <c r="X517" i="2"/>
  <c r="Y80" i="2"/>
  <c r="AO80" i="2"/>
  <c r="X80" i="2"/>
  <c r="AO428" i="2"/>
  <c r="X428" i="2"/>
  <c r="Y428" i="2"/>
  <c r="Y447" i="2"/>
  <c r="X447" i="2"/>
  <c r="AO447" i="2"/>
  <c r="X255" i="2"/>
  <c r="AO255" i="2"/>
  <c r="Y255" i="2"/>
  <c r="AO24" i="2"/>
  <c r="Y24" i="2"/>
  <c r="X24" i="2"/>
  <c r="AM24" i="2"/>
  <c r="Y463" i="2"/>
  <c r="AO463" i="2"/>
  <c r="X463" i="2"/>
  <c r="AO539" i="2"/>
  <c r="X539" i="2"/>
  <c r="Y539" i="2"/>
  <c r="X7" i="2"/>
  <c r="Y7" i="2"/>
  <c r="AO7" i="2"/>
  <c r="AM7" i="2"/>
  <c r="X612" i="2"/>
  <c r="Y612" i="2"/>
  <c r="AO612" i="2"/>
  <c r="AO492" i="2"/>
  <c r="Y492" i="2"/>
  <c r="X492" i="2"/>
  <c r="AO380" i="2"/>
  <c r="X380" i="2"/>
  <c r="Y380" i="2"/>
  <c r="Y97" i="2"/>
  <c r="AO97" i="2"/>
  <c r="X97" i="2"/>
  <c r="AO586" i="2"/>
  <c r="Y586" i="2"/>
  <c r="X586" i="2"/>
  <c r="Y42" i="2"/>
  <c r="AO42" i="2"/>
  <c r="X42" i="2"/>
  <c r="AO5" i="2"/>
  <c r="X5" i="2"/>
  <c r="Y5" i="2"/>
  <c r="AM5" i="2"/>
  <c r="AO86" i="2"/>
  <c r="Y86" i="2"/>
  <c r="X86" i="2"/>
  <c r="Y287" i="2"/>
  <c r="X287" i="2"/>
  <c r="AO287" i="2"/>
  <c r="AO381" i="2"/>
  <c r="X381" i="2"/>
  <c r="Y381" i="2"/>
  <c r="Y51" i="2"/>
  <c r="X51" i="2"/>
  <c r="AO51" i="2"/>
  <c r="Y270" i="2"/>
  <c r="X270" i="2"/>
  <c r="AO270" i="2"/>
  <c r="AO201" i="2"/>
  <c r="Y201" i="2"/>
  <c r="X201" i="2"/>
  <c r="Y631" i="2"/>
  <c r="X631" i="2"/>
  <c r="AO631" i="2"/>
  <c r="Y240" i="2"/>
  <c r="X240" i="2"/>
  <c r="AO240" i="2"/>
  <c r="AO113" i="2"/>
  <c r="Y113" i="2"/>
  <c r="X113" i="2"/>
  <c r="AO481" i="2"/>
  <c r="X481" i="2"/>
  <c r="Y481" i="2"/>
  <c r="Y489" i="2"/>
  <c r="X489" i="2"/>
  <c r="AO489" i="2"/>
  <c r="Y572" i="2"/>
  <c r="AO572" i="2"/>
  <c r="X572" i="2"/>
  <c r="AO626" i="2"/>
  <c r="Y626" i="2"/>
  <c r="X626" i="2"/>
  <c r="AO207" i="2"/>
  <c r="X207" i="2"/>
  <c r="Y207" i="2"/>
  <c r="Y639" i="2"/>
  <c r="AO639" i="2"/>
  <c r="X639" i="2"/>
  <c r="AO538" i="2"/>
  <c r="X538" i="2"/>
  <c r="Y538" i="2"/>
  <c r="X421" i="2"/>
  <c r="Y421" i="2"/>
  <c r="AO421" i="2"/>
  <c r="Y635" i="2"/>
  <c r="AO635" i="2"/>
  <c r="X635" i="2"/>
  <c r="Y569" i="2"/>
  <c r="AO569" i="2"/>
  <c r="X569" i="2"/>
  <c r="X350" i="2"/>
  <c r="Y350" i="2"/>
  <c r="AO350" i="2"/>
  <c r="Y553" i="2"/>
  <c r="X553" i="2"/>
  <c r="AO553" i="2"/>
  <c r="Y333" i="2"/>
  <c r="X333" i="2"/>
  <c r="AO333" i="2"/>
  <c r="AO556" i="2"/>
  <c r="X556" i="2"/>
  <c r="Y556" i="2"/>
  <c r="AO339" i="2"/>
  <c r="X339" i="2"/>
  <c r="Y339" i="2"/>
  <c r="Y91" i="2"/>
  <c r="AO91" i="2"/>
  <c r="X91" i="2"/>
  <c r="AO606" i="2"/>
  <c r="X606" i="2"/>
  <c r="Y606" i="2"/>
  <c r="AO130" i="2"/>
  <c r="Y130" i="2"/>
  <c r="X130" i="2"/>
  <c r="AO379" i="2"/>
  <c r="Y379" i="2"/>
  <c r="X379" i="2"/>
  <c r="X279" i="2"/>
  <c r="Y279" i="2"/>
  <c r="AO279" i="2"/>
  <c r="X326" i="2"/>
  <c r="Y326" i="2"/>
  <c r="AO326" i="2"/>
  <c r="X437" i="2"/>
  <c r="AO437" i="2"/>
  <c r="Y437" i="2"/>
  <c r="X129" i="2"/>
  <c r="Y129" i="2"/>
  <c r="AO129" i="2"/>
  <c r="X29" i="2"/>
  <c r="Y29" i="2"/>
  <c r="AM29" i="2"/>
  <c r="AO29" i="2"/>
  <c r="X220" i="2"/>
  <c r="AO220" i="2"/>
  <c r="Y220" i="2"/>
  <c r="Y591" i="2"/>
  <c r="AO591" i="2"/>
  <c r="X591" i="2"/>
  <c r="Y514" i="2"/>
  <c r="AO514" i="2"/>
  <c r="X514" i="2"/>
  <c r="AO632" i="2"/>
  <c r="X632" i="2"/>
  <c r="Y632" i="2"/>
  <c r="Y529" i="2"/>
  <c r="AO529" i="2"/>
  <c r="X529" i="2"/>
  <c r="AO442" i="2"/>
  <c r="Y442" i="2"/>
  <c r="X442" i="2"/>
  <c r="X249" i="2"/>
  <c r="AO249" i="2"/>
  <c r="Y249" i="2"/>
  <c r="AO62" i="2"/>
  <c r="X62" i="2"/>
  <c r="Y62" i="2"/>
  <c r="AO357" i="2"/>
  <c r="X357" i="2"/>
  <c r="Y357" i="2"/>
  <c r="AO191" i="2"/>
  <c r="X191" i="2"/>
  <c r="Y191" i="2"/>
  <c r="X404" i="2"/>
  <c r="AO404" i="2"/>
  <c r="Y404" i="2"/>
  <c r="AO146" i="2"/>
  <c r="X146" i="2"/>
  <c r="Y146" i="2"/>
  <c r="X434" i="2"/>
  <c r="Y434" i="2"/>
  <c r="AO434" i="2"/>
  <c r="Y634" i="2"/>
  <c r="X634" i="2"/>
  <c r="AO634" i="2"/>
  <c r="AO261" i="2"/>
  <c r="Y261" i="2"/>
  <c r="X261" i="2"/>
  <c r="X108" i="2"/>
  <c r="AO108" i="2"/>
  <c r="Y108" i="2"/>
  <c r="AO18" i="2"/>
  <c r="X18" i="2"/>
  <c r="Y18" i="2"/>
  <c r="AM18" i="2"/>
  <c r="AO282" i="2"/>
  <c r="Y282" i="2"/>
  <c r="X282" i="2"/>
  <c r="AO627" i="2"/>
  <c r="X627" i="2"/>
  <c r="Y627" i="2"/>
  <c r="X642" i="2"/>
  <c r="Y642" i="2"/>
  <c r="AO642" i="2"/>
  <c r="AO131" i="2"/>
  <c r="Y131" i="2"/>
  <c r="X131" i="2"/>
  <c r="Y399" i="2"/>
  <c r="X399" i="2"/>
  <c r="AO399" i="2"/>
  <c r="AO467" i="2"/>
  <c r="Y467" i="2"/>
  <c r="X467" i="2"/>
  <c r="X411" i="2"/>
  <c r="Y411" i="2"/>
  <c r="AO411" i="2"/>
  <c r="AO544" i="2"/>
  <c r="Y544" i="2"/>
  <c r="X544" i="2"/>
  <c r="AO511" i="2"/>
  <c r="X511" i="2"/>
  <c r="Y511" i="2"/>
  <c r="X647" i="2"/>
  <c r="AO647" i="2"/>
  <c r="Y647" i="2"/>
  <c r="X266" i="2"/>
  <c r="AO266" i="2"/>
  <c r="Y266" i="2"/>
  <c r="AO163" i="2"/>
  <c r="X163" i="2"/>
  <c r="Y163" i="2"/>
  <c r="X609" i="2"/>
  <c r="AO609" i="2"/>
  <c r="Y609" i="2"/>
  <c r="X182" i="2"/>
  <c r="AO182" i="2"/>
  <c r="Y182" i="2"/>
  <c r="X100" i="2"/>
  <c r="Y100" i="2"/>
  <c r="AO100" i="2"/>
  <c r="Y460" i="2"/>
  <c r="AO460" i="2"/>
  <c r="X460" i="2"/>
  <c r="Y637" i="2"/>
  <c r="AO637" i="2"/>
  <c r="X637" i="2"/>
  <c r="Y301" i="2"/>
  <c r="AO301" i="2"/>
  <c r="X301" i="2"/>
  <c r="X111" i="2"/>
  <c r="AO111" i="2"/>
  <c r="Y111" i="2"/>
  <c r="X347" i="2"/>
  <c r="Y347" i="2"/>
  <c r="AO347" i="2"/>
  <c r="X640" i="2"/>
  <c r="AO640" i="2"/>
  <c r="Y640" i="2"/>
  <c r="AO251" i="2"/>
  <c r="X251" i="2"/>
  <c r="Y251" i="2"/>
  <c r="X426" i="2"/>
  <c r="Y426" i="2"/>
  <c r="AO426" i="2"/>
  <c r="AO179" i="2"/>
  <c r="Y179" i="2"/>
  <c r="X179" i="2"/>
  <c r="X303" i="2"/>
  <c r="AO303" i="2"/>
  <c r="Y303" i="2"/>
  <c r="X20" i="2"/>
  <c r="Y20" i="2"/>
  <c r="AM20" i="2"/>
  <c r="AO20" i="2"/>
  <c r="X545" i="2"/>
  <c r="AO545" i="2"/>
  <c r="Y545" i="2"/>
  <c r="Y346" i="2"/>
  <c r="X346" i="2"/>
  <c r="AO346" i="2"/>
  <c r="Y344" i="2"/>
  <c r="AO344" i="2"/>
  <c r="X344" i="2"/>
  <c r="X599" i="2"/>
  <c r="Y599" i="2"/>
  <c r="AO599" i="2"/>
  <c r="AO26" i="2"/>
  <c r="Y26" i="2"/>
  <c r="X26" i="2"/>
  <c r="AM26" i="2"/>
  <c r="AO194" i="2"/>
  <c r="Y194" i="2"/>
  <c r="X194" i="2"/>
  <c r="Y601" i="2"/>
  <c r="X601" i="2"/>
  <c r="AO601" i="2"/>
  <c r="Y305" i="2"/>
  <c r="X305" i="2"/>
  <c r="AO305" i="2"/>
  <c r="Y418" i="2"/>
  <c r="X418" i="2"/>
  <c r="AO418" i="2"/>
  <c r="X284" i="2"/>
  <c r="Y284" i="2"/>
  <c r="AO284" i="2"/>
  <c r="Y439" i="2"/>
  <c r="X439" i="2"/>
  <c r="AO439" i="2"/>
  <c r="Y462" i="2"/>
  <c r="AO462" i="2"/>
  <c r="X462" i="2"/>
  <c r="AO16" i="2"/>
  <c r="Y16" i="2"/>
  <c r="X16" i="2"/>
  <c r="AM16" i="2"/>
  <c r="AO247" i="2"/>
  <c r="X247" i="2"/>
  <c r="Y247" i="2"/>
  <c r="Y161" i="2"/>
  <c r="AO161" i="2"/>
  <c r="X161" i="2"/>
  <c r="X135" i="2"/>
  <c r="Y135" i="2"/>
  <c r="AO135" i="2"/>
  <c r="X243" i="2"/>
  <c r="Y243" i="2"/>
  <c r="AO243" i="2"/>
  <c r="AO14" i="2"/>
  <c r="Y14" i="2"/>
  <c r="X14" i="2"/>
  <c r="AO623" i="2"/>
  <c r="Y623" i="2"/>
  <c r="X623" i="2"/>
  <c r="X476" i="2"/>
  <c r="Y476" i="2"/>
  <c r="AO476" i="2"/>
  <c r="AO114" i="2"/>
  <c r="Y114" i="2"/>
  <c r="X114" i="2"/>
  <c r="Y440" i="2"/>
  <c r="X440" i="2"/>
  <c r="AO440" i="2"/>
  <c r="X128" i="2"/>
  <c r="AO128" i="2"/>
  <c r="Y128" i="2"/>
  <c r="AO198" i="2"/>
  <c r="X198" i="2"/>
  <c r="Y198" i="2"/>
  <c r="X285" i="2"/>
  <c r="AO285" i="2"/>
  <c r="Y285" i="2"/>
  <c r="AO650" i="2"/>
  <c r="X650" i="2"/>
  <c r="Y650" i="2"/>
  <c r="Y127" i="2"/>
  <c r="AO127" i="2"/>
  <c r="X127" i="2"/>
  <c r="AO164" i="2"/>
  <c r="X164" i="2"/>
  <c r="Y164" i="2"/>
  <c r="AO559" i="2"/>
  <c r="X559" i="2"/>
  <c r="Y559" i="2"/>
  <c r="X288" i="2"/>
  <c r="AO288" i="2"/>
  <c r="Y288" i="2"/>
  <c r="AO393" i="2"/>
  <c r="Y393" i="2"/>
  <c r="X393" i="2"/>
  <c r="AO272" i="2"/>
  <c r="X272" i="2"/>
  <c r="Y272" i="2"/>
  <c r="AO280" i="2"/>
  <c r="Y280" i="2"/>
  <c r="X280" i="2"/>
  <c r="Y417" i="2"/>
  <c r="AO417" i="2"/>
  <c r="X417" i="2"/>
  <c r="AO120" i="2"/>
  <c r="X120" i="2"/>
  <c r="Y120" i="2"/>
  <c r="AO310" i="2"/>
  <c r="X310" i="2"/>
  <c r="Y310" i="2"/>
  <c r="AO510" i="2"/>
  <c r="X510" i="2"/>
  <c r="Y510" i="2"/>
  <c r="X366" i="2"/>
  <c r="AO366" i="2"/>
  <c r="Y366" i="2"/>
  <c r="X147" i="2"/>
  <c r="AO147" i="2"/>
  <c r="Y147" i="2"/>
  <c r="AO352" i="2"/>
  <c r="X352" i="2"/>
  <c r="Y352" i="2"/>
  <c r="X294" i="2"/>
  <c r="Y294" i="2"/>
  <c r="AO294" i="2"/>
  <c r="AO521" i="2"/>
  <c r="X521" i="2"/>
  <c r="Y521" i="2"/>
  <c r="AO143" i="2"/>
  <c r="Y143" i="2"/>
  <c r="X143" i="2"/>
  <c r="Y190" i="2"/>
  <c r="X190" i="2"/>
  <c r="AO190" i="2"/>
  <c r="AO456" i="2"/>
  <c r="X456" i="2"/>
  <c r="Y456" i="2"/>
  <c r="Y363" i="2"/>
  <c r="X363" i="2"/>
  <c r="AO363" i="2"/>
  <c r="X450" i="2"/>
  <c r="Y450" i="2"/>
  <c r="AO450" i="2"/>
  <c r="X36" i="2"/>
  <c r="AO36" i="2"/>
  <c r="Y36" i="2"/>
  <c r="AO85" i="2"/>
  <c r="Y85" i="2"/>
  <c r="X85" i="2"/>
  <c r="X174" i="2"/>
  <c r="Y174" i="2"/>
  <c r="AO174" i="2"/>
  <c r="AO152" i="2"/>
  <c r="Y152" i="2"/>
  <c r="X152" i="2"/>
  <c r="Y652" i="2"/>
  <c r="AO652" i="2"/>
  <c r="X652" i="2"/>
  <c r="AO79" i="2"/>
  <c r="X79" i="2"/>
  <c r="Y79" i="2"/>
  <c r="Y360" i="2"/>
  <c r="X360" i="2"/>
  <c r="AO360" i="2"/>
  <c r="Y313" i="2"/>
  <c r="AO313" i="2"/>
  <c r="X313" i="2"/>
  <c r="Y47" i="2"/>
  <c r="AO47" i="2"/>
  <c r="X47" i="2"/>
  <c r="AO504" i="2"/>
  <c r="Y504" i="2"/>
  <c r="X504" i="2"/>
  <c r="X614" i="2"/>
  <c r="Y614" i="2"/>
  <c r="AO614" i="2"/>
  <c r="Y309" i="2"/>
  <c r="X309" i="2"/>
  <c r="AO309" i="2"/>
  <c r="AO257" i="2"/>
  <c r="X257" i="2"/>
  <c r="Y257" i="2"/>
  <c r="Y555" i="2"/>
  <c r="AO555" i="2"/>
  <c r="X555" i="2"/>
  <c r="Y214" i="2"/>
  <c r="X214" i="2"/>
  <c r="AO214" i="2"/>
  <c r="X596" i="2"/>
  <c r="AO596" i="2"/>
  <c r="Y596" i="2"/>
  <c r="Y436" i="2"/>
  <c r="AO436" i="2"/>
  <c r="X436" i="2"/>
  <c r="AO625" i="2"/>
  <c r="Y625" i="2"/>
  <c r="X625" i="2"/>
  <c r="X483" i="2"/>
  <c r="Y483" i="2"/>
  <c r="AO483" i="2"/>
  <c r="AO414" i="2"/>
  <c r="Y414" i="2"/>
  <c r="X414" i="2"/>
  <c r="X117" i="2"/>
  <c r="AO117" i="2"/>
  <c r="Y117" i="2"/>
  <c r="X345" i="2"/>
  <c r="Y345" i="2"/>
  <c r="AO345" i="2"/>
  <c r="AO199" i="2"/>
  <c r="X199" i="2"/>
  <c r="Y199" i="2"/>
  <c r="Y384" i="2"/>
  <c r="AO384" i="2"/>
  <c r="X384" i="2"/>
  <c r="Y549" i="2"/>
  <c r="X549" i="2"/>
  <c r="AO549" i="2"/>
  <c r="X221" i="2"/>
  <c r="Y221" i="2"/>
  <c r="AO221" i="2"/>
  <c r="Y616" i="2"/>
  <c r="AO616" i="2"/>
  <c r="X616" i="2"/>
  <c r="Y552" i="2"/>
  <c r="AO552" i="2"/>
  <c r="X552" i="2"/>
  <c r="AO281" i="2"/>
  <c r="X281" i="2"/>
  <c r="Y281" i="2"/>
  <c r="AO156" i="2"/>
  <c r="Y156" i="2"/>
  <c r="X156" i="2"/>
  <c r="AO256" i="2"/>
  <c r="X256" i="2"/>
  <c r="Y256" i="2"/>
  <c r="Y367" i="2"/>
  <c r="AO367" i="2"/>
  <c r="X367" i="2"/>
  <c r="AO526" i="2"/>
  <c r="Y526" i="2"/>
  <c r="X526" i="2"/>
  <c r="I19" i="6892"/>
  <c r="G19" i="6892" s="1"/>
  <c r="C19" i="6892" s="1"/>
  <c r="X3" i="2"/>
  <c r="AO3" i="2"/>
  <c r="Y3" i="2"/>
  <c r="AM3" i="2"/>
  <c r="AO189" i="2"/>
  <c r="X189" i="2"/>
  <c r="Y189" i="2"/>
  <c r="AO167" i="2"/>
  <c r="X167" i="2"/>
  <c r="Y167" i="2"/>
  <c r="AO67" i="2"/>
  <c r="X67" i="2"/>
  <c r="Y67" i="2"/>
  <c r="Y499" i="2"/>
  <c r="AO499" i="2"/>
  <c r="X499" i="2"/>
  <c r="Y116" i="2"/>
  <c r="X116" i="2"/>
  <c r="AO116" i="2"/>
  <c r="Y158" i="2"/>
  <c r="X158" i="2"/>
  <c r="AO158" i="2"/>
  <c r="X228" i="2"/>
  <c r="Y228" i="2"/>
  <c r="AO228" i="2"/>
  <c r="AO633" i="2"/>
  <c r="Y633" i="2"/>
  <c r="X633" i="2"/>
  <c r="X59" i="2"/>
  <c r="Y59" i="2"/>
  <c r="AO59" i="2"/>
  <c r="AM59" i="2"/>
  <c r="Y482" i="2"/>
  <c r="AO482" i="2"/>
  <c r="X482" i="2"/>
  <c r="Y369" i="2"/>
  <c r="AO369" i="2"/>
  <c r="X369" i="2"/>
  <c r="X535" i="2"/>
  <c r="AO535" i="2"/>
  <c r="Y535" i="2"/>
  <c r="AO209" i="2"/>
  <c r="X209" i="2"/>
  <c r="Y209" i="2"/>
  <c r="X46" i="2"/>
  <c r="AO46" i="2"/>
  <c r="Y46" i="2"/>
  <c r="AO271" i="2"/>
  <c r="X271" i="2"/>
  <c r="Y271" i="2"/>
  <c r="X72" i="2"/>
  <c r="AO72" i="2"/>
  <c r="Y72" i="2"/>
  <c r="X577" i="2"/>
  <c r="Y577" i="2"/>
  <c r="AO577" i="2"/>
  <c r="AO297" i="2"/>
  <c r="Y297" i="2"/>
  <c r="X297" i="2"/>
  <c r="AO21" i="2"/>
  <c r="Y21" i="2"/>
  <c r="X21" i="2"/>
  <c r="X68" i="2"/>
  <c r="AO68" i="2"/>
  <c r="Y68" i="2"/>
  <c r="X386" i="2"/>
  <c r="Y386" i="2"/>
  <c r="AO386" i="2"/>
  <c r="X457" i="2"/>
  <c r="Y457" i="2"/>
  <c r="AO457" i="2"/>
  <c r="AO12" i="2"/>
  <c r="X12" i="2"/>
  <c r="Y12" i="2"/>
  <c r="AM12" i="2"/>
  <c r="AO464" i="2"/>
  <c r="X464" i="2"/>
  <c r="Y464" i="2"/>
  <c r="Y534" i="2"/>
  <c r="X534" i="2"/>
  <c r="AO534" i="2"/>
  <c r="AO371" i="2"/>
  <c r="X371" i="2"/>
  <c r="Y371" i="2"/>
  <c r="Y230" i="2"/>
  <c r="X230" i="2"/>
  <c r="AO230" i="2"/>
  <c r="Y169" i="2"/>
  <c r="X169" i="2"/>
  <c r="AO169" i="2"/>
  <c r="X563" i="2"/>
  <c r="Y563" i="2"/>
  <c r="AO563" i="2"/>
  <c r="AO420" i="2"/>
  <c r="X420" i="2"/>
  <c r="Y420" i="2"/>
  <c r="Y498" i="2"/>
  <c r="AO498" i="2"/>
  <c r="X498" i="2"/>
  <c r="AO390" i="2"/>
  <c r="X390" i="2"/>
  <c r="Y390" i="2"/>
  <c r="X216" i="2"/>
  <c r="AO216" i="2"/>
  <c r="Y216" i="2"/>
  <c r="Y94" i="2"/>
  <c r="X94" i="2"/>
  <c r="AO94" i="2"/>
  <c r="X134" i="2"/>
  <c r="Y134" i="2"/>
  <c r="AO134" i="2"/>
  <c r="AO90" i="2"/>
  <c r="X90" i="2"/>
  <c r="Y90" i="2"/>
  <c r="Y594" i="2"/>
  <c r="X594" i="2"/>
  <c r="AO594" i="2"/>
  <c r="AO300" i="2"/>
  <c r="X300" i="2"/>
  <c r="Y300" i="2"/>
  <c r="Y34" i="2"/>
  <c r="AO34" i="2"/>
  <c r="X34" i="2"/>
  <c r="X61" i="2"/>
  <c r="Y61" i="2"/>
  <c r="AO61" i="2"/>
  <c r="Y454" i="2"/>
  <c r="X454" i="2"/>
  <c r="AO454" i="2"/>
  <c r="X186" i="2"/>
  <c r="AO186" i="2"/>
  <c r="Y186" i="2"/>
  <c r="Y183" i="2"/>
  <c r="X183" i="2"/>
  <c r="AO183" i="2"/>
  <c r="AO358" i="2"/>
  <c r="X358" i="2"/>
  <c r="Y358" i="2"/>
  <c r="AO470" i="2"/>
  <c r="Y470" i="2"/>
  <c r="X470" i="2"/>
  <c r="X233" i="2"/>
  <c r="Y233" i="2"/>
  <c r="AO233" i="2"/>
  <c r="X353" i="2"/>
  <c r="Y353" i="2"/>
  <c r="AO353" i="2"/>
  <c r="Y588" i="2"/>
  <c r="X588" i="2"/>
  <c r="AO588" i="2"/>
  <c r="X522" i="2"/>
  <c r="Y522" i="2"/>
  <c r="AO522" i="2"/>
  <c r="X507" i="2"/>
  <c r="AO507" i="2"/>
  <c r="Y507" i="2"/>
  <c r="Y124" i="2"/>
  <c r="AO124" i="2"/>
  <c r="X124" i="2"/>
  <c r="AO590" i="2"/>
  <c r="X590" i="2"/>
  <c r="Y590" i="2"/>
  <c r="X524" i="2"/>
  <c r="Y524" i="2"/>
  <c r="AO524" i="2"/>
  <c r="AO64" i="2"/>
  <c r="X64" i="2"/>
  <c r="Y64" i="2"/>
  <c r="Y455" i="2"/>
  <c r="X455" i="2"/>
  <c r="AO455" i="2"/>
  <c r="AO484" i="2"/>
  <c r="Y484" i="2"/>
  <c r="X484" i="2"/>
  <c r="Y104" i="2"/>
  <c r="X104" i="2"/>
  <c r="AO104" i="2"/>
  <c r="Y394" i="2"/>
  <c r="AO394" i="2"/>
  <c r="X394" i="2"/>
  <c r="Y212" i="2"/>
  <c r="X212" i="2"/>
  <c r="AO212" i="2"/>
  <c r="Y337" i="2"/>
  <c r="X337" i="2"/>
  <c r="AO337" i="2"/>
  <c r="Y252" i="2"/>
  <c r="AO252" i="2"/>
  <c r="X252" i="2"/>
  <c r="X218" i="2"/>
  <c r="Y218" i="2"/>
  <c r="AO218" i="2"/>
  <c r="AO571" i="2"/>
  <c r="X571" i="2"/>
  <c r="Y571" i="2"/>
  <c r="AO496" i="2"/>
  <c r="X496" i="2"/>
  <c r="Y496" i="2"/>
  <c r="X229" i="2"/>
  <c r="AO229" i="2"/>
  <c r="Y229" i="2"/>
  <c r="AO592" i="2"/>
  <c r="X592" i="2"/>
  <c r="Y592" i="2"/>
  <c r="AO66" i="2"/>
  <c r="X66" i="2"/>
  <c r="Y66" i="2"/>
  <c r="X372" i="2"/>
  <c r="AO372" i="2"/>
  <c r="Y372" i="2"/>
  <c r="AO497" i="2"/>
  <c r="X497" i="2"/>
  <c r="Y497" i="2"/>
  <c r="X173" i="2"/>
  <c r="Y173" i="2"/>
  <c r="AO173" i="2"/>
  <c r="X603" i="2"/>
  <c r="AO603" i="2"/>
  <c r="Y603" i="2"/>
  <c r="Y429" i="2"/>
  <c r="AO429" i="2"/>
  <c r="X429" i="2"/>
  <c r="X177" i="2"/>
  <c r="AO177" i="2"/>
  <c r="Y177" i="2"/>
  <c r="X219" i="2"/>
  <c r="AO219" i="2"/>
  <c r="Y219" i="2"/>
  <c r="AO27" i="2"/>
  <c r="Y27" i="2"/>
  <c r="X27" i="2"/>
  <c r="Y204" i="2"/>
  <c r="X204" i="2"/>
  <c r="AO204" i="2"/>
  <c r="AO227" i="2"/>
  <c r="Y227" i="2"/>
  <c r="X227" i="2"/>
  <c r="AO200" i="2"/>
  <c r="X200" i="2"/>
  <c r="Y200" i="2"/>
  <c r="AO50" i="2"/>
  <c r="Y50" i="2"/>
  <c r="X50" i="2"/>
  <c r="AO567" i="2"/>
  <c r="Y567" i="2"/>
  <c r="X567" i="2"/>
  <c r="AO232" i="2"/>
  <c r="X232" i="2"/>
  <c r="Y232" i="2"/>
  <c r="X607" i="2"/>
  <c r="Y607" i="2"/>
  <c r="AO607" i="2"/>
  <c r="Y260" i="2"/>
  <c r="X260" i="2"/>
  <c r="AO260" i="2"/>
  <c r="X561" i="2"/>
  <c r="Y561" i="2"/>
  <c r="AO561" i="2"/>
  <c r="Y445" i="2"/>
  <c r="AO445" i="2"/>
  <c r="X445" i="2"/>
  <c r="X188" i="2"/>
  <c r="AO188" i="2"/>
  <c r="Y188" i="2"/>
  <c r="AO578" i="2"/>
  <c r="X578" i="2"/>
  <c r="Y578" i="2"/>
  <c r="Y39" i="2"/>
  <c r="AO39" i="2"/>
  <c r="X39" i="2"/>
  <c r="Y103" i="2"/>
  <c r="X103" i="2"/>
  <c r="AO103" i="2"/>
  <c r="AO226" i="2"/>
  <c r="X226" i="2"/>
  <c r="Y226" i="2"/>
  <c r="X52" i="2"/>
  <c r="AO52" i="2"/>
  <c r="Y52" i="2"/>
  <c r="Y30" i="2"/>
  <c r="AO30" i="2"/>
  <c r="X30" i="2"/>
  <c r="X315" i="2"/>
  <c r="Y315" i="2"/>
  <c r="AO315" i="2"/>
  <c r="Y587" i="2"/>
  <c r="AO587" i="2"/>
  <c r="X587" i="2"/>
  <c r="X398" i="2"/>
  <c r="Y398" i="2"/>
  <c r="AO398" i="2"/>
  <c r="AM4" i="2"/>
  <c r="AO4" i="2"/>
  <c r="X4" i="2"/>
  <c r="Y4" i="2"/>
  <c r="X338" i="2"/>
  <c r="Y338" i="2"/>
  <c r="AO338" i="2"/>
  <c r="Y268" i="2"/>
  <c r="X268" i="2"/>
  <c r="AO268" i="2"/>
  <c r="Y185" i="2"/>
  <c r="X185" i="2"/>
  <c r="AO185" i="2"/>
  <c r="Y84" i="2"/>
  <c r="AO84" i="2"/>
  <c r="X84" i="2"/>
  <c r="Y619" i="2"/>
  <c r="X619" i="2"/>
  <c r="AO619" i="2"/>
  <c r="AO422" i="2"/>
  <c r="Y422" i="2"/>
  <c r="X422" i="2"/>
  <c r="X416" i="2"/>
  <c r="Y416" i="2"/>
  <c r="AO416" i="2"/>
  <c r="Y296" i="2"/>
  <c r="AO296" i="2"/>
  <c r="X296" i="2"/>
  <c r="Y624" i="2"/>
  <c r="X624" i="2"/>
  <c r="AO624" i="2"/>
  <c r="Y330" i="2"/>
  <c r="X330" i="2"/>
  <c r="AO330" i="2"/>
  <c r="X432" i="2"/>
  <c r="Y432" i="2"/>
  <c r="AO432" i="2"/>
  <c r="Y41" i="2"/>
  <c r="AO41" i="2"/>
  <c r="X41" i="2"/>
  <c r="Y28" i="2"/>
  <c r="AO28" i="2"/>
  <c r="X28" i="2"/>
  <c r="AM28" i="2"/>
  <c r="Y43" i="2"/>
  <c r="X43" i="2"/>
  <c r="AO43" i="2"/>
  <c r="AO308" i="2"/>
  <c r="X308" i="2"/>
  <c r="Y308" i="2"/>
  <c r="Y630" i="2"/>
  <c r="X630" i="2"/>
  <c r="AO630" i="2"/>
  <c r="Y441" i="2"/>
  <c r="X441" i="2"/>
  <c r="AO441" i="2"/>
  <c r="Y615" i="2"/>
  <c r="AO615" i="2"/>
  <c r="X615" i="2"/>
  <c r="AO543" i="2"/>
  <c r="Y543" i="2"/>
  <c r="X543" i="2"/>
  <c r="Y83" i="2"/>
  <c r="AO83" i="2"/>
  <c r="X83" i="2"/>
  <c r="Y118" i="2"/>
  <c r="X118" i="2"/>
  <c r="AO118" i="2"/>
  <c r="X629" i="2"/>
  <c r="Y629" i="2"/>
  <c r="AO629" i="2"/>
  <c r="X168" i="2"/>
  <c r="Y168" i="2"/>
  <c r="AO168" i="2"/>
  <c r="Y565" i="2"/>
  <c r="X565" i="2"/>
  <c r="AO565" i="2"/>
  <c r="X531" i="2"/>
  <c r="Y531" i="2"/>
  <c r="AO531" i="2"/>
  <c r="X582" i="2"/>
  <c r="AO582" i="2"/>
  <c r="Y582" i="2"/>
  <c r="AO302" i="2"/>
  <c r="X302" i="2"/>
  <c r="Y302" i="2"/>
  <c r="X621" i="2"/>
  <c r="AO621" i="2"/>
  <c r="Y621" i="2"/>
  <c r="Y554" i="2"/>
  <c r="AO554" i="2"/>
  <c r="X554" i="2"/>
  <c r="Y205" i="2"/>
  <c r="X205" i="2"/>
  <c r="AO205" i="2"/>
  <c r="X58" i="2"/>
  <c r="Y58" i="2"/>
  <c r="AO58" i="2"/>
  <c r="AO106" i="2"/>
  <c r="X106" i="2"/>
  <c r="Y106" i="2"/>
  <c r="X506" i="2"/>
  <c r="Y506" i="2"/>
  <c r="AO506" i="2"/>
  <c r="X403" i="2"/>
  <c r="Y403" i="2"/>
  <c r="AO403" i="2"/>
  <c r="Y410" i="2"/>
  <c r="X410" i="2"/>
  <c r="AO410" i="2"/>
  <c r="Y431" i="2"/>
  <c r="AO431" i="2"/>
  <c r="X431" i="2"/>
  <c r="AO490" i="2"/>
  <c r="Y490" i="2"/>
  <c r="X490" i="2"/>
  <c r="AO87" i="2"/>
  <c r="Y87" i="2"/>
  <c r="X87" i="2"/>
  <c r="X273" i="2"/>
  <c r="Y273" i="2"/>
  <c r="AO273" i="2"/>
  <c r="AO269" i="2"/>
  <c r="X269" i="2"/>
  <c r="Y269" i="2"/>
  <c r="Y231" i="2"/>
  <c r="X231" i="2"/>
  <c r="AO231" i="2"/>
  <c r="X342" i="2"/>
  <c r="AO342" i="2"/>
  <c r="Y342" i="2"/>
  <c r="X580" i="2"/>
  <c r="Y580" i="2"/>
  <c r="AO580" i="2"/>
  <c r="X425" i="2"/>
  <c r="Y425" i="2"/>
  <c r="AO425" i="2"/>
  <c r="AO153" i="2"/>
  <c r="Y153" i="2"/>
  <c r="X153" i="2"/>
  <c r="Y92" i="2"/>
  <c r="AO92" i="2"/>
  <c r="X92" i="2"/>
  <c r="Y223" i="2"/>
  <c r="X223" i="2"/>
  <c r="AO223" i="2"/>
  <c r="AO196" i="2"/>
  <c r="Y196" i="2"/>
  <c r="X196" i="2"/>
  <c r="X618" i="2"/>
  <c r="Y618" i="2"/>
  <c r="AO618" i="2"/>
  <c r="X547" i="2"/>
  <c r="Y547" i="2"/>
  <c r="AO547" i="2"/>
  <c r="Y356" i="2"/>
  <c r="X356" i="2"/>
  <c r="AO356" i="2"/>
  <c r="AO193" i="2"/>
  <c r="X193" i="2"/>
  <c r="Y193" i="2"/>
  <c r="X69" i="2"/>
  <c r="Y69" i="2"/>
  <c r="AO69" i="2"/>
  <c r="X254" i="2"/>
  <c r="Y254" i="2"/>
  <c r="AO254" i="2"/>
  <c r="X480" i="2"/>
  <c r="AO480" i="2"/>
  <c r="Y480" i="2"/>
  <c r="Y211" i="2"/>
  <c r="AO211" i="2"/>
  <c r="X211" i="2"/>
  <c r="X568" i="2"/>
  <c r="AO568" i="2"/>
  <c r="Y568" i="2"/>
  <c r="AO265" i="2"/>
  <c r="Y265" i="2"/>
  <c r="X265" i="2"/>
  <c r="X76" i="2"/>
  <c r="AO76" i="2"/>
  <c r="Y76" i="2"/>
  <c r="X184" i="2"/>
  <c r="Y184" i="2"/>
  <c r="AO184" i="2"/>
  <c r="AO494" i="2"/>
  <c r="X494" i="2"/>
  <c r="Y494" i="2"/>
  <c r="X617" i="2"/>
  <c r="Y617" i="2"/>
  <c r="AO617" i="2"/>
  <c r="AO502" i="2"/>
  <c r="X502" i="2"/>
  <c r="Y502" i="2"/>
  <c r="AO340" i="2"/>
  <c r="Y340" i="2"/>
  <c r="X340" i="2"/>
  <c r="X459" i="2"/>
  <c r="AO459" i="2"/>
  <c r="Y459" i="2"/>
  <c r="Y154" i="2"/>
  <c r="AO154" i="2"/>
  <c r="X154" i="2"/>
  <c r="Y140" i="2"/>
  <c r="AO140" i="2"/>
  <c r="X140" i="2"/>
  <c r="Y452" i="2"/>
  <c r="X452" i="2"/>
  <c r="AO452" i="2"/>
  <c r="V215" i="2"/>
  <c r="V201" i="2"/>
  <c r="V41" i="2"/>
  <c r="V109" i="2"/>
  <c r="V22" i="2"/>
  <c r="V100" i="2"/>
  <c r="V53" i="2"/>
  <c r="V51" i="2"/>
  <c r="V84" i="2"/>
  <c r="V189" i="2"/>
  <c r="V73" i="2"/>
  <c r="V40" i="2"/>
  <c r="V168" i="2"/>
  <c r="V105" i="2"/>
  <c r="V35" i="2"/>
  <c r="V101" i="2"/>
  <c r="V185" i="2"/>
  <c r="V92" i="2"/>
  <c r="V102" i="2"/>
  <c r="V170" i="2"/>
  <c r="V72" i="2"/>
  <c r="V74" i="2"/>
  <c r="Y138" i="2"/>
  <c r="X138" i="2"/>
  <c r="AO138" i="2"/>
  <c r="X307" i="2"/>
  <c r="Y307" i="2"/>
  <c r="AO307" i="2"/>
  <c r="AO477" i="2"/>
  <c r="Y477" i="2"/>
  <c r="X477" i="2"/>
  <c r="X88" i="2"/>
  <c r="Y88" i="2"/>
  <c r="AO88" i="2"/>
  <c r="X605" i="2"/>
  <c r="Y605" i="2"/>
  <c r="AO605" i="2"/>
  <c r="AO197" i="2"/>
  <c r="Y197" i="2"/>
  <c r="X197" i="2"/>
  <c r="Y388" i="2"/>
  <c r="AO388" i="2"/>
  <c r="X388" i="2"/>
  <c r="AO37" i="2"/>
  <c r="X37" i="2"/>
  <c r="Y37" i="2"/>
  <c r="X139" i="2"/>
  <c r="AO139" i="2"/>
  <c r="Y139" i="2"/>
  <c r="X610" i="2"/>
  <c r="Y610" i="2"/>
  <c r="AO610" i="2"/>
  <c r="X336" i="2"/>
  <c r="AO336" i="2"/>
  <c r="Y336" i="2"/>
  <c r="AO600" i="2"/>
  <c r="Y600" i="2"/>
  <c r="X600" i="2"/>
  <c r="AO560" i="2"/>
  <c r="Y560" i="2"/>
  <c r="X560" i="2"/>
  <c r="Y192" i="2"/>
  <c r="X192" i="2"/>
  <c r="AO192" i="2"/>
  <c r="AO75" i="2"/>
  <c r="X75" i="2"/>
  <c r="Y75" i="2"/>
  <c r="X415" i="2"/>
  <c r="Y415" i="2"/>
  <c r="AO415" i="2"/>
  <c r="X187" i="2"/>
  <c r="Y187" i="2"/>
  <c r="AO187" i="2"/>
  <c r="X206" i="2"/>
  <c r="Y206" i="2"/>
  <c r="AO206" i="2"/>
  <c r="AO334" i="2"/>
  <c r="Y334" i="2"/>
  <c r="X334" i="2"/>
  <c r="AO81" i="2"/>
  <c r="X81" i="2"/>
  <c r="Y81" i="2"/>
  <c r="X486" i="2"/>
  <c r="AO486" i="2"/>
  <c r="Y486" i="2"/>
  <c r="X78" i="2"/>
  <c r="AO78" i="2"/>
  <c r="Y78" i="2"/>
  <c r="Y176" i="2"/>
  <c r="X176" i="2"/>
  <c r="AO176" i="2"/>
  <c r="Y53" i="2"/>
  <c r="X53" i="2"/>
  <c r="AO53" i="2"/>
  <c r="AO289" i="2"/>
  <c r="Y289" i="2"/>
  <c r="X289" i="2"/>
  <c r="AO73" i="2"/>
  <c r="X73" i="2"/>
  <c r="Y73" i="2"/>
  <c r="AO448" i="2"/>
  <c r="Y448" i="2"/>
  <c r="X448" i="2"/>
  <c r="Y202" i="2"/>
  <c r="X202" i="2"/>
  <c r="AO202" i="2"/>
  <c r="X312" i="2"/>
  <c r="Y312" i="2"/>
  <c r="AO312" i="2"/>
  <c r="Y392" i="2"/>
  <c r="X392" i="2"/>
  <c r="AO392" i="2"/>
  <c r="Y234" i="2"/>
  <c r="X234" i="2"/>
  <c r="AO234" i="2"/>
  <c r="X19" i="2"/>
  <c r="Y19" i="2"/>
  <c r="AO19" i="2"/>
  <c r="AM19" i="2"/>
  <c r="Y401" i="2"/>
  <c r="X401" i="2"/>
  <c r="AO401" i="2"/>
  <c r="X22" i="2"/>
  <c r="Y22" i="2"/>
  <c r="AO22" i="2"/>
  <c r="Y620" i="2"/>
  <c r="AO620" i="2"/>
  <c r="X620" i="2"/>
  <c r="X275" i="2"/>
  <c r="Y275" i="2"/>
  <c r="AO275" i="2"/>
  <c r="X472" i="2"/>
  <c r="Y472" i="2"/>
  <c r="AO472" i="2"/>
  <c r="Y235" i="2"/>
  <c r="X235" i="2"/>
  <c r="AO235" i="2"/>
  <c r="X604" i="2"/>
  <c r="Y604" i="2"/>
  <c r="AO604" i="2"/>
  <c r="Y574" i="2"/>
  <c r="AO574" i="2"/>
  <c r="X574" i="2"/>
  <c r="X636" i="2"/>
  <c r="Y636" i="2"/>
  <c r="AO636" i="2"/>
  <c r="Y566" i="2"/>
  <c r="AO566" i="2"/>
  <c r="X566" i="2"/>
  <c r="AO644" i="2"/>
  <c r="X644" i="2"/>
  <c r="Y644" i="2"/>
  <c r="AO31" i="2"/>
  <c r="Y31" i="2"/>
  <c r="X31" i="2"/>
  <c r="AO508" i="2"/>
  <c r="Y508" i="2"/>
  <c r="X508" i="2"/>
  <c r="AO385" i="2"/>
  <c r="X385" i="2"/>
  <c r="Y385" i="2"/>
  <c r="Y451" i="2"/>
  <c r="AO451" i="2"/>
  <c r="X451" i="2"/>
  <c r="Y102" i="2"/>
  <c r="E102" i="2" s="1"/>
  <c r="AO102" i="2"/>
  <c r="X102" i="2"/>
  <c r="AO368" i="2"/>
  <c r="X368" i="2"/>
  <c r="Y368" i="2"/>
  <c r="Y325" i="2"/>
  <c r="AO325" i="2"/>
  <c r="X325" i="2"/>
  <c r="X400" i="2"/>
  <c r="AO400" i="2"/>
  <c r="Y400" i="2"/>
  <c r="AO493" i="2"/>
  <c r="Y493" i="2"/>
  <c r="X493" i="2"/>
  <c r="AO237" i="2"/>
  <c r="Y237" i="2"/>
  <c r="X237" i="2"/>
  <c r="Y160" i="2"/>
  <c r="X160" i="2"/>
  <c r="AO160" i="2"/>
  <c r="AO253" i="2"/>
  <c r="Y253" i="2"/>
  <c r="X253" i="2"/>
  <c r="AO245" i="2"/>
  <c r="X245" i="2"/>
  <c r="Y245" i="2"/>
  <c r="X473" i="2"/>
  <c r="AO473" i="2"/>
  <c r="Y473" i="2"/>
  <c r="X217" i="2"/>
  <c r="Y217" i="2"/>
  <c r="AO217" i="2"/>
  <c r="Y181" i="2"/>
  <c r="X181" i="2"/>
  <c r="AO181" i="2"/>
  <c r="AO317" i="2"/>
  <c r="X317" i="2"/>
  <c r="Y317" i="2"/>
  <c r="Y583" i="2"/>
  <c r="X583" i="2"/>
  <c r="AO583" i="2"/>
  <c r="AO551" i="2"/>
  <c r="X551" i="2"/>
  <c r="Y551" i="2"/>
  <c r="X122" i="2"/>
  <c r="Y122" i="2"/>
  <c r="AO122" i="2"/>
  <c r="Y433" i="2"/>
  <c r="AO433" i="2"/>
  <c r="X433" i="2"/>
  <c r="X203" i="2"/>
  <c r="AO203" i="2"/>
  <c r="Y203" i="2"/>
  <c r="X461" i="2"/>
  <c r="Y461" i="2"/>
  <c r="AO461" i="2"/>
  <c r="AO142" i="2"/>
  <c r="X142" i="2"/>
  <c r="Y142" i="2"/>
  <c r="AO32" i="2"/>
  <c r="X32" i="2"/>
  <c r="Y32" i="2"/>
  <c r="Y505" i="2"/>
  <c r="X505" i="2"/>
  <c r="AO505" i="2"/>
  <c r="AO645" i="2"/>
  <c r="Y645" i="2"/>
  <c r="X645" i="2"/>
  <c r="X364" i="2"/>
  <c r="AO364" i="2"/>
  <c r="Y364" i="2"/>
  <c r="Y406" i="2"/>
  <c r="X406" i="2"/>
  <c r="AO406" i="2"/>
  <c r="X397" i="2"/>
  <c r="Y397" i="2"/>
  <c r="AO397" i="2"/>
  <c r="X306" i="2"/>
  <c r="AO306" i="2"/>
  <c r="Y306" i="2"/>
  <c r="X430" i="2"/>
  <c r="AO430" i="2"/>
  <c r="Y430" i="2"/>
  <c r="X137" i="2"/>
  <c r="Y137" i="2"/>
  <c r="AO137" i="2"/>
  <c r="Y6" i="2"/>
  <c r="AO6" i="2"/>
  <c r="X6" i="2"/>
  <c r="AM6" i="2"/>
  <c r="AO224" i="2"/>
  <c r="Y224" i="2"/>
  <c r="X224" i="2"/>
  <c r="Y523" i="2"/>
  <c r="X523" i="2"/>
  <c r="AO523" i="2"/>
  <c r="Y210" i="2"/>
  <c r="X210" i="2"/>
  <c r="AO210" i="2"/>
  <c r="X376" i="2"/>
  <c r="Y376" i="2"/>
  <c r="AO376" i="2"/>
  <c r="X63" i="2"/>
  <c r="Y63" i="2"/>
  <c r="AO63" i="2"/>
  <c r="Y509" i="2"/>
  <c r="AO509" i="2"/>
  <c r="X509" i="2"/>
  <c r="X248" i="2"/>
  <c r="Y248" i="2"/>
  <c r="AO248" i="2"/>
  <c r="X512" i="2"/>
  <c r="Y512" i="2"/>
  <c r="AO512" i="2"/>
  <c r="Y259" i="2"/>
  <c r="AO259" i="2"/>
  <c r="X259" i="2"/>
  <c r="AO519" i="2"/>
  <c r="Y519" i="2"/>
  <c r="X519" i="2"/>
  <c r="Y155" i="2"/>
  <c r="X155" i="2"/>
  <c r="AO155" i="2"/>
  <c r="AO643" i="2"/>
  <c r="Y643" i="2"/>
  <c r="X643" i="2"/>
  <c r="X423" i="2"/>
  <c r="Y423" i="2"/>
  <c r="AO423" i="2"/>
  <c r="X449" i="2"/>
  <c r="AO449" i="2"/>
  <c r="Y449" i="2"/>
  <c r="X374" i="2"/>
  <c r="Y374" i="2"/>
  <c r="AO374" i="2"/>
  <c r="X236" i="2"/>
  <c r="Y236" i="2"/>
  <c r="AO236" i="2"/>
  <c r="AO608" i="2"/>
  <c r="X608" i="2"/>
  <c r="Y608" i="2"/>
  <c r="AO316" i="2"/>
  <c r="Y316" i="2"/>
  <c r="X316" i="2"/>
  <c r="X126" i="2"/>
  <c r="Y126" i="2"/>
  <c r="AO126" i="2"/>
  <c r="AO157" i="2"/>
  <c r="X157" i="2"/>
  <c r="Y157" i="2"/>
  <c r="Y391" i="2"/>
  <c r="X391" i="2"/>
  <c r="AO391" i="2"/>
  <c r="X93" i="2"/>
  <c r="AO93" i="2"/>
  <c r="Y93" i="2"/>
  <c r="Y304" i="2"/>
  <c r="AO304" i="2"/>
  <c r="X304" i="2"/>
  <c r="Y239" i="2"/>
  <c r="X239" i="2"/>
  <c r="AO239" i="2"/>
  <c r="AO628" i="2"/>
  <c r="Y628" i="2"/>
  <c r="X628" i="2"/>
  <c r="X242" i="2"/>
  <c r="Y242" i="2"/>
  <c r="AO242" i="2"/>
  <c r="Y597" i="2"/>
  <c r="X597" i="2"/>
  <c r="AO597" i="2"/>
  <c r="X241" i="2"/>
  <c r="Y241" i="2"/>
  <c r="AO241" i="2"/>
  <c r="X375" i="2"/>
  <c r="AO375" i="2"/>
  <c r="Y375" i="2"/>
  <c r="Y33" i="2"/>
  <c r="AO33" i="2"/>
  <c r="X33" i="2"/>
  <c r="AM33" i="2"/>
  <c r="Y321" i="2"/>
  <c r="X321" i="2"/>
  <c r="AO321" i="2"/>
  <c r="Y322" i="2"/>
  <c r="AO322" i="2"/>
  <c r="X322" i="2"/>
  <c r="AO145" i="2"/>
  <c r="X145" i="2"/>
  <c r="Y145" i="2"/>
  <c r="Y412" i="2"/>
  <c r="AO412" i="2"/>
  <c r="X412" i="2"/>
  <c r="AO438" i="2"/>
  <c r="X438" i="2"/>
  <c r="Y438" i="2"/>
  <c r="X320" i="2"/>
  <c r="AO320" i="2"/>
  <c r="Y320" i="2"/>
  <c r="X115" i="2"/>
  <c r="Y115" i="2"/>
  <c r="AO115" i="2"/>
  <c r="AO150" i="2"/>
  <c r="X150" i="2"/>
  <c r="Y150" i="2"/>
  <c r="AO479" i="2"/>
  <c r="X479" i="2"/>
  <c r="Y479" i="2"/>
  <c r="AO105" i="2"/>
  <c r="Y105" i="2"/>
  <c r="X105" i="2"/>
  <c r="X550" i="2"/>
  <c r="Y550" i="2"/>
  <c r="AO550" i="2"/>
  <c r="X558" i="2"/>
  <c r="AO558" i="2"/>
  <c r="Y558" i="2"/>
  <c r="X516" i="2"/>
  <c r="Y516" i="2"/>
  <c r="AO516" i="2"/>
  <c r="AO60" i="2"/>
  <c r="Y60" i="2"/>
  <c r="X60" i="2"/>
  <c r="X107" i="2"/>
  <c r="Y107" i="2"/>
  <c r="AO107" i="2"/>
  <c r="Y373" i="2"/>
  <c r="AO373" i="2"/>
  <c r="X373" i="2"/>
  <c r="AO485" i="2"/>
  <c r="X485" i="2"/>
  <c r="Y485" i="2"/>
  <c r="Y9" i="2"/>
  <c r="X9" i="2"/>
  <c r="AO9" i="2"/>
  <c r="AM9" i="2"/>
  <c r="Y44" i="2"/>
  <c r="AO44" i="2"/>
  <c r="X44" i="2"/>
  <c r="AO23" i="2"/>
  <c r="Y23" i="2"/>
  <c r="X23" i="2"/>
  <c r="Y548" i="2"/>
  <c r="AO548" i="2"/>
  <c r="X548" i="2"/>
  <c r="AO649" i="2"/>
  <c r="X649" i="2"/>
  <c r="Y649" i="2"/>
  <c r="Y222" i="2"/>
  <c r="X222" i="2"/>
  <c r="AO222" i="2"/>
  <c r="X49" i="2"/>
  <c r="Y49" i="2"/>
  <c r="AO49" i="2"/>
  <c r="X38" i="2"/>
  <c r="AO38" i="2"/>
  <c r="Y38" i="2"/>
  <c r="Y495" i="2"/>
  <c r="X495" i="2"/>
  <c r="AO495" i="2"/>
  <c r="Y562" i="2"/>
  <c r="AO562" i="2"/>
  <c r="X562" i="2"/>
  <c r="AO525" i="2"/>
  <c r="Y525" i="2"/>
  <c r="X525" i="2"/>
  <c r="X166" i="2"/>
  <c r="Y166" i="2"/>
  <c r="AO166" i="2"/>
  <c r="Y573" i="2"/>
  <c r="AO573" i="2"/>
  <c r="X573" i="2"/>
  <c r="X149" i="2"/>
  <c r="AO149" i="2"/>
  <c r="Y149" i="2"/>
  <c r="AO542" i="2"/>
  <c r="X542" i="2"/>
  <c r="Y542" i="2"/>
  <c r="Y65" i="2"/>
  <c r="X65" i="2"/>
  <c r="AO65" i="2"/>
  <c r="AO546" i="2"/>
  <c r="X546" i="2"/>
  <c r="Y546" i="2"/>
  <c r="X89" i="2"/>
  <c r="Y89" i="2"/>
  <c r="AO89" i="2"/>
  <c r="AO513" i="2"/>
  <c r="X513" i="2"/>
  <c r="Y513" i="2"/>
  <c r="Y45" i="2"/>
  <c r="AO45" i="2"/>
  <c r="X45" i="2"/>
  <c r="AO533" i="2"/>
  <c r="Y533" i="2"/>
  <c r="X533" i="2"/>
  <c r="AO387" i="2"/>
  <c r="Y387" i="2"/>
  <c r="X387" i="2"/>
  <c r="X70" i="2"/>
  <c r="AO70" i="2"/>
  <c r="Y70" i="2"/>
  <c r="Y471" i="2"/>
  <c r="X471" i="2"/>
  <c r="AO471" i="2"/>
  <c r="X57" i="2"/>
  <c r="Y57" i="2"/>
  <c r="AO57" i="2"/>
  <c r="X276" i="2"/>
  <c r="AO276" i="2"/>
  <c r="Y276" i="2"/>
  <c r="AO378" i="2"/>
  <c r="X378" i="2"/>
  <c r="Y378" i="2"/>
  <c r="Y286" i="2"/>
  <c r="X286" i="2"/>
  <c r="AO286" i="2"/>
  <c r="AO365" i="2"/>
  <c r="X365" i="2"/>
  <c r="Y365" i="2"/>
  <c r="X171" i="2"/>
  <c r="Y171" i="2"/>
  <c r="AO171" i="2"/>
  <c r="X402" i="2"/>
  <c r="Y402" i="2"/>
  <c r="AO402" i="2"/>
  <c r="X121" i="2"/>
  <c r="Y121" i="2"/>
  <c r="AO121" i="2"/>
  <c r="Y329" i="2"/>
  <c r="AO329" i="2"/>
  <c r="X329" i="2"/>
  <c r="X8" i="2"/>
  <c r="Y8" i="2"/>
  <c r="AO8" i="2"/>
  <c r="AM8" i="2"/>
  <c r="X537" i="2"/>
  <c r="Y537" i="2"/>
  <c r="AO537" i="2"/>
  <c r="X109" i="2"/>
  <c r="Y109" i="2"/>
  <c r="AO109" i="2"/>
  <c r="AO55" i="2"/>
  <c r="Y55" i="2"/>
  <c r="X55" i="2"/>
  <c r="AO478" i="2"/>
  <c r="X478" i="2"/>
  <c r="Y478" i="2"/>
  <c r="X112" i="2"/>
  <c r="Y112" i="2"/>
  <c r="AO112" i="2"/>
  <c r="Y15" i="2"/>
  <c r="AO15" i="2"/>
  <c r="AM15" i="2"/>
  <c r="X15" i="2"/>
  <c r="X314" i="2"/>
  <c r="AO314" i="2"/>
  <c r="Y314" i="2"/>
  <c r="Y638" i="2"/>
  <c r="X638" i="2"/>
  <c r="AO638" i="2"/>
  <c r="AO528" i="2"/>
  <c r="X528" i="2"/>
  <c r="Y528" i="2"/>
  <c r="X48" i="2"/>
  <c r="AO48" i="2"/>
  <c r="Y48" i="2"/>
  <c r="AM11" i="2"/>
  <c r="AO11" i="2"/>
  <c r="Y11" i="2"/>
  <c r="X11" i="2"/>
  <c r="AO96" i="2"/>
  <c r="Y96" i="2"/>
  <c r="X96" i="2"/>
  <c r="X101" i="2"/>
  <c r="AO101" i="2"/>
  <c r="Y101" i="2"/>
  <c r="Y56" i="2"/>
  <c r="AO56" i="2"/>
  <c r="X56" i="2"/>
  <c r="AO263" i="2"/>
  <c r="X263" i="2"/>
  <c r="Y263" i="2"/>
  <c r="X258" i="2"/>
  <c r="AO258" i="2"/>
  <c r="Y258" i="2"/>
  <c r="X95" i="2"/>
  <c r="Y95" i="2"/>
  <c r="AO95" i="2"/>
  <c r="X159" i="2"/>
  <c r="Y159" i="2"/>
  <c r="AO159" i="2"/>
  <c r="X424" i="2"/>
  <c r="Y424" i="2"/>
  <c r="AO424" i="2"/>
  <c r="X264" i="2"/>
  <c r="AO264" i="2"/>
  <c r="Y264" i="2"/>
  <c r="AO570" i="2"/>
  <c r="X570" i="2"/>
  <c r="Y570" i="2"/>
  <c r="AO466" i="2"/>
  <c r="X466" i="2"/>
  <c r="Y466" i="2"/>
  <c r="AO99" i="2"/>
  <c r="Y99" i="2"/>
  <c r="X99" i="2"/>
  <c r="C731" i="6847"/>
  <c r="AH50" i="6906"/>
  <c r="E3" i="2" l="1"/>
  <c r="E11" i="2"/>
  <c r="E26" i="2"/>
  <c r="E12" i="2"/>
  <c r="E109" i="2"/>
  <c r="E8" i="2"/>
  <c r="E6" i="2"/>
  <c r="E28" i="2"/>
  <c r="E20" i="2"/>
  <c r="E170" i="2"/>
  <c r="E18" i="2"/>
  <c r="E5" i="2"/>
  <c r="E24" i="2"/>
  <c r="D25" i="2" s="1"/>
  <c r="E189" i="2"/>
  <c r="E54" i="2"/>
  <c r="E10" i="2"/>
  <c r="AN74" i="2"/>
  <c r="AM74" i="2"/>
  <c r="E72" i="2"/>
  <c r="AN72" i="2"/>
  <c r="AM72" i="2"/>
  <c r="AN40" i="2"/>
  <c r="AM40" i="2"/>
  <c r="AM201" i="2"/>
  <c r="E201" i="2"/>
  <c r="AN201" i="2"/>
  <c r="C732" i="6847"/>
  <c r="AH51" i="6906"/>
  <c r="V311" i="2" s="1"/>
  <c r="AN170" i="2"/>
  <c r="AM170" i="2"/>
  <c r="AN102" i="2"/>
  <c r="AM102" i="2"/>
  <c r="AN92" i="2"/>
  <c r="AM92" i="2"/>
  <c r="AN35" i="2"/>
  <c r="E35" i="2"/>
  <c r="AM35" i="2"/>
  <c r="V407" i="2"/>
  <c r="AN51" i="2"/>
  <c r="AM51" i="2"/>
  <c r="AN109" i="2"/>
  <c r="AM109" i="2"/>
  <c r="E4" i="2"/>
  <c r="E59" i="2"/>
  <c r="D3" i="2"/>
  <c r="E16" i="2"/>
  <c r="E7" i="2"/>
  <c r="E40" i="2"/>
  <c r="E74" i="2"/>
  <c r="E13" i="2"/>
  <c r="AM73" i="2"/>
  <c r="E73" i="2"/>
  <c r="AN73" i="2"/>
  <c r="V115" i="2"/>
  <c r="E15" i="2"/>
  <c r="E19" i="2"/>
  <c r="AN189" i="2"/>
  <c r="AM189" i="2"/>
  <c r="AM22" i="2"/>
  <c r="E22" i="2"/>
  <c r="AN22" i="2"/>
  <c r="E41" i="2"/>
  <c r="E84" i="2"/>
  <c r="E51" i="2"/>
  <c r="E53" i="2"/>
  <c r="AN185" i="2"/>
  <c r="AM185" i="2"/>
  <c r="E185" i="2"/>
  <c r="AN101" i="2"/>
  <c r="AM101" i="2"/>
  <c r="E101" i="2"/>
  <c r="D102" i="2" s="1"/>
  <c r="AN168" i="2"/>
  <c r="AM168" i="2"/>
  <c r="AN84" i="2"/>
  <c r="AM84" i="2"/>
  <c r="E9" i="2"/>
  <c r="E105" i="2"/>
  <c r="E33" i="2"/>
  <c r="AN105" i="2"/>
  <c r="AM105" i="2"/>
  <c r="AN53" i="2"/>
  <c r="AM53" i="2"/>
  <c r="E100" i="2"/>
  <c r="AN100" i="2"/>
  <c r="AM100" i="2"/>
  <c r="AN41" i="2"/>
  <c r="AM41" i="2"/>
  <c r="V312" i="2"/>
  <c r="AN215" i="2"/>
  <c r="AM215" i="2"/>
  <c r="E215" i="2"/>
  <c r="E92" i="2"/>
  <c r="E168" i="2"/>
  <c r="E29" i="2"/>
  <c r="E98" i="2"/>
  <c r="D13" i="2" l="1"/>
  <c r="D11" i="2"/>
  <c r="D12" i="2"/>
  <c r="D6" i="2"/>
  <c r="D19" i="2"/>
  <c r="V408" i="2"/>
  <c r="AM408" i="2" s="1"/>
  <c r="D73" i="2"/>
  <c r="D10" i="2"/>
  <c r="D5" i="2"/>
  <c r="D8" i="2"/>
  <c r="D7" i="2"/>
  <c r="AM115" i="2"/>
  <c r="AN115" i="2"/>
  <c r="E115" i="2"/>
  <c r="AN407" i="2"/>
  <c r="AM407" i="2"/>
  <c r="E407" i="2"/>
  <c r="D9" i="2"/>
  <c r="E312" i="2"/>
  <c r="AM312" i="2"/>
  <c r="AN312" i="2"/>
  <c r="AM311" i="2"/>
  <c r="E311" i="2"/>
  <c r="AN311" i="2"/>
  <c r="D41" i="2"/>
  <c r="D4" i="2"/>
  <c r="V43" i="2"/>
  <c r="C733" i="6847"/>
  <c r="AH56" i="6906"/>
  <c r="E408" i="2" l="1"/>
  <c r="AN408" i="2"/>
  <c r="V475" i="2"/>
  <c r="AM43" i="2"/>
  <c r="AN43" i="2"/>
  <c r="E43" i="2"/>
  <c r="C734" i="6847"/>
  <c r="AH57" i="6906"/>
  <c r="C735" i="6847" l="1"/>
  <c r="AH58" i="6906"/>
  <c r="AN475" i="2"/>
  <c r="AM475" i="2"/>
  <c r="E475" i="2"/>
  <c r="C736" i="6847" l="1"/>
  <c r="AH60" i="6906"/>
  <c r="C737" i="6847" l="1"/>
  <c r="AH61" i="6906"/>
  <c r="C738" i="6847" l="1"/>
  <c r="AH63" i="6906"/>
  <c r="C739" i="6847" l="1"/>
  <c r="AH64" i="6906"/>
  <c r="C740" i="6847" l="1"/>
  <c r="AH65" i="6906"/>
  <c r="V182" i="2" l="1"/>
  <c r="V173" i="2"/>
  <c r="V30" i="2"/>
  <c r="V221" i="2"/>
  <c r="V397" i="2"/>
  <c r="V196" i="2"/>
  <c r="V514" i="2"/>
  <c r="V64" i="2"/>
  <c r="V174" i="2"/>
  <c r="V411" i="2"/>
  <c r="V543" i="2"/>
  <c r="V395" i="2"/>
  <c r="V113" i="2"/>
  <c r="V281" i="2"/>
  <c r="V260" i="2"/>
  <c r="V549" i="2"/>
  <c r="V540" i="2"/>
  <c r="V563" i="2"/>
  <c r="V427" i="2"/>
  <c r="V316" i="2"/>
  <c r="V244" i="2"/>
  <c r="V162" i="2"/>
  <c r="V118" i="2"/>
  <c r="V66" i="2"/>
  <c r="V214" i="2"/>
  <c r="V564" i="2"/>
  <c r="V139" i="2"/>
  <c r="V464" i="2"/>
  <c r="V609" i="2"/>
  <c r="V365" i="2"/>
  <c r="V567" i="2"/>
  <c r="V81" i="2"/>
  <c r="V17" i="2"/>
  <c r="V317" i="2"/>
  <c r="V578" i="2"/>
  <c r="V638" i="2"/>
  <c r="V593" i="2"/>
  <c r="V404" i="2"/>
  <c r="V206" i="2"/>
  <c r="V97" i="2"/>
  <c r="V145" i="2"/>
  <c r="V314" i="2"/>
  <c r="V222" i="2"/>
  <c r="V353" i="2"/>
  <c r="V252" i="2"/>
  <c r="V304" i="2"/>
  <c r="V470" i="2"/>
  <c r="V231" i="2"/>
  <c r="V631" i="2"/>
  <c r="V445" i="2"/>
  <c r="V177" i="2"/>
  <c r="V99" i="2"/>
  <c r="V559" i="2"/>
  <c r="V575" i="2"/>
  <c r="V306" i="2"/>
  <c r="V505" i="2"/>
  <c r="V490" i="2"/>
  <c r="V233" i="2"/>
  <c r="V213" i="2"/>
  <c r="V639" i="2"/>
  <c r="V232" i="2"/>
  <c r="V623" i="2"/>
  <c r="V450" i="2"/>
  <c r="V495" i="2"/>
  <c r="V216" i="2"/>
  <c r="V94" i="2"/>
  <c r="V272" i="2"/>
  <c r="V399" i="2"/>
  <c r="V429" i="2"/>
  <c r="V630" i="2"/>
  <c r="V322" i="2"/>
  <c r="V131" i="2"/>
  <c r="V571" i="2"/>
  <c r="V503" i="2"/>
  <c r="V624" i="2"/>
  <c r="V228" i="2"/>
  <c r="V93" i="2"/>
  <c r="V52" i="2"/>
  <c r="V604" i="2"/>
  <c r="V326" i="2"/>
  <c r="V401" i="2"/>
  <c r="V417" i="2"/>
  <c r="V34" i="2"/>
  <c r="V598" i="2"/>
  <c r="V651" i="2"/>
  <c r="V591" i="2"/>
  <c r="V332" i="2"/>
  <c r="V70" i="2"/>
  <c r="V340" i="2"/>
  <c r="V122" i="2"/>
  <c r="V486" i="2"/>
  <c r="V339" i="2"/>
  <c r="V610" i="2"/>
  <c r="V629" i="2"/>
  <c r="V431" i="2"/>
  <c r="V362" i="2"/>
  <c r="V453" i="2"/>
  <c r="V588" i="2"/>
  <c r="V117" i="2"/>
  <c r="V454" i="2"/>
  <c r="V315" i="2"/>
  <c r="V159" i="2"/>
  <c r="V265" i="2"/>
  <c r="V95" i="2"/>
  <c r="V209" i="2"/>
  <c r="V245" i="2"/>
  <c r="V506" i="2"/>
  <c r="V520" i="2"/>
  <c r="V344" i="2"/>
  <c r="V137" i="2"/>
  <c r="V235" i="2"/>
  <c r="V199" i="2"/>
  <c r="V107" i="2"/>
  <c r="V471" i="2"/>
  <c r="V637" i="2"/>
  <c r="V57" i="2"/>
  <c r="V457" i="2"/>
  <c r="V386" i="2"/>
  <c r="V154" i="2"/>
  <c r="V394" i="2"/>
  <c r="V262" i="2"/>
  <c r="V49" i="2"/>
  <c r="V558" i="2"/>
  <c r="V130" i="2"/>
  <c r="V618" i="2"/>
  <c r="V296" i="2"/>
  <c r="V648" i="2"/>
  <c r="V165" i="2"/>
  <c r="V494" i="2"/>
  <c r="V239" i="2"/>
  <c r="V447" i="2"/>
  <c r="V276" i="2"/>
  <c r="V343" i="2"/>
  <c r="V615" i="2"/>
  <c r="V466" i="2"/>
  <c r="V487" i="2"/>
  <c r="V293" i="2"/>
  <c r="V62" i="2"/>
  <c r="V574" i="2"/>
  <c r="V337" i="2"/>
  <c r="V119" i="2"/>
  <c r="V163" i="2"/>
  <c r="V82" i="2"/>
  <c r="V449" i="2"/>
  <c r="V289" i="2"/>
  <c r="V292" i="2"/>
  <c r="V200" i="2"/>
  <c r="V210" i="2"/>
  <c r="V279" i="2"/>
  <c r="V178" i="2"/>
  <c r="V61" i="2"/>
  <c r="V116" i="2"/>
  <c r="V341" i="2"/>
  <c r="V532" i="2"/>
  <c r="V247" i="2"/>
  <c r="V146" i="2"/>
  <c r="V573" i="2"/>
  <c r="V42" i="2"/>
  <c r="V302" i="2"/>
  <c r="V546" i="2"/>
  <c r="V268" i="2"/>
  <c r="V319" i="2"/>
  <c r="V465" i="2"/>
  <c r="V143" i="2"/>
  <c r="V525" i="2"/>
  <c r="V606" i="2"/>
  <c r="V183" i="2"/>
  <c r="V366" i="2"/>
  <c r="V378" i="2"/>
  <c r="V301" i="2"/>
  <c r="V523" i="2"/>
  <c r="V612" i="2"/>
  <c r="V254" i="2"/>
  <c r="V63" i="2"/>
  <c r="V78" i="2"/>
  <c r="V220" i="2"/>
  <c r="V320" i="2"/>
  <c r="V513" i="2"/>
  <c r="V156" i="2"/>
  <c r="V379" i="2"/>
  <c r="V347" i="2"/>
  <c r="V508" i="2"/>
  <c r="V300" i="2"/>
  <c r="V652" i="2"/>
  <c r="V192" i="2"/>
  <c r="V370" i="2"/>
  <c r="V433" i="2"/>
  <c r="V258" i="2"/>
  <c r="V150" i="2"/>
  <c r="V255" i="2"/>
  <c r="V512" i="2"/>
  <c r="V446" i="2"/>
  <c r="V443" i="2"/>
  <c r="V67" i="2"/>
  <c r="V501" i="2"/>
  <c r="V391" i="2"/>
  <c r="V458" i="2"/>
  <c r="V436" i="2"/>
  <c r="V129" i="2"/>
  <c r="V384" i="2"/>
  <c r="V555" i="2"/>
  <c r="V477" i="2"/>
  <c r="V135" i="2"/>
  <c r="V516" i="2"/>
  <c r="V491" i="2"/>
  <c r="V87" i="2"/>
  <c r="V180" i="2"/>
  <c r="V318" i="2"/>
  <c r="V484" i="2"/>
  <c r="V553" i="2"/>
  <c r="V409" i="2"/>
  <c r="V416" i="2"/>
  <c r="V544" i="2"/>
  <c r="V278" i="2"/>
  <c r="V188" i="2"/>
  <c r="V246" i="2"/>
  <c r="V307" i="2"/>
  <c r="V225" i="2"/>
  <c r="V133" i="2"/>
  <c r="V354" i="2"/>
  <c r="V382" i="2"/>
  <c r="V250" i="2"/>
  <c r="V369" i="2"/>
  <c r="V325" i="2"/>
  <c r="V134" i="2"/>
  <c r="V327" i="2"/>
  <c r="V482" i="2"/>
  <c r="V157" i="2"/>
  <c r="V23" i="2"/>
  <c r="V435" i="2"/>
  <c r="V371" i="2"/>
  <c r="V120" i="2"/>
  <c r="V619" i="2"/>
  <c r="V419" i="2"/>
  <c r="V583" i="2"/>
  <c r="V424" i="2"/>
  <c r="V240" i="2"/>
  <c r="V290" i="2"/>
  <c r="V58" i="2"/>
  <c r="V149" i="2"/>
  <c r="V380" i="2"/>
  <c r="V541" i="2"/>
  <c r="V396" i="2"/>
  <c r="V299" i="2"/>
  <c r="V478" i="2"/>
  <c r="V345" i="2"/>
  <c r="V400" i="2"/>
  <c r="V498" i="2"/>
  <c r="V355" i="2"/>
  <c r="V329" i="2"/>
  <c r="V405" i="2"/>
  <c r="V204" i="2"/>
  <c r="V385" i="2"/>
  <c r="V208" i="2"/>
  <c r="V441" i="2"/>
  <c r="V557" i="2"/>
  <c r="V56" i="2"/>
  <c r="V45" i="2"/>
  <c r="V46" i="2"/>
  <c r="V521" i="2"/>
  <c r="V640" i="2"/>
  <c r="V528" i="2"/>
  <c r="V288" i="2"/>
  <c r="V510" i="2"/>
  <c r="V442" i="2"/>
  <c r="V499" i="2"/>
  <c r="V511" i="2"/>
  <c r="V271" i="2"/>
  <c r="V647" i="2"/>
  <c r="V372" i="2"/>
  <c r="V646" i="2"/>
  <c r="V249" i="2"/>
  <c r="V625" i="2"/>
  <c r="V439" i="2"/>
  <c r="V608" i="2"/>
  <c r="V613" i="2"/>
  <c r="V438" i="2"/>
  <c r="V126" i="2"/>
  <c r="V274" i="2"/>
  <c r="V264" i="2"/>
  <c r="V230" i="2"/>
  <c r="V469" i="2"/>
  <c r="V642" i="2"/>
  <c r="V641" i="2"/>
  <c r="V169" i="2"/>
  <c r="V335" i="2"/>
  <c r="V576" i="2"/>
  <c r="V568" i="2"/>
  <c r="V500" i="2"/>
  <c r="V96" i="2"/>
  <c r="V106" i="2"/>
  <c r="V488" i="2"/>
  <c r="V211" i="2"/>
  <c r="V80" i="2"/>
  <c r="V349" i="2"/>
  <c r="V77" i="2"/>
  <c r="V291" i="2"/>
  <c r="V111" i="2"/>
  <c r="V79" i="2"/>
  <c r="V585" i="2"/>
  <c r="V410" i="2"/>
  <c r="V261" i="2"/>
  <c r="V158" i="2"/>
  <c r="V582" i="2"/>
  <c r="V497" i="2"/>
  <c r="V348" i="2"/>
  <c r="V21" i="2"/>
  <c r="V212" i="2"/>
  <c r="V321" i="2"/>
  <c r="V452" i="2"/>
  <c r="V635" i="2"/>
  <c r="V226" i="2"/>
  <c r="V38" i="2"/>
  <c r="V90" i="2"/>
  <c r="V123" i="2"/>
  <c r="V428" i="2"/>
  <c r="V504" i="2"/>
  <c r="V474" i="2"/>
  <c r="V153" i="2"/>
  <c r="V509" i="2"/>
  <c r="V587" i="2"/>
  <c r="V136" i="2"/>
  <c r="V390" i="2"/>
  <c r="V530" i="2"/>
  <c r="V108" i="2"/>
  <c r="V132" i="2"/>
  <c r="V47" i="2"/>
  <c r="V524" i="2"/>
  <c r="V627" i="2"/>
  <c r="V460" i="2"/>
  <c r="V256" i="2"/>
  <c r="V203" i="2"/>
  <c r="V50" i="2"/>
  <c r="V76" i="2"/>
  <c r="V519" i="2"/>
  <c r="V376" i="2"/>
  <c r="V357" i="2"/>
  <c r="V285" i="2"/>
  <c r="V406" i="2"/>
  <c r="V418" i="2"/>
  <c r="V176" i="2"/>
  <c r="V538" i="2"/>
  <c r="V164" i="2"/>
  <c r="V152" i="2"/>
  <c r="V634" i="2"/>
  <c r="V86" i="2"/>
  <c r="V104" i="2"/>
  <c r="V179" i="2"/>
  <c r="V645" i="2"/>
  <c r="V295" i="2"/>
  <c r="V415" i="2"/>
  <c r="V601" i="2"/>
  <c r="V423" i="2"/>
  <c r="V633" i="2"/>
  <c r="V455" i="2"/>
  <c r="V32" i="2"/>
  <c r="V60" i="2"/>
  <c r="V364" i="2"/>
  <c r="V294" i="2"/>
  <c r="V141" i="2"/>
  <c r="V432" i="2"/>
  <c r="V160" i="2"/>
  <c r="V334" i="2"/>
  <c r="V336" i="2"/>
  <c r="V356" i="2"/>
  <c r="V548" i="2"/>
  <c r="V383" i="2"/>
  <c r="V234" i="2"/>
  <c r="V305" i="2"/>
  <c r="V128" i="2"/>
  <c r="V75" i="2"/>
  <c r="V368" i="2"/>
  <c r="V462" i="2"/>
  <c r="V147" i="2"/>
  <c r="V85" i="2"/>
  <c r="V507" i="2"/>
  <c r="V649" i="2"/>
  <c r="V403" i="2"/>
  <c r="V537" i="2"/>
  <c r="V361" i="2"/>
  <c r="V328" i="2"/>
  <c r="V330" i="2"/>
  <c r="V14" i="2"/>
  <c r="V556" i="2"/>
  <c r="V217" i="2"/>
  <c r="V589" i="2"/>
  <c r="V456" i="2"/>
  <c r="V565" i="2"/>
  <c r="V550" i="2"/>
  <c r="V580" i="2"/>
  <c r="V389" i="2"/>
  <c r="V632" i="2"/>
  <c r="V539" i="2"/>
  <c r="V65" i="2"/>
  <c r="V338" i="2"/>
  <c r="V44" i="2"/>
  <c r="V620" i="2"/>
  <c r="V351" i="2"/>
  <c r="V496" i="2"/>
  <c r="V310" i="2"/>
  <c r="V448" i="2"/>
  <c r="V570" i="2"/>
  <c r="V31" i="2"/>
  <c r="V579" i="2"/>
  <c r="V534" i="2"/>
  <c r="V437" i="2"/>
  <c r="V331" i="2"/>
  <c r="V313" i="2"/>
  <c r="V103" i="2"/>
  <c r="V171" i="2"/>
  <c r="V269" i="2"/>
  <c r="V282" i="2"/>
  <c r="V151" i="2"/>
  <c r="V600" i="2"/>
  <c r="V381" i="2"/>
  <c r="V205" i="2"/>
  <c r="V181" i="2"/>
  <c r="V535" i="2"/>
  <c r="V545" i="2"/>
  <c r="V374" i="2"/>
  <c r="V259" i="2"/>
  <c r="V596" i="2"/>
  <c r="V551" i="2"/>
  <c r="V309" i="2"/>
  <c r="V552" i="2"/>
  <c r="V223" i="2"/>
  <c r="V451" i="2"/>
  <c r="V207" i="2"/>
  <c r="V121" i="2"/>
  <c r="V489" i="2"/>
  <c r="V166" i="2"/>
  <c r="V561" i="2"/>
  <c r="V36" i="2"/>
  <c r="V280" i="2"/>
  <c r="V529" i="2"/>
  <c r="V590" i="2"/>
  <c r="V607" i="2"/>
  <c r="V636" i="2"/>
  <c r="V363" i="2"/>
  <c r="V127" i="2"/>
  <c r="V422" i="2"/>
  <c r="V219" i="2"/>
  <c r="V626" i="2"/>
  <c r="V270" i="2"/>
  <c r="V566" i="2"/>
  <c r="V277" i="2"/>
  <c r="V392" i="2"/>
  <c r="V251" i="2"/>
  <c r="V303" i="2"/>
  <c r="V599" i="2"/>
  <c r="V333" i="2"/>
  <c r="V592" i="2"/>
  <c r="V190" i="2"/>
  <c r="V287" i="2"/>
  <c r="V191" i="2"/>
  <c r="V243" i="2"/>
  <c r="V68" i="2"/>
  <c r="V263" i="2"/>
  <c r="V643" i="2"/>
  <c r="V483" i="2"/>
  <c r="V414" i="2"/>
  <c r="V621" i="2"/>
  <c r="V522" i="2"/>
  <c r="V547" i="2"/>
  <c r="V202" i="2"/>
  <c r="V425" i="2"/>
  <c r="V114" i="2"/>
  <c r="V125" i="2"/>
  <c r="V375" i="2"/>
  <c r="V467" i="2"/>
  <c r="V236" i="2"/>
  <c r="V526" i="2"/>
  <c r="V468" i="2"/>
  <c r="V616" i="2"/>
  <c r="V88" i="2"/>
  <c r="V611" i="2"/>
  <c r="V542" i="2"/>
  <c r="V283" i="2"/>
  <c r="V472" i="2"/>
  <c r="V485" i="2"/>
  <c r="V218" i="2"/>
  <c r="V48" i="2"/>
  <c r="V241" i="2"/>
  <c r="V560" i="2"/>
  <c r="V617" i="2"/>
  <c r="V248" i="2"/>
  <c r="V91" i="2"/>
  <c r="V253" i="2"/>
  <c r="V175" i="2"/>
  <c r="V572" i="2"/>
  <c r="V605" i="2"/>
  <c r="V387" i="2"/>
  <c r="V193" i="2"/>
  <c r="V350" i="2"/>
  <c r="V586" i="2"/>
  <c r="V161" i="2"/>
  <c r="V388" i="2"/>
  <c r="V577" i="2"/>
  <c r="V481" i="2"/>
  <c r="V517" i="2"/>
  <c r="V148" i="2"/>
  <c r="V644" i="2"/>
  <c r="V308" i="2"/>
  <c r="V554" i="2"/>
  <c r="V402" i="2"/>
  <c r="V461" i="2"/>
  <c r="V138" i="2"/>
  <c r="V531" i="2"/>
  <c r="V142" i="2"/>
  <c r="V393" i="2"/>
  <c r="V412" i="2"/>
  <c r="V426" i="2"/>
  <c r="V257" i="2"/>
  <c r="V622" i="2"/>
  <c r="V444" i="2"/>
  <c r="V227" i="2"/>
  <c r="V602" i="2"/>
  <c r="V266" i="2"/>
  <c r="V440" i="2"/>
  <c r="V112" i="2"/>
  <c r="V155" i="2"/>
  <c r="V352" i="2"/>
  <c r="V459" i="2"/>
  <c r="V360" i="2"/>
  <c r="V614" i="2"/>
  <c r="V346" i="2"/>
  <c r="V373" i="2"/>
  <c r="V184" i="2"/>
  <c r="V110" i="2"/>
  <c r="V377" i="2"/>
  <c r="V430" i="2"/>
  <c r="V358" i="2"/>
  <c r="V55" i="2"/>
  <c r="V569" i="2"/>
  <c r="V39" i="2"/>
  <c r="V420" i="2"/>
  <c r="V515" i="2"/>
  <c r="V238" i="2"/>
  <c r="V398" i="2"/>
  <c r="V413" i="2"/>
  <c r="V595" i="2"/>
  <c r="V562" i="2"/>
  <c r="V536" i="2"/>
  <c r="V172" i="2"/>
  <c r="V89" i="2"/>
  <c r="V493" i="2"/>
  <c r="V197" i="2"/>
  <c r="V273" i="2"/>
  <c r="V359" i="2"/>
  <c r="V650" i="2"/>
  <c r="V27" i="2"/>
  <c r="V69" i="2"/>
  <c r="V367" i="2"/>
  <c r="V187" i="2"/>
  <c r="V286" i="2"/>
  <c r="V480" i="2"/>
  <c r="V194" i="2"/>
  <c r="V421" i="2"/>
  <c r="V267" i="2"/>
  <c r="V124" i="2"/>
  <c r="V275" i="2"/>
  <c r="V298" i="2"/>
  <c r="V533" i="2"/>
  <c r="V242" i="2"/>
  <c r="V594" i="2"/>
  <c r="V473" i="2"/>
  <c r="V476" i="2"/>
  <c r="V597" i="2"/>
  <c r="V83" i="2"/>
  <c r="V284" i="2"/>
  <c r="V167" i="2"/>
  <c r="V186" i="2"/>
  <c r="V502" i="2"/>
  <c r="V140" i="2"/>
  <c r="V71" i="2"/>
  <c r="V603" i="2"/>
  <c r="V37" i="2"/>
  <c r="V195" i="2"/>
  <c r="V198" i="2"/>
  <c r="V297" i="2"/>
  <c r="V434" i="2"/>
  <c r="V628" i="2"/>
  <c r="V342" i="2"/>
  <c r="V463" i="2"/>
  <c r="V224" i="2"/>
  <c r="V479" i="2"/>
  <c r="V492" i="2"/>
  <c r="V229" i="2"/>
  <c r="V237" i="2"/>
  <c r="C741" i="6847"/>
  <c r="C742" i="6847" s="1"/>
  <c r="AH7" i="6909"/>
  <c r="C743" i="6847" l="1"/>
  <c r="AN21" i="6912"/>
  <c r="V51" i="6850"/>
  <c r="V70" i="6851"/>
  <c r="E70" i="6851" s="1"/>
  <c r="V5" i="6850"/>
  <c r="V62" i="6851"/>
  <c r="E62" i="6851" s="1"/>
  <c r="V95" i="6851"/>
  <c r="E95" i="6851" s="1"/>
  <c r="V56" i="6851"/>
  <c r="E56" i="6851" s="1"/>
  <c r="V47" i="6851"/>
  <c r="E47" i="6851" s="1"/>
  <c r="V51" i="6851"/>
  <c r="E51" i="6851" s="1"/>
  <c r="V45" i="6850"/>
  <c r="V30" i="6851"/>
  <c r="E30" i="6851" s="1"/>
  <c r="V34" i="6851"/>
  <c r="E34" i="6851" s="1"/>
  <c r="V20" i="6851"/>
  <c r="E20" i="6851" s="1"/>
  <c r="V99" i="6851"/>
  <c r="E99" i="6851" s="1"/>
  <c r="V26" i="6851"/>
  <c r="E26" i="6851" s="1"/>
  <c r="V23" i="6851"/>
  <c r="E23" i="6851" s="1"/>
  <c r="V42" i="6851"/>
  <c r="E42" i="6851" s="1"/>
  <c r="V12" i="6850"/>
  <c r="V19" i="6851"/>
  <c r="E19" i="6851" s="1"/>
  <c r="V50" i="6850"/>
  <c r="V61" i="6850"/>
  <c r="V39" i="6851"/>
  <c r="E39" i="6851" s="1"/>
  <c r="V43" i="6851"/>
  <c r="E43" i="6851" s="1"/>
  <c r="V79" i="6850"/>
  <c r="V40" i="6851"/>
  <c r="E40" i="6851" s="1"/>
  <c r="V64" i="6850"/>
  <c r="V49" i="6850"/>
  <c r="V96" i="6851"/>
  <c r="E96" i="6851" s="1"/>
  <c r="V25" i="6851"/>
  <c r="E25" i="6851" s="1"/>
  <c r="V91" i="6851"/>
  <c r="E91" i="6851" s="1"/>
  <c r="V29" i="6851"/>
  <c r="E29" i="6851" s="1"/>
  <c r="V88" i="6850"/>
  <c r="V75" i="6850"/>
  <c r="V38" i="6850"/>
  <c r="V31" i="6850"/>
  <c r="V10" i="6850"/>
  <c r="V72" i="6850"/>
  <c r="V29" i="6850"/>
  <c r="V52" i="6851"/>
  <c r="E52" i="6851" s="1"/>
  <c r="V74" i="6850"/>
  <c r="V93" i="6850"/>
  <c r="V92" i="6850"/>
  <c r="V98" i="6851"/>
  <c r="E98" i="6851" s="1"/>
  <c r="V15" i="6851"/>
  <c r="E15" i="6851" s="1"/>
  <c r="V19" i="6850"/>
  <c r="V17" i="6850"/>
  <c r="V13" i="6850"/>
  <c r="V10" i="6851"/>
  <c r="E10" i="6851" s="1"/>
  <c r="V80" i="6850"/>
  <c r="V90" i="6851"/>
  <c r="E90" i="6851" s="1"/>
  <c r="V23" i="6850"/>
  <c r="V38" i="6851"/>
  <c r="E38" i="6851" s="1"/>
  <c r="V58" i="6850"/>
  <c r="V44" i="6850"/>
  <c r="V58" i="6851"/>
  <c r="E58" i="6851" s="1"/>
  <c r="V68" i="6850"/>
  <c r="V94" i="6851"/>
  <c r="E94" i="6851" s="1"/>
  <c r="V85" i="6851"/>
  <c r="E85" i="6851" s="1"/>
  <c r="V96" i="6850"/>
  <c r="V71" i="6850"/>
  <c r="V41" i="6851"/>
  <c r="E41" i="6851" s="1"/>
  <c r="D42" i="6851" s="1"/>
  <c r="V32" i="6851"/>
  <c r="E32" i="6851" s="1"/>
  <c r="D34" i="6851" s="1"/>
  <c r="V46" i="6850"/>
  <c r="V83" i="6850"/>
  <c r="V97" i="6850"/>
  <c r="V24" i="6851"/>
  <c r="E24" i="6851" s="1"/>
  <c r="V5" i="6851"/>
  <c r="E5" i="6851" s="1"/>
  <c r="V90" i="6850"/>
  <c r="V39" i="6850"/>
  <c r="V36" i="6851"/>
  <c r="E36" i="6851" s="1"/>
  <c r="V46" i="6851"/>
  <c r="E46" i="6851" s="1"/>
  <c r="V55" i="6850"/>
  <c r="V59" i="6851"/>
  <c r="E59" i="6851" s="1"/>
  <c r="V100" i="6850"/>
  <c r="V66" i="6851"/>
  <c r="E66" i="6851" s="1"/>
  <c r="V37" i="6851"/>
  <c r="E37" i="6851" s="1"/>
  <c r="V86" i="6850"/>
  <c r="V76" i="6851"/>
  <c r="E76" i="6851" s="1"/>
  <c r="V11" i="6851"/>
  <c r="E11" i="6851" s="1"/>
  <c r="V63" i="6850"/>
  <c r="V43" i="6850"/>
  <c r="V62" i="6850"/>
  <c r="V61" i="6851"/>
  <c r="E61" i="6851" s="1"/>
  <c r="V89" i="6851"/>
  <c r="E89" i="6851" s="1"/>
  <c r="V89" i="6850"/>
  <c r="V30" i="6850"/>
  <c r="V79" i="6851"/>
  <c r="E79" i="6851" s="1"/>
  <c r="V86" i="6851"/>
  <c r="E86" i="6851" s="1"/>
  <c r="V93" i="6851"/>
  <c r="E93" i="6851" s="1"/>
  <c r="D94" i="6851" s="1"/>
  <c r="V97" i="6851"/>
  <c r="E97" i="6851" s="1"/>
  <c r="V80" i="6851"/>
  <c r="E80" i="6851" s="1"/>
  <c r="V47" i="6850"/>
  <c r="V71" i="6851"/>
  <c r="E71" i="6851" s="1"/>
  <c r="V85" i="6850"/>
  <c r="V76" i="6850"/>
  <c r="V49" i="6851"/>
  <c r="E49" i="6851" s="1"/>
  <c r="V67" i="6850"/>
  <c r="V65" i="6851"/>
  <c r="E65" i="6851" s="1"/>
  <c r="V48" i="6850"/>
  <c r="V55" i="6851"/>
  <c r="E55" i="6851" s="1"/>
  <c r="V54" i="6850"/>
  <c r="V13" i="6851"/>
  <c r="E13" i="6851" s="1"/>
  <c r="V52" i="6850"/>
  <c r="V9" i="6851"/>
  <c r="E9" i="6851" s="1"/>
  <c r="V57" i="6851"/>
  <c r="E57" i="6851" s="1"/>
  <c r="V8" i="6850"/>
  <c r="V33" i="6850"/>
  <c r="V95" i="6850"/>
  <c r="V35" i="6851"/>
  <c r="E35" i="6851" s="1"/>
  <c r="V32" i="6850"/>
  <c r="V94" i="6850"/>
  <c r="V15" i="6850"/>
  <c r="V45" i="6851"/>
  <c r="E45" i="6851" s="1"/>
  <c r="V100" i="6851"/>
  <c r="E100" i="6851" s="1"/>
  <c r="V6" i="6851"/>
  <c r="E6" i="6851" s="1"/>
  <c r="V53" i="6850"/>
  <c r="V87" i="6850"/>
  <c r="V57" i="6850"/>
  <c r="V59" i="6850"/>
  <c r="V9" i="6850"/>
  <c r="V82" i="6850"/>
  <c r="V42" i="6850"/>
  <c r="V7" i="6851"/>
  <c r="E7" i="6851" s="1"/>
  <c r="D8" i="6851" s="1"/>
  <c r="V78" i="6851"/>
  <c r="E78" i="6851" s="1"/>
  <c r="V72" i="6851"/>
  <c r="E72" i="6851" s="1"/>
  <c r="V48" i="6851"/>
  <c r="E48" i="6851" s="1"/>
  <c r="V70" i="6850"/>
  <c r="V14" i="6851"/>
  <c r="E14" i="6851" s="1"/>
  <c r="D15" i="6851" s="1"/>
  <c r="V81" i="6851"/>
  <c r="E81" i="6851" s="1"/>
  <c r="V74" i="6851"/>
  <c r="E74" i="6851" s="1"/>
  <c r="V20" i="6850"/>
  <c r="V87" i="6851"/>
  <c r="E87" i="6851" s="1"/>
  <c r="D89" i="6851" s="1"/>
  <c r="V66" i="6850"/>
  <c r="V14" i="6850"/>
  <c r="V50" i="6851"/>
  <c r="E50" i="6851" s="1"/>
  <c r="V34" i="6850"/>
  <c r="V82" i="6851"/>
  <c r="E82" i="6851" s="1"/>
  <c r="V21" i="6850"/>
  <c r="V92" i="6851"/>
  <c r="E92" i="6851" s="1"/>
  <c r="V3" i="6851"/>
  <c r="E3" i="6851" s="1"/>
  <c r="V73" i="6850"/>
  <c r="V37" i="6850"/>
  <c r="V18" i="6850"/>
  <c r="V77" i="6850"/>
  <c r="V28" i="6851"/>
  <c r="E28" i="6851" s="1"/>
  <c r="V84" i="6850"/>
  <c r="V56" i="6850"/>
  <c r="V41" i="6850"/>
  <c r="V27" i="6851"/>
  <c r="E27" i="6851" s="1"/>
  <c r="D28" i="6851" s="1"/>
  <c r="V63" i="6851"/>
  <c r="E63" i="6851" s="1"/>
  <c r="V18" i="6851"/>
  <c r="E18" i="6851" s="1"/>
  <c r="V3" i="6850"/>
  <c r="V21" i="6851"/>
  <c r="E21" i="6851" s="1"/>
  <c r="V68" i="6851"/>
  <c r="E68" i="6851" s="1"/>
  <c r="V53" i="6851"/>
  <c r="E53" i="6851" s="1"/>
  <c r="V22" i="6850"/>
  <c r="V44" i="6851"/>
  <c r="E44" i="6851" s="1"/>
  <c r="D45" i="6851" s="1"/>
  <c r="V69" i="6851"/>
  <c r="E69" i="6851" s="1"/>
  <c r="V75" i="6851"/>
  <c r="E75" i="6851" s="1"/>
  <c r="V98" i="6850"/>
  <c r="V27" i="6850"/>
  <c r="V40" i="6850"/>
  <c r="V99" i="6850"/>
  <c r="V17" i="6851"/>
  <c r="E17" i="6851" s="1"/>
  <c r="V64" i="6851"/>
  <c r="E64" i="6851" s="1"/>
  <c r="V16" i="6851"/>
  <c r="E16" i="6851" s="1"/>
  <c r="V69" i="6850"/>
  <c r="V91" i="6850"/>
  <c r="V28" i="6850"/>
  <c r="V84" i="6851"/>
  <c r="E84" i="6851" s="1"/>
  <c r="V11" i="6850"/>
  <c r="V77" i="6851"/>
  <c r="E77" i="6851" s="1"/>
  <c r="V6" i="6850"/>
  <c r="V81" i="6850"/>
  <c r="V60" i="6851"/>
  <c r="E60" i="6851" s="1"/>
  <c r="V24" i="6850"/>
  <c r="V16" i="6850"/>
  <c r="V36" i="6850"/>
  <c r="V67" i="6851"/>
  <c r="E67" i="6851" s="1"/>
  <c r="V31" i="6851"/>
  <c r="E31" i="6851" s="1"/>
  <c r="V12" i="6851"/>
  <c r="E12" i="6851" s="1"/>
  <c r="V65" i="6850"/>
  <c r="V35" i="6850"/>
  <c r="V54" i="6851"/>
  <c r="E54" i="6851" s="1"/>
  <c r="V83" i="6851"/>
  <c r="E83" i="6851" s="1"/>
  <c r="AN198" i="2"/>
  <c r="AM198" i="2"/>
  <c r="E198" i="2"/>
  <c r="AN71" i="2"/>
  <c r="AM71" i="2"/>
  <c r="E71" i="2"/>
  <c r="AN533" i="2"/>
  <c r="AM533" i="2"/>
  <c r="E533" i="2"/>
  <c r="AN27" i="2"/>
  <c r="AM27" i="2"/>
  <c r="E27" i="2"/>
  <c r="AN197" i="2"/>
  <c r="AM197" i="2"/>
  <c r="E197" i="2"/>
  <c r="D198" i="2" s="1"/>
  <c r="AN39" i="2"/>
  <c r="AM39" i="2"/>
  <c r="E39" i="2"/>
  <c r="D40" i="2" s="1"/>
  <c r="E430" i="2"/>
  <c r="AN430" i="2"/>
  <c r="AM430" i="2"/>
  <c r="AN440" i="2"/>
  <c r="AM440" i="2"/>
  <c r="E440" i="2"/>
  <c r="AN138" i="2"/>
  <c r="AM138" i="2"/>
  <c r="E138" i="2"/>
  <c r="AN308" i="2"/>
  <c r="AM308" i="2"/>
  <c r="E308" i="2"/>
  <c r="AN605" i="2"/>
  <c r="E605" i="2"/>
  <c r="AM605" i="2"/>
  <c r="AN472" i="2"/>
  <c r="AM472" i="2"/>
  <c r="E472" i="2"/>
  <c r="AN88" i="2"/>
  <c r="AM88" i="2"/>
  <c r="E88" i="2"/>
  <c r="AN522" i="2"/>
  <c r="AM522" i="2"/>
  <c r="E522" i="2"/>
  <c r="AN643" i="2"/>
  <c r="AM643" i="2"/>
  <c r="E643" i="2"/>
  <c r="AN392" i="2"/>
  <c r="AM392" i="2"/>
  <c r="E392" i="2"/>
  <c r="AN529" i="2"/>
  <c r="AM529" i="2"/>
  <c r="E529" i="2"/>
  <c r="AN166" i="2"/>
  <c r="AM166" i="2"/>
  <c r="E166" i="2"/>
  <c r="AN545" i="2"/>
  <c r="AM545" i="2"/>
  <c r="E545" i="2"/>
  <c r="AN331" i="2"/>
  <c r="AM331" i="2"/>
  <c r="E331" i="2"/>
  <c r="AN31" i="2"/>
  <c r="AM31" i="2"/>
  <c r="E31" i="2"/>
  <c r="AN389" i="2"/>
  <c r="AM389" i="2"/>
  <c r="E389" i="2"/>
  <c r="H20" i="6892"/>
  <c r="G20" i="6892" s="1"/>
  <c r="AN14" i="2"/>
  <c r="AM14" i="2"/>
  <c r="E14" i="2"/>
  <c r="AN85" i="2"/>
  <c r="AM85" i="2"/>
  <c r="E85" i="2"/>
  <c r="D85" i="2" s="1"/>
  <c r="AN334" i="2"/>
  <c r="AM334" i="2"/>
  <c r="E334" i="2"/>
  <c r="AN455" i="2"/>
  <c r="AM455" i="2"/>
  <c r="E455" i="2"/>
  <c r="AN104" i="2"/>
  <c r="AM104" i="2"/>
  <c r="E104" i="2"/>
  <c r="AN519" i="2"/>
  <c r="AM519" i="2"/>
  <c r="E519" i="2"/>
  <c r="AN256" i="2"/>
  <c r="AM256" i="2"/>
  <c r="E256" i="2"/>
  <c r="AM153" i="2"/>
  <c r="E153" i="2"/>
  <c r="AN153" i="2"/>
  <c r="AN21" i="2"/>
  <c r="AM21" i="2"/>
  <c r="E21" i="2"/>
  <c r="D22" i="2" s="1"/>
  <c r="AN158" i="2"/>
  <c r="AM158" i="2"/>
  <c r="E158" i="2"/>
  <c r="AN106" i="2"/>
  <c r="AM106" i="2"/>
  <c r="E106" i="2"/>
  <c r="AN576" i="2"/>
  <c r="AM576" i="2"/>
  <c r="E576" i="2"/>
  <c r="AN608" i="2"/>
  <c r="AM608" i="2"/>
  <c r="E608" i="2"/>
  <c r="AN288" i="2"/>
  <c r="AM288" i="2"/>
  <c r="E288" i="2"/>
  <c r="AN46" i="2"/>
  <c r="AM46" i="2"/>
  <c r="E46" i="2"/>
  <c r="AN400" i="2"/>
  <c r="E400" i="2"/>
  <c r="AM400" i="2"/>
  <c r="AN396" i="2"/>
  <c r="AM396" i="2"/>
  <c r="E396" i="2"/>
  <c r="AM371" i="2"/>
  <c r="AN371" i="2"/>
  <c r="E371" i="2"/>
  <c r="AN133" i="2"/>
  <c r="AM133" i="2"/>
  <c r="E133" i="2"/>
  <c r="AN409" i="2"/>
  <c r="AM409" i="2"/>
  <c r="E409" i="2"/>
  <c r="AN135" i="2"/>
  <c r="AM135" i="2"/>
  <c r="E135" i="2"/>
  <c r="AN512" i="2"/>
  <c r="AM512" i="2"/>
  <c r="E512" i="2"/>
  <c r="AN433" i="2"/>
  <c r="AM433" i="2"/>
  <c r="E433" i="2"/>
  <c r="AN78" i="2"/>
  <c r="AM78" i="2"/>
  <c r="E78" i="2"/>
  <c r="AN465" i="2"/>
  <c r="AM465" i="2"/>
  <c r="E465" i="2"/>
  <c r="AN302" i="2"/>
  <c r="AM302" i="2"/>
  <c r="E302" i="2"/>
  <c r="AN200" i="2"/>
  <c r="AM200" i="2"/>
  <c r="E200" i="2"/>
  <c r="AN82" i="2"/>
  <c r="AM82" i="2"/>
  <c r="E82" i="2"/>
  <c r="AN447" i="2"/>
  <c r="AM447" i="2"/>
  <c r="E447" i="2"/>
  <c r="AN154" i="2"/>
  <c r="AM154" i="2"/>
  <c r="E154" i="2"/>
  <c r="AN637" i="2"/>
  <c r="AM637" i="2"/>
  <c r="E637" i="2"/>
  <c r="AN265" i="2"/>
  <c r="AM265" i="2"/>
  <c r="E265" i="2"/>
  <c r="AM486" i="2"/>
  <c r="E486" i="2"/>
  <c r="AN486" i="2"/>
  <c r="AN332" i="2"/>
  <c r="AM332" i="2"/>
  <c r="E332" i="2"/>
  <c r="AM624" i="2"/>
  <c r="E624" i="2"/>
  <c r="AN624" i="2"/>
  <c r="AN322" i="2"/>
  <c r="AM322" i="2"/>
  <c r="E322" i="2"/>
  <c r="AN213" i="2"/>
  <c r="AM213" i="2"/>
  <c r="E213" i="2"/>
  <c r="AN470" i="2"/>
  <c r="AM470" i="2"/>
  <c r="E470" i="2"/>
  <c r="AN222" i="2"/>
  <c r="AM222" i="2"/>
  <c r="E222" i="2"/>
  <c r="AN567" i="2"/>
  <c r="AM567" i="2"/>
  <c r="E567" i="2"/>
  <c r="AN514" i="2"/>
  <c r="E514" i="2"/>
  <c r="AM514" i="2"/>
  <c r="AN479" i="2"/>
  <c r="AM479" i="2"/>
  <c r="E479" i="2"/>
  <c r="AM140" i="2"/>
  <c r="E140" i="2"/>
  <c r="AN140" i="2"/>
  <c r="AN284" i="2"/>
  <c r="AM284" i="2"/>
  <c r="E284" i="2"/>
  <c r="AN473" i="2"/>
  <c r="AM473" i="2"/>
  <c r="E473" i="2"/>
  <c r="AN187" i="2"/>
  <c r="AM187" i="2"/>
  <c r="E187" i="2"/>
  <c r="E562" i="2"/>
  <c r="AM562" i="2"/>
  <c r="AN562" i="2"/>
  <c r="AN238" i="2"/>
  <c r="AM238" i="2"/>
  <c r="E238" i="2"/>
  <c r="AN346" i="2"/>
  <c r="AM346" i="2"/>
  <c r="E346" i="2"/>
  <c r="AN622" i="2"/>
  <c r="AM622" i="2"/>
  <c r="E622" i="2"/>
  <c r="AN393" i="2"/>
  <c r="AM393" i="2"/>
  <c r="E393" i="2"/>
  <c r="AN577" i="2"/>
  <c r="AM577" i="2"/>
  <c r="E577" i="2"/>
  <c r="AN572" i="2"/>
  <c r="E572" i="2"/>
  <c r="AM572" i="2"/>
  <c r="AN48" i="2"/>
  <c r="AM48" i="2"/>
  <c r="E48" i="2"/>
  <c r="AN467" i="2"/>
  <c r="AM467" i="2"/>
  <c r="E467" i="2"/>
  <c r="AN263" i="2"/>
  <c r="AM263" i="2"/>
  <c r="E263" i="2"/>
  <c r="AM237" i="2"/>
  <c r="E237" i="2"/>
  <c r="AN237" i="2"/>
  <c r="AN434" i="2"/>
  <c r="AM434" i="2"/>
  <c r="E434" i="2"/>
  <c r="AN502" i="2"/>
  <c r="AM502" i="2"/>
  <c r="E502" i="2"/>
  <c r="AN83" i="2"/>
  <c r="AM83" i="2"/>
  <c r="E83" i="2"/>
  <c r="D84" i="2" s="1"/>
  <c r="AM275" i="2"/>
  <c r="AN275" i="2"/>
  <c r="E275" i="2"/>
  <c r="AN194" i="2"/>
  <c r="AM194" i="2"/>
  <c r="E194" i="2"/>
  <c r="AN359" i="2"/>
  <c r="AM359" i="2"/>
  <c r="E359" i="2"/>
  <c r="AN89" i="2"/>
  <c r="AM89" i="2"/>
  <c r="E89" i="2"/>
  <c r="AN515" i="2"/>
  <c r="AM515" i="2"/>
  <c r="E515" i="2"/>
  <c r="E110" i="2"/>
  <c r="D110" i="2" s="1"/>
  <c r="AN110" i="2"/>
  <c r="AM110" i="2"/>
  <c r="AN614" i="2"/>
  <c r="AM614" i="2"/>
  <c r="E614" i="2"/>
  <c r="AN602" i="2"/>
  <c r="AM602" i="2"/>
  <c r="E602" i="2"/>
  <c r="AM257" i="2"/>
  <c r="AN257" i="2"/>
  <c r="E257" i="2"/>
  <c r="AN402" i="2"/>
  <c r="AM402" i="2"/>
  <c r="E402" i="2"/>
  <c r="AN148" i="2"/>
  <c r="AM148" i="2"/>
  <c r="E148" i="2"/>
  <c r="AN193" i="2"/>
  <c r="AM193" i="2"/>
  <c r="E193" i="2"/>
  <c r="AN617" i="2"/>
  <c r="AM617" i="2"/>
  <c r="E617" i="2"/>
  <c r="AN218" i="2"/>
  <c r="AM218" i="2"/>
  <c r="E218" i="2"/>
  <c r="AN468" i="2"/>
  <c r="AM468" i="2"/>
  <c r="E468" i="2"/>
  <c r="AM375" i="2"/>
  <c r="E375" i="2"/>
  <c r="AN375" i="2"/>
  <c r="AN414" i="2"/>
  <c r="AM414" i="2"/>
  <c r="E414" i="2"/>
  <c r="AN190" i="2"/>
  <c r="AM190" i="2"/>
  <c r="E190" i="2"/>
  <c r="AN303" i="2"/>
  <c r="AM303" i="2"/>
  <c r="E303" i="2"/>
  <c r="AN422" i="2"/>
  <c r="AM422" i="2"/>
  <c r="E422" i="2"/>
  <c r="AN607" i="2"/>
  <c r="AM607" i="2"/>
  <c r="E607" i="2"/>
  <c r="D608" i="2" s="1"/>
  <c r="AN121" i="2"/>
  <c r="AM121" i="2"/>
  <c r="E121" i="2"/>
  <c r="AN552" i="2"/>
  <c r="AM552" i="2"/>
  <c r="E552" i="2"/>
  <c r="AM181" i="2"/>
  <c r="AN181" i="2"/>
  <c r="E181" i="2"/>
  <c r="AN103" i="2"/>
  <c r="AM103" i="2"/>
  <c r="E103" i="2"/>
  <c r="AN534" i="2"/>
  <c r="AM534" i="2"/>
  <c r="E534" i="2"/>
  <c r="AM620" i="2"/>
  <c r="AN620" i="2"/>
  <c r="E620" i="2"/>
  <c r="AN539" i="2"/>
  <c r="AM539" i="2"/>
  <c r="E539" i="2"/>
  <c r="AN217" i="2"/>
  <c r="E217" i="2"/>
  <c r="D218" i="2" s="1"/>
  <c r="AM217" i="2"/>
  <c r="AN649" i="2"/>
  <c r="AM649" i="2"/>
  <c r="E649" i="2"/>
  <c r="AN305" i="2"/>
  <c r="AM305" i="2"/>
  <c r="E305" i="2"/>
  <c r="AN229" i="2"/>
  <c r="AM229" i="2"/>
  <c r="E229" i="2"/>
  <c r="AN463" i="2"/>
  <c r="AM463" i="2"/>
  <c r="E463" i="2"/>
  <c r="AN297" i="2"/>
  <c r="AM297" i="2"/>
  <c r="E297" i="2"/>
  <c r="AN603" i="2"/>
  <c r="AM603" i="2"/>
  <c r="E603" i="2"/>
  <c r="AN186" i="2"/>
  <c r="AM186" i="2"/>
  <c r="E186" i="2"/>
  <c r="AN597" i="2"/>
  <c r="AM597" i="2"/>
  <c r="E597" i="2"/>
  <c r="AN242" i="2"/>
  <c r="AM242" i="2"/>
  <c r="E242" i="2"/>
  <c r="AN124" i="2"/>
  <c r="AM124" i="2"/>
  <c r="E124" i="2"/>
  <c r="AN480" i="2"/>
  <c r="AM480" i="2"/>
  <c r="E480" i="2"/>
  <c r="E69" i="2"/>
  <c r="AM69" i="2"/>
  <c r="AN69" i="2"/>
  <c r="AN273" i="2"/>
  <c r="AM273" i="2"/>
  <c r="E273" i="2"/>
  <c r="AN172" i="2"/>
  <c r="AM172" i="2"/>
  <c r="E172" i="2"/>
  <c r="E413" i="2"/>
  <c r="AN413" i="2"/>
  <c r="AM413" i="2"/>
  <c r="AN420" i="2"/>
  <c r="AM420" i="2"/>
  <c r="E420" i="2"/>
  <c r="AM358" i="2"/>
  <c r="E358" i="2"/>
  <c r="D359" i="2" s="1"/>
  <c r="AN358" i="2"/>
  <c r="AN184" i="2"/>
  <c r="AM184" i="2"/>
  <c r="E184" i="2"/>
  <c r="AN360" i="2"/>
  <c r="AM360" i="2"/>
  <c r="E360" i="2"/>
  <c r="AN112" i="2"/>
  <c r="AM112" i="2"/>
  <c r="E112" i="2"/>
  <c r="AN227" i="2"/>
  <c r="AM227" i="2"/>
  <c r="E227" i="2"/>
  <c r="AN426" i="2"/>
  <c r="AM426" i="2"/>
  <c r="E426" i="2"/>
  <c r="AM531" i="2"/>
  <c r="AN531" i="2"/>
  <c r="E531" i="2"/>
  <c r="AN554" i="2"/>
  <c r="E554" i="2"/>
  <c r="AM554" i="2"/>
  <c r="AN517" i="2"/>
  <c r="AM517" i="2"/>
  <c r="E517" i="2"/>
  <c r="D519" i="2" s="1"/>
  <c r="AN161" i="2"/>
  <c r="AM161" i="2"/>
  <c r="E161" i="2"/>
  <c r="AN387" i="2"/>
  <c r="AM387" i="2"/>
  <c r="E387" i="2"/>
  <c r="AN253" i="2"/>
  <c r="AM253" i="2"/>
  <c r="E253" i="2"/>
  <c r="AN560" i="2"/>
  <c r="AM560" i="2"/>
  <c r="E560" i="2"/>
  <c r="AN485" i="2"/>
  <c r="AM485" i="2"/>
  <c r="E485" i="2"/>
  <c r="AN611" i="2"/>
  <c r="AM611" i="2"/>
  <c r="E611" i="2"/>
  <c r="AN526" i="2"/>
  <c r="AM526" i="2"/>
  <c r="E526" i="2"/>
  <c r="AN125" i="2"/>
  <c r="AM125" i="2"/>
  <c r="E125" i="2"/>
  <c r="AN547" i="2"/>
  <c r="AM547" i="2"/>
  <c r="E547" i="2"/>
  <c r="AN483" i="2"/>
  <c r="AM483" i="2"/>
  <c r="E483" i="2"/>
  <c r="AN243" i="2"/>
  <c r="E243" i="2"/>
  <c r="AM243" i="2"/>
  <c r="AM592" i="2"/>
  <c r="E592" i="2"/>
  <c r="AN592" i="2"/>
  <c r="AN251" i="2"/>
  <c r="AM251" i="2"/>
  <c r="E251" i="2"/>
  <c r="AN270" i="2"/>
  <c r="AM270" i="2"/>
  <c r="E270" i="2"/>
  <c r="AN127" i="2"/>
  <c r="AM127" i="2"/>
  <c r="E127" i="2"/>
  <c r="AN590" i="2"/>
  <c r="AM590" i="2"/>
  <c r="E590" i="2"/>
  <c r="AN561" i="2"/>
  <c r="AM561" i="2"/>
  <c r="E561" i="2"/>
  <c r="AN207" i="2"/>
  <c r="AM207" i="2"/>
  <c r="E207" i="2"/>
  <c r="AN309" i="2"/>
  <c r="AM309" i="2"/>
  <c r="E309" i="2"/>
  <c r="AN374" i="2"/>
  <c r="AM374" i="2"/>
  <c r="E374" i="2"/>
  <c r="AN205" i="2"/>
  <c r="AM205" i="2"/>
  <c r="E205" i="2"/>
  <c r="AN282" i="2"/>
  <c r="AM282" i="2"/>
  <c r="E282" i="2"/>
  <c r="AN313" i="2"/>
  <c r="AM313" i="2"/>
  <c r="E313" i="2"/>
  <c r="AN579" i="2"/>
  <c r="AM579" i="2"/>
  <c r="E579" i="2"/>
  <c r="AN310" i="2"/>
  <c r="AM310" i="2"/>
  <c r="E310" i="2"/>
  <c r="AM44" i="2"/>
  <c r="AN44" i="2"/>
  <c r="E44" i="2"/>
  <c r="E632" i="2"/>
  <c r="AN632" i="2"/>
  <c r="AM632" i="2"/>
  <c r="AN565" i="2"/>
  <c r="AM565" i="2"/>
  <c r="E565" i="2"/>
  <c r="AM556" i="2"/>
  <c r="E556" i="2"/>
  <c r="AN556" i="2"/>
  <c r="AN361" i="2"/>
  <c r="E361" i="2"/>
  <c r="AM361" i="2"/>
  <c r="AN507" i="2"/>
  <c r="E507" i="2"/>
  <c r="AM507" i="2"/>
  <c r="AM368" i="2"/>
  <c r="E368" i="2"/>
  <c r="AN368" i="2"/>
  <c r="AN234" i="2"/>
  <c r="AM234" i="2"/>
  <c r="E234" i="2"/>
  <c r="AM336" i="2"/>
  <c r="E336" i="2"/>
  <c r="AN336" i="2"/>
  <c r="AN141" i="2"/>
  <c r="AM141" i="2"/>
  <c r="E141" i="2"/>
  <c r="AN32" i="2"/>
  <c r="AM32" i="2"/>
  <c r="E32" i="2"/>
  <c r="E601" i="2"/>
  <c r="AM601" i="2"/>
  <c r="AN601" i="2"/>
  <c r="AN179" i="2"/>
  <c r="AM179" i="2"/>
  <c r="E179" i="2"/>
  <c r="AN152" i="2"/>
  <c r="AM152" i="2"/>
  <c r="E152" i="2"/>
  <c r="AN418" i="2"/>
  <c r="AM418" i="2"/>
  <c r="E418" i="2"/>
  <c r="AN376" i="2"/>
  <c r="AM376" i="2"/>
  <c r="E376" i="2"/>
  <c r="AN203" i="2"/>
  <c r="AM203" i="2"/>
  <c r="E203" i="2"/>
  <c r="AN524" i="2"/>
  <c r="AM524" i="2"/>
  <c r="E524" i="2"/>
  <c r="AN530" i="2"/>
  <c r="AM530" i="2"/>
  <c r="E530" i="2"/>
  <c r="AN509" i="2"/>
  <c r="AM509" i="2"/>
  <c r="E509" i="2"/>
  <c r="AN428" i="2"/>
  <c r="AM428" i="2"/>
  <c r="E428" i="2"/>
  <c r="AN226" i="2"/>
  <c r="AM226" i="2"/>
  <c r="E226" i="2"/>
  <c r="AN212" i="2"/>
  <c r="AM212" i="2"/>
  <c r="E212" i="2"/>
  <c r="AN582" i="2"/>
  <c r="AM582" i="2"/>
  <c r="E582" i="2"/>
  <c r="AN585" i="2"/>
  <c r="AM585" i="2"/>
  <c r="E585" i="2"/>
  <c r="AN77" i="2"/>
  <c r="AM77" i="2"/>
  <c r="E77" i="2"/>
  <c r="AM488" i="2"/>
  <c r="AN488" i="2"/>
  <c r="E488" i="2"/>
  <c r="E568" i="2"/>
  <c r="AM568" i="2"/>
  <c r="AN568" i="2"/>
  <c r="AN641" i="2"/>
  <c r="AM641" i="2"/>
  <c r="E641" i="2"/>
  <c r="AN264" i="2"/>
  <c r="AM264" i="2"/>
  <c r="E264" i="2"/>
  <c r="D265" i="2" s="1"/>
  <c r="AM613" i="2"/>
  <c r="AN613" i="2"/>
  <c r="E613" i="2"/>
  <c r="AN249" i="2"/>
  <c r="AM249" i="2"/>
  <c r="E249" i="2"/>
  <c r="AN271" i="2"/>
  <c r="AM271" i="2"/>
  <c r="E271" i="2"/>
  <c r="AN510" i="2"/>
  <c r="AM510" i="2"/>
  <c r="E510" i="2"/>
  <c r="AN521" i="2"/>
  <c r="AM521" i="2"/>
  <c r="E521" i="2"/>
  <c r="AN557" i="2"/>
  <c r="AM557" i="2"/>
  <c r="E557" i="2"/>
  <c r="AN204" i="2"/>
  <c r="AM204" i="2"/>
  <c r="E204" i="2"/>
  <c r="AM498" i="2"/>
  <c r="E498" i="2"/>
  <c r="AN498" i="2"/>
  <c r="AN299" i="2"/>
  <c r="AM299" i="2"/>
  <c r="E299" i="2"/>
  <c r="AN149" i="2"/>
  <c r="AM149" i="2"/>
  <c r="E149" i="2"/>
  <c r="AN424" i="2"/>
  <c r="AM424" i="2"/>
  <c r="E424" i="2"/>
  <c r="AM120" i="2"/>
  <c r="E120" i="2"/>
  <c r="AN120" i="2"/>
  <c r="AN157" i="2"/>
  <c r="AM157" i="2"/>
  <c r="E157" i="2"/>
  <c r="AN325" i="2"/>
  <c r="AM325" i="2"/>
  <c r="E325" i="2"/>
  <c r="AM354" i="2"/>
  <c r="E354" i="2"/>
  <c r="AN354" i="2"/>
  <c r="AN246" i="2"/>
  <c r="AM246" i="2"/>
  <c r="E246" i="2"/>
  <c r="AM416" i="2"/>
  <c r="AN416" i="2"/>
  <c r="E416" i="2"/>
  <c r="AN318" i="2"/>
  <c r="AM318" i="2"/>
  <c r="E318" i="2"/>
  <c r="AN516" i="2"/>
  <c r="AM516" i="2"/>
  <c r="E516" i="2"/>
  <c r="AN384" i="2"/>
  <c r="AM384" i="2"/>
  <c r="E384" i="2"/>
  <c r="AN391" i="2"/>
  <c r="AM391" i="2"/>
  <c r="E391" i="2"/>
  <c r="AN446" i="2"/>
  <c r="AM446" i="2"/>
  <c r="E446" i="2"/>
  <c r="AN258" i="2"/>
  <c r="AM258" i="2"/>
  <c r="E258" i="2"/>
  <c r="AM652" i="2"/>
  <c r="E652" i="2"/>
  <c r="AN652" i="2"/>
  <c r="AM379" i="2"/>
  <c r="AN379" i="2"/>
  <c r="E379" i="2"/>
  <c r="AN220" i="2"/>
  <c r="AM220" i="2"/>
  <c r="E220" i="2"/>
  <c r="AN612" i="2"/>
  <c r="AM612" i="2"/>
  <c r="E612" i="2"/>
  <c r="AN366" i="2"/>
  <c r="AM366" i="2"/>
  <c r="E366" i="2"/>
  <c r="AN143" i="2"/>
  <c r="AM143" i="2"/>
  <c r="E143" i="2"/>
  <c r="AN546" i="2"/>
  <c r="AM546" i="2"/>
  <c r="E546" i="2"/>
  <c r="AN146" i="2"/>
  <c r="AM146" i="2"/>
  <c r="E146" i="2"/>
  <c r="AN116" i="2"/>
  <c r="AM116" i="2"/>
  <c r="E116" i="2"/>
  <c r="D116" i="2" s="1"/>
  <c r="AN210" i="2"/>
  <c r="AM210" i="2"/>
  <c r="E210" i="2"/>
  <c r="AN449" i="2"/>
  <c r="AM449" i="2"/>
  <c r="E449" i="2"/>
  <c r="E337" i="2"/>
  <c r="AN337" i="2"/>
  <c r="AM337" i="2"/>
  <c r="AM487" i="2"/>
  <c r="AN487" i="2"/>
  <c r="E487" i="2"/>
  <c r="AN276" i="2"/>
  <c r="AM276" i="2"/>
  <c r="E276" i="2"/>
  <c r="AN165" i="2"/>
  <c r="AM165" i="2"/>
  <c r="E165" i="2"/>
  <c r="AN130" i="2"/>
  <c r="AM130" i="2"/>
  <c r="E130" i="2"/>
  <c r="AN394" i="2"/>
  <c r="AM394" i="2"/>
  <c r="E394" i="2"/>
  <c r="AN57" i="2"/>
  <c r="AM57" i="2"/>
  <c r="E57" i="2"/>
  <c r="AM199" i="2"/>
  <c r="AN199" i="2"/>
  <c r="E199" i="2"/>
  <c r="D200" i="2" s="1"/>
  <c r="AN520" i="2"/>
  <c r="AM520" i="2"/>
  <c r="E520" i="2"/>
  <c r="AN95" i="2"/>
  <c r="AM95" i="2"/>
  <c r="E95" i="2"/>
  <c r="AN454" i="2"/>
  <c r="AM454" i="2"/>
  <c r="E454" i="2"/>
  <c r="AN362" i="2"/>
  <c r="AM362" i="2"/>
  <c r="E362" i="2"/>
  <c r="AM339" i="2"/>
  <c r="E339" i="2"/>
  <c r="AN339" i="2"/>
  <c r="AN70" i="2"/>
  <c r="AM70" i="2"/>
  <c r="E70" i="2"/>
  <c r="D105" i="2" s="1"/>
  <c r="AN598" i="2"/>
  <c r="AM598" i="2"/>
  <c r="E598" i="2"/>
  <c r="AN326" i="2"/>
  <c r="AM326" i="2"/>
  <c r="E326" i="2"/>
  <c r="AN228" i="2"/>
  <c r="AM228" i="2"/>
  <c r="E228" i="2"/>
  <c r="D229" i="2" s="1"/>
  <c r="AN131" i="2"/>
  <c r="AM131" i="2"/>
  <c r="E131" i="2"/>
  <c r="E399" i="2"/>
  <c r="AM399" i="2"/>
  <c r="AN399" i="2"/>
  <c r="AN495" i="2"/>
  <c r="AM495" i="2"/>
  <c r="E495" i="2"/>
  <c r="AN639" i="2"/>
  <c r="AM639" i="2"/>
  <c r="E639" i="2"/>
  <c r="AN505" i="2"/>
  <c r="E505" i="2"/>
  <c r="AM505" i="2"/>
  <c r="AN99" i="2"/>
  <c r="AM99" i="2"/>
  <c r="E99" i="2"/>
  <c r="D100" i="2" s="1"/>
  <c r="D101" i="2" s="1"/>
  <c r="AN231" i="2"/>
  <c r="AM231" i="2"/>
  <c r="E231" i="2"/>
  <c r="AM353" i="2"/>
  <c r="AN353" i="2"/>
  <c r="E353" i="2"/>
  <c r="AN97" i="2"/>
  <c r="AM97" i="2"/>
  <c r="E97" i="2"/>
  <c r="AN638" i="2"/>
  <c r="AM638" i="2"/>
  <c r="E638" i="2"/>
  <c r="E81" i="2"/>
  <c r="D82" i="2" s="1"/>
  <c r="AN81" i="2"/>
  <c r="AM81" i="2"/>
  <c r="E464" i="2"/>
  <c r="AN464" i="2"/>
  <c r="AM464" i="2"/>
  <c r="AN66" i="2"/>
  <c r="AM66" i="2"/>
  <c r="E66" i="2"/>
  <c r="AN316" i="2"/>
  <c r="AM316" i="2"/>
  <c r="E316" i="2"/>
  <c r="AN549" i="2"/>
  <c r="AM549" i="2"/>
  <c r="E549" i="2"/>
  <c r="AN395" i="2"/>
  <c r="AM395" i="2"/>
  <c r="E395" i="2"/>
  <c r="AN64" i="2"/>
  <c r="AM64" i="2"/>
  <c r="E64" i="2"/>
  <c r="AN221" i="2"/>
  <c r="AM221" i="2"/>
  <c r="E221" i="2"/>
  <c r="AN492" i="2"/>
  <c r="AM492" i="2"/>
  <c r="E492" i="2"/>
  <c r="AN476" i="2"/>
  <c r="E476" i="2"/>
  <c r="AM476" i="2"/>
  <c r="AN286" i="2"/>
  <c r="AM286" i="2"/>
  <c r="E286" i="2"/>
  <c r="AN536" i="2"/>
  <c r="AM536" i="2"/>
  <c r="E536" i="2"/>
  <c r="AN373" i="2"/>
  <c r="AM373" i="2"/>
  <c r="E373" i="2"/>
  <c r="AN444" i="2"/>
  <c r="AM444" i="2"/>
  <c r="E444" i="2"/>
  <c r="AM481" i="2"/>
  <c r="AN481" i="2"/>
  <c r="E481" i="2"/>
  <c r="AM91" i="2"/>
  <c r="E91" i="2"/>
  <c r="D92" i="2" s="1"/>
  <c r="AN91" i="2"/>
  <c r="E236" i="2"/>
  <c r="D346" i="2" s="1"/>
  <c r="D74" i="2" s="1"/>
  <c r="AN236" i="2"/>
  <c r="AM236" i="2"/>
  <c r="AN191" i="2"/>
  <c r="AM191" i="2"/>
  <c r="E191" i="2"/>
  <c r="AN626" i="2"/>
  <c r="AM626" i="2"/>
  <c r="E626" i="2"/>
  <c r="AN451" i="2"/>
  <c r="AM451" i="2"/>
  <c r="E451" i="2"/>
  <c r="AM381" i="2"/>
  <c r="E381" i="2"/>
  <c r="AN381" i="2"/>
  <c r="AN496" i="2"/>
  <c r="AM496" i="2"/>
  <c r="E496" i="2"/>
  <c r="AN456" i="2"/>
  <c r="AM456" i="2"/>
  <c r="E456" i="2"/>
  <c r="AN75" i="2"/>
  <c r="AM75" i="2"/>
  <c r="E75" i="2"/>
  <c r="AN294" i="2"/>
  <c r="AM294" i="2"/>
  <c r="E294" i="2"/>
  <c r="AN406" i="2"/>
  <c r="E406" i="2"/>
  <c r="AM406" i="2"/>
  <c r="AN390" i="2"/>
  <c r="AM390" i="2"/>
  <c r="E390" i="2"/>
  <c r="AN635" i="2"/>
  <c r="AM635" i="2"/>
  <c r="E635" i="2"/>
  <c r="AN349" i="2"/>
  <c r="E349" i="2"/>
  <c r="AM349" i="2"/>
  <c r="AN274" i="2"/>
  <c r="AM274" i="2"/>
  <c r="E274" i="2"/>
  <c r="AN511" i="2"/>
  <c r="AM511" i="2"/>
  <c r="E511" i="2"/>
  <c r="AM405" i="2"/>
  <c r="E405" i="2"/>
  <c r="AN405" i="2"/>
  <c r="E58" i="2"/>
  <c r="AM58" i="2"/>
  <c r="AN58" i="2"/>
  <c r="E369" i="2"/>
  <c r="AN369" i="2"/>
  <c r="AM369" i="2"/>
  <c r="AN180" i="2"/>
  <c r="AM180" i="2"/>
  <c r="E180" i="2"/>
  <c r="AM501" i="2"/>
  <c r="AN501" i="2"/>
  <c r="E501" i="2"/>
  <c r="AN300" i="2"/>
  <c r="AM300" i="2"/>
  <c r="E300" i="2"/>
  <c r="AN183" i="2"/>
  <c r="AM183" i="2"/>
  <c r="E183" i="2"/>
  <c r="AN247" i="2"/>
  <c r="AM247" i="2"/>
  <c r="E247" i="2"/>
  <c r="AN466" i="2"/>
  <c r="AM466" i="2"/>
  <c r="E466" i="2"/>
  <c r="AM558" i="2"/>
  <c r="AN558" i="2"/>
  <c r="E558" i="2"/>
  <c r="AM506" i="2"/>
  <c r="AN506" i="2"/>
  <c r="E506" i="2"/>
  <c r="AN431" i="2"/>
  <c r="E431" i="2"/>
  <c r="AM431" i="2"/>
  <c r="AN604" i="2"/>
  <c r="E604" i="2"/>
  <c r="AM604" i="2"/>
  <c r="AN272" i="2"/>
  <c r="AM272" i="2"/>
  <c r="E272" i="2"/>
  <c r="AM306" i="2"/>
  <c r="AN306" i="2"/>
  <c r="E306" i="2"/>
  <c r="AM206" i="2"/>
  <c r="AN206" i="2"/>
  <c r="E206" i="2"/>
  <c r="AN139" i="2"/>
  <c r="AM139" i="2"/>
  <c r="E139" i="2"/>
  <c r="AN260" i="2"/>
  <c r="AM260" i="2"/>
  <c r="E260" i="2"/>
  <c r="AN543" i="2"/>
  <c r="AM543" i="2"/>
  <c r="E543" i="2"/>
  <c r="AN5" i="6912"/>
  <c r="C514" i="2"/>
  <c r="B49" i="6850"/>
  <c r="C181" i="2"/>
  <c r="B175" i="2"/>
  <c r="B340" i="2"/>
  <c r="C577" i="2"/>
  <c r="B292" i="2"/>
  <c r="C185" i="2"/>
  <c r="C342" i="2"/>
  <c r="B505" i="2"/>
  <c r="B311" i="2"/>
  <c r="C352" i="2"/>
  <c r="B257" i="2"/>
  <c r="B38" i="6850"/>
  <c r="C38" i="6850"/>
  <c r="C299" i="2"/>
  <c r="B39" i="6851"/>
  <c r="B632" i="2"/>
  <c r="B382" i="2"/>
  <c r="B368" i="2"/>
  <c r="C505" i="2"/>
  <c r="B481" i="2"/>
  <c r="B427" i="2"/>
  <c r="B331" i="2"/>
  <c r="C257" i="2"/>
  <c r="C311" i="2"/>
  <c r="C403" i="2"/>
  <c r="B425" i="2"/>
  <c r="B88" i="6850"/>
  <c r="C640" i="2"/>
  <c r="B569" i="2"/>
  <c r="C552" i="2"/>
  <c r="B415" i="2"/>
  <c r="C601" i="2"/>
  <c r="C405" i="2"/>
  <c r="B29" i="6850"/>
  <c r="C406" i="2"/>
  <c r="C335" i="2"/>
  <c r="C205" i="2"/>
  <c r="C65" i="6850"/>
  <c r="B372" i="2"/>
  <c r="B319" i="2"/>
  <c r="B28" i="6851"/>
  <c r="B263" i="2"/>
  <c r="B344" i="2"/>
  <c r="C487" i="2"/>
  <c r="B409" i="2"/>
  <c r="B398" i="2"/>
  <c r="C399" i="2"/>
  <c r="C430" i="2"/>
  <c r="B243" i="2"/>
  <c r="C367" i="2"/>
  <c r="C401" i="2"/>
  <c r="C460" i="2"/>
  <c r="B96" i="6851"/>
  <c r="B435" i="2"/>
  <c r="B604" i="2"/>
  <c r="B307" i="2"/>
  <c r="C462" i="2"/>
  <c r="C275" i="2"/>
  <c r="C38" i="6851"/>
  <c r="B348" i="2"/>
  <c r="C51" i="6851"/>
  <c r="B95" i="6851"/>
  <c r="C605" i="2"/>
  <c r="C339" i="2"/>
  <c r="B513" i="2"/>
  <c r="C59" i="6851"/>
  <c r="C486" i="2"/>
  <c r="C404" i="2"/>
  <c r="C523" i="2"/>
  <c r="C97" i="6850"/>
  <c r="B593" i="2"/>
  <c r="C415" i="2"/>
  <c r="C541" i="2"/>
  <c r="C67" i="6851"/>
  <c r="C336" i="2"/>
  <c r="B24" i="6850"/>
  <c r="B59" i="6851"/>
  <c r="B379" i="2"/>
  <c r="B47" i="6851"/>
  <c r="C298" i="2"/>
  <c r="C64" i="6850"/>
  <c r="C175" i="2"/>
  <c r="C411" i="2"/>
  <c r="C428" i="2"/>
  <c r="B345" i="2"/>
  <c r="B97" i="6850"/>
  <c r="B354" i="2"/>
  <c r="C592" i="2"/>
  <c r="B140" i="2"/>
  <c r="B58" i="6851"/>
  <c r="B57" i="6851"/>
  <c r="C28" i="6851"/>
  <c r="B385" i="2"/>
  <c r="B27" i="6851"/>
  <c r="C410" i="2"/>
  <c r="B100" i="6850"/>
  <c r="B486" i="2"/>
  <c r="C555" i="2"/>
  <c r="B531" i="2"/>
  <c r="B51" i="6851"/>
  <c r="C27" i="6851"/>
  <c r="C319" i="2"/>
  <c r="B567" i="2"/>
  <c r="B163" i="2"/>
  <c r="B460" i="2"/>
  <c r="C312" i="2"/>
  <c r="C628" i="2"/>
  <c r="C237" i="2"/>
  <c r="B541" i="2"/>
  <c r="C407" i="2"/>
  <c r="C34" i="6850"/>
  <c r="C217" i="2"/>
  <c r="B555" i="2"/>
  <c r="B650" i="2"/>
  <c r="C431" i="2"/>
  <c r="C568" i="2"/>
  <c r="C44" i="6850"/>
  <c r="B621" i="2"/>
  <c r="C556" i="2"/>
  <c r="B558" i="2"/>
  <c r="C153" i="2"/>
  <c r="C345" i="2"/>
  <c r="B327" i="2"/>
  <c r="C540" i="2"/>
  <c r="C572" i="2"/>
  <c r="C252" i="2"/>
  <c r="B507" i="2"/>
  <c r="C589" i="2"/>
  <c r="C504" i="2"/>
  <c r="B337" i="2"/>
  <c r="B254" i="2"/>
  <c r="C397" i="2"/>
  <c r="B349" i="2"/>
  <c r="C624" i="2"/>
  <c r="B362" i="2"/>
  <c r="C70" i="6850"/>
  <c r="B153" i="2"/>
  <c r="C412" i="2"/>
  <c r="C398" i="2"/>
  <c r="C559" i="2"/>
  <c r="C435" i="2"/>
  <c r="C488" i="2"/>
  <c r="B406" i="2"/>
  <c r="C170" i="2"/>
  <c r="C292" i="2"/>
  <c r="C63" i="6850"/>
  <c r="C108" i="2"/>
  <c r="B252" i="2"/>
  <c r="C51" i="6850"/>
  <c r="B583" i="2"/>
  <c r="B334" i="2"/>
  <c r="C136" i="2"/>
  <c r="C414" i="2"/>
  <c r="B244" i="2"/>
  <c r="B37" i="6851"/>
  <c r="C627" i="2"/>
  <c r="B423" i="2"/>
  <c r="B206" i="2"/>
  <c r="B341" i="2"/>
  <c r="C590" i="2"/>
  <c r="C29" i="6850"/>
  <c r="B404" i="2"/>
  <c r="B629" i="2"/>
  <c r="C84" i="6850"/>
  <c r="B476" i="2"/>
  <c r="C263" i="2"/>
  <c r="C358" i="2"/>
  <c r="B168" i="2"/>
  <c r="C241" i="2"/>
  <c r="B70" i="6850"/>
  <c r="B241" i="2"/>
  <c r="C408" i="2"/>
  <c r="B298" i="2"/>
  <c r="B275" i="2"/>
  <c r="B416" i="2"/>
  <c r="B199" i="2"/>
  <c r="C22" i="6851"/>
  <c r="B572" i="2"/>
  <c r="C425" i="2"/>
  <c r="B556" i="2"/>
  <c r="C245" i="2"/>
  <c r="B185" i="2"/>
  <c r="B205" i="2"/>
  <c r="B365" i="2"/>
  <c r="C416" i="2"/>
  <c r="C100" i="6851"/>
  <c r="C334" i="2"/>
  <c r="B335" i="2"/>
  <c r="C591" i="2"/>
  <c r="C512" i="2"/>
  <c r="B501" i="2"/>
  <c r="C63" i="6851"/>
  <c r="C306" i="2"/>
  <c r="C364" i="2"/>
  <c r="C171" i="2"/>
  <c r="C61" i="6851"/>
  <c r="C55" i="6851"/>
  <c r="B45" i="6850"/>
  <c r="B640" i="2"/>
  <c r="B412" i="2"/>
  <c r="B590" i="2"/>
  <c r="C493" i="2"/>
  <c r="C474" i="2"/>
  <c r="B350" i="2"/>
  <c r="C341" i="2"/>
  <c r="B591" i="2"/>
  <c r="B170" i="2"/>
  <c r="C152" i="2"/>
  <c r="C393" i="2"/>
  <c r="C66" i="6850"/>
  <c r="C368" i="2"/>
  <c r="B333" i="2"/>
  <c r="B407" i="2"/>
  <c r="B499" i="2"/>
  <c r="B575" i="2"/>
  <c r="C96" i="6851"/>
  <c r="B100" i="6851"/>
  <c r="C506" i="2"/>
  <c r="B474" i="2"/>
  <c r="B383" i="2"/>
  <c r="B96" i="6850"/>
  <c r="C354" i="2"/>
  <c r="B95" i="6850"/>
  <c r="C379" i="2"/>
  <c r="C558" i="2"/>
  <c r="B601" i="2"/>
  <c r="C464" i="2"/>
  <c r="B52" i="6850"/>
  <c r="B320" i="2"/>
  <c r="C95" i="6850"/>
  <c r="B67" i="6850"/>
  <c r="B38" i="6851"/>
  <c r="B523" i="2"/>
  <c r="C140" i="2"/>
  <c r="C35" i="6851"/>
  <c r="B261" i="2"/>
  <c r="C254" i="2"/>
  <c r="C320" i="2"/>
  <c r="B318" i="2"/>
  <c r="B405" i="2"/>
  <c r="B66" i="6850"/>
  <c r="C215" i="2"/>
  <c r="B217" i="2"/>
  <c r="B633" i="2"/>
  <c r="C473" i="2"/>
  <c r="B410" i="2"/>
  <c r="C216" i="2"/>
  <c r="C230" i="2"/>
  <c r="C26" i="6850"/>
  <c r="C613" i="2"/>
  <c r="C351" i="2"/>
  <c r="C600" i="2"/>
  <c r="B473" i="2"/>
  <c r="C650" i="2"/>
  <c r="C163" i="2"/>
  <c r="C481" i="2"/>
  <c r="C593" i="2"/>
  <c r="C594" i="2"/>
  <c r="B459" i="2"/>
  <c r="B530" i="2"/>
  <c r="B321" i="2"/>
  <c r="B500" i="2"/>
  <c r="B35" i="6851"/>
  <c r="C348" i="2"/>
  <c r="C580" i="2"/>
  <c r="C413" i="2"/>
  <c r="C531" i="2"/>
  <c r="C321" i="2"/>
  <c r="B230" i="2"/>
  <c r="C500" i="2"/>
  <c r="C632" i="2"/>
  <c r="C201" i="2"/>
  <c r="C344" i="2"/>
  <c r="C59" i="6850"/>
  <c r="C459" i="2"/>
  <c r="C82" i="6851"/>
  <c r="B462" i="2"/>
  <c r="C381" i="2"/>
  <c r="C494" i="2"/>
  <c r="C573" i="2"/>
  <c r="B399" i="2"/>
  <c r="C180" i="2"/>
  <c r="B413" i="2"/>
  <c r="B328" i="2"/>
  <c r="C30" i="6850"/>
  <c r="C383" i="2"/>
  <c r="C363" i="2"/>
  <c r="B201" i="2"/>
  <c r="B414" i="2"/>
  <c r="B63" i="6851"/>
  <c r="C595" i="2"/>
  <c r="C575" i="2"/>
  <c r="B493" i="2"/>
  <c r="B576" i="2"/>
  <c r="C427" i="2"/>
  <c r="C400" i="2"/>
  <c r="B33" i="6850"/>
  <c r="C651" i="2"/>
  <c r="B64" i="6850"/>
  <c r="B180" i="2"/>
  <c r="B355" i="2"/>
  <c r="B356" i="2"/>
  <c r="C629" i="2"/>
  <c r="B506" i="2"/>
  <c r="C380" i="2"/>
  <c r="B371" i="2"/>
  <c r="B55" i="6851"/>
  <c r="B381" i="2"/>
  <c r="B400" i="2"/>
  <c r="C375" i="2"/>
  <c r="C178" i="2"/>
  <c r="C604" i="2"/>
  <c r="B61" i="6851"/>
  <c r="C100" i="6850"/>
  <c r="C498" i="2"/>
  <c r="C32" i="6851"/>
  <c r="C576" i="2"/>
  <c r="C331" i="2"/>
  <c r="C350" i="2"/>
  <c r="C620" i="2"/>
  <c r="C562" i="2"/>
  <c r="B494" i="2"/>
  <c r="C19" i="6850"/>
  <c r="B554" i="2"/>
  <c r="B594" i="2"/>
  <c r="C327" i="2"/>
  <c r="C24" i="6850"/>
  <c r="C349" i="2"/>
  <c r="C362" i="2"/>
  <c r="C285" i="2"/>
  <c r="B432" i="2"/>
  <c r="B82" i="6851"/>
  <c r="B487" i="2"/>
  <c r="B237" i="2"/>
  <c r="B234" i="2"/>
  <c r="B652" i="2"/>
  <c r="C385" i="2"/>
  <c r="B312" i="2"/>
  <c r="B488" i="2"/>
  <c r="B84" i="6850"/>
  <c r="B65" i="6850"/>
  <c r="C58" i="6851"/>
  <c r="C244" i="2"/>
  <c r="C423" i="2"/>
  <c r="B512" i="2"/>
  <c r="B361" i="2"/>
  <c r="B30" i="6850"/>
  <c r="C60" i="6851"/>
  <c r="B369" i="2"/>
  <c r="B286" i="2"/>
  <c r="B51" i="6850"/>
  <c r="C168" i="2"/>
  <c r="C337" i="2"/>
  <c r="B552" i="2"/>
  <c r="B408" i="2"/>
  <c r="C261" i="2"/>
  <c r="B574" i="2"/>
  <c r="C652" i="2"/>
  <c r="C39" i="6851"/>
  <c r="B253" i="2"/>
  <c r="C329" i="2"/>
  <c r="B236" i="2"/>
  <c r="B19" i="6851"/>
  <c r="C67" i="6850"/>
  <c r="C475" i="2"/>
  <c r="B216" i="2"/>
  <c r="C328" i="2"/>
  <c r="C318" i="2"/>
  <c r="C365" i="2"/>
  <c r="B52" i="6851"/>
  <c r="C507" i="2"/>
  <c r="B59" i="6850"/>
  <c r="B403" i="2"/>
  <c r="B40" i="6850"/>
  <c r="C340" i="2"/>
  <c r="B342" i="2"/>
  <c r="C33" i="6850"/>
  <c r="B363" i="2"/>
  <c r="C554" i="2"/>
  <c r="C366" i="2"/>
  <c r="B620" i="2"/>
  <c r="B563" i="2"/>
  <c r="C476" i="2"/>
  <c r="C372" i="2"/>
  <c r="C253" i="2"/>
  <c r="B255" i="2"/>
  <c r="C382" i="2"/>
  <c r="C432" i="2"/>
  <c r="B299" i="2"/>
  <c r="C88" i="6850"/>
  <c r="B62" i="6851"/>
  <c r="C361" i="2"/>
  <c r="C409" i="2"/>
  <c r="B504" i="2"/>
  <c r="C530" i="2"/>
  <c r="C206" i="2"/>
  <c r="B624" i="2"/>
  <c r="C260" i="2"/>
  <c r="C87" i="6851"/>
  <c r="B279" i="2"/>
  <c r="B595" i="2"/>
  <c r="B211" i="2"/>
  <c r="C279" i="2"/>
  <c r="C369" i="2"/>
  <c r="B625" i="2"/>
  <c r="B34" i="6850"/>
  <c r="B306" i="2"/>
  <c r="B514" i="2"/>
  <c r="B559" i="2"/>
  <c r="B562" i="2"/>
  <c r="C347" i="2"/>
  <c r="B215" i="2"/>
  <c r="C243" i="2"/>
  <c r="B592" i="2"/>
  <c r="B353" i="2"/>
  <c r="B178" i="2"/>
  <c r="B397" i="2"/>
  <c r="B375" i="2"/>
  <c r="B498" i="2"/>
  <c r="C333" i="2"/>
  <c r="C95" i="6851"/>
  <c r="B351" i="2"/>
  <c r="C286" i="2"/>
  <c r="C47" i="6851"/>
  <c r="C621" i="2"/>
  <c r="B390" i="2"/>
  <c r="B367" i="2"/>
  <c r="B540" i="2"/>
  <c r="B366" i="2"/>
  <c r="C19" i="6851"/>
  <c r="B19" i="6850"/>
  <c r="B329" i="2"/>
  <c r="B358" i="2"/>
  <c r="C390" i="2"/>
  <c r="B285" i="2"/>
  <c r="B67" i="6851"/>
  <c r="C49" i="6850"/>
  <c r="B428" i="2"/>
  <c r="B568" i="2"/>
  <c r="B63" i="6850"/>
  <c r="B627" i="2"/>
  <c r="C569" i="2"/>
  <c r="B580" i="2"/>
  <c r="C62" i="6851"/>
  <c r="B108" i="2"/>
  <c r="C57" i="6851"/>
  <c r="B364" i="2"/>
  <c r="C97" i="6851"/>
  <c r="C567" i="2"/>
  <c r="B431" i="2"/>
  <c r="B44" i="6850"/>
  <c r="C211" i="2"/>
  <c r="B152" i="2"/>
  <c r="B136" i="2"/>
  <c r="B181" i="2"/>
  <c r="C355" i="2"/>
  <c r="B577" i="2"/>
  <c r="C353" i="2"/>
  <c r="B613" i="2"/>
  <c r="C45" i="6850"/>
  <c r="B60" i="6851"/>
  <c r="C96" i="6850"/>
  <c r="B32" i="6851"/>
  <c r="B26" i="6850"/>
  <c r="C501" i="2"/>
  <c r="B97" i="6851"/>
  <c r="B245" i="2"/>
  <c r="C371" i="2"/>
  <c r="B475" i="2"/>
  <c r="B600" i="2"/>
  <c r="B422" i="2"/>
  <c r="B649" i="2"/>
  <c r="C40" i="6850"/>
  <c r="B589" i="2"/>
  <c r="C625" i="2"/>
  <c r="C574" i="2"/>
  <c r="B339" i="2"/>
  <c r="C499" i="2"/>
  <c r="C255" i="2"/>
  <c r="B628" i="2"/>
  <c r="B336" i="2"/>
  <c r="B573" i="2"/>
  <c r="C513" i="2"/>
  <c r="C199" i="2"/>
  <c r="C422" i="2"/>
  <c r="B347" i="2"/>
  <c r="B401" i="2"/>
  <c r="B411" i="2"/>
  <c r="C633" i="2"/>
  <c r="C37" i="6851"/>
  <c r="C563" i="2"/>
  <c r="C234" i="2"/>
  <c r="C52" i="6851"/>
  <c r="B651" i="2"/>
  <c r="B87" i="6851"/>
  <c r="B605" i="2"/>
  <c r="C236" i="2"/>
  <c r="B430" i="2"/>
  <c r="C307" i="2"/>
  <c r="B380" i="2"/>
  <c r="B393" i="2"/>
  <c r="B260" i="2"/>
  <c r="B171" i="2"/>
  <c r="B464" i="2"/>
  <c r="C52" i="6850"/>
  <c r="C583" i="2"/>
  <c r="B352" i="2"/>
  <c r="C356" i="2"/>
  <c r="C649" i="2"/>
  <c r="B22" i="6851"/>
  <c r="AN628" i="2"/>
  <c r="AM628" i="2"/>
  <c r="E628" i="2"/>
  <c r="AN298" i="2"/>
  <c r="AM298" i="2"/>
  <c r="E298" i="2"/>
  <c r="AM650" i="2"/>
  <c r="E650" i="2"/>
  <c r="AN650" i="2"/>
  <c r="AN569" i="2"/>
  <c r="E569" i="2"/>
  <c r="AM569" i="2"/>
  <c r="AN266" i="2"/>
  <c r="AM266" i="2"/>
  <c r="E266" i="2"/>
  <c r="AN644" i="2"/>
  <c r="AM644" i="2"/>
  <c r="E644" i="2"/>
  <c r="AN248" i="2"/>
  <c r="AM248" i="2"/>
  <c r="E248" i="2"/>
  <c r="AN616" i="2"/>
  <c r="AM616" i="2"/>
  <c r="E616" i="2"/>
  <c r="AM621" i="2"/>
  <c r="AN621" i="2"/>
  <c r="E621" i="2"/>
  <c r="AN287" i="2"/>
  <c r="AM287" i="2"/>
  <c r="E287" i="2"/>
  <c r="AN599" i="2"/>
  <c r="AM599" i="2"/>
  <c r="E599" i="2"/>
  <c r="AN277" i="2"/>
  <c r="AM277" i="2"/>
  <c r="E277" i="2"/>
  <c r="AN219" i="2"/>
  <c r="AM219" i="2"/>
  <c r="E219" i="2"/>
  <c r="AN636" i="2"/>
  <c r="AM636" i="2"/>
  <c r="E636" i="2"/>
  <c r="AN280" i="2"/>
  <c r="AM280" i="2"/>
  <c r="E280" i="2"/>
  <c r="AN489" i="2"/>
  <c r="AM489" i="2"/>
  <c r="E489" i="2"/>
  <c r="AN223" i="2"/>
  <c r="AM223" i="2"/>
  <c r="E223" i="2"/>
  <c r="AN596" i="2"/>
  <c r="AM596" i="2"/>
  <c r="E596" i="2"/>
  <c r="D597" i="2" s="1"/>
  <c r="AN535" i="2"/>
  <c r="AM535" i="2"/>
  <c r="E535" i="2"/>
  <c r="AN600" i="2"/>
  <c r="AM600" i="2"/>
  <c r="E600" i="2"/>
  <c r="AM171" i="2"/>
  <c r="E171" i="2"/>
  <c r="AN171" i="2"/>
  <c r="AN437" i="2"/>
  <c r="AM437" i="2"/>
  <c r="E437" i="2"/>
  <c r="AN570" i="2"/>
  <c r="AM570" i="2"/>
  <c r="E570" i="2"/>
  <c r="E351" i="2"/>
  <c r="AM351" i="2"/>
  <c r="AN351" i="2"/>
  <c r="AN65" i="2"/>
  <c r="AM65" i="2"/>
  <c r="E65" i="2"/>
  <c r="AM580" i="2"/>
  <c r="AN580" i="2"/>
  <c r="E580" i="2"/>
  <c r="AN589" i="2"/>
  <c r="E589" i="2"/>
  <c r="AM589" i="2"/>
  <c r="AN330" i="2"/>
  <c r="AM330" i="2"/>
  <c r="E330" i="2"/>
  <c r="AN403" i="2"/>
  <c r="AM403" i="2"/>
  <c r="E403" i="2"/>
  <c r="AN147" i="2"/>
  <c r="AM147" i="2"/>
  <c r="E147" i="2"/>
  <c r="AN128" i="2"/>
  <c r="AM128" i="2"/>
  <c r="E128" i="2"/>
  <c r="AN548" i="2"/>
  <c r="AM548" i="2"/>
  <c r="E548" i="2"/>
  <c r="D549" i="2" s="1"/>
  <c r="AN160" i="2"/>
  <c r="AM160" i="2"/>
  <c r="E160" i="2"/>
  <c r="E364" i="2"/>
  <c r="AM364" i="2"/>
  <c r="AN364" i="2"/>
  <c r="E633" i="2"/>
  <c r="AM633" i="2"/>
  <c r="AN633" i="2"/>
  <c r="AN295" i="2"/>
  <c r="AM295" i="2"/>
  <c r="E295" i="2"/>
  <c r="E86" i="2"/>
  <c r="AN86" i="2"/>
  <c r="AM86" i="2"/>
  <c r="AN538" i="2"/>
  <c r="AM538" i="2"/>
  <c r="E538" i="2"/>
  <c r="AM285" i="2"/>
  <c r="AN285" i="2"/>
  <c r="E285" i="2"/>
  <c r="AN76" i="2"/>
  <c r="AM76" i="2"/>
  <c r="E76" i="2"/>
  <c r="E460" i="2"/>
  <c r="AN460" i="2"/>
  <c r="AM460" i="2"/>
  <c r="AN132" i="2"/>
  <c r="AM132" i="2"/>
  <c r="E132" i="2"/>
  <c r="AM136" i="2"/>
  <c r="E136" i="2"/>
  <c r="AN136" i="2"/>
  <c r="E474" i="2"/>
  <c r="AN474" i="2"/>
  <c r="AM474" i="2"/>
  <c r="AN90" i="2"/>
  <c r="AM90" i="2"/>
  <c r="E90" i="2"/>
  <c r="AN452" i="2"/>
  <c r="AM452" i="2"/>
  <c r="E452" i="2"/>
  <c r="AM348" i="2"/>
  <c r="AN348" i="2"/>
  <c r="E348" i="2"/>
  <c r="AM261" i="2"/>
  <c r="AN261" i="2"/>
  <c r="E261" i="2"/>
  <c r="E111" i="2"/>
  <c r="AM111" i="2"/>
  <c r="AN111" i="2"/>
  <c r="AN80" i="2"/>
  <c r="AM80" i="2"/>
  <c r="E80" i="2"/>
  <c r="D81" i="2" s="1"/>
  <c r="AN96" i="2"/>
  <c r="AM96" i="2"/>
  <c r="E96" i="2"/>
  <c r="AN335" i="2"/>
  <c r="E335" i="2"/>
  <c r="AM335" i="2"/>
  <c r="AN469" i="2"/>
  <c r="AM469" i="2"/>
  <c r="E469" i="2"/>
  <c r="AN126" i="2"/>
  <c r="AM126" i="2"/>
  <c r="E126" i="2"/>
  <c r="D127" i="2" s="1"/>
  <c r="AN439" i="2"/>
  <c r="AM439" i="2"/>
  <c r="E439" i="2"/>
  <c r="AN372" i="2"/>
  <c r="AM372" i="2"/>
  <c r="E372" i="2"/>
  <c r="D373" i="2" s="1"/>
  <c r="AN499" i="2"/>
  <c r="E499" i="2"/>
  <c r="AM499" i="2"/>
  <c r="AN528" i="2"/>
  <c r="AM528" i="2"/>
  <c r="E528" i="2"/>
  <c r="AM45" i="2"/>
  <c r="AN45" i="2"/>
  <c r="E45" i="2"/>
  <c r="AN208" i="2"/>
  <c r="AM208" i="2"/>
  <c r="E208" i="2"/>
  <c r="AM329" i="2"/>
  <c r="AN329" i="2"/>
  <c r="E329" i="2"/>
  <c r="AN345" i="2"/>
  <c r="E345" i="2"/>
  <c r="AM345" i="2"/>
  <c r="AN541" i="2"/>
  <c r="AM541" i="2"/>
  <c r="E541" i="2"/>
  <c r="AN290" i="2"/>
  <c r="AM290" i="2"/>
  <c r="E290" i="2"/>
  <c r="AN419" i="2"/>
  <c r="AM419" i="2"/>
  <c r="E419" i="2"/>
  <c r="AM435" i="2"/>
  <c r="E435" i="2"/>
  <c r="AN435" i="2"/>
  <c r="E327" i="2"/>
  <c r="AM327" i="2"/>
  <c r="AN327" i="2"/>
  <c r="AN250" i="2"/>
  <c r="AM250" i="2"/>
  <c r="E250" i="2"/>
  <c r="D251" i="2" s="1"/>
  <c r="AN225" i="2"/>
  <c r="AM225" i="2"/>
  <c r="E225" i="2"/>
  <c r="AN278" i="2"/>
  <c r="AM278" i="2"/>
  <c r="E278" i="2"/>
  <c r="AN553" i="2"/>
  <c r="AM553" i="2"/>
  <c r="E553" i="2"/>
  <c r="AN87" i="2"/>
  <c r="AM87" i="2"/>
  <c r="E87" i="2"/>
  <c r="AN477" i="2"/>
  <c r="AM477" i="2"/>
  <c r="E477" i="2"/>
  <c r="AN436" i="2"/>
  <c r="AM436" i="2"/>
  <c r="E436" i="2"/>
  <c r="AN67" i="2"/>
  <c r="AM67" i="2"/>
  <c r="E67" i="2"/>
  <c r="AM255" i="2"/>
  <c r="AN255" i="2"/>
  <c r="E255" i="2"/>
  <c r="D256" i="2" s="1"/>
  <c r="AN370" i="2"/>
  <c r="AM370" i="2"/>
  <c r="E370" i="2"/>
  <c r="AN508" i="2"/>
  <c r="AM508" i="2"/>
  <c r="E508" i="2"/>
  <c r="AM513" i="2"/>
  <c r="AN513" i="2"/>
  <c r="E513" i="2"/>
  <c r="AN63" i="2"/>
  <c r="AM63" i="2"/>
  <c r="E63" i="2"/>
  <c r="AN301" i="2"/>
  <c r="AM301" i="2"/>
  <c r="E301" i="2"/>
  <c r="AN606" i="2"/>
  <c r="AM606" i="2"/>
  <c r="E606" i="2"/>
  <c r="D607" i="2" s="1"/>
  <c r="AM319" i="2"/>
  <c r="E319" i="2"/>
  <c r="AN319" i="2"/>
  <c r="E42" i="2"/>
  <c r="D44" i="2" s="1"/>
  <c r="AN42" i="2"/>
  <c r="AM42" i="2"/>
  <c r="AN532" i="2"/>
  <c r="AM532" i="2"/>
  <c r="E532" i="2"/>
  <c r="AM178" i="2"/>
  <c r="E178" i="2"/>
  <c r="D179" i="2" s="1"/>
  <c r="AN178" i="2"/>
  <c r="E292" i="2"/>
  <c r="AN292" i="2"/>
  <c r="AM292" i="2"/>
  <c r="E163" i="2"/>
  <c r="AN163" i="2"/>
  <c r="AM163" i="2"/>
  <c r="AN62" i="2"/>
  <c r="AM62" i="2"/>
  <c r="E62" i="2"/>
  <c r="AN615" i="2"/>
  <c r="AM615" i="2"/>
  <c r="E615" i="2"/>
  <c r="AN239" i="2"/>
  <c r="AM239" i="2"/>
  <c r="E239" i="2"/>
  <c r="AN296" i="2"/>
  <c r="AM296" i="2"/>
  <c r="E296" i="2"/>
  <c r="AN49" i="2"/>
  <c r="AM49" i="2"/>
  <c r="E49" i="2"/>
  <c r="AN386" i="2"/>
  <c r="AM386" i="2"/>
  <c r="E386" i="2"/>
  <c r="AN471" i="2"/>
  <c r="AM471" i="2"/>
  <c r="E471" i="2"/>
  <c r="AN137" i="2"/>
  <c r="AM137" i="2"/>
  <c r="E137" i="2"/>
  <c r="D138" i="2" s="1"/>
  <c r="AM245" i="2"/>
  <c r="AN245" i="2"/>
  <c r="E245" i="2"/>
  <c r="AN159" i="2"/>
  <c r="AM159" i="2"/>
  <c r="E159" i="2"/>
  <c r="AN588" i="2"/>
  <c r="AM588" i="2"/>
  <c r="E588" i="2"/>
  <c r="AM629" i="2"/>
  <c r="AN629" i="2"/>
  <c r="E629" i="2"/>
  <c r="AN122" i="2"/>
  <c r="AM122" i="2"/>
  <c r="E122" i="2"/>
  <c r="E591" i="2"/>
  <c r="AN591" i="2"/>
  <c r="AM591" i="2"/>
  <c r="AN417" i="2"/>
  <c r="AM417" i="2"/>
  <c r="E417" i="2"/>
  <c r="AN52" i="2"/>
  <c r="AM52" i="2"/>
  <c r="E52" i="2"/>
  <c r="AN503" i="2"/>
  <c r="AM503" i="2"/>
  <c r="E503" i="2"/>
  <c r="AN630" i="2"/>
  <c r="AM630" i="2"/>
  <c r="E630" i="2"/>
  <c r="AN94" i="2"/>
  <c r="AM94" i="2"/>
  <c r="E94" i="2"/>
  <c r="AN623" i="2"/>
  <c r="AM623" i="2"/>
  <c r="E623" i="2"/>
  <c r="AN233" i="2"/>
  <c r="AM233" i="2"/>
  <c r="E233" i="2"/>
  <c r="E575" i="2"/>
  <c r="AM575" i="2"/>
  <c r="AN575" i="2"/>
  <c r="AN445" i="2"/>
  <c r="AM445" i="2"/>
  <c r="E445" i="2"/>
  <c r="AN304" i="2"/>
  <c r="AM304" i="2"/>
  <c r="E304" i="2"/>
  <c r="D305" i="2" s="1"/>
  <c r="AN314" i="2"/>
  <c r="AM314" i="2"/>
  <c r="E314" i="2"/>
  <c r="E404" i="2"/>
  <c r="AN404" i="2"/>
  <c r="AM404" i="2"/>
  <c r="AN317" i="2"/>
  <c r="AM317" i="2"/>
  <c r="E317" i="2"/>
  <c r="E365" i="2"/>
  <c r="AN365" i="2"/>
  <c r="AM365" i="2"/>
  <c r="AN564" i="2"/>
  <c r="AM564" i="2"/>
  <c r="E564" i="2"/>
  <c r="AN162" i="2"/>
  <c r="AM162" i="2"/>
  <c r="E162" i="2"/>
  <c r="AN563" i="2"/>
  <c r="E563" i="2"/>
  <c r="AM563" i="2"/>
  <c r="AN281" i="2"/>
  <c r="AM281" i="2"/>
  <c r="E281" i="2"/>
  <c r="D282" i="2" s="1"/>
  <c r="AM411" i="2"/>
  <c r="AN411" i="2"/>
  <c r="E411" i="2"/>
  <c r="AN196" i="2"/>
  <c r="AM196" i="2"/>
  <c r="E196" i="2"/>
  <c r="AN173" i="2"/>
  <c r="AM173" i="2"/>
  <c r="E173" i="2"/>
  <c r="AN342" i="2"/>
  <c r="AM342" i="2"/>
  <c r="E342" i="2"/>
  <c r="AN167" i="2"/>
  <c r="AM167" i="2"/>
  <c r="E167" i="2"/>
  <c r="AN267" i="2"/>
  <c r="AM267" i="2"/>
  <c r="E267" i="2"/>
  <c r="AN398" i="2"/>
  <c r="E398" i="2"/>
  <c r="AM398" i="2"/>
  <c r="AM459" i="2"/>
  <c r="E459" i="2"/>
  <c r="AN459" i="2"/>
  <c r="E412" i="2"/>
  <c r="AM412" i="2"/>
  <c r="AN412" i="2"/>
  <c r="AN586" i="2"/>
  <c r="AM586" i="2"/>
  <c r="E586" i="2"/>
  <c r="AM241" i="2"/>
  <c r="AN241" i="2"/>
  <c r="E241" i="2"/>
  <c r="D242" i="2" s="1"/>
  <c r="AN114" i="2"/>
  <c r="AM114" i="2"/>
  <c r="E114" i="2"/>
  <c r="D115" i="2" s="1"/>
  <c r="AM333" i="2"/>
  <c r="AN333" i="2"/>
  <c r="E333" i="2"/>
  <c r="AM363" i="2"/>
  <c r="E363" i="2"/>
  <c r="AN363" i="2"/>
  <c r="AN551" i="2"/>
  <c r="AM551" i="2"/>
  <c r="E551" i="2"/>
  <c r="AN269" i="2"/>
  <c r="AM269" i="2"/>
  <c r="E269" i="2"/>
  <c r="D270" i="2" s="1"/>
  <c r="AN338" i="2"/>
  <c r="AM338" i="2"/>
  <c r="E338" i="2"/>
  <c r="AN537" i="2"/>
  <c r="AM537" i="2"/>
  <c r="E537" i="2"/>
  <c r="AN383" i="2"/>
  <c r="E383" i="2"/>
  <c r="AM383" i="2"/>
  <c r="AN415" i="2"/>
  <c r="AM415" i="2"/>
  <c r="E415" i="2"/>
  <c r="AN164" i="2"/>
  <c r="AM164" i="2"/>
  <c r="E164" i="2"/>
  <c r="AN47" i="2"/>
  <c r="AM47" i="2"/>
  <c r="E47" i="2"/>
  <c r="AN123" i="2"/>
  <c r="AM123" i="2"/>
  <c r="E123" i="2"/>
  <c r="AN79" i="2"/>
  <c r="AM79" i="2"/>
  <c r="E79" i="2"/>
  <c r="AN642" i="2"/>
  <c r="AM642" i="2"/>
  <c r="E642" i="2"/>
  <c r="AN646" i="2"/>
  <c r="AM646" i="2"/>
  <c r="E646" i="2"/>
  <c r="AN441" i="2"/>
  <c r="AM441" i="2"/>
  <c r="E441" i="2"/>
  <c r="AM583" i="2"/>
  <c r="E583" i="2"/>
  <c r="AN583" i="2"/>
  <c r="AN482" i="2"/>
  <c r="AM482" i="2"/>
  <c r="E482" i="2"/>
  <c r="D483" i="2" s="1"/>
  <c r="AN188" i="2"/>
  <c r="AM188" i="2"/>
  <c r="E188" i="2"/>
  <c r="D189" i="2" s="1"/>
  <c r="AN129" i="2"/>
  <c r="AM129" i="2"/>
  <c r="E129" i="2"/>
  <c r="AN156" i="2"/>
  <c r="AM156" i="2"/>
  <c r="E156" i="2"/>
  <c r="AM523" i="2"/>
  <c r="AN523" i="2"/>
  <c r="E523" i="2"/>
  <c r="AN61" i="2"/>
  <c r="AM61" i="2"/>
  <c r="E61" i="2"/>
  <c r="E574" i="2"/>
  <c r="AM574" i="2"/>
  <c r="AN574" i="2"/>
  <c r="AN648" i="2"/>
  <c r="AM648" i="2"/>
  <c r="E648" i="2"/>
  <c r="AN235" i="2"/>
  <c r="AM235" i="2"/>
  <c r="E235" i="2"/>
  <c r="AN117" i="2"/>
  <c r="AM117" i="2"/>
  <c r="E117" i="2"/>
  <c r="AN34" i="2"/>
  <c r="AM34" i="2"/>
  <c r="E34" i="2"/>
  <c r="AN450" i="2"/>
  <c r="AM450" i="2"/>
  <c r="E450" i="2"/>
  <c r="AN177" i="2"/>
  <c r="AM177" i="2"/>
  <c r="E177" i="2"/>
  <c r="AN578" i="2"/>
  <c r="AM578" i="2"/>
  <c r="E578" i="2"/>
  <c r="AN118" i="2"/>
  <c r="AM118" i="2"/>
  <c r="E118" i="2"/>
  <c r="AN427" i="2"/>
  <c r="AM427" i="2"/>
  <c r="E427" i="2"/>
  <c r="AN30" i="2"/>
  <c r="AM30" i="2"/>
  <c r="E30" i="2"/>
  <c r="AN195" i="2"/>
  <c r="AM195" i="2"/>
  <c r="E195" i="2"/>
  <c r="AN421" i="2"/>
  <c r="AM421" i="2"/>
  <c r="E421" i="2"/>
  <c r="E493" i="2"/>
  <c r="AN493" i="2"/>
  <c r="AM493" i="2"/>
  <c r="AN377" i="2"/>
  <c r="AM377" i="2"/>
  <c r="E377" i="2"/>
  <c r="E352" i="2"/>
  <c r="AN352" i="2"/>
  <c r="AM352" i="2"/>
  <c r="AN461" i="2"/>
  <c r="AM461" i="2"/>
  <c r="E461" i="2"/>
  <c r="AN350" i="2"/>
  <c r="E350" i="2"/>
  <c r="AM350" i="2"/>
  <c r="AN283" i="2"/>
  <c r="AM283" i="2"/>
  <c r="E283" i="2"/>
  <c r="D284" i="2" s="1"/>
  <c r="AM425" i="2"/>
  <c r="E425" i="2"/>
  <c r="AN425" i="2"/>
  <c r="AN224" i="2"/>
  <c r="AM224" i="2"/>
  <c r="E224" i="2"/>
  <c r="AN37" i="2"/>
  <c r="AM37" i="2"/>
  <c r="E37" i="2"/>
  <c r="AN594" i="2"/>
  <c r="E594" i="2"/>
  <c r="AM594" i="2"/>
  <c r="AN367" i="2"/>
  <c r="E367" i="2"/>
  <c r="AM367" i="2"/>
  <c r="AN595" i="2"/>
  <c r="AM595" i="2"/>
  <c r="E595" i="2"/>
  <c r="E55" i="2"/>
  <c r="D55" i="2" s="1"/>
  <c r="AN55" i="2"/>
  <c r="AM55" i="2"/>
  <c r="AN155" i="2"/>
  <c r="AM155" i="2"/>
  <c r="E155" i="2"/>
  <c r="AN142" i="2"/>
  <c r="AM142" i="2"/>
  <c r="E142" i="2"/>
  <c r="AN388" i="2"/>
  <c r="AM388" i="2"/>
  <c r="E388" i="2"/>
  <c r="AM175" i="2"/>
  <c r="E175" i="2"/>
  <c r="AN175" i="2"/>
  <c r="AN542" i="2"/>
  <c r="AM542" i="2"/>
  <c r="E542" i="2"/>
  <c r="D543" i="2" s="1"/>
  <c r="AN202" i="2"/>
  <c r="AM202" i="2"/>
  <c r="E202" i="2"/>
  <c r="D203" i="2" s="1"/>
  <c r="D204" i="2" s="1"/>
  <c r="AN68" i="2"/>
  <c r="AM68" i="2"/>
  <c r="E68" i="2"/>
  <c r="AN566" i="2"/>
  <c r="AM566" i="2"/>
  <c r="E566" i="2"/>
  <c r="AN36" i="2"/>
  <c r="AM36" i="2"/>
  <c r="E36" i="2"/>
  <c r="AN259" i="2"/>
  <c r="AM259" i="2"/>
  <c r="E259" i="2"/>
  <c r="AN151" i="2"/>
  <c r="AM151" i="2"/>
  <c r="E151" i="2"/>
  <c r="AN448" i="2"/>
  <c r="AM448" i="2"/>
  <c r="E448" i="2"/>
  <c r="D449" i="2" s="1"/>
  <c r="AN550" i="2"/>
  <c r="AM550" i="2"/>
  <c r="E550" i="2"/>
  <c r="AN328" i="2"/>
  <c r="AM328" i="2"/>
  <c r="E328" i="2"/>
  <c r="E462" i="2"/>
  <c r="AM462" i="2"/>
  <c r="AN462" i="2"/>
  <c r="E356" i="2"/>
  <c r="AN356" i="2"/>
  <c r="AM356" i="2"/>
  <c r="E432" i="2"/>
  <c r="AM432" i="2"/>
  <c r="AN432" i="2"/>
  <c r="AN60" i="2"/>
  <c r="E60" i="2"/>
  <c r="AM60" i="2"/>
  <c r="AN423" i="2"/>
  <c r="AM423" i="2"/>
  <c r="E423" i="2"/>
  <c r="D424" i="2" s="1"/>
  <c r="AN645" i="2"/>
  <c r="AM645" i="2"/>
  <c r="E645" i="2"/>
  <c r="AN634" i="2"/>
  <c r="AM634" i="2"/>
  <c r="E634" i="2"/>
  <c r="AN176" i="2"/>
  <c r="AM176" i="2"/>
  <c r="E176" i="2"/>
  <c r="AN357" i="2"/>
  <c r="AM357" i="2"/>
  <c r="E357" i="2"/>
  <c r="AN50" i="2"/>
  <c r="AM50" i="2"/>
  <c r="E50" i="2"/>
  <c r="D54" i="2" s="1"/>
  <c r="AN627" i="2"/>
  <c r="E627" i="2"/>
  <c r="AM627" i="2"/>
  <c r="AM108" i="2"/>
  <c r="AN108" i="2"/>
  <c r="E108" i="2"/>
  <c r="D109" i="2" s="1"/>
  <c r="AN587" i="2"/>
  <c r="AM587" i="2"/>
  <c r="E587" i="2"/>
  <c r="D588" i="2" s="1"/>
  <c r="AM504" i="2"/>
  <c r="AN504" i="2"/>
  <c r="E504" i="2"/>
  <c r="AN38" i="2"/>
  <c r="AM38" i="2"/>
  <c r="E38" i="2"/>
  <c r="AM321" i="2"/>
  <c r="AN321" i="2"/>
  <c r="E321" i="2"/>
  <c r="D322" i="2" s="1"/>
  <c r="AN497" i="2"/>
  <c r="AM497" i="2"/>
  <c r="E497" i="2"/>
  <c r="AM410" i="2"/>
  <c r="AN410" i="2"/>
  <c r="E410" i="2"/>
  <c r="AN291" i="2"/>
  <c r="AM291" i="2"/>
  <c r="E291" i="2"/>
  <c r="AM211" i="2"/>
  <c r="AN211" i="2"/>
  <c r="E211" i="2"/>
  <c r="AM500" i="2"/>
  <c r="AN500" i="2"/>
  <c r="E500" i="2"/>
  <c r="AN169" i="2"/>
  <c r="AM169" i="2"/>
  <c r="E169" i="2"/>
  <c r="D169" i="2" s="1"/>
  <c r="AM230" i="2"/>
  <c r="AN230" i="2"/>
  <c r="E230" i="2"/>
  <c r="AN438" i="2"/>
  <c r="AM438" i="2"/>
  <c r="E438" i="2"/>
  <c r="E625" i="2"/>
  <c r="AN625" i="2"/>
  <c r="AM625" i="2"/>
  <c r="AN647" i="2"/>
  <c r="AM647" i="2"/>
  <c r="E647" i="2"/>
  <c r="AN442" i="2"/>
  <c r="AM442" i="2"/>
  <c r="E442" i="2"/>
  <c r="AN640" i="2"/>
  <c r="E640" i="2"/>
  <c r="D641" i="2" s="1"/>
  <c r="AM640" i="2"/>
  <c r="AN56" i="2"/>
  <c r="AM56" i="2"/>
  <c r="E56" i="2"/>
  <c r="AN385" i="2"/>
  <c r="AM385" i="2"/>
  <c r="E385" i="2"/>
  <c r="AN355" i="2"/>
  <c r="AM355" i="2"/>
  <c r="E355" i="2"/>
  <c r="AN478" i="2"/>
  <c r="AM478" i="2"/>
  <c r="E478" i="2"/>
  <c r="AM380" i="2"/>
  <c r="AN380" i="2"/>
  <c r="E380" i="2"/>
  <c r="AN240" i="2"/>
  <c r="AM240" i="2"/>
  <c r="E240" i="2"/>
  <c r="AN619" i="2"/>
  <c r="AM619" i="2"/>
  <c r="E619" i="2"/>
  <c r="E23" i="2"/>
  <c r="AN23" i="2"/>
  <c r="AM23" i="2"/>
  <c r="AN134" i="2"/>
  <c r="AM134" i="2"/>
  <c r="E134" i="2"/>
  <c r="AN382" i="2"/>
  <c r="E382" i="2"/>
  <c r="AM382" i="2"/>
  <c r="AN307" i="2"/>
  <c r="E307" i="2"/>
  <c r="D308" i="2" s="1"/>
  <c r="AM307" i="2"/>
  <c r="AN544" i="2"/>
  <c r="AM544" i="2"/>
  <c r="E544" i="2"/>
  <c r="AN484" i="2"/>
  <c r="AM484" i="2"/>
  <c r="E484" i="2"/>
  <c r="AN491" i="2"/>
  <c r="AM491" i="2"/>
  <c r="E491" i="2"/>
  <c r="AM555" i="2"/>
  <c r="E555" i="2"/>
  <c r="AN555" i="2"/>
  <c r="AN458" i="2"/>
  <c r="AM458" i="2"/>
  <c r="E458" i="2"/>
  <c r="AN443" i="2"/>
  <c r="AM443" i="2"/>
  <c r="E443" i="2"/>
  <c r="D444" i="2" s="1"/>
  <c r="AN150" i="2"/>
  <c r="AM150" i="2"/>
  <c r="E150" i="2"/>
  <c r="AN192" i="2"/>
  <c r="AM192" i="2"/>
  <c r="E192" i="2"/>
  <c r="D193" i="2" s="1"/>
  <c r="AN347" i="2"/>
  <c r="E347" i="2"/>
  <c r="AM347" i="2"/>
  <c r="AM320" i="2"/>
  <c r="AN320" i="2"/>
  <c r="E320" i="2"/>
  <c r="AN254" i="2"/>
  <c r="AM254" i="2"/>
  <c r="E254" i="2"/>
  <c r="AN378" i="2"/>
  <c r="AM378" i="2"/>
  <c r="E378" i="2"/>
  <c r="AN525" i="2"/>
  <c r="AM525" i="2"/>
  <c r="E525" i="2"/>
  <c r="D526" i="2" s="1"/>
  <c r="AN268" i="2"/>
  <c r="AM268" i="2"/>
  <c r="E268" i="2"/>
  <c r="AM573" i="2"/>
  <c r="AN573" i="2"/>
  <c r="E573" i="2"/>
  <c r="E341" i="2"/>
  <c r="AN341" i="2"/>
  <c r="AM341" i="2"/>
  <c r="AM279" i="2"/>
  <c r="AN279" i="2"/>
  <c r="E279" i="2"/>
  <c r="AN289" i="2"/>
  <c r="AM289" i="2"/>
  <c r="E289" i="2"/>
  <c r="AN119" i="2"/>
  <c r="AM119" i="2"/>
  <c r="E119" i="2"/>
  <c r="AN293" i="2"/>
  <c r="AM293" i="2"/>
  <c r="E293" i="2"/>
  <c r="AN343" i="2"/>
  <c r="AM343" i="2"/>
  <c r="E343" i="2"/>
  <c r="AM494" i="2"/>
  <c r="E494" i="2"/>
  <c r="D495" i="2" s="1"/>
  <c r="AN494" i="2"/>
  <c r="AN618" i="2"/>
  <c r="AM618" i="2"/>
  <c r="E618" i="2"/>
  <c r="AN262" i="2"/>
  <c r="AM262" i="2"/>
  <c r="E262" i="2"/>
  <c r="AN457" i="2"/>
  <c r="AM457" i="2"/>
  <c r="E457" i="2"/>
  <c r="AN107" i="2"/>
  <c r="AM107" i="2"/>
  <c r="E107" i="2"/>
  <c r="AM344" i="2"/>
  <c r="E344" i="2"/>
  <c r="AN344" i="2"/>
  <c r="AN209" i="2"/>
  <c r="AM209" i="2"/>
  <c r="E209" i="2"/>
  <c r="AN315" i="2"/>
  <c r="AM315" i="2"/>
  <c r="E315" i="2"/>
  <c r="AN453" i="2"/>
  <c r="AM453" i="2"/>
  <c r="E453" i="2"/>
  <c r="AN610" i="2"/>
  <c r="AM610" i="2"/>
  <c r="E610" i="2"/>
  <c r="D611" i="2" s="1"/>
  <c r="AN340" i="2"/>
  <c r="E340" i="2"/>
  <c r="AM340" i="2"/>
  <c r="E651" i="2"/>
  <c r="AN651" i="2"/>
  <c r="AM651" i="2"/>
  <c r="AM401" i="2"/>
  <c r="AN401" i="2"/>
  <c r="E401" i="2"/>
  <c r="AN93" i="2"/>
  <c r="AM93" i="2"/>
  <c r="E93" i="2"/>
  <c r="AN571" i="2"/>
  <c r="AM571" i="2"/>
  <c r="E571" i="2"/>
  <c r="AN429" i="2"/>
  <c r="AM429" i="2"/>
  <c r="E429" i="2"/>
  <c r="AN216" i="2"/>
  <c r="AM216" i="2"/>
  <c r="E216" i="2"/>
  <c r="AN232" i="2"/>
  <c r="AM232" i="2"/>
  <c r="E232" i="2"/>
  <c r="D233" i="2" s="1"/>
  <c r="AN490" i="2"/>
  <c r="AM490" i="2"/>
  <c r="E490" i="2"/>
  <c r="AM559" i="2"/>
  <c r="E559" i="2"/>
  <c r="D560" i="2" s="1"/>
  <c r="AN559" i="2"/>
  <c r="AN631" i="2"/>
  <c r="AM631" i="2"/>
  <c r="E631" i="2"/>
  <c r="AM252" i="2"/>
  <c r="AN252" i="2"/>
  <c r="E252" i="2"/>
  <c r="AN145" i="2"/>
  <c r="AM145" i="2"/>
  <c r="E145" i="2"/>
  <c r="D209" i="2" s="1"/>
  <c r="AM593" i="2"/>
  <c r="E593" i="2"/>
  <c r="AN593" i="2"/>
  <c r="E17" i="2"/>
  <c r="D18" i="2" s="1"/>
  <c r="AN17" i="2"/>
  <c r="AM17" i="2"/>
  <c r="AN609" i="2"/>
  <c r="AM609" i="2"/>
  <c r="E609" i="2"/>
  <c r="D610" i="2" s="1"/>
  <c r="AN214" i="2"/>
  <c r="AM214" i="2"/>
  <c r="E214" i="2"/>
  <c r="AM244" i="2"/>
  <c r="AN244" i="2"/>
  <c r="E244" i="2"/>
  <c r="AN540" i="2"/>
  <c r="AM540" i="2"/>
  <c r="E540" i="2"/>
  <c r="AN113" i="2"/>
  <c r="AM113" i="2"/>
  <c r="E113" i="2"/>
  <c r="D114" i="2" s="1"/>
  <c r="AN174" i="2"/>
  <c r="AM174" i="2"/>
  <c r="E174" i="2"/>
  <c r="AN397" i="2"/>
  <c r="E397" i="2"/>
  <c r="AM397" i="2"/>
  <c r="AN182" i="2"/>
  <c r="AM182" i="2"/>
  <c r="E182" i="2"/>
  <c r="D183" i="2" s="1"/>
  <c r="D53" i="2" l="1"/>
  <c r="D48" i="2"/>
  <c r="D43" i="2"/>
  <c r="D238" i="2"/>
  <c r="R21" i="6892"/>
  <c r="AJ21" i="6892"/>
  <c r="D619" i="2"/>
  <c r="D564" i="2"/>
  <c r="D291" i="2"/>
  <c r="D262" i="2"/>
  <c r="D490" i="2"/>
  <c r="D66" i="2"/>
  <c r="AI21" i="6892"/>
  <c r="AH21" i="6892" s="1"/>
  <c r="Q21" i="6892"/>
  <c r="Z21" i="6892"/>
  <c r="D13" i="6851"/>
  <c r="D65" i="6851"/>
  <c r="D545" i="2"/>
  <c r="D68" i="6851"/>
  <c r="D643" i="2"/>
  <c r="D90" i="6851"/>
  <c r="D152" i="2"/>
  <c r="D153" i="2" s="1"/>
  <c r="D112" i="2"/>
  <c r="D465" i="2"/>
  <c r="D98" i="6851"/>
  <c r="D99" i="6851" s="1"/>
  <c r="D95" i="2"/>
  <c r="D64" i="2"/>
  <c r="D166" i="2"/>
  <c r="D510" i="2"/>
  <c r="D606" i="2"/>
  <c r="D18" i="6851"/>
  <c r="D19" i="6851"/>
  <c r="D39" i="6851" s="1"/>
  <c r="D59" i="6851" s="1"/>
  <c r="D60" i="6851" s="1"/>
  <c r="D61" i="6851" s="1"/>
  <c r="D52" i="6851" s="1"/>
  <c r="D57" i="6851" s="1"/>
  <c r="D58" i="6851" s="1"/>
  <c r="D67" i="6851" s="1"/>
  <c r="D22" i="6851" s="1"/>
  <c r="D82" i="6851" s="1"/>
  <c r="D87" i="6851" s="1"/>
  <c r="D95" i="6851" s="1"/>
  <c r="D96" i="6851" s="1"/>
  <c r="D97" i="6851" s="1"/>
  <c r="D29" i="6851"/>
  <c r="D46" i="6851"/>
  <c r="D69" i="6851"/>
  <c r="D70" i="6851" s="1"/>
  <c r="D92" i="6851"/>
  <c r="D26" i="6851"/>
  <c r="D43" i="6851"/>
  <c r="D135" i="2"/>
  <c r="D389" i="2"/>
  <c r="D97" i="2"/>
  <c r="D646" i="2"/>
  <c r="D630" i="2"/>
  <c r="D278" i="2"/>
  <c r="D617" i="2"/>
  <c r="D626" i="2"/>
  <c r="D39" i="2"/>
  <c r="D463" i="2"/>
  <c r="D176" i="2"/>
  <c r="D246" i="2"/>
  <c r="D420" i="2"/>
  <c r="D267" i="2"/>
  <c r="D56" i="6851"/>
  <c r="C744" i="6847"/>
  <c r="AN22" i="6912"/>
  <c r="D184" i="2"/>
  <c r="D131" i="2"/>
  <c r="D205" i="2"/>
  <c r="D206" i="2" s="1"/>
  <c r="D180" i="2"/>
  <c r="D181" i="2" s="1"/>
  <c r="D46" i="2"/>
  <c r="D264" i="2"/>
  <c r="D141" i="2"/>
  <c r="D91" i="2"/>
  <c r="D133" i="2"/>
  <c r="D148" i="2"/>
  <c r="D637" i="2"/>
  <c r="D294" i="2"/>
  <c r="D165" i="2"/>
  <c r="D161" i="2"/>
  <c r="D220" i="2"/>
  <c r="Q20" i="6892"/>
  <c r="P20" i="6892" s="1"/>
  <c r="D582" i="2"/>
  <c r="D290" i="2"/>
  <c r="D269" i="2"/>
  <c r="D485" i="2"/>
  <c r="D433" i="2"/>
  <c r="D163" i="2"/>
  <c r="D225" i="2"/>
  <c r="D426" i="2"/>
  <c r="D119" i="2"/>
  <c r="D442" i="2"/>
  <c r="D174" i="2"/>
  <c r="D446" i="2"/>
  <c r="D447" i="2" s="1"/>
  <c r="D472" i="2"/>
  <c r="D240" i="2"/>
  <c r="D436" i="2"/>
  <c r="D542" i="2"/>
  <c r="D440" i="2"/>
  <c r="D571" i="2"/>
  <c r="D281" i="2"/>
  <c r="D249" i="2"/>
  <c r="D106" i="2" s="1"/>
  <c r="D467" i="2"/>
  <c r="D502" i="2"/>
  <c r="D370" i="2"/>
  <c r="D636" i="2"/>
  <c r="D65" i="2"/>
  <c r="D537" i="2"/>
  <c r="D222" i="2"/>
  <c r="D639" i="2"/>
  <c r="AI20" i="6892"/>
  <c r="AH20" i="6892" s="1"/>
  <c r="D277" i="2"/>
  <c r="D338" i="2"/>
  <c r="D146" i="2"/>
  <c r="D149" i="2" s="1"/>
  <c r="D159" i="2"/>
  <c r="D300" i="2"/>
  <c r="D301" i="2" s="1"/>
  <c r="D614" i="2"/>
  <c r="D489" i="2"/>
  <c r="D213" i="2"/>
  <c r="D531" i="2"/>
  <c r="D419" i="2"/>
  <c r="D508" i="2"/>
  <c r="D566" i="2"/>
  <c r="D126" i="2"/>
  <c r="D561" i="2"/>
  <c r="D228" i="2"/>
  <c r="D395" i="2" s="1"/>
  <c r="D396" i="2" s="1"/>
  <c r="D274" i="2"/>
  <c r="D122" i="2"/>
  <c r="D219" i="2"/>
  <c r="D623" i="2"/>
  <c r="D188" i="2"/>
  <c r="D480" i="2"/>
  <c r="D515" i="2"/>
  <c r="D516" i="2" s="1"/>
  <c r="D155" i="2"/>
  <c r="D226" i="2"/>
  <c r="D49" i="6851"/>
  <c r="D30" i="6851"/>
  <c r="AA11" i="6892"/>
  <c r="D35" i="2"/>
  <c r="D26" i="2" s="1"/>
  <c r="D51" i="2" s="1"/>
  <c r="D93" i="2" s="1"/>
  <c r="D99" i="2" s="1"/>
  <c r="D96" i="2" s="1"/>
  <c r="D33" i="2" s="1"/>
  <c r="D69" i="2" s="1"/>
  <c r="D67" i="2" s="1"/>
  <c r="D417" i="2"/>
  <c r="D421" i="2"/>
  <c r="D509" i="2" s="1"/>
  <c r="D520" i="2" s="1"/>
  <c r="D524" i="2" s="1"/>
  <c r="D525" i="2" s="1"/>
  <c r="D529" i="2" s="1"/>
  <c r="D330" i="2" s="1"/>
  <c r="D145" i="2" s="1"/>
  <c r="D511" i="2" s="1"/>
  <c r="D517" i="2" s="1"/>
  <c r="D528" i="2" s="1"/>
  <c r="D441" i="2"/>
  <c r="E73" i="6850"/>
  <c r="AM73" i="6850"/>
  <c r="AM82" i="6850"/>
  <c r="E82" i="6850"/>
  <c r="AM54" i="6850"/>
  <c r="E54" i="6850"/>
  <c r="E67" i="6850"/>
  <c r="AM67" i="6850"/>
  <c r="E89" i="6850"/>
  <c r="AM89" i="6850"/>
  <c r="AM86" i="6850"/>
  <c r="E86" i="6850"/>
  <c r="AM39" i="6850"/>
  <c r="E39" i="6850"/>
  <c r="AM97" i="6850"/>
  <c r="E97" i="6850"/>
  <c r="AJ11" i="6892"/>
  <c r="R11" i="6892"/>
  <c r="D297" i="2"/>
  <c r="D273" i="2"/>
  <c r="D295" i="2"/>
  <c r="D296" i="2" s="1"/>
  <c r="D303" i="2" s="1"/>
  <c r="D374" i="2"/>
  <c r="D550" i="2"/>
  <c r="D496" i="2"/>
  <c r="D450" i="2"/>
  <c r="D221" i="2"/>
  <c r="D150" i="2"/>
  <c r="D250" i="2"/>
  <c r="D235" i="2"/>
  <c r="D548" i="2"/>
  <c r="D162" i="2"/>
  <c r="D125" i="2"/>
  <c r="D553" i="2"/>
  <c r="D304" i="2"/>
  <c r="D469" i="2"/>
  <c r="D615" i="2"/>
  <c r="D360" i="2"/>
  <c r="D503" i="2"/>
  <c r="D468" i="2"/>
  <c r="D394" i="2"/>
  <c r="D223" i="2"/>
  <c r="D638" i="2"/>
  <c r="D434" i="2"/>
  <c r="D134" i="2"/>
  <c r="D49" i="2"/>
  <c r="D107" i="2"/>
  <c r="D32" i="2"/>
  <c r="D20" i="2" s="1"/>
  <c r="D89" i="2"/>
  <c r="D87" i="2" s="1"/>
  <c r="D139" i="2"/>
  <c r="AM24" i="6850"/>
  <c r="E24" i="6850"/>
  <c r="E91" i="6850"/>
  <c r="AM91" i="6850"/>
  <c r="E98" i="6850"/>
  <c r="AM98" i="6850"/>
  <c r="E22" i="6850"/>
  <c r="AM22" i="6850"/>
  <c r="E20" i="6892"/>
  <c r="D20" i="6892" s="1"/>
  <c r="C20" i="6892" s="1"/>
  <c r="E3" i="6850"/>
  <c r="AM3" i="6850"/>
  <c r="E41" i="6850"/>
  <c r="AM41" i="6850"/>
  <c r="E77" i="6850"/>
  <c r="AM77" i="6850"/>
  <c r="D3" i="6851"/>
  <c r="D4" i="6851"/>
  <c r="E34" i="6850"/>
  <c r="AM34" i="6850"/>
  <c r="E9" i="6850"/>
  <c r="AM9" i="6850"/>
  <c r="E53" i="6850"/>
  <c r="AM53" i="6850"/>
  <c r="E15" i="6850"/>
  <c r="AM15" i="6850"/>
  <c r="E95" i="6850"/>
  <c r="AM95" i="6850"/>
  <c r="D10" i="6851"/>
  <c r="D9" i="6851"/>
  <c r="D50" i="6851"/>
  <c r="E47" i="6850"/>
  <c r="AM47" i="6850"/>
  <c r="AM63" i="6850"/>
  <c r="E63" i="6850"/>
  <c r="AM55" i="6850"/>
  <c r="E55" i="6850"/>
  <c r="E90" i="6850"/>
  <c r="AM90" i="6850"/>
  <c r="E83" i="6850"/>
  <c r="AM83" i="6850"/>
  <c r="E71" i="6850"/>
  <c r="AM71" i="6850"/>
  <c r="AM68" i="6850"/>
  <c r="E68" i="6850"/>
  <c r="D11" i="6851"/>
  <c r="D16" i="6851"/>
  <c r="E74" i="6850"/>
  <c r="AM74" i="6850"/>
  <c r="AM10" i="6850"/>
  <c r="E10" i="6850"/>
  <c r="E88" i="6850"/>
  <c r="AM88" i="6850"/>
  <c r="E79" i="6850"/>
  <c r="AM79" i="6850"/>
  <c r="E50" i="6850"/>
  <c r="AM50" i="6850"/>
  <c r="D24" i="6851"/>
  <c r="D23" i="6851"/>
  <c r="D48" i="6851"/>
  <c r="AM5" i="6850"/>
  <c r="E5" i="6850"/>
  <c r="E16" i="6850"/>
  <c r="AM16" i="6850"/>
  <c r="E43" i="6850"/>
  <c r="AM43" i="6850"/>
  <c r="AM19" i="6850"/>
  <c r="E19" i="6850"/>
  <c r="E72" i="6850"/>
  <c r="D73" i="6850" s="1"/>
  <c r="AM72" i="6850"/>
  <c r="AM75" i="6850"/>
  <c r="E75" i="6850"/>
  <c r="D21" i="6851"/>
  <c r="D75" i="2"/>
  <c r="D38" i="2"/>
  <c r="Z30" i="6892"/>
  <c r="Y30" i="6892" s="1"/>
  <c r="Z8" i="6892"/>
  <c r="Y8" i="6892" s="1"/>
  <c r="D37" i="2"/>
  <c r="D47" i="2"/>
  <c r="D86" i="2" s="1"/>
  <c r="D52" i="2"/>
  <c r="D137" i="2"/>
  <c r="D635" i="2"/>
  <c r="D551" i="2"/>
  <c r="D156" i="2"/>
  <c r="AI30" i="6892"/>
  <c r="AH30" i="6892" s="1"/>
  <c r="Q8" i="6892"/>
  <c r="P8" i="6892" s="1"/>
  <c r="Q30" i="6892"/>
  <c r="P30" i="6892" s="1"/>
  <c r="AI8" i="6892"/>
  <c r="AH8" i="6892" s="1"/>
  <c r="D378" i="2"/>
  <c r="D470" i="2"/>
  <c r="D570" i="2"/>
  <c r="D544" i="2"/>
  <c r="D497" i="2"/>
  <c r="D192" i="2"/>
  <c r="D195" i="2" s="1"/>
  <c r="D196" i="2" s="1"/>
  <c r="D197" i="2" s="1"/>
  <c r="D445" i="2"/>
  <c r="D302" i="2"/>
  <c r="D521" i="2"/>
  <c r="D147" i="2"/>
  <c r="D391" i="2" s="1"/>
  <c r="D392" i="2" s="1"/>
  <c r="D231" i="2" s="1"/>
  <c r="D232" i="2" s="1"/>
  <c r="D454" i="2" s="1"/>
  <c r="D455" i="2" s="1"/>
  <c r="D458" i="2" s="1"/>
  <c r="D477" i="2" s="1"/>
  <c r="D478" i="2" s="1"/>
  <c r="D259" i="2"/>
  <c r="D216" i="2"/>
  <c r="D234" i="2" s="1"/>
  <c r="D241" i="2" s="1"/>
  <c r="D254" i="2" s="1"/>
  <c r="D255" i="2" s="1"/>
  <c r="D260" i="2" s="1"/>
  <c r="D261" i="2" s="1"/>
  <c r="D263" i="2" s="1"/>
  <c r="D285" i="2" s="1"/>
  <c r="D286" i="2" s="1"/>
  <c r="D298" i="2" s="1"/>
  <c r="D299" i="2" s="1"/>
  <c r="D353" i="2" s="1"/>
  <c r="D372" i="2" s="1"/>
  <c r="D414" i="2" s="1"/>
  <c r="D415" i="2" s="1"/>
  <c r="D272" i="2"/>
  <c r="D98" i="2" s="1"/>
  <c r="D642" i="2"/>
  <c r="D585" i="2"/>
  <c r="D586" i="2"/>
  <c r="D429" i="2"/>
  <c r="D108" i="2"/>
  <c r="D211" i="2" s="1"/>
  <c r="D230" i="2" s="1"/>
  <c r="D244" i="2" s="1"/>
  <c r="D245" i="2" s="1"/>
  <c r="D252" i="2" s="1"/>
  <c r="D253" i="2" s="1"/>
  <c r="D257" i="2" s="1"/>
  <c r="D279" i="2" s="1"/>
  <c r="D320" i="2" s="1"/>
  <c r="D333" i="2" s="1"/>
  <c r="D371" i="2" s="1"/>
  <c r="D410" i="2" s="1"/>
  <c r="D411" i="2" s="1"/>
  <c r="D199" i="2" s="1"/>
  <c r="D321" i="2" s="1"/>
  <c r="D557" i="2"/>
  <c r="D56" i="2"/>
  <c r="D283" i="2"/>
  <c r="D271" i="2"/>
  <c r="D484" i="2"/>
  <c r="D612" i="2"/>
  <c r="D388" i="2"/>
  <c r="D532" i="2"/>
  <c r="D187" i="2"/>
  <c r="D186" i="2"/>
  <c r="D208" i="2"/>
  <c r="D182" i="2"/>
  <c r="D194" i="2"/>
  <c r="D603" i="2"/>
  <c r="D111" i="2"/>
  <c r="D90" i="2"/>
  <c r="D578" i="2"/>
  <c r="D239" i="2"/>
  <c r="D266" i="2"/>
  <c r="D83" i="2"/>
  <c r="D456" i="2"/>
  <c r="AA13" i="6892"/>
  <c r="D15" i="2"/>
  <c r="Z17" i="6892"/>
  <c r="Y17" i="6892" s="1"/>
  <c r="Z10" i="6892"/>
  <c r="Y10" i="6892" s="1"/>
  <c r="Z4" i="6892"/>
  <c r="Y4" i="6892" s="1"/>
  <c r="D14" i="2"/>
  <c r="Z14" i="6892"/>
  <c r="Y14" i="6892" s="1"/>
  <c r="Z16" i="6892"/>
  <c r="Y16" i="6892" s="1"/>
  <c r="Z9" i="6892"/>
  <c r="Y9" i="6892" s="1"/>
  <c r="Z15" i="6892"/>
  <c r="Y15" i="6892" s="1"/>
  <c r="Z31" i="6892"/>
  <c r="Y31" i="6892" s="1"/>
  <c r="Z7" i="6892"/>
  <c r="Y7" i="6892" s="1"/>
  <c r="Z6" i="6892"/>
  <c r="Z32" i="6892"/>
  <c r="Y32" i="6892" s="1"/>
  <c r="U32" i="6892" s="1"/>
  <c r="Z11" i="6892"/>
  <c r="Z27" i="6892"/>
  <c r="Y27" i="6892" s="1"/>
  <c r="Z12" i="6892"/>
  <c r="Y12" i="6892" s="1"/>
  <c r="D167" i="2"/>
  <c r="D309" i="2"/>
  <c r="AA6" i="6892"/>
  <c r="D28" i="2"/>
  <c r="AA19" i="6892"/>
  <c r="D72" i="2"/>
  <c r="D71" i="2"/>
  <c r="AM35" i="6850"/>
  <c r="E35" i="6850"/>
  <c r="E11" i="6850"/>
  <c r="AM11" i="6850"/>
  <c r="E69" i="6850"/>
  <c r="AM69" i="6850"/>
  <c r="E99" i="6850"/>
  <c r="AM99" i="6850"/>
  <c r="D54" i="6851"/>
  <c r="D20" i="6851"/>
  <c r="AM56" i="6850"/>
  <c r="E56" i="6850"/>
  <c r="AM18" i="6850"/>
  <c r="E18" i="6850"/>
  <c r="AM20" i="6850"/>
  <c r="E20" i="6850"/>
  <c r="AM70" i="6850"/>
  <c r="E70" i="6850"/>
  <c r="AM59" i="6850"/>
  <c r="E59" i="6850"/>
  <c r="AM94" i="6850"/>
  <c r="E94" i="6850"/>
  <c r="AM33" i="6850"/>
  <c r="E33" i="6850"/>
  <c r="E52" i="6850"/>
  <c r="AM52" i="6850"/>
  <c r="AM48" i="6850"/>
  <c r="E48" i="6850"/>
  <c r="AM76" i="6850"/>
  <c r="E76" i="6850"/>
  <c r="D12" i="6851"/>
  <c r="D6" i="6851"/>
  <c r="D5" i="6851"/>
  <c r="E46" i="6850"/>
  <c r="AM46" i="6850"/>
  <c r="AM96" i="6850"/>
  <c r="E96" i="6850"/>
  <c r="E23" i="6850"/>
  <c r="AM23" i="6850"/>
  <c r="E13" i="6850"/>
  <c r="AM13" i="6850"/>
  <c r="D53" i="6851"/>
  <c r="AM31" i="6850"/>
  <c r="E31" i="6850"/>
  <c r="AM49" i="6850"/>
  <c r="E49" i="6850"/>
  <c r="D44" i="6851"/>
  <c r="D27" i="6851"/>
  <c r="D32" i="6851" s="1"/>
  <c r="D38" i="6851" s="1"/>
  <c r="D47" i="6851" s="1"/>
  <c r="D55" i="6851" s="1"/>
  <c r="D31" i="6851"/>
  <c r="D71" i="6851"/>
  <c r="D7" i="6851" s="1"/>
  <c r="Q19" i="6892"/>
  <c r="Q13" i="6892"/>
  <c r="AI13" i="6892"/>
  <c r="AI19" i="6892"/>
  <c r="D61" i="2"/>
  <c r="D60" i="2"/>
  <c r="D217" i="2"/>
  <c r="D243" i="2" s="1"/>
  <c r="D348" i="2" s="1"/>
  <c r="D583" i="2" s="1"/>
  <c r="D68" i="2"/>
  <c r="D461" i="2"/>
  <c r="D599" i="2"/>
  <c r="D535" i="2"/>
  <c r="D191" i="2"/>
  <c r="D190" i="2"/>
  <c r="D57" i="2"/>
  <c r="D471" i="2"/>
  <c r="D289" i="2"/>
  <c r="AI5" i="6892"/>
  <c r="AH5" i="6892" s="1"/>
  <c r="Q28" i="6892"/>
  <c r="P28" i="6892" s="1"/>
  <c r="Q33" i="6892"/>
  <c r="P33" i="6892" s="1"/>
  <c r="Q5" i="6892"/>
  <c r="P5" i="6892" s="1"/>
  <c r="AI33" i="6892"/>
  <c r="AH33" i="6892" s="1"/>
  <c r="AI28" i="6892"/>
  <c r="AH28" i="6892" s="1"/>
  <c r="D332" i="2"/>
  <c r="D29" i="2"/>
  <c r="D27" i="2"/>
  <c r="E6" i="6850"/>
  <c r="AM6" i="6850"/>
  <c r="E28" i="6850"/>
  <c r="AM28" i="6850"/>
  <c r="E27" i="6850"/>
  <c r="AM27" i="6850"/>
  <c r="D83" i="6851"/>
  <c r="D84" i="6851" s="1"/>
  <c r="D85" i="6851" s="1"/>
  <c r="D86" i="6851" s="1"/>
  <c r="D91" i="6851" s="1"/>
  <c r="D64" i="6851" s="1"/>
  <c r="D76" i="6851" s="1"/>
  <c r="D78" i="6851" s="1"/>
  <c r="E66" i="6850"/>
  <c r="AM66" i="6850"/>
  <c r="AM87" i="6850"/>
  <c r="E87" i="6850"/>
  <c r="D93" i="6851"/>
  <c r="E58" i="6850"/>
  <c r="AM58" i="6850"/>
  <c r="E80" i="6850"/>
  <c r="AM80" i="6850"/>
  <c r="E93" i="6850"/>
  <c r="D94" i="6850" s="1"/>
  <c r="AM93" i="6850"/>
  <c r="E61" i="6850"/>
  <c r="AM61" i="6850"/>
  <c r="D74" i="6851"/>
  <c r="D75" i="6851" s="1"/>
  <c r="D72" i="6851" s="1"/>
  <c r="D120" i="2"/>
  <c r="D151" i="2"/>
  <c r="AA21" i="6892"/>
  <c r="D21" i="2"/>
  <c r="D23" i="2"/>
  <c r="Z26" i="6892"/>
  <c r="Y26" i="6892" s="1"/>
  <c r="D451" i="2"/>
  <c r="D88" i="2"/>
  <c r="Z29" i="6892"/>
  <c r="Y29" i="6892" s="1"/>
  <c r="D77" i="2"/>
  <c r="D78" i="2" s="1"/>
  <c r="D79" i="2" s="1"/>
  <c r="D80" i="2" s="1"/>
  <c r="D76" i="2"/>
  <c r="D59" i="2"/>
  <c r="D124" i="2" s="1"/>
  <c r="D310" i="2" s="1"/>
  <c r="D315" i="2" s="1"/>
  <c r="D129" i="2" s="1"/>
  <c r="D130" i="2" s="1"/>
  <c r="D157" i="2" s="1"/>
  <c r="D386" i="2" s="1"/>
  <c r="D387" i="2" s="1"/>
  <c r="D123" i="2" s="1"/>
  <c r="D452" i="2" s="1"/>
  <c r="D16" i="2"/>
  <c r="D117" i="2" s="1"/>
  <c r="Z13" i="6892"/>
  <c r="Z19" i="6892"/>
  <c r="D17" i="2"/>
  <c r="D491" i="2"/>
  <c r="D492" i="2" s="1"/>
  <c r="D533" i="2" s="1"/>
  <c r="D210" i="2"/>
  <c r="D443" i="2"/>
  <c r="D34" i="2"/>
  <c r="D42" i="2"/>
  <c r="D36" i="2"/>
  <c r="D31" i="2"/>
  <c r="D30" i="2"/>
  <c r="Z18" i="6892"/>
  <c r="Y18" i="6892" s="1"/>
  <c r="D565" i="2"/>
  <c r="D63" i="2"/>
  <c r="D293" i="2"/>
  <c r="Q29" i="6892"/>
  <c r="P29" i="6892" s="1"/>
  <c r="AI29" i="6892"/>
  <c r="AH29" i="6892" s="1"/>
  <c r="D158" i="2"/>
  <c r="D634" i="2"/>
  <c r="D94" i="2"/>
  <c r="D224" i="2"/>
  <c r="D622" i="2"/>
  <c r="D316" i="2"/>
  <c r="D317" i="2" s="1"/>
  <c r="D325" i="2" s="1"/>
  <c r="D326" i="2" s="1"/>
  <c r="D402" i="2" s="1"/>
  <c r="D173" i="2" s="1"/>
  <c r="D280" i="2"/>
  <c r="Q26" i="6892"/>
  <c r="P26" i="6892" s="1"/>
  <c r="AI26" i="6892"/>
  <c r="AH26" i="6892" s="1"/>
  <c r="D479" i="2"/>
  <c r="D439" i="2"/>
  <c r="D212" i="2"/>
  <c r="D343" i="2"/>
  <c r="D177" i="2"/>
  <c r="D357" i="2"/>
  <c r="D143" i="2"/>
  <c r="AI18" i="6892"/>
  <c r="AH18" i="6892" s="1"/>
  <c r="Q18" i="6892"/>
  <c r="P18" i="6892" s="1"/>
  <c r="D579" i="2"/>
  <c r="D118" i="2"/>
  <c r="D62" i="2"/>
  <c r="D647" i="2"/>
  <c r="D648" i="2" s="1"/>
  <c r="D50" i="2"/>
  <c r="D587" i="2"/>
  <c r="D268" i="2"/>
  <c r="D631" i="2"/>
  <c r="D160" i="2"/>
  <c r="D616" i="2"/>
  <c r="D164" i="2"/>
  <c r="D453" i="2"/>
  <c r="D438" i="2"/>
  <c r="D172" i="2"/>
  <c r="D171" i="2"/>
  <c r="D175" i="2" s="1"/>
  <c r="D178" i="2" s="1"/>
  <c r="D275" i="2" s="1"/>
  <c r="D306" i="2" s="1"/>
  <c r="D307" i="2" s="1"/>
  <c r="D331" i="2" s="1"/>
  <c r="D361" i="2" s="1"/>
  <c r="D362" i="2" s="1"/>
  <c r="D363" i="2" s="1"/>
  <c r="D390" i="2" s="1"/>
  <c r="D409" i="2" s="1"/>
  <c r="D431" i="2" s="1"/>
  <c r="D432" i="2" s="1"/>
  <c r="D486" i="2" s="1"/>
  <c r="D498" i="2" s="1"/>
  <c r="D499" i="2" s="1"/>
  <c r="D504" i="2" s="1"/>
  <c r="D514" i="2" s="1"/>
  <c r="D168" i="2" s="1"/>
  <c r="D170" i="2" s="1"/>
  <c r="D552" i="2" s="1"/>
  <c r="D559" i="2" s="1"/>
  <c r="D562" i="2" s="1"/>
  <c r="D563" i="2" s="1"/>
  <c r="D311" i="2" s="1"/>
  <c r="D312" i="2" s="1"/>
  <c r="D573" i="2" s="1"/>
  <c r="D575" i="2" s="1"/>
  <c r="D576" i="2" s="1"/>
  <c r="D577" i="2" s="1"/>
  <c r="D580" i="2" s="1"/>
  <c r="D347" i="2" s="1"/>
  <c r="D601" i="2" s="1"/>
  <c r="D605" i="2" s="1"/>
  <c r="D625" i="2" s="1"/>
  <c r="D288" i="2"/>
  <c r="D645" i="2"/>
  <c r="D207" i="2"/>
  <c r="D313" i="2" s="1"/>
  <c r="D314" i="2" s="1"/>
  <c r="D248" i="2"/>
  <c r="D45" i="2"/>
  <c r="D58" i="2"/>
  <c r="D457" i="2"/>
  <c r="D376" i="2"/>
  <c r="D377" i="2" s="1"/>
  <c r="D418" i="2" s="1"/>
  <c r="D522" i="2" s="1"/>
  <c r="D536" i="2" s="1"/>
  <c r="D547" i="2" s="1"/>
  <c r="D596" i="2" s="1"/>
  <c r="D384" i="2" s="1"/>
  <c r="D437" i="2" s="1"/>
  <c r="D121" i="2" s="1"/>
  <c r="D482" i="2"/>
  <c r="D287" i="2"/>
  <c r="D132" i="2"/>
  <c r="D247" i="2"/>
  <c r="D538" i="2" s="1"/>
  <c r="D539" i="2" s="1"/>
  <c r="D202" i="2" s="1"/>
  <c r="D227" i="2"/>
  <c r="D602" i="2"/>
  <c r="D142" i="2"/>
  <c r="D128" i="2"/>
  <c r="D113" i="2"/>
  <c r="D598" i="2"/>
  <c r="D104" i="2"/>
  <c r="D103" i="2"/>
  <c r="D618" i="2"/>
  <c r="D258" i="2"/>
  <c r="D276" i="2"/>
  <c r="D214" i="2"/>
  <c r="D448" i="2"/>
  <c r="D466" i="2"/>
  <c r="D136" i="2"/>
  <c r="D476" i="2" s="1"/>
  <c r="D493" i="2" s="1"/>
  <c r="D494" i="2" s="1"/>
  <c r="D435" i="2" s="1"/>
  <c r="D140" i="2" s="1"/>
  <c r="D609" i="2"/>
  <c r="D24" i="2"/>
  <c r="Z33" i="6892"/>
  <c r="Y33" i="6892" s="1"/>
  <c r="Z28" i="6892"/>
  <c r="Y28" i="6892" s="1"/>
  <c r="Z5" i="6892"/>
  <c r="Y5" i="6892" s="1"/>
  <c r="D154" i="2"/>
  <c r="D70" i="2"/>
  <c r="Z20" i="6892"/>
  <c r="Y20" i="6892" s="1"/>
  <c r="AJ13" i="6892"/>
  <c r="R13" i="6892"/>
  <c r="AI4" i="6892"/>
  <c r="AH4" i="6892" s="1"/>
  <c r="AI10" i="6892"/>
  <c r="AH10" i="6892" s="1"/>
  <c r="AI11" i="6892"/>
  <c r="Q11" i="6892"/>
  <c r="P11" i="6892" s="1"/>
  <c r="AI14" i="6892"/>
  <c r="AH14" i="6892" s="1"/>
  <c r="Q14" i="6892"/>
  <c r="P14" i="6892" s="1"/>
  <c r="AI6" i="6892"/>
  <c r="Q32" i="6892"/>
  <c r="P32" i="6892" s="1"/>
  <c r="L32" i="6892" s="1"/>
  <c r="AI17" i="6892"/>
  <c r="AH17" i="6892" s="1"/>
  <c r="Q4" i="6892"/>
  <c r="P4" i="6892" s="1"/>
  <c r="AI31" i="6892"/>
  <c r="AH31" i="6892" s="1"/>
  <c r="Q6" i="6892"/>
  <c r="Q17" i="6892"/>
  <c r="P17" i="6892" s="1"/>
  <c r="Q16" i="6892"/>
  <c r="P16" i="6892" s="1"/>
  <c r="AI16" i="6892"/>
  <c r="AH16" i="6892" s="1"/>
  <c r="Q9" i="6892"/>
  <c r="P9" i="6892" s="1"/>
  <c r="AI7" i="6892"/>
  <c r="AH7" i="6892" s="1"/>
  <c r="Q31" i="6892"/>
  <c r="P31" i="6892" s="1"/>
  <c r="Q12" i="6892"/>
  <c r="P12" i="6892" s="1"/>
  <c r="Q15" i="6892"/>
  <c r="P15" i="6892" s="1"/>
  <c r="AI15" i="6892"/>
  <c r="AH15" i="6892" s="1"/>
  <c r="Q10" i="6892"/>
  <c r="P10" i="6892" s="1"/>
  <c r="Q7" i="6892"/>
  <c r="P7" i="6892" s="1"/>
  <c r="AI12" i="6892"/>
  <c r="AH12" i="6892" s="1"/>
  <c r="AI32" i="6892"/>
  <c r="AH32" i="6892" s="1"/>
  <c r="AD32" i="6892" s="1"/>
  <c r="AI27" i="6892"/>
  <c r="AH27" i="6892" s="1"/>
  <c r="Q27" i="6892"/>
  <c r="P27" i="6892" s="1"/>
  <c r="AI9" i="6892"/>
  <c r="AH9" i="6892" s="1"/>
  <c r="D546" i="2"/>
  <c r="D644" i="2"/>
  <c r="AJ6" i="6892"/>
  <c r="R6" i="6892"/>
  <c r="R19" i="6892"/>
  <c r="AJ19" i="6892"/>
  <c r="D534" i="2"/>
  <c r="E65" i="6850"/>
  <c r="AM65" i="6850"/>
  <c r="AM36" i="6850"/>
  <c r="E36" i="6850"/>
  <c r="E81" i="6850"/>
  <c r="AM81" i="6850"/>
  <c r="D17" i="6851"/>
  <c r="E40" i="6850"/>
  <c r="AM40" i="6850"/>
  <c r="AM84" i="6850"/>
  <c r="E84" i="6850"/>
  <c r="E37" i="6850"/>
  <c r="AM37" i="6850"/>
  <c r="E21" i="6850"/>
  <c r="D22" i="6850" s="1"/>
  <c r="AM21" i="6850"/>
  <c r="E14" i="6850"/>
  <c r="D15" i="6850" s="1"/>
  <c r="AM14" i="6850"/>
  <c r="AM42" i="6850"/>
  <c r="E42" i="6850"/>
  <c r="D43" i="6850" s="1"/>
  <c r="E57" i="6850"/>
  <c r="AM57" i="6850"/>
  <c r="E32" i="6850"/>
  <c r="AM32" i="6850"/>
  <c r="E8" i="6850"/>
  <c r="AM8" i="6850"/>
  <c r="D14" i="6851"/>
  <c r="D66" i="6851"/>
  <c r="E85" i="6850"/>
  <c r="AM85" i="6850"/>
  <c r="D35" i="6851"/>
  <c r="D51" i="6851" s="1"/>
  <c r="D62" i="6851" s="1"/>
  <c r="D63" i="6851" s="1"/>
  <c r="AM30" i="6850"/>
  <c r="E30" i="6850"/>
  <c r="E62" i="6850"/>
  <c r="AM62" i="6850"/>
  <c r="D77" i="6851"/>
  <c r="D79" i="6851" s="1"/>
  <c r="D80" i="6851" s="1"/>
  <c r="D81" i="6851" s="1"/>
  <c r="D36" i="6851" s="1"/>
  <c r="D41" i="6851" s="1"/>
  <c r="AM100" i="6850"/>
  <c r="E100" i="6850"/>
  <c r="D25" i="6851"/>
  <c r="E44" i="6850"/>
  <c r="AM44" i="6850"/>
  <c r="AM17" i="6850"/>
  <c r="E17" i="6850"/>
  <c r="D18" i="6850" s="1"/>
  <c r="E92" i="6850"/>
  <c r="AM92" i="6850"/>
  <c r="E29" i="6850"/>
  <c r="AM29" i="6850"/>
  <c r="E38" i="6850"/>
  <c r="D39" i="6850" s="1"/>
  <c r="AM38" i="6850"/>
  <c r="AM64" i="6850"/>
  <c r="E64" i="6850"/>
  <c r="D40" i="6851"/>
  <c r="AM12" i="6850"/>
  <c r="E12" i="6850"/>
  <c r="D13" i="6850" s="1"/>
  <c r="AM45" i="6850"/>
  <c r="E45" i="6850"/>
  <c r="AM51" i="6850"/>
  <c r="E51" i="6850"/>
  <c r="AH11" i="6892" l="1"/>
  <c r="Y19" i="6892"/>
  <c r="P21" i="6892"/>
  <c r="Y21" i="6892"/>
  <c r="W21" i="6892"/>
  <c r="V21" i="6892" s="1"/>
  <c r="N21" i="6892"/>
  <c r="M21" i="6892" s="1"/>
  <c r="AF21" i="6892"/>
  <c r="AE21" i="6892" s="1"/>
  <c r="AD21" i="6892" s="1"/>
  <c r="Y11" i="6892"/>
  <c r="D31" i="6850"/>
  <c r="D35" i="6850"/>
  <c r="D100" i="6851"/>
  <c r="D54" i="6850"/>
  <c r="C745" i="6847"/>
  <c r="AN30" i="6912"/>
  <c r="D21" i="6850"/>
  <c r="D17" i="6850"/>
  <c r="D79" i="6850"/>
  <c r="D80" i="6850" s="1"/>
  <c r="P19" i="6892"/>
  <c r="D91" i="6850"/>
  <c r="D55" i="6850"/>
  <c r="Y13" i="6892"/>
  <c r="D50" i="6850"/>
  <c r="D71" i="6850"/>
  <c r="AF31" i="6892"/>
  <c r="AE31" i="6892" s="1"/>
  <c r="AD31" i="6892" s="1"/>
  <c r="N31" i="6892"/>
  <c r="M31" i="6892" s="1"/>
  <c r="L31" i="6892" s="1"/>
  <c r="AG6" i="6892"/>
  <c r="O6" i="6892"/>
  <c r="N30" i="6892"/>
  <c r="M30" i="6892" s="1"/>
  <c r="L30" i="6892" s="1"/>
  <c r="AF30" i="6892"/>
  <c r="AE30" i="6892" s="1"/>
  <c r="P6" i="6892"/>
  <c r="D28" i="6850"/>
  <c r="D27" i="6850"/>
  <c r="W28" i="6892"/>
  <c r="V28" i="6892" s="1"/>
  <c r="U28" i="6892" s="1"/>
  <c r="W33" i="6892"/>
  <c r="V33" i="6892" s="1"/>
  <c r="U33" i="6892" s="1"/>
  <c r="D7" i="6850"/>
  <c r="W11" i="6892"/>
  <c r="X6" i="6892"/>
  <c r="D9" i="6850"/>
  <c r="W30" i="6892"/>
  <c r="V30" i="6892" s="1"/>
  <c r="U30" i="6892" s="1"/>
  <c r="D37" i="6850"/>
  <c r="AH6" i="6892"/>
  <c r="D649" i="2"/>
  <c r="D292" i="2" s="1"/>
  <c r="D318" i="2" s="1"/>
  <c r="D319" i="2" s="1"/>
  <c r="D327" i="2" s="1"/>
  <c r="D328" i="2" s="1"/>
  <c r="D329" i="2" s="1"/>
  <c r="D334" i="2" s="1"/>
  <c r="D335" i="2" s="1"/>
  <c r="D336" i="2" s="1"/>
  <c r="D337" i="2" s="1"/>
  <c r="D339" i="2" s="1"/>
  <c r="D340" i="2" s="1"/>
  <c r="D341" i="2" s="1"/>
  <c r="D342" i="2" s="1"/>
  <c r="D344" i="2" s="1"/>
  <c r="D345" i="2" s="1"/>
  <c r="D236" i="2" s="1"/>
  <c r="D237" i="2" s="1"/>
  <c r="D349" i="2" s="1"/>
  <c r="D350" i="2" s="1"/>
  <c r="D351" i="2" s="1"/>
  <c r="D352" i="2" s="1"/>
  <c r="D354" i="2" s="1"/>
  <c r="D355" i="2" s="1"/>
  <c r="D356" i="2" s="1"/>
  <c r="D358" i="2" s="1"/>
  <c r="D364" i="2" s="1"/>
  <c r="D365" i="2" s="1"/>
  <c r="D366" i="2" s="1"/>
  <c r="D367" i="2" s="1"/>
  <c r="D368" i="2" s="1"/>
  <c r="D369" i="2" s="1"/>
  <c r="D375" i="2" s="1"/>
  <c r="D379" i="2" s="1"/>
  <c r="D380" i="2" s="1"/>
  <c r="D381" i="2" s="1"/>
  <c r="D382" i="2" s="1"/>
  <c r="D383" i="2" s="1"/>
  <c r="D385" i="2" s="1"/>
  <c r="D393" i="2" s="1"/>
  <c r="D397" i="2" s="1"/>
  <c r="D398" i="2" s="1"/>
  <c r="D399" i="2" s="1"/>
  <c r="D400" i="2" s="1"/>
  <c r="D401" i="2" s="1"/>
  <c r="D403" i="2" s="1"/>
  <c r="D404" i="2" s="1"/>
  <c r="D405" i="2" s="1"/>
  <c r="D406" i="2" s="1"/>
  <c r="D412" i="2" s="1"/>
  <c r="D413" i="2" s="1"/>
  <c r="D416" i="2" s="1"/>
  <c r="D201" i="2" s="1"/>
  <c r="D185" i="2" s="1"/>
  <c r="D422" i="2" s="1"/>
  <c r="D423" i="2" s="1"/>
  <c r="D427" i="2" s="1"/>
  <c r="D428" i="2" s="1"/>
  <c r="D430" i="2" s="1"/>
  <c r="D459" i="2" s="1"/>
  <c r="D460" i="2" s="1"/>
  <c r="D462" i="2" s="1"/>
  <c r="D464" i="2" s="1"/>
  <c r="D473" i="2" s="1"/>
  <c r="D474" i="2" s="1"/>
  <c r="D481" i="2" s="1"/>
  <c r="D505" i="2" s="1"/>
  <c r="D506" i="2" s="1"/>
  <c r="D507" i="2" s="1"/>
  <c r="D512" i="2" s="1"/>
  <c r="D513" i="2" s="1"/>
  <c r="D523" i="2" s="1"/>
  <c r="D554" i="2" s="1"/>
  <c r="D555" i="2" s="1"/>
  <c r="D556" i="2" s="1"/>
  <c r="D558" i="2" s="1"/>
  <c r="D567" i="2" s="1"/>
  <c r="D568" i="2" s="1"/>
  <c r="D569" i="2" s="1"/>
  <c r="D572" i="2" s="1"/>
  <c r="D574" i="2" s="1"/>
  <c r="D589" i="2" s="1"/>
  <c r="D590" i="2" s="1"/>
  <c r="D591" i="2" s="1"/>
  <c r="D592" i="2" s="1"/>
  <c r="D593" i="2" s="1"/>
  <c r="D594" i="2" s="1"/>
  <c r="D595" i="2" s="1"/>
  <c r="D600" i="2" s="1"/>
  <c r="D604" i="2" s="1"/>
  <c r="D425" i="2" s="1"/>
  <c r="D613" i="2" s="1"/>
  <c r="D620" i="2" s="1"/>
  <c r="D621" i="2" s="1"/>
  <c r="D624" i="2" s="1"/>
  <c r="D627" i="2" s="1"/>
  <c r="D628" i="2" s="1"/>
  <c r="D629" i="2" s="1"/>
  <c r="D632" i="2" s="1"/>
  <c r="D633" i="2" s="1"/>
  <c r="D640" i="2" s="1"/>
  <c r="D650" i="2" s="1"/>
  <c r="D651" i="2" s="1"/>
  <c r="D652" i="2" s="1"/>
  <c r="D93" i="6850"/>
  <c r="O11" i="6892"/>
  <c r="AG11" i="6892"/>
  <c r="D33" i="6850"/>
  <c r="D19" i="6850" s="1"/>
  <c r="D44" i="6850" s="1"/>
  <c r="D65" i="6850" s="1"/>
  <c r="D66" i="6850" s="1"/>
  <c r="D67" i="6850" s="1"/>
  <c r="X11" i="6892"/>
  <c r="N33" i="6892"/>
  <c r="M33" i="6892" s="1"/>
  <c r="L33" i="6892" s="1"/>
  <c r="N28" i="6892"/>
  <c r="M28" i="6892" s="1"/>
  <c r="L28" i="6892" s="1"/>
  <c r="AF33" i="6892"/>
  <c r="AE33" i="6892" s="1"/>
  <c r="AD33" i="6892" s="1"/>
  <c r="AF28" i="6892"/>
  <c r="AE28" i="6892" s="1"/>
  <c r="AD28" i="6892" s="1"/>
  <c r="AF11" i="6892"/>
  <c r="N11" i="6892"/>
  <c r="AH13" i="6892"/>
  <c r="AF29" i="6892"/>
  <c r="AE29" i="6892" s="1"/>
  <c r="AD29" i="6892" s="1"/>
  <c r="N27" i="6892"/>
  <c r="M27" i="6892" s="1"/>
  <c r="L27" i="6892" s="1"/>
  <c r="N29" i="6892"/>
  <c r="M29" i="6892" s="1"/>
  <c r="L29" i="6892" s="1"/>
  <c r="AF27" i="6892"/>
  <c r="AE27" i="6892" s="1"/>
  <c r="AD27" i="6892" s="1"/>
  <c r="Y6" i="6892"/>
  <c r="D42" i="6850"/>
  <c r="D48" i="6850"/>
  <c r="D53" i="6850" s="1"/>
  <c r="D98" i="6850" s="1"/>
  <c r="D99" i="6850" s="1"/>
  <c r="D30" i="6850" s="1"/>
  <c r="D40" i="6850" s="1"/>
  <c r="D51" i="6850" s="1"/>
  <c r="D52" i="6850" s="1"/>
  <c r="AF7" i="6892"/>
  <c r="AE7" i="6892" s="1"/>
  <c r="AD7" i="6892" s="1"/>
  <c r="N5" i="6892"/>
  <c r="M5" i="6892" s="1"/>
  <c r="L5" i="6892" s="1"/>
  <c r="AF19" i="6892"/>
  <c r="N18" i="6892"/>
  <c r="M18" i="6892" s="1"/>
  <c r="L18" i="6892" s="1"/>
  <c r="AF4" i="6892"/>
  <c r="AE4" i="6892" s="1"/>
  <c r="AD4" i="6892" s="1"/>
  <c r="AF26" i="6892"/>
  <c r="AE26" i="6892" s="1"/>
  <c r="AD26" i="6892" s="1"/>
  <c r="AF12" i="6892"/>
  <c r="AE12" i="6892" s="1"/>
  <c r="AD12" i="6892" s="1"/>
  <c r="N14" i="6892"/>
  <c r="M14" i="6892" s="1"/>
  <c r="L14" i="6892" s="1"/>
  <c r="N7" i="6892"/>
  <c r="M7" i="6892" s="1"/>
  <c r="L7" i="6892" s="1"/>
  <c r="N19" i="6892"/>
  <c r="AF5" i="6892"/>
  <c r="AE5" i="6892" s="1"/>
  <c r="AD5" i="6892" s="1"/>
  <c r="N10" i="6892"/>
  <c r="M10" i="6892" s="1"/>
  <c r="L10" i="6892" s="1"/>
  <c r="AF16" i="6892"/>
  <c r="AE16" i="6892" s="1"/>
  <c r="AD16" i="6892" s="1"/>
  <c r="AF9" i="6892"/>
  <c r="AE9" i="6892" s="1"/>
  <c r="AD9" i="6892" s="1"/>
  <c r="AF10" i="6892"/>
  <c r="AE10" i="6892" s="1"/>
  <c r="AD10" i="6892" s="1"/>
  <c r="N4" i="6892"/>
  <c r="M4" i="6892" s="1"/>
  <c r="L4" i="6892" s="1"/>
  <c r="N6" i="6892"/>
  <c r="N16" i="6892"/>
  <c r="M16" i="6892" s="1"/>
  <c r="L16" i="6892" s="1"/>
  <c r="AF17" i="6892"/>
  <c r="AE17" i="6892" s="1"/>
  <c r="AD17" i="6892" s="1"/>
  <c r="AF14" i="6892"/>
  <c r="AE14" i="6892" s="1"/>
  <c r="AD14" i="6892" s="1"/>
  <c r="AF6" i="6892"/>
  <c r="AE6" i="6892" s="1"/>
  <c r="N9" i="6892"/>
  <c r="M9" i="6892" s="1"/>
  <c r="L9" i="6892" s="1"/>
  <c r="N12" i="6892"/>
  <c r="M12" i="6892" s="1"/>
  <c r="L12" i="6892" s="1"/>
  <c r="AF18" i="6892"/>
  <c r="AE18" i="6892" s="1"/>
  <c r="AD18" i="6892" s="1"/>
  <c r="N26" i="6892"/>
  <c r="M26" i="6892" s="1"/>
  <c r="L26" i="6892" s="1"/>
  <c r="N17" i="6892"/>
  <c r="M17" i="6892" s="1"/>
  <c r="L17" i="6892" s="1"/>
  <c r="N20" i="6892"/>
  <c r="M20" i="6892" s="1"/>
  <c r="L20" i="6892" s="1"/>
  <c r="D68" i="6850"/>
  <c r="P13" i="6892"/>
  <c r="W27" i="6892"/>
  <c r="V27" i="6892" s="1"/>
  <c r="U27" i="6892" s="1"/>
  <c r="W29" i="6892"/>
  <c r="V29" i="6892" s="1"/>
  <c r="U29" i="6892" s="1"/>
  <c r="D14" i="6850"/>
  <c r="X13" i="6892"/>
  <c r="D11" i="6850"/>
  <c r="W15" i="6892"/>
  <c r="V15" i="6892" s="1"/>
  <c r="U15" i="6892" s="1"/>
  <c r="D81" i="6850"/>
  <c r="D82" i="6850" s="1"/>
  <c r="D89" i="6850" s="1"/>
  <c r="D61" i="6850" s="1"/>
  <c r="D72" i="6850" s="1"/>
  <c r="D75" i="6850" s="1"/>
  <c r="W12" i="6892"/>
  <c r="V12" i="6892" s="1"/>
  <c r="U12" i="6892" s="1"/>
  <c r="W5" i="6892"/>
  <c r="V5" i="6892" s="1"/>
  <c r="U5" i="6892" s="1"/>
  <c r="W19" i="6892"/>
  <c r="W7" i="6892"/>
  <c r="V7" i="6892" s="1"/>
  <c r="U7" i="6892" s="1"/>
  <c r="D3" i="6850"/>
  <c r="W26" i="6892"/>
  <c r="V26" i="6892" s="1"/>
  <c r="U26" i="6892" s="1"/>
  <c r="W16" i="6892"/>
  <c r="V16" i="6892" s="1"/>
  <c r="U16" i="6892" s="1"/>
  <c r="W9" i="6892"/>
  <c r="V9" i="6892" s="1"/>
  <c r="U9" i="6892" s="1"/>
  <c r="W6" i="6892"/>
  <c r="V6" i="6892" s="1"/>
  <c r="W18" i="6892"/>
  <c r="V18" i="6892" s="1"/>
  <c r="U18" i="6892" s="1"/>
  <c r="W17" i="6892"/>
  <c r="V17" i="6892" s="1"/>
  <c r="U17" i="6892" s="1"/>
  <c r="W14" i="6892"/>
  <c r="V14" i="6892" s="1"/>
  <c r="U14" i="6892" s="1"/>
  <c r="D4" i="6850"/>
  <c r="W4" i="6892"/>
  <c r="V4" i="6892" s="1"/>
  <c r="U4" i="6892" s="1"/>
  <c r="W10" i="6892"/>
  <c r="V10" i="6892" s="1"/>
  <c r="U10" i="6892" s="1"/>
  <c r="D56" i="6850"/>
  <c r="D32" i="6850" s="1"/>
  <c r="D57" i="6850" s="1"/>
  <c r="D58" i="6850" s="1"/>
  <c r="D12" i="6850"/>
  <c r="D6" i="6850"/>
  <c r="D5" i="6850"/>
  <c r="O13" i="6892"/>
  <c r="AG13" i="6892"/>
  <c r="N15" i="6892"/>
  <c r="M15" i="6892" s="1"/>
  <c r="L15" i="6892" s="1"/>
  <c r="AF15" i="6892"/>
  <c r="AE15" i="6892" s="1"/>
  <c r="AD15" i="6892" s="1"/>
  <c r="N8" i="6892"/>
  <c r="M8" i="6892" s="1"/>
  <c r="L8" i="6892" s="1"/>
  <c r="AF8" i="6892"/>
  <c r="AE8" i="6892" s="1"/>
  <c r="AD8" i="6892" s="1"/>
  <c r="AF13" i="6892"/>
  <c r="N13" i="6892"/>
  <c r="O19" i="6892"/>
  <c r="AG19" i="6892"/>
  <c r="W20" i="6892"/>
  <c r="V20" i="6892" s="1"/>
  <c r="U20" i="6892" s="1"/>
  <c r="D90" i="6850"/>
  <c r="D62" i="6850"/>
  <c r="AH19" i="6892"/>
  <c r="D77" i="6850"/>
  <c r="D8" i="6850" s="1"/>
  <c r="D83" i="6850" s="1"/>
  <c r="D85" i="6850" s="1"/>
  <c r="D86" i="6850" s="1"/>
  <c r="D87" i="6850" s="1"/>
  <c r="D41" i="6850" s="1"/>
  <c r="D46" i="6850" s="1"/>
  <c r="D47" i="6850" s="1"/>
  <c r="D20" i="6850"/>
  <c r="D36" i="6850"/>
  <c r="D74" i="6850" s="1"/>
  <c r="AD30" i="6892"/>
  <c r="W31" i="6892"/>
  <c r="V31" i="6892" s="1"/>
  <c r="U31" i="6892" s="1"/>
  <c r="D69" i="6850"/>
  <c r="D76" i="6850" s="1"/>
  <c r="D16" i="6850"/>
  <c r="D10" i="6850"/>
  <c r="W13" i="6892"/>
  <c r="W8" i="6892"/>
  <c r="V8" i="6892" s="1"/>
  <c r="U8" i="6892" s="1"/>
  <c r="X19" i="6892"/>
  <c r="AF20" i="6892"/>
  <c r="AE20" i="6892" s="1"/>
  <c r="AD20" i="6892" s="1"/>
  <c r="D23" i="6850"/>
  <c r="D24" i="6850" s="1"/>
  <c r="D29" i="6850" s="1"/>
  <c r="D34" i="6850" s="1"/>
  <c r="D38" i="6850" s="1"/>
  <c r="D45" i="6850" s="1"/>
  <c r="D92" i="6850"/>
  <c r="L21" i="6892" l="1"/>
  <c r="U21" i="6892"/>
  <c r="D215" i="2"/>
  <c r="D407" i="2" s="1"/>
  <c r="D408" i="2" s="1"/>
  <c r="D475" i="2" s="1"/>
  <c r="D487" i="2" s="1"/>
  <c r="D488" i="2" s="1"/>
  <c r="D500" i="2" s="1"/>
  <c r="D501" i="2" s="1"/>
  <c r="D530" i="2" s="1"/>
  <c r="D540" i="2" s="1"/>
  <c r="D541" i="2" s="1"/>
  <c r="D144" i="2"/>
  <c r="D323" i="2" s="1"/>
  <c r="D324" i="2" s="1"/>
  <c r="D581" i="2" s="1"/>
  <c r="D518" i="2" s="1"/>
  <c r="D527" i="2" s="1"/>
  <c r="D584" i="2" s="1"/>
  <c r="D653" i="2" s="1"/>
  <c r="D654" i="2" s="1"/>
  <c r="D37" i="6851"/>
  <c r="D33" i="6851"/>
  <c r="D73" i="6851" s="1"/>
  <c r="D88" i="6851" s="1"/>
  <c r="M6" i="6892"/>
  <c r="L6" i="6892" s="1"/>
  <c r="AE11" i="6892"/>
  <c r="AD11" i="6892" s="1"/>
  <c r="M11" i="6892"/>
  <c r="L11" i="6892" s="1"/>
  <c r="V13" i="6892"/>
  <c r="U13" i="6892" s="1"/>
  <c r="AE13" i="6892"/>
  <c r="AD13" i="6892" s="1"/>
  <c r="AE19" i="6892"/>
  <c r="AD19" i="6892" s="1"/>
  <c r="AD6" i="6892"/>
  <c r="U6" i="6892"/>
  <c r="V11" i="6892"/>
  <c r="U11" i="6892" s="1"/>
  <c r="V19" i="6892"/>
  <c r="U19" i="6892" s="1"/>
  <c r="M19" i="6892"/>
  <c r="L19" i="6892" s="1"/>
  <c r="D59" i="6850"/>
  <c r="D63" i="6850" s="1"/>
  <c r="D64" i="6850" s="1"/>
  <c r="D70" i="6850" s="1"/>
  <c r="D26" i="6850" s="1"/>
  <c r="D84" i="6850" s="1"/>
  <c r="D88" i="6850" s="1"/>
  <c r="D95" i="6850" s="1"/>
  <c r="D96" i="6850" s="1"/>
  <c r="D97" i="6850" s="1"/>
  <c r="D100" i="6850" s="1"/>
  <c r="M13" i="6892"/>
  <c r="L13" i="6892" s="1"/>
  <c r="D49" i="6850" l="1"/>
  <c r="D25" i="6850"/>
  <c r="D60" i="6850" s="1"/>
  <c r="D78" i="6850" s="1"/>
</calcChain>
</file>

<file path=xl/comments1.xml><?xml version="1.0" encoding="utf-8"?>
<comments xmlns="http://schemas.openxmlformats.org/spreadsheetml/2006/main">
  <authors>
    <author>Piotr</author>
  </authors>
  <commentList>
    <comment ref="AX16" authorId="0">
      <text>
        <r>
          <rPr>
            <b/>
            <sz val="8"/>
            <color indexed="81"/>
            <rFont val="Tahoma"/>
            <family val="2"/>
            <charset val="238"/>
          </rPr>
          <t>Piotr:</t>
        </r>
        <r>
          <rPr>
            <sz val="8"/>
            <color indexed="81"/>
            <rFont val="Tahoma"/>
            <family val="2"/>
            <charset val="238"/>
          </rPr>
          <t xml:space="preserve">
był dwa razy 83</t>
        </r>
      </text>
    </comment>
    <comment ref="AX32" authorId="0">
      <text>
        <r>
          <rPr>
            <b/>
            <sz val="8"/>
            <color indexed="81"/>
            <rFont val="Tahoma"/>
            <family val="2"/>
            <charset val="238"/>
          </rPr>
          <t>Piotr:</t>
        </r>
        <r>
          <rPr>
            <sz val="8"/>
            <color indexed="81"/>
            <rFont val="Tahoma"/>
            <family val="2"/>
            <charset val="238"/>
          </rPr>
          <t xml:space="preserve">
było 2 x 51</t>
        </r>
      </text>
    </comment>
  </commentList>
</comments>
</file>

<file path=xl/sharedStrings.xml><?xml version="1.0" encoding="utf-8"?>
<sst xmlns="http://schemas.openxmlformats.org/spreadsheetml/2006/main" count="14233" uniqueCount="2119">
  <si>
    <t>K</t>
  </si>
  <si>
    <t>BikeOrient</t>
  </si>
  <si>
    <t>Herman-Iżycki</t>
  </si>
  <si>
    <t>Mazurskie Tropy</t>
  </si>
  <si>
    <t>Złoto dla zuchwałych</t>
  </si>
  <si>
    <t>Grassor 300km</t>
  </si>
  <si>
    <t>Grassor 150km</t>
  </si>
  <si>
    <t>Szaga 150km</t>
  </si>
  <si>
    <t>Szaga 100km</t>
  </si>
  <si>
    <t>Mordownik</t>
  </si>
  <si>
    <t>Nocna Masakra 200km</t>
  </si>
  <si>
    <t>Nocna Masakra 100km</t>
  </si>
  <si>
    <t>Owczarski</t>
  </si>
  <si>
    <t>NAZWISKO</t>
  </si>
  <si>
    <t>Cecuła</t>
  </si>
  <si>
    <t>ZESPÓŁ</t>
  </si>
  <si>
    <t>PUNKTY PPM</t>
  </si>
  <si>
    <t>Miejsce PPM</t>
  </si>
  <si>
    <t>NAZWISKO I IMIĘ</t>
  </si>
  <si>
    <t>Piotr</t>
  </si>
  <si>
    <t>Paweł</t>
  </si>
  <si>
    <t>Marcin</t>
  </si>
  <si>
    <t>Liszka</t>
  </si>
  <si>
    <t>Grzegorz</t>
  </si>
  <si>
    <t>Nowicki</t>
  </si>
  <si>
    <t>Jacek</t>
  </si>
  <si>
    <t>Krzysztof</t>
  </si>
  <si>
    <t>Witkowski</t>
  </si>
  <si>
    <t>Przemysław</t>
  </si>
  <si>
    <t>Leszek</t>
  </si>
  <si>
    <t>Andrzej</t>
  </si>
  <si>
    <t>Papis</t>
  </si>
  <si>
    <t>Orłowski</t>
  </si>
  <si>
    <t>Smejda</t>
  </si>
  <si>
    <t>Waga</t>
  </si>
  <si>
    <t>pp</t>
  </si>
  <si>
    <t>M</t>
  </si>
  <si>
    <t>Róża Wiatrów</t>
  </si>
  <si>
    <t>Marek</t>
  </si>
  <si>
    <t>Zieliński</t>
  </si>
  <si>
    <t>Czas</t>
  </si>
  <si>
    <t>Magdalena</t>
  </si>
  <si>
    <t>Leśne Dukty</t>
  </si>
  <si>
    <t>Rajd Konwalii</t>
  </si>
  <si>
    <t>IMIĘ</t>
  </si>
  <si>
    <t>czas</t>
  </si>
  <si>
    <t>pk</t>
  </si>
  <si>
    <t>pk^0,2</t>
  </si>
  <si>
    <t>PPM</t>
  </si>
  <si>
    <t>PPM test</t>
  </si>
  <si>
    <t>max1_50</t>
  </si>
  <si>
    <t>max2_50</t>
  </si>
  <si>
    <t>Rafał</t>
  </si>
  <si>
    <t>Bartosz</t>
  </si>
  <si>
    <t>Konieczny</t>
  </si>
  <si>
    <t>Tomasz</t>
  </si>
  <si>
    <t>Robert</t>
  </si>
  <si>
    <t>Stanek</t>
  </si>
  <si>
    <t>Artur</t>
  </si>
  <si>
    <t>Gładysiak</t>
  </si>
  <si>
    <t>Zając</t>
  </si>
  <si>
    <t>Skoracki</t>
  </si>
  <si>
    <t>Szawdzin</t>
  </si>
  <si>
    <t>Dymno</t>
  </si>
  <si>
    <t>Abentojra</t>
  </si>
  <si>
    <t>Trudy 200km</t>
  </si>
  <si>
    <t>ROCZNIK</t>
  </si>
  <si>
    <t>Michał</t>
  </si>
  <si>
    <t>Blank</t>
  </si>
  <si>
    <t>Danuta</t>
  </si>
  <si>
    <t>Wrona</t>
  </si>
  <si>
    <t>Łukasz</t>
  </si>
  <si>
    <t>Jańczak</t>
  </si>
  <si>
    <t>Wiesław</t>
  </si>
  <si>
    <t>Asia</t>
  </si>
  <si>
    <t>Szajduk</t>
  </si>
  <si>
    <t>Konrad</t>
  </si>
  <si>
    <t>Sójka</t>
  </si>
  <si>
    <t>Maciej</t>
  </si>
  <si>
    <t>id</t>
  </si>
  <si>
    <t>id tech</t>
  </si>
  <si>
    <t>rocznik</t>
  </si>
  <si>
    <t>id tech 2</t>
  </si>
  <si>
    <t>zespół</t>
  </si>
  <si>
    <t>Wiktorowski</t>
  </si>
  <si>
    <t>Krystian</t>
  </si>
  <si>
    <t>Jakubek</t>
  </si>
  <si>
    <t>Wieczorek</t>
  </si>
  <si>
    <t>Mirowski</t>
  </si>
  <si>
    <t>Formanowski</t>
  </si>
  <si>
    <t>Janik</t>
  </si>
  <si>
    <t>Adam</t>
  </si>
  <si>
    <t>Wieszczeczyński</t>
  </si>
  <si>
    <t>Stefański</t>
  </si>
  <si>
    <t>Marcinkowska</t>
  </si>
  <si>
    <t>Rygalski</t>
  </si>
  <si>
    <t>Bujakiewicz</t>
  </si>
  <si>
    <t>Tadeusz</t>
  </si>
  <si>
    <t>Jarosław</t>
  </si>
  <si>
    <t>Mateusz</t>
  </si>
  <si>
    <t>Sławomir</t>
  </si>
  <si>
    <t>Makowiec</t>
  </si>
  <si>
    <t>Sadowski</t>
  </si>
  <si>
    <t>ilość PK</t>
  </si>
  <si>
    <t>Karol</t>
  </si>
  <si>
    <t>Jan</t>
  </si>
  <si>
    <t>Grabowski</t>
  </si>
  <si>
    <t>Wiśniewski</t>
  </si>
  <si>
    <t>nazwisko</t>
  </si>
  <si>
    <t>imię</t>
  </si>
  <si>
    <t>Procek</t>
  </si>
  <si>
    <t>rok ur.</t>
  </si>
  <si>
    <t>Głomski</t>
  </si>
  <si>
    <t>Aleksander</t>
  </si>
  <si>
    <t>Sosiński</t>
  </si>
  <si>
    <t>Parzybut</t>
  </si>
  <si>
    <t>Pawlak</t>
  </si>
  <si>
    <t>Cichoń</t>
  </si>
  <si>
    <t>Hoffmann</t>
  </si>
  <si>
    <t>KoRNO</t>
  </si>
  <si>
    <t>Szynkarek</t>
  </si>
  <si>
    <t>Czaplicki</t>
  </si>
  <si>
    <t>Rapp</t>
  </si>
  <si>
    <t>Adkonis</t>
  </si>
  <si>
    <t>Harpagan 51 200km</t>
  </si>
  <si>
    <t>X Rajd z Kompasem</t>
  </si>
  <si>
    <t>XI Rajd z Kompasem</t>
  </si>
  <si>
    <t>Harpagan 52 200km</t>
  </si>
  <si>
    <t>Harpagan 51 100km</t>
  </si>
  <si>
    <t>Nadwiślański Maraton na Orientację</t>
  </si>
  <si>
    <t>XII Szago</t>
  </si>
  <si>
    <t>XI Szago</t>
  </si>
  <si>
    <t>Pazur Gryfa</t>
  </si>
  <si>
    <t xml:space="preserve">Azymut Orient </t>
  </si>
  <si>
    <t>Odyseja Zagnańska</t>
  </si>
  <si>
    <t>mejsce ogółem</t>
  </si>
  <si>
    <t>KAT</t>
  </si>
  <si>
    <t>MV</t>
  </si>
  <si>
    <t>Świetlik</t>
  </si>
  <si>
    <t>Fałowski</t>
  </si>
  <si>
    <t>Kajetan</t>
  </si>
  <si>
    <t>Rystał</t>
  </si>
  <si>
    <t>Piłat</t>
  </si>
  <si>
    <t>Gabriel</t>
  </si>
  <si>
    <t>Florczak</t>
  </si>
  <si>
    <t>Miron</t>
  </si>
  <si>
    <t>Toboła</t>
  </si>
  <si>
    <t>Bartek</t>
  </si>
  <si>
    <t>Naglewicz</t>
  </si>
  <si>
    <t>Kasseja</t>
  </si>
  <si>
    <t>Wiosenne 360</t>
  </si>
  <si>
    <t>pierwsze zawody</t>
  </si>
  <si>
    <t>RW</t>
  </si>
  <si>
    <t>płeć</t>
  </si>
  <si>
    <t>TR100</t>
  </si>
  <si>
    <t>BikeStats.pl</t>
  </si>
  <si>
    <t>Agnieszka</t>
  </si>
  <si>
    <t>Bukowska</t>
  </si>
  <si>
    <t>RUDY KOT</t>
  </si>
  <si>
    <t>Towanda</t>
  </si>
  <si>
    <t>W kategorii</t>
  </si>
  <si>
    <t>Miejsce</t>
  </si>
  <si>
    <t>Start</t>
  </si>
  <si>
    <t xml:space="preserve">Meta </t>
  </si>
  <si>
    <t>Suma punktów</t>
  </si>
  <si>
    <t>TRASA</t>
  </si>
  <si>
    <t>P</t>
  </si>
  <si>
    <t>TEAM</t>
  </si>
  <si>
    <t>NUMER</t>
  </si>
  <si>
    <t>Piwakowski</t>
  </si>
  <si>
    <t>Daniel</t>
  </si>
  <si>
    <t>Jaskólski</t>
  </si>
  <si>
    <t>Jakub</t>
  </si>
  <si>
    <t>Jóźwiuk</t>
  </si>
  <si>
    <t>Harpagan</t>
  </si>
  <si>
    <t>Dariusz</t>
  </si>
  <si>
    <t>Drapella</t>
  </si>
  <si>
    <t>Morawski</t>
  </si>
  <si>
    <t>Fitserwis MTB Team</t>
  </si>
  <si>
    <t>Kasierski</t>
  </si>
  <si>
    <t>Siewruk</t>
  </si>
  <si>
    <t>Troll Team</t>
  </si>
  <si>
    <t>Wojciech</t>
  </si>
  <si>
    <t>Hołdakowski</t>
  </si>
  <si>
    <t>Orzoł</t>
  </si>
  <si>
    <t>Paszkowski</t>
  </si>
  <si>
    <t>Chojecki</t>
  </si>
  <si>
    <t>Filipiuk</t>
  </si>
  <si>
    <t>Śmieja</t>
  </si>
  <si>
    <t>GR3miasto</t>
  </si>
  <si>
    <t>Szot</t>
  </si>
  <si>
    <t>Nazwisko</t>
  </si>
  <si>
    <t>Imię</t>
  </si>
  <si>
    <t>Rocznik</t>
  </si>
  <si>
    <t>Mitutoyo AZS Wratislavia</t>
  </si>
  <si>
    <t>Kliniewski</t>
  </si>
  <si>
    <t>mrdp.pl</t>
  </si>
  <si>
    <t>Pachulski</t>
  </si>
  <si>
    <t>Oprychy</t>
  </si>
  <si>
    <t>Galla</t>
  </si>
  <si>
    <t>Rajd Konwalii TEAM</t>
  </si>
  <si>
    <t>Jasik</t>
  </si>
  <si>
    <t>OlsztynKocham</t>
  </si>
  <si>
    <t>Punkty</t>
  </si>
  <si>
    <t>SONY MTB TEAM</t>
  </si>
  <si>
    <t>FLORCZAK</t>
  </si>
  <si>
    <t>KAROL</t>
  </si>
  <si>
    <t>AMBIT RACING TEAM</t>
  </si>
  <si>
    <t>FORMANOWSKI</t>
  </si>
  <si>
    <t>SŁAWOMIR</t>
  </si>
  <si>
    <t>JANIK</t>
  </si>
  <si>
    <t>ARTUR</t>
  </si>
  <si>
    <t>TOBOŁA</t>
  </si>
  <si>
    <t>MIRON</t>
  </si>
  <si>
    <t>WIŚNIEWSKI</t>
  </si>
  <si>
    <t>ADAM</t>
  </si>
  <si>
    <t>Błaszczyk</t>
  </si>
  <si>
    <t>Darek</t>
  </si>
  <si>
    <t>Bez Skorka</t>
  </si>
  <si>
    <t>Hajduk</t>
  </si>
  <si>
    <t>agmar.eu</t>
  </si>
  <si>
    <t>jogurtnarowerze.pl</t>
  </si>
  <si>
    <t>Szumański</t>
  </si>
  <si>
    <t>KOOPER Architektura</t>
  </si>
  <si>
    <t>Postęp team</t>
  </si>
  <si>
    <t>Zawadzki</t>
  </si>
  <si>
    <t>Brotherhood of Moonshine</t>
  </si>
  <si>
    <t>Welocypedy</t>
  </si>
  <si>
    <t>Tomasy</t>
  </si>
  <si>
    <t>Szopa</t>
  </si>
  <si>
    <t>SISU-OWB team</t>
  </si>
  <si>
    <t>Sopoliński</t>
  </si>
  <si>
    <t>Wysocki</t>
  </si>
  <si>
    <t>Królowie Lasu</t>
  </si>
  <si>
    <t>Kotkowski</t>
  </si>
  <si>
    <t>Kamil</t>
  </si>
  <si>
    <t>TYGRYSKRIS</t>
  </si>
  <si>
    <t>Wheelie Garage</t>
  </si>
  <si>
    <t>BikeBoys CadMario Team</t>
  </si>
  <si>
    <t>Lidka</t>
  </si>
  <si>
    <t>Truszkowska</t>
  </si>
  <si>
    <t>Kamila</t>
  </si>
  <si>
    <t>ZdZ</t>
  </si>
  <si>
    <t>DNF</t>
  </si>
  <si>
    <t>Kraków</t>
  </si>
  <si>
    <t>SKF Bikeholicy</t>
  </si>
  <si>
    <t>Konopiński</t>
  </si>
  <si>
    <t>TR150</t>
  </si>
  <si>
    <t>NKL</t>
  </si>
  <si>
    <t>Maria</t>
  </si>
  <si>
    <t>Labut</t>
  </si>
  <si>
    <t>Dąbrowa Górnicza</t>
  </si>
  <si>
    <t>Rowerowa Norka</t>
  </si>
  <si>
    <t>Monika</t>
  </si>
  <si>
    <t>Kosmala</t>
  </si>
  <si>
    <t>Ligota</t>
  </si>
  <si>
    <t>Jerzy</t>
  </si>
  <si>
    <t>Bożek</t>
  </si>
  <si>
    <t>Jeliński</t>
  </si>
  <si>
    <t>Zabrze</t>
  </si>
  <si>
    <t>Etisoft Bike Team</t>
  </si>
  <si>
    <t>Kawecki</t>
  </si>
  <si>
    <t>Zabrzeg</t>
  </si>
  <si>
    <t>Bogdan</t>
  </si>
  <si>
    <t>Kurzawa</t>
  </si>
  <si>
    <t>Baster</t>
  </si>
  <si>
    <t>LUKS Zabrzeg</t>
  </si>
  <si>
    <t>Zdzisław</t>
  </si>
  <si>
    <t>Kurtok</t>
  </si>
  <si>
    <t>Ludwik</t>
  </si>
  <si>
    <t>Tomaszczyk</t>
  </si>
  <si>
    <t>Lubin</t>
  </si>
  <si>
    <t>RKS Fiedorek</t>
  </si>
  <si>
    <t>oi punx</t>
  </si>
  <si>
    <t>Staszewski</t>
  </si>
  <si>
    <t>Malicki</t>
  </si>
  <si>
    <t>Staszek</t>
  </si>
  <si>
    <t>Korzec</t>
  </si>
  <si>
    <t>Zdezorientowani</t>
  </si>
  <si>
    <t>Adamczyk</t>
  </si>
  <si>
    <t>Agata</t>
  </si>
  <si>
    <t>Motyl-Adamczyk</t>
  </si>
  <si>
    <t>jest</t>
  </si>
  <si>
    <t>Tychy</t>
  </si>
  <si>
    <t>Roman</t>
  </si>
  <si>
    <t>Tyszkowski</t>
  </si>
  <si>
    <t>Skierniewice</t>
  </si>
  <si>
    <t>LosMaruderos</t>
  </si>
  <si>
    <t>Melon-Mika</t>
  </si>
  <si>
    <t>Łódź</t>
  </si>
  <si>
    <t>Gryszkalis</t>
  </si>
  <si>
    <t>Czerwieńsk nad Wisłą</t>
  </si>
  <si>
    <t>podrozerowerowe.info</t>
  </si>
  <si>
    <t>Radosław</t>
  </si>
  <si>
    <t>Średnicki</t>
  </si>
  <si>
    <t>bajkers.com</t>
  </si>
  <si>
    <t>Kot</t>
  </si>
  <si>
    <t>Walentowski</t>
  </si>
  <si>
    <t>Wrocław</t>
  </si>
  <si>
    <t>Europa Ubezpieczenia</t>
  </si>
  <si>
    <t>Q4Net</t>
  </si>
  <si>
    <t>Czechowice-Dziedzice</t>
  </si>
  <si>
    <t>Rozbiegajmy To Miasto</t>
  </si>
  <si>
    <t>Borgieł</t>
  </si>
  <si>
    <t>Orzesze</t>
  </si>
  <si>
    <t>Tim ti rim tim team</t>
  </si>
  <si>
    <t>Skowronek</t>
  </si>
  <si>
    <t>Warszawa</t>
  </si>
  <si>
    <t>Dąbrowa Szlachecka</t>
  </si>
  <si>
    <t>Translation Cafe</t>
  </si>
  <si>
    <t>Niedośpiał</t>
  </si>
  <si>
    <t>Cieślicki</t>
  </si>
  <si>
    <t>Pisarek</t>
  </si>
  <si>
    <t>Goszczanów</t>
  </si>
  <si>
    <t>małymi literami</t>
  </si>
  <si>
    <t>Zadworny</t>
  </si>
  <si>
    <t>Sony MTB Team</t>
  </si>
  <si>
    <t>KTR BikeOrient</t>
  </si>
  <si>
    <t>Banaszkiewicz</t>
  </si>
  <si>
    <t>Bolechowice</t>
  </si>
  <si>
    <t>Gorczyca</t>
  </si>
  <si>
    <t>Gdańsk</t>
  </si>
  <si>
    <t>Modlniczka</t>
  </si>
  <si>
    <t>totalnie niezorientowani</t>
  </si>
  <si>
    <t>Królikowski</t>
  </si>
  <si>
    <t>KTE Tramp</t>
  </si>
  <si>
    <t>Brudło</t>
  </si>
  <si>
    <t>Zabierzów</t>
  </si>
  <si>
    <t>Bikeboard</t>
  </si>
  <si>
    <t>Zbigniew</t>
  </si>
  <si>
    <t>Mossoczy</t>
  </si>
  <si>
    <t>META</t>
  </si>
  <si>
    <t>PK 28</t>
  </si>
  <si>
    <t>PK 27</t>
  </si>
  <si>
    <t>PK 26</t>
  </si>
  <si>
    <t>PK 25</t>
  </si>
  <si>
    <t>PK 24</t>
  </si>
  <si>
    <t>PK 23</t>
  </si>
  <si>
    <t>PK 22</t>
  </si>
  <si>
    <t>PK 21</t>
  </si>
  <si>
    <t>PK 20</t>
  </si>
  <si>
    <t>PK 19</t>
  </si>
  <si>
    <t>PK 18</t>
  </si>
  <si>
    <t>PK 17</t>
  </si>
  <si>
    <t>PK 16</t>
  </si>
  <si>
    <t>PK 15</t>
  </si>
  <si>
    <t>PK 14</t>
  </si>
  <si>
    <t>PK 13</t>
  </si>
  <si>
    <t>PK 12</t>
  </si>
  <si>
    <t>PK 11</t>
  </si>
  <si>
    <t>PK 10</t>
  </si>
  <si>
    <t>PK 9</t>
  </si>
  <si>
    <t>PK 8</t>
  </si>
  <si>
    <t>PK 7</t>
  </si>
  <si>
    <t>PK 6</t>
  </si>
  <si>
    <t>PK 5</t>
  </si>
  <si>
    <t>PK 4</t>
  </si>
  <si>
    <t>PK 3</t>
  </si>
  <si>
    <t>PK 2</t>
  </si>
  <si>
    <t>PK 1</t>
  </si>
  <si>
    <t>START</t>
  </si>
  <si>
    <t>PPM K</t>
  </si>
  <si>
    <t>PPM M</t>
  </si>
  <si>
    <t>liczba PK</t>
  </si>
  <si>
    <t>RAZEM PKT</t>
  </si>
  <si>
    <t>kara czas</t>
  </si>
  <si>
    <t>pkt czas</t>
  </si>
  <si>
    <t>Miejscowość</t>
  </si>
  <si>
    <t>Klub</t>
  </si>
  <si>
    <t>Rok</t>
  </si>
  <si>
    <t>Kat.</t>
  </si>
  <si>
    <t>Trasa</t>
  </si>
  <si>
    <t>Nr</t>
  </si>
  <si>
    <t>m-ce</t>
  </si>
  <si>
    <t>Czasy na PK</t>
  </si>
  <si>
    <t>WYNIK KOŃCOWY</t>
  </si>
  <si>
    <t>limit czasu</t>
  </si>
  <si>
    <t xml:space="preserve">kara czaasowa </t>
  </si>
  <si>
    <t>start</t>
  </si>
  <si>
    <t>NMnO</t>
  </si>
  <si>
    <t>Bartłomiej</t>
  </si>
  <si>
    <t>Olsztyn</t>
  </si>
  <si>
    <t>TR 100</t>
  </si>
  <si>
    <t>1983</t>
  </si>
  <si>
    <t>Sirocki</t>
  </si>
  <si>
    <t>1965</t>
  </si>
  <si>
    <t>1982</t>
  </si>
  <si>
    <t>Skompska</t>
  </si>
  <si>
    <t>Anna</t>
  </si>
  <si>
    <t>1979</t>
  </si>
  <si>
    <t>Mierzwicki</t>
  </si>
  <si>
    <t>1981</t>
  </si>
  <si>
    <t>Pustelnik</t>
  </si>
  <si>
    <t>1998</t>
  </si>
  <si>
    <t>Stanisław</t>
  </si>
  <si>
    <t>Pulstelnik</t>
  </si>
  <si>
    <t>1970</t>
  </si>
  <si>
    <t>Czajki na jajkach</t>
  </si>
  <si>
    <t>Kędziorek</t>
  </si>
  <si>
    <t>Damian</t>
  </si>
  <si>
    <t>Żółwin</t>
  </si>
  <si>
    <t>1975</t>
  </si>
  <si>
    <t>Benesz</t>
  </si>
  <si>
    <t>AGR Podlasie</t>
  </si>
  <si>
    <t>1977</t>
  </si>
  <si>
    <t>Waszkiewicz</t>
  </si>
  <si>
    <t>Białystok</t>
  </si>
  <si>
    <t>Siemieniuk</t>
  </si>
  <si>
    <t>Team360</t>
  </si>
  <si>
    <t>1976</t>
  </si>
  <si>
    <t>Gruziel</t>
  </si>
  <si>
    <t>inov-8</t>
  </si>
  <si>
    <t>Foland</t>
  </si>
  <si>
    <t>Team 360°</t>
  </si>
  <si>
    <t>Senderek</t>
  </si>
  <si>
    <t>KTR Bikeorient</t>
  </si>
  <si>
    <t>1990</t>
  </si>
  <si>
    <t>Słomka</t>
  </si>
  <si>
    <t>1972</t>
  </si>
  <si>
    <t>Bober</t>
  </si>
  <si>
    <t>Piastów</t>
  </si>
  <si>
    <t>1984</t>
  </si>
  <si>
    <t>Wojciechowski</t>
  </si>
  <si>
    <t>Team 360º</t>
  </si>
  <si>
    <t>Buciak</t>
  </si>
  <si>
    <t>Liczba PK</t>
  </si>
  <si>
    <t>Czas przebiegu</t>
  </si>
  <si>
    <t>Nazwa teamu</t>
  </si>
  <si>
    <t>Kategoria</t>
  </si>
  <si>
    <t>Miejsce w kategorii</t>
  </si>
  <si>
    <t>Miejsce trasa</t>
  </si>
  <si>
    <t>Nazwa zespołu</t>
  </si>
  <si>
    <t>PP za PK</t>
  </si>
  <si>
    <t>PP</t>
  </si>
  <si>
    <t>Ba-Bi</t>
  </si>
  <si>
    <t>wyindywidualizowany</t>
  </si>
  <si>
    <t>Swarzędz</t>
  </si>
  <si>
    <t>Sopot</t>
  </si>
  <si>
    <t>Nowaczyk</t>
  </si>
  <si>
    <t>We mgle po łydki</t>
  </si>
  <si>
    <t>Bory Team</t>
  </si>
  <si>
    <t>Chojnice</t>
  </si>
  <si>
    <t>Rudy Kot</t>
  </si>
  <si>
    <t>Szczecin</t>
  </si>
  <si>
    <t>Samotny Jeździec</t>
  </si>
  <si>
    <t>Bydgoszcz</t>
  </si>
  <si>
    <t>Jankowski</t>
  </si>
  <si>
    <t>Grupa Rowerowa Lipka</t>
  </si>
  <si>
    <t>Lipka</t>
  </si>
  <si>
    <t>KR Grunone</t>
  </si>
  <si>
    <t>Los Maruderos</t>
  </si>
  <si>
    <t>Czaple</t>
  </si>
  <si>
    <t>Ciesielski</t>
  </si>
  <si>
    <t>Witold</t>
  </si>
  <si>
    <t>turbo</t>
  </si>
  <si>
    <t>Różak</t>
  </si>
  <si>
    <t>ZNN Zespół Niespokojnych Nóg</t>
  </si>
  <si>
    <t>Potyrała</t>
  </si>
  <si>
    <t>Dąbrowski</t>
  </si>
  <si>
    <t>Nikonowicz</t>
  </si>
  <si>
    <t>Adrian</t>
  </si>
  <si>
    <t>Gruba</t>
  </si>
  <si>
    <t>Perła Team</t>
  </si>
  <si>
    <t>Reda</t>
  </si>
  <si>
    <t>Doppke</t>
  </si>
  <si>
    <t>Toruń</t>
  </si>
  <si>
    <t>Chmielewski</t>
  </si>
  <si>
    <t>Ciepłe Kluchy</t>
  </si>
  <si>
    <t>Warmowski</t>
  </si>
  <si>
    <t>WARMA Team</t>
  </si>
  <si>
    <t>Pruszcz Gdański</t>
  </si>
  <si>
    <t>Juszkowo</t>
  </si>
  <si>
    <t>Solec Kujawski</t>
  </si>
  <si>
    <t>Chomicki</t>
  </si>
  <si>
    <t>Słupsk</t>
  </si>
  <si>
    <t>Konieczna</t>
  </si>
  <si>
    <t>Krystyna</t>
  </si>
  <si>
    <t>anpi</t>
  </si>
  <si>
    <t>Ewa</t>
  </si>
  <si>
    <t>Zbieranina z Niesięcina</t>
  </si>
  <si>
    <t>Konstantynów Łódzki</t>
  </si>
  <si>
    <t>Jarek</t>
  </si>
  <si>
    <t>Chojnowski</t>
  </si>
  <si>
    <t>Toruński Klub Triathlonowy</t>
  </si>
  <si>
    <t>Walter</t>
  </si>
  <si>
    <t>zwijakchcesz</t>
  </si>
  <si>
    <t>Dąbrowa</t>
  </si>
  <si>
    <t>Zagozdon</t>
  </si>
  <si>
    <t>Zagony</t>
  </si>
  <si>
    <t>Stężyca</t>
  </si>
  <si>
    <t>Fittserwis MTB Team</t>
  </si>
  <si>
    <t>Szago XI    Wyniki: TR 100              9.04.2016 Osiek</t>
  </si>
  <si>
    <t>Grey Wolf</t>
  </si>
  <si>
    <t>Szago Wiosna</t>
  </si>
  <si>
    <t>Startowało 98 osób</t>
  </si>
  <si>
    <t>Ostatnia aktualizacja 26.04.2016</t>
  </si>
  <si>
    <t>Wyniki ostateczne H51 trasa TR200</t>
  </si>
  <si>
    <t>brak karty startowej</t>
  </si>
  <si>
    <t>Wodziński</t>
  </si>
  <si>
    <t>Pruszków</t>
  </si>
  <si>
    <t>Dolaniecki</t>
  </si>
  <si>
    <t>mamy.to</t>
  </si>
  <si>
    <t>Smolec</t>
  </si>
  <si>
    <t>KTS IRONMAN KWIDZYN</t>
  </si>
  <si>
    <t>Kwidzyn</t>
  </si>
  <si>
    <t>Radoslaw</t>
  </si>
  <si>
    <t>Rutka</t>
  </si>
  <si>
    <t>Andrzejczak</t>
  </si>
  <si>
    <t>Hapragan</t>
  </si>
  <si>
    <t>Montownia</t>
  </si>
  <si>
    <t>Gdynia</t>
  </si>
  <si>
    <t>Urbanowski</t>
  </si>
  <si>
    <t>Kulawi Krulowie</t>
  </si>
  <si>
    <t>Malbork</t>
  </si>
  <si>
    <t>Myślak</t>
  </si>
  <si>
    <t>Rzepecki</t>
  </si>
  <si>
    <t>Łąg</t>
  </si>
  <si>
    <t>Redlarski</t>
  </si>
  <si>
    <t>Pszczółki</t>
  </si>
  <si>
    <t>Poznań</t>
  </si>
  <si>
    <t>Partia Razem</t>
  </si>
  <si>
    <t>Larczyński</t>
  </si>
  <si>
    <t>Piątkowski</t>
  </si>
  <si>
    <t>MH Automatyka Team</t>
  </si>
  <si>
    <t>Kalinowski</t>
  </si>
  <si>
    <t>Ełk</t>
  </si>
  <si>
    <t>Arkadiusz</t>
  </si>
  <si>
    <t>Paszkiewicz</t>
  </si>
  <si>
    <t>Waldemar</t>
  </si>
  <si>
    <t>Skolimowski</t>
  </si>
  <si>
    <t>Marki</t>
  </si>
  <si>
    <t>fan MTB4FUN</t>
  </si>
  <si>
    <t>Gorzów Wlkp.</t>
  </si>
  <si>
    <t>Dunowski</t>
  </si>
  <si>
    <t>MTB4FUN</t>
  </si>
  <si>
    <t>Ilona</t>
  </si>
  <si>
    <t>Dunowska</t>
  </si>
  <si>
    <t>KulawiKrulowie</t>
  </si>
  <si>
    <t>Dominik</t>
  </si>
  <si>
    <t>Deja</t>
  </si>
  <si>
    <t>Serotonina Team</t>
  </si>
  <si>
    <t>Luboń</t>
  </si>
  <si>
    <t>Puszczykowo</t>
  </si>
  <si>
    <t>K2</t>
  </si>
  <si>
    <t>Stępień</t>
  </si>
  <si>
    <t>Koleczkowo</t>
  </si>
  <si>
    <t>Kryszewski</t>
  </si>
  <si>
    <t>C&amp;F - YAK CHCESZ</t>
  </si>
  <si>
    <t>Patryk</t>
  </si>
  <si>
    <t>Szubert</t>
  </si>
  <si>
    <t>Woźniak</t>
  </si>
  <si>
    <t>Globtrowerzyści</t>
  </si>
  <si>
    <t>Mariusz</t>
  </si>
  <si>
    <t>Jakubiniec</t>
  </si>
  <si>
    <t>Gdzie jest mój bronks?</t>
  </si>
  <si>
    <t>Florek</t>
  </si>
  <si>
    <t>Jaś</t>
  </si>
  <si>
    <t>Gdzie jest mój Bronks</t>
  </si>
  <si>
    <t>Karel</t>
  </si>
  <si>
    <t>Hála</t>
  </si>
  <si>
    <t>GREY WOLF</t>
  </si>
  <si>
    <t>Mirosław</t>
  </si>
  <si>
    <t>Potocki</t>
  </si>
  <si>
    <t>Olgierd</t>
  </si>
  <si>
    <t>Bagiński</t>
  </si>
  <si>
    <t>Pruszcz Warmowski</t>
  </si>
  <si>
    <t>W to drugie lewo</t>
  </si>
  <si>
    <t>Rybiński</t>
  </si>
  <si>
    <t>Szymon</t>
  </si>
  <si>
    <t>Ciarkowski</t>
  </si>
  <si>
    <t>Figas</t>
  </si>
  <si>
    <t>Zamykam stawkę</t>
  </si>
  <si>
    <t>GdaŃsk</t>
  </si>
  <si>
    <t>Flisikowski</t>
  </si>
  <si>
    <t>Wierciński</t>
  </si>
  <si>
    <t>Myślibórz</t>
  </si>
  <si>
    <t>Marcinkiewicz</t>
  </si>
  <si>
    <t>Klecha</t>
  </si>
  <si>
    <t>Siedlce</t>
  </si>
  <si>
    <t>Alive!</t>
  </si>
  <si>
    <t>Dzich</t>
  </si>
  <si>
    <t>Biała Podlaska</t>
  </si>
  <si>
    <t>Gdansk</t>
  </si>
  <si>
    <t>Rukszto</t>
  </si>
  <si>
    <t>GDAŃSK</t>
  </si>
  <si>
    <t>WITOLD</t>
  </si>
  <si>
    <t>CIESIELSKI</t>
  </si>
  <si>
    <t>Ścibisz</t>
  </si>
  <si>
    <t>Lublin</t>
  </si>
  <si>
    <t>Barbara</t>
  </si>
  <si>
    <t>Nieścioruk</t>
  </si>
  <si>
    <t>Januszewski</t>
  </si>
  <si>
    <t>Sielski</t>
  </si>
  <si>
    <t>Staniszewski</t>
  </si>
  <si>
    <t>Kozacy z Wybrzeża</t>
  </si>
  <si>
    <t>PogÓrze</t>
  </si>
  <si>
    <t>Kulka</t>
  </si>
  <si>
    <t>Grześ</t>
  </si>
  <si>
    <t>ITS</t>
  </si>
  <si>
    <t>Stawiguda</t>
  </si>
  <si>
    <t>Tuminski</t>
  </si>
  <si>
    <t>Kross Centrum Rowerowe Olsztyn</t>
  </si>
  <si>
    <t>Kozdryk</t>
  </si>
  <si>
    <t>Sławek</t>
  </si>
  <si>
    <t>Brechelke</t>
  </si>
  <si>
    <t>PROGRESBIKE.COM</t>
  </si>
  <si>
    <t>Rumia</t>
  </si>
  <si>
    <t>Marciniuk</t>
  </si>
  <si>
    <t>RADMOR Team</t>
  </si>
  <si>
    <t>HAPPYTOM</t>
  </si>
  <si>
    <t>Szymański</t>
  </si>
  <si>
    <t>zwijjakchcesz</t>
  </si>
  <si>
    <t>Lodz</t>
  </si>
  <si>
    <t>CUMULUS</t>
  </si>
  <si>
    <t>Buczek</t>
  </si>
  <si>
    <t>Wylężek</t>
  </si>
  <si>
    <t>Niższa Opłata Startowa Team</t>
  </si>
  <si>
    <t>Elbląg</t>
  </si>
  <si>
    <t>Mikołaj</t>
  </si>
  <si>
    <t>Waliński</t>
  </si>
  <si>
    <t>Barlinecka Grupa Kolarska</t>
  </si>
  <si>
    <t>Barlinek</t>
  </si>
  <si>
    <t>Poździk</t>
  </si>
  <si>
    <t>Bliska Team</t>
  </si>
  <si>
    <t>Ruchlicki</t>
  </si>
  <si>
    <t>Bogumił</t>
  </si>
  <si>
    <t>Warda</t>
  </si>
  <si>
    <t>OPRYCHY TEAM</t>
  </si>
  <si>
    <t>Poznan</t>
  </si>
  <si>
    <t>Jędrusik</t>
  </si>
  <si>
    <t>Team 360?</t>
  </si>
  <si>
    <t>CZAS</t>
  </si>
  <si>
    <t>W5</t>
  </si>
  <si>
    <t>W4</t>
  </si>
  <si>
    <t>W3</t>
  </si>
  <si>
    <t>W2</t>
  </si>
  <si>
    <t>W1</t>
  </si>
  <si>
    <t>pkt. Czas</t>
  </si>
  <si>
    <t>pkt. PK</t>
  </si>
  <si>
    <t>RAZEM pkt.</t>
  </si>
  <si>
    <t>PK20</t>
  </si>
  <si>
    <t>PK19</t>
  </si>
  <si>
    <t>PK18</t>
  </si>
  <si>
    <t>PK17</t>
  </si>
  <si>
    <t>PK16</t>
  </si>
  <si>
    <t>PK15</t>
  </si>
  <si>
    <t>PK14</t>
  </si>
  <si>
    <t>PK13</t>
  </si>
  <si>
    <t>PK12</t>
  </si>
  <si>
    <t>PK11</t>
  </si>
  <si>
    <t>PK10</t>
  </si>
  <si>
    <t>PK9</t>
  </si>
  <si>
    <t>PK8</t>
  </si>
  <si>
    <t>PK7</t>
  </si>
  <si>
    <t>PK6</t>
  </si>
  <si>
    <t>PK5</t>
  </si>
  <si>
    <t>PK4</t>
  </si>
  <si>
    <t>PK3</t>
  </si>
  <si>
    <t>PK2</t>
  </si>
  <si>
    <t>PK1</t>
  </si>
  <si>
    <t>Rok ur.</t>
  </si>
  <si>
    <t>Nr start</t>
  </si>
  <si>
    <t>M-ce K</t>
  </si>
  <si>
    <t>M-ce M</t>
  </si>
  <si>
    <t>M-ce</t>
  </si>
  <si>
    <t>Bytów 15-17.04.2016</t>
  </si>
  <si>
    <t>Bytów</t>
  </si>
  <si>
    <t>Góra Siemierzycka</t>
  </si>
  <si>
    <t>Wieprza</t>
  </si>
  <si>
    <t>Pomysk</t>
  </si>
  <si>
    <t>Barnowo</t>
  </si>
  <si>
    <t>Świerkówko</t>
  </si>
  <si>
    <t>Góry</t>
  </si>
  <si>
    <t>Jez. Piaszno</t>
  </si>
  <si>
    <t>Podgórze</t>
  </si>
  <si>
    <t>Jez. Karwie</t>
  </si>
  <si>
    <t>Jez. Oczko</t>
  </si>
  <si>
    <t>Chabzewo</t>
  </si>
  <si>
    <t>Poborowo</t>
  </si>
  <si>
    <t>Soszyca</t>
  </si>
  <si>
    <t>Bronowo</t>
  </si>
  <si>
    <t>Tuchomie</t>
  </si>
  <si>
    <t>Podwilczyn</t>
  </si>
  <si>
    <t>Sierżno</t>
  </si>
  <si>
    <t>Jez. Graniczne</t>
  </si>
  <si>
    <t>Grabówko</t>
  </si>
  <si>
    <t>Jez. Święte</t>
  </si>
  <si>
    <t>UWAGI</t>
  </si>
  <si>
    <t>POSZCZEGOLNE CZASY – TRASA ROWEROWA TR200 – ERnO Harpagan 51</t>
  </si>
  <si>
    <r>
      <t>ERnO HARPAGAN-51 TRASA TR200</t>
    </r>
    <r>
      <rPr>
        <sz val="36"/>
        <color indexed="8"/>
        <rFont val="PL Stamp"/>
        <family val="2"/>
      </rPr>
      <t xml:space="preserve"> </t>
    </r>
    <r>
      <rPr>
        <sz val="48"/>
        <color indexed="8"/>
        <rFont val="PL Stamp"/>
        <family val="2"/>
      </rPr>
      <t xml:space="preserve">        </t>
    </r>
  </si>
  <si>
    <t>Startowało 166 osób</t>
  </si>
  <si>
    <t>Wyniki ostateczne H51 trasa TR100</t>
  </si>
  <si>
    <t>Wejherowo</t>
  </si>
  <si>
    <t>Szyngwelski</t>
  </si>
  <si>
    <t>Legionowo</t>
  </si>
  <si>
    <t>Kuźdub</t>
  </si>
  <si>
    <t>Grójec</t>
  </si>
  <si>
    <t>Arek</t>
  </si>
  <si>
    <t>Makowski</t>
  </si>
  <si>
    <t>Rawicz</t>
  </si>
  <si>
    <t>Kałka</t>
  </si>
  <si>
    <t>DO UZGODNIENIA</t>
  </si>
  <si>
    <t>Wysocka</t>
  </si>
  <si>
    <t>Megger</t>
  </si>
  <si>
    <t>Do Uzgodnienia</t>
  </si>
  <si>
    <t>Kutzmann</t>
  </si>
  <si>
    <t>Koszewski</t>
  </si>
  <si>
    <t>Tempczyk</t>
  </si>
  <si>
    <t>Gałczyński</t>
  </si>
  <si>
    <t>Masterlease</t>
  </si>
  <si>
    <t>Jurand</t>
  </si>
  <si>
    <t>Filipczyk</t>
  </si>
  <si>
    <t>Niekłonice</t>
  </si>
  <si>
    <t>Pietralik</t>
  </si>
  <si>
    <t>Kętrzyn</t>
  </si>
  <si>
    <t>Iwanowski</t>
  </si>
  <si>
    <t>Kurzyński</t>
  </si>
  <si>
    <t>SHOCKBLAZERSI</t>
  </si>
  <si>
    <t>Block</t>
  </si>
  <si>
    <t>Bałdowski</t>
  </si>
  <si>
    <t>49 BAZA LOTNICZA</t>
  </si>
  <si>
    <t>Puławy</t>
  </si>
  <si>
    <t>Edyta</t>
  </si>
  <si>
    <t>Mamczak</t>
  </si>
  <si>
    <t>Trzcina Team</t>
  </si>
  <si>
    <t>Trzciński</t>
  </si>
  <si>
    <t>Dawid</t>
  </si>
  <si>
    <t>Gatzke</t>
  </si>
  <si>
    <t>nie pytaj</t>
  </si>
  <si>
    <t>Żukowo</t>
  </si>
  <si>
    <t>Kapica</t>
  </si>
  <si>
    <t>Trzynski</t>
  </si>
  <si>
    <t>Mazur</t>
  </si>
  <si>
    <t>Sienkiewicz</t>
  </si>
  <si>
    <t>Wernik</t>
  </si>
  <si>
    <t>Hop, Siup, Bęc !!!</t>
  </si>
  <si>
    <t>Lipiński</t>
  </si>
  <si>
    <t>BYSEWO KOLOR TEAM</t>
  </si>
  <si>
    <t>Salamon</t>
  </si>
  <si>
    <t>Szymkowicz</t>
  </si>
  <si>
    <t>Reszka</t>
  </si>
  <si>
    <t>Anita</t>
  </si>
  <si>
    <t>Kopania</t>
  </si>
  <si>
    <t>Aleksandra</t>
  </si>
  <si>
    <t>Błędowska</t>
  </si>
  <si>
    <t>Gawroński</t>
  </si>
  <si>
    <t>Kunstetter</t>
  </si>
  <si>
    <t>Beata</t>
  </si>
  <si>
    <t>BŁAJET TEAM</t>
  </si>
  <si>
    <t>Joanna</t>
  </si>
  <si>
    <t>Błajet</t>
  </si>
  <si>
    <t>Kuba</t>
  </si>
  <si>
    <t>Kocur</t>
  </si>
  <si>
    <t>Kotowski</t>
  </si>
  <si>
    <t>Kuchta</t>
  </si>
  <si>
    <t>Grzelak</t>
  </si>
  <si>
    <t>Rock and Road Rowery i Narty</t>
  </si>
  <si>
    <t>Dorota</t>
  </si>
  <si>
    <t>Buż</t>
  </si>
  <si>
    <t>Rybacki</t>
  </si>
  <si>
    <t>Małgorzata</t>
  </si>
  <si>
    <t>Górska</t>
  </si>
  <si>
    <t>Oprychy Team</t>
  </si>
  <si>
    <t>Rogowski</t>
  </si>
  <si>
    <t>IronTeam3City</t>
  </si>
  <si>
    <t>Witek</t>
  </si>
  <si>
    <t>Banachewicz</t>
  </si>
  <si>
    <t>Lębork</t>
  </si>
  <si>
    <t>Ciskowski</t>
  </si>
  <si>
    <t>Tomaszewski</t>
  </si>
  <si>
    <t>tea time team</t>
  </si>
  <si>
    <t>Konstancin</t>
  </si>
  <si>
    <t>Najder</t>
  </si>
  <si>
    <t>Konstancin- Jeziorna</t>
  </si>
  <si>
    <t>Juliusz</t>
  </si>
  <si>
    <t>Koropecki</t>
  </si>
  <si>
    <t>BCT TEAM</t>
  </si>
  <si>
    <t>Zawisza</t>
  </si>
  <si>
    <t>Sokolski</t>
  </si>
  <si>
    <t>Ten TeGes Team</t>
  </si>
  <si>
    <t>Galek</t>
  </si>
  <si>
    <t>Gustaw</t>
  </si>
  <si>
    <t>Ceier</t>
  </si>
  <si>
    <t>ROWEREK</t>
  </si>
  <si>
    <t>Omieczyński</t>
  </si>
  <si>
    <t>Klain</t>
  </si>
  <si>
    <t>Klan Klainów</t>
  </si>
  <si>
    <t>Dzwonkowski</t>
  </si>
  <si>
    <t>SOPOT_54</t>
  </si>
  <si>
    <t>Lech</t>
  </si>
  <si>
    <t>Nadolny</t>
  </si>
  <si>
    <t>Intel Runners</t>
  </si>
  <si>
    <t>Świąder</t>
  </si>
  <si>
    <t>Kowale</t>
  </si>
  <si>
    <t>Pawłusiów</t>
  </si>
  <si>
    <t>Gorzów Wielkopolski</t>
  </si>
  <si>
    <t>Wanat</t>
  </si>
  <si>
    <t>Tuczyński</t>
  </si>
  <si>
    <t>NULL</t>
  </si>
  <si>
    <t>Kowalkowski</t>
  </si>
  <si>
    <t>Telepski</t>
  </si>
  <si>
    <t>Ostrów Wlkp</t>
  </si>
  <si>
    <t>Maciejewski</t>
  </si>
  <si>
    <t>Starogard Gd.</t>
  </si>
  <si>
    <t>Maliszewski</t>
  </si>
  <si>
    <t>Czajka</t>
  </si>
  <si>
    <t>Kacper</t>
  </si>
  <si>
    <t>Sawicki</t>
  </si>
  <si>
    <t>Masłowo</t>
  </si>
  <si>
    <t>Ramdade</t>
  </si>
  <si>
    <t>Warsaw</t>
  </si>
  <si>
    <t>Witaszewski</t>
  </si>
  <si>
    <t>Cyklon</t>
  </si>
  <si>
    <t>Filip</t>
  </si>
  <si>
    <t>Bojdecki</t>
  </si>
  <si>
    <t>Karaś</t>
  </si>
  <si>
    <t>Cyklo Kwidzyn</t>
  </si>
  <si>
    <t>Prazanowski</t>
  </si>
  <si>
    <t>Team 360</t>
  </si>
  <si>
    <t>Karolina</t>
  </si>
  <si>
    <t>Pacek</t>
  </si>
  <si>
    <t>Bowar</t>
  </si>
  <si>
    <t>KS Pidrina Gdynia</t>
  </si>
  <si>
    <t>Ryszard</t>
  </si>
  <si>
    <t>Borko</t>
  </si>
  <si>
    <t>Pod Napięciem</t>
  </si>
  <si>
    <t>Grodecki</t>
  </si>
  <si>
    <t>Intel/Dziubasy w lasy</t>
  </si>
  <si>
    <t>Skuras</t>
  </si>
  <si>
    <t>Benasiewicz</t>
  </si>
  <si>
    <t>tym razem na pewno się uda !</t>
  </si>
  <si>
    <t>Duda</t>
  </si>
  <si>
    <t>Wenta</t>
  </si>
  <si>
    <t>Legat</t>
  </si>
  <si>
    <t>GRAWITACJA GDAŃSK</t>
  </si>
  <si>
    <t>Lisowski</t>
  </si>
  <si>
    <t>Bejbol Team</t>
  </si>
  <si>
    <t>Piła</t>
  </si>
  <si>
    <t>Pelichowski</t>
  </si>
  <si>
    <t>Alina</t>
  </si>
  <si>
    <t>Harasimowicz-Pelichowska</t>
  </si>
  <si>
    <t>Wild Snakes</t>
  </si>
  <si>
    <t>Knitter</t>
  </si>
  <si>
    <t>Black Cat Dawn</t>
  </si>
  <si>
    <t>Teległów</t>
  </si>
  <si>
    <t>Borowo</t>
  </si>
  <si>
    <t>DORACO</t>
  </si>
  <si>
    <t>Cisoń</t>
  </si>
  <si>
    <t>Jarosiewicz</t>
  </si>
  <si>
    <t>team DORACO</t>
  </si>
  <si>
    <t>Radek</t>
  </si>
  <si>
    <t>Ballerstadt</t>
  </si>
  <si>
    <t>Bróż</t>
  </si>
  <si>
    <t>Polewko</t>
  </si>
  <si>
    <t>SKPT</t>
  </si>
  <si>
    <t>Dominika</t>
  </si>
  <si>
    <t>Ślósarczyk</t>
  </si>
  <si>
    <t>Ogryczak</t>
  </si>
  <si>
    <t>Klucznik</t>
  </si>
  <si>
    <t>Michal</t>
  </si>
  <si>
    <t>Zdonczyk</t>
  </si>
  <si>
    <t>KS Pidrina</t>
  </si>
  <si>
    <t>Semsch</t>
  </si>
  <si>
    <t>Ysiaki</t>
  </si>
  <si>
    <t>Święta Katarzyna</t>
  </si>
  <si>
    <t>Domachowska</t>
  </si>
  <si>
    <t>Domachowski</t>
  </si>
  <si>
    <t>Cucjew</t>
  </si>
  <si>
    <t>GIWK Biega</t>
  </si>
  <si>
    <t>Połczyński</t>
  </si>
  <si>
    <t>Tessar</t>
  </si>
  <si>
    <t>Stary i Młody</t>
  </si>
  <si>
    <t>Romuald</t>
  </si>
  <si>
    <t>tańczący z kompasem</t>
  </si>
  <si>
    <t>Kalisz</t>
  </si>
  <si>
    <t>Nowak</t>
  </si>
  <si>
    <t>Tańczący z kompasem</t>
  </si>
  <si>
    <t>Cieślik</t>
  </si>
  <si>
    <t>Chełminiak</t>
  </si>
  <si>
    <t>Milanówek</t>
  </si>
  <si>
    <t>Koperski</t>
  </si>
  <si>
    <t>Kostrzewa</t>
  </si>
  <si>
    <t>MM</t>
  </si>
  <si>
    <t>Józefów</t>
  </si>
  <si>
    <t>Hołod</t>
  </si>
  <si>
    <t>Marzejon</t>
  </si>
  <si>
    <t>Elbląska Strona Rowerowa</t>
  </si>
  <si>
    <t>Korsak</t>
  </si>
  <si>
    <t>OgryS</t>
  </si>
  <si>
    <t>Dzierżążno</t>
  </si>
  <si>
    <t>Stencel</t>
  </si>
  <si>
    <t>Staples</t>
  </si>
  <si>
    <t>Glaser</t>
  </si>
  <si>
    <t>Sitek</t>
  </si>
  <si>
    <t>Dziubasy w lasy</t>
  </si>
  <si>
    <t>Boguszewski</t>
  </si>
  <si>
    <t>Intel</t>
  </si>
  <si>
    <t>Miotk</t>
  </si>
  <si>
    <t>Królowie lasu</t>
  </si>
  <si>
    <t>Kikuś Team</t>
  </si>
  <si>
    <t>Kobus</t>
  </si>
  <si>
    <t>Gnojno</t>
  </si>
  <si>
    <t>Bielenny</t>
  </si>
  <si>
    <t>QoS</t>
  </si>
  <si>
    <t>Czapielsk</t>
  </si>
  <si>
    <t>Ferdek</t>
  </si>
  <si>
    <t>Kaliska</t>
  </si>
  <si>
    <t>Liczywek</t>
  </si>
  <si>
    <t>Cieśliński</t>
  </si>
  <si>
    <t>SKPT Gdańsk / Comarch Team</t>
  </si>
  <si>
    <t>MIG</t>
  </si>
  <si>
    <t>BytÓw</t>
  </si>
  <si>
    <t>Dębski</t>
  </si>
  <si>
    <t>Grzonka</t>
  </si>
  <si>
    <t>Świat Rowerów Racing Team</t>
  </si>
  <si>
    <t>Alicja</t>
  </si>
  <si>
    <t>Młyńska</t>
  </si>
  <si>
    <t>Wykrojniki TSA</t>
  </si>
  <si>
    <t>Polasz</t>
  </si>
  <si>
    <t>Drabik</t>
  </si>
  <si>
    <t>Popczyk</t>
  </si>
  <si>
    <t>Wierzchucino</t>
  </si>
  <si>
    <t>Priebe</t>
  </si>
  <si>
    <t>Matylda pozdr. ciepłego brata</t>
  </si>
  <si>
    <t>Baranowo</t>
  </si>
  <si>
    <t>Burkiciak</t>
  </si>
  <si>
    <t>Lesław</t>
  </si>
  <si>
    <t>Grundkowski</t>
  </si>
  <si>
    <t>ADVA Optical Networking</t>
  </si>
  <si>
    <t>PKO HARPAGAN</t>
  </si>
  <si>
    <t>Chwaszczyno</t>
  </si>
  <si>
    <t>Lisewska</t>
  </si>
  <si>
    <t>Nieborowice</t>
  </si>
  <si>
    <t>Jaroszek</t>
  </si>
  <si>
    <t>Grupa Rowerowo Kajtowa</t>
  </si>
  <si>
    <t>Piotrowicz</t>
  </si>
  <si>
    <t>ZTF / Harpagan</t>
  </si>
  <si>
    <t>4mmol</t>
  </si>
  <si>
    <t>Deptuła</t>
  </si>
  <si>
    <t>Piast Słupsk</t>
  </si>
  <si>
    <t>Wasilewski</t>
  </si>
  <si>
    <t>KS Hades</t>
  </si>
  <si>
    <t>Remik</t>
  </si>
  <si>
    <t>Race-Evolution.pl</t>
  </si>
  <si>
    <t>Pępowo/kraków</t>
  </si>
  <si>
    <t>Wróbel</t>
  </si>
  <si>
    <t>Leśniowski</t>
  </si>
  <si>
    <t>STOPA Słupsk</t>
  </si>
  <si>
    <t>Ćwirko</t>
  </si>
  <si>
    <t>W6</t>
  </si>
  <si>
    <t>Ilość PK</t>
  </si>
  <si>
    <t>Jez. Długie</t>
  </si>
  <si>
    <t>Gostkowo</t>
  </si>
  <si>
    <t>POSZCZEGÓLNE CZASY – TRASA ROWEROWA TR100 – ERnO Harpagan 51</t>
  </si>
  <si>
    <t>ERnO HARPAGAN-51 TRASA TR100</t>
  </si>
  <si>
    <t>Rokur.</t>
  </si>
  <si>
    <t>Łys-Pisowacki</t>
  </si>
  <si>
    <t>FilipKordian</t>
  </si>
  <si>
    <t>TomaszPiotr</t>
  </si>
  <si>
    <t>H51 200</t>
  </si>
  <si>
    <t>H51 100</t>
  </si>
  <si>
    <t>Pruchnickie Harce Rowerowe</t>
  </si>
  <si>
    <t>OPEN K</t>
  </si>
  <si>
    <t>OPEN</t>
  </si>
  <si>
    <t xml:space="preserve">Słupsk </t>
  </si>
  <si>
    <t>M-45</t>
  </si>
  <si>
    <t>PKO Harpagan</t>
  </si>
  <si>
    <t>SŁUPSK</t>
  </si>
  <si>
    <t>TROLL TEAM</t>
  </si>
  <si>
    <t>Wiktorów</t>
  </si>
  <si>
    <t xml:space="preserve">Ustka </t>
  </si>
  <si>
    <t xml:space="preserve">Arcon Team </t>
  </si>
  <si>
    <t>Nadarzyn</t>
  </si>
  <si>
    <t>WARSZAWA</t>
  </si>
  <si>
    <t>WIĘCEJ FUNKU</t>
  </si>
  <si>
    <t>Żółwik</t>
  </si>
  <si>
    <t>IBOX MTB TEAM</t>
  </si>
  <si>
    <t>Zgorzała</t>
  </si>
  <si>
    <t>Bioliki</t>
  </si>
  <si>
    <t>Brwinów</t>
  </si>
  <si>
    <t>KIno Stowarzysze</t>
  </si>
  <si>
    <t>Tłuszcz</t>
  </si>
  <si>
    <t>Kielakowie.pl</t>
  </si>
  <si>
    <t>K-45</t>
  </si>
  <si>
    <t>KB GALERIA WARSZAWA</t>
  </si>
  <si>
    <t>Kwirynów</t>
  </si>
  <si>
    <t>Cenzus Pro Bike Team</t>
  </si>
  <si>
    <t>Kozienice</t>
  </si>
  <si>
    <t>KB Galeria Warszawa</t>
  </si>
  <si>
    <t>Sulejówek</t>
  </si>
  <si>
    <t>Inov-8</t>
  </si>
  <si>
    <t>-</t>
  </si>
  <si>
    <t>Podleńce</t>
  </si>
  <si>
    <t>FHU Szprycha</t>
  </si>
  <si>
    <t>-00:40:00</t>
  </si>
  <si>
    <t>Kobylnica</t>
  </si>
  <si>
    <t>-01:20:00</t>
  </si>
  <si>
    <t>Trezado BikeTires.pl</t>
  </si>
  <si>
    <t>-02:00:00</t>
  </si>
  <si>
    <t>-03:20:00</t>
  </si>
  <si>
    <t>Razem Czas</t>
  </si>
  <si>
    <t>Kary za 
spóźnienie</t>
  </si>
  <si>
    <t>Spóźnienia</t>
  </si>
  <si>
    <t>Kary / bonusy
    czasowe</t>
  </si>
  <si>
    <t>Razem PK</t>
  </si>
  <si>
    <t>Q2</t>
  </si>
  <si>
    <t>Q1</t>
  </si>
  <si>
    <t>Meta</t>
  </si>
  <si>
    <t>KLUB</t>
  </si>
  <si>
    <t>ROK_UR</t>
  </si>
  <si>
    <t>IM_NAZW</t>
  </si>
  <si>
    <t>numer_start</t>
  </si>
  <si>
    <t>miejsce</t>
  </si>
  <si>
    <t>Trasa  C150</t>
  </si>
  <si>
    <t>BRUDŁO</t>
  </si>
  <si>
    <t>PAWEŁ</t>
  </si>
  <si>
    <t>BOGUMIŁ</t>
  </si>
  <si>
    <t>DARIUSZ</t>
  </si>
  <si>
    <t>BUCIAK</t>
  </si>
  <si>
    <t>PIOTR</t>
  </si>
  <si>
    <t>MIROWSKI</t>
  </si>
  <si>
    <t>ŁUKASZ</t>
  </si>
  <si>
    <t>LISZKA</t>
  </si>
  <si>
    <t>GRZEGORZ</t>
  </si>
  <si>
    <t>BOBER</t>
  </si>
  <si>
    <t>BARTŁOMIEJ</t>
  </si>
  <si>
    <t>WALENTOWSKI</t>
  </si>
  <si>
    <t>RADOSŁAW</t>
  </si>
  <si>
    <t>SZAWDZIN</t>
  </si>
  <si>
    <t>KRZYSZTOF</t>
  </si>
  <si>
    <t>SIEMIENIUK</t>
  </si>
  <si>
    <t>WIECZOREK</t>
  </si>
  <si>
    <t>JAROSłAW</t>
  </si>
  <si>
    <t>HOŁDAKOWSKI</t>
  </si>
  <si>
    <t>WOJCIECH</t>
  </si>
  <si>
    <t>ORZOŁ</t>
  </si>
  <si>
    <t>ZADWORNY</t>
  </si>
  <si>
    <t>TOMASZ</t>
  </si>
  <si>
    <t>WIKTOROWSKI</t>
  </si>
  <si>
    <t>JAKUBEK</t>
  </si>
  <si>
    <t>KRYSTIAN</t>
  </si>
  <si>
    <t>KIELAK</t>
  </si>
  <si>
    <t>FOLAND</t>
  </si>
  <si>
    <t>WITKOWSKI</t>
  </si>
  <si>
    <t>MARCIN</t>
  </si>
  <si>
    <t>HUBERT</t>
  </si>
  <si>
    <t>SADOWSKI</t>
  </si>
  <si>
    <t>MAREK</t>
  </si>
  <si>
    <t>KUTHAN</t>
  </si>
  <si>
    <t>MIŚKIEWICZ</t>
  </si>
  <si>
    <t>PASZKOWSKI</t>
  </si>
  <si>
    <t>TRUSZKOWSKA</t>
  </si>
  <si>
    <t>KAMILA</t>
  </si>
  <si>
    <t>CICHOŃ</t>
  </si>
  <si>
    <t>SKORUPOWSKI</t>
  </si>
  <si>
    <t>JACEK</t>
  </si>
  <si>
    <t>MISIACZEK</t>
  </si>
  <si>
    <t>EWA</t>
  </si>
  <si>
    <t>BIOLIK</t>
  </si>
  <si>
    <t>AGNIESZKA</t>
  </si>
  <si>
    <t>WRONA</t>
  </si>
  <si>
    <t>IGOR</t>
  </si>
  <si>
    <t>ROZWADOWSKI</t>
  </si>
  <si>
    <t>PAWEł</t>
  </si>
  <si>
    <t>BLANK</t>
  </si>
  <si>
    <t>DANUTA</t>
  </si>
  <si>
    <t>STEFAŃSKI</t>
  </si>
  <si>
    <t>RYGALSKI</t>
  </si>
  <si>
    <t>MIERZWICKI</t>
  </si>
  <si>
    <t>WASIAK</t>
  </si>
  <si>
    <t>GERARD</t>
  </si>
  <si>
    <t>BENESZ</t>
  </si>
  <si>
    <t>RAFAŁ</t>
  </si>
  <si>
    <t>ZAJĄC</t>
  </si>
  <si>
    <t>SMEJDA</t>
  </si>
  <si>
    <t>ANDRZEJ</t>
  </si>
  <si>
    <t>MISZCZUK</t>
  </si>
  <si>
    <t>SŁOMA</t>
  </si>
  <si>
    <t>LIPIŃSKA</t>
  </si>
  <si>
    <t>KATARZYNA</t>
  </si>
  <si>
    <t>KOŁODZIEJ</t>
  </si>
  <si>
    <t>NIEWĘGŁOWSKI</t>
  </si>
  <si>
    <t>PAPIS</t>
  </si>
  <si>
    <t>LESZEK</t>
  </si>
  <si>
    <t>ORŁOWSKI</t>
  </si>
  <si>
    <t>ŚWIETLIK</t>
  </si>
  <si>
    <t>PIWAKOWSKI</t>
  </si>
  <si>
    <t>ADKONIS</t>
  </si>
  <si>
    <t>KONRAD</t>
  </si>
  <si>
    <t>SERWACKI</t>
  </si>
  <si>
    <t>SKOMPSKA</t>
  </si>
  <si>
    <t>ANNA</t>
  </si>
  <si>
    <t>MIX-Women 100</t>
  </si>
  <si>
    <t>Rajd Dolnego Sanu</t>
  </si>
  <si>
    <t>Stalowa Wola</t>
  </si>
  <si>
    <t>Puka</t>
  </si>
  <si>
    <t>Hubert</t>
  </si>
  <si>
    <t>16a/16b</t>
  </si>
  <si>
    <t>Skubida</t>
  </si>
  <si>
    <t>MEN Elite 100</t>
  </si>
  <si>
    <t>Kompania</t>
  </si>
  <si>
    <t>Książek</t>
  </si>
  <si>
    <t>3b</t>
  </si>
  <si>
    <t>Jakubas</t>
  </si>
  <si>
    <t>4a</t>
  </si>
  <si>
    <t>14a/14b</t>
  </si>
  <si>
    <t>Motorola Bike Team</t>
  </si>
  <si>
    <t>Dudek</t>
  </si>
  <si>
    <t>3a</t>
  </si>
  <si>
    <t>1a/1b</t>
  </si>
  <si>
    <t>6a/6b</t>
  </si>
  <si>
    <t>Bikeoholicy</t>
  </si>
  <si>
    <t>22a/22b</t>
  </si>
  <si>
    <t>MEN Masters 100</t>
  </si>
  <si>
    <t>Klimczak</t>
  </si>
  <si>
    <t>2a</t>
  </si>
  <si>
    <t>2b</t>
  </si>
  <si>
    <t>13b</t>
  </si>
  <si>
    <t>Sport Serwis Sandomierz</t>
  </si>
  <si>
    <t>Tarnobrzeg</t>
  </si>
  <si>
    <t>Pawełczak</t>
  </si>
  <si>
    <t>8a/8b</t>
  </si>
  <si>
    <t>Grdeń</t>
  </si>
  <si>
    <t>JGB SOKÓŁ Jarosław</t>
  </si>
  <si>
    <t>Gwóźdź</t>
  </si>
  <si>
    <t>11a/11b</t>
  </si>
  <si>
    <t>Kozdrowicki</t>
  </si>
  <si>
    <t>Kciukowscy</t>
  </si>
  <si>
    <t>Potoczny</t>
  </si>
  <si>
    <t>12a/12b</t>
  </si>
  <si>
    <t>Przemyśl</t>
  </si>
  <si>
    <t>Karasowska</t>
  </si>
  <si>
    <t>PSK PRZEWORSK OLD BOYS</t>
  </si>
  <si>
    <t>Rozbórz</t>
  </si>
  <si>
    <t>Jendruszczak</t>
  </si>
  <si>
    <t>5a/5b</t>
  </si>
  <si>
    <t>Gniewczyna Łańcucka</t>
  </si>
  <si>
    <t>Motyka</t>
  </si>
  <si>
    <t>19a</t>
  </si>
  <si>
    <t>czas 
+ kary wynik 
w [min]</t>
  </si>
  <si>
    <t>kategoria</t>
  </si>
  <si>
    <t>nazwa zespołu</t>
  </si>
  <si>
    <t>miejscowość</t>
  </si>
  <si>
    <t>Open 100 km</t>
  </si>
  <si>
    <t>XIII Pruchnickie Harce Rowerowe Świebodna 21.05.2016</t>
  </si>
  <si>
    <t>Harce</t>
  </si>
  <si>
    <t>Horyzont zdarzeń</t>
  </si>
  <si>
    <t>Zdezorientowani w terenie</t>
  </si>
  <si>
    <t>Złotów</t>
  </si>
  <si>
    <t>Pod krawatem :-)</t>
  </si>
  <si>
    <t>Leśniewo</t>
  </si>
  <si>
    <t>Gańsk</t>
  </si>
  <si>
    <t>Rajd Konwalii Team</t>
  </si>
  <si>
    <t>Lipno</t>
  </si>
  <si>
    <t>Oprychy Team/ GREY WOLF</t>
  </si>
  <si>
    <t>PK</t>
  </si>
  <si>
    <t>P. karne</t>
  </si>
  <si>
    <t>Drużyna</t>
  </si>
  <si>
    <t>Lp.</t>
  </si>
  <si>
    <t>Tomek</t>
  </si>
  <si>
    <t>Witt</t>
  </si>
  <si>
    <t>Lanc</t>
  </si>
  <si>
    <t>Stefanek</t>
  </si>
  <si>
    <t>Wojtuń</t>
  </si>
  <si>
    <t>Kowalska</t>
  </si>
  <si>
    <t>X Kompas</t>
  </si>
  <si>
    <t>Skrzyniarz</t>
  </si>
  <si>
    <t>warszawa</t>
  </si>
  <si>
    <t>Włodzimierz</t>
  </si>
  <si>
    <t>Duras</t>
  </si>
  <si>
    <t>Wrzaskun</t>
  </si>
  <si>
    <t>Slupsk</t>
  </si>
  <si>
    <t>Rower Janka</t>
  </si>
  <si>
    <t>Zielona Góra</t>
  </si>
  <si>
    <t>Baworowski</t>
  </si>
  <si>
    <t>Dąbrówka Wlkp.</t>
  </si>
  <si>
    <t>Kucharski</t>
  </si>
  <si>
    <t>Warszwa</t>
  </si>
  <si>
    <t>Chodzież</t>
  </si>
  <si>
    <t>OrientAkcja</t>
  </si>
  <si>
    <t>Rychlik</t>
  </si>
  <si>
    <t>dąbrowa</t>
  </si>
  <si>
    <t>Rokietnica</t>
  </si>
  <si>
    <t>MMGO Boryteam</t>
  </si>
  <si>
    <t>Krasuski</t>
  </si>
  <si>
    <t>wheelie garage</t>
  </si>
  <si>
    <t>PK39</t>
  </si>
  <si>
    <t>PK38</t>
  </si>
  <si>
    <t>PK37</t>
  </si>
  <si>
    <t>PK36</t>
  </si>
  <si>
    <t>PK35</t>
  </si>
  <si>
    <t>PK34</t>
  </si>
  <si>
    <t>PK33</t>
  </si>
  <si>
    <t>PK32</t>
  </si>
  <si>
    <t>PK31</t>
  </si>
  <si>
    <t>PK30</t>
  </si>
  <si>
    <t>PK29</t>
  </si>
  <si>
    <t>PK28</t>
  </si>
  <si>
    <t>PK27</t>
  </si>
  <si>
    <t>PK26</t>
  </si>
  <si>
    <t>PK25</t>
  </si>
  <si>
    <t>PK24</t>
  </si>
  <si>
    <t>PK23</t>
  </si>
  <si>
    <t>PK22</t>
  </si>
  <si>
    <t>PK21</t>
  </si>
  <si>
    <t>Czas prologu</t>
  </si>
  <si>
    <t>pkt.</t>
  </si>
  <si>
    <t>LOP</t>
  </si>
  <si>
    <t>PROLOG</t>
  </si>
  <si>
    <t>Wynik</t>
  </si>
  <si>
    <t>wet</t>
  </si>
  <si>
    <t>L</t>
  </si>
  <si>
    <t>Dukty</t>
  </si>
  <si>
    <t>Rącze Pomrowy</t>
  </si>
  <si>
    <t>Kobieta</t>
  </si>
  <si>
    <t>Katner</t>
  </si>
  <si>
    <t>Jolanta</t>
  </si>
  <si>
    <t>Brzezińska</t>
  </si>
  <si>
    <t>Arletta</t>
  </si>
  <si>
    <t>Szybcy Inaczej</t>
  </si>
  <si>
    <t>Mężczyzna</t>
  </si>
  <si>
    <t>Sawko</t>
  </si>
  <si>
    <t>szybcy inaczej</t>
  </si>
  <si>
    <t>Walczyk</t>
  </si>
  <si>
    <t>Sadłowski</t>
  </si>
  <si>
    <t>Kuncewicz</t>
  </si>
  <si>
    <t>Bo ja kręcić chcę!</t>
  </si>
  <si>
    <t>Olechowska</t>
  </si>
  <si>
    <t>Emilia</t>
  </si>
  <si>
    <t>Trzeciakiewicz</t>
  </si>
  <si>
    <t>dziewczynynastart.pl / Smashing pĄpkins</t>
  </si>
  <si>
    <t>Karpa</t>
  </si>
  <si>
    <t>Katarzyna</t>
  </si>
  <si>
    <t>Trykozko</t>
  </si>
  <si>
    <t>Urszula</t>
  </si>
  <si>
    <t>Tumiński</t>
  </si>
  <si>
    <t>Brodowicz</t>
  </si>
  <si>
    <t>WIĘCEJ FUNKU!</t>
  </si>
  <si>
    <t>Lipińska</t>
  </si>
  <si>
    <t>Domański</t>
  </si>
  <si>
    <t>PObiedziska</t>
  </si>
  <si>
    <t>MARCINKOWSKA</t>
  </si>
  <si>
    <t>MAGDALENA</t>
  </si>
  <si>
    <t>AKT Olsztyn</t>
  </si>
  <si>
    <t>Tuchola</t>
  </si>
  <si>
    <t>Kokłowski</t>
  </si>
  <si>
    <t>Ibox MTB Team</t>
  </si>
  <si>
    <t>Wasiak</t>
  </si>
  <si>
    <t>Gerard</t>
  </si>
  <si>
    <t>Skorupowski</t>
  </si>
  <si>
    <t>Chlewo</t>
  </si>
  <si>
    <t>Miśkiewicz</t>
  </si>
  <si>
    <t>Pilchowice</t>
  </si>
  <si>
    <t>Czas koncowy</t>
  </si>
  <si>
    <t>Kara*</t>
  </si>
  <si>
    <t>Team</t>
  </si>
  <si>
    <t>Nr startowy</t>
  </si>
  <si>
    <t>Rok Urodzenia</t>
  </si>
  <si>
    <t xml:space="preserve">Nazwisko </t>
  </si>
  <si>
    <t xml:space="preserve">Imię </t>
  </si>
  <si>
    <t>Miejsce kat. K</t>
  </si>
  <si>
    <t>Miejsce OPEN</t>
  </si>
  <si>
    <t>Trasa Rowerowa (TR 130)</t>
  </si>
  <si>
    <t>Tropy</t>
  </si>
  <si>
    <t>Zamykam Stawkę</t>
  </si>
  <si>
    <t>Forest Gaps</t>
  </si>
  <si>
    <t>Świnoujście</t>
  </si>
  <si>
    <t>Szaciłowski</t>
  </si>
  <si>
    <t>ok</t>
  </si>
  <si>
    <t>Meta OS</t>
  </si>
  <si>
    <t>OS</t>
  </si>
  <si>
    <t>PK 35</t>
  </si>
  <si>
    <t>PK 34</t>
  </si>
  <si>
    <t>PK 33</t>
  </si>
  <si>
    <t>PK 32</t>
  </si>
  <si>
    <t>PK 31</t>
  </si>
  <si>
    <t>PK 30</t>
  </si>
  <si>
    <t>PK 29</t>
  </si>
  <si>
    <t>kara</t>
  </si>
  <si>
    <t>Grassor</t>
  </si>
  <si>
    <t xml:space="preserve">Rystał </t>
  </si>
  <si>
    <t>Szczecinek</t>
  </si>
  <si>
    <t>Pellegrino</t>
  </si>
  <si>
    <t>Klepacki</t>
  </si>
  <si>
    <t>Borne Sulinowo</t>
  </si>
  <si>
    <t>NN</t>
  </si>
  <si>
    <t>Brankiewicz</t>
  </si>
  <si>
    <t>Julia</t>
  </si>
  <si>
    <t>Michałowska</t>
  </si>
  <si>
    <t>Piotrków Tryb.</t>
  </si>
  <si>
    <t>K. Wędrowniczki</t>
  </si>
  <si>
    <t>Sebastian</t>
  </si>
  <si>
    <t>Pabianice</t>
  </si>
  <si>
    <t>Otwock</t>
  </si>
  <si>
    <t>Bikeholicy</t>
  </si>
  <si>
    <t>Michalak</t>
  </si>
  <si>
    <t>Wola Jachowa</t>
  </si>
  <si>
    <t>K. Wędrowniczniki</t>
  </si>
  <si>
    <t>Sosnowski</t>
  </si>
  <si>
    <t>Bińczyk</t>
  </si>
  <si>
    <t>RSL</t>
  </si>
  <si>
    <t>Lisak</t>
  </si>
  <si>
    <t>Trepczyński</t>
  </si>
  <si>
    <t>Nie jesteś w moim typie</t>
  </si>
  <si>
    <t>Zadworna</t>
  </si>
  <si>
    <t>HELl BIKe</t>
  </si>
  <si>
    <t>Helbik</t>
  </si>
  <si>
    <t>CHORZÓW</t>
  </si>
  <si>
    <t>DZIABNIĘCI</t>
  </si>
  <si>
    <t>MARZKA</t>
  </si>
  <si>
    <t>JANERKA MOROŃ</t>
  </si>
  <si>
    <t>Cybercom</t>
  </si>
  <si>
    <t>Jacak</t>
  </si>
  <si>
    <t>Szkoła Fechtunku ARAMIS</t>
  </si>
  <si>
    <t>Basia</t>
  </si>
  <si>
    <t>Czarny</t>
  </si>
  <si>
    <t>T-MobileCyclingTeam</t>
  </si>
  <si>
    <t>Goroński</t>
  </si>
  <si>
    <t>Niewęgłowski</t>
  </si>
  <si>
    <t>Tuszyn</t>
  </si>
  <si>
    <t>Lunatycy</t>
  </si>
  <si>
    <t>Defeciński</t>
  </si>
  <si>
    <t>Mitutoyo AZS Wratislava</t>
  </si>
  <si>
    <t>Ślądkowice</t>
  </si>
  <si>
    <t>Strachowski</t>
  </si>
  <si>
    <t>magdalena</t>
  </si>
  <si>
    <t>gruziel</t>
  </si>
  <si>
    <t>orienteering.waw.pl</t>
  </si>
  <si>
    <t>Ultrateam</t>
  </si>
  <si>
    <t>PK - kara czasowa</t>
  </si>
  <si>
    <t>PK kara</t>
  </si>
  <si>
    <t>M/K</t>
  </si>
  <si>
    <t>Numer</t>
  </si>
  <si>
    <t>TRASA
obliczona</t>
  </si>
  <si>
    <t>M-ce Junior</t>
  </si>
  <si>
    <t>M-ce Mężczyźni</t>
  </si>
  <si>
    <t>M-ce Kobiety</t>
  </si>
  <si>
    <t>BIKE ORIENT - SULEJOWSKI PARK KRAJOBRAZOWY</t>
  </si>
  <si>
    <t/>
  </si>
  <si>
    <t>GIGA</t>
  </si>
  <si>
    <t>GIGA M</t>
  </si>
  <si>
    <t>GIGA K</t>
  </si>
  <si>
    <t>BO</t>
  </si>
  <si>
    <t>zapłacono</t>
  </si>
  <si>
    <t>MONIKA</t>
  </si>
  <si>
    <t>KORZENIEWSKA</t>
  </si>
  <si>
    <t>Archeo Storage</t>
  </si>
  <si>
    <t>SITEK</t>
  </si>
  <si>
    <t>BENASIEWICZ</t>
  </si>
  <si>
    <t>FURMAN</t>
  </si>
  <si>
    <t>BUCZEK</t>
  </si>
  <si>
    <t>DAMIAN</t>
  </si>
  <si>
    <t>LANC</t>
  </si>
  <si>
    <t>HENRYK</t>
  </si>
  <si>
    <t>JACAK</t>
  </si>
  <si>
    <t>WĄCHNICKI</t>
  </si>
  <si>
    <t>LIPIŃSKI</t>
  </si>
  <si>
    <t>KANKAN</t>
  </si>
  <si>
    <t>KLUCZEK-KOLLAR</t>
  </si>
  <si>
    <t>KINOWSKA</t>
  </si>
  <si>
    <t>GR3MIASTO</t>
  </si>
  <si>
    <t>JANKOWSKI</t>
  </si>
  <si>
    <t>JASKÓLSKI</t>
  </si>
  <si>
    <t>Nietoperze Koszalin</t>
  </si>
  <si>
    <t>SEBASTIAN</t>
  </si>
  <si>
    <t>BESZTERDA</t>
  </si>
  <si>
    <t>ADRIAN</t>
  </si>
  <si>
    <t>CHOMICKI</t>
  </si>
  <si>
    <t>JAKUB</t>
  </si>
  <si>
    <t>SZUMAŃSKI</t>
  </si>
  <si>
    <t>Morenka Team</t>
  </si>
  <si>
    <t>MARIUSZ</t>
  </si>
  <si>
    <t>ŁOSIEWICZ</t>
  </si>
  <si>
    <t>Morpol Racing Team</t>
  </si>
  <si>
    <t>SIECIECHOWICZ</t>
  </si>
  <si>
    <t>KWAPISIEWICZ</t>
  </si>
  <si>
    <t>CECUŁA</t>
  </si>
  <si>
    <t>DANIEL</t>
  </si>
  <si>
    <t>ŚMIEJA</t>
  </si>
  <si>
    <t>Płatność</t>
  </si>
  <si>
    <t>Suma</t>
  </si>
  <si>
    <t>kary za czas</t>
  </si>
  <si>
    <t>kary za brak PK</t>
  </si>
  <si>
    <t>czas przejścia</t>
  </si>
  <si>
    <t>czas mety</t>
  </si>
  <si>
    <t>czas startu</t>
  </si>
  <si>
    <t>numer</t>
  </si>
  <si>
    <t>msc</t>
  </si>
  <si>
    <t>WYNIKI WSTĘPNE TR-140</t>
  </si>
  <si>
    <t>BILOR</t>
  </si>
  <si>
    <t>Pazur</t>
  </si>
  <si>
    <t>Halamus</t>
  </si>
  <si>
    <t>Rudnicki</t>
  </si>
  <si>
    <t>Kowalski</t>
  </si>
  <si>
    <t>Tomasiewicz</t>
  </si>
  <si>
    <t>Polcyn</t>
  </si>
  <si>
    <t>Pogorzelska</t>
  </si>
  <si>
    <t>Tomczak</t>
  </si>
  <si>
    <t>Wawrzyniak</t>
  </si>
  <si>
    <t>Kowalicki</t>
  </si>
  <si>
    <t>Gierszewski</t>
  </si>
  <si>
    <t>Gosia</t>
  </si>
  <si>
    <t>Wulf</t>
  </si>
  <si>
    <t>Trafas</t>
  </si>
  <si>
    <t>Tyranowska</t>
  </si>
  <si>
    <t>Aneta</t>
  </si>
  <si>
    <t>Słomińska</t>
  </si>
  <si>
    <t>Marta</t>
  </si>
  <si>
    <t>Lipiak</t>
  </si>
  <si>
    <t>rok urodzenia</t>
  </si>
  <si>
    <t>Szaga</t>
  </si>
  <si>
    <t>Zarzycki</t>
  </si>
  <si>
    <t>Krzfysztof</t>
  </si>
  <si>
    <t>Walczyna</t>
  </si>
  <si>
    <t>Szmyt</t>
  </si>
  <si>
    <t>00:00:00</t>
  </si>
  <si>
    <t>03:34:00</t>
  </si>
  <si>
    <t>07:07:00</t>
  </si>
  <si>
    <t>29freak</t>
  </si>
  <si>
    <t>Pakulska</t>
  </si>
  <si>
    <t>Pakulski</t>
  </si>
  <si>
    <t>22:53:00</t>
  </si>
  <si>
    <t>10:17:00</t>
  </si>
  <si>
    <t>Brzezina</t>
  </si>
  <si>
    <t>Kotiki</t>
  </si>
  <si>
    <t>Cieszkowska-Kuchta</t>
  </si>
  <si>
    <t>09:26:00</t>
  </si>
  <si>
    <t>Drużyna Szpiku</t>
  </si>
  <si>
    <t>Cieślak</t>
  </si>
  <si>
    <t>Olejnik</t>
  </si>
  <si>
    <t>Miłka</t>
  </si>
  <si>
    <t>12:43:00</t>
  </si>
  <si>
    <t>EPO Adventure Race Team</t>
  </si>
  <si>
    <t>Dutkiewicz</t>
  </si>
  <si>
    <t>Kaczyński</t>
  </si>
  <si>
    <t>08:40:00</t>
  </si>
  <si>
    <t>13:25:00</t>
  </si>
  <si>
    <t>Wołów</t>
  </si>
  <si>
    <t>Orient Express</t>
  </si>
  <si>
    <t>11:46:00</t>
  </si>
  <si>
    <t>Leszno</t>
  </si>
  <si>
    <t>Ambit Racing Team</t>
  </si>
  <si>
    <t>Woziński</t>
  </si>
  <si>
    <t>11:33:00</t>
  </si>
  <si>
    <t>12:40:00</t>
  </si>
  <si>
    <t>Straszyn</t>
  </si>
  <si>
    <t>Złomańczuk</t>
  </si>
  <si>
    <t>Baumgart</t>
  </si>
  <si>
    <t>13:47:00</t>
  </si>
  <si>
    <t>SANFI</t>
  </si>
  <si>
    <t>On-Sight MM</t>
  </si>
  <si>
    <t>13:16:00</t>
  </si>
  <si>
    <t>Zielińska-Dawidziak</t>
  </si>
  <si>
    <t>Dawidziak</t>
  </si>
  <si>
    <t>11:48:00</t>
  </si>
  <si>
    <t>11:10:00</t>
  </si>
  <si>
    <t>11:03:00</t>
  </si>
  <si>
    <t>Sertonina Team</t>
  </si>
  <si>
    <t>10:37:00</t>
  </si>
  <si>
    <t>Oleśnica</t>
  </si>
  <si>
    <t>Złotniki</t>
  </si>
  <si>
    <t>Augustyniak</t>
  </si>
  <si>
    <t>10:12:00</t>
  </si>
  <si>
    <t>09:36:00</t>
  </si>
  <si>
    <t>09:28:00</t>
  </si>
  <si>
    <t>09:23:00</t>
  </si>
  <si>
    <t>Pniewy</t>
  </si>
  <si>
    <t>Odjechani team</t>
  </si>
  <si>
    <t>08:17:00</t>
  </si>
  <si>
    <t>TOWANDA</t>
  </si>
  <si>
    <t>07:19:30</t>
  </si>
  <si>
    <t>MMGO</t>
  </si>
  <si>
    <t>07:13:00</t>
  </si>
  <si>
    <t>07:12:00</t>
  </si>
  <si>
    <t>07:11:30</t>
  </si>
  <si>
    <t>07:11:00</t>
  </si>
  <si>
    <t>07:10:00</t>
  </si>
  <si>
    <t>06:21:00</t>
  </si>
  <si>
    <t>06:19:00</t>
  </si>
  <si>
    <t>Piast</t>
  </si>
  <si>
    <t>M-sce</t>
  </si>
  <si>
    <t>Rajd Konwalii - wyniki trasa Bike</t>
  </si>
  <si>
    <t>rok</t>
  </si>
  <si>
    <t>Konwalie</t>
  </si>
  <si>
    <t>Odyseja</t>
  </si>
  <si>
    <t>Lulek</t>
  </si>
  <si>
    <t>Zenon</t>
  </si>
  <si>
    <t>Fert</t>
  </si>
  <si>
    <t>Gonciarz</t>
  </si>
  <si>
    <t>Papros</t>
  </si>
  <si>
    <t>Gołąb</t>
  </si>
  <si>
    <t>Bedyk</t>
  </si>
  <si>
    <t>Kaszuba</t>
  </si>
  <si>
    <t>Salwa</t>
  </si>
  <si>
    <t>Sobczyk</t>
  </si>
  <si>
    <t>Puchalski</t>
  </si>
  <si>
    <t>Leyko</t>
  </si>
  <si>
    <t>Banasik</t>
  </si>
  <si>
    <t>Baranski</t>
  </si>
  <si>
    <t>Leśniak</t>
  </si>
  <si>
    <t>Kandyś</t>
  </si>
  <si>
    <t>Gniadek</t>
  </si>
  <si>
    <t>Dziadek</t>
  </si>
  <si>
    <t>łukasz</t>
  </si>
  <si>
    <t>Siedlecki</t>
  </si>
  <si>
    <t>Porebiak</t>
  </si>
  <si>
    <t>Ciołak</t>
  </si>
  <si>
    <t>Reczyński</t>
  </si>
  <si>
    <t>Rejszkowski</t>
  </si>
  <si>
    <t>Godowski</t>
  </si>
  <si>
    <t>Ludwinek</t>
  </si>
  <si>
    <t>Długosz</t>
  </si>
  <si>
    <t>Szczepaniak</t>
  </si>
  <si>
    <t>Patrzałek</t>
  </si>
  <si>
    <t>Pęczkowicz</t>
  </si>
  <si>
    <t>Okliński</t>
  </si>
  <si>
    <t>Berger</t>
  </si>
  <si>
    <t>Trasa FUN (liczona do frekwencji)</t>
  </si>
  <si>
    <t>Kołodziej</t>
  </si>
  <si>
    <t>Hanna</t>
  </si>
  <si>
    <t>Kalina</t>
  </si>
  <si>
    <t>Tytoń</t>
  </si>
  <si>
    <t>Iwona</t>
  </si>
  <si>
    <t>Kozak</t>
  </si>
  <si>
    <t>Weronika</t>
  </si>
  <si>
    <t>Cender</t>
  </si>
  <si>
    <t>Magda</t>
  </si>
  <si>
    <t>Oklińska</t>
  </si>
  <si>
    <t>Bożena</t>
  </si>
  <si>
    <t>Harpagan 51</t>
  </si>
  <si>
    <t>Harpagan 52</t>
  </si>
  <si>
    <t>Nocna Masakra</t>
  </si>
  <si>
    <t>długa K</t>
  </si>
  <si>
    <t>krótka K</t>
  </si>
  <si>
    <t>razem K</t>
  </si>
  <si>
    <t>razem M</t>
  </si>
  <si>
    <t>długa M</t>
  </si>
  <si>
    <t>krótka M</t>
  </si>
  <si>
    <t>łącznie</t>
  </si>
  <si>
    <t>ASPIRANT</t>
  </si>
  <si>
    <t>Numer startowy</t>
  </si>
  <si>
    <t>Rok urodzenia</t>
  </si>
  <si>
    <t>Miasto</t>
  </si>
  <si>
    <t>Nick</t>
  </si>
  <si>
    <t>Godz. mety</t>
  </si>
  <si>
    <t>SUMA</t>
  </si>
  <si>
    <t>SUMA PKT</t>
  </si>
  <si>
    <t>Kara</t>
  </si>
  <si>
    <t>Godzina limitu</t>
  </si>
  <si>
    <t>Stachura</t>
  </si>
  <si>
    <t>Chorzów</t>
  </si>
  <si>
    <t>Wodzionka</t>
  </si>
  <si>
    <t>Szkodnik</t>
  </si>
  <si>
    <t>Azja</t>
  </si>
  <si>
    <t>Chmielarz</t>
  </si>
  <si>
    <t>Lider Bajk eMTeBe</t>
  </si>
  <si>
    <t>Sylwia</t>
  </si>
  <si>
    <t>Ziętek</t>
  </si>
  <si>
    <t>silmaril</t>
  </si>
  <si>
    <t>Pozytywnie Zakręceni</t>
  </si>
  <si>
    <t>Krysia</t>
  </si>
  <si>
    <t>Lenczak</t>
  </si>
  <si>
    <t>Sosnowiec</t>
  </si>
  <si>
    <t>Malawska</t>
  </si>
  <si>
    <t>Velocilamy</t>
  </si>
  <si>
    <t>Konstantynów Łódzki.</t>
  </si>
  <si>
    <t>bronek</t>
  </si>
  <si>
    <t>theli</t>
  </si>
  <si>
    <t>wiki</t>
  </si>
  <si>
    <t>KW Kraków</t>
  </si>
  <si>
    <t>Drewniak</t>
  </si>
  <si>
    <t>.</t>
  </si>
  <si>
    <t>CoGościCisną Team</t>
  </si>
  <si>
    <t>Wiciu</t>
  </si>
  <si>
    <t>Bergier</t>
  </si>
  <si>
    <t>Zielonki</t>
  </si>
  <si>
    <t>Bruno</t>
  </si>
  <si>
    <t>Zgórmysyny</t>
  </si>
  <si>
    <t>Kris</t>
  </si>
  <si>
    <t>T-Mobile Cycling Team</t>
  </si>
  <si>
    <t>oipunx</t>
  </si>
  <si>
    <t>Krakow</t>
  </si>
  <si>
    <t>bikeholicy</t>
  </si>
  <si>
    <t>Widera</t>
  </si>
  <si>
    <t>SzczÓr</t>
  </si>
  <si>
    <t>Pasiecznik</t>
  </si>
  <si>
    <t>Katowice</t>
  </si>
  <si>
    <t>Bad Medicine</t>
  </si>
  <si>
    <t>Orszulski</t>
  </si>
  <si>
    <t>Abu</t>
  </si>
  <si>
    <t>Szajna</t>
  </si>
  <si>
    <t>BAJKERS.COM</t>
  </si>
  <si>
    <t>Małodobry</t>
  </si>
  <si>
    <t>Miechów</t>
  </si>
  <si>
    <t>WOJTEK</t>
  </si>
  <si>
    <t>OMEGA-MIECHÓW</t>
  </si>
  <si>
    <t>Ziach</t>
  </si>
  <si>
    <t>Mario</t>
  </si>
  <si>
    <t>Bydgoszcz / Katowice</t>
  </si>
  <si>
    <t>beboki</t>
  </si>
  <si>
    <t>Turek</t>
  </si>
  <si>
    <t>Miłosz</t>
  </si>
  <si>
    <t>Brych</t>
  </si>
  <si>
    <t>Koniecpol</t>
  </si>
  <si>
    <t>tachu</t>
  </si>
  <si>
    <t>Technikum nr 8 Katowice</t>
  </si>
  <si>
    <t>Dyszy</t>
  </si>
  <si>
    <t>Bobrowniki</t>
  </si>
  <si>
    <t>Malawski</t>
  </si>
  <si>
    <t>djk71</t>
  </si>
  <si>
    <t>ETISOFT BIKE TEAM</t>
  </si>
  <si>
    <t>Opole</t>
  </si>
  <si>
    <t>tomeklipka</t>
  </si>
  <si>
    <t>rok ur</t>
  </si>
  <si>
    <t>czas trasy</t>
  </si>
  <si>
    <t>Korno</t>
  </si>
  <si>
    <t>08:53:53</t>
  </si>
  <si>
    <t>18/24</t>
  </si>
  <si>
    <t>08:52:51</t>
  </si>
  <si>
    <t>20/24</t>
  </si>
  <si>
    <t>08:39:24</t>
  </si>
  <si>
    <t>08:34:44</t>
  </si>
  <si>
    <t>08:29:20</t>
  </si>
  <si>
    <t>24/24</t>
  </si>
  <si>
    <t>08:18:46</t>
  </si>
  <si>
    <t>07:23:37</t>
  </si>
  <si>
    <t>Biolik</t>
  </si>
  <si>
    <t>06:47:37</t>
  </si>
  <si>
    <t>01:54:28</t>
  </si>
  <si>
    <t>5/24</t>
  </si>
  <si>
    <t>6/24</t>
  </si>
  <si>
    <t>Oskar</t>
  </si>
  <si>
    <t>09:06:46</t>
  </si>
  <si>
    <t>09:06:45</t>
  </si>
  <si>
    <t>09:06:32</t>
  </si>
  <si>
    <t>09:01:43</t>
  </si>
  <si>
    <t>09:04:41</t>
  </si>
  <si>
    <t>19/24</t>
  </si>
  <si>
    <t>Niegowski</t>
  </si>
  <si>
    <t>08:53:03</t>
  </si>
  <si>
    <t>08:45:39</t>
  </si>
  <si>
    <t>21/24</t>
  </si>
  <si>
    <t>08:25:43</t>
  </si>
  <si>
    <t>08:24:49</t>
  </si>
  <si>
    <t>08:24:15</t>
  </si>
  <si>
    <t>08:18:04</t>
  </si>
  <si>
    <t>08:53:07</t>
  </si>
  <si>
    <t>22/24</t>
  </si>
  <si>
    <t>07:23:51</t>
  </si>
  <si>
    <t>Kosiorek</t>
  </si>
  <si>
    <t>08:49:30</t>
  </si>
  <si>
    <t>23/24</t>
  </si>
  <si>
    <t>08:29:35</t>
  </si>
  <si>
    <t>08:12:34</t>
  </si>
  <si>
    <t>Koźmiński</t>
  </si>
  <si>
    <t>08:01:52</t>
  </si>
  <si>
    <t>08:00:19</t>
  </si>
  <si>
    <t>07:56:16</t>
  </si>
  <si>
    <t>07:44:13</t>
  </si>
  <si>
    <t>07:38:55</t>
  </si>
  <si>
    <t>07:38:40</t>
  </si>
  <si>
    <t>07:26:39</t>
  </si>
  <si>
    <t>07:23:32</t>
  </si>
  <si>
    <t>07:20:36</t>
  </si>
  <si>
    <t>07:04:38</t>
  </si>
  <si>
    <t>06:59:56</t>
  </si>
  <si>
    <t>06:59:53</t>
  </si>
  <si>
    <t>06:45:13</t>
  </si>
  <si>
    <t>06:38:13</t>
  </si>
  <si>
    <t>06:27:19</t>
  </si>
  <si>
    <t>06:22:08</t>
  </si>
  <si>
    <t>06:21:55</t>
  </si>
  <si>
    <t>06:20:48</t>
  </si>
  <si>
    <t>Zakrzewski</t>
  </si>
  <si>
    <t>06:14:40</t>
  </si>
  <si>
    <t>06:05:26</t>
  </si>
  <si>
    <t>05:51:38</t>
  </si>
  <si>
    <t>Chmiel</t>
  </si>
  <si>
    <t>Radomir</t>
  </si>
  <si>
    <t>05:51:29</t>
  </si>
  <si>
    <t>Dudko</t>
  </si>
  <si>
    <t>05:45:49</t>
  </si>
  <si>
    <t>05:38:21</t>
  </si>
  <si>
    <t>05:21:45</t>
  </si>
  <si>
    <t>05:21:28</t>
  </si>
  <si>
    <t>05:21:17</t>
  </si>
  <si>
    <t>Punkty kontrolne</t>
  </si>
  <si>
    <t>Renata</t>
  </si>
  <si>
    <t>Cezary</t>
  </si>
  <si>
    <t>Horabik</t>
  </si>
  <si>
    <t>Nowińska</t>
  </si>
  <si>
    <t>Madagaskar</t>
  </si>
  <si>
    <t>Goławski</t>
  </si>
  <si>
    <t>Dyba</t>
  </si>
  <si>
    <t>Spróbuj Sypciej</t>
  </si>
  <si>
    <t>Pieniążek</t>
  </si>
  <si>
    <t>Odjechani</t>
  </si>
  <si>
    <t>Klimsza</t>
  </si>
  <si>
    <t>Kasia</t>
  </si>
  <si>
    <t>Żoraki</t>
  </si>
  <si>
    <t>Kapustka</t>
  </si>
  <si>
    <t>Kucharczyk</t>
  </si>
  <si>
    <t>Seweryn</t>
  </si>
  <si>
    <t>TEAM Skauting Jurajski</t>
  </si>
  <si>
    <t>Myga</t>
  </si>
  <si>
    <t>Sylwester</t>
  </si>
  <si>
    <t>Muchowicz</t>
  </si>
  <si>
    <t>Zelent</t>
  </si>
  <si>
    <t>Tyka</t>
  </si>
  <si>
    <t>Nawrocki</t>
  </si>
  <si>
    <t>Kubiak</t>
  </si>
  <si>
    <t>Walczak</t>
  </si>
  <si>
    <t>Kurek</t>
  </si>
  <si>
    <t>Compass</t>
  </si>
  <si>
    <t>Trzmielewski</t>
  </si>
  <si>
    <t>KB Galeria Warszawa AT</t>
  </si>
  <si>
    <t>team360</t>
  </si>
  <si>
    <t>Jaśkiewicz</t>
  </si>
  <si>
    <t>Gibiec</t>
  </si>
  <si>
    <t>Pońc</t>
  </si>
  <si>
    <t>Czas końcowy</t>
  </si>
  <si>
    <t>Godz. przybycia</t>
  </si>
  <si>
    <t>liczba PK po korekcie</t>
  </si>
  <si>
    <t>PŁEĆ</t>
  </si>
  <si>
    <t>Limit</t>
  </si>
  <si>
    <t>MORDOWNIK 2016 – TR 130</t>
  </si>
  <si>
    <t>wszyscy</t>
  </si>
  <si>
    <t>min 6 wyników</t>
  </si>
  <si>
    <t>suma wyniku PPM</t>
  </si>
  <si>
    <t>Nadwiślański MnO</t>
  </si>
  <si>
    <t>Pruchnickie Harce</t>
  </si>
  <si>
    <t>liczba startów liczonych do PPM</t>
  </si>
  <si>
    <t>suma liczby startów liczonych do PPM</t>
  </si>
  <si>
    <t>liczba zwycięstw PPM</t>
  </si>
  <si>
    <t>liczba zwycięstw aspirant i krótkie</t>
  </si>
  <si>
    <t>Easy Riders</t>
  </si>
  <si>
    <t>DORACO TEAM</t>
  </si>
  <si>
    <t>ZNN - zespół niespokojnych nóg</t>
  </si>
  <si>
    <t>Zblewo</t>
  </si>
  <si>
    <t>Babiański</t>
  </si>
  <si>
    <t>Bieliński</t>
  </si>
  <si>
    <t>nr</t>
  </si>
  <si>
    <t>XI Kompas</t>
  </si>
  <si>
    <t>TR200 (16)</t>
  </si>
  <si>
    <t>L.p.</t>
  </si>
  <si>
    <t>Ur.</t>
  </si>
  <si>
    <t>Kary</t>
  </si>
  <si>
    <t>KOSZALIN</t>
  </si>
  <si>
    <t>TR100 (3)</t>
  </si>
  <si>
    <t>Stargard</t>
  </si>
  <si>
    <t>Beszterda</t>
  </si>
  <si>
    <t>Perchel</t>
  </si>
  <si>
    <t>KAISER</t>
  </si>
  <si>
    <t>ERNEST</t>
  </si>
  <si>
    <t>Rotter</t>
  </si>
  <si>
    <t>Piechota</t>
  </si>
  <si>
    <t>Olszański</t>
  </si>
  <si>
    <t>Trudy</t>
  </si>
  <si>
    <t xml:space="preserve">   </t>
  </si>
  <si>
    <t>Startowało 107 osób</t>
  </si>
  <si>
    <t>Ostatnia aktualizacja 23.10.2016</t>
  </si>
  <si>
    <t>Wyniki ostateczne H52 trasa TR200</t>
  </si>
  <si>
    <t>KKG</t>
  </si>
  <si>
    <t>Nawigator</t>
  </si>
  <si>
    <t>Krzysztof Mirosław</t>
  </si>
  <si>
    <t>Kwiatkowski</t>
  </si>
  <si>
    <t>Malinowski</t>
  </si>
  <si>
    <t>Cudowne dzieci dwóch pedałów</t>
  </si>
  <si>
    <t>Tysarczyk</t>
  </si>
  <si>
    <t>Belica</t>
  </si>
  <si>
    <t>Bytonia</t>
  </si>
  <si>
    <t>Skalski</t>
  </si>
  <si>
    <t>Wioletta</t>
  </si>
  <si>
    <t>Rodzicz</t>
  </si>
  <si>
    <t>MTB4fun</t>
  </si>
  <si>
    <t>Różanki</t>
  </si>
  <si>
    <t>Bernatowicz</t>
  </si>
  <si>
    <t>Szeliga</t>
  </si>
  <si>
    <t>Lenckowski</t>
  </si>
  <si>
    <t>Wasilkowski</t>
  </si>
  <si>
    <t>Kościan</t>
  </si>
  <si>
    <t>Łupicki</t>
  </si>
  <si>
    <t>Krawczak</t>
  </si>
  <si>
    <t>Bielski</t>
  </si>
  <si>
    <t>Rowerowo i Kajtowo</t>
  </si>
  <si>
    <t>Caspari</t>
  </si>
  <si>
    <t>ROWEROWO I KAJTOWO</t>
  </si>
  <si>
    <t>Łowcy KOMów</t>
  </si>
  <si>
    <t>Brzeźno Wielkie</t>
  </si>
  <si>
    <t>Karwatowski</t>
  </si>
  <si>
    <t>Wadowski</t>
  </si>
  <si>
    <t>c02b</t>
  </si>
  <si>
    <t>Bramowicz</t>
  </si>
  <si>
    <t>KKG / AIC</t>
  </si>
  <si>
    <t>Kaniewski</t>
  </si>
  <si>
    <t>Tczew</t>
  </si>
  <si>
    <t>Wawrzyniec</t>
  </si>
  <si>
    <t>Rybak</t>
  </si>
  <si>
    <t>Bąkowo</t>
  </si>
  <si>
    <t>Kaszewski</t>
  </si>
  <si>
    <t>Urban</t>
  </si>
  <si>
    <t>Izabela</t>
  </si>
  <si>
    <t>Szwaracka</t>
  </si>
  <si>
    <t>Rowerowo i kajtowo</t>
  </si>
  <si>
    <t>Sulikowski</t>
  </si>
  <si>
    <t>Grupa Rowerowo-Kajtowa</t>
  </si>
  <si>
    <t>WRZASKUN</t>
  </si>
  <si>
    <t>SamOn</t>
  </si>
  <si>
    <t>Breń</t>
  </si>
  <si>
    <t>Jadwiga Barbara</t>
  </si>
  <si>
    <t>Zielińska</t>
  </si>
  <si>
    <t>MTB4Fun</t>
  </si>
  <si>
    <t>Piaskowski</t>
  </si>
  <si>
    <t>PaweŁ</t>
  </si>
  <si>
    <t>Bossy</t>
  </si>
  <si>
    <t>Dudak</t>
  </si>
  <si>
    <t>Szybkie Kopyto</t>
  </si>
  <si>
    <t>Kikity</t>
  </si>
  <si>
    <t>Romejko</t>
  </si>
  <si>
    <t>Przeklewo</t>
  </si>
  <si>
    <t>Napiórkowski</t>
  </si>
  <si>
    <t>Człuchów</t>
  </si>
  <si>
    <t>Ławecki</t>
  </si>
  <si>
    <t>R62</t>
  </si>
  <si>
    <t>Derk</t>
  </si>
  <si>
    <t>krewni i znajomi królika</t>
  </si>
  <si>
    <t>Ernest</t>
  </si>
  <si>
    <t>Kaiser</t>
  </si>
  <si>
    <t>MBT4FUN</t>
  </si>
  <si>
    <t>Gorzów Wlkp</t>
  </si>
  <si>
    <t>Żbik</t>
  </si>
  <si>
    <t>Smola</t>
  </si>
  <si>
    <t>CST VELMAR MERIDA TEAM</t>
  </si>
  <si>
    <t>Pęcice</t>
  </si>
  <si>
    <t>Tusiński</t>
  </si>
  <si>
    <t>MMGO Pluszczak na Wolności</t>
  </si>
  <si>
    <t>A Team</t>
  </si>
  <si>
    <t>czluchow 14-16.10.2016</t>
  </si>
  <si>
    <t>Lisia Góra</t>
  </si>
  <si>
    <t>Smolnik</t>
  </si>
  <si>
    <t>Jez. Staruch</t>
  </si>
  <si>
    <t>Śniąty</t>
  </si>
  <si>
    <t>Przeręba</t>
  </si>
  <si>
    <t>Czosnowo</t>
  </si>
  <si>
    <t>Dzików</t>
  </si>
  <si>
    <t>Jez. Szycztno</t>
  </si>
  <si>
    <t>Jez. Olszanowskie</t>
  </si>
  <si>
    <t>Jez. Charzykowskie</t>
  </si>
  <si>
    <t>Nowa Brda</t>
  </si>
  <si>
    <t>Krzyżanki</t>
  </si>
  <si>
    <t>Gockowo</t>
  </si>
  <si>
    <t>Pawłówko</t>
  </si>
  <si>
    <t>Rudniki</t>
  </si>
  <si>
    <t>Leśn. Kokoszka</t>
  </si>
  <si>
    <t>Brzezie</t>
  </si>
  <si>
    <t>Jez. Mazur</t>
  </si>
  <si>
    <t>Sokole</t>
  </si>
  <si>
    <t>Dębnica</t>
  </si>
  <si>
    <t>POSZCZEGOLNE CZASY – TRASA ROWEROWA TR200 – ERnO Harpagan 52</t>
  </si>
  <si>
    <r>
      <rPr>
        <b/>
        <sz val="36"/>
        <color indexed="8"/>
        <rFont val="PL Stamp"/>
        <family val="2"/>
      </rPr>
      <t>ERnO HARPAGAN-52                          TRASA TR200</t>
    </r>
    <r>
      <rPr>
        <sz val="36"/>
        <color indexed="8"/>
        <rFont val="PL Stamp"/>
        <family val="2"/>
      </rPr>
      <t xml:space="preserve"> </t>
    </r>
    <r>
      <rPr>
        <sz val="48"/>
        <color indexed="8"/>
        <rFont val="Arial"/>
        <family val="2"/>
        <charset val="238"/>
      </rPr>
      <t xml:space="preserve">        </t>
    </r>
    <r>
      <rPr>
        <sz val="11"/>
        <color indexed="8"/>
        <rFont val="Arial"/>
        <family val="2"/>
        <charset val="238"/>
      </rPr>
      <t/>
    </r>
  </si>
  <si>
    <t>Startowało 217 osób</t>
  </si>
  <si>
    <t>Wyniki ostateczne H52 trasa TR100</t>
  </si>
  <si>
    <t>Pierogi z Wiśnią</t>
  </si>
  <si>
    <t>Kałuża</t>
  </si>
  <si>
    <t>Palusiński</t>
  </si>
  <si>
    <t>Burny</t>
  </si>
  <si>
    <t>Strugiński</t>
  </si>
  <si>
    <t>Misiaki</t>
  </si>
  <si>
    <t>Zofia</t>
  </si>
  <si>
    <t>Babiańska</t>
  </si>
  <si>
    <t>Fanbit</t>
  </si>
  <si>
    <t>Wójcik</t>
  </si>
  <si>
    <t>Pruszcz Gdanski</t>
  </si>
  <si>
    <t>Bernaszuk</t>
  </si>
  <si>
    <t>Pułkowska</t>
  </si>
  <si>
    <t>Orlean</t>
  </si>
  <si>
    <t>Pogórze</t>
  </si>
  <si>
    <t>Szperling</t>
  </si>
  <si>
    <t>Gronity</t>
  </si>
  <si>
    <t>Mechliński</t>
  </si>
  <si>
    <t>Czubalski</t>
  </si>
  <si>
    <t>CST</t>
  </si>
  <si>
    <t>PADAKA SQUAD</t>
  </si>
  <si>
    <t>POLESTAR</t>
  </si>
  <si>
    <t>Walasz</t>
  </si>
  <si>
    <t>Ogrodnik</t>
  </si>
  <si>
    <t>Ciski</t>
  </si>
  <si>
    <t>Janczak</t>
  </si>
  <si>
    <t>Darmach</t>
  </si>
  <si>
    <t>ATC Cargo</t>
  </si>
  <si>
    <t>Soroka</t>
  </si>
  <si>
    <t>Manista</t>
  </si>
  <si>
    <t>TEAM NOWINKA</t>
  </si>
  <si>
    <t>Nowinka</t>
  </si>
  <si>
    <t>Pogorzelski</t>
  </si>
  <si>
    <t>Bez różnicy</t>
  </si>
  <si>
    <t>Miastko</t>
  </si>
  <si>
    <t>Robert Witold</t>
  </si>
  <si>
    <t>Chłodnicy</t>
  </si>
  <si>
    <t>Grygo</t>
  </si>
  <si>
    <t>KAC klub anemicznych cyklistów</t>
  </si>
  <si>
    <t>Soboczynski</t>
  </si>
  <si>
    <t>Stojące wentyle</t>
  </si>
  <si>
    <t>Purple Mushrooms</t>
  </si>
  <si>
    <t>Basiak</t>
  </si>
  <si>
    <t>Purple mushrooms</t>
  </si>
  <si>
    <t>K-lub A-nemicznych C-yklistów</t>
  </si>
  <si>
    <t>Glazik</t>
  </si>
  <si>
    <t>KAC Klub Anemicznych Cyklistow</t>
  </si>
  <si>
    <t>Justyna</t>
  </si>
  <si>
    <t>Kasperska</t>
  </si>
  <si>
    <t>Stanisławski</t>
  </si>
  <si>
    <t>Wejher</t>
  </si>
  <si>
    <t>Kuprian</t>
  </si>
  <si>
    <t>DORACO BIKE TEAM</t>
  </si>
  <si>
    <t>Gruda</t>
  </si>
  <si>
    <t>Celejewski</t>
  </si>
  <si>
    <t>Prażyński</t>
  </si>
  <si>
    <t>Maroszek</t>
  </si>
  <si>
    <t>Starogard Gdański</t>
  </si>
  <si>
    <t>Szmagliński</t>
  </si>
  <si>
    <t>Zabolewicz</t>
  </si>
  <si>
    <t>Michał Aleksander</t>
  </si>
  <si>
    <t>Kulwikowski</t>
  </si>
  <si>
    <t>Łys - Pisowacki</t>
  </si>
  <si>
    <t>Maciej Piotr</t>
  </si>
  <si>
    <t>Maciak</t>
  </si>
  <si>
    <t>Kartuzy</t>
  </si>
  <si>
    <t>Gizela</t>
  </si>
  <si>
    <t>Żylaste batony</t>
  </si>
  <si>
    <t>Charzykowy</t>
  </si>
  <si>
    <t>Grzybek</t>
  </si>
  <si>
    <t>Skórski</t>
  </si>
  <si>
    <t>Szuca</t>
  </si>
  <si>
    <t>panzerfaust</t>
  </si>
  <si>
    <t>Santocko</t>
  </si>
  <si>
    <t>Julita</t>
  </si>
  <si>
    <t>Jażdżewska</t>
  </si>
  <si>
    <t>Chylak</t>
  </si>
  <si>
    <t>Świątkiewicz</t>
  </si>
  <si>
    <t>Lufthansa Systems Poland Activ</t>
  </si>
  <si>
    <t>Winczewski</t>
  </si>
  <si>
    <t>Hamak na bananach</t>
  </si>
  <si>
    <t>Robert Janusz</t>
  </si>
  <si>
    <t>Szurała</t>
  </si>
  <si>
    <t>Nowiński</t>
  </si>
  <si>
    <t>ŁĄg</t>
  </si>
  <si>
    <t>Ackermann</t>
  </si>
  <si>
    <t>Wasiniewski</t>
  </si>
  <si>
    <t>górzyskowskie orły</t>
  </si>
  <si>
    <t>Mikita</t>
  </si>
  <si>
    <t>Kawczyński</t>
  </si>
  <si>
    <t>Luks</t>
  </si>
  <si>
    <t>Wasilczuk</t>
  </si>
  <si>
    <t>Banino</t>
  </si>
  <si>
    <t>Sawon</t>
  </si>
  <si>
    <t>Zylaste Batony</t>
  </si>
  <si>
    <t>Żylaste Batony</t>
  </si>
  <si>
    <t>Dalmer</t>
  </si>
  <si>
    <t>Ndf</t>
  </si>
  <si>
    <t>Król</t>
  </si>
  <si>
    <t>3Team</t>
  </si>
  <si>
    <t>Dzido</t>
  </si>
  <si>
    <t>NDF TEAM CZŁUCHÓW</t>
  </si>
  <si>
    <t>Leciejewski</t>
  </si>
  <si>
    <t>Paterek</t>
  </si>
  <si>
    <t>Gojtowski</t>
  </si>
  <si>
    <t>Cygan</t>
  </si>
  <si>
    <t>Turze</t>
  </si>
  <si>
    <t>Krauze</t>
  </si>
  <si>
    <t>NDF Team Człuchów</t>
  </si>
  <si>
    <t>Grzegorz Henryk</t>
  </si>
  <si>
    <t>Sudolski</t>
  </si>
  <si>
    <t>www.SKLEPKAROL.PL</t>
  </si>
  <si>
    <t>Miejska Górka</t>
  </si>
  <si>
    <t>Sprutta</t>
  </si>
  <si>
    <t>Golembka</t>
  </si>
  <si>
    <t>Szkudlarz</t>
  </si>
  <si>
    <t>Inowrocław</t>
  </si>
  <si>
    <t>SISU-OWB Team</t>
  </si>
  <si>
    <t>Prażanowski</t>
  </si>
  <si>
    <t>GRBS</t>
  </si>
  <si>
    <t>Jarecki</t>
  </si>
  <si>
    <t>Popek</t>
  </si>
  <si>
    <t>Musielski</t>
  </si>
  <si>
    <t>Olczak</t>
  </si>
  <si>
    <t>Przemko</t>
  </si>
  <si>
    <t>Ustianowski</t>
  </si>
  <si>
    <t>Kummer</t>
  </si>
  <si>
    <t>w klubie 15</t>
  </si>
  <si>
    <t>Intel/Grupa Trójmiasto</t>
  </si>
  <si>
    <t>Dwóch takich co się zgubiło</t>
  </si>
  <si>
    <t>Mroczek</t>
  </si>
  <si>
    <t>Masterlease Sport Team</t>
  </si>
  <si>
    <t>Wulczyński</t>
  </si>
  <si>
    <t>Kudela</t>
  </si>
  <si>
    <t>Imianowski</t>
  </si>
  <si>
    <t>TEAMNITKA.PL</t>
  </si>
  <si>
    <t>Tomczyk</t>
  </si>
  <si>
    <t>NDF</t>
  </si>
  <si>
    <t>Marcin Wojciech</t>
  </si>
  <si>
    <t>Odalanowski</t>
  </si>
  <si>
    <t>MASTERLEASE TEAM</t>
  </si>
  <si>
    <t>Kaliska Team</t>
  </si>
  <si>
    <t>MIG BYTÓW</t>
  </si>
  <si>
    <t>Sekator</t>
  </si>
  <si>
    <t>Koszalin</t>
  </si>
  <si>
    <t>Gałaguz</t>
  </si>
  <si>
    <t>Szamrej</t>
  </si>
  <si>
    <t>Nypel Reda</t>
  </si>
  <si>
    <t>Kuhn</t>
  </si>
  <si>
    <t>Przemek</t>
  </si>
  <si>
    <t>Roszkowski</t>
  </si>
  <si>
    <t>Żadkowski</t>
  </si>
  <si>
    <t>Kowalewski</t>
  </si>
  <si>
    <t>Miller</t>
  </si>
  <si>
    <t>Aktywna Krajenka</t>
  </si>
  <si>
    <t>Krajenka</t>
  </si>
  <si>
    <t>Szpot</t>
  </si>
  <si>
    <t>Gała</t>
  </si>
  <si>
    <t>Asian Hookers</t>
  </si>
  <si>
    <t>Jurak</t>
  </si>
  <si>
    <t>Lewińska</t>
  </si>
  <si>
    <t>Milordzi</t>
  </si>
  <si>
    <t>Lindemann</t>
  </si>
  <si>
    <t>Dorawa</t>
  </si>
  <si>
    <t>Trzydziestkapiątka</t>
  </si>
  <si>
    <t>Usowski</t>
  </si>
  <si>
    <t>trzydziestkapiątka</t>
  </si>
  <si>
    <t>Kokociński</t>
  </si>
  <si>
    <t>31 BLT</t>
  </si>
  <si>
    <t>Jakubik</t>
  </si>
  <si>
    <t>Barkowo</t>
  </si>
  <si>
    <t>Rzeczenica</t>
  </si>
  <si>
    <t>Jez. Szczytno</t>
  </si>
  <si>
    <t>Płaszczyca</t>
  </si>
  <si>
    <t>Gozdnica</t>
  </si>
  <si>
    <t>Kołdowo</t>
  </si>
  <si>
    <t>POSZCZEGÓLNE CZASY – TRASA ROWEROWA TR100 – ERnO Harpagan 52</t>
  </si>
  <si>
    <t>ERnO HARPAGAN-52                                TRASA TR100</t>
  </si>
  <si>
    <t>H52 200</t>
  </si>
  <si>
    <t>H52 100</t>
  </si>
  <si>
    <t xml:space="preserve"> </t>
  </si>
  <si>
    <t>Harpagan 52 100km</t>
  </si>
  <si>
    <t>?</t>
  </si>
  <si>
    <t>min. karne</t>
  </si>
  <si>
    <r>
      <rPr>
        <b/>
        <sz val="10"/>
        <color theme="1"/>
        <rFont val="Calibri"/>
        <family val="2"/>
        <charset val="238"/>
      </rPr>
      <t>Δ</t>
    </r>
    <r>
      <rPr>
        <b/>
        <sz val="10"/>
        <color theme="1"/>
        <rFont val="Calibri"/>
        <family val="2"/>
        <charset val="238"/>
        <scheme val="minor"/>
      </rPr>
      <t xml:space="preserve"> T</t>
    </r>
  </si>
  <si>
    <t>waga punktów</t>
  </si>
  <si>
    <t>Uczestnicy</t>
  </si>
  <si>
    <t>v</t>
  </si>
  <si>
    <t>wespół w zespół</t>
  </si>
  <si>
    <t>Wratislavia</t>
  </si>
  <si>
    <t>kb Galeria warszawa AT</t>
  </si>
  <si>
    <t>Wheelie garage</t>
  </si>
  <si>
    <t>Łódz</t>
  </si>
  <si>
    <t>Zwijjakchcesz</t>
  </si>
  <si>
    <t>Łowcy Komów</t>
  </si>
  <si>
    <t>Czarna Woda</t>
  </si>
  <si>
    <t>tomproc</t>
  </si>
  <si>
    <t>sekator</t>
  </si>
  <si>
    <t>OC-Team</t>
  </si>
  <si>
    <t>ZNN Zespół Niespokoj Nóg</t>
  </si>
  <si>
    <t>kumple krecika</t>
  </si>
  <si>
    <t>Huragan Górzyskowo</t>
  </si>
  <si>
    <t>Górzyskowo</t>
  </si>
  <si>
    <t>Perełki z Elbląga</t>
  </si>
  <si>
    <t>Pasłęk</t>
  </si>
  <si>
    <t>zButa</t>
  </si>
  <si>
    <t>RowerOWCE</t>
  </si>
  <si>
    <t>Ostrzyce</t>
  </si>
  <si>
    <t>Kauss</t>
  </si>
  <si>
    <t>Bożyczko</t>
  </si>
  <si>
    <t>Dudziński</t>
  </si>
  <si>
    <t>Krupka</t>
  </si>
  <si>
    <t>Rychlewski</t>
  </si>
  <si>
    <t>Czyrkiewicz</t>
  </si>
  <si>
    <t>Serkowski</t>
  </si>
  <si>
    <t>Płotka</t>
  </si>
  <si>
    <t>Zespół</t>
  </si>
  <si>
    <t>SISU-OWB</t>
  </si>
  <si>
    <t>Piachulec Orient</t>
  </si>
  <si>
    <t>Totalnie niezorientowani</t>
  </si>
  <si>
    <t>IWW '15</t>
  </si>
  <si>
    <t>z- zejście z trasy</t>
  </si>
  <si>
    <t>z</t>
  </si>
  <si>
    <t>0</t>
  </si>
  <si>
    <t>TR200</t>
  </si>
  <si>
    <t>Sobieszczański</t>
  </si>
  <si>
    <t>Dobrzyniewo Duże</t>
  </si>
  <si>
    <t>Bezrzecze</t>
  </si>
  <si>
    <t>Energiaigaz.pl</t>
  </si>
  <si>
    <t>Wieliński</t>
  </si>
  <si>
    <t>Płoty</t>
  </si>
  <si>
    <t>SKR Gryfus</t>
  </si>
  <si>
    <t>Paulina</t>
  </si>
  <si>
    <t>Kusajda</t>
  </si>
  <si>
    <t>Kleosin</t>
  </si>
  <si>
    <t>Gajków</t>
  </si>
  <si>
    <t>1964</t>
  </si>
  <si>
    <t>1986</t>
  </si>
  <si>
    <t>BikeBoys.pl CadMario Team</t>
  </si>
  <si>
    <t>Mantycki</t>
  </si>
  <si>
    <t>brak karty</t>
  </si>
  <si>
    <t>UTMB 2013</t>
  </si>
  <si>
    <t>Janusz</t>
  </si>
  <si>
    <t>Adamski</t>
  </si>
  <si>
    <t>Goleniów</t>
  </si>
  <si>
    <t>LEGIONY ULICY</t>
  </si>
  <si>
    <t>Gulbinowicz</t>
  </si>
  <si>
    <t>Maszewo</t>
  </si>
  <si>
    <t>Ratusz Maszewo</t>
  </si>
  <si>
    <t>Kaczor</t>
  </si>
  <si>
    <t>Wiktoria</t>
  </si>
  <si>
    <t>Kowal</t>
  </si>
  <si>
    <t>STOPA SŁUPSK</t>
  </si>
  <si>
    <t>Elżbieta</t>
  </si>
  <si>
    <t>Nowacka</t>
  </si>
  <si>
    <t>NM 200</t>
  </si>
  <si>
    <t>NM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</si>
</sst>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#,##0.00\ [$zł-415];[Red]\-#,##0.00\ [$zł-415]"/>
    <numFmt numFmtId="165" formatCode="\ #,##0.00&quot; zł &quot;;\-#,##0.00&quot; zł &quot;;&quot; -&quot;#&quot; zł &quot;;@\ "/>
    <numFmt numFmtId="166" formatCode="h:mm:ss;@"/>
    <numFmt numFmtId="167" formatCode="[$-F400]h:mm:ss\ AM/PM"/>
    <numFmt numFmtId="168" formatCode="#,##0_);\-#,##0"/>
    <numFmt numFmtId="169" formatCode="[h]:mm:ss;@"/>
    <numFmt numFmtId="170" formatCode="h:mm;@"/>
    <numFmt numFmtId="171" formatCode="0.0"/>
    <numFmt numFmtId="172" formatCode="[hh]:mm:ss"/>
    <numFmt numFmtId="173" formatCode="[mm]:ss"/>
    <numFmt numFmtId="174" formatCode="h:mm"/>
    <numFmt numFmtId="175" formatCode="[h]:mm"/>
    <numFmt numFmtId="176" formatCode="d/mm/yyyy"/>
  </numFmts>
  <fonts count="140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 CE"/>
      <charset val="238"/>
    </font>
    <font>
      <sz val="11"/>
      <color indexed="8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8"/>
      <name val="Arial"/>
      <family val="2"/>
      <charset val="1"/>
    </font>
    <font>
      <sz val="11"/>
      <name val="Arial"/>
      <family val="2"/>
      <charset val="238"/>
    </font>
    <font>
      <sz val="9"/>
      <name val="Arial"/>
      <family val="2"/>
      <charset val="238"/>
    </font>
    <font>
      <b/>
      <sz val="10"/>
      <color indexed="8"/>
      <name val="Arial"/>
      <family val="2"/>
      <charset val="1"/>
    </font>
    <font>
      <sz val="11"/>
      <name val="Arial"/>
      <family val="2"/>
      <charset val="1"/>
    </font>
    <font>
      <sz val="10"/>
      <color indexed="8"/>
      <name val="Calibri"/>
      <family val="2"/>
      <charset val="238"/>
    </font>
    <font>
      <sz val="10"/>
      <color indexed="8"/>
      <name val="Times New Roman"/>
      <family val="1"/>
      <charset val="238"/>
    </font>
    <font>
      <sz val="10"/>
      <name val="Times New Roman"/>
      <family val="1"/>
      <charset val="204"/>
    </font>
    <font>
      <sz val="10"/>
      <name val="Arial CE"/>
      <family val="2"/>
      <charset val="238"/>
    </font>
    <font>
      <sz val="10"/>
      <color indexed="17"/>
      <name val="Calibri"/>
      <family val="2"/>
      <charset val="238"/>
    </font>
    <font>
      <sz val="10"/>
      <name val="Mangal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20"/>
      <name val="Arial"/>
      <family val="2"/>
    </font>
    <font>
      <b/>
      <sz val="20"/>
      <name val="Arial"/>
      <family val="2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6" tint="0.79998168889431442"/>
      <name val="Arial"/>
      <family val="2"/>
    </font>
    <font>
      <b/>
      <sz val="11"/>
      <color indexed="8"/>
      <name val="Calibri"/>
      <family val="2"/>
      <charset val="238"/>
    </font>
    <font>
      <b/>
      <sz val="11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sz val="22"/>
      <color indexed="8"/>
      <name val="PL Stamp"/>
      <family val="2"/>
    </font>
    <font>
      <b/>
      <sz val="36"/>
      <color indexed="8"/>
      <name val="PL Stamp"/>
      <family val="2"/>
    </font>
    <font>
      <b/>
      <sz val="10"/>
      <color indexed="8"/>
      <name val="Arial"/>
      <family val="2"/>
      <charset val="238"/>
    </font>
    <font>
      <sz val="36"/>
      <color indexed="8"/>
      <name val="PL Stamp"/>
      <family val="2"/>
    </font>
    <font>
      <sz val="48"/>
      <color indexed="8"/>
      <name val="PL Stamp"/>
      <family val="2"/>
    </font>
    <font>
      <sz val="10"/>
      <color indexed="8"/>
      <name val="Cumberland;Cumberland AMT;Couri"/>
      <family val="3"/>
      <charset val="238"/>
    </font>
    <font>
      <b/>
      <sz val="22"/>
      <color indexed="8"/>
      <name val="PL Stamp"/>
      <family val="2"/>
      <charset val="238"/>
    </font>
    <font>
      <b/>
      <sz val="36"/>
      <color indexed="8"/>
      <name val="PL Stamp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6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2"/>
      <color indexed="8"/>
      <name val="Czcionka tekstu podstawowego"/>
      <family val="2"/>
      <charset val="238"/>
    </font>
    <font>
      <sz val="20"/>
      <color theme="1"/>
      <name val="Czcionka tekstu podstawowego"/>
      <family val="2"/>
      <charset val="238"/>
    </font>
    <font>
      <sz val="16"/>
      <color theme="1"/>
      <name val="Czcionka tekstu podstawowego"/>
      <family val="2"/>
      <charset val="238"/>
    </font>
    <font>
      <b/>
      <sz val="11"/>
      <name val="Czcionka tekstu podstawowego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b/>
      <sz val="18"/>
      <color theme="1"/>
      <name val="Czcionka tekstu podstawowego"/>
      <charset val="238"/>
    </font>
    <font>
      <sz val="12"/>
      <color indexed="1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0"/>
      <color indexed="8"/>
      <name val="arial"/>
      <family val="2"/>
      <charset val="1"/>
    </font>
    <font>
      <sz val="10"/>
      <name val="arial"/>
      <family val="2"/>
      <charset val="1"/>
    </font>
    <font>
      <sz val="9"/>
      <name val="arial"/>
      <family val="2"/>
      <charset val="1"/>
    </font>
    <font>
      <b/>
      <sz val="9"/>
      <name val="arial"/>
      <family val="2"/>
      <charset val="1"/>
    </font>
    <font>
      <sz val="11"/>
      <name val="Cambria"/>
      <family val="1"/>
      <charset val="1"/>
    </font>
    <font>
      <b/>
      <sz val="11"/>
      <name val="Cambria"/>
      <family val="1"/>
      <charset val="1"/>
    </font>
    <font>
      <b/>
      <sz val="10"/>
      <name val="arial"/>
      <family val="2"/>
      <charset val="1"/>
    </font>
    <font>
      <b/>
      <sz val="14"/>
      <name val="arial"/>
      <family val="2"/>
      <charset val="1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6"/>
      <color indexed="8"/>
      <name val="Calibri"/>
      <family val="2"/>
      <charset val="238"/>
    </font>
    <font>
      <sz val="10"/>
      <name val="Liberation Mono;Courier New;Dej"/>
      <family val="3"/>
      <charset val="238"/>
    </font>
    <font>
      <sz val="10"/>
      <color indexed="16"/>
      <name val="Arial"/>
      <family val="2"/>
      <charset val="238"/>
    </font>
    <font>
      <sz val="13"/>
      <color indexed="8"/>
      <name val="Calibri"/>
      <family val="2"/>
      <charset val="238"/>
    </font>
    <font>
      <b/>
      <sz val="18"/>
      <color indexed="8"/>
      <name val="Calibri"/>
      <family val="2"/>
      <charset val="238"/>
    </font>
    <font>
      <b/>
      <u/>
      <sz val="10"/>
      <name val="Arial CE"/>
      <charset val="238"/>
    </font>
    <font>
      <sz val="10"/>
      <color theme="0"/>
      <name val="Arial CE"/>
      <charset val="238"/>
    </font>
    <font>
      <sz val="11"/>
      <name val="Czcionka tekstu podstawowego"/>
      <charset val="238"/>
    </font>
    <font>
      <sz val="10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FF"/>
      <name val="Arial"/>
      <family val="2"/>
      <charset val="238"/>
    </font>
    <font>
      <i/>
      <sz val="10"/>
      <color rgb="FF000000"/>
      <name val="Arial"/>
      <family val="2"/>
      <charset val="238"/>
    </font>
    <font>
      <b/>
      <sz val="10"/>
      <color rgb="FF99FF99"/>
      <name val="Arial"/>
      <family val="2"/>
    </font>
    <font>
      <sz val="11"/>
      <color rgb="FF000000"/>
      <name val="Arial"/>
      <family val="2"/>
      <charset val="238"/>
    </font>
    <font>
      <b/>
      <sz val="48"/>
      <color indexed="8"/>
      <name val="Arial"/>
      <family val="2"/>
      <charset val="238"/>
    </font>
    <font>
      <sz val="48"/>
      <color indexed="8"/>
      <name val="Arial"/>
      <family val="2"/>
      <charset val="238"/>
    </font>
    <font>
      <b/>
      <sz val="10"/>
      <color theme="4" tint="0.7999816888943144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zcionka tekstu podstawowego"/>
      <charset val="238"/>
    </font>
    <font>
      <b/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i/>
      <sz val="9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</fonts>
  <fills count="6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indexed="55"/>
        <bgColor indexed="22"/>
      </patternFill>
    </fill>
    <fill>
      <patternFill patternType="solid">
        <fgColor theme="5" tint="0.79998168889431442"/>
        <bgColor indexed="22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0"/>
        <bgColor indexed="4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5"/>
        <bgColor indexed="29"/>
      </patternFill>
    </fill>
    <fill>
      <patternFill patternType="solid">
        <fgColor indexed="46"/>
        <bgColor indexed="45"/>
      </patternFill>
    </fill>
    <fill>
      <patternFill patternType="solid">
        <fgColor indexed="14"/>
        <bgColor indexed="33"/>
      </patternFill>
    </fill>
    <fill>
      <patternFill patternType="solid">
        <fgColor rgb="FFFFFF00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FFFFE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2"/>
      </patternFill>
    </fill>
    <fill>
      <patternFill patternType="solid">
        <fgColor rgb="FF99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</fills>
  <borders count="10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35">
    <xf numFmtId="0" fontId="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3" fillId="3" borderId="1" applyNumberFormat="0" applyAlignment="0" applyProtection="0"/>
    <xf numFmtId="0" fontId="15" fillId="10" borderId="0" applyNumberFormat="0" applyBorder="0" applyAlignment="0" applyProtection="0"/>
    <xf numFmtId="0" fontId="29" fillId="11" borderId="2"/>
    <xf numFmtId="0" fontId="16" fillId="0" borderId="3" applyNumberFormat="0" applyFill="0" applyAlignment="0" applyProtection="0"/>
    <xf numFmtId="0" fontId="17" fillId="12" borderId="4" applyNumberFormat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8" fillId="0" borderId="0"/>
    <xf numFmtId="0" fontId="11" fillId="0" borderId="0"/>
    <xf numFmtId="0" fontId="10" fillId="0" borderId="0"/>
    <xf numFmtId="0" fontId="31" fillId="0" borderId="0"/>
    <xf numFmtId="0" fontId="22" fillId="2" borderId="1" applyNumberFormat="0" applyAlignment="0" applyProtection="0"/>
    <xf numFmtId="0" fontId="14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13" borderId="0" applyNumberFormat="0" applyBorder="0" applyAlignment="0" applyProtection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18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1" borderId="0" applyNumberFormat="0" applyBorder="0" applyAlignment="0" applyProtection="0"/>
    <xf numFmtId="0" fontId="40" fillId="26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29" borderId="0" applyNumberFormat="0" applyBorder="0" applyAlignment="0" applyProtection="0"/>
    <xf numFmtId="0" fontId="12" fillId="2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8" borderId="0" applyNumberFormat="0" applyBorder="0" applyAlignment="0" applyProtection="0"/>
    <xf numFmtId="0" fontId="13" fillId="11" borderId="1" applyNumberFormat="0" applyAlignment="0" applyProtection="0"/>
    <xf numFmtId="0" fontId="14" fillId="22" borderId="11" applyNumberFormat="0" applyAlignment="0" applyProtection="0"/>
    <xf numFmtId="0" fontId="15" fillId="18" borderId="0" applyNumberFormat="0" applyBorder="0" applyAlignment="0" applyProtection="0"/>
    <xf numFmtId="0" fontId="41" fillId="0" borderId="0">
      <alignment horizontal="center"/>
    </xf>
    <xf numFmtId="0" fontId="41" fillId="0" borderId="0">
      <alignment horizontal="center" textRotation="90"/>
    </xf>
    <xf numFmtId="0" fontId="16" fillId="0" borderId="3" applyNumberFormat="0" applyFill="0" applyAlignment="0" applyProtection="0"/>
    <xf numFmtId="0" fontId="17" fillId="39" borderId="4" applyNumberFormat="0" applyAlignment="0" applyProtection="0"/>
    <xf numFmtId="0" fontId="42" fillId="0" borderId="12" applyNumberFormat="0" applyFill="0" applyAlignment="0" applyProtection="0"/>
    <xf numFmtId="0" fontId="43" fillId="0" borderId="6" applyNumberFormat="0" applyFill="0" applyAlignment="0" applyProtection="0"/>
    <xf numFmtId="0" fontId="44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21" fillId="40" borderId="0" applyNumberFormat="0" applyBorder="0" applyAlignment="0" applyProtection="0"/>
    <xf numFmtId="0" fontId="22" fillId="22" borderId="1" applyNumberFormat="0" applyAlignment="0" applyProtection="0"/>
    <xf numFmtId="0" fontId="45" fillId="0" borderId="0"/>
    <xf numFmtId="164" fontId="45" fillId="0" borderId="0"/>
    <xf numFmtId="0" fontId="46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7" fillId="23" borderId="10" applyNumberFormat="0" applyAlignment="0" applyProtection="0"/>
    <xf numFmtId="165" fontId="37" fillId="0" borderId="0" applyFill="0" applyBorder="0" applyAlignment="0" applyProtection="0"/>
    <xf numFmtId="0" fontId="26" fillId="25" borderId="0" applyNumberFormat="0" applyBorder="0" applyAlignment="0" applyProtection="0"/>
    <xf numFmtId="0" fontId="9" fillId="0" borderId="0"/>
    <xf numFmtId="0" fontId="8" fillId="0" borderId="0"/>
    <xf numFmtId="0" fontId="37" fillId="0" borderId="0"/>
    <xf numFmtId="0" fontId="33" fillId="0" borderId="0"/>
    <xf numFmtId="0" fontId="41" fillId="0" borderId="0">
      <alignment horizontal="center" textRotation="90"/>
    </xf>
    <xf numFmtId="0" fontId="45" fillId="0" borderId="0"/>
    <xf numFmtId="164" fontId="45" fillId="0" borderId="0"/>
    <xf numFmtId="0" fontId="7" fillId="0" borderId="0"/>
    <xf numFmtId="0" fontId="55" fillId="0" borderId="0" applyNumberFormat="0" applyFill="0" applyBorder="0" applyProtection="0">
      <alignment vertical="top" wrapText="1"/>
    </xf>
    <xf numFmtId="0" fontId="56" fillId="0" borderId="0"/>
    <xf numFmtId="0" fontId="57" fillId="18" borderId="0" applyNumberFormat="0" applyBorder="0" applyAlignment="0" applyProtection="0"/>
    <xf numFmtId="0" fontId="39" fillId="0" borderId="0"/>
    <xf numFmtId="0" fontId="58" fillId="0" borderId="0" applyNumberFormat="0" applyFill="0" applyBorder="0" applyProtection="0">
      <alignment horizontal="left"/>
    </xf>
    <xf numFmtId="0" fontId="58" fillId="34" borderId="0" applyNumberFormat="0" applyBorder="0" applyAlignment="0" applyProtection="0"/>
    <xf numFmtId="0" fontId="33" fillId="0" borderId="0"/>
    <xf numFmtId="0" fontId="56" fillId="0" borderId="0"/>
    <xf numFmtId="0" fontId="33" fillId="27" borderId="0" applyNumberFormat="0" applyBorder="0" applyAlignment="0" applyProtection="0"/>
    <xf numFmtId="0" fontId="33" fillId="11" borderId="0" applyNumberFormat="0" applyBorder="0" applyAlignment="0" applyProtection="0"/>
    <xf numFmtId="0" fontId="33" fillId="41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18" borderId="0" applyNumberFormat="0" applyBorder="0" applyAlignment="0" applyProtection="0"/>
    <xf numFmtId="0" fontId="33" fillId="28" borderId="0" applyNumberFormat="0" applyBorder="0" applyAlignment="0" applyProtection="0"/>
    <xf numFmtId="0" fontId="33" fillId="11" borderId="0" applyNumberFormat="0" applyBorder="0" applyAlignment="0" applyProtection="0"/>
    <xf numFmtId="0" fontId="33" fillId="22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59" fillId="28" borderId="0" applyNumberFormat="0" applyBorder="0" applyAlignment="0" applyProtection="0"/>
    <xf numFmtId="0" fontId="59" fillId="11" borderId="0" applyNumberFormat="0" applyBorder="0" applyAlignment="0" applyProtection="0"/>
    <xf numFmtId="0" fontId="59" fillId="22" borderId="0" applyNumberFormat="0" applyBorder="0" applyAlignment="0" applyProtection="0"/>
    <xf numFmtId="0" fontId="59" fillId="40" borderId="0" applyNumberFormat="0" applyBorder="0" applyAlignment="0" applyProtection="0"/>
    <xf numFmtId="0" fontId="59" fillId="33" borderId="0" applyNumberFormat="0" applyBorder="0" applyAlignment="0" applyProtection="0"/>
    <xf numFmtId="0" fontId="59" fillId="37" borderId="0" applyNumberFormat="0" applyBorder="0" applyAlignment="0" applyProtection="0"/>
    <xf numFmtId="0" fontId="60" fillId="18" borderId="0" applyNumberFormat="0" applyBorder="0" applyAlignment="0" applyProtection="0"/>
    <xf numFmtId="0" fontId="61" fillId="40" borderId="0" applyNumberFormat="0" applyBorder="0" applyAlignment="0" applyProtection="0"/>
    <xf numFmtId="0" fontId="62" fillId="25" borderId="0" applyNumberFormat="0" applyBorder="0" applyAlignment="0" applyProtection="0"/>
    <xf numFmtId="0" fontId="6" fillId="0" borderId="0"/>
    <xf numFmtId="0" fontId="70" fillId="0" borderId="0" applyNumberFormat="0" applyFill="0" applyBorder="0" applyAlignment="0" applyProtection="0"/>
    <xf numFmtId="0" fontId="33" fillId="0" borderId="0"/>
    <xf numFmtId="0" fontId="6" fillId="0" borderId="0"/>
    <xf numFmtId="0" fontId="37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0" fontId="70" fillId="0" borderId="0" applyNumberFormat="0" applyFill="0" applyBorder="0" applyAlignment="0" applyProtection="0"/>
    <xf numFmtId="0" fontId="56" fillId="0" borderId="0"/>
    <xf numFmtId="0" fontId="101" fillId="0" borderId="0"/>
    <xf numFmtId="0" fontId="3" fillId="0" borderId="0"/>
    <xf numFmtId="0" fontId="33" fillId="0" borderId="0" applyFill="0" applyProtection="0"/>
    <xf numFmtId="0" fontId="31" fillId="0" borderId="0"/>
    <xf numFmtId="0" fontId="37" fillId="43" borderId="0" applyNumberFormat="0" applyBorder="0" applyAlignment="0" applyProtection="0"/>
    <xf numFmtId="165" fontId="33" fillId="0" borderId="0"/>
    <xf numFmtId="0" fontId="5" fillId="0" borderId="0"/>
    <xf numFmtId="0" fontId="129" fillId="0" borderId="0"/>
  </cellStyleXfs>
  <cellXfs count="731">
    <xf numFmtId="0" fontId="0" fillId="0" borderId="0" xfId="0"/>
    <xf numFmtId="49" fontId="0" fillId="0" borderId="0" xfId="0" applyNumberFormat="1" applyAlignment="1">
      <alignment textRotation="90" wrapText="1"/>
    </xf>
    <xf numFmtId="0" fontId="27" fillId="14" borderId="9" xfId="0" applyFont="1" applyFill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32" fillId="15" borderId="9" xfId="0" applyNumberFormat="1" applyFont="1" applyFill="1" applyBorder="1" applyAlignment="1">
      <alignment horizontal="center" wrapText="1"/>
    </xf>
    <xf numFmtId="0" fontId="30" fillId="18" borderId="9" xfId="0" applyNumberFormat="1" applyFont="1" applyFill="1" applyBorder="1" applyAlignment="1">
      <alignment horizontal="center" vertical="center" wrapText="1"/>
    </xf>
    <xf numFmtId="0" fontId="11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31" fillId="0" borderId="0" xfId="20"/>
    <xf numFmtId="2" fontId="0" fillId="0" borderId="9" xfId="0" applyNumberFormat="1" applyBorder="1"/>
    <xf numFmtId="2" fontId="27" fillId="20" borderId="9" xfId="0" applyNumberFormat="1" applyFont="1" applyFill="1" applyBorder="1"/>
    <xf numFmtId="0" fontId="33" fillId="0" borderId="0" xfId="27"/>
    <xf numFmtId="0" fontId="33" fillId="0" borderId="0" xfId="27" applyAlignment="1">
      <alignment horizontal="center"/>
    </xf>
    <xf numFmtId="2" fontId="0" fillId="0" borderId="9" xfId="0" applyNumberFormat="1" applyFill="1" applyBorder="1"/>
    <xf numFmtId="0" fontId="0" fillId="0" borderId="0" xfId="0" applyFill="1"/>
    <xf numFmtId="2" fontId="0" fillId="0" borderId="9" xfId="0" applyNumberFormat="1" applyFont="1" applyFill="1" applyBorder="1"/>
    <xf numFmtId="0" fontId="0" fillId="0" borderId="9" xfId="0" applyBorder="1"/>
    <xf numFmtId="0" fontId="37" fillId="0" borderId="0" xfId="20" applyFont="1" applyBorder="1" applyAlignment="1">
      <alignment horizontal="center"/>
    </xf>
    <xf numFmtId="0" fontId="37" fillId="0" borderId="0" xfId="20" applyFont="1" applyAlignment="1">
      <alignment horizontal="center"/>
    </xf>
    <xf numFmtId="0" fontId="48" fillId="0" borderId="9" xfId="27" applyFont="1" applyBorder="1"/>
    <xf numFmtId="0" fontId="49" fillId="0" borderId="9" xfId="27" applyFont="1" applyFill="1" applyBorder="1" applyAlignment="1">
      <alignment horizontal="center" vertical="center" wrapText="1"/>
    </xf>
    <xf numFmtId="0" fontId="50" fillId="0" borderId="9" xfId="27" applyFont="1" applyFill="1" applyBorder="1" applyAlignment="1">
      <alignment horizontal="center" vertical="center" wrapText="1"/>
    </xf>
    <xf numFmtId="166" fontId="51" fillId="0" borderId="9" xfId="27" applyNumberFormat="1" applyFont="1" applyFill="1" applyBorder="1" applyAlignment="1">
      <alignment horizontal="center" vertical="center" wrapText="1"/>
    </xf>
    <xf numFmtId="0" fontId="33" fillId="0" borderId="9" xfId="27" applyBorder="1" applyAlignment="1">
      <alignment horizontal="center" vertical="center"/>
    </xf>
    <xf numFmtId="0" fontId="33" fillId="0" borderId="9" xfId="27" applyFont="1" applyBorder="1" applyAlignment="1">
      <alignment vertical="center"/>
    </xf>
    <xf numFmtId="0" fontId="53" fillId="0" borderId="9" xfId="27" applyFont="1" applyBorder="1" applyAlignment="1">
      <alignment vertical="center"/>
    </xf>
    <xf numFmtId="0" fontId="53" fillId="0" borderId="9" xfId="27" applyFont="1" applyFill="1" applyBorder="1" applyAlignment="1">
      <alignment vertical="center"/>
    </xf>
    <xf numFmtId="0" fontId="54" fillId="0" borderId="9" xfId="0" applyFont="1" applyFill="1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167" fontId="52" fillId="0" borderId="9" xfId="0" applyNumberFormat="1" applyFont="1" applyFill="1" applyBorder="1" applyAlignment="1">
      <alignment horizontal="center" vertical="center"/>
    </xf>
    <xf numFmtId="167" fontId="0" fillId="0" borderId="9" xfId="0" applyNumberFormat="1" applyFont="1" applyFill="1" applyBorder="1" applyAlignment="1">
      <alignment horizontal="center" vertical="center"/>
    </xf>
    <xf numFmtId="167" fontId="33" fillId="0" borderId="9" xfId="27" applyNumberFormat="1" applyFont="1" applyFill="1" applyBorder="1" applyAlignment="1">
      <alignment horizontal="center" vertical="center"/>
    </xf>
    <xf numFmtId="167" fontId="33" fillId="0" borderId="0" xfId="27" applyNumberFormat="1" applyFont="1" applyFill="1" applyAlignment="1">
      <alignment horizontal="center"/>
    </xf>
    <xf numFmtId="168" fontId="31" fillId="0" borderId="0" xfId="20" applyNumberFormat="1"/>
    <xf numFmtId="0" fontId="30" fillId="18" borderId="15" xfId="0" applyNumberFormat="1" applyFont="1" applyFill="1" applyBorder="1" applyAlignment="1">
      <alignment horizontal="center" vertical="center" wrapText="1"/>
    </xf>
    <xf numFmtId="2" fontId="0" fillId="0" borderId="15" xfId="0" applyNumberFormat="1" applyFill="1" applyBorder="1"/>
    <xf numFmtId="2" fontId="0" fillId="0" borderId="15" xfId="0" applyNumberFormat="1" applyFont="1" applyFill="1" applyBorder="1"/>
    <xf numFmtId="49" fontId="0" fillId="17" borderId="15" xfId="0" applyNumberFormat="1" applyFill="1" applyBorder="1" applyAlignment="1">
      <alignment horizontal="center" textRotation="90" wrapText="1"/>
    </xf>
    <xf numFmtId="49" fontId="0" fillId="17" borderId="9" xfId="0" applyNumberFormat="1" applyFill="1" applyBorder="1" applyAlignment="1">
      <alignment horizontal="center" textRotation="90" wrapText="1"/>
    </xf>
    <xf numFmtId="0" fontId="0" fillId="0" borderId="15" xfId="0" applyFont="1" applyBorder="1"/>
    <xf numFmtId="0" fontId="31" fillId="0" borderId="0" xfId="20" applyAlignment="1">
      <alignment horizontal="center"/>
    </xf>
    <xf numFmtId="0" fontId="63" fillId="0" borderId="16" xfId="0" applyFont="1" applyFill="1" applyBorder="1" applyAlignment="1">
      <alignment horizontal="center"/>
    </xf>
    <xf numFmtId="21" fontId="64" fillId="0" borderId="16" xfId="0" applyNumberFormat="1" applyFont="1" applyBorder="1" applyAlignment="1">
      <alignment horizontal="center"/>
    </xf>
    <xf numFmtId="21" fontId="0" fillId="0" borderId="16" xfId="0" applyNumberFormat="1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30" fillId="0" borderId="0" xfId="20" applyFont="1" applyBorder="1" applyAlignment="1">
      <alignment horizontal="center"/>
    </xf>
    <xf numFmtId="0" fontId="64" fillId="0" borderId="16" xfId="0" applyFont="1" applyBorder="1" applyAlignment="1">
      <alignment horizontal="center"/>
    </xf>
    <xf numFmtId="0" fontId="0" fillId="0" borderId="16" xfId="0" applyFont="1" applyBorder="1"/>
    <xf numFmtId="0" fontId="66" fillId="0" borderId="0" xfId="20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Border="1" applyAlignment="1">
      <alignment horizontal="center"/>
    </xf>
    <xf numFmtId="0" fontId="63" fillId="0" borderId="0" xfId="0" applyFont="1" applyBorder="1" applyAlignment="1"/>
    <xf numFmtId="0" fontId="67" fillId="0" borderId="19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64" fillId="0" borderId="16" xfId="0" applyFont="1" applyFill="1" applyBorder="1" applyAlignment="1">
      <alignment horizontal="center"/>
    </xf>
    <xf numFmtId="0" fontId="64" fillId="0" borderId="16" xfId="0" applyFont="1" applyFill="1" applyBorder="1" applyProtection="1">
      <protection locked="0"/>
    </xf>
    <xf numFmtId="0" fontId="64" fillId="0" borderId="16" xfId="0" applyFont="1" applyBorder="1" applyProtection="1">
      <protection locked="0"/>
    </xf>
    <xf numFmtId="0" fontId="64" fillId="0" borderId="16" xfId="0" applyFont="1" applyBorder="1" applyAlignment="1" applyProtection="1">
      <alignment horizontal="center"/>
      <protection locked="0"/>
    </xf>
    <xf numFmtId="0" fontId="65" fillId="0" borderId="16" xfId="0" applyFont="1" applyBorder="1" applyAlignment="1">
      <alignment horizontal="center"/>
    </xf>
    <xf numFmtId="0" fontId="64" fillId="0" borderId="16" xfId="0" applyFont="1" applyBorder="1" applyAlignment="1">
      <alignment horizontal="left"/>
    </xf>
    <xf numFmtId="0" fontId="64" fillId="0" borderId="0" xfId="0" applyFont="1" applyAlignment="1">
      <alignment horizontal="center"/>
    </xf>
    <xf numFmtId="0" fontId="67" fillId="0" borderId="17" xfId="0" applyFont="1" applyBorder="1" applyAlignment="1">
      <alignment horizontal="center"/>
    </xf>
    <xf numFmtId="0" fontId="64" fillId="0" borderId="16" xfId="0" applyNumberFormat="1" applyFont="1" applyBorder="1" applyAlignment="1">
      <alignment horizontal="center"/>
    </xf>
    <xf numFmtId="167" fontId="67" fillId="0" borderId="18" xfId="0" applyNumberFormat="1" applyFont="1" applyBorder="1" applyAlignment="1">
      <alignment horizontal="center"/>
    </xf>
    <xf numFmtId="167" fontId="0" fillId="0" borderId="16" xfId="0" applyNumberFormat="1" applyFont="1" applyBorder="1" applyAlignment="1">
      <alignment horizontal="center"/>
    </xf>
    <xf numFmtId="167" fontId="64" fillId="0" borderId="16" xfId="0" applyNumberFormat="1" applyFont="1" applyBorder="1" applyAlignment="1">
      <alignment horizontal="center"/>
    </xf>
    <xf numFmtId="167" fontId="31" fillId="0" borderId="0" xfId="20" applyNumberFormat="1" applyAlignment="1">
      <alignment horizontal="center"/>
    </xf>
    <xf numFmtId="0" fontId="63" fillId="42" borderId="16" xfId="0" applyFont="1" applyFill="1" applyBorder="1" applyAlignment="1">
      <alignment horizontal="center"/>
    </xf>
    <xf numFmtId="0" fontId="68" fillId="0" borderId="0" xfId="0" applyFont="1" applyFill="1"/>
    <xf numFmtId="0" fontId="68" fillId="0" borderId="0" xfId="0" applyFont="1" applyFill="1" applyAlignment="1">
      <alignment horizontal="center"/>
    </xf>
    <xf numFmtId="0" fontId="68" fillId="0" borderId="0" xfId="0" applyFont="1" applyFill="1" applyAlignment="1">
      <alignment horizontal="center" shrinkToFit="1"/>
    </xf>
    <xf numFmtId="169" fontId="68" fillId="0" borderId="0" xfId="0" applyNumberFormat="1" applyFont="1" applyFill="1" applyAlignment="1">
      <alignment horizontal="center" shrinkToFit="1"/>
    </xf>
    <xf numFmtId="0" fontId="69" fillId="0" borderId="0" xfId="0" applyFont="1" applyFill="1" applyAlignment="1">
      <alignment horizontal="center" shrinkToFit="1"/>
    </xf>
    <xf numFmtId="0" fontId="69" fillId="0" borderId="0" xfId="0" applyFont="1" applyFill="1" applyAlignment="1">
      <alignment horizontal="center"/>
    </xf>
    <xf numFmtId="170" fontId="68" fillId="0" borderId="20" xfId="0" applyNumberFormat="1" applyFont="1" applyBorder="1" applyAlignment="1">
      <alignment horizontal="center"/>
    </xf>
    <xf numFmtId="20" fontId="68" fillId="0" borderId="9" xfId="0" applyNumberFormat="1" applyFont="1" applyBorder="1" applyAlignment="1">
      <alignment horizontal="center"/>
    </xf>
    <xf numFmtId="170" fontId="68" fillId="0" borderId="21" xfId="0" applyNumberFormat="1" applyFont="1" applyFill="1" applyBorder="1" applyAlignment="1" applyProtection="1">
      <alignment horizontal="center" shrinkToFit="1"/>
      <protection locked="0"/>
    </xf>
    <xf numFmtId="169" fontId="68" fillId="0" borderId="22" xfId="0" applyNumberFormat="1" applyFont="1" applyFill="1" applyBorder="1" applyAlignment="1" applyProtection="1">
      <alignment horizontal="center" shrinkToFit="1"/>
      <protection locked="0"/>
    </xf>
    <xf numFmtId="169" fontId="68" fillId="0" borderId="23" xfId="0" applyNumberFormat="1" applyFont="1" applyFill="1" applyBorder="1" applyAlignment="1" applyProtection="1">
      <alignment horizontal="center" shrinkToFit="1"/>
      <protection locked="0"/>
    </xf>
    <xf numFmtId="169" fontId="68" fillId="0" borderId="24" xfId="0" applyNumberFormat="1" applyFont="1" applyFill="1" applyBorder="1" applyAlignment="1" applyProtection="1">
      <alignment horizontal="center" shrinkToFit="1"/>
      <protection locked="0"/>
    </xf>
    <xf numFmtId="0" fontId="69" fillId="0" borderId="24" xfId="0" applyFont="1" applyFill="1" applyBorder="1" applyAlignment="1" applyProtection="1">
      <alignment horizontal="center" shrinkToFit="1"/>
      <protection locked="0"/>
    </xf>
    <xf numFmtId="0" fontId="69" fillId="0" borderId="25" xfId="0" applyFont="1" applyFill="1" applyBorder="1" applyAlignment="1" applyProtection="1">
      <alignment horizontal="center" shrinkToFit="1"/>
      <protection locked="0"/>
    </xf>
    <xf numFmtId="20" fontId="68" fillId="0" borderId="25" xfId="0" applyNumberFormat="1" applyFont="1" applyBorder="1" applyAlignment="1">
      <alignment horizontal="center"/>
    </xf>
    <xf numFmtId="0" fontId="68" fillId="0" borderId="25" xfId="0" applyFont="1" applyFill="1" applyBorder="1" applyAlignment="1" applyProtection="1">
      <alignment horizontal="center" shrinkToFit="1"/>
      <protection locked="0"/>
    </xf>
    <xf numFmtId="1" fontId="68" fillId="0" borderId="25" xfId="0" applyNumberFormat="1" applyFont="1" applyFill="1" applyBorder="1" applyAlignment="1" applyProtection="1">
      <alignment horizontal="center" shrinkToFit="1"/>
      <protection locked="0"/>
    </xf>
    <xf numFmtId="0" fontId="68" fillId="0" borderId="26" xfId="0" applyFont="1" applyFill="1" applyBorder="1" applyAlignment="1" applyProtection="1">
      <alignment horizontal="center" shrinkToFit="1"/>
      <protection locked="0"/>
    </xf>
    <xf numFmtId="0" fontId="68" fillId="0" borderId="27" xfId="0" applyFont="1" applyFill="1" applyBorder="1" applyAlignment="1" applyProtection="1">
      <alignment horizontal="left" shrinkToFit="1"/>
      <protection locked="0"/>
    </xf>
    <xf numFmtId="0" fontId="68" fillId="0" borderId="9" xfId="0" applyFont="1" applyFill="1" applyBorder="1" applyAlignment="1" applyProtection="1">
      <alignment horizontal="left" shrinkToFit="1"/>
      <protection locked="0"/>
    </xf>
    <xf numFmtId="0" fontId="68" fillId="0" borderId="9" xfId="0" applyFont="1" applyFill="1" applyBorder="1" applyAlignment="1">
      <alignment horizontal="center" shrinkToFit="1"/>
    </xf>
    <xf numFmtId="49" fontId="68" fillId="0" borderId="9" xfId="0" applyNumberFormat="1" applyFont="1" applyFill="1" applyBorder="1" applyAlignment="1" applyProtection="1">
      <alignment horizontal="left" shrinkToFit="1"/>
      <protection locked="0"/>
    </xf>
    <xf numFmtId="0" fontId="68" fillId="0" borderId="21" xfId="0" applyFont="1" applyFill="1" applyBorder="1" applyAlignment="1" applyProtection="1">
      <alignment horizontal="left" shrinkToFit="1"/>
      <protection locked="0"/>
    </xf>
    <xf numFmtId="0" fontId="68" fillId="0" borderId="21" xfId="0" applyFont="1" applyFill="1" applyBorder="1" applyAlignment="1" applyProtection="1">
      <alignment horizontal="center" shrinkToFit="1"/>
      <protection locked="0"/>
    </xf>
    <xf numFmtId="0" fontId="69" fillId="0" borderId="28" xfId="0" applyFont="1" applyFill="1" applyBorder="1" applyAlignment="1" applyProtection="1">
      <alignment horizontal="center"/>
      <protection locked="0"/>
    </xf>
    <xf numFmtId="169" fontId="68" fillId="0" borderId="29" xfId="0" applyNumberFormat="1" applyFont="1" applyFill="1" applyBorder="1" applyAlignment="1" applyProtection="1">
      <alignment horizontal="center" shrinkToFit="1"/>
      <protection locked="0"/>
    </xf>
    <xf numFmtId="169" fontId="68" fillId="0" borderId="30" xfId="0" applyNumberFormat="1" applyFont="1" applyFill="1" applyBorder="1" applyAlignment="1" applyProtection="1">
      <alignment horizontal="center" shrinkToFit="1"/>
      <protection locked="0"/>
    </xf>
    <xf numFmtId="169" fontId="68" fillId="0" borderId="31" xfId="0" applyNumberFormat="1" applyFont="1" applyFill="1" applyBorder="1" applyAlignment="1" applyProtection="1">
      <alignment horizontal="center" shrinkToFit="1"/>
      <protection locked="0"/>
    </xf>
    <xf numFmtId="0" fontId="69" fillId="0" borderId="32" xfId="0" applyFont="1" applyFill="1" applyBorder="1" applyAlignment="1" applyProtection="1">
      <alignment horizontal="center" shrinkToFit="1"/>
      <protection locked="0"/>
    </xf>
    <xf numFmtId="0" fontId="69" fillId="0" borderId="9" xfId="0" applyFont="1" applyFill="1" applyBorder="1" applyAlignment="1" applyProtection="1">
      <alignment horizontal="center" shrinkToFit="1"/>
      <protection locked="0"/>
    </xf>
    <xf numFmtId="0" fontId="68" fillId="0" borderId="9" xfId="0" applyFont="1" applyFill="1" applyBorder="1" applyAlignment="1" applyProtection="1">
      <alignment horizontal="center" shrinkToFit="1"/>
      <protection locked="0"/>
    </xf>
    <xf numFmtId="1" fontId="68" fillId="0" borderId="9" xfId="0" applyNumberFormat="1" applyFont="1" applyFill="1" applyBorder="1" applyAlignment="1" applyProtection="1">
      <alignment horizontal="center" shrinkToFit="1"/>
      <protection locked="0"/>
    </xf>
    <xf numFmtId="0" fontId="68" fillId="0" borderId="33" xfId="0" applyFont="1" applyFill="1" applyBorder="1" applyAlignment="1" applyProtection="1">
      <alignment horizontal="center" shrinkToFit="1"/>
      <protection locked="0"/>
    </xf>
    <xf numFmtId="4" fontId="68" fillId="0" borderId="29" xfId="0" applyNumberFormat="1" applyFont="1" applyFill="1" applyBorder="1" applyAlignment="1" applyProtection="1">
      <alignment horizontal="center" shrinkToFit="1"/>
      <protection locked="0"/>
    </xf>
    <xf numFmtId="169" fontId="68" fillId="0" borderId="30" xfId="0" applyNumberFormat="1" applyFont="1" applyFill="1" applyBorder="1" applyAlignment="1">
      <alignment horizontal="center" shrinkToFit="1"/>
    </xf>
    <xf numFmtId="4" fontId="68" fillId="0" borderId="30" xfId="0" applyNumberFormat="1" applyFont="1" applyFill="1" applyBorder="1" applyAlignment="1" applyProtection="1">
      <alignment horizontal="center" shrinkToFit="1"/>
      <protection locked="0"/>
    </xf>
    <xf numFmtId="2" fontId="68" fillId="0" borderId="29" xfId="0" applyNumberFormat="1" applyFont="1" applyFill="1" applyBorder="1" applyAlignment="1" applyProtection="1">
      <alignment horizontal="center" shrinkToFit="1"/>
      <protection locked="0"/>
    </xf>
    <xf numFmtId="20" fontId="68" fillId="0" borderId="0" xfId="0" applyNumberFormat="1" applyFont="1" applyBorder="1" applyAlignment="1">
      <alignment horizontal="center"/>
    </xf>
    <xf numFmtId="4" fontId="68" fillId="0" borderId="34" xfId="0" applyNumberFormat="1" applyFont="1" applyFill="1" applyBorder="1" applyAlignment="1" applyProtection="1">
      <alignment horizontal="center" shrinkToFit="1"/>
      <protection locked="0"/>
    </xf>
    <xf numFmtId="2" fontId="68" fillId="0" borderId="30" xfId="0" applyNumberFormat="1" applyFont="1" applyFill="1" applyBorder="1" applyAlignment="1" applyProtection="1">
      <alignment horizontal="center" shrinkToFit="1"/>
      <protection locked="0"/>
    </xf>
    <xf numFmtId="2" fontId="68" fillId="0" borderId="34" xfId="0" applyNumberFormat="1" applyFont="1" applyFill="1" applyBorder="1" applyAlignment="1" applyProtection="1">
      <alignment horizontal="center" shrinkToFit="1"/>
      <protection locked="0"/>
    </xf>
    <xf numFmtId="169" fontId="68" fillId="0" borderId="32" xfId="0" applyNumberFormat="1" applyFont="1" applyFill="1" applyBorder="1" applyAlignment="1" applyProtection="1">
      <alignment horizontal="center" shrinkToFit="1"/>
      <protection locked="0"/>
    </xf>
    <xf numFmtId="0" fontId="69" fillId="0" borderId="35" xfId="0" applyFont="1" applyFill="1" applyBorder="1" applyAlignment="1" applyProtection="1">
      <alignment horizontal="center" shrinkToFit="1"/>
      <protection locked="0"/>
    </xf>
    <xf numFmtId="20" fontId="68" fillId="0" borderId="35" xfId="0" applyNumberFormat="1" applyFont="1" applyBorder="1" applyAlignment="1">
      <alignment horizontal="center"/>
    </xf>
    <xf numFmtId="0" fontId="68" fillId="0" borderId="35" xfId="0" applyFont="1" applyFill="1" applyBorder="1" applyAlignment="1" applyProtection="1">
      <alignment horizontal="center" shrinkToFit="1"/>
      <protection locked="0"/>
    </xf>
    <xf numFmtId="1" fontId="68" fillId="0" borderId="35" xfId="0" applyNumberFormat="1" applyFont="1" applyFill="1" applyBorder="1" applyAlignment="1" applyProtection="1">
      <alignment horizontal="center" shrinkToFit="1"/>
      <protection locked="0"/>
    </xf>
    <xf numFmtId="0" fontId="68" fillId="0" borderId="28" xfId="0" applyFont="1" applyFill="1" applyBorder="1" applyAlignment="1" applyProtection="1">
      <alignment horizontal="center" shrinkToFit="1"/>
      <protection locked="0"/>
    </xf>
    <xf numFmtId="0" fontId="68" fillId="0" borderId="35" xfId="0" applyFont="1" applyFill="1" applyBorder="1" applyAlignment="1" applyProtection="1">
      <alignment horizontal="left" shrinkToFit="1"/>
      <protection locked="0"/>
    </xf>
    <xf numFmtId="0" fontId="68" fillId="0" borderId="35" xfId="0" applyFont="1" applyFill="1" applyBorder="1" applyAlignment="1">
      <alignment horizontal="center" shrinkToFit="1"/>
    </xf>
    <xf numFmtId="49" fontId="68" fillId="0" borderId="35" xfId="0" applyNumberFormat="1" applyFont="1" applyFill="1" applyBorder="1" applyAlignment="1" applyProtection="1">
      <alignment horizontal="left" shrinkToFit="1"/>
      <protection locked="0"/>
    </xf>
    <xf numFmtId="0" fontId="69" fillId="0" borderId="36" xfId="0" applyFont="1" applyFill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/>
      <protection locked="0"/>
    </xf>
    <xf numFmtId="0" fontId="69" fillId="0" borderId="38" xfId="0" applyFont="1" applyFill="1" applyBorder="1" applyAlignment="1" applyProtection="1">
      <alignment horizontal="center" vertical="center"/>
      <protection locked="0"/>
    </xf>
    <xf numFmtId="0" fontId="69" fillId="0" borderId="39" xfId="0" applyFont="1" applyFill="1" applyBorder="1" applyAlignment="1" applyProtection="1">
      <alignment horizontal="center" vertical="center" shrinkToFit="1"/>
      <protection locked="0"/>
    </xf>
    <xf numFmtId="169" fontId="69" fillId="0" borderId="22" xfId="0" applyNumberFormat="1" applyFont="1" applyFill="1" applyBorder="1" applyAlignment="1" applyProtection="1">
      <alignment horizontal="center" vertical="center" shrinkToFit="1"/>
      <protection locked="0"/>
    </xf>
    <xf numFmtId="169" fontId="69" fillId="0" borderId="40" xfId="0" applyNumberFormat="1" applyFont="1" applyFill="1" applyBorder="1" applyAlignment="1" applyProtection="1">
      <alignment horizontal="center" vertical="center" shrinkToFit="1"/>
      <protection locked="0"/>
    </xf>
    <xf numFmtId="0" fontId="69" fillId="0" borderId="40" xfId="0" applyFont="1" applyFill="1" applyBorder="1" applyAlignment="1" applyProtection="1">
      <alignment horizontal="center" vertical="center" shrinkToFit="1"/>
      <protection locked="0"/>
    </xf>
    <xf numFmtId="0" fontId="69" fillId="0" borderId="38" xfId="0" applyFont="1" applyFill="1" applyBorder="1" applyAlignment="1" applyProtection="1">
      <alignment horizontal="center" vertical="center" shrinkToFit="1"/>
      <protection locked="0"/>
    </xf>
    <xf numFmtId="0" fontId="69" fillId="0" borderId="41" xfId="0" applyFont="1" applyFill="1" applyBorder="1" applyAlignment="1" applyProtection="1">
      <alignment horizontal="center" vertical="center" shrinkToFit="1"/>
      <protection locked="0"/>
    </xf>
    <xf numFmtId="0" fontId="69" fillId="0" borderId="42" xfId="0" applyFont="1" applyFill="1" applyBorder="1" applyAlignment="1" applyProtection="1">
      <alignment horizontal="center" vertical="center" wrapText="1"/>
      <protection locked="0"/>
    </xf>
    <xf numFmtId="0" fontId="69" fillId="0" borderId="43" xfId="0" applyFont="1" applyFill="1" applyBorder="1" applyAlignment="1" applyProtection="1">
      <alignment horizontal="center" vertical="center" wrapText="1" shrinkToFit="1"/>
      <protection locked="0"/>
    </xf>
    <xf numFmtId="0" fontId="69" fillId="0" borderId="43" xfId="0" applyFont="1" applyFill="1" applyBorder="1" applyAlignment="1" applyProtection="1">
      <alignment horizontal="center" vertical="center" wrapText="1"/>
      <protection locked="0"/>
    </xf>
    <xf numFmtId="0" fontId="69" fillId="0" borderId="26" xfId="0" applyFont="1" applyFill="1" applyBorder="1" applyAlignment="1" applyProtection="1">
      <alignment horizontal="center" vertical="center" wrapText="1"/>
      <protection locked="0"/>
    </xf>
    <xf numFmtId="0" fontId="69" fillId="0" borderId="44" xfId="0" applyFont="1" applyFill="1" applyBorder="1" applyAlignment="1" applyProtection="1">
      <alignment horizontal="center" vertical="center"/>
      <protection locked="0"/>
    </xf>
    <xf numFmtId="0" fontId="69" fillId="0" borderId="9" xfId="0" applyFont="1" applyFill="1" applyBorder="1" applyAlignment="1" applyProtection="1">
      <alignment horizontal="center" vertical="center"/>
      <protection locked="0"/>
    </xf>
    <xf numFmtId="0" fontId="69" fillId="0" borderId="45" xfId="0" applyFont="1" applyFill="1" applyBorder="1" applyAlignment="1" applyProtection="1">
      <alignment horizontal="center" vertical="center"/>
      <protection locked="0"/>
    </xf>
    <xf numFmtId="0" fontId="69" fillId="0" borderId="46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vertical="center" wrapText="1" shrinkToFit="1"/>
      <protection locked="0"/>
    </xf>
    <xf numFmtId="0" fontId="69" fillId="0" borderId="0" xfId="0" applyFont="1" applyFill="1" applyBorder="1" applyAlignment="1" applyProtection="1">
      <alignment vertical="center" wrapText="1"/>
      <protection locked="0"/>
    </xf>
    <xf numFmtId="0" fontId="69" fillId="0" borderId="0" xfId="0" applyFont="1" applyFill="1" applyBorder="1" applyAlignment="1" applyProtection="1">
      <alignment horizontal="center" vertical="center" wrapText="1"/>
      <protection locked="0"/>
    </xf>
    <xf numFmtId="0" fontId="69" fillId="0" borderId="47" xfId="0" applyFont="1" applyFill="1" applyBorder="1" applyAlignment="1" applyProtection="1">
      <alignment vertical="center" wrapText="1"/>
      <protection locked="0"/>
    </xf>
    <xf numFmtId="0" fontId="69" fillId="0" borderId="54" xfId="0" applyFont="1" applyFill="1" applyBorder="1" applyAlignment="1" applyProtection="1">
      <alignment vertical="center" wrapText="1"/>
      <protection locked="0"/>
    </xf>
    <xf numFmtId="0" fontId="69" fillId="0" borderId="55" xfId="0" applyFont="1" applyFill="1" applyBorder="1" applyAlignment="1" applyProtection="1">
      <alignment vertical="center" wrapText="1" shrinkToFit="1"/>
      <protection locked="0"/>
    </xf>
    <xf numFmtId="0" fontId="69" fillId="0" borderId="55" xfId="0" applyFont="1" applyFill="1" applyBorder="1" applyAlignment="1" applyProtection="1">
      <alignment vertical="center" wrapText="1"/>
      <protection locked="0"/>
    </xf>
    <xf numFmtId="0" fontId="69" fillId="0" borderId="55" xfId="0" applyFont="1" applyFill="1" applyBorder="1" applyAlignment="1" applyProtection="1">
      <alignment horizontal="center" vertical="center" wrapText="1"/>
      <protection locked="0"/>
    </xf>
    <xf numFmtId="0" fontId="69" fillId="0" borderId="56" xfId="0" applyFont="1" applyFill="1" applyBorder="1" applyAlignment="1" applyProtection="1">
      <alignment vertical="center" wrapText="1"/>
      <protection locked="0"/>
    </xf>
    <xf numFmtId="0" fontId="68" fillId="0" borderId="0" xfId="0" applyFont="1" applyFill="1" applyAlignment="1" applyProtection="1">
      <alignment horizontal="center"/>
      <protection locked="0"/>
    </xf>
    <xf numFmtId="20" fontId="68" fillId="0" borderId="0" xfId="0" applyNumberFormat="1" applyFont="1" applyFill="1" applyAlignment="1"/>
    <xf numFmtId="0" fontId="68" fillId="0" borderId="0" xfId="0" applyFont="1" applyFill="1" applyAlignment="1" applyProtection="1">
      <alignment horizontal="right"/>
      <protection locked="0"/>
    </xf>
    <xf numFmtId="170" fontId="68" fillId="0" borderId="0" xfId="0" applyNumberFormat="1" applyFont="1" applyFill="1" applyAlignment="1"/>
    <xf numFmtId="170" fontId="68" fillId="0" borderId="0" xfId="0" applyNumberFormat="1" applyFont="1" applyFill="1" applyAlignment="1" applyProtection="1">
      <alignment horizontal="center" shrinkToFit="1"/>
      <protection locked="0"/>
    </xf>
    <xf numFmtId="0" fontId="68" fillId="0" borderId="0" xfId="0" applyFont="1" applyFill="1" applyAlignment="1" applyProtection="1">
      <alignment horizontal="center" shrinkToFit="1"/>
      <protection locked="0"/>
    </xf>
    <xf numFmtId="0" fontId="69" fillId="0" borderId="0" xfId="0" applyFont="1" applyFill="1" applyAlignment="1" applyProtection="1">
      <alignment horizontal="center" shrinkToFit="1"/>
      <protection locked="0"/>
    </xf>
    <xf numFmtId="0" fontId="68" fillId="0" borderId="0" xfId="0" applyFont="1" applyFill="1" applyProtection="1">
      <protection locked="0"/>
    </xf>
    <xf numFmtId="0" fontId="69" fillId="0" borderId="0" xfId="0" applyFont="1" applyFill="1" applyAlignment="1" applyProtection="1">
      <alignment horizontal="center"/>
      <protection locked="0"/>
    </xf>
    <xf numFmtId="49" fontId="31" fillId="0" borderId="0" xfId="20" applyNumberFormat="1"/>
    <xf numFmtId="0" fontId="71" fillId="18" borderId="9" xfId="0" applyNumberFormat="1" applyFont="1" applyFill="1" applyBorder="1" applyAlignment="1">
      <alignment horizontal="center" vertical="center" wrapText="1"/>
    </xf>
    <xf numFmtId="0" fontId="33" fillId="0" borderId="0" xfId="119"/>
    <xf numFmtId="1" fontId="33" fillId="0" borderId="57" xfId="119" applyNumberFormat="1" applyBorder="1"/>
    <xf numFmtId="21" fontId="33" fillId="0" borderId="57" xfId="119" applyNumberFormat="1" applyBorder="1"/>
    <xf numFmtId="0" fontId="33" fillId="0" borderId="57" xfId="119" applyFont="1" applyBorder="1"/>
    <xf numFmtId="1" fontId="33" fillId="40" borderId="57" xfId="119" applyNumberFormat="1" applyFill="1" applyBorder="1"/>
    <xf numFmtId="21" fontId="33" fillId="40" borderId="57" xfId="119" applyNumberFormat="1" applyFill="1" applyBorder="1"/>
    <xf numFmtId="0" fontId="33" fillId="40" borderId="57" xfId="119" applyFont="1" applyFill="1" applyBorder="1"/>
    <xf numFmtId="1" fontId="72" fillId="43" borderId="57" xfId="119" applyNumberFormat="1" applyFont="1" applyFill="1" applyBorder="1" applyAlignment="1">
      <alignment horizontal="center" vertical="top" wrapText="1"/>
    </xf>
    <xf numFmtId="0" fontId="72" fillId="43" borderId="57" xfId="119" applyFont="1" applyFill="1" applyBorder="1" applyAlignment="1">
      <alignment horizontal="center" vertical="top" wrapText="1"/>
    </xf>
    <xf numFmtId="0" fontId="6" fillId="0" borderId="0" xfId="120"/>
    <xf numFmtId="166" fontId="6" fillId="0" borderId="0" xfId="120" applyNumberFormat="1"/>
    <xf numFmtId="0" fontId="37" fillId="0" borderId="0" xfId="121"/>
    <xf numFmtId="0" fontId="73" fillId="0" borderId="0" xfId="121" applyFont="1"/>
    <xf numFmtId="0" fontId="37" fillId="0" borderId="0" xfId="121" applyFill="1"/>
    <xf numFmtId="0" fontId="49" fillId="0" borderId="58" xfId="121" applyFont="1" applyFill="1" applyBorder="1"/>
    <xf numFmtId="0" fontId="49" fillId="0" borderId="25" xfId="121" applyFont="1" applyFill="1" applyBorder="1"/>
    <xf numFmtId="0" fontId="39" fillId="0" borderId="25" xfId="121" applyFont="1" applyFill="1" applyBorder="1" applyAlignment="1">
      <alignment horizontal="center" vertical="center" wrapText="1"/>
    </xf>
    <xf numFmtId="0" fontId="39" fillId="44" borderId="44" xfId="121" applyFont="1" applyFill="1" applyBorder="1" applyAlignment="1">
      <alignment horizontal="center"/>
    </xf>
    <xf numFmtId="20" fontId="48" fillId="45" borderId="9" xfId="121" applyNumberFormat="1" applyFont="1" applyFill="1" applyBorder="1" applyAlignment="1">
      <alignment horizontal="center" wrapText="1"/>
    </xf>
    <xf numFmtId="20" fontId="48" fillId="45" borderId="9" xfId="121" applyNumberFormat="1" applyFont="1" applyFill="1" applyBorder="1" applyAlignment="1">
      <alignment horizontal="center"/>
    </xf>
    <xf numFmtId="0" fontId="48" fillId="45" borderId="9" xfId="121" applyFont="1" applyFill="1" applyBorder="1" applyAlignment="1">
      <alignment horizontal="center" wrapText="1"/>
    </xf>
    <xf numFmtId="21" fontId="48" fillId="45" borderId="9" xfId="121" applyNumberFormat="1" applyFont="1" applyFill="1" applyBorder="1" applyAlignment="1">
      <alignment horizontal="center" wrapText="1"/>
    </xf>
    <xf numFmtId="0" fontId="48" fillId="45" borderId="9" xfId="121" applyFont="1" applyFill="1" applyBorder="1" applyAlignment="1">
      <alignment horizontal="center"/>
    </xf>
    <xf numFmtId="0" fontId="48" fillId="45" borderId="33" xfId="121" applyFont="1" applyFill="1" applyBorder="1" applyAlignment="1">
      <alignment horizontal="center" wrapText="1"/>
    </xf>
    <xf numFmtId="0" fontId="39" fillId="0" borderId="44" xfId="121" applyFont="1" applyFill="1" applyBorder="1" applyAlignment="1">
      <alignment horizontal="center"/>
    </xf>
    <xf numFmtId="20" fontId="48" fillId="0" borderId="9" xfId="121" applyNumberFormat="1" applyFont="1" applyFill="1" applyBorder="1" applyAlignment="1">
      <alignment horizontal="center" wrapText="1"/>
    </xf>
    <xf numFmtId="20" fontId="48" fillId="0" borderId="9" xfId="121" applyNumberFormat="1" applyFont="1" applyFill="1" applyBorder="1" applyAlignment="1">
      <alignment horizontal="center"/>
    </xf>
    <xf numFmtId="0" fontId="48" fillId="0" borderId="9" xfId="121" applyFont="1" applyFill="1" applyBorder="1" applyAlignment="1">
      <alignment horizontal="center" wrapText="1"/>
    </xf>
    <xf numFmtId="21" fontId="48" fillId="0" borderId="9" xfId="121" applyNumberFormat="1" applyFont="1" applyFill="1" applyBorder="1" applyAlignment="1">
      <alignment horizontal="center" wrapText="1"/>
    </xf>
    <xf numFmtId="0" fontId="48" fillId="0" borderId="9" xfId="121" applyFont="1" applyFill="1" applyBorder="1" applyAlignment="1">
      <alignment horizontal="center"/>
    </xf>
    <xf numFmtId="0" fontId="48" fillId="0" borderId="33" xfId="121" applyFont="1" applyFill="1" applyBorder="1" applyAlignment="1">
      <alignment horizontal="center" wrapText="1"/>
    </xf>
    <xf numFmtId="0" fontId="73" fillId="46" borderId="60" xfId="121" applyFont="1" applyFill="1" applyBorder="1" applyAlignment="1">
      <alignment horizontal="center" vertical="center"/>
    </xf>
    <xf numFmtId="0" fontId="73" fillId="46" borderId="60" xfId="121" applyFont="1" applyFill="1" applyBorder="1" applyAlignment="1">
      <alignment horizontal="center" vertical="center" wrapText="1"/>
    </xf>
    <xf numFmtId="0" fontId="73" fillId="46" borderId="57" xfId="121" applyFont="1" applyFill="1" applyBorder="1" applyAlignment="1">
      <alignment horizontal="center" vertical="center"/>
    </xf>
    <xf numFmtId="0" fontId="80" fillId="0" borderId="0" xfId="121" applyFont="1" applyAlignment="1">
      <alignment wrapText="1"/>
    </xf>
    <xf numFmtId="0" fontId="80" fillId="0" borderId="0" xfId="121" applyFont="1" applyFill="1" applyAlignment="1">
      <alignment wrapText="1"/>
    </xf>
    <xf numFmtId="20" fontId="48" fillId="0" borderId="70" xfId="121" applyNumberFormat="1" applyFont="1" applyFill="1" applyBorder="1" applyAlignment="1">
      <alignment horizontal="center" wrapText="1"/>
    </xf>
    <xf numFmtId="20" fontId="48" fillId="0" borderId="71" xfId="121" applyNumberFormat="1" applyFont="1" applyFill="1" applyBorder="1" applyAlignment="1">
      <alignment horizontal="center"/>
    </xf>
    <xf numFmtId="20" fontId="48" fillId="0" borderId="71" xfId="121" applyNumberFormat="1" applyFont="1" applyFill="1" applyBorder="1" applyAlignment="1">
      <alignment horizontal="center" wrapText="1"/>
    </xf>
    <xf numFmtId="0" fontId="48" fillId="0" borderId="71" xfId="121" applyFont="1" applyFill="1" applyBorder="1" applyAlignment="1">
      <alignment horizontal="center" wrapText="1"/>
    </xf>
    <xf numFmtId="21" fontId="48" fillId="0" borderId="71" xfId="121" applyNumberFormat="1" applyFont="1" applyFill="1" applyBorder="1" applyAlignment="1">
      <alignment horizontal="center" wrapText="1"/>
    </xf>
    <xf numFmtId="0" fontId="48" fillId="0" borderId="71" xfId="121" applyFont="1" applyFill="1" applyBorder="1" applyAlignment="1">
      <alignment horizontal="center"/>
    </xf>
    <xf numFmtId="0" fontId="48" fillId="0" borderId="72" xfId="121" applyFont="1" applyFill="1" applyBorder="1" applyAlignment="1">
      <alignment horizontal="center" wrapText="1"/>
    </xf>
    <xf numFmtId="20" fontId="48" fillId="45" borderId="73" xfId="121" applyNumberFormat="1" applyFont="1" applyFill="1" applyBorder="1" applyAlignment="1">
      <alignment horizontal="center" wrapText="1"/>
    </xf>
    <xf numFmtId="20" fontId="48" fillId="45" borderId="57" xfId="121" applyNumberFormat="1" applyFont="1" applyFill="1" applyBorder="1" applyAlignment="1">
      <alignment horizontal="center"/>
    </xf>
    <xf numFmtId="20" fontId="48" fillId="45" borderId="57" xfId="121" applyNumberFormat="1" applyFont="1" applyFill="1" applyBorder="1" applyAlignment="1">
      <alignment horizontal="center" wrapText="1"/>
    </xf>
    <xf numFmtId="0" fontId="48" fillId="45" borderId="57" xfId="121" applyFont="1" applyFill="1" applyBorder="1" applyAlignment="1">
      <alignment horizontal="center" wrapText="1"/>
    </xf>
    <xf numFmtId="21" fontId="48" fillId="45" borderId="57" xfId="121" applyNumberFormat="1" applyFont="1" applyFill="1" applyBorder="1" applyAlignment="1">
      <alignment horizontal="center" wrapText="1"/>
    </xf>
    <xf numFmtId="0" fontId="48" fillId="45" borderId="57" xfId="121" applyFont="1" applyFill="1" applyBorder="1" applyAlignment="1">
      <alignment horizontal="center"/>
    </xf>
    <xf numFmtId="0" fontId="48" fillId="45" borderId="74" xfId="121" applyFont="1" applyFill="1" applyBorder="1" applyAlignment="1">
      <alignment horizontal="center" wrapText="1"/>
    </xf>
    <xf numFmtId="20" fontId="48" fillId="0" borderId="73" xfId="121" applyNumberFormat="1" applyFont="1" applyFill="1" applyBorder="1" applyAlignment="1">
      <alignment horizontal="center" wrapText="1"/>
    </xf>
    <xf numFmtId="20" fontId="48" fillId="0" borderId="57" xfId="121" applyNumberFormat="1" applyFont="1" applyFill="1" applyBorder="1" applyAlignment="1">
      <alignment horizontal="center"/>
    </xf>
    <xf numFmtId="20" fontId="48" fillId="0" borderId="57" xfId="121" applyNumberFormat="1" applyFont="1" applyFill="1" applyBorder="1" applyAlignment="1">
      <alignment horizontal="center" wrapText="1"/>
    </xf>
    <xf numFmtId="0" fontId="48" fillId="0" borderId="57" xfId="121" applyFont="1" applyFill="1" applyBorder="1" applyAlignment="1">
      <alignment horizontal="center" wrapText="1"/>
    </xf>
    <xf numFmtId="21" fontId="48" fillId="0" borderId="57" xfId="121" applyNumberFormat="1" applyFont="1" applyFill="1" applyBorder="1" applyAlignment="1">
      <alignment horizontal="center" wrapText="1"/>
    </xf>
    <xf numFmtId="0" fontId="48" fillId="0" borderId="57" xfId="121" applyFont="1" applyFill="1" applyBorder="1" applyAlignment="1">
      <alignment horizontal="center"/>
    </xf>
    <xf numFmtId="0" fontId="48" fillId="0" borderId="74" xfId="121" applyFont="1" applyFill="1" applyBorder="1" applyAlignment="1">
      <alignment horizontal="center" wrapText="1"/>
    </xf>
    <xf numFmtId="0" fontId="73" fillId="46" borderId="59" xfId="121" applyFont="1" applyFill="1" applyBorder="1" applyAlignment="1">
      <alignment horizontal="center" vertical="center" wrapText="1"/>
    </xf>
    <xf numFmtId="0" fontId="73" fillId="46" borderId="73" xfId="121" applyFont="1" applyFill="1" applyBorder="1" applyAlignment="1">
      <alignment horizontal="center" wrapText="1"/>
    </xf>
    <xf numFmtId="0" fontId="73" fillId="46" borderId="57" xfId="121" applyFont="1" applyFill="1" applyBorder="1" applyAlignment="1">
      <alignment horizontal="center" wrapText="1"/>
    </xf>
    <xf numFmtId="171" fontId="37" fillId="0" borderId="0" xfId="121" applyNumberFormat="1"/>
    <xf numFmtId="0" fontId="37" fillId="0" borderId="0" xfId="121" applyAlignment="1">
      <alignment horizontal="center"/>
    </xf>
    <xf numFmtId="172" fontId="37" fillId="0" borderId="16" xfId="121" applyNumberFormat="1" applyFill="1" applyBorder="1"/>
    <xf numFmtId="0" fontId="37" fillId="0" borderId="16" xfId="121" applyFont="1" applyFill="1" applyBorder="1"/>
    <xf numFmtId="21" fontId="37" fillId="0" borderId="16" xfId="121" applyNumberFormat="1" applyFill="1" applyBorder="1"/>
    <xf numFmtId="171" fontId="37" fillId="0" borderId="16" xfId="121" applyNumberFormat="1" applyFont="1" applyFill="1" applyBorder="1"/>
    <xf numFmtId="21" fontId="37" fillId="0" borderId="16" xfId="121" applyNumberFormat="1" applyFill="1" applyBorder="1" applyAlignment="1">
      <alignment wrapText="1"/>
    </xf>
    <xf numFmtId="173" fontId="37" fillId="0" borderId="16" xfId="121" applyNumberFormat="1" applyFill="1" applyBorder="1" applyAlignment="1">
      <alignment wrapText="1"/>
    </xf>
    <xf numFmtId="0" fontId="37" fillId="0" borderId="0" xfId="121" applyFont="1" applyFill="1" applyBorder="1"/>
    <xf numFmtId="0" fontId="37" fillId="0" borderId="0" xfId="121" applyFill="1" applyBorder="1" applyAlignment="1">
      <alignment horizontal="center"/>
    </xf>
    <xf numFmtId="0" fontId="37" fillId="47" borderId="0" xfId="121" applyFont="1" applyFill="1" applyBorder="1"/>
    <xf numFmtId="0" fontId="37" fillId="40" borderId="0" xfId="121" applyFill="1"/>
    <xf numFmtId="0" fontId="37" fillId="0" borderId="0" xfId="121" applyFill="1" applyBorder="1"/>
    <xf numFmtId="0" fontId="37" fillId="0" borderId="0" xfId="121" applyBorder="1"/>
    <xf numFmtId="0" fontId="37" fillId="0" borderId="0" xfId="121" applyBorder="1" applyAlignment="1">
      <alignment horizontal="center"/>
    </xf>
    <xf numFmtId="0" fontId="37" fillId="47" borderId="0" xfId="121" applyFill="1" applyBorder="1"/>
    <xf numFmtId="0" fontId="37" fillId="0" borderId="0" xfId="121" applyFont="1" applyBorder="1"/>
    <xf numFmtId="0" fontId="37" fillId="0" borderId="11" xfId="121" applyFont="1" applyFill="1" applyBorder="1"/>
    <xf numFmtId="0" fontId="37" fillId="0" borderId="11" xfId="121" applyFill="1" applyBorder="1" applyAlignment="1">
      <alignment horizontal="center"/>
    </xf>
    <xf numFmtId="0" fontId="37" fillId="47" borderId="11" xfId="121" applyFont="1" applyFill="1" applyBorder="1"/>
    <xf numFmtId="0" fontId="37" fillId="48" borderId="11" xfId="121" applyFont="1" applyFill="1" applyBorder="1"/>
    <xf numFmtId="0" fontId="37" fillId="48" borderId="16" xfId="121" applyFont="1" applyFill="1" applyBorder="1"/>
    <xf numFmtId="0" fontId="37" fillId="0" borderId="16" xfId="121" applyFill="1" applyBorder="1" applyAlignment="1">
      <alignment horizontal="center"/>
    </xf>
    <xf numFmtId="0" fontId="37" fillId="47" borderId="16" xfId="121" applyFont="1" applyFill="1" applyBorder="1"/>
    <xf numFmtId="0" fontId="37" fillId="15" borderId="16" xfId="121" applyFont="1" applyFill="1" applyBorder="1"/>
    <xf numFmtId="0" fontId="37" fillId="0" borderId="16" xfId="121" applyFill="1" applyBorder="1"/>
    <xf numFmtId="0" fontId="37" fillId="0" borderId="16" xfId="121" applyBorder="1"/>
    <xf numFmtId="0" fontId="37" fillId="0" borderId="16" xfId="121" applyBorder="1" applyAlignment="1">
      <alignment horizontal="center"/>
    </xf>
    <xf numFmtId="0" fontId="37" fillId="47" borderId="16" xfId="121" applyFill="1" applyBorder="1"/>
    <xf numFmtId="0" fontId="37" fillId="0" borderId="16" xfId="121" applyFont="1" applyBorder="1"/>
    <xf numFmtId="0" fontId="83" fillId="0" borderId="16" xfId="121" applyFont="1" applyFill="1" applyBorder="1"/>
    <xf numFmtId="0" fontId="84" fillId="0" borderId="16" xfId="121" applyFont="1" applyFill="1" applyBorder="1"/>
    <xf numFmtId="0" fontId="83" fillId="15" borderId="16" xfId="121" applyFont="1" applyFill="1" applyBorder="1"/>
    <xf numFmtId="0" fontId="84" fillId="15" borderId="16" xfId="121" applyFont="1" applyFill="1" applyBorder="1"/>
    <xf numFmtId="0" fontId="37" fillId="0" borderId="16" xfId="121" applyNumberFormat="1" applyFill="1" applyBorder="1"/>
    <xf numFmtId="0" fontId="83" fillId="0" borderId="16" xfId="121" applyFont="1" applyBorder="1"/>
    <xf numFmtId="46" fontId="83" fillId="0" borderId="16" xfId="121" applyNumberFormat="1" applyFont="1" applyFill="1" applyBorder="1"/>
    <xf numFmtId="0" fontId="64" fillId="0" borderId="16" xfId="121" applyFont="1" applyFill="1" applyBorder="1"/>
    <xf numFmtId="171" fontId="83" fillId="15" borderId="16" xfId="121" applyNumberFormat="1" applyFont="1" applyFill="1" applyBorder="1"/>
    <xf numFmtId="172" fontId="37" fillId="0" borderId="16" xfId="121" applyNumberFormat="1" applyFill="1" applyBorder="1" applyAlignment="1">
      <alignment horizontal="right"/>
    </xf>
    <xf numFmtId="0" fontId="64" fillId="0" borderId="0" xfId="121" applyFont="1"/>
    <xf numFmtId="0" fontId="64" fillId="0" borderId="16" xfId="121" applyFont="1" applyFill="1" applyBorder="1" applyAlignment="1">
      <alignment wrapText="1"/>
    </xf>
    <xf numFmtId="171" fontId="85" fillId="0" borderId="16" xfId="121" applyNumberFormat="1" applyFont="1" applyFill="1" applyBorder="1"/>
    <xf numFmtId="0" fontId="85" fillId="0" borderId="16" xfId="121" applyFont="1" applyFill="1" applyBorder="1"/>
    <xf numFmtId="0" fontId="64" fillId="0" borderId="16" xfId="121" applyFont="1" applyFill="1" applyBorder="1" applyAlignment="1">
      <alignment horizontal="center"/>
    </xf>
    <xf numFmtId="0" fontId="65" fillId="0" borderId="0" xfId="121" applyFont="1"/>
    <xf numFmtId="0" fontId="64" fillId="0" borderId="0" xfId="121" applyFont="1" applyFill="1"/>
    <xf numFmtId="0" fontId="37" fillId="0" borderId="0" xfId="121" applyFont="1" applyFill="1"/>
    <xf numFmtId="0" fontId="6" fillId="0" borderId="0" xfId="120" applyAlignment="1">
      <alignment horizontal="center" vertical="center"/>
    </xf>
    <xf numFmtId="0" fontId="6" fillId="0" borderId="0" xfId="120" applyBorder="1" applyAlignment="1">
      <alignment horizontal="center" vertical="center"/>
    </xf>
    <xf numFmtId="0" fontId="6" fillId="0" borderId="0" xfId="120" applyBorder="1"/>
    <xf numFmtId="0" fontId="88" fillId="0" borderId="0" xfId="120" applyFont="1" applyBorder="1" applyAlignment="1">
      <alignment horizontal="center" vertical="center"/>
    </xf>
    <xf numFmtId="0" fontId="6" fillId="0" borderId="9" xfId="120" applyBorder="1" applyAlignment="1">
      <alignment horizontal="center" vertical="center"/>
    </xf>
    <xf numFmtId="0" fontId="6" fillId="0" borderId="9" xfId="120" applyBorder="1" applyAlignment="1">
      <alignment vertical="center" wrapText="1"/>
    </xf>
    <xf numFmtId="0" fontId="6" fillId="0" borderId="9" xfId="120" applyBorder="1" applyAlignment="1">
      <alignment vertical="center"/>
    </xf>
    <xf numFmtId="0" fontId="6" fillId="0" borderId="0" xfId="120" applyAlignment="1">
      <alignment horizontal="center"/>
    </xf>
    <xf numFmtId="0" fontId="6" fillId="0" borderId="9" xfId="120" applyBorder="1" applyAlignment="1">
      <alignment horizontal="center" vertical="center" wrapText="1"/>
    </xf>
    <xf numFmtId="0" fontId="89" fillId="0" borderId="45" xfId="120" applyFont="1" applyBorder="1" applyAlignment="1"/>
    <xf numFmtId="0" fontId="89" fillId="0" borderId="79" xfId="120" applyFont="1" applyBorder="1" applyAlignment="1"/>
    <xf numFmtId="0" fontId="89" fillId="0" borderId="31" xfId="120" applyFont="1" applyBorder="1" applyAlignment="1"/>
    <xf numFmtId="0" fontId="90" fillId="0" borderId="0" xfId="120" applyFont="1"/>
    <xf numFmtId="0" fontId="91" fillId="0" borderId="0" xfId="120" applyFont="1"/>
    <xf numFmtId="0" fontId="6" fillId="0" borderId="9" xfId="120" applyBorder="1"/>
    <xf numFmtId="21" fontId="6" fillId="0" borderId="9" xfId="120" applyNumberFormat="1" applyBorder="1" applyAlignment="1">
      <alignment wrapText="1"/>
    </xf>
    <xf numFmtId="0" fontId="6" fillId="0" borderId="9" xfId="120" applyBorder="1" applyAlignment="1">
      <alignment wrapText="1"/>
    </xf>
    <xf numFmtId="0" fontId="91" fillId="0" borderId="9" xfId="122" applyFont="1" applyBorder="1" applyAlignment="1" applyProtection="1">
      <alignment wrapText="1"/>
    </xf>
    <xf numFmtId="0" fontId="91" fillId="0" borderId="9" xfId="120" applyFont="1" applyBorder="1" applyAlignment="1">
      <alignment wrapText="1"/>
    </xf>
    <xf numFmtId="0" fontId="93" fillId="0" borderId="9" xfId="120" applyFont="1" applyFill="1" applyBorder="1" applyAlignment="1">
      <alignment horizontal="center" vertical="center" wrapText="1"/>
    </xf>
    <xf numFmtId="0" fontId="93" fillId="0" borderId="9" xfId="120" applyFont="1" applyBorder="1" applyAlignment="1">
      <alignment horizontal="center" vertical="center" wrapText="1"/>
    </xf>
    <xf numFmtId="0" fontId="91" fillId="0" borderId="9" xfId="120" applyFont="1" applyBorder="1" applyAlignment="1">
      <alignment horizontal="center" vertical="center" wrapText="1"/>
    </xf>
    <xf numFmtId="0" fontId="5" fillId="0" borderId="0" xfId="123"/>
    <xf numFmtId="20" fontId="5" fillId="0" borderId="0" xfId="123" applyNumberFormat="1"/>
    <xf numFmtId="21" fontId="5" fillId="0" borderId="0" xfId="123" applyNumberFormat="1"/>
    <xf numFmtId="0" fontId="5" fillId="0" borderId="0" xfId="123" applyAlignment="1">
      <alignment horizontal="center"/>
    </xf>
    <xf numFmtId="0" fontId="4" fillId="0" borderId="0" xfId="124"/>
    <xf numFmtId="167" fontId="94" fillId="0" borderId="9" xfId="124" applyNumberFormat="1" applyFont="1" applyFill="1" applyBorder="1" applyAlignment="1">
      <alignment horizontal="center" wrapText="1"/>
    </xf>
    <xf numFmtId="0" fontId="95" fillId="0" borderId="9" xfId="124" applyFont="1" applyFill="1" applyBorder="1" applyAlignment="1">
      <alignment horizontal="center" wrapText="1"/>
    </xf>
    <xf numFmtId="0" fontId="96" fillId="0" borderId="9" xfId="124" applyFont="1" applyFill="1" applyBorder="1" applyAlignment="1"/>
    <xf numFmtId="0" fontId="96" fillId="0" borderId="9" xfId="124" applyFont="1" applyFill="1" applyBorder="1" applyAlignment="1">
      <alignment wrapText="1"/>
    </xf>
    <xf numFmtId="0" fontId="49" fillId="0" borderId="9" xfId="124" applyFont="1" applyFill="1" applyBorder="1" applyAlignment="1">
      <alignment horizontal="center"/>
    </xf>
    <xf numFmtId="0" fontId="4" fillId="0" borderId="9" xfId="124" applyFont="1" applyFill="1" applyBorder="1" applyAlignment="1">
      <alignment horizontal="center"/>
    </xf>
    <xf numFmtId="0" fontId="37" fillId="0" borderId="9" xfId="124" applyFont="1" applyFill="1" applyBorder="1" applyAlignment="1"/>
    <xf numFmtId="0" fontId="37" fillId="0" borderId="9" xfId="124" applyFont="1" applyFill="1" applyBorder="1" applyAlignment="1">
      <alignment wrapText="1"/>
    </xf>
    <xf numFmtId="0" fontId="95" fillId="0" borderId="9" xfId="124" applyFont="1" applyFill="1" applyBorder="1" applyAlignment="1">
      <alignment horizontal="center"/>
    </xf>
    <xf numFmtId="0" fontId="96" fillId="0" borderId="9" xfId="124" applyFont="1" applyBorder="1" applyAlignment="1"/>
    <xf numFmtId="0" fontId="96" fillId="0" borderId="9" xfId="124" applyFont="1" applyBorder="1" applyAlignment="1">
      <alignment wrapText="1"/>
    </xf>
    <xf numFmtId="0" fontId="70" fillId="0" borderId="9" xfId="125" applyBorder="1" applyAlignment="1">
      <alignment wrapText="1"/>
    </xf>
    <xf numFmtId="167" fontId="94" fillId="49" borderId="9" xfId="124" applyNumberFormat="1" applyFont="1" applyFill="1" applyBorder="1" applyAlignment="1">
      <alignment horizontal="center" wrapText="1"/>
    </xf>
    <xf numFmtId="0" fontId="95" fillId="49" borderId="9" xfId="124" applyFont="1" applyFill="1" applyBorder="1" applyAlignment="1">
      <alignment horizontal="center" wrapText="1"/>
    </xf>
    <xf numFmtId="0" fontId="95" fillId="49" borderId="9" xfId="124" applyFont="1" applyFill="1" applyBorder="1" applyAlignment="1">
      <alignment horizontal="center"/>
    </xf>
    <xf numFmtId="0" fontId="37" fillId="49" borderId="9" xfId="124" applyFont="1" applyFill="1" applyBorder="1" applyAlignment="1"/>
    <xf numFmtId="0" fontId="37" fillId="49" borderId="9" xfId="124" applyFont="1" applyFill="1" applyBorder="1" applyAlignment="1">
      <alignment wrapText="1"/>
    </xf>
    <xf numFmtId="0" fontId="49" fillId="49" borderId="9" xfId="124" applyFont="1" applyFill="1" applyBorder="1" applyAlignment="1">
      <alignment horizontal="center"/>
    </xf>
    <xf numFmtId="0" fontId="4" fillId="49" borderId="9" xfId="124" applyFont="1" applyFill="1" applyBorder="1" applyAlignment="1">
      <alignment horizontal="center"/>
    </xf>
    <xf numFmtId="0" fontId="96" fillId="49" borderId="9" xfId="124" applyFont="1" applyFill="1" applyBorder="1" applyAlignment="1"/>
    <xf numFmtId="0" fontId="96" fillId="49" borderId="9" xfId="124" applyFont="1" applyFill="1" applyBorder="1" applyAlignment="1">
      <alignment wrapText="1"/>
    </xf>
    <xf numFmtId="49" fontId="95" fillId="0" borderId="9" xfId="124" applyNumberFormat="1" applyFont="1" applyFill="1" applyBorder="1" applyAlignment="1">
      <alignment horizontal="center" wrapText="1"/>
    </xf>
    <xf numFmtId="0" fontId="49" fillId="0" borderId="9" xfId="124" applyFont="1" applyFill="1" applyBorder="1" applyAlignment="1">
      <alignment horizontal="center" wrapText="1"/>
    </xf>
    <xf numFmtId="167" fontId="94" fillId="50" borderId="9" xfId="124" applyNumberFormat="1" applyFont="1" applyFill="1" applyBorder="1" applyAlignment="1">
      <alignment horizontal="center" wrapText="1"/>
    </xf>
    <xf numFmtId="0" fontId="95" fillId="50" borderId="9" xfId="124" applyFont="1" applyFill="1" applyBorder="1" applyAlignment="1">
      <alignment horizontal="center" wrapText="1"/>
    </xf>
    <xf numFmtId="0" fontId="95" fillId="50" borderId="9" xfId="124" applyFont="1" applyFill="1" applyBorder="1" applyAlignment="1">
      <alignment horizontal="center"/>
    </xf>
    <xf numFmtId="0" fontId="96" fillId="50" borderId="9" xfId="124" applyFont="1" applyFill="1" applyBorder="1" applyAlignment="1"/>
    <xf numFmtId="0" fontId="96" fillId="50" borderId="9" xfId="124" applyFont="1" applyFill="1" applyBorder="1" applyAlignment="1">
      <alignment wrapText="1"/>
    </xf>
    <xf numFmtId="0" fontId="49" fillId="50" borderId="9" xfId="124" applyFont="1" applyFill="1" applyBorder="1" applyAlignment="1">
      <alignment horizontal="center"/>
    </xf>
    <xf numFmtId="0" fontId="4" fillId="50" borderId="9" xfId="124" applyFont="1" applyFill="1" applyBorder="1" applyAlignment="1">
      <alignment horizontal="center"/>
    </xf>
    <xf numFmtId="0" fontId="37" fillId="50" borderId="9" xfId="124" applyFont="1" applyFill="1" applyBorder="1" applyAlignment="1"/>
    <xf numFmtId="0" fontId="37" fillId="50" borderId="9" xfId="124" applyFont="1" applyFill="1" applyBorder="1" applyAlignment="1">
      <alignment wrapText="1"/>
    </xf>
    <xf numFmtId="0" fontId="97" fillId="51" borderId="9" xfId="124" applyFont="1" applyFill="1" applyBorder="1" applyAlignment="1">
      <alignment horizontal="center" wrapText="1"/>
    </xf>
    <xf numFmtId="0" fontId="98" fillId="52" borderId="32" xfId="124" applyFont="1" applyFill="1" applyBorder="1" applyAlignment="1"/>
    <xf numFmtId="0" fontId="98" fillId="52" borderId="27" xfId="124" applyFont="1" applyFill="1" applyBorder="1" applyAlignment="1"/>
    <xf numFmtId="0" fontId="98" fillId="50" borderId="27" xfId="124" applyFont="1" applyFill="1" applyBorder="1" applyAlignment="1"/>
    <xf numFmtId="0" fontId="98" fillId="52" borderId="21" xfId="124" applyFont="1" applyFill="1" applyBorder="1" applyAlignment="1"/>
    <xf numFmtId="0" fontId="68" fillId="0" borderId="0" xfId="0" applyFont="1" applyProtection="1">
      <protection locked="0" hidden="1"/>
    </xf>
    <xf numFmtId="0" fontId="68" fillId="0" borderId="0" xfId="0" applyFont="1" applyAlignment="1" applyProtection="1">
      <alignment horizontal="center"/>
      <protection locked="0" hidden="1"/>
    </xf>
    <xf numFmtId="0" fontId="99" fillId="0" borderId="0" xfId="0" applyFont="1" applyAlignment="1" applyProtection="1">
      <alignment horizontal="center"/>
      <protection locked="0" hidden="1"/>
    </xf>
    <xf numFmtId="0" fontId="68" fillId="0" borderId="0" xfId="0" applyFont="1" applyAlignment="1" applyProtection="1">
      <alignment horizontal="center" shrinkToFit="1"/>
      <protection locked="0" hidden="1"/>
    </xf>
    <xf numFmtId="0" fontId="69" fillId="0" borderId="0" xfId="0" applyFont="1" applyAlignment="1" applyProtection="1">
      <alignment horizontal="center" shrinkToFit="1"/>
      <protection locked="0" hidden="1"/>
    </xf>
    <xf numFmtId="0" fontId="69" fillId="0" borderId="0" xfId="0" applyFont="1" applyAlignment="1" applyProtection="1">
      <alignment horizontal="center"/>
      <protection locked="0" hidden="1"/>
    </xf>
    <xf numFmtId="22" fontId="68" fillId="0" borderId="35" xfId="0" applyNumberFormat="1" applyFont="1" applyBorder="1" applyAlignment="1" applyProtection="1">
      <alignment horizontal="center"/>
      <protection locked="0" hidden="1"/>
    </xf>
    <xf numFmtId="174" fontId="68" fillId="0" borderId="9" xfId="0" applyNumberFormat="1" applyFont="1" applyFill="1" applyBorder="1" applyAlignment="1" applyProtection="1">
      <alignment horizontal="center"/>
      <protection locked="0" hidden="1"/>
    </xf>
    <xf numFmtId="0" fontId="68" fillId="0" borderId="9" xfId="0" applyNumberFormat="1" applyFont="1" applyFill="1" applyBorder="1" applyAlignment="1" applyProtection="1">
      <alignment horizontal="center"/>
      <protection locked="0" hidden="1"/>
    </xf>
    <xf numFmtId="170" fontId="68" fillId="0" borderId="9" xfId="0" applyNumberFormat="1" applyFont="1" applyBorder="1" applyAlignment="1" applyProtection="1">
      <alignment horizontal="center" shrinkToFit="1"/>
      <protection locked="0" hidden="1"/>
    </xf>
    <xf numFmtId="0" fontId="68" fillId="0" borderId="27" xfId="0" applyNumberFormat="1" applyFont="1" applyBorder="1" applyAlignment="1" applyProtection="1">
      <alignment horizontal="center" shrinkToFit="1"/>
      <protection locked="0" hidden="1"/>
    </xf>
    <xf numFmtId="0" fontId="68" fillId="0" borderId="80" xfId="0" applyFont="1" applyBorder="1" applyAlignment="1" applyProtection="1">
      <alignment horizontal="center" shrinkToFit="1"/>
      <protection locked="0" hidden="1"/>
    </xf>
    <xf numFmtId="175" fontId="68" fillId="0" borderId="21" xfId="0" applyNumberFormat="1" applyFont="1" applyBorder="1" applyAlignment="1" applyProtection="1">
      <alignment horizontal="center" shrinkToFit="1"/>
      <protection locked="0" hidden="1"/>
    </xf>
    <xf numFmtId="20" fontId="68" fillId="0" borderId="21" xfId="0" applyNumberFormat="1" applyFont="1" applyBorder="1" applyAlignment="1" applyProtection="1">
      <alignment horizontal="center" shrinkToFit="1"/>
      <protection locked="0" hidden="1"/>
    </xf>
    <xf numFmtId="0" fontId="68" fillId="0" borderId="21" xfId="0" applyNumberFormat="1" applyFont="1" applyBorder="1" applyAlignment="1" applyProtection="1">
      <alignment horizontal="center" shrinkToFit="1"/>
      <protection locked="0" hidden="1"/>
    </xf>
    <xf numFmtId="0" fontId="68" fillId="0" borderId="21" xfId="0" applyFont="1" applyBorder="1" applyAlignment="1" applyProtection="1">
      <alignment horizontal="center" shrinkToFit="1"/>
      <protection locked="0" hidden="1"/>
    </xf>
    <xf numFmtId="0" fontId="69" fillId="0" borderId="28" xfId="0" applyFont="1" applyBorder="1" applyAlignment="1" applyProtection="1">
      <alignment horizontal="center" shrinkToFit="1"/>
      <protection locked="0" hidden="1"/>
    </xf>
    <xf numFmtId="0" fontId="68" fillId="0" borderId="27" xfId="0" applyFont="1" applyBorder="1" applyAlignment="1" applyProtection="1">
      <alignment horizontal="left" shrinkToFit="1"/>
      <protection locked="0" hidden="1"/>
    </xf>
    <xf numFmtId="0" fontId="68" fillId="0" borderId="21" xfId="0" applyFont="1" applyBorder="1" applyAlignment="1" applyProtection="1">
      <alignment horizontal="left" shrinkToFit="1"/>
      <protection locked="0" hidden="1"/>
    </xf>
    <xf numFmtId="174" fontId="100" fillId="0" borderId="9" xfId="0" applyNumberFormat="1" applyFont="1" applyFill="1" applyBorder="1" applyAlignment="1" applyProtection="1">
      <alignment horizontal="center"/>
      <protection locked="0" hidden="1"/>
    </xf>
    <xf numFmtId="174" fontId="68" fillId="0" borderId="0" xfId="0" applyNumberFormat="1" applyFont="1" applyFill="1" applyBorder="1" applyAlignment="1" applyProtection="1">
      <alignment horizontal="center"/>
      <protection locked="0" hidden="1"/>
    </xf>
    <xf numFmtId="0" fontId="100" fillId="0" borderId="9" xfId="0" applyFont="1" applyBorder="1" applyAlignment="1" applyProtection="1">
      <alignment horizontal="center"/>
      <protection locked="0" hidden="1"/>
    </xf>
    <xf numFmtId="0" fontId="68" fillId="0" borderId="32" xfId="0" applyFont="1" applyBorder="1" applyAlignment="1" applyProtection="1">
      <alignment horizontal="left" shrinkToFit="1"/>
      <protection locked="0" hidden="1"/>
    </xf>
    <xf numFmtId="0" fontId="68" fillId="0" borderId="35" xfId="0" applyFont="1" applyBorder="1" applyAlignment="1" applyProtection="1">
      <alignment horizontal="center" shrinkToFit="1"/>
      <protection locked="0" hidden="1"/>
    </xf>
    <xf numFmtId="0" fontId="69" fillId="0" borderId="26" xfId="0" applyFont="1" applyBorder="1" applyAlignment="1" applyProtection="1">
      <alignment horizontal="center"/>
      <protection locked="0" hidden="1"/>
    </xf>
    <xf numFmtId="0" fontId="68" fillId="0" borderId="9" xfId="0" applyFont="1" applyBorder="1" applyAlignment="1" applyProtection="1">
      <alignment horizontal="center"/>
      <protection locked="0" hidden="1"/>
    </xf>
    <xf numFmtId="0" fontId="68" fillId="0" borderId="0" xfId="0" applyFont="1" applyFill="1" applyProtection="1">
      <protection locked="0" hidden="1"/>
    </xf>
    <xf numFmtId="0" fontId="68" fillId="0" borderId="0" xfId="0" applyFont="1" applyFill="1" applyAlignment="1" applyProtection="1">
      <alignment horizontal="center"/>
      <protection locked="0" hidden="1"/>
    </xf>
    <xf numFmtId="22" fontId="68" fillId="0" borderId="35" xfId="0" applyNumberFormat="1" applyFont="1" applyFill="1" applyBorder="1" applyAlignment="1" applyProtection="1">
      <alignment horizontal="center"/>
      <protection locked="0" hidden="1"/>
    </xf>
    <xf numFmtId="20" fontId="68" fillId="0" borderId="57" xfId="126" applyNumberFormat="1" applyFont="1" applyFill="1" applyBorder="1" applyAlignment="1" applyProtection="1">
      <alignment horizontal="center"/>
      <protection locked="0" hidden="1"/>
    </xf>
    <xf numFmtId="170" fontId="68" fillId="0" borderId="9" xfId="0" applyNumberFormat="1" applyFont="1" applyFill="1" applyBorder="1" applyAlignment="1" applyProtection="1">
      <alignment horizontal="center" shrinkToFit="1"/>
      <protection locked="0" hidden="1"/>
    </xf>
    <xf numFmtId="0" fontId="68" fillId="0" borderId="27" xfId="0" applyNumberFormat="1" applyFont="1" applyFill="1" applyBorder="1" applyAlignment="1" applyProtection="1">
      <alignment horizontal="center" shrinkToFit="1"/>
      <protection locked="0" hidden="1"/>
    </xf>
    <xf numFmtId="0" fontId="68" fillId="0" borderId="80" xfId="0" applyFont="1" applyFill="1" applyBorder="1" applyAlignment="1" applyProtection="1">
      <alignment horizontal="center" shrinkToFit="1"/>
      <protection locked="0" hidden="1"/>
    </xf>
    <xf numFmtId="175" fontId="68" fillId="0" borderId="21" xfId="0" applyNumberFormat="1" applyFont="1" applyFill="1" applyBorder="1" applyAlignment="1" applyProtection="1">
      <alignment horizontal="center" shrinkToFit="1"/>
      <protection locked="0" hidden="1"/>
    </xf>
    <xf numFmtId="20" fontId="68" fillId="0" borderId="21" xfId="0" applyNumberFormat="1" applyFont="1" applyFill="1" applyBorder="1" applyAlignment="1" applyProtection="1">
      <alignment horizontal="center" shrinkToFit="1"/>
      <protection locked="0" hidden="1"/>
    </xf>
    <xf numFmtId="0" fontId="68" fillId="0" borderId="21" xfId="0" applyNumberFormat="1" applyFont="1" applyFill="1" applyBorder="1" applyAlignment="1" applyProtection="1">
      <alignment horizontal="center" shrinkToFit="1"/>
      <protection locked="0" hidden="1"/>
    </xf>
    <xf numFmtId="0" fontId="68" fillId="0" borderId="21" xfId="0" applyFont="1" applyFill="1" applyBorder="1" applyAlignment="1" applyProtection="1">
      <alignment horizontal="center" shrinkToFit="1"/>
      <protection locked="0" hidden="1"/>
    </xf>
    <xf numFmtId="0" fontId="69" fillId="0" borderId="28" xfId="0" applyFont="1" applyFill="1" applyBorder="1" applyAlignment="1" applyProtection="1">
      <alignment horizontal="center" shrinkToFit="1"/>
      <protection locked="0" hidden="1"/>
    </xf>
    <xf numFmtId="0" fontId="68" fillId="0" borderId="27" xfId="0" applyFont="1" applyFill="1" applyBorder="1" applyAlignment="1" applyProtection="1">
      <alignment horizontal="left" shrinkToFit="1"/>
      <protection locked="0" hidden="1"/>
    </xf>
    <xf numFmtId="0" fontId="68" fillId="0" borderId="21" xfId="0" applyFont="1" applyFill="1" applyBorder="1" applyAlignment="1" applyProtection="1">
      <alignment horizontal="left" shrinkToFit="1"/>
      <protection locked="0" hidden="1"/>
    </xf>
    <xf numFmtId="20" fontId="68" fillId="0" borderId="9" xfId="0" applyNumberFormat="1" applyFont="1" applyBorder="1" applyAlignment="1" applyProtection="1">
      <alignment horizontal="center"/>
      <protection locked="0" hidden="1"/>
    </xf>
    <xf numFmtId="0" fontId="69" fillId="0" borderId="33" xfId="0" applyFont="1" applyBorder="1" applyAlignment="1" applyProtection="1">
      <alignment horizontal="center"/>
      <protection locked="0" hidden="1"/>
    </xf>
    <xf numFmtId="0" fontId="68" fillId="0" borderId="0" xfId="0" applyFont="1" applyAlignment="1" applyProtection="1">
      <protection locked="0" hidden="1"/>
    </xf>
    <xf numFmtId="20" fontId="68" fillId="0" borderId="0" xfId="0" applyNumberFormat="1" applyFont="1" applyAlignment="1" applyProtection="1">
      <protection locked="0" hidden="1"/>
    </xf>
    <xf numFmtId="0" fontId="69" fillId="0" borderId="36" xfId="0" applyFont="1" applyFill="1" applyBorder="1" applyAlignment="1" applyProtection="1">
      <alignment horizontal="center" vertical="center"/>
      <protection locked="0" hidden="1"/>
    </xf>
    <xf numFmtId="0" fontId="69" fillId="0" borderId="38" xfId="0" applyFont="1" applyFill="1" applyBorder="1" applyAlignment="1" applyProtection="1">
      <alignment horizontal="center" vertical="top"/>
      <protection locked="0"/>
    </xf>
    <xf numFmtId="0" fontId="69" fillId="0" borderId="37" xfId="0" applyFont="1" applyFill="1" applyBorder="1" applyAlignment="1" applyProtection="1">
      <alignment horizontal="center" vertical="center"/>
      <protection locked="0" hidden="1"/>
    </xf>
    <xf numFmtId="0" fontId="69" fillId="0" borderId="38" xfId="0" applyFont="1" applyFill="1" applyBorder="1" applyAlignment="1" applyProtection="1">
      <alignment horizontal="center" vertical="center"/>
      <protection locked="0" hidden="1"/>
    </xf>
    <xf numFmtId="0" fontId="69" fillId="0" borderId="81" xfId="0" applyFont="1" applyFill="1" applyBorder="1" applyAlignment="1" applyProtection="1">
      <alignment horizontal="center" vertical="center" shrinkToFit="1"/>
      <protection locked="0" hidden="1"/>
    </xf>
    <xf numFmtId="0" fontId="69" fillId="0" borderId="39" xfId="0" applyFont="1" applyFill="1" applyBorder="1" applyAlignment="1" applyProtection="1">
      <alignment horizontal="center" vertical="center" shrinkToFit="1"/>
      <protection locked="0" hidden="1"/>
    </xf>
    <xf numFmtId="0" fontId="69" fillId="0" borderId="36" xfId="0" applyFont="1" applyFill="1" applyBorder="1" applyAlignment="1" applyProtection="1">
      <alignment horizontal="center" vertical="center" shrinkToFit="1"/>
      <protection locked="0" hidden="1"/>
    </xf>
    <xf numFmtId="0" fontId="69" fillId="0" borderId="37" xfId="0" applyFont="1" applyFill="1" applyBorder="1" applyAlignment="1" applyProtection="1">
      <alignment horizontal="center" vertical="center" shrinkToFit="1"/>
      <protection locked="0" hidden="1"/>
    </xf>
    <xf numFmtId="0" fontId="69" fillId="0" borderId="41" xfId="0" applyFont="1" applyFill="1" applyBorder="1" applyAlignment="1" applyProtection="1">
      <alignment horizontal="center" vertical="center" shrinkToFit="1"/>
      <protection locked="0" hidden="1"/>
    </xf>
    <xf numFmtId="0" fontId="69" fillId="0" borderId="82" xfId="0" applyFont="1" applyFill="1" applyBorder="1" applyAlignment="1" applyProtection="1">
      <alignment horizontal="center" vertical="center" wrapText="1"/>
      <protection locked="0" hidden="1"/>
    </xf>
    <xf numFmtId="0" fontId="69" fillId="0" borderId="43" xfId="0" applyFont="1" applyFill="1" applyBorder="1" applyAlignment="1" applyProtection="1">
      <alignment horizontal="center" vertical="center" wrapText="1"/>
      <protection locked="0" hidden="1"/>
    </xf>
    <xf numFmtId="0" fontId="69" fillId="0" borderId="43" xfId="0" applyFont="1" applyFill="1" applyBorder="1" applyAlignment="1" applyProtection="1">
      <alignment horizontal="center" vertical="center" wrapText="1" shrinkToFit="1"/>
      <protection locked="0" hidden="1"/>
    </xf>
    <xf numFmtId="0" fontId="69" fillId="0" borderId="26" xfId="0" applyFont="1" applyFill="1" applyBorder="1" applyAlignment="1" applyProtection="1">
      <alignment horizontal="center" vertical="center" wrapText="1"/>
      <protection locked="0" hidden="1"/>
    </xf>
    <xf numFmtId="0" fontId="69" fillId="0" borderId="24" xfId="0" applyFont="1" applyFill="1" applyBorder="1" applyAlignment="1" applyProtection="1">
      <alignment horizontal="center" vertical="center" wrapText="1"/>
      <protection locked="0" hidden="1"/>
    </xf>
    <xf numFmtId="0" fontId="69" fillId="0" borderId="25" xfId="0" applyFont="1" applyFill="1" applyBorder="1" applyAlignment="1" applyProtection="1">
      <alignment horizontal="center" vertical="center" wrapText="1" shrinkToFit="1"/>
      <protection locked="0" hidden="1"/>
    </xf>
    <xf numFmtId="0" fontId="69" fillId="0" borderId="46" xfId="0" applyFont="1" applyFill="1" applyBorder="1" applyAlignment="1" applyProtection="1">
      <alignment horizontal="center" vertical="center"/>
      <protection locked="0" hidden="1"/>
    </xf>
    <xf numFmtId="0" fontId="69" fillId="0" borderId="9" xfId="0" applyFont="1" applyFill="1" applyBorder="1" applyAlignment="1" applyProtection="1">
      <alignment horizontal="center" vertical="center"/>
      <protection locked="0" hidden="1"/>
    </xf>
    <xf numFmtId="0" fontId="69" fillId="0" borderId="33" xfId="0" applyFont="1" applyFill="1" applyBorder="1" applyAlignment="1" applyProtection="1">
      <alignment horizontal="center" vertical="center"/>
      <protection locked="0" hidden="1"/>
    </xf>
    <xf numFmtId="0" fontId="69" fillId="0" borderId="0" xfId="0" applyFont="1" applyFill="1" applyBorder="1" applyAlignment="1" applyProtection="1">
      <alignment horizontal="center" vertical="center" shrinkToFit="1"/>
      <protection locked="0" hidden="1"/>
    </xf>
    <xf numFmtId="0" fontId="69" fillId="0" borderId="46" xfId="0" applyFont="1" applyFill="1" applyBorder="1" applyAlignment="1" applyProtection="1">
      <alignment horizontal="center" vertical="center" shrinkToFit="1"/>
      <protection locked="0" hidden="1"/>
    </xf>
    <xf numFmtId="0" fontId="69" fillId="0" borderId="47" xfId="0" applyFont="1" applyFill="1" applyBorder="1" applyAlignment="1" applyProtection="1">
      <alignment horizontal="center" vertical="center" shrinkToFit="1"/>
      <protection locked="0" hidden="1"/>
    </xf>
    <xf numFmtId="0" fontId="69" fillId="0" borderId="0" xfId="0" applyFont="1" applyFill="1" applyBorder="1" applyAlignment="1" applyProtection="1">
      <alignment vertical="center" wrapText="1"/>
      <protection locked="0" hidden="1"/>
    </xf>
    <xf numFmtId="0" fontId="69" fillId="0" borderId="0" xfId="0" applyFont="1" applyFill="1" applyBorder="1" applyAlignment="1" applyProtection="1">
      <alignment horizontal="center" vertical="center" wrapText="1"/>
      <protection locked="0" hidden="1"/>
    </xf>
    <xf numFmtId="0" fontId="69" fillId="0" borderId="0" xfId="0" applyFont="1" applyFill="1" applyBorder="1" applyAlignment="1" applyProtection="1">
      <alignment vertical="center" wrapText="1" shrinkToFit="1"/>
      <protection locked="0" hidden="1"/>
    </xf>
    <xf numFmtId="0" fontId="69" fillId="0" borderId="47" xfId="0" applyFont="1" applyFill="1" applyBorder="1" applyAlignment="1" applyProtection="1">
      <alignment vertical="center" wrapText="1"/>
      <protection locked="0" hidden="1"/>
    </xf>
    <xf numFmtId="0" fontId="69" fillId="0" borderId="49" xfId="0" applyFont="1" applyFill="1" applyBorder="1" applyAlignment="1" applyProtection="1">
      <alignment horizontal="center" vertical="center" shrinkToFit="1"/>
      <protection locked="0" hidden="1"/>
    </xf>
    <xf numFmtId="0" fontId="69" fillId="0" borderId="55" xfId="0" applyFont="1" applyFill="1" applyBorder="1" applyAlignment="1" applyProtection="1">
      <alignment vertical="center" wrapText="1"/>
      <protection locked="0" hidden="1"/>
    </xf>
    <xf numFmtId="0" fontId="69" fillId="0" borderId="55" xfId="0" applyFont="1" applyFill="1" applyBorder="1" applyAlignment="1" applyProtection="1">
      <alignment horizontal="center" vertical="center" wrapText="1"/>
      <protection locked="0" hidden="1"/>
    </xf>
    <xf numFmtId="0" fontId="69" fillId="0" borderId="55" xfId="0" applyFont="1" applyFill="1" applyBorder="1" applyAlignment="1" applyProtection="1">
      <alignment vertical="center" wrapText="1" shrinkToFit="1"/>
      <protection locked="0" hidden="1"/>
    </xf>
    <xf numFmtId="0" fontId="69" fillId="0" borderId="56" xfId="0" applyFont="1" applyFill="1" applyBorder="1" applyAlignment="1" applyProtection="1">
      <alignment vertical="center" wrapText="1"/>
      <protection locked="0" hidden="1"/>
    </xf>
    <xf numFmtId="0" fontId="99" fillId="0" borderId="0" xfId="0" applyFont="1" applyAlignment="1" applyProtection="1">
      <protection locked="0" hidden="1"/>
    </xf>
    <xf numFmtId="0" fontId="101" fillId="0" borderId="0" xfId="127"/>
    <xf numFmtId="0" fontId="102" fillId="0" borderId="0" xfId="127" applyFont="1" applyAlignment="1">
      <alignment shrinkToFit="1"/>
    </xf>
    <xf numFmtId="0" fontId="104" fillId="27" borderId="57" xfId="127" applyFont="1" applyFill="1" applyBorder="1" applyAlignment="1">
      <alignment horizontal="left" shrinkToFit="1"/>
    </xf>
    <xf numFmtId="1" fontId="104" fillId="27" borderId="57" xfId="127" applyNumberFormat="1" applyFont="1" applyFill="1" applyBorder="1" applyAlignment="1">
      <alignment horizontal="left" shrinkToFit="1"/>
    </xf>
    <xf numFmtId="1" fontId="103" fillId="27" borderId="57" xfId="127" applyNumberFormat="1" applyFont="1" applyFill="1" applyBorder="1" applyAlignment="1">
      <alignment horizontal="left" shrinkToFit="1"/>
    </xf>
    <xf numFmtId="0" fontId="103" fillId="0" borderId="57" xfId="127" applyFont="1" applyBorder="1" applyAlignment="1">
      <alignment horizontal="left" shrinkToFit="1"/>
    </xf>
    <xf numFmtId="0" fontId="105" fillId="0" borderId="57" xfId="127" applyFont="1" applyBorder="1" applyAlignment="1">
      <alignment horizontal="left"/>
    </xf>
    <xf numFmtId="0" fontId="105" fillId="0" borderId="57" xfId="127" applyFont="1" applyBorder="1" applyAlignment="1">
      <alignment horizontal="right"/>
    </xf>
    <xf numFmtId="1" fontId="104" fillId="0" borderId="57" xfId="127" applyNumberFormat="1" applyFont="1" applyBorder="1" applyAlignment="1">
      <alignment horizontal="left" shrinkToFit="1"/>
    </xf>
    <xf numFmtId="0" fontId="103" fillId="27" borderId="57" xfId="127" applyFont="1" applyFill="1" applyBorder="1" applyAlignment="1">
      <alignment horizontal="left" shrinkToFit="1"/>
    </xf>
    <xf numFmtId="21" fontId="103" fillId="0" borderId="57" xfId="127" applyNumberFormat="1" applyFont="1" applyBorder="1" applyAlignment="1">
      <alignment horizontal="left" shrinkToFit="1"/>
    </xf>
    <xf numFmtId="21" fontId="103" fillId="0" borderId="57" xfId="127" applyNumberFormat="1" applyFont="1" applyBorder="1" applyAlignment="1">
      <alignment horizontal="left"/>
    </xf>
    <xf numFmtId="0" fontId="104" fillId="0" borderId="57" xfId="127" applyFont="1" applyBorder="1" applyAlignment="1">
      <alignment horizontal="left" shrinkToFit="1"/>
    </xf>
    <xf numFmtId="21" fontId="104" fillId="0" borderId="57" xfId="127" applyNumberFormat="1" applyFont="1" applyBorder="1" applyAlignment="1">
      <alignment horizontal="left" shrinkToFit="1"/>
    </xf>
    <xf numFmtId="0" fontId="106" fillId="0" borderId="57" xfId="127" applyFont="1" applyBorder="1" applyAlignment="1">
      <alignment horizontal="left"/>
    </xf>
    <xf numFmtId="0" fontId="106" fillId="0" borderId="57" xfId="127" applyFont="1" applyBorder="1" applyAlignment="1">
      <alignment horizontal="right"/>
    </xf>
    <xf numFmtId="0" fontId="107" fillId="53" borderId="60" xfId="127" applyFont="1" applyFill="1" applyBorder="1" applyAlignment="1">
      <alignment wrapText="1"/>
    </xf>
    <xf numFmtId="0" fontId="104" fillId="54" borderId="60" xfId="127" applyFont="1" applyFill="1" applyBorder="1" applyAlignment="1">
      <alignment horizontal="left" wrapText="1"/>
    </xf>
    <xf numFmtId="1" fontId="104" fillId="54" borderId="60" xfId="127" applyNumberFormat="1" applyFont="1" applyFill="1" applyBorder="1" applyAlignment="1">
      <alignment horizontal="center" wrapText="1"/>
    </xf>
    <xf numFmtId="0" fontId="104" fillId="55" borderId="60" xfId="127" applyFont="1" applyFill="1" applyBorder="1" applyAlignment="1">
      <alignment horizontal="center" wrapText="1"/>
    </xf>
    <xf numFmtId="46" fontId="104" fillId="54" borderId="60" xfId="127" applyNumberFormat="1" applyFont="1" applyFill="1" applyBorder="1" applyAlignment="1">
      <alignment horizontal="center" wrapText="1"/>
    </xf>
    <xf numFmtId="0" fontId="104" fillId="54" borderId="60" xfId="127" applyFont="1" applyFill="1" applyBorder="1" applyAlignment="1">
      <alignment wrapText="1"/>
    </xf>
    <xf numFmtId="0" fontId="104" fillId="54" borderId="60" xfId="127" applyFont="1" applyFill="1" applyBorder="1" applyAlignment="1">
      <alignment horizontal="center" wrapText="1"/>
    </xf>
    <xf numFmtId="1" fontId="104" fillId="27" borderId="60" xfId="127" applyNumberFormat="1" applyFont="1" applyFill="1" applyBorder="1" applyAlignment="1">
      <alignment wrapText="1"/>
    </xf>
    <xf numFmtId="0" fontId="104" fillId="27" borderId="60" xfId="127" applyFont="1" applyFill="1" applyBorder="1" applyAlignment="1">
      <alignment horizontal="center" wrapText="1"/>
    </xf>
    <xf numFmtId="21" fontId="104" fillId="27" borderId="60" xfId="127" applyNumberFormat="1" applyFont="1" applyFill="1" applyBorder="1" applyAlignment="1">
      <alignment horizontal="center" wrapText="1"/>
    </xf>
    <xf numFmtId="0" fontId="109" fillId="0" borderId="0" xfId="128" applyFont="1"/>
    <xf numFmtId="169" fontId="109" fillId="0" borderId="0" xfId="128" applyNumberFormat="1" applyFont="1"/>
    <xf numFmtId="0" fontId="109" fillId="0" borderId="0" xfId="128" applyFont="1" applyAlignment="1">
      <alignment horizontal="center"/>
    </xf>
    <xf numFmtId="21" fontId="109" fillId="0" borderId="0" xfId="128" applyNumberFormat="1" applyFont="1"/>
    <xf numFmtId="0" fontId="3" fillId="0" borderId="57" xfId="128" applyNumberFormat="1" applyFill="1" applyBorder="1" applyProtection="1"/>
    <xf numFmtId="169" fontId="109" fillId="0" borderId="9" xfId="128" applyNumberFormat="1" applyFont="1" applyBorder="1"/>
    <xf numFmtId="0" fontId="109" fillId="0" borderId="9" xfId="128" applyFont="1" applyBorder="1"/>
    <xf numFmtId="21" fontId="109" fillId="0" borderId="9" xfId="128" applyNumberFormat="1" applyFont="1" applyBorder="1"/>
    <xf numFmtId="0" fontId="3" fillId="0" borderId="57" xfId="128" applyNumberFormat="1" applyFill="1" applyBorder="1" applyAlignment="1" applyProtection="1">
      <alignment horizontal="center"/>
    </xf>
    <xf numFmtId="0" fontId="109" fillId="0" borderId="9" xfId="128" applyFont="1" applyBorder="1" applyAlignment="1">
      <alignment horizontal="center"/>
    </xf>
    <xf numFmtId="0" fontId="3" fillId="0" borderId="84" xfId="128" applyNumberFormat="1" applyFill="1" applyBorder="1" applyAlignment="1" applyProtection="1">
      <alignment horizontal="center"/>
    </xf>
    <xf numFmtId="0" fontId="3" fillId="0" borderId="9" xfId="128" applyNumberFormat="1" applyFill="1" applyBorder="1" applyAlignment="1" applyProtection="1">
      <alignment horizontal="center"/>
    </xf>
    <xf numFmtId="0" fontId="3" fillId="0" borderId="85" xfId="128" applyNumberFormat="1" applyFill="1" applyBorder="1" applyProtection="1"/>
    <xf numFmtId="0" fontId="3" fillId="0" borderId="60" xfId="128" applyNumberFormat="1" applyFill="1" applyBorder="1" applyAlignment="1" applyProtection="1">
      <alignment horizontal="center"/>
    </xf>
    <xf numFmtId="0" fontId="110" fillId="0" borderId="0" xfId="128" applyFont="1" applyAlignment="1">
      <alignment horizontal="center"/>
    </xf>
    <xf numFmtId="0" fontId="3" fillId="0" borderId="64" xfId="128" applyNumberFormat="1" applyFill="1" applyBorder="1" applyAlignment="1" applyProtection="1">
      <alignment horizontal="center"/>
    </xf>
    <xf numFmtId="0" fontId="110" fillId="0" borderId="9" xfId="128" applyFont="1" applyBorder="1" applyAlignment="1">
      <alignment horizontal="center"/>
    </xf>
    <xf numFmtId="169" fontId="110" fillId="0" borderId="9" xfId="128" applyNumberFormat="1" applyFont="1" applyBorder="1" applyAlignment="1">
      <alignment horizontal="center"/>
    </xf>
    <xf numFmtId="20" fontId="0" fillId="0" borderId="0" xfId="0" applyNumberFormat="1"/>
    <xf numFmtId="4" fontId="0" fillId="0" borderId="0" xfId="0" applyNumberFormat="1"/>
    <xf numFmtId="170" fontId="0" fillId="0" borderId="0" xfId="0" applyNumberFormat="1"/>
    <xf numFmtId="0" fontId="33" fillId="0" borderId="0" xfId="129" applyFill="1" applyProtection="1"/>
    <xf numFmtId="0" fontId="33" fillId="0" borderId="9" xfId="129" applyFill="1" applyBorder="1" applyProtection="1"/>
    <xf numFmtId="0" fontId="33" fillId="0" borderId="9" xfId="129" applyFont="1" applyFill="1" applyBorder="1" applyProtection="1"/>
    <xf numFmtId="0" fontId="72" fillId="0" borderId="9" xfId="129" applyFont="1" applyFill="1" applyBorder="1" applyProtection="1"/>
    <xf numFmtId="0" fontId="112" fillId="0" borderId="45" xfId="129" applyFont="1" applyFill="1" applyBorder="1" applyAlignment="1" applyProtection="1"/>
    <xf numFmtId="0" fontId="112" fillId="0" borderId="79" xfId="129" applyFont="1" applyFill="1" applyBorder="1" applyAlignment="1" applyProtection="1"/>
    <xf numFmtId="0" fontId="112" fillId="0" borderId="31" xfId="129" applyFont="1" applyFill="1" applyBorder="1" applyAlignment="1" applyProtection="1"/>
    <xf numFmtId="0" fontId="37" fillId="41" borderId="16" xfId="121" applyFont="1" applyFill="1" applyBorder="1"/>
    <xf numFmtId="0" fontId="64" fillId="41" borderId="16" xfId="121" applyFont="1" applyFill="1" applyBorder="1"/>
    <xf numFmtId="21" fontId="37" fillId="41" borderId="16" xfId="121" applyNumberFormat="1" applyFont="1" applyFill="1" applyBorder="1"/>
    <xf numFmtId="0" fontId="37" fillId="41" borderId="0" xfId="121" applyFill="1"/>
    <xf numFmtId="0" fontId="113" fillId="41" borderId="16" xfId="121" applyFont="1" applyFill="1" applyBorder="1" applyAlignment="1">
      <alignment wrapText="1"/>
    </xf>
    <xf numFmtId="21" fontId="37" fillId="41" borderId="16" xfId="121" applyNumberFormat="1" applyFill="1" applyBorder="1"/>
    <xf numFmtId="0" fontId="64" fillId="0" borderId="16" xfId="121" applyFont="1" applyBorder="1"/>
    <xf numFmtId="21" fontId="37" fillId="0" borderId="16" xfId="121" applyNumberFormat="1" applyFont="1" applyBorder="1"/>
    <xf numFmtId="21" fontId="37" fillId="0" borderId="16" xfId="121" applyNumberFormat="1" applyBorder="1"/>
    <xf numFmtId="0" fontId="113" fillId="0" borderId="16" xfId="121" applyFont="1" applyBorder="1" applyAlignment="1">
      <alignment wrapText="1"/>
    </xf>
    <xf numFmtId="0" fontId="114" fillId="0" borderId="16" xfId="121" applyFont="1" applyFill="1" applyBorder="1"/>
    <xf numFmtId="0" fontId="113" fillId="0" borderId="16" xfId="121" applyFont="1" applyFill="1" applyBorder="1" applyAlignment="1">
      <alignment wrapText="1"/>
    </xf>
    <xf numFmtId="0" fontId="37" fillId="41" borderId="0" xfId="121" applyNumberFormat="1" applyFill="1"/>
    <xf numFmtId="167" fontId="37" fillId="0" borderId="16" xfId="121" applyNumberFormat="1" applyFont="1" applyBorder="1"/>
    <xf numFmtId="0" fontId="31" fillId="0" borderId="0" xfId="130"/>
    <xf numFmtId="49" fontId="31" fillId="0" borderId="0" xfId="130" applyNumberFormat="1" applyFont="1"/>
    <xf numFmtId="21" fontId="31" fillId="0" borderId="0" xfId="130" applyNumberFormat="1" applyAlignment="1">
      <alignment horizontal="left"/>
    </xf>
    <xf numFmtId="176" fontId="37" fillId="0" borderId="0" xfId="130" applyNumberFormat="1" applyFont="1"/>
    <xf numFmtId="0" fontId="31" fillId="0" borderId="0" xfId="130" applyFont="1"/>
    <xf numFmtId="0" fontId="31" fillId="0" borderId="0" xfId="130" applyNumberFormat="1"/>
    <xf numFmtId="0" fontId="31" fillId="0" borderId="0" xfId="130" applyNumberFormat="1" applyFont="1"/>
    <xf numFmtId="0" fontId="115" fillId="41" borderId="57" xfId="27" applyFont="1" applyFill="1" applyBorder="1" applyAlignment="1">
      <alignment vertical="center" wrapText="1"/>
    </xf>
    <xf numFmtId="0" fontId="115" fillId="41" borderId="57" xfId="27" applyFont="1" applyFill="1" applyBorder="1" applyAlignment="1">
      <alignment vertical="center"/>
    </xf>
    <xf numFmtId="21" fontId="115" fillId="41" borderId="57" xfId="27" applyNumberFormat="1" applyFont="1" applyFill="1" applyBorder="1" applyAlignment="1">
      <alignment vertical="center"/>
    </xf>
    <xf numFmtId="0" fontId="115" fillId="41" borderId="57" xfId="27" applyFont="1" applyFill="1" applyBorder="1" applyAlignment="1">
      <alignment horizontal="center" vertical="center"/>
    </xf>
    <xf numFmtId="20" fontId="115" fillId="41" borderId="57" xfId="27" applyNumberFormat="1" applyFont="1" applyFill="1" applyBorder="1" applyAlignment="1">
      <alignment vertical="center"/>
    </xf>
    <xf numFmtId="0" fontId="115" fillId="41" borderId="0" xfId="27" applyFont="1" applyFill="1" applyBorder="1" applyAlignment="1">
      <alignment vertical="center"/>
    </xf>
    <xf numFmtId="0" fontId="72" fillId="0" borderId="57" xfId="27" applyFont="1" applyBorder="1" applyAlignment="1">
      <alignment horizontal="center" vertical="center" wrapText="1"/>
    </xf>
    <xf numFmtId="0" fontId="33" fillId="41" borderId="0" xfId="27" applyFill="1" applyBorder="1"/>
    <xf numFmtId="0" fontId="33" fillId="0" borderId="0" xfId="27" applyBorder="1"/>
    <xf numFmtId="0" fontId="33" fillId="41" borderId="0" xfId="27" applyFont="1" applyFill="1"/>
    <xf numFmtId="21" fontId="33" fillId="0" borderId="0" xfId="27" applyNumberFormat="1"/>
    <xf numFmtId="0" fontId="72" fillId="0" borderId="0" xfId="27" applyFont="1"/>
    <xf numFmtId="0" fontId="31" fillId="0" borderId="0" xfId="20" applyNumberFormat="1"/>
    <xf numFmtId="0" fontId="117" fillId="0" borderId="0" xfId="0" applyFont="1"/>
    <xf numFmtId="0" fontId="118" fillId="0" borderId="0" xfId="0" applyFont="1"/>
    <xf numFmtId="3" fontId="0" fillId="0" borderId="0" xfId="0" applyNumberFormat="1"/>
    <xf numFmtId="3" fontId="0" fillId="56" borderId="0" xfId="0" applyNumberFormat="1" applyFill="1"/>
    <xf numFmtId="3" fontId="0" fillId="50" borderId="0" xfId="0" applyNumberFormat="1" applyFont="1" applyFill="1"/>
    <xf numFmtId="3" fontId="0" fillId="49" borderId="0" xfId="0" applyNumberFormat="1" applyFill="1"/>
    <xf numFmtId="0" fontId="0" fillId="50" borderId="0" xfId="0" applyNumberFormat="1" applyFill="1"/>
    <xf numFmtId="0" fontId="0" fillId="56" borderId="0" xfId="0" applyNumberFormat="1" applyFill="1"/>
    <xf numFmtId="0" fontId="0" fillId="49" borderId="0" xfId="0" applyNumberFormat="1" applyFill="1"/>
    <xf numFmtId="171" fontId="0" fillId="0" borderId="0" xfId="0" applyNumberFormat="1" applyFont="1" applyFill="1"/>
    <xf numFmtId="171" fontId="118" fillId="0" borderId="0" xfId="0" applyNumberFormat="1" applyFont="1" applyAlignment="1">
      <alignment textRotation="90" wrapText="1"/>
    </xf>
    <xf numFmtId="171" fontId="118" fillId="0" borderId="0" xfId="0" applyNumberFormat="1" applyFont="1"/>
    <xf numFmtId="171" fontId="0" fillId="0" borderId="0" xfId="0" applyNumberFormat="1" applyFont="1" applyAlignment="1">
      <alignment textRotation="90" wrapText="1"/>
    </xf>
    <xf numFmtId="0" fontId="0" fillId="0" borderId="0" xfId="0" applyNumberFormat="1" applyFill="1"/>
    <xf numFmtId="0" fontId="5" fillId="0" borderId="0" xfId="133"/>
    <xf numFmtId="0" fontId="119" fillId="0" borderId="9" xfId="133" applyFont="1" applyFill="1" applyBorder="1" applyAlignment="1">
      <alignment wrapText="1"/>
    </xf>
    <xf numFmtId="21" fontId="119" fillId="0" borderId="9" xfId="133" applyNumberFormat="1" applyFont="1" applyBorder="1" applyAlignment="1">
      <alignment wrapText="1"/>
    </xf>
    <xf numFmtId="0" fontId="119" fillId="0" borderId="9" xfId="133" applyFont="1" applyBorder="1" applyAlignment="1">
      <alignment wrapText="1"/>
    </xf>
    <xf numFmtId="0" fontId="5" fillId="0" borderId="9" xfId="133" applyBorder="1"/>
    <xf numFmtId="0" fontId="119" fillId="0" borderId="9" xfId="122" applyFont="1" applyBorder="1" applyAlignment="1" applyProtection="1">
      <alignment wrapText="1"/>
    </xf>
    <xf numFmtId="0" fontId="91" fillId="0" borderId="9" xfId="133" applyFont="1" applyFill="1" applyBorder="1" applyAlignment="1">
      <alignment horizontal="center" vertical="center" wrapText="1"/>
    </xf>
    <xf numFmtId="0" fontId="91" fillId="0" borderId="9" xfId="133" applyFont="1" applyBorder="1" applyAlignment="1">
      <alignment horizontal="center" vertical="center" wrapText="1"/>
    </xf>
    <xf numFmtId="0" fontId="121" fillId="57" borderId="0" xfId="0" applyFont="1" applyFill="1" applyAlignment="1">
      <alignment horizontal="left"/>
    </xf>
    <xf numFmtId="0" fontId="122" fillId="57" borderId="0" xfId="0" applyFont="1" applyFill="1" applyAlignment="1">
      <alignment horizontal="right"/>
    </xf>
    <xf numFmtId="0" fontId="122" fillId="57" borderId="0" xfId="0" applyFont="1" applyFill="1" applyAlignment="1">
      <alignment horizontal="left"/>
    </xf>
    <xf numFmtId="0" fontId="120" fillId="0" borderId="0" xfId="0" applyFont="1" applyAlignment="1">
      <alignment horizontal="right"/>
    </xf>
    <xf numFmtId="0" fontId="120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20" fontId="123" fillId="0" borderId="0" xfId="0" applyNumberFormat="1" applyFont="1" applyAlignment="1">
      <alignment horizontal="right"/>
    </xf>
    <xf numFmtId="0" fontId="120" fillId="58" borderId="0" xfId="0" applyFont="1" applyFill="1" applyAlignment="1">
      <alignment horizontal="right"/>
    </xf>
    <xf numFmtId="0" fontId="120" fillId="58" borderId="0" xfId="0" applyFont="1" applyFill="1" applyAlignment="1">
      <alignment horizontal="left"/>
    </xf>
    <xf numFmtId="0" fontId="123" fillId="58" borderId="0" xfId="0" applyFont="1" applyFill="1" applyAlignment="1">
      <alignment horizontal="right"/>
    </xf>
    <xf numFmtId="20" fontId="123" fillId="58" borderId="0" xfId="0" applyNumberFormat="1" applyFont="1" applyFill="1" applyAlignment="1">
      <alignment horizontal="right"/>
    </xf>
    <xf numFmtId="0" fontId="124" fillId="18" borderId="9" xfId="0" applyNumberFormat="1" applyFont="1" applyFill="1" applyBorder="1" applyAlignment="1">
      <alignment horizontal="center" vertical="center" wrapText="1"/>
    </xf>
    <xf numFmtId="3" fontId="0" fillId="50" borderId="0" xfId="0" applyNumberFormat="1" applyFill="1"/>
    <xf numFmtId="3" fontId="0" fillId="56" borderId="0" xfId="0" applyNumberFormat="1" applyFont="1" applyFill="1"/>
    <xf numFmtId="3" fontId="0" fillId="0" borderId="0" xfId="0" applyNumberFormat="1" applyFill="1"/>
    <xf numFmtId="0" fontId="73" fillId="46" borderId="60" xfId="121" applyFont="1" applyFill="1" applyBorder="1" applyAlignment="1">
      <alignment horizontal="center" vertical="center"/>
    </xf>
    <xf numFmtId="0" fontId="73" fillId="46" borderId="57" xfId="121" applyFont="1" applyFill="1" applyBorder="1" applyAlignment="1">
      <alignment horizontal="center" vertical="center"/>
    </xf>
    <xf numFmtId="0" fontId="73" fillId="46" borderId="60" xfId="121" applyFont="1" applyFill="1" applyBorder="1" applyAlignment="1">
      <alignment horizontal="center" vertical="center" wrapText="1"/>
    </xf>
    <xf numFmtId="0" fontId="73" fillId="46" borderId="57" xfId="121" applyFont="1" applyFill="1" applyBorder="1" applyAlignment="1">
      <alignment horizontal="center" wrapText="1"/>
    </xf>
    <xf numFmtId="0" fontId="49" fillId="59" borderId="58" xfId="121" applyFont="1" applyFill="1" applyBorder="1"/>
    <xf numFmtId="0" fontId="125" fillId="59" borderId="25" xfId="121" applyFont="1" applyFill="1" applyBorder="1" applyAlignment="1">
      <alignment horizontal="center" vertical="center" wrapText="1"/>
    </xf>
    <xf numFmtId="20" fontId="125" fillId="59" borderId="25" xfId="121" applyNumberFormat="1" applyFont="1" applyFill="1" applyBorder="1" applyAlignment="1">
      <alignment horizontal="center" vertical="center" wrapText="1"/>
    </xf>
    <xf numFmtId="0" fontId="39" fillId="0" borderId="0" xfId="121" applyFont="1" applyFill="1" applyAlignment="1">
      <alignment wrapText="1"/>
    </xf>
    <xf numFmtId="0" fontId="49" fillId="0" borderId="9" xfId="121" applyFont="1" applyFill="1" applyBorder="1" applyAlignment="1">
      <alignment horizontal="center"/>
    </xf>
    <xf numFmtId="0" fontId="125" fillId="0" borderId="9" xfId="121" applyFont="1" applyFill="1" applyBorder="1" applyAlignment="1">
      <alignment horizontal="center" vertical="center" wrapText="1"/>
    </xf>
    <xf numFmtId="20" fontId="125" fillId="0" borderId="9" xfId="121" applyNumberFormat="1" applyFont="1" applyFill="1" applyBorder="1" applyAlignment="1">
      <alignment horizontal="center" vertical="center" wrapText="1"/>
    </xf>
    <xf numFmtId="0" fontId="125" fillId="0" borderId="33" xfId="121" applyFont="1" applyFill="1" applyBorder="1" applyAlignment="1">
      <alignment horizontal="center" vertical="center" wrapText="1"/>
    </xf>
    <xf numFmtId="0" fontId="39" fillId="59" borderId="44" xfId="121" applyFont="1" applyFill="1" applyBorder="1" applyAlignment="1">
      <alignment horizontal="center"/>
    </xf>
    <xf numFmtId="20" fontId="125" fillId="59" borderId="9" xfId="121" applyNumberFormat="1" applyFont="1" applyFill="1" applyBorder="1" applyAlignment="1">
      <alignment horizontal="center" vertical="center" wrapText="1"/>
    </xf>
    <xf numFmtId="0" fontId="125" fillId="59" borderId="9" xfId="121" applyFont="1" applyFill="1" applyBorder="1" applyAlignment="1">
      <alignment horizontal="center" vertical="center" wrapText="1"/>
    </xf>
    <xf numFmtId="21" fontId="125" fillId="59" borderId="9" xfId="121" applyNumberFormat="1" applyFont="1" applyFill="1" applyBorder="1" applyAlignment="1">
      <alignment horizontal="center" vertical="center" wrapText="1"/>
    </xf>
    <xf numFmtId="0" fontId="125" fillId="59" borderId="33" xfId="121" applyFont="1" applyFill="1" applyBorder="1" applyAlignment="1">
      <alignment horizontal="center" vertical="center" wrapText="1"/>
    </xf>
    <xf numFmtId="21" fontId="125" fillId="0" borderId="9" xfId="121" applyNumberFormat="1" applyFont="1" applyFill="1" applyBorder="1" applyAlignment="1">
      <alignment horizontal="center" vertical="center" wrapText="1"/>
    </xf>
    <xf numFmtId="0" fontId="39" fillId="0" borderId="0" xfId="121" applyFont="1" applyAlignment="1">
      <alignment wrapText="1"/>
    </xf>
    <xf numFmtId="0" fontId="39" fillId="60" borderId="44" xfId="121" applyFont="1" applyFill="1" applyBorder="1" applyAlignment="1">
      <alignment horizontal="center"/>
    </xf>
    <xf numFmtId="20" fontId="125" fillId="59" borderId="58" xfId="121" applyNumberFormat="1" applyFont="1" applyFill="1" applyBorder="1" applyAlignment="1">
      <alignment horizontal="center" vertical="center" wrapText="1"/>
    </xf>
    <xf numFmtId="21" fontId="125" fillId="59" borderId="25" xfId="121" applyNumberFormat="1" applyFont="1" applyFill="1" applyBorder="1" applyAlignment="1">
      <alignment horizontal="center" vertical="center" wrapText="1"/>
    </xf>
    <xf numFmtId="0" fontId="125" fillId="59" borderId="26" xfId="121" applyFont="1" applyFill="1" applyBorder="1" applyAlignment="1">
      <alignment horizontal="center" vertical="center" wrapText="1"/>
    </xf>
    <xf numFmtId="20" fontId="125" fillId="0" borderId="44" xfId="121" applyNumberFormat="1" applyFont="1" applyFill="1" applyBorder="1" applyAlignment="1">
      <alignment horizontal="center" vertical="center" wrapText="1"/>
    </xf>
    <xf numFmtId="20" fontId="125" fillId="59" borderId="44" xfId="121" applyNumberFormat="1" applyFont="1" applyFill="1" applyBorder="1" applyAlignment="1">
      <alignment horizontal="center" vertical="center" wrapText="1"/>
    </xf>
    <xf numFmtId="0" fontId="39" fillId="0" borderId="0" xfId="121" applyFont="1" applyFill="1" applyAlignment="1">
      <alignment horizontal="center"/>
    </xf>
    <xf numFmtId="0" fontId="39" fillId="0" borderId="0" xfId="121" applyFont="1" applyAlignment="1">
      <alignment horizontal="center"/>
    </xf>
    <xf numFmtId="0" fontId="128" fillId="18" borderId="9" xfId="0" applyNumberFormat="1" applyFont="1" applyFill="1" applyBorder="1" applyAlignment="1">
      <alignment horizontal="center" vertical="center" wrapText="1"/>
    </xf>
    <xf numFmtId="0" fontId="129" fillId="0" borderId="0" xfId="134"/>
    <xf numFmtId="0" fontId="130" fillId="61" borderId="9" xfId="134" applyFont="1" applyFill="1" applyBorder="1" applyAlignment="1">
      <alignment horizontal="center" vertical="center"/>
    </xf>
    <xf numFmtId="0" fontId="130" fillId="62" borderId="9" xfId="134" applyFont="1" applyFill="1" applyBorder="1" applyAlignment="1">
      <alignment horizontal="center" vertical="center"/>
    </xf>
    <xf numFmtId="0" fontId="2" fillId="0" borderId="9" xfId="134" applyFont="1" applyBorder="1" applyAlignment="1">
      <alignment horizontal="center" vertical="center"/>
    </xf>
    <xf numFmtId="167" fontId="2" fillId="63" borderId="9" xfId="134" applyNumberFormat="1" applyFont="1" applyFill="1" applyBorder="1" applyAlignment="1">
      <alignment horizontal="center" vertical="center"/>
    </xf>
    <xf numFmtId="0" fontId="2" fillId="0" borderId="9" xfId="134" applyFont="1" applyBorder="1" applyAlignment="1">
      <alignment horizontal="center" vertical="center" wrapText="1"/>
    </xf>
    <xf numFmtId="0" fontId="131" fillId="64" borderId="0" xfId="134" applyFont="1" applyFill="1" applyBorder="1" applyAlignment="1">
      <alignment vertical="center" textRotation="90"/>
    </xf>
    <xf numFmtId="0" fontId="132" fillId="65" borderId="0" xfId="134" applyFont="1" applyFill="1" applyAlignment="1">
      <alignment vertical="center" textRotation="90"/>
    </xf>
    <xf numFmtId="1" fontId="133" fillId="66" borderId="89" xfId="134" applyNumberFormat="1" applyFont="1" applyFill="1" applyBorder="1" applyAlignment="1">
      <alignment horizontal="center" vertical="center" textRotation="90" wrapText="1"/>
    </xf>
    <xf numFmtId="167" fontId="134" fillId="52" borderId="90" xfId="134" applyNumberFormat="1" applyFont="1" applyFill="1" applyBorder="1" applyAlignment="1">
      <alignment horizontal="center" vertical="center"/>
    </xf>
    <xf numFmtId="0" fontId="134" fillId="56" borderId="91" xfId="134" applyFont="1" applyFill="1" applyBorder="1" applyAlignment="1">
      <alignment horizontal="center" vertical="center" textRotation="90"/>
    </xf>
    <xf numFmtId="0" fontId="136" fillId="50" borderId="92" xfId="134" applyFont="1" applyFill="1" applyBorder="1" applyAlignment="1">
      <alignment horizontal="center" vertical="center"/>
    </xf>
    <xf numFmtId="0" fontId="136" fillId="50" borderId="91" xfId="134" applyFont="1" applyFill="1" applyBorder="1" applyAlignment="1">
      <alignment horizontal="center" vertical="center"/>
    </xf>
    <xf numFmtId="0" fontId="136" fillId="50" borderId="93" xfId="134" applyFont="1" applyFill="1" applyBorder="1" applyAlignment="1">
      <alignment horizontal="center" vertical="center"/>
    </xf>
    <xf numFmtId="0" fontId="136" fillId="50" borderId="94" xfId="134" applyFont="1" applyFill="1" applyBorder="1" applyAlignment="1">
      <alignment horizontal="center" vertical="center"/>
    </xf>
    <xf numFmtId="0" fontId="136" fillId="50" borderId="95" xfId="134" applyFont="1" applyFill="1" applyBorder="1" applyAlignment="1">
      <alignment horizontal="center" vertical="center"/>
    </xf>
    <xf numFmtId="0" fontId="136" fillId="50" borderId="96" xfId="134" applyFont="1" applyFill="1" applyBorder="1" applyAlignment="1">
      <alignment horizontal="center" vertical="center"/>
    </xf>
    <xf numFmtId="0" fontId="137" fillId="0" borderId="0" xfId="134" applyFont="1" applyFill="1" applyBorder="1" applyAlignment="1">
      <alignment horizontal="center" vertical="center" wrapText="1"/>
    </xf>
    <xf numFmtId="0" fontId="137" fillId="0" borderId="0" xfId="134" applyFont="1" applyFill="1" applyBorder="1" applyAlignment="1">
      <alignment vertical="center" wrapText="1"/>
    </xf>
    <xf numFmtId="0" fontId="2" fillId="0" borderId="0" xfId="134" applyFont="1" applyAlignment="1">
      <alignment horizontal="center" vertical="center" wrapText="1"/>
    </xf>
    <xf numFmtId="0" fontId="2" fillId="0" borderId="0" xfId="134" applyFont="1" applyBorder="1" applyAlignment="1">
      <alignment horizontal="center" vertical="center"/>
    </xf>
    <xf numFmtId="0" fontId="134" fillId="64" borderId="0" xfId="134" applyFont="1" applyFill="1" applyBorder="1" applyAlignment="1">
      <alignment vertical="center" textRotation="90"/>
    </xf>
    <xf numFmtId="1" fontId="134" fillId="0" borderId="0" xfId="134" applyNumberFormat="1" applyFont="1" applyFill="1" applyBorder="1" applyAlignment="1">
      <alignment horizontal="center" vertical="center"/>
    </xf>
    <xf numFmtId="167" fontId="2" fillId="0" borderId="0" xfId="134" applyNumberFormat="1" applyFont="1" applyAlignment="1">
      <alignment horizontal="center" vertical="center"/>
    </xf>
    <xf numFmtId="0" fontId="2" fillId="0" borderId="0" xfId="134" applyFont="1" applyAlignment="1">
      <alignment horizontal="center" vertical="center"/>
    </xf>
    <xf numFmtId="0" fontId="134" fillId="66" borderId="92" xfId="134" applyFont="1" applyFill="1" applyBorder="1" applyAlignment="1">
      <alignment horizontal="center" vertical="center"/>
    </xf>
    <xf numFmtId="0" fontId="134" fillId="66" borderId="91" xfId="134" applyFont="1" applyFill="1" applyBorder="1" applyAlignment="1">
      <alignment horizontal="center" vertical="center"/>
    </xf>
    <xf numFmtId="0" fontId="134" fillId="66" borderId="97" xfId="134" applyFont="1" applyFill="1" applyBorder="1" applyAlignment="1">
      <alignment horizontal="center" vertical="center"/>
    </xf>
    <xf numFmtId="0" fontId="134" fillId="66" borderId="97" xfId="134" applyFont="1" applyFill="1" applyBorder="1" applyAlignment="1">
      <alignment horizontal="center" vertical="center" wrapText="1"/>
    </xf>
    <xf numFmtId="0" fontId="138" fillId="66" borderId="97" xfId="134" applyFont="1" applyFill="1" applyBorder="1" applyAlignment="1">
      <alignment horizontal="center" vertical="center"/>
    </xf>
    <xf numFmtId="0" fontId="134" fillId="66" borderId="98" xfId="134" applyFont="1" applyFill="1" applyBorder="1" applyAlignment="1">
      <alignment horizontal="center" vertical="center"/>
    </xf>
    <xf numFmtId="0" fontId="134" fillId="66" borderId="15" xfId="134" applyFont="1" applyFill="1" applyBorder="1" applyAlignment="1">
      <alignment horizontal="center" vertical="center"/>
    </xf>
    <xf numFmtId="0" fontId="139" fillId="0" borderId="15" xfId="134" applyFont="1" applyBorder="1" applyAlignment="1">
      <alignment horizontal="center" vertical="center" wrapText="1"/>
    </xf>
    <xf numFmtId="0" fontId="134" fillId="0" borderId="15" xfId="134" applyFont="1" applyBorder="1" applyAlignment="1">
      <alignment horizontal="center" vertical="center" wrapText="1"/>
    </xf>
    <xf numFmtId="0" fontId="2" fillId="0" borderId="15" xfId="134" applyFont="1" applyBorder="1" applyAlignment="1">
      <alignment horizontal="center" vertical="center"/>
    </xf>
    <xf numFmtId="0" fontId="2" fillId="0" borderId="15" xfId="134" applyFont="1" applyBorder="1" applyAlignment="1">
      <alignment horizontal="center" vertical="center" wrapText="1"/>
    </xf>
    <xf numFmtId="21" fontId="0" fillId="0" borderId="0" xfId="0" applyNumberFormat="1"/>
    <xf numFmtId="0" fontId="1" fillId="0" borderId="9" xfId="134" applyFont="1" applyBorder="1" applyAlignment="1">
      <alignment horizontal="center" vertical="center" wrapText="1"/>
    </xf>
    <xf numFmtId="0" fontId="1" fillId="0" borderId="15" xfId="134" applyFont="1" applyBorder="1" applyAlignment="1">
      <alignment horizontal="center" vertical="center" wrapText="1"/>
    </xf>
    <xf numFmtId="167" fontId="0" fillId="0" borderId="0" xfId="0" applyNumberFormat="1" applyAlignment="1">
      <alignment horizontal="right"/>
    </xf>
    <xf numFmtId="0" fontId="69" fillId="0" borderId="49" xfId="0" applyFont="1" applyFill="1" applyBorder="1" applyAlignment="1" applyProtection="1">
      <alignment horizontal="center" vertical="center"/>
      <protection locked="0"/>
    </xf>
    <xf numFmtId="0" fontId="69" fillId="0" borderId="48" xfId="0" applyFont="1" applyFill="1" applyBorder="1" applyAlignment="1" applyProtection="1">
      <alignment horizontal="center" vertical="center"/>
      <protection locked="0"/>
    </xf>
    <xf numFmtId="0" fontId="68" fillId="0" borderId="39" xfId="0" applyFont="1" applyFill="1" applyBorder="1" applyAlignment="1" applyProtection="1">
      <alignment horizontal="right"/>
      <protection locked="0"/>
    </xf>
    <xf numFmtId="0" fontId="69" fillId="0" borderId="53" xfId="0" applyFont="1" applyFill="1" applyBorder="1" applyAlignment="1" applyProtection="1">
      <alignment horizontal="center" vertical="center" shrinkToFit="1"/>
      <protection locked="0"/>
    </xf>
    <xf numFmtId="0" fontId="69" fillId="0" borderId="52" xfId="0" applyFont="1" applyFill="1" applyBorder="1" applyAlignment="1" applyProtection="1">
      <alignment horizontal="center" vertical="center" shrinkToFit="1"/>
      <protection locked="0"/>
    </xf>
    <xf numFmtId="0" fontId="69" fillId="0" borderId="51" xfId="0" applyFont="1" applyFill="1" applyBorder="1" applyAlignment="1" applyProtection="1">
      <alignment horizontal="center" vertical="center" shrinkToFit="1"/>
      <protection locked="0"/>
    </xf>
    <xf numFmtId="0" fontId="69" fillId="0" borderId="33" xfId="0" applyFont="1" applyFill="1" applyBorder="1" applyAlignment="1" applyProtection="1">
      <alignment horizontal="center" vertical="center" shrinkToFit="1"/>
      <protection locked="0"/>
    </xf>
    <xf numFmtId="0" fontId="69" fillId="0" borderId="9" xfId="0" applyFont="1" applyFill="1" applyBorder="1" applyAlignment="1" applyProtection="1">
      <alignment horizontal="center" vertical="center" shrinkToFit="1"/>
      <protection locked="0"/>
    </xf>
    <xf numFmtId="0" fontId="69" fillId="0" borderId="31" xfId="0" applyFont="1" applyFill="1" applyBorder="1" applyAlignment="1" applyProtection="1">
      <alignment horizontal="center" vertical="center" shrinkToFit="1"/>
      <protection locked="0"/>
    </xf>
    <xf numFmtId="0" fontId="69" fillId="0" borderId="50" xfId="0" applyFont="1" applyFill="1" applyBorder="1" applyAlignment="1" applyProtection="1">
      <alignment horizontal="center" vertical="center" shrinkToFit="1"/>
      <protection locked="0"/>
    </xf>
    <xf numFmtId="0" fontId="69" fillId="0" borderId="29" xfId="0" applyFont="1" applyFill="1" applyBorder="1" applyAlignment="1" applyProtection="1">
      <alignment horizontal="center" vertical="center" shrinkToFit="1"/>
      <protection locked="0"/>
    </xf>
    <xf numFmtId="0" fontId="74" fillId="0" borderId="0" xfId="121" applyFont="1" applyBorder="1" applyAlignment="1">
      <alignment horizontal="center"/>
    </xf>
    <xf numFmtId="0" fontId="73" fillId="46" borderId="60" xfId="121" applyFont="1" applyFill="1" applyBorder="1" applyAlignment="1">
      <alignment horizontal="center" vertical="center"/>
    </xf>
    <xf numFmtId="0" fontId="73" fillId="46" borderId="57" xfId="121" applyFont="1" applyFill="1" applyBorder="1" applyAlignment="1">
      <alignment horizontal="center" vertical="center"/>
    </xf>
    <xf numFmtId="0" fontId="73" fillId="46" borderId="57" xfId="121" applyFont="1" applyFill="1" applyBorder="1" applyAlignment="1">
      <alignment horizontal="center" vertical="center" textRotation="90"/>
    </xf>
    <xf numFmtId="0" fontId="73" fillId="46" borderId="57" xfId="121" applyFont="1" applyFill="1" applyBorder="1" applyAlignment="1">
      <alignment horizontal="center" vertical="center" textRotation="90" wrapText="1"/>
    </xf>
    <xf numFmtId="0" fontId="75" fillId="0" borderId="63" xfId="121" applyFont="1" applyBorder="1" applyAlignment="1">
      <alignment horizontal="center" vertical="center" wrapText="1"/>
    </xf>
    <xf numFmtId="0" fontId="75" fillId="0" borderId="62" xfId="121" applyFont="1" applyBorder="1" applyAlignment="1">
      <alignment horizontal="center" vertical="center" wrapText="1"/>
    </xf>
    <xf numFmtId="0" fontId="73" fillId="46" borderId="61" xfId="121" applyFont="1" applyFill="1" applyBorder="1" applyAlignment="1">
      <alignment horizontal="center" vertical="center"/>
    </xf>
    <xf numFmtId="0" fontId="76" fillId="0" borderId="69" xfId="121" applyFont="1" applyBorder="1" applyAlignment="1">
      <alignment horizontal="center" vertical="center" wrapText="1"/>
    </xf>
    <xf numFmtId="0" fontId="76" fillId="0" borderId="68" xfId="121" applyFont="1" applyBorder="1" applyAlignment="1">
      <alignment horizontal="center" vertical="center" wrapText="1"/>
    </xf>
    <xf numFmtId="0" fontId="76" fillId="0" borderId="65" xfId="121" applyFont="1" applyBorder="1" applyAlignment="1">
      <alignment horizontal="center" vertical="center" wrapText="1"/>
    </xf>
    <xf numFmtId="0" fontId="76" fillId="0" borderId="64" xfId="121" applyFont="1" applyBorder="1" applyAlignment="1">
      <alignment horizontal="center" vertical="center" wrapText="1"/>
    </xf>
    <xf numFmtId="0" fontId="77" fillId="46" borderId="67" xfId="121" applyFont="1" applyFill="1" applyBorder="1" applyAlignment="1">
      <alignment horizontal="center"/>
    </xf>
    <xf numFmtId="0" fontId="73" fillId="46" borderId="66" xfId="121" applyFont="1" applyFill="1" applyBorder="1" applyAlignment="1">
      <alignment horizontal="center" vertical="center" textRotation="90"/>
    </xf>
    <xf numFmtId="0" fontId="73" fillId="46" borderId="59" xfId="121" applyFont="1" applyFill="1" applyBorder="1" applyAlignment="1">
      <alignment horizontal="center" vertical="center" textRotation="90"/>
    </xf>
    <xf numFmtId="0" fontId="39" fillId="0" borderId="26" xfId="121" applyFont="1" applyFill="1" applyBorder="1" applyAlignment="1">
      <alignment horizontal="center"/>
    </xf>
    <xf numFmtId="0" fontId="39" fillId="0" borderId="25" xfId="121" applyFont="1" applyFill="1" applyBorder="1" applyAlignment="1">
      <alignment horizontal="center"/>
    </xf>
    <xf numFmtId="0" fontId="49" fillId="0" borderId="25" xfId="121" applyFont="1" applyFill="1" applyBorder="1" applyAlignment="1">
      <alignment horizontal="center"/>
    </xf>
    <xf numFmtId="0" fontId="73" fillId="46" borderId="60" xfId="121" applyFont="1" applyFill="1" applyBorder="1" applyAlignment="1">
      <alignment horizontal="center" vertical="center" wrapText="1"/>
    </xf>
    <xf numFmtId="0" fontId="73" fillId="46" borderId="57" xfId="121" applyFont="1" applyFill="1" applyBorder="1" applyAlignment="1">
      <alignment horizontal="center" wrapText="1"/>
    </xf>
    <xf numFmtId="0" fontId="73" fillId="46" borderId="61" xfId="121" applyFont="1" applyFill="1" applyBorder="1" applyAlignment="1">
      <alignment horizontal="center" vertical="center" wrapText="1"/>
    </xf>
    <xf numFmtId="0" fontId="73" fillId="46" borderId="73" xfId="121" applyFont="1" applyFill="1" applyBorder="1" applyAlignment="1">
      <alignment horizontal="center" vertical="center" textRotation="90" wrapText="1"/>
    </xf>
    <xf numFmtId="0" fontId="81" fillId="0" borderId="63" xfId="121" applyFont="1" applyBorder="1" applyAlignment="1">
      <alignment horizontal="center" vertical="center" wrapText="1"/>
    </xf>
    <xf numFmtId="0" fontId="81" fillId="0" borderId="75" xfId="121" applyFont="1" applyBorder="1" applyAlignment="1">
      <alignment horizontal="center" vertical="center" wrapText="1"/>
    </xf>
    <xf numFmtId="0" fontId="82" fillId="0" borderId="69" xfId="121" applyFont="1" applyBorder="1" applyAlignment="1">
      <alignment horizontal="center" vertical="center" wrapText="1"/>
    </xf>
    <xf numFmtId="0" fontId="82" fillId="0" borderId="78" xfId="121" applyFont="1" applyBorder="1" applyAlignment="1">
      <alignment horizontal="center" vertical="center" wrapText="1"/>
    </xf>
    <xf numFmtId="0" fontId="82" fillId="0" borderId="65" xfId="121" applyFont="1" applyBorder="1" applyAlignment="1">
      <alignment horizontal="center" vertical="center" wrapText="1"/>
    </xf>
    <xf numFmtId="0" fontId="82" fillId="0" borderId="76" xfId="121" applyFont="1" applyBorder="1" applyAlignment="1">
      <alignment horizontal="center" vertical="center" wrapText="1"/>
    </xf>
    <xf numFmtId="0" fontId="77" fillId="46" borderId="67" xfId="121" applyFont="1" applyFill="1" applyBorder="1" applyAlignment="1">
      <alignment horizontal="center" wrapText="1"/>
    </xf>
    <xf numFmtId="0" fontId="77" fillId="46" borderId="77" xfId="121" applyFont="1" applyFill="1" applyBorder="1" applyAlignment="1">
      <alignment horizontal="center" wrapText="1"/>
    </xf>
    <xf numFmtId="0" fontId="69" fillId="0" borderId="83" xfId="0" applyFont="1" applyFill="1" applyBorder="1" applyAlignment="1" applyProtection="1">
      <alignment horizontal="center" vertical="center" shrinkToFit="1"/>
      <protection locked="0" hidden="1"/>
    </xf>
    <xf numFmtId="0" fontId="69" fillId="0" borderId="49" xfId="0" applyFont="1" applyFill="1" applyBorder="1" applyAlignment="1" applyProtection="1">
      <alignment horizontal="center" vertical="center" shrinkToFit="1"/>
      <protection locked="0" hidden="1"/>
    </xf>
    <xf numFmtId="0" fontId="69" fillId="0" borderId="48" xfId="0" applyFont="1" applyFill="1" applyBorder="1" applyAlignment="1" applyProtection="1">
      <alignment horizontal="center" vertical="center" shrinkToFit="1"/>
      <protection locked="0" hidden="1"/>
    </xf>
    <xf numFmtId="0" fontId="69" fillId="0" borderId="83" xfId="0" applyFont="1" applyFill="1" applyBorder="1" applyAlignment="1" applyProtection="1">
      <alignment horizontal="center" vertical="center"/>
      <protection locked="0" hidden="1"/>
    </xf>
    <xf numFmtId="0" fontId="69" fillId="0" borderId="49" xfId="0" applyFont="1" applyFill="1" applyBorder="1" applyAlignment="1" applyProtection="1">
      <alignment horizontal="center" vertical="center"/>
      <protection locked="0" hidden="1"/>
    </xf>
    <xf numFmtId="0" fontId="69" fillId="0" borderId="48" xfId="0" applyFont="1" applyFill="1" applyBorder="1" applyAlignment="1" applyProtection="1">
      <alignment horizontal="center" vertical="center"/>
      <protection locked="0" hidden="1"/>
    </xf>
    <xf numFmtId="22" fontId="68" fillId="0" borderId="39" xfId="0" applyNumberFormat="1" applyFont="1" applyBorder="1" applyAlignment="1" applyProtection="1">
      <alignment horizontal="center" shrinkToFit="1"/>
      <protection locked="0" hidden="1"/>
    </xf>
    <xf numFmtId="21" fontId="107" fillId="27" borderId="60" xfId="127" applyNumberFormat="1" applyFont="1" applyFill="1" applyBorder="1" applyAlignment="1">
      <alignment horizontal="center"/>
    </xf>
    <xf numFmtId="0" fontId="108" fillId="27" borderId="60" xfId="127" applyFont="1" applyFill="1" applyBorder="1" applyAlignment="1">
      <alignment horizontal="center"/>
    </xf>
    <xf numFmtId="0" fontId="111" fillId="0" borderId="32" xfId="128" applyFont="1" applyBorder="1" applyAlignment="1">
      <alignment horizontal="center"/>
    </xf>
    <xf numFmtId="0" fontId="111" fillId="0" borderId="27" xfId="128" applyFont="1" applyBorder="1" applyAlignment="1">
      <alignment horizontal="center"/>
    </xf>
    <xf numFmtId="0" fontId="116" fillId="0" borderId="0" xfId="27" applyFont="1" applyBorder="1"/>
    <xf numFmtId="0" fontId="74" fillId="0" borderId="0" xfId="121" applyFont="1" applyAlignment="1">
      <alignment horizontal="center"/>
    </xf>
    <xf numFmtId="0" fontId="73" fillId="46" borderId="60" xfId="121" applyFont="1" applyFill="1" applyBorder="1" applyAlignment="1">
      <alignment horizontal="center" vertical="center" textRotation="90"/>
    </xf>
    <xf numFmtId="0" fontId="73" fillId="46" borderId="62" xfId="121" applyFont="1" applyFill="1" applyBorder="1" applyAlignment="1">
      <alignment horizontal="center" vertical="center" textRotation="90"/>
    </xf>
    <xf numFmtId="0" fontId="73" fillId="46" borderId="60" xfId="121" applyFont="1" applyFill="1" applyBorder="1" applyAlignment="1">
      <alignment horizontal="center" vertical="center" textRotation="90" wrapText="1"/>
    </xf>
    <xf numFmtId="0" fontId="73" fillId="46" borderId="62" xfId="121" applyFont="1" applyFill="1" applyBorder="1" applyAlignment="1">
      <alignment horizontal="center" vertical="center" textRotation="90" wrapText="1"/>
    </xf>
    <xf numFmtId="0" fontId="126" fillId="0" borderId="56" xfId="121" applyFont="1" applyBorder="1" applyAlignment="1">
      <alignment horizontal="center" vertical="center" wrapText="1"/>
    </xf>
    <xf numFmtId="0" fontId="126" fillId="0" borderId="55" xfId="121" applyFont="1" applyBorder="1" applyAlignment="1">
      <alignment horizontal="center" vertical="center" wrapText="1"/>
    </xf>
    <xf numFmtId="0" fontId="126" fillId="0" borderId="78" xfId="121" applyFont="1" applyBorder="1" applyAlignment="1">
      <alignment horizontal="center" vertical="center" wrapText="1"/>
    </xf>
    <xf numFmtId="0" fontId="126" fillId="0" borderId="47" xfId="121" applyFont="1" applyBorder="1" applyAlignment="1">
      <alignment horizontal="center" vertical="center" wrapText="1"/>
    </xf>
    <xf numFmtId="0" fontId="126" fillId="0" borderId="0" xfId="121" applyFont="1" applyBorder="1" applyAlignment="1">
      <alignment horizontal="center" vertical="center" wrapText="1"/>
    </xf>
    <xf numFmtId="0" fontId="126" fillId="0" borderId="76" xfId="121" applyFont="1" applyBorder="1" applyAlignment="1">
      <alignment horizontal="center" vertical="center" wrapText="1"/>
    </xf>
    <xf numFmtId="0" fontId="73" fillId="46" borderId="77" xfId="121" applyFont="1" applyFill="1" applyBorder="1" applyAlignment="1">
      <alignment horizontal="center" vertical="center" textRotation="90"/>
    </xf>
    <xf numFmtId="0" fontId="73" fillId="46" borderId="73" xfId="121" applyFont="1" applyFill="1" applyBorder="1" applyAlignment="1">
      <alignment horizontal="center" vertical="center" textRotation="90"/>
    </xf>
    <xf numFmtId="0" fontId="73" fillId="46" borderId="74" xfId="121" applyFont="1" applyFill="1" applyBorder="1" applyAlignment="1">
      <alignment horizontal="center" vertical="center"/>
    </xf>
    <xf numFmtId="0" fontId="75" fillId="0" borderId="87" xfId="121" applyFont="1" applyBorder="1" applyAlignment="1">
      <alignment horizontal="center" vertical="center" wrapText="1"/>
    </xf>
    <xf numFmtId="0" fontId="126" fillId="0" borderId="86" xfId="121" applyFont="1" applyBorder="1" applyAlignment="1">
      <alignment horizontal="center" vertical="center" wrapText="1"/>
    </xf>
    <xf numFmtId="0" fontId="126" fillId="0" borderId="75" xfId="121" applyFont="1" applyBorder="1" applyAlignment="1">
      <alignment horizontal="center" vertical="center" wrapText="1"/>
    </xf>
    <xf numFmtId="0" fontId="125" fillId="59" borderId="26" xfId="121" applyFont="1" applyFill="1" applyBorder="1" applyAlignment="1">
      <alignment horizontal="center" vertical="center" wrapText="1"/>
    </xf>
    <xf numFmtId="0" fontId="125" fillId="59" borderId="25" xfId="121" applyFont="1" applyFill="1" applyBorder="1" applyAlignment="1">
      <alignment horizontal="center" vertical="center" wrapText="1"/>
    </xf>
    <xf numFmtId="0" fontId="125" fillId="59" borderId="24" xfId="121" applyFont="1" applyFill="1" applyBorder="1" applyAlignment="1">
      <alignment horizontal="center" vertical="center" wrapText="1"/>
    </xf>
    <xf numFmtId="0" fontId="125" fillId="59" borderId="82" xfId="121" applyFont="1" applyFill="1" applyBorder="1" applyAlignment="1">
      <alignment horizontal="center" vertical="center" wrapText="1"/>
    </xf>
    <xf numFmtId="0" fontId="125" fillId="59" borderId="43" xfId="121" applyFont="1" applyFill="1" applyBorder="1" applyAlignment="1">
      <alignment horizontal="center" vertical="center" wrapText="1"/>
    </xf>
    <xf numFmtId="0" fontId="76" fillId="0" borderId="56" xfId="121" applyFont="1" applyBorder="1" applyAlignment="1">
      <alignment horizontal="center" vertical="center" wrapText="1"/>
    </xf>
    <xf numFmtId="0" fontId="76" fillId="0" borderId="55" xfId="121" applyFont="1" applyBorder="1" applyAlignment="1">
      <alignment horizontal="center" vertical="center" wrapText="1"/>
    </xf>
    <xf numFmtId="0" fontId="76" fillId="0" borderId="78" xfId="121" applyFont="1" applyBorder="1" applyAlignment="1">
      <alignment horizontal="center" vertical="center" wrapText="1"/>
    </xf>
    <xf numFmtId="0" fontId="76" fillId="0" borderId="47" xfId="121" applyFont="1" applyBorder="1" applyAlignment="1">
      <alignment horizontal="center" vertical="center" wrapText="1"/>
    </xf>
    <xf numFmtId="0" fontId="76" fillId="0" borderId="0" xfId="121" applyFont="1" applyBorder="1" applyAlignment="1">
      <alignment horizontal="center" vertical="center" wrapText="1"/>
    </xf>
    <xf numFmtId="0" fontId="76" fillId="0" borderId="76" xfId="121" applyFont="1" applyBorder="1" applyAlignment="1">
      <alignment horizontal="center" vertical="center" wrapText="1"/>
    </xf>
    <xf numFmtId="0" fontId="75" fillId="0" borderId="86" xfId="121" applyFont="1" applyBorder="1" applyAlignment="1">
      <alignment horizontal="center" vertical="center" wrapText="1"/>
    </xf>
    <xf numFmtId="0" fontId="75" fillId="0" borderId="75" xfId="121" applyFont="1" applyBorder="1" applyAlignment="1">
      <alignment horizontal="center" vertical="center" wrapText="1"/>
    </xf>
    <xf numFmtId="0" fontId="73" fillId="46" borderId="74" xfId="121" applyFont="1" applyFill="1" applyBorder="1" applyAlignment="1">
      <alignment horizontal="center" vertical="center" wrapText="1"/>
    </xf>
    <xf numFmtId="0" fontId="73" fillId="46" borderId="57" xfId="121" applyFont="1" applyFill="1" applyBorder="1" applyAlignment="1">
      <alignment horizontal="center" vertical="center" wrapText="1"/>
    </xf>
    <xf numFmtId="0" fontId="73" fillId="46" borderId="59" xfId="121" applyFont="1" applyFill="1" applyBorder="1" applyAlignment="1">
      <alignment horizontal="center" vertical="center" textRotation="90" wrapText="1"/>
    </xf>
    <xf numFmtId="0" fontId="73" fillId="46" borderId="88" xfId="121" applyFont="1" applyFill="1" applyBorder="1" applyAlignment="1">
      <alignment horizontal="center" vertical="center" textRotation="90" wrapText="1"/>
    </xf>
    <xf numFmtId="0" fontId="69" fillId="0" borderId="0" xfId="0" applyFont="1" applyFill="1" applyAlignment="1">
      <alignment horizontal="left"/>
    </xf>
    <xf numFmtId="170" fontId="68" fillId="0" borderId="99" xfId="0" applyNumberFormat="1" applyFont="1" applyBorder="1" applyAlignment="1">
      <alignment horizontal="center"/>
    </xf>
    <xf numFmtId="170" fontId="68" fillId="0" borderId="41" xfId="0" applyNumberFormat="1" applyFont="1" applyFill="1" applyBorder="1" applyAlignment="1" applyProtection="1">
      <alignment horizontal="center" shrinkToFit="1"/>
      <protection locked="0"/>
    </xf>
    <xf numFmtId="0" fontId="100" fillId="0" borderId="36" xfId="0" applyFont="1" applyFill="1" applyBorder="1" applyAlignment="1" applyProtection="1">
      <alignment horizontal="center" shrinkToFit="1"/>
      <protection locked="0"/>
    </xf>
    <xf numFmtId="0" fontId="68" fillId="0" borderId="36" xfId="0" applyFont="1" applyFill="1" applyBorder="1" applyAlignment="1" applyProtection="1">
      <alignment horizontal="center" shrinkToFit="1"/>
      <protection locked="0"/>
    </xf>
    <xf numFmtId="169" fontId="68" fillId="0" borderId="37" xfId="0" applyNumberFormat="1" applyFont="1" applyFill="1" applyBorder="1" applyAlignment="1" applyProtection="1">
      <alignment horizontal="center" shrinkToFit="1"/>
      <protection locked="0"/>
    </xf>
    <xf numFmtId="1" fontId="68" fillId="0" borderId="37" xfId="0" applyNumberFormat="1" applyFont="1" applyFill="1" applyBorder="1" applyAlignment="1" applyProtection="1">
      <alignment horizontal="center" shrinkToFit="1"/>
      <protection locked="0"/>
    </xf>
    <xf numFmtId="0" fontId="68" fillId="0" borderId="37" xfId="0" applyFont="1" applyFill="1" applyBorder="1" applyAlignment="1" applyProtection="1">
      <alignment horizontal="center" shrinkToFit="1"/>
      <protection locked="0"/>
    </xf>
    <xf numFmtId="0" fontId="69" fillId="0" borderId="41" xfId="0" applyFont="1" applyFill="1" applyBorder="1" applyAlignment="1" applyProtection="1">
      <alignment horizontal="center" shrinkToFit="1"/>
      <protection locked="0"/>
    </xf>
    <xf numFmtId="0" fontId="68" fillId="0" borderId="39" xfId="0" applyFont="1" applyFill="1" applyBorder="1" applyAlignment="1" applyProtection="1">
      <alignment horizontal="left" shrinkToFit="1"/>
      <protection locked="0"/>
    </xf>
    <xf numFmtId="0" fontId="68" fillId="0" borderId="25" xfId="0" applyFont="1" applyFill="1" applyBorder="1" applyAlignment="1" applyProtection="1">
      <alignment horizontal="left" shrinkToFit="1"/>
      <protection locked="0"/>
    </xf>
    <xf numFmtId="49" fontId="68" fillId="0" borderId="25" xfId="0" applyNumberFormat="1" applyFont="1" applyFill="1" applyBorder="1" applyAlignment="1" applyProtection="1">
      <alignment horizontal="left" shrinkToFit="1"/>
      <protection locked="0"/>
    </xf>
    <xf numFmtId="0" fontId="68" fillId="0" borderId="37" xfId="0" applyFont="1" applyFill="1" applyBorder="1" applyAlignment="1" applyProtection="1">
      <alignment horizontal="left" shrinkToFit="1"/>
      <protection locked="0"/>
    </xf>
    <xf numFmtId="0" fontId="69" fillId="0" borderId="41" xfId="0" applyFont="1" applyFill="1" applyBorder="1" applyAlignment="1" applyProtection="1">
      <alignment horizontal="center"/>
      <protection locked="0"/>
    </xf>
    <xf numFmtId="20" fontId="68" fillId="0" borderId="15" xfId="0" applyNumberFormat="1" applyFont="1" applyBorder="1" applyAlignment="1">
      <alignment horizontal="center"/>
    </xf>
    <xf numFmtId="170" fontId="68" fillId="0" borderId="28" xfId="0" applyNumberFormat="1" applyFont="1" applyFill="1" applyBorder="1" applyAlignment="1" applyProtection="1">
      <alignment horizontal="center" shrinkToFit="1"/>
      <protection locked="0"/>
    </xf>
    <xf numFmtId="0" fontId="100" fillId="0" borderId="80" xfId="0" applyFont="1" applyFill="1" applyBorder="1" applyAlignment="1" applyProtection="1">
      <alignment horizontal="center" shrinkToFit="1"/>
      <protection locked="0"/>
    </xf>
    <xf numFmtId="0" fontId="68" fillId="0" borderId="80" xfId="0" applyFont="1" applyFill="1" applyBorder="1" applyAlignment="1" applyProtection="1">
      <alignment horizontal="center" shrinkToFit="1"/>
      <protection locked="0"/>
    </xf>
    <xf numFmtId="169" fontId="68" fillId="0" borderId="21" xfId="0" applyNumberFormat="1" applyFont="1" applyFill="1" applyBorder="1" applyAlignment="1" applyProtection="1">
      <alignment horizontal="center" shrinkToFit="1"/>
      <protection locked="0"/>
    </xf>
    <xf numFmtId="1" fontId="68" fillId="0" borderId="21" xfId="0" applyNumberFormat="1" applyFont="1" applyFill="1" applyBorder="1" applyAlignment="1" applyProtection="1">
      <alignment horizontal="center" shrinkToFit="1"/>
      <protection locked="0"/>
    </xf>
    <xf numFmtId="0" fontId="69" fillId="0" borderId="28" xfId="0" applyFont="1" applyFill="1" applyBorder="1" applyAlignment="1" applyProtection="1">
      <alignment horizontal="center" shrinkToFit="1"/>
      <protection locked="0"/>
    </xf>
    <xf numFmtId="0" fontId="68" fillId="0" borderId="15" xfId="0" applyFont="1" applyFill="1" applyBorder="1" applyAlignment="1" applyProtection="1">
      <alignment horizontal="left" shrinkToFit="1"/>
      <protection locked="0"/>
    </xf>
    <xf numFmtId="49" fontId="68" fillId="0" borderId="15" xfId="0" applyNumberFormat="1" applyFont="1" applyFill="1" applyBorder="1" applyAlignment="1" applyProtection="1">
      <alignment horizontal="left" shrinkToFit="1"/>
      <protection locked="0"/>
    </xf>
    <xf numFmtId="0" fontId="69" fillId="0" borderId="81" xfId="0" applyFont="1" applyFill="1" applyBorder="1" applyAlignment="1" applyProtection="1">
      <alignment horizontal="center" vertical="center" shrinkToFit="1"/>
      <protection locked="0"/>
    </xf>
    <xf numFmtId="0" fontId="69" fillId="0" borderId="22" xfId="0" applyFont="1" applyFill="1" applyBorder="1" applyAlignment="1" applyProtection="1">
      <alignment horizontal="center" vertical="center" shrinkToFit="1"/>
      <protection locked="0"/>
    </xf>
    <xf numFmtId="0" fontId="69" fillId="0" borderId="58" xfId="0" applyFont="1" applyFill="1" applyBorder="1" applyAlignment="1" applyProtection="1">
      <alignment horizontal="center" vertical="center" shrinkToFit="1"/>
      <protection locked="0"/>
    </xf>
    <xf numFmtId="169" fontId="69" fillId="0" borderId="25" xfId="0" applyNumberFormat="1" applyFont="1" applyFill="1" applyBorder="1" applyAlignment="1" applyProtection="1">
      <alignment horizontal="center" vertical="center" shrinkToFit="1"/>
      <protection locked="0"/>
    </xf>
    <xf numFmtId="0" fontId="69" fillId="0" borderId="25" xfId="0" applyFont="1" applyFill="1" applyBorder="1" applyAlignment="1" applyProtection="1">
      <alignment horizontal="center" vertical="center" shrinkToFit="1"/>
      <protection locked="0"/>
    </xf>
    <xf numFmtId="0" fontId="69" fillId="0" borderId="26" xfId="0" applyFont="1" applyFill="1" applyBorder="1" applyAlignment="1" applyProtection="1">
      <alignment horizontal="center" vertical="center" shrinkToFit="1"/>
      <protection locked="0"/>
    </xf>
    <xf numFmtId="0" fontId="69" fillId="0" borderId="82" xfId="0" applyFont="1" applyFill="1" applyBorder="1" applyAlignment="1" applyProtection="1">
      <alignment horizontal="center" vertical="center" wrapText="1"/>
      <protection locked="0"/>
    </xf>
    <xf numFmtId="0" fontId="69" fillId="0" borderId="15" xfId="0" applyFont="1" applyFill="1" applyBorder="1" applyAlignment="1" applyProtection="1">
      <alignment horizontal="center" vertical="center"/>
      <protection locked="0"/>
    </xf>
    <xf numFmtId="0" fontId="69" fillId="0" borderId="33" xfId="0" applyFont="1" applyFill="1" applyBorder="1" applyAlignment="1" applyProtection="1">
      <alignment horizontal="center" vertical="center"/>
      <protection locked="0"/>
    </xf>
    <xf numFmtId="0" fontId="69" fillId="0" borderId="34" xfId="0" applyFont="1" applyFill="1" applyBorder="1" applyAlignment="1" applyProtection="1">
      <alignment vertical="center" shrinkToFit="1"/>
      <protection locked="0"/>
    </xf>
    <xf numFmtId="0" fontId="69" fillId="0" borderId="80" xfId="0" applyFont="1" applyFill="1" applyBorder="1" applyAlignment="1" applyProtection="1">
      <alignment horizontal="center" vertical="center" shrinkToFit="1"/>
      <protection locked="0"/>
    </xf>
    <xf numFmtId="0" fontId="69" fillId="0" borderId="27" xfId="0" applyFont="1" applyFill="1" applyBorder="1" applyAlignment="1" applyProtection="1">
      <alignment horizontal="center" vertical="center" shrinkToFit="1"/>
      <protection locked="0"/>
    </xf>
    <xf numFmtId="0" fontId="69" fillId="0" borderId="100" xfId="0" applyFont="1" applyFill="1" applyBorder="1" applyAlignment="1" applyProtection="1">
      <alignment horizontal="center" vertical="center" shrinkToFit="1"/>
      <protection locked="0"/>
    </xf>
    <xf numFmtId="0" fontId="69" fillId="0" borderId="90" xfId="0" applyFont="1" applyFill="1" applyBorder="1" applyAlignment="1" applyProtection="1">
      <alignment horizontal="center" vertical="center"/>
      <protection locked="0"/>
    </xf>
    <xf numFmtId="0" fontId="69" fillId="0" borderId="83" xfId="0" applyFont="1" applyFill="1" applyBorder="1" applyAlignment="1" applyProtection="1">
      <alignment horizontal="center" vertical="center"/>
      <protection locked="0"/>
    </xf>
    <xf numFmtId="0" fontId="69" fillId="0" borderId="91" xfId="0" applyFont="1" applyFill="1" applyBorder="1" applyAlignment="1" applyProtection="1">
      <alignment vertical="center" shrinkToFit="1"/>
      <protection locked="0"/>
    </xf>
    <xf numFmtId="0" fontId="69" fillId="0" borderId="54" xfId="0" applyFont="1" applyFill="1" applyBorder="1" applyAlignment="1" applyProtection="1">
      <alignment horizontal="center" vertical="center" shrinkToFit="1"/>
      <protection locked="0"/>
    </xf>
    <xf numFmtId="0" fontId="69" fillId="0" borderId="55" xfId="0" applyFont="1" applyFill="1" applyBorder="1" applyAlignment="1" applyProtection="1">
      <alignment horizontal="center" vertical="center" shrinkToFit="1"/>
      <protection locked="0"/>
    </xf>
    <xf numFmtId="0" fontId="69" fillId="0" borderId="92" xfId="0" applyFont="1" applyFill="1" applyBorder="1" applyAlignment="1" applyProtection="1">
      <alignment horizontal="center" vertical="center" shrinkToFit="1"/>
      <protection locked="0"/>
    </xf>
    <xf numFmtId="0" fontId="69" fillId="0" borderId="92" xfId="0" applyFont="1" applyFill="1" applyBorder="1" applyAlignment="1" applyProtection="1">
      <alignment vertical="center" wrapText="1"/>
      <protection locked="0"/>
    </xf>
    <xf numFmtId="169" fontId="68" fillId="0" borderId="0" xfId="0" applyNumberFormat="1" applyFont="1" applyFill="1" applyAlignment="1" applyProtection="1">
      <alignment horizontal="center" shrinkToFit="1"/>
      <protection locked="0"/>
    </xf>
    <xf numFmtId="0" fontId="69" fillId="0" borderId="46" xfId="0" applyFont="1" applyFill="1" applyBorder="1" applyAlignment="1" applyProtection="1">
      <alignment horizontal="center" vertical="center" shrinkToFit="1"/>
      <protection locked="0"/>
    </xf>
    <xf numFmtId="0" fontId="69" fillId="0" borderId="0" xfId="0" applyFont="1" applyFill="1" applyBorder="1" applyAlignment="1" applyProtection="1">
      <alignment horizontal="center" vertical="center" shrinkToFit="1"/>
      <protection locked="0"/>
    </xf>
    <xf numFmtId="0" fontId="69" fillId="0" borderId="47" xfId="0" applyFont="1" applyFill="1" applyBorder="1" applyAlignment="1" applyProtection="1">
      <alignment horizontal="center" vertical="center" shrinkToFit="1"/>
      <protection locked="0"/>
    </xf>
  </cellXfs>
  <cellStyles count="135">
    <cellStyle name="20% - akcent 1 2" xfId="34"/>
    <cellStyle name="20% — akcent 1 2" xfId="96"/>
    <cellStyle name="20% - akcent 2 2" xfId="35"/>
    <cellStyle name="20% — akcent 2 2" xfId="97"/>
    <cellStyle name="20% - akcent 3 2" xfId="36"/>
    <cellStyle name="20% — akcent 3 2" xfId="98"/>
    <cellStyle name="20% - akcent 4 2" xfId="37"/>
    <cellStyle name="20% — akcent 4 2" xfId="99"/>
    <cellStyle name="20% - akcent 5 2" xfId="38"/>
    <cellStyle name="20% — akcent 5 2" xfId="100"/>
    <cellStyle name="20% - akcent 6 2" xfId="39"/>
    <cellStyle name="20% — akcent 6 2" xfId="101"/>
    <cellStyle name="40% - akcent 1 2" xfId="40"/>
    <cellStyle name="40% — akcent 1 2" xfId="102"/>
    <cellStyle name="40% - akcent 2 2" xfId="41"/>
    <cellStyle name="40% — akcent 2 2" xfId="103"/>
    <cellStyle name="40% - akcent 3 2" xfId="42"/>
    <cellStyle name="40% — akcent 3 2" xfId="104"/>
    <cellStyle name="40% - akcent 4 2" xfId="43"/>
    <cellStyle name="40% — akcent 4 2" xfId="105"/>
    <cellStyle name="40% - akcent 5 2" xfId="44"/>
    <cellStyle name="40% — akcent 5 2" xfId="106"/>
    <cellStyle name="40% - akcent 6 2" xfId="45"/>
    <cellStyle name="40% — akcent 6 2" xfId="107"/>
    <cellStyle name="60% - akcent 1 2" xfId="46"/>
    <cellStyle name="60% — akcent 1 2" xfId="108"/>
    <cellStyle name="60% - akcent 2 2" xfId="47"/>
    <cellStyle name="60% — akcent 2 2" xfId="109"/>
    <cellStyle name="60% - akcent 3 2" xfId="48"/>
    <cellStyle name="60% — akcent 3 2" xfId="110"/>
    <cellStyle name="60% - akcent 4 2" xfId="49"/>
    <cellStyle name="60% — akcent 4 2" xfId="111"/>
    <cellStyle name="60% - akcent 5 2" xfId="50"/>
    <cellStyle name="60% — akcent 5 2" xfId="112"/>
    <cellStyle name="60% - akcent 6 2" xfId="51"/>
    <cellStyle name="60% — akcent 6 2" xfId="113"/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Akcent 1 2" xfId="52"/>
    <cellStyle name="Akcent 2 2" xfId="53"/>
    <cellStyle name="Akcent 3 2" xfId="54"/>
    <cellStyle name="Akcent 4 2" xfId="55"/>
    <cellStyle name="Akcent 5 2" xfId="56"/>
    <cellStyle name="Akcent 6 2" xfId="57"/>
    <cellStyle name="Bad" xfId="26" builtinId="27" customBuiltin="1"/>
    <cellStyle name="Bez tytułu1" xfId="93"/>
    <cellStyle name="Calculation" xfId="21" builtinId="22" customBuiltin="1"/>
    <cellStyle name="Check Cell" xfId="11" builtinId="23" customBuiltin="1"/>
    <cellStyle name="ConditionalStyle_2" xfId="131"/>
    <cellStyle name="Dane wejściowe 2" xfId="58"/>
    <cellStyle name="Dane wyjściowe 2" xfId="59"/>
    <cellStyle name="Dobre 2" xfId="60"/>
    <cellStyle name="Dobry 2" xfId="114"/>
    <cellStyle name="Excel Built-in Currency" xfId="132"/>
    <cellStyle name="Excel Built-in Input" xfId="9"/>
    <cellStyle name="Excel Built-in Normal" xfId="27"/>
    <cellStyle name="Excel Built-in Normal 1" xfId="83"/>
    <cellStyle name="Excel_BuiltIn_Dobry" xfId="90"/>
    <cellStyle name="Explanatory Text" xfId="23" builtinId="53" customBuiltin="1"/>
    <cellStyle name="Good" xfId="8" builtinId="26" customBuiltin="1"/>
    <cellStyle name="Heading" xfId="61"/>
    <cellStyle name="Heading 1" xfId="12"/>
    <cellStyle name="Heading 2" xfId="13" builtinId="17" customBuiltin="1"/>
    <cellStyle name="Heading 3" xfId="14" builtinId="18" customBuiltin="1"/>
    <cellStyle name="Heading 4" xfId="15" builtinId="19" customBuiltin="1"/>
    <cellStyle name="Heading1" xfId="62"/>
    <cellStyle name="Heading1 1" xfId="84"/>
    <cellStyle name="Hiperłącze 2" xfId="118"/>
    <cellStyle name="Hyperlink" xfId="122" builtinId="8"/>
    <cellStyle name="Hyperlink 2" xfId="125"/>
    <cellStyle name="Input" xfId="7" builtinId="20" customBuiltin="1"/>
    <cellStyle name="Kategoria tabeli przestawnej" xfId="92"/>
    <cellStyle name="Komórka połączona 2" xfId="63"/>
    <cellStyle name="Komórka zaznaczona 2" xfId="64"/>
    <cellStyle name="Linked Cell" xfId="10" builtinId="24" customBuiltin="1"/>
    <cellStyle name="Nagłówek 1 2" xfId="65"/>
    <cellStyle name="Nagłówek 2 2" xfId="66"/>
    <cellStyle name="Nagłówek 3 2" xfId="67"/>
    <cellStyle name="Nagłówek 4 2" xfId="68"/>
    <cellStyle name="Neutral" xfId="16" builtinId="28" customBuiltin="1"/>
    <cellStyle name="Neutralne 2" xfId="69"/>
    <cellStyle name="Neutralny 2" xfId="115"/>
    <cellStyle name="Normal" xfId="0" builtinId="0"/>
    <cellStyle name="Normal 10" xfId="133"/>
    <cellStyle name="Normal 11" xfId="134"/>
    <cellStyle name="Normal 2" xfId="119"/>
    <cellStyle name="Normal 3" xfId="120"/>
    <cellStyle name="Normal 4" xfId="121"/>
    <cellStyle name="Normal 5" xfId="124"/>
    <cellStyle name="Normal 6" xfId="127"/>
    <cellStyle name="Normal 7" xfId="128"/>
    <cellStyle name="Normal 8" xfId="129"/>
    <cellStyle name="Normal 9" xfId="130"/>
    <cellStyle name="Normalny 10" xfId="80"/>
    <cellStyle name="Normalny 11" xfId="81"/>
    <cellStyle name="Normalny 12" xfId="87"/>
    <cellStyle name="Normalny 13" xfId="88"/>
    <cellStyle name="Normalny 14" xfId="89"/>
    <cellStyle name="Normalny 15" xfId="94"/>
    <cellStyle name="Normalny 16" xfId="117"/>
    <cellStyle name="Normalny 17" xfId="123"/>
    <cellStyle name="Normalny 2" xfId="17"/>
    <cellStyle name="Normalny 2 2" xfId="18"/>
    <cellStyle name="Normalny 2 3" xfId="82"/>
    <cellStyle name="Normalny 2 4" xfId="91"/>
    <cellStyle name="Normalny 2 5" xfId="126"/>
    <cellStyle name="Normalny 2_PPM K" xfId="19"/>
    <cellStyle name="Normalny 3" xfId="20"/>
    <cellStyle name="Normalny 3 2" xfId="95"/>
    <cellStyle name="Normalny 4" xfId="28"/>
    <cellStyle name="Normalny 5" xfId="29"/>
    <cellStyle name="Normalny 6" xfId="30"/>
    <cellStyle name="Normalny 7" xfId="31"/>
    <cellStyle name="Normalny 8" xfId="32"/>
    <cellStyle name="Normalny 9" xfId="33"/>
    <cellStyle name="Obliczenia 2" xfId="70"/>
    <cellStyle name="Result" xfId="71"/>
    <cellStyle name="Result 1" xfId="85"/>
    <cellStyle name="Result2" xfId="72"/>
    <cellStyle name="Result2 1" xfId="86"/>
    <cellStyle name="Suma 2" xfId="73"/>
    <cellStyle name="Tekst objaśnienia 2" xfId="74"/>
    <cellStyle name="Tekst ostrzeżenia 2" xfId="75"/>
    <cellStyle name="Title" xfId="25" builtinId="15" customBuiltin="1"/>
    <cellStyle name="Total" xfId="22" builtinId="25" customBuiltin="1"/>
    <cellStyle name="Tytuł 2" xfId="76"/>
    <cellStyle name="Uwaga 2" xfId="77"/>
    <cellStyle name="Walutowy 2" xfId="78"/>
    <cellStyle name="Warning Text" xfId="24" builtinId="11" customBuiltin="1"/>
    <cellStyle name="Złe 2" xfId="79"/>
    <cellStyle name="Zły 2" xfId="116"/>
  </cellStyles>
  <dxfs count="3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condense val="0"/>
        <extend val="0"/>
        <color indexed="8"/>
      </font>
      <fill>
        <patternFill patternType="solid">
          <fgColor indexed="22"/>
          <bgColor indexed="55"/>
        </patternFill>
      </fill>
    </dxf>
    <dxf>
      <font>
        <b val="0"/>
        <condense val="0"/>
        <extend val="0"/>
        <color indexed="8"/>
      </font>
      <fill>
        <patternFill patternType="solid">
          <fgColor indexed="22"/>
          <bgColor indexed="55"/>
        </patternFill>
      </fill>
    </dxf>
    <dxf>
      <font>
        <b val="0"/>
        <condense val="0"/>
        <extend val="0"/>
        <color indexed="8"/>
      </font>
      <fill>
        <patternFill patternType="solid">
          <fgColor indexed="22"/>
          <bgColor indexed="42"/>
        </patternFill>
      </fill>
      <border>
        <left/>
        <right/>
        <top/>
        <bottom/>
      </border>
    </dxf>
    <dxf>
      <font>
        <b val="0"/>
        <condense val="0"/>
        <extend val="0"/>
        <color indexed="27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8"/>
      </font>
      <fill>
        <patternFill patternType="solid">
          <fgColor indexed="22"/>
          <bgColor indexed="31"/>
        </patternFill>
      </fill>
      <border>
        <left/>
        <right/>
        <top/>
        <bottom/>
      </border>
    </dxf>
    <dxf>
      <font>
        <b val="0"/>
        <condense val="0"/>
        <extend val="0"/>
        <color indexed="8"/>
      </font>
      <fill>
        <patternFill patternType="solid">
          <fgColor indexed="13"/>
          <bgColor indexed="51"/>
        </patternFill>
      </fill>
      <border>
        <left/>
        <right/>
        <top/>
        <bottom/>
      </border>
    </dxf>
    <dxf>
      <font>
        <b val="0"/>
        <condense val="0"/>
        <extend val="0"/>
        <color indexed="8"/>
      </font>
      <fill>
        <patternFill patternType="solid">
          <fgColor indexed="22"/>
          <bgColor indexed="42"/>
        </patternFill>
      </fill>
      <border>
        <left/>
        <right/>
        <top/>
        <bottom/>
      </border>
    </dxf>
    <dxf>
      <font>
        <b val="0"/>
        <condense val="0"/>
        <extend val="0"/>
        <color indexed="27"/>
      </font>
      <fill>
        <patternFill patternType="none">
          <fgColor indexed="64"/>
          <bgColor indexed="65"/>
        </patternFill>
      </fill>
      <border>
        <left/>
        <right/>
        <top/>
        <bottom/>
      </border>
    </dxf>
    <dxf>
      <font>
        <b val="0"/>
        <condense val="0"/>
        <extend val="0"/>
        <color indexed="8"/>
      </font>
      <fill>
        <patternFill patternType="solid">
          <fgColor indexed="22"/>
          <bgColor indexed="31"/>
        </patternFill>
      </fill>
      <border>
        <left/>
        <right/>
        <top/>
        <bottom/>
      </border>
    </dxf>
    <dxf>
      <font>
        <b val="0"/>
        <condense val="0"/>
        <extend val="0"/>
        <color indexed="8"/>
      </font>
      <fill>
        <patternFill patternType="solid">
          <fgColor indexed="13"/>
          <bgColor indexed="51"/>
        </patternFill>
      </fill>
      <border>
        <left/>
        <right/>
        <top/>
        <bottom/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relativeIndent="0" justifyLastLine="0" shrinkToFit="0" readingOrder="0"/>
    </dxf>
    <dxf>
      <border>
        <bottom style="thin">
          <color indexed="64"/>
        </bottom>
        <vertical/>
        <horizontal/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0" relativeIndent="0" justifyLastLine="0" shrinkToFit="0" readingOrder="0"/>
    </dxf>
    <dxf>
      <border>
        <bottom style="thin">
          <color rgb="FF000000"/>
        </bottom>
        <vertical/>
        <horizontal/>
      </border>
    </dxf>
    <dxf>
      <alignment horizontal="center" vertical="center" textRotation="0" wrapText="0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ela33" displayName="Tabela33" ref="A6:I12" totalsRowShown="0" headerRowDxfId="35" dataDxfId="33" headerRowBorderDxfId="34">
  <autoFilter ref="A6:I12"/>
  <tableColumns count="9">
    <tableColumn id="1" name="Miejsce" dataDxfId="32"/>
    <tableColumn id="2" name="Nr start" dataDxfId="31"/>
    <tableColumn id="3" name="Imię" dataDxfId="30"/>
    <tableColumn id="8" name="Nazwisko" dataDxfId="29"/>
    <tableColumn id="13" name="rocznik" dataDxfId="28"/>
    <tableColumn id="4" name="miejscowość" dataDxfId="27"/>
    <tableColumn id="5" name="nazwa zespołu" dataDxfId="26"/>
    <tableColumn id="6" name="kategoria" dataDxfId="25"/>
    <tableColumn id="7" name="czas _x000a_+ kary wynik _x000a_w [min]" dataDxfId="24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1" name="Tabela3" displayName="Tabela3" ref="A6:I26" totalsRowShown="0" headerRowDxfId="23" dataDxfId="21" headerRowBorderDxfId="22">
  <autoFilter ref="A6:I26"/>
  <tableColumns count="9">
    <tableColumn id="1" name="Miejsce" dataDxfId="20"/>
    <tableColumn id="2" name="Nr start" dataDxfId="19"/>
    <tableColumn id="3" name="Imię" dataDxfId="18"/>
    <tableColumn id="8" name="Nazwisko" dataDxfId="17"/>
    <tableColumn id="13" name="rocznik" dataDxfId="16"/>
    <tableColumn id="4" name="miejscowość" dataDxfId="15"/>
    <tableColumn id="5" name="nazwa zespołu" dataDxfId="14"/>
    <tableColumn id="6" name="kategoria" dataDxfId="13"/>
    <tableColumn id="7" name="czas _x000a_+ kary wynik _x000a_w [min]" dataDxfId="1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zkompasem.pl/taxonomy/term/378" TargetMode="External"/><Relationship Id="rId2" Type="http://schemas.openxmlformats.org/officeDocument/2006/relationships/hyperlink" Target="http://zkompasem.pl/taxonomy/term/373" TargetMode="External"/><Relationship Id="rId1" Type="http://schemas.openxmlformats.org/officeDocument/2006/relationships/hyperlink" Target="http://zkompasem.pl/taxonomy/term/373" TargetMode="External"/><Relationship Id="rId4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hyperlink" Target="http://zkompasem.pl/taxonomy/term/388" TargetMode="External"/><Relationship Id="rId13" Type="http://schemas.openxmlformats.org/officeDocument/2006/relationships/hyperlink" Target="http://zkompasem.pl/taxonomy/term/378" TargetMode="External"/><Relationship Id="rId3" Type="http://schemas.openxmlformats.org/officeDocument/2006/relationships/hyperlink" Target="http://zkompasem.pl/taxonomy/term/101" TargetMode="External"/><Relationship Id="rId7" Type="http://schemas.openxmlformats.org/officeDocument/2006/relationships/hyperlink" Target="http://zkompasem.pl/taxonomy/term/354" TargetMode="External"/><Relationship Id="rId12" Type="http://schemas.openxmlformats.org/officeDocument/2006/relationships/hyperlink" Target="http://zkompasem.pl/taxonomy/term/62" TargetMode="External"/><Relationship Id="rId2" Type="http://schemas.openxmlformats.org/officeDocument/2006/relationships/hyperlink" Target="http://zkompasem.pl/taxonomy/term/269" TargetMode="External"/><Relationship Id="rId1" Type="http://schemas.openxmlformats.org/officeDocument/2006/relationships/hyperlink" Target="http://zkompasem.pl/taxonomy/term/45" TargetMode="External"/><Relationship Id="rId6" Type="http://schemas.openxmlformats.org/officeDocument/2006/relationships/hyperlink" Target="http://zkompasem.pl/taxonomy/term/337" TargetMode="External"/><Relationship Id="rId11" Type="http://schemas.openxmlformats.org/officeDocument/2006/relationships/hyperlink" Target="http://zkompasem.pl/taxonomy/term/420" TargetMode="External"/><Relationship Id="rId5" Type="http://schemas.openxmlformats.org/officeDocument/2006/relationships/hyperlink" Target="http://zkompasem.pl/taxonomy/term/373" TargetMode="External"/><Relationship Id="rId15" Type="http://schemas.openxmlformats.org/officeDocument/2006/relationships/printerSettings" Target="../printerSettings/printerSettings14.bin"/><Relationship Id="rId10" Type="http://schemas.openxmlformats.org/officeDocument/2006/relationships/hyperlink" Target="http://zkompasem.pl/taxonomy/term/106" TargetMode="External"/><Relationship Id="rId4" Type="http://schemas.openxmlformats.org/officeDocument/2006/relationships/hyperlink" Target="http://zkompasem.pl/taxonomy/term/358" TargetMode="External"/><Relationship Id="rId9" Type="http://schemas.openxmlformats.org/officeDocument/2006/relationships/hyperlink" Target="http://zkompasem.pl/taxonomy/term/106" TargetMode="External"/><Relationship Id="rId14" Type="http://schemas.openxmlformats.org/officeDocument/2006/relationships/hyperlink" Target="http://zkompasem.pl/taxonomy/term/101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://podrozerowerowe.info/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zkompasem.pl/taxonomy/term/469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hyperlink" Target="http://zkompasem.pl/taxonomy/term/315" TargetMode="External"/><Relationship Id="rId13" Type="http://schemas.openxmlformats.org/officeDocument/2006/relationships/hyperlink" Target="http://zkompasem.pl/taxonomy/term/434" TargetMode="External"/><Relationship Id="rId18" Type="http://schemas.openxmlformats.org/officeDocument/2006/relationships/hyperlink" Target="http://zkompasem.pl/taxonomy/term/476" TargetMode="External"/><Relationship Id="rId3" Type="http://schemas.openxmlformats.org/officeDocument/2006/relationships/hyperlink" Target="http://zkompasem.pl/taxonomy/term/269" TargetMode="External"/><Relationship Id="rId21" Type="http://schemas.openxmlformats.org/officeDocument/2006/relationships/printerSettings" Target="../printerSettings/printerSettings24.bin"/><Relationship Id="rId7" Type="http://schemas.openxmlformats.org/officeDocument/2006/relationships/hyperlink" Target="http://zkompasem.pl/taxonomy/term/315" TargetMode="External"/><Relationship Id="rId12" Type="http://schemas.openxmlformats.org/officeDocument/2006/relationships/hyperlink" Target="http://zkompasem.pl/taxonomy/term/434" TargetMode="External"/><Relationship Id="rId17" Type="http://schemas.openxmlformats.org/officeDocument/2006/relationships/hyperlink" Target="http://zkompasem.pl/taxonomy/term/476" TargetMode="External"/><Relationship Id="rId2" Type="http://schemas.openxmlformats.org/officeDocument/2006/relationships/hyperlink" Target="http://zkompasem.pl/taxonomy/term/269" TargetMode="External"/><Relationship Id="rId16" Type="http://schemas.openxmlformats.org/officeDocument/2006/relationships/hyperlink" Target="http://zkompasem.pl/taxonomy/term/101" TargetMode="External"/><Relationship Id="rId20" Type="http://schemas.openxmlformats.org/officeDocument/2006/relationships/hyperlink" Target="http://zkompasem.pl/taxonomy/term/101" TargetMode="External"/><Relationship Id="rId1" Type="http://schemas.openxmlformats.org/officeDocument/2006/relationships/hyperlink" Target="http://zkompasem.pl/taxonomy/term/469" TargetMode="External"/><Relationship Id="rId6" Type="http://schemas.openxmlformats.org/officeDocument/2006/relationships/hyperlink" Target="http://zkompasem.pl/taxonomy/term/111" TargetMode="External"/><Relationship Id="rId11" Type="http://schemas.openxmlformats.org/officeDocument/2006/relationships/hyperlink" Target="http://zkompasem.pl/taxonomy/term/434" TargetMode="External"/><Relationship Id="rId5" Type="http://schemas.openxmlformats.org/officeDocument/2006/relationships/hyperlink" Target="http://zkompasem.pl/taxonomy/term/111" TargetMode="External"/><Relationship Id="rId15" Type="http://schemas.openxmlformats.org/officeDocument/2006/relationships/hyperlink" Target="http://zkompasem.pl/taxonomy/term/106" TargetMode="External"/><Relationship Id="rId10" Type="http://schemas.openxmlformats.org/officeDocument/2006/relationships/hyperlink" Target="http://zkompasem.pl/taxonomy/term/337" TargetMode="External"/><Relationship Id="rId19" Type="http://schemas.openxmlformats.org/officeDocument/2006/relationships/hyperlink" Target="http://zkompasem.pl/taxonomy/term/476" TargetMode="External"/><Relationship Id="rId4" Type="http://schemas.openxmlformats.org/officeDocument/2006/relationships/hyperlink" Target="http://zkompasem.pl/taxonomy/term/111" TargetMode="External"/><Relationship Id="rId9" Type="http://schemas.openxmlformats.org/officeDocument/2006/relationships/hyperlink" Target="http://zkompasem.pl/taxonomy/term/439" TargetMode="External"/><Relationship Id="rId14" Type="http://schemas.openxmlformats.org/officeDocument/2006/relationships/hyperlink" Target="http://zkompasem.pl/taxonomy/term/106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00"/>
  <sheetViews>
    <sheetView tabSelected="1" workbookViewId="0"/>
  </sheetViews>
  <sheetFormatPr defaultColWidth="9.109375" defaultRowHeight="13.2"/>
  <cols>
    <col min="1" max="1" width="4" bestFit="1" customWidth="1"/>
    <col min="2" max="2" width="27.88671875" bestFit="1" customWidth="1"/>
    <col min="3" max="3" width="18" customWidth="1"/>
    <col min="4" max="4" width="3.33203125" bestFit="1" customWidth="1"/>
    <col min="5" max="5" width="6.5546875" style="8" bestFit="1" customWidth="1"/>
    <col min="6" max="6" width="6.5546875" bestFit="1" customWidth="1"/>
    <col min="7" max="7" width="6.5546875" customWidth="1"/>
    <col min="8" max="8" width="6.5546875" bestFit="1" customWidth="1"/>
    <col min="9" max="14" width="6.5546875" customWidth="1"/>
    <col min="15" max="24" width="6.5546875" bestFit="1" customWidth="1"/>
    <col min="25" max="26" width="5.5546875" customWidth="1"/>
    <col min="27" max="27" width="5.77734375" bestFit="1" customWidth="1"/>
    <col min="28" max="29" width="5.5546875" customWidth="1"/>
    <col min="30" max="30" width="5.77734375" bestFit="1" customWidth="1"/>
    <col min="31" max="34" width="5.5546875" customWidth="1"/>
    <col min="35" max="35" width="3.33203125" bestFit="1" customWidth="1"/>
    <col min="36" max="36" width="5.5546875" customWidth="1"/>
    <col min="37" max="37" width="5.5546875" bestFit="1" customWidth="1"/>
    <col min="38" max="38" width="5.77734375" bestFit="1" customWidth="1"/>
    <col min="39" max="39" width="5.77734375" style="493" bestFit="1" customWidth="1"/>
  </cols>
  <sheetData>
    <row r="1" spans="1:39" s="1" customFormat="1" ht="105" customHeight="1">
      <c r="A1" s="1" t="s">
        <v>79</v>
      </c>
      <c r="B1" s="3" t="s">
        <v>18</v>
      </c>
      <c r="C1" s="3" t="s">
        <v>15</v>
      </c>
      <c r="D1" s="4" t="s">
        <v>17</v>
      </c>
      <c r="E1" s="7" t="s">
        <v>16</v>
      </c>
      <c r="F1" s="39" t="s">
        <v>37</v>
      </c>
      <c r="G1" s="38" t="s">
        <v>4</v>
      </c>
      <c r="H1" s="39" t="s">
        <v>124</v>
      </c>
      <c r="I1" s="39" t="s">
        <v>63</v>
      </c>
      <c r="J1" s="38" t="s">
        <v>125</v>
      </c>
      <c r="K1" s="39" t="s">
        <v>42</v>
      </c>
      <c r="L1" s="39" t="s">
        <v>3</v>
      </c>
      <c r="M1" s="39" t="s">
        <v>5</v>
      </c>
      <c r="N1" s="39" t="s">
        <v>1</v>
      </c>
      <c r="O1" s="39" t="s">
        <v>7</v>
      </c>
      <c r="P1" s="39" t="s">
        <v>43</v>
      </c>
      <c r="Q1" s="39" t="s">
        <v>119</v>
      </c>
      <c r="R1" s="39" t="s">
        <v>64</v>
      </c>
      <c r="S1" s="39" t="s">
        <v>9</v>
      </c>
      <c r="T1" s="38" t="s">
        <v>126</v>
      </c>
      <c r="U1" s="39" t="s">
        <v>127</v>
      </c>
      <c r="V1" s="39" t="s">
        <v>130</v>
      </c>
      <c r="W1" s="39" t="s">
        <v>10</v>
      </c>
      <c r="X1" s="39" t="s">
        <v>50</v>
      </c>
      <c r="Y1" s="39" t="s">
        <v>51</v>
      </c>
      <c r="Z1" s="39" t="s">
        <v>150</v>
      </c>
      <c r="AA1" s="38" t="s">
        <v>129</v>
      </c>
      <c r="AB1" s="39" t="s">
        <v>131</v>
      </c>
      <c r="AC1" s="39" t="s">
        <v>128</v>
      </c>
      <c r="AD1" s="39" t="s">
        <v>961</v>
      </c>
      <c r="AE1" s="39" t="s">
        <v>6</v>
      </c>
      <c r="AF1" s="38" t="s">
        <v>132</v>
      </c>
      <c r="AG1" s="39" t="s">
        <v>8</v>
      </c>
      <c r="AH1" s="38" t="s">
        <v>134</v>
      </c>
      <c r="AI1" s="39" t="s">
        <v>65</v>
      </c>
      <c r="AJ1" s="39" t="s">
        <v>2043</v>
      </c>
      <c r="AK1" s="39" t="s">
        <v>133</v>
      </c>
      <c r="AL1" s="39" t="s">
        <v>11</v>
      </c>
      <c r="AM1" s="504" t="s">
        <v>1731</v>
      </c>
    </row>
    <row r="2" spans="1:39" s="1" customFormat="1">
      <c r="B2" s="3"/>
      <c r="C2" s="5" t="s">
        <v>34</v>
      </c>
      <c r="D2" s="4"/>
      <c r="E2" s="556" t="s">
        <v>2042</v>
      </c>
      <c r="F2" s="6">
        <v>100</v>
      </c>
      <c r="G2" s="35">
        <v>100</v>
      </c>
      <c r="H2" s="6">
        <v>100</v>
      </c>
      <c r="I2" s="6">
        <v>100</v>
      </c>
      <c r="J2" s="35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6">
        <v>100</v>
      </c>
      <c r="W2" s="6">
        <v>100</v>
      </c>
      <c r="X2" s="156">
        <v>100</v>
      </c>
      <c r="Y2" s="156">
        <v>100</v>
      </c>
      <c r="Z2" s="6">
        <v>50</v>
      </c>
      <c r="AA2" s="35">
        <v>50</v>
      </c>
      <c r="AB2" s="35">
        <v>50</v>
      </c>
      <c r="AC2" s="6">
        <v>50</v>
      </c>
      <c r="AD2" s="6">
        <v>50</v>
      </c>
      <c r="AE2" s="6">
        <v>50</v>
      </c>
      <c r="AF2" s="35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502"/>
    </row>
    <row r="3" spans="1:39" s="15" customFormat="1">
      <c r="A3" s="15">
        <v>56</v>
      </c>
      <c r="B3" s="40" t="str">
        <f>VLOOKUP($A3,id!$C:$H,6,0)</f>
        <v>Blank Danuta</v>
      </c>
      <c r="C3" s="40" t="str">
        <f>VLOOKUP($A3,id!$C:$H,4,0)</f>
        <v>Towanda</v>
      </c>
      <c r="D3" s="2">
        <f>IF(E2=E3,D2,ROW(B1))</f>
        <v>1</v>
      </c>
      <c r="E3" s="11">
        <f>LARGE(F3:Y3,1)+LARGE(F3:Y3,2)+IFERROR(LARGE(F3:Y3,3),0)+IFERROR(LARGE(F3:Y3,4),0)+IFERROR(LARGE(F3:Y3,5),0)+IFERROR(LARGE(F3:Y3,6),0)</f>
        <v>600</v>
      </c>
      <c r="F3" s="14">
        <f>IFERROR(VLOOKUP(A3,'Róża K'!I:Q,7,0),"")</f>
        <v>100</v>
      </c>
      <c r="G3" s="14">
        <f>IFERROR(VLOOKUP($A3,'Złoto K'!AO:AU,7,0),"")</f>
        <v>100</v>
      </c>
      <c r="H3" s="14">
        <f>IFERROR(VLOOKUP($A3,'H51 200 K'!$AL$6:$AS$99,7,0),"")</f>
        <v>95.918367346938766</v>
      </c>
      <c r="I3" s="16">
        <f>IFERROR(VLOOKUP($A3,'Dymno K'!$BD$3:$BK$11,7,0),"")</f>
        <v>88.061272090172395</v>
      </c>
      <c r="J3" s="37" t="str">
        <f>IFERROR(VLOOKUP($A3,'X Kompas K'!$L$2:$S$5,7,0),"")</f>
        <v/>
      </c>
      <c r="K3" s="16">
        <f>IFERROR(VLOOKUP($A3,'Dukty K'!$BH$1:$BO$9,7,0),"")</f>
        <v>100</v>
      </c>
      <c r="L3" s="14">
        <f>IFERROR(VLOOKUP($A3,'Tropy K'!$O$2:$V$16,7,0),"")</f>
        <v>96.308395949036267</v>
      </c>
      <c r="M3" s="14" t="str">
        <f>IFERROR(VLOOKUP($A3,'Grassor TR300 K'!$CR$4:$CY$7,7,0),"")</f>
        <v/>
      </c>
      <c r="N3" s="14">
        <f>IFERROR(VLOOKUP($A3,'BO K'!$S$4:$Z$16,7,0),"")</f>
        <v>75</v>
      </c>
      <c r="O3" s="14" t="str">
        <f>IFERROR(VLOOKUP($A3,'Szaga TR150 K'!$J$1:$Q$6,7,0),"")</f>
        <v/>
      </c>
      <c r="P3" s="14">
        <f>IFERROR(VLOOKUP($A3,'Rajd Konwalii K'!$L$3:$S$13,7,0),"")</f>
        <v>100</v>
      </c>
      <c r="Q3" s="14" t="str">
        <f>IFERROR(VLOOKUP($A3,'Korno K'!$BE$1:$BL$15,7,0),"")</f>
        <v/>
      </c>
      <c r="R3" s="14">
        <f>IFERROR(VLOOKUP($A3,'Abentojra K'!$J$2:$Q$10,7,0),"")</f>
        <v>80.029450261780099</v>
      </c>
      <c r="S3" s="14">
        <f>IFERROR(VLOOKUP($A3,'Mordownik K'!$P$5:$W$14,7,0),"")</f>
        <v>99.105984138428269</v>
      </c>
      <c r="T3" s="14">
        <v>100</v>
      </c>
      <c r="U3" s="14">
        <f>IFERROR(VLOOKUP($A3,'H52 200 K'!$AL$6:$AS$16,7,0),"")</f>
        <v>100</v>
      </c>
      <c r="V3" s="14" t="str">
        <f>IFERROR(VLOOKUP($A3,'XII Szago K'!$AH$3:$AO$8,7,0),"")</f>
        <v/>
      </c>
      <c r="W3" s="14" t="str">
        <f>IFERROR(VLOOKUP($A3,'Masakra TR200 K'!$AN$5:$AU$8,7,0),"")</f>
        <v/>
      </c>
      <c r="X3" s="10">
        <f>IFERROR(LARGE(Z3:AL3,1),0)+IFERROR(LARGE(Z3:AL3,2),0)</f>
        <v>40.627034063788251</v>
      </c>
      <c r="Y3" s="10">
        <f>IFERROR(LARGE(Z3:AL3,3),0)+IFERROR(LARGE(Z3:AL3,4),0)</f>
        <v>0</v>
      </c>
      <c r="Z3" s="14">
        <f>IFERROR(VLOOKUP(A3,'Wiosenne 360 K'!$L$2:$S$5,7,0),"")</f>
        <v>40.627034063788251</v>
      </c>
      <c r="AA3" s="36" t="str">
        <f>IFERROR(VLOOKUP(A3,'NMnO K'!$AX$5:$BE$8,7,0),"")</f>
        <v/>
      </c>
      <c r="AB3" s="36" t="str">
        <f>IFERROR(VLOOKUP(A3,'XI Szago K'!$J$3:$Q$6,7,0),"")</f>
        <v/>
      </c>
      <c r="AC3" s="14" t="str">
        <f>IFERROR(VLOOKUP($A3,'H51 100 K'!$AC$6:$AJ$153,7,0),"")</f>
        <v/>
      </c>
      <c r="AD3" s="14" t="str">
        <f>IFERROR(VLOOKUP(A3,'Harce K'!$K$6:$R$12,7,0),"")</f>
        <v/>
      </c>
      <c r="AE3" s="14" t="str">
        <f>IFERROR(VLOOKUP($A3,'Grassor TR150 K'!$BL$4:$BS$7,7,0),"")</f>
        <v/>
      </c>
      <c r="AF3" s="36" t="str">
        <f>IFERROR(VLOOKUP($A3,'Pazur K'!$P$3:$W$7,7,0),"")</f>
        <v/>
      </c>
      <c r="AG3" s="14" t="str">
        <f>IFERROR(VLOOKUP($A3,'Szaga TR100 K'!$J$1:$Q$12,7,0),"")</f>
        <v/>
      </c>
      <c r="AH3" s="36" t="str">
        <f>IFERROR(VLOOKUP($A3,'Odyseja K'!$G$1:$N$6,7,0),"")</f>
        <v/>
      </c>
      <c r="AI3" s="36"/>
      <c r="AJ3" s="14" t="str">
        <f>IFERROR(VLOOKUP($A3,'H52 100 K'!$AC$6:$AJ$27,7,0),"")</f>
        <v/>
      </c>
      <c r="AK3" s="14" t="str">
        <f>IFERROR(VLOOKUP($A3,'Azymut Orient K'!$O$3:$V$4,7,0),"")</f>
        <v/>
      </c>
      <c r="AL3" s="14" t="str">
        <f>IFERROR(VLOOKUP($A3,'Masakra TR100 K'!$AB$5:$AI$7,7,0),"")</f>
        <v/>
      </c>
      <c r="AM3" s="501">
        <f>MIN(COUNT(F3:W3)+MIN(COUNT(Z3:AL3)/2,2),6)</f>
        <v>6</v>
      </c>
    </row>
    <row r="4" spans="1:39" s="15" customFormat="1">
      <c r="A4" s="15">
        <v>88</v>
      </c>
      <c r="B4" s="40" t="str">
        <f>VLOOKUP($A4,id!$C:$H,6,0)</f>
        <v>Truszkowska Kamila</v>
      </c>
      <c r="C4" s="40">
        <f>VLOOKUP($A4,id!$C:$H,4,0)</f>
        <v>0</v>
      </c>
      <c r="D4" s="2">
        <f>IF(E3=E4,D3,ROW(B2))</f>
        <v>2</v>
      </c>
      <c r="E4" s="11">
        <f>LARGE(F4:Y4,1)+LARGE(F4:Y4,2)+IFERROR(LARGE(F4:Y4,3),0)+IFERROR(LARGE(F4:Y4,4),0)+IFERROR(LARGE(F4:Y4,5),0)+IFERROR(LARGE(F4:Y4,6),0)</f>
        <v>590.83793636765358</v>
      </c>
      <c r="F4" s="14"/>
      <c r="G4" s="14">
        <f>IFERROR(VLOOKUP($A4,'Złoto K'!AO:AU,7,0),"")</f>
        <v>92.916666666666671</v>
      </c>
      <c r="H4" s="14" t="str">
        <f>IFERROR(VLOOKUP($A4,'H51 200 K'!$AL$6:$AS$99,7,0),"")</f>
        <v/>
      </c>
      <c r="I4" s="16">
        <f>IFERROR(VLOOKUP($A4,'Dymno K'!$BD$3:$BK$11,7,0),"")</f>
        <v>100</v>
      </c>
      <c r="J4" s="37" t="str">
        <f>IFERROR(VLOOKUP($A4,'X Kompas K'!$L$2:$S$5,7,0),"")</f>
        <v/>
      </c>
      <c r="K4" s="16">
        <f>IFERROR(VLOOKUP($A4,'Dukty K'!$BH$1:$BO$9,7,0),"")</f>
        <v>90.661615208870458</v>
      </c>
      <c r="L4" s="14">
        <f>IFERROR(VLOOKUP($A4,'Tropy K'!$O$2:$V$16,7,0),"")</f>
        <v>85.62300319488817</v>
      </c>
      <c r="M4" s="14">
        <f>IFERROR(VLOOKUP($A4,'Grassor TR300 K'!$CR$4:$CY$7,7,0),"")</f>
        <v>100</v>
      </c>
      <c r="N4" s="14">
        <f>IFERROR(VLOOKUP($A4,'BO K'!$S$4:$Z$16,7,0),"")</f>
        <v>69.11059632866521</v>
      </c>
      <c r="O4" s="14">
        <f>IFERROR(VLOOKUP($A4,'Szaga TR150 K'!$J$1:$Q$6,7,0),"")</f>
        <v>100</v>
      </c>
      <c r="P4" s="14" t="str">
        <f>IFERROR(VLOOKUP($A4,'Rajd Konwalii K'!$L$3:$S$13,7,0),"")</f>
        <v/>
      </c>
      <c r="Q4" s="14" t="str">
        <f>IFERROR(VLOOKUP($A4,'Korno K'!$BE$1:$BL$15,7,0),"")</f>
        <v/>
      </c>
      <c r="R4" s="14" t="str">
        <f>IFERROR(VLOOKUP($A4,'Abentojra K'!$J$2:$Q$10,7,0),"")</f>
        <v/>
      </c>
      <c r="S4" s="14" t="str">
        <f>IFERROR(VLOOKUP($A4,'Mordownik K'!$P$5:$W$14,7,0),"")</f>
        <v/>
      </c>
      <c r="T4" s="14"/>
      <c r="U4" s="14" t="str">
        <f>IFERROR(VLOOKUP($A4,'H52 200 K'!$AL$6:$AS$16,7,0),"")</f>
        <v/>
      </c>
      <c r="V4" s="14">
        <f>IFERROR(VLOOKUP($A4,'XII Szago K'!$AH$3:$AO$8,7,0),"")</f>
        <v>100</v>
      </c>
      <c r="W4" s="14" t="str">
        <f>IFERROR(VLOOKUP($A4,'Masakra TR200 K'!$AN$5:$AU$8,7,0),"")</f>
        <v/>
      </c>
      <c r="X4" s="10">
        <f>IFERROR(LARGE(Z4:AL4,1),0)+IFERROR(LARGE(Z4:AL4,2),0)</f>
        <v>97.921269700986898</v>
      </c>
      <c r="Y4" s="10">
        <f>IFERROR(LARGE(Z4:AL4,3),0)+IFERROR(LARGE(Z4:AL4,4),0)</f>
        <v>0</v>
      </c>
      <c r="Z4" s="14" t="str">
        <f>IFERROR(VLOOKUP(A4,'Wiosenne 360 K'!$L$2:$S$5,7,0),"")</f>
        <v/>
      </c>
      <c r="AA4" s="36" t="str">
        <f>IFERROR(VLOOKUP(A4,'NMnO K'!$AX$5:$BE$8,7,0),"")</f>
        <v/>
      </c>
      <c r="AB4" s="36" t="str">
        <f>IFERROR(VLOOKUP(A4,'XI Szago K'!$J$3:$Q$6,7,0),"")</f>
        <v/>
      </c>
      <c r="AC4" s="14" t="str">
        <f>IFERROR(VLOOKUP($A4,'H51 100 K'!$AC$6:$AJ$153,7,0),"")</f>
        <v/>
      </c>
      <c r="AD4" s="14" t="str">
        <f>IFERROR(VLOOKUP(A4,'Harce K'!$K$6:$R$12,7,0),"")</f>
        <v/>
      </c>
      <c r="AE4" s="14" t="str">
        <f>IFERROR(VLOOKUP($A4,'Grassor TR150 K'!$BL$4:$BS$7,7,0),"")</f>
        <v/>
      </c>
      <c r="AF4" s="36">
        <f>IFERROR(VLOOKUP($A4,'Pazur K'!$P$3:$W$7,7,0),"")</f>
        <v>50</v>
      </c>
      <c r="AG4" s="14" t="str">
        <f>IFERROR(VLOOKUP($A4,'Szaga TR100 K'!$J$1:$Q$12,7,0),"")</f>
        <v/>
      </c>
      <c r="AH4" s="36" t="str">
        <f>IFERROR(VLOOKUP($A4,'Odyseja K'!$G$1:$N$6,7,0),"")</f>
        <v/>
      </c>
      <c r="AI4" s="36"/>
      <c r="AJ4" s="14">
        <f>IFERROR(VLOOKUP($A4,'H52 100 K'!$AC$6:$AJ$27,7,0),"")</f>
        <v>47.92126970098689</v>
      </c>
      <c r="AK4" s="14" t="str">
        <f>IFERROR(VLOOKUP($A4,'Azymut Orient K'!$O$3:$V$4,7,0),"")</f>
        <v/>
      </c>
      <c r="AL4" s="14" t="str">
        <f>IFERROR(VLOOKUP($A4,'Masakra TR100 K'!$AB$5:$AI$7,7,0),"")</f>
        <v/>
      </c>
      <c r="AM4" s="501">
        <f>MIN(COUNT(F4:W4)+MIN(COUNT(Z4:AL4)/2,2),6)</f>
        <v>6</v>
      </c>
    </row>
    <row r="5" spans="1:39" s="15" customFormat="1">
      <c r="A5">
        <v>135</v>
      </c>
      <c r="B5" s="40" t="str">
        <f>VLOOKUP($A5,id!$C:$H,6,0)</f>
        <v>Gruziel Magdalena</v>
      </c>
      <c r="C5" s="40" t="str">
        <f>VLOOKUP($A5,id!$C:$H,4,0)</f>
        <v>Team360</v>
      </c>
      <c r="D5" s="2">
        <f>IF(E4=E5,D4,ROW(B3))</f>
        <v>3</v>
      </c>
      <c r="E5" s="11">
        <f>LARGE(F5:Y5,1)+LARGE(F5:Y5,2)+IFERROR(LARGE(F5:Y5,3),0)+IFERROR(LARGE(F5:Y5,4),0)+IFERROR(LARGE(F5:Y5,5),0)+IFERROR(LARGE(F5:Y5,6),0)</f>
        <v>555.10204081632651</v>
      </c>
      <c r="F5" s="14"/>
      <c r="G5" s="14"/>
      <c r="H5" s="14">
        <f>IFERROR(VLOOKUP($A5,'H51 200 K'!$AL$6:$AS$99,7,0),"")</f>
        <v>97.959183673469383</v>
      </c>
      <c r="I5" s="16" t="str">
        <f>IFERROR(VLOOKUP($A5,'Dymno K'!$BD$3:$BK$11,7,0),"")</f>
        <v/>
      </c>
      <c r="J5" s="37" t="str">
        <f>IFERROR(VLOOKUP($A5,'X Kompas K'!$L$2:$S$5,7,0),"")</f>
        <v/>
      </c>
      <c r="K5" s="16">
        <f>IFERROR(VLOOKUP($A5,'Dukty K'!$BH$1:$BO$9,7,0),"")</f>
        <v>44.968161143599744</v>
      </c>
      <c r="L5" s="14">
        <f>IFERROR(VLOOKUP($A5,'Tropy K'!$O$2:$V$16,7,0),"")</f>
        <v>100</v>
      </c>
      <c r="M5" s="14" t="str">
        <f>IFERROR(VLOOKUP($A5,'Grassor TR300 K'!$CR$4:$CY$7,7,0),"")</f>
        <v/>
      </c>
      <c r="N5" s="14">
        <f>IFERROR(VLOOKUP($A5,'BO K'!$S$4:$Z$16,7,0),"")</f>
        <v>100</v>
      </c>
      <c r="O5" s="14" t="str">
        <f>IFERROR(VLOOKUP($A5,'Szaga TR150 K'!$J$1:$Q$6,7,0),"")</f>
        <v/>
      </c>
      <c r="P5" s="14" t="str">
        <f>IFERROR(VLOOKUP($A5,'Rajd Konwalii K'!$L$3:$S$13,7,0),"")</f>
        <v/>
      </c>
      <c r="Q5" s="14" t="str">
        <f>IFERROR(VLOOKUP($A5,'Korno K'!$BE$1:$BL$15,7,0),"")</f>
        <v/>
      </c>
      <c r="R5" s="14">
        <f>IFERROR(VLOOKUP($A5,'Abentojra K'!$J$2:$Q$10,7,0),"")</f>
        <v>100</v>
      </c>
      <c r="S5" s="14">
        <f>IFERROR(VLOOKUP($A5,'Mordownik K'!$P$5:$W$14,7,0),"")</f>
        <v>100</v>
      </c>
      <c r="T5" s="14"/>
      <c r="U5" s="14" t="str">
        <f>IFERROR(VLOOKUP($A5,'H52 200 K'!$AL$6:$AS$16,7,0),"")</f>
        <v/>
      </c>
      <c r="V5" s="14" t="str">
        <f>IFERROR(VLOOKUP($A5,'XII Szago K'!$AH$3:$AO$8,7,0),"")</f>
        <v/>
      </c>
      <c r="W5" s="14">
        <f>IFERROR(VLOOKUP($A5,'Masakra TR200 K'!$AN$5:$AU$8,7,0),"")</f>
        <v>57.142857142857139</v>
      </c>
      <c r="X5" s="10">
        <f>IFERROR(LARGE(Z5:AL5,1),0)+IFERROR(LARGE(Z5:AL5,2),0)</f>
        <v>50</v>
      </c>
      <c r="Y5" s="10">
        <f>IFERROR(LARGE(Z5:AL5,3),0)+IFERROR(LARGE(Z5:AL5,4),0)</f>
        <v>0</v>
      </c>
      <c r="Z5" s="14">
        <f>IFERROR(VLOOKUP(A5,'Wiosenne 360 K'!$L$2:$S$5,7,0),"")</f>
        <v>50</v>
      </c>
      <c r="AA5" s="36"/>
      <c r="AB5" s="36" t="str">
        <f>IFERROR(VLOOKUP(A5,'XI Szago K'!$J$3:$Q$6,7,0),"")</f>
        <v/>
      </c>
      <c r="AC5" s="14" t="str">
        <f>IFERROR(VLOOKUP($A5,'H51 100 K'!$AC$6:$AJ$153,7,0),"")</f>
        <v/>
      </c>
      <c r="AD5" s="14" t="str">
        <f>IFERROR(VLOOKUP(A5,'Harce K'!$K$6:$R$12,7,0),"")</f>
        <v/>
      </c>
      <c r="AE5" s="14" t="str">
        <f>IFERROR(VLOOKUP($A5,'Grassor TR150 K'!$BL$4:$BS$7,7,0),"")</f>
        <v/>
      </c>
      <c r="AF5" s="36" t="str">
        <f>IFERROR(VLOOKUP($A5,'Pazur K'!$P$3:$W$7,7,0),"")</f>
        <v/>
      </c>
      <c r="AG5" s="14" t="str">
        <f>IFERROR(VLOOKUP($A5,'Szaga TR100 K'!$J$1:$Q$12,7,0),"")</f>
        <v/>
      </c>
      <c r="AH5" s="36" t="str">
        <f>IFERROR(VLOOKUP($A5,'Odyseja K'!$G$1:$N$6,7,0),"")</f>
        <v/>
      </c>
      <c r="AI5" s="36"/>
      <c r="AJ5" s="14" t="str">
        <f>IFERROR(VLOOKUP($A5,'H52 100 K'!$AC$6:$AJ$27,7,0),"")</f>
        <v/>
      </c>
      <c r="AK5" s="14" t="str">
        <f>IFERROR(VLOOKUP($A5,'Azymut Orient K'!$O$3:$V$4,7,0),"")</f>
        <v/>
      </c>
      <c r="AL5" s="14" t="str">
        <f>IFERROR(VLOOKUP($A5,'Masakra TR100 K'!$AB$5:$AI$7,7,0),"")</f>
        <v/>
      </c>
      <c r="AM5" s="501">
        <f>MIN(COUNT(F5:W5)+MIN(COUNT(Z5:AL5)/2,2),6)</f>
        <v>6</v>
      </c>
    </row>
    <row r="6" spans="1:39" s="15" customFormat="1">
      <c r="A6" s="15">
        <v>55</v>
      </c>
      <c r="B6" s="40" t="str">
        <f>VLOOKUP($A6,id!$C:$H,6,0)</f>
        <v>Stanek Asia</v>
      </c>
      <c r="C6" s="40" t="str">
        <f>VLOOKUP($A6,id!$C:$H,4,0)</f>
        <v>RUDY KOT</v>
      </c>
      <c r="D6" s="2">
        <f>IF(E5=E6,D5,ROW(B4))</f>
        <v>4</v>
      </c>
      <c r="E6" s="11">
        <f>LARGE(F6:Y6,1)+LARGE(F6:Y6,2)+IFERROR(LARGE(F6:Y6,3),0)+IFERROR(LARGE(F6:Y6,4),0)+IFERROR(LARGE(F6:Y6,5),0)+IFERROR(LARGE(F6:Y6,6),0)</f>
        <v>544.09035372765265</v>
      </c>
      <c r="F6" s="14">
        <f>IFERROR(VLOOKUP($A6,'Róża K'!I:Q,7,0),"")</f>
        <v>100</v>
      </c>
      <c r="G6" s="14">
        <f>IFERROR(VLOOKUP($A6,'Złoto K'!AO:AU,7,0),"")</f>
        <v>92.916666666666671</v>
      </c>
      <c r="H6" s="14" t="str">
        <f>IFERROR(VLOOKUP($A6,'H51 200 K'!$AL$6:$AS$99,7,0),"")</f>
        <v/>
      </c>
      <c r="I6" s="16" t="str">
        <f>IFERROR(VLOOKUP($A6,'Dymno K'!$BD$3:$BK$11,7,0),"")</f>
        <v/>
      </c>
      <c r="J6" s="37" t="str">
        <f>IFERROR(VLOOKUP($A6,'X Kompas K'!$L$2:$S$5,7,0),"")</f>
        <v/>
      </c>
      <c r="K6" s="16">
        <f>IFERROR(VLOOKUP($A6,'Dukty K'!$BH$1:$BO$9,7,0),"")</f>
        <v>79.782221383806004</v>
      </c>
      <c r="L6" s="14">
        <f>IFERROR(VLOOKUP($A6,'Tropy K'!$O$2:$V$16,7,0),"")</f>
        <v>70.090588636622059</v>
      </c>
      <c r="M6" s="14">
        <f>IFERROR(VLOOKUP($A6,'Grassor TR300 K'!$CR$4:$CY$7,7,0),"")</f>
        <v>83.636363636363626</v>
      </c>
      <c r="N6" s="14" t="str">
        <f>IFERROR(VLOOKUP($A6,'BO K'!$S$4:$Z$16,7,0),"")</f>
        <v/>
      </c>
      <c r="O6" s="14" t="str">
        <f>IFERROR(VLOOKUP($A6,'Szaga TR150 K'!$J$1:$Q$6,7,0),"")</f>
        <v/>
      </c>
      <c r="P6" s="14" t="str">
        <f>IFERROR(VLOOKUP($A6,'Rajd Konwalii K'!$L$3:$S$13,7,0),"")</f>
        <v/>
      </c>
      <c r="Q6" s="14" t="str">
        <f>IFERROR(VLOOKUP($A6,'Korno K'!$BE$1:$BL$15,7,0),"")</f>
        <v/>
      </c>
      <c r="R6" s="14" t="str">
        <f>IFERROR(VLOOKUP($A6,'Abentojra K'!$J$2:$Q$10,7,0),"")</f>
        <v/>
      </c>
      <c r="S6" s="14" t="str">
        <f>IFERROR(VLOOKUP($A6,'Mordownik K'!$P$5:$W$14,7,0),"")</f>
        <v/>
      </c>
      <c r="T6" s="14"/>
      <c r="U6" s="14">
        <f>IFERROR(VLOOKUP($A6,'H52 200 K'!$AL$6:$AS$16,7,0),"")</f>
        <v>87.755102040816325</v>
      </c>
      <c r="V6" s="14" t="str">
        <f>IFERROR(VLOOKUP($A6,'XII Szago K'!$AH$3:$AO$8,7,0),"")</f>
        <v/>
      </c>
      <c r="W6" s="14" t="str">
        <f>IFERROR(VLOOKUP($A6,'Masakra TR200 K'!$AN$5:$AU$8,7,0),"")</f>
        <v/>
      </c>
      <c r="X6" s="10">
        <f>IFERROR(LARGE(Z6:AL6,1),0)+IFERROR(LARGE(Z6:AL6,2),0)</f>
        <v>100</v>
      </c>
      <c r="Y6" s="10">
        <f>IFERROR(LARGE(Z6:AL6,3),0)+IFERROR(LARGE(Z6:AL6,4),0)</f>
        <v>0</v>
      </c>
      <c r="Z6" s="14" t="str">
        <f>IFERROR(VLOOKUP(A6,'Wiosenne 360 K'!$L$2:$S$5,7,0),"")</f>
        <v/>
      </c>
      <c r="AA6" s="36" t="str">
        <f>IFERROR(VLOOKUP(A6,'NMnO K'!$AX$5:$BE$8,7,0),"")</f>
        <v/>
      </c>
      <c r="AB6" s="36">
        <f>IFERROR(VLOOKUP(A6,'XI Szago K'!$J$3:$Q$6,7,0),"")</f>
        <v>50</v>
      </c>
      <c r="AC6" s="14" t="str">
        <f>IFERROR(VLOOKUP($A6,'H51 100 K'!$AC$6:$AJ$153,7,0),"")</f>
        <v/>
      </c>
      <c r="AD6" s="14" t="str">
        <f>IFERROR(VLOOKUP(A6,'Harce K'!$K$6:$R$12,7,0),"")</f>
        <v/>
      </c>
      <c r="AE6" s="14" t="str">
        <f>IFERROR(VLOOKUP($A6,'Grassor TR150 K'!$BL$4:$BS$7,7,0),"")</f>
        <v/>
      </c>
      <c r="AF6" s="36" t="str">
        <f>IFERROR(VLOOKUP($A6,'Pazur K'!$P$3:$W$7,7,0),"")</f>
        <v/>
      </c>
      <c r="AG6" s="14" t="str">
        <f>IFERROR(VLOOKUP($A6,'Szaga TR100 K'!$J$1:$Q$12,7,0),"")</f>
        <v/>
      </c>
      <c r="AH6" s="36" t="str">
        <f>IFERROR(VLOOKUP($A6,'Odyseja K'!$G$1:$N$6,7,0),"")</f>
        <v/>
      </c>
      <c r="AI6" s="36"/>
      <c r="AJ6" s="14" t="str">
        <f>IFERROR(VLOOKUP($A6,'H52 100 K'!$AC$6:$AJ$27,7,0),"")</f>
        <v/>
      </c>
      <c r="AK6" s="14">
        <f>IFERROR(VLOOKUP($A6,'Azymut Orient K'!$O$3:$V$4,7,0),"")</f>
        <v>50</v>
      </c>
      <c r="AL6" s="14" t="str">
        <f>IFERROR(VLOOKUP($A6,'Masakra TR100 K'!$AB$5:$AI$7,7,0),"")</f>
        <v/>
      </c>
      <c r="AM6" s="501">
        <f>MIN(COUNT(F6:W6)+MIN(COUNT(Z6:AL6)/2,2),6)</f>
        <v>6</v>
      </c>
    </row>
    <row r="7" spans="1:39" s="15" customFormat="1">
      <c r="A7" s="15">
        <v>157</v>
      </c>
      <c r="B7" s="40" t="str">
        <f>VLOOKUP($A7,id!$C:$H,6,0)</f>
        <v>Konieczna Krystyna</v>
      </c>
      <c r="C7" s="40" t="str">
        <f>VLOOKUP($A7,id!$C:$H,4,0)</f>
        <v>Grupa Rowerowa Lipka</v>
      </c>
      <c r="D7" s="2">
        <f>IF(E6=E7,D6,ROW(B5))</f>
        <v>5</v>
      </c>
      <c r="E7" s="11">
        <f>LARGE(F7:Y7,1)+LARGE(F7:Y7,2)+IFERROR(LARGE(F7:Y7,3),0)+IFERROR(LARGE(F7:Y7,4),0)+IFERROR(LARGE(F7:Y7,5),0)+IFERROR(LARGE(F7:Y7,6),0)</f>
        <v>481.4754822718786</v>
      </c>
      <c r="F7" s="14"/>
      <c r="G7" s="14"/>
      <c r="H7" s="14" t="str">
        <f>IFERROR(VLOOKUP($A7,'H51 200 K'!$AL$6:$AS$99,7,0),"")</f>
        <v/>
      </c>
      <c r="I7" s="16" t="str">
        <f>IFERROR(VLOOKUP($A7,'Dymno K'!$BD$3:$BK$11,7,0),"")</f>
        <v/>
      </c>
      <c r="J7" s="37">
        <f>IFERROR(VLOOKUP($A7,'X Kompas K'!$L$2:$S$5,7,0),"")</f>
        <v>100</v>
      </c>
      <c r="K7" s="16" t="str">
        <f>IFERROR(VLOOKUP($A7,'Dukty K'!$BH$1:$BO$9,7,0),"")</f>
        <v/>
      </c>
      <c r="L7" s="14">
        <f>IFERROR(VLOOKUP($A7,'Tropy K'!$O$2:$V$16,7,0),"")</f>
        <v>63.995754842133181</v>
      </c>
      <c r="M7" s="14" t="str">
        <f>IFERROR(VLOOKUP($A7,'Grassor TR300 K'!$CR$4:$CY$7,7,0),"")</f>
        <v/>
      </c>
      <c r="N7" s="14">
        <f>IFERROR(VLOOKUP($A7,'BO K'!$S$4:$Z$16,7,0),"")</f>
        <v>57.263460413059242</v>
      </c>
      <c r="O7" s="14">
        <f>IFERROR(VLOOKUP($A7,'Szaga TR150 K'!$J$1:$Q$6,7,0),"")</f>
        <v>86.206896551724128</v>
      </c>
      <c r="P7" s="14">
        <f>IFERROR(VLOOKUP($A7,'Rajd Konwalii K'!$L$3:$S$13,7,0),"")</f>
        <v>74.179104477611943</v>
      </c>
      <c r="Q7" s="14" t="str">
        <f>IFERROR(VLOOKUP($A7,'Korno K'!$BE$1:$BL$15,7,0),"")</f>
        <v/>
      </c>
      <c r="R7" s="14" t="str">
        <f>IFERROR(VLOOKUP($A7,'Abentojra K'!$J$2:$Q$10,7,0),"")</f>
        <v/>
      </c>
      <c r="S7" s="14" t="str">
        <f>IFERROR(VLOOKUP($A7,'Mordownik K'!$P$5:$W$14,7,0),"")</f>
        <v/>
      </c>
      <c r="T7" s="14"/>
      <c r="U7" s="14" t="str">
        <f>IFERROR(VLOOKUP($A7,'H52 200 K'!$AL$6:$AS$16,7,0),"")</f>
        <v/>
      </c>
      <c r="V7" s="14">
        <f>IFERROR(VLOOKUP($A7,'XII Szago K'!$AH$3:$AO$8,7,0),"")</f>
        <v>66</v>
      </c>
      <c r="W7" s="14" t="str">
        <f>IFERROR(VLOOKUP($A7,'Masakra TR200 K'!$AN$5:$AU$8,7,0),"")</f>
        <v/>
      </c>
      <c r="X7" s="10">
        <f>IFERROR(LARGE(Z7:AL7,1),0)+IFERROR(LARGE(Z7:AL7,2),0)</f>
        <v>91.093726400409338</v>
      </c>
      <c r="Y7" s="10">
        <f>IFERROR(LARGE(Z7:AL7,3),0)+IFERROR(LARGE(Z7:AL7,4),0)</f>
        <v>34</v>
      </c>
      <c r="Z7" s="14" t="str">
        <f>IFERROR(VLOOKUP(A7,'Wiosenne 360 K'!$L$2:$S$5,7,0),"")</f>
        <v/>
      </c>
      <c r="AA7" s="36"/>
      <c r="AB7" s="36">
        <f>IFERROR(VLOOKUP(A7,'XI Szago K'!$J$3:$Q$6,7,0),"")</f>
        <v>46.969696969696969</v>
      </c>
      <c r="AC7" s="14" t="str">
        <f>IFERROR(VLOOKUP($A7,'H51 100 K'!$AC$6:$AJ$153,7,0),"")</f>
        <v/>
      </c>
      <c r="AD7" s="14" t="str">
        <f>IFERROR(VLOOKUP(A7,'Harce K'!$K$6:$R$12,7,0),"")</f>
        <v/>
      </c>
      <c r="AE7" s="14">
        <f>IFERROR(VLOOKUP($A7,'Grassor TR150 K'!$BL$4:$BS$7,7,0),"")</f>
        <v>34</v>
      </c>
      <c r="AF7" s="36" t="str">
        <f>IFERROR(VLOOKUP($A7,'Pazur K'!$P$3:$W$7,7,0),"")</f>
        <v/>
      </c>
      <c r="AG7" s="14" t="str">
        <f>IFERROR(VLOOKUP($A7,'Szaga TR100 K'!$J$1:$Q$12,7,0),"")</f>
        <v/>
      </c>
      <c r="AH7" s="36" t="str">
        <f>IFERROR(VLOOKUP($A7,'Odyseja K'!$G$1:$N$6,7,0),"")</f>
        <v/>
      </c>
      <c r="AI7" s="36"/>
      <c r="AJ7" s="14">
        <f>IFERROR(VLOOKUP($A7,'H52 100 K'!$AC$6:$AJ$27,7,0),"")</f>
        <v>44.124029430712362</v>
      </c>
      <c r="AK7" s="14" t="str">
        <f>IFERROR(VLOOKUP($A7,'Azymut Orient K'!$O$3:$V$4,7,0),"")</f>
        <v/>
      </c>
      <c r="AL7" s="14" t="str">
        <f>IFERROR(VLOOKUP($A7,'Masakra TR100 K'!$AB$5:$AI$7,7,0),"")</f>
        <v/>
      </c>
      <c r="AM7" s="501">
        <f>MIN(COUNT(F7:W7)+MIN(COUNT(Z7:AL7)/2,2),6)</f>
        <v>6</v>
      </c>
    </row>
    <row r="8" spans="1:39" s="15" customFormat="1">
      <c r="A8" s="15">
        <v>368</v>
      </c>
      <c r="B8" s="40" t="str">
        <f>VLOOKUP($A8,id!$C:$H,6,0)</f>
        <v>Pacek Karolina</v>
      </c>
      <c r="C8" s="40" t="str">
        <f>VLOOKUP($A8,id!$C:$H,4,0)</f>
        <v>Team 360</v>
      </c>
      <c r="D8" s="2">
        <f>IF(E7=E8,D7,ROW(B6))</f>
        <v>6</v>
      </c>
      <c r="E8" s="11">
        <f>LARGE(F8:Y8,1)+LARGE(F8:Y8,2)+IFERROR(LARGE(F8:Y8,3),0)+IFERROR(LARGE(F8:Y8,4),0)+IFERROR(LARGE(F8:Y8,5),0)+IFERROR(LARGE(F8:Y8,6),0)</f>
        <v>458.0454442345378</v>
      </c>
      <c r="F8" s="14"/>
      <c r="G8" s="14"/>
      <c r="H8" s="14"/>
      <c r="I8" s="16" t="str">
        <f>IFERROR(VLOOKUP($A8,'Dymno K'!$BD$3:$BK$11,7,0),"")</f>
        <v/>
      </c>
      <c r="J8" s="37" t="str">
        <f>IFERROR(VLOOKUP($A8,'X Kompas K'!$L$2:$S$5,7,0),"")</f>
        <v/>
      </c>
      <c r="K8" s="16">
        <f>IFERROR(VLOOKUP($A8,'Dukty K'!$BH$1:$BO$9,7,0),"")</f>
        <v>92.112201052212384</v>
      </c>
      <c r="L8" s="14">
        <f>IFERROR(VLOOKUP($A8,'Tropy K'!$O$2:$V$16,7,0),"")</f>
        <v>85.327673122844246</v>
      </c>
      <c r="M8" s="14" t="str">
        <f>IFERROR(VLOOKUP($A8,'Grassor TR300 K'!$CR$4:$CY$7,7,0),"")</f>
        <v/>
      </c>
      <c r="N8" s="14">
        <f>IFERROR(VLOOKUP($A8,'BO K'!$S$4:$Z$16,7,0),"")</f>
        <v>80</v>
      </c>
      <c r="O8" s="14" t="str">
        <f>IFERROR(VLOOKUP($A8,'Szaga TR150 K'!$J$1:$Q$6,7,0),"")</f>
        <v/>
      </c>
      <c r="P8" s="14">
        <f>IFERROR(VLOOKUP($A8,'Rajd Konwalii K'!$L$3:$S$13,7,0),"")</f>
        <v>0</v>
      </c>
      <c r="Q8" s="14" t="str">
        <f>IFERROR(VLOOKUP($A8,'Korno K'!$BE$1:$BL$15,7,0),"")</f>
        <v/>
      </c>
      <c r="R8" s="14">
        <f>IFERROR(VLOOKUP($A8,'Abentojra K'!$J$2:$Q$10,7,0),"")</f>
        <v>81.724921472966656</v>
      </c>
      <c r="S8" s="14" t="str">
        <f>IFERROR(VLOOKUP($A8,'Mordownik K'!$P$5:$W$14,7,0),"")</f>
        <v/>
      </c>
      <c r="T8" s="14"/>
      <c r="U8" s="14" t="str">
        <f>IFERROR(VLOOKUP($A8,'H52 200 K'!$AL$6:$AS$16,7,0),"")</f>
        <v/>
      </c>
      <c r="V8" s="14">
        <f>IFERROR(VLOOKUP($A8,'XII Szago K'!$AH$3:$AO$8,7,0),"")</f>
        <v>42</v>
      </c>
      <c r="W8" s="14" t="str">
        <f>IFERROR(VLOOKUP($A8,'Masakra TR200 K'!$AN$5:$AU$8,7,0),"")</f>
        <v/>
      </c>
      <c r="X8" s="10">
        <f>IFERROR(LARGE(Z8:AL8,1),0)+IFERROR(LARGE(Z8:AL8,2),0)</f>
        <v>76.880648586514511</v>
      </c>
      <c r="Y8" s="10">
        <f>IFERROR(LARGE(Z8:AL8,3),0)+IFERROR(LARGE(Z8:AL8,4),0)</f>
        <v>0</v>
      </c>
      <c r="Z8" s="14"/>
      <c r="AA8" s="36"/>
      <c r="AB8" s="36"/>
      <c r="AC8" s="14">
        <f>IFERROR(VLOOKUP($A8,'H51 100 K'!$AC$6:$AJ$153,7,0),"")</f>
        <v>34.72573299565056</v>
      </c>
      <c r="AD8" s="14" t="str">
        <f>IFERROR(VLOOKUP(A8,'Harce K'!$K$6:$R$12,7,0),"")</f>
        <v/>
      </c>
      <c r="AE8" s="14" t="str">
        <f>IFERROR(VLOOKUP($A8,'Grassor TR150 K'!$BL$4:$BS$7,7,0),"")</f>
        <v/>
      </c>
      <c r="AF8" s="36" t="str">
        <f>IFERROR(VLOOKUP($A8,'Pazur K'!$P$3:$W$7,7,0),"")</f>
        <v/>
      </c>
      <c r="AG8" s="14" t="str">
        <f>IFERROR(VLOOKUP($A8,'Szaga TR100 K'!$J$1:$Q$12,7,0),"")</f>
        <v/>
      </c>
      <c r="AH8" s="36">
        <f>IFERROR(VLOOKUP($A8,'Odyseja K'!$G$1:$N$6,7,0),"")</f>
        <v>42.154915590863951</v>
      </c>
      <c r="AI8" s="36"/>
      <c r="AJ8" s="14" t="str">
        <f>IFERROR(VLOOKUP($A8,'H52 100 K'!$AC$6:$AJ$27,7,0),"")</f>
        <v/>
      </c>
      <c r="AK8" s="14" t="str">
        <f>IFERROR(VLOOKUP($A8,'Azymut Orient K'!$O$3:$V$4,7,0),"")</f>
        <v/>
      </c>
      <c r="AL8" s="14" t="str">
        <f>IFERROR(VLOOKUP($A8,'Masakra TR100 K'!$AB$5:$AI$7,7,0),"")</f>
        <v/>
      </c>
      <c r="AM8" s="501">
        <f>MIN(COUNT(F8:W8)+MIN(COUNT(Z8:AL8)/2,2),6)</f>
        <v>6</v>
      </c>
    </row>
    <row r="9" spans="1:39" s="15" customFormat="1">
      <c r="A9">
        <v>418</v>
      </c>
      <c r="B9" s="40" t="str">
        <f>VLOOKUP($A9,id!$C:$H,6,0)</f>
        <v>Konieczna Joanna</v>
      </c>
      <c r="C9" s="40" t="str">
        <f>VLOOKUP($A9,id!$C:$H,4,0)</f>
        <v>Grupa Rowerowa Lipka</v>
      </c>
      <c r="D9" s="2">
        <f>IF(E8=E9,D8,ROW(B7))</f>
        <v>7</v>
      </c>
      <c r="E9" s="11">
        <f>LARGE(F9:Y9,1)+LARGE(F9:Y9,2)+IFERROR(LARGE(F9:Y9,3),0)+IFERROR(LARGE(F9:Y9,4),0)+IFERROR(LARGE(F9:Y9,5),0)+IFERROR(LARGE(F9:Y9,6),0)</f>
        <v>455.86296050959737</v>
      </c>
      <c r="F9" s="14"/>
      <c r="G9" s="14"/>
      <c r="H9" s="14"/>
      <c r="I9" s="16"/>
      <c r="J9" s="37">
        <f>IFERROR(VLOOKUP($A9,'X Kompas K'!$L$2:$S$5,7,0),"")</f>
        <v>100</v>
      </c>
      <c r="K9" s="16">
        <f>IFERROR(VLOOKUP($A9,'Dukty K'!$BH$1:$BO$9,7,0),"")</f>
        <v>94.074074074074076</v>
      </c>
      <c r="L9" s="14" t="str">
        <f>IFERROR(VLOOKUP($A9,'Tropy K'!$O$2:$V$16,7,0),"")</f>
        <v/>
      </c>
      <c r="M9" s="14" t="str">
        <f>IFERROR(VLOOKUP($A9,'Grassor TR300 K'!$CR$4:$CY$7,7,0),"")</f>
        <v/>
      </c>
      <c r="N9" s="14">
        <f>IFERROR(VLOOKUP($A9,'BO K'!$S$4:$Z$16,7,0),"")</f>
        <v>57.275863602925263</v>
      </c>
      <c r="O9" s="14">
        <f>IFERROR(VLOOKUP($A9,'Szaga TR150 K'!$J$1:$Q$6,7,0),"")</f>
        <v>86.206896551724128</v>
      </c>
      <c r="P9" s="14">
        <f>IFERROR(VLOOKUP($A9,'Rajd Konwalii K'!$L$3:$S$13,7,0),"")</f>
        <v>74.179104477611943</v>
      </c>
      <c r="Q9" s="14" t="str">
        <f>IFERROR(VLOOKUP($A9,'Korno K'!$BE$1:$BL$15,7,0),"")</f>
        <v/>
      </c>
      <c r="R9" s="14" t="str">
        <f>IFERROR(VLOOKUP($A9,'Abentojra K'!$J$2:$Q$10,7,0),"")</f>
        <v/>
      </c>
      <c r="S9" s="14" t="str">
        <f>IFERROR(VLOOKUP($A9,'Mordownik K'!$P$5:$W$14,7,0),"")</f>
        <v/>
      </c>
      <c r="T9" s="14"/>
      <c r="U9" s="14" t="str">
        <f>IFERROR(VLOOKUP($A9,'H52 200 K'!$AL$6:$AS$16,7,0),"")</f>
        <v/>
      </c>
      <c r="V9" s="14" t="str">
        <f>IFERROR(VLOOKUP($A9,'XII Szago K'!$AH$3:$AO$8,7,0),"")</f>
        <v/>
      </c>
      <c r="W9" s="14" t="str">
        <f>IFERROR(VLOOKUP($A9,'Masakra TR200 K'!$AN$5:$AU$8,7,0),"")</f>
        <v/>
      </c>
      <c r="X9" s="10">
        <f>IFERROR(LARGE(Z9:AL9,1),0)+IFERROR(LARGE(Z9:AL9,2),0)</f>
        <v>44.127021803262004</v>
      </c>
      <c r="Y9" s="10">
        <f>IFERROR(LARGE(Z9:AL9,3),0)+IFERROR(LARGE(Z9:AL9,4),0)</f>
        <v>0</v>
      </c>
      <c r="Z9" s="14"/>
      <c r="AA9" s="36"/>
      <c r="AB9" s="36"/>
      <c r="AC9" s="14"/>
      <c r="AD9" s="14"/>
      <c r="AE9" s="14" t="str">
        <f>IFERROR(VLOOKUP($A9,'Grassor TR150 K'!$BL$4:$BS$7,7,0),"")</f>
        <v/>
      </c>
      <c r="AF9" s="36" t="str">
        <f>IFERROR(VLOOKUP($A9,'Pazur K'!$P$3:$W$7,7,0),"")</f>
        <v/>
      </c>
      <c r="AG9" s="14" t="str">
        <f>IFERROR(VLOOKUP($A9,'Szaga TR100 K'!$J$1:$Q$12,7,0),"")</f>
        <v/>
      </c>
      <c r="AH9" s="36" t="str">
        <f>IFERROR(VLOOKUP($A9,'Odyseja K'!$G$1:$N$6,7,0),"")</f>
        <v/>
      </c>
      <c r="AI9" s="36"/>
      <c r="AJ9" s="14">
        <f>IFERROR(VLOOKUP($A9,'H52 100 K'!$AC$6:$AJ$27,7,0),"")</f>
        <v>44.127021803262004</v>
      </c>
      <c r="AK9" s="14" t="str">
        <f>IFERROR(VLOOKUP($A9,'Azymut Orient K'!$O$3:$V$4,7,0),"")</f>
        <v/>
      </c>
      <c r="AL9" s="14" t="str">
        <f>IFERROR(VLOOKUP($A9,'Masakra TR100 K'!$AB$5:$AI$7,7,0),"")</f>
        <v/>
      </c>
      <c r="AM9" s="501">
        <f>MIN(COUNT(F9:W9)+MIN(COUNT(Z9:AL9)/2,2),6)</f>
        <v>5.5</v>
      </c>
    </row>
    <row r="10" spans="1:39" s="15" customFormat="1">
      <c r="A10">
        <v>158</v>
      </c>
      <c r="B10" s="40" t="str">
        <f>VLOOKUP($A10,id!$C:$H,6,0)</f>
        <v>Adamczyk Ewa</v>
      </c>
      <c r="C10" s="40" t="str">
        <f>VLOOKUP($A10,id!$C:$H,4,0)</f>
        <v>Zbieranina z Niesięcina</v>
      </c>
      <c r="D10" s="2">
        <f>IF(E9=E10,D9,ROW(B8))</f>
        <v>8</v>
      </c>
      <c r="E10" s="11">
        <f>LARGE(F10:Y10,1)+LARGE(F10:Y10,2)+IFERROR(LARGE(F10:Y10,3),0)+IFERROR(LARGE(F10:Y10,4),0)+IFERROR(LARGE(F10:Y10,5),0)+IFERROR(LARGE(F10:Y10,6),0)</f>
        <v>429.22440286627204</v>
      </c>
      <c r="F10" s="14"/>
      <c r="G10" s="14"/>
      <c r="H10" s="14" t="str">
        <f>IFERROR(VLOOKUP($A10,'H51 200 K'!$AL$6:$AS$99,7,0),"")</f>
        <v/>
      </c>
      <c r="I10" s="16" t="str">
        <f>IFERROR(VLOOKUP($A10,'Dymno K'!$BD$3:$BK$11,7,0),"")</f>
        <v/>
      </c>
      <c r="J10" s="37" t="str">
        <f>IFERROR(VLOOKUP($A10,'X Kompas K'!$L$2:$S$5,7,0),"")</f>
        <v/>
      </c>
      <c r="K10" s="16">
        <f>IFERROR(VLOOKUP($A10,'Dukty K'!$BH$1:$BO$9,7,0),"")</f>
        <v>74.342524471273776</v>
      </c>
      <c r="L10" s="14" t="str">
        <f>IFERROR(VLOOKUP($A10,'Tropy K'!$O$2:$V$16,7,0),"")</f>
        <v/>
      </c>
      <c r="M10" s="14" t="str">
        <f>IFERROR(VLOOKUP($A10,'Grassor TR300 K'!$CR$4:$CY$7,7,0),"")</f>
        <v/>
      </c>
      <c r="N10" s="14">
        <f>IFERROR(VLOOKUP($A10,'BO K'!$S$4:$Z$16,7,0),"")</f>
        <v>70</v>
      </c>
      <c r="O10" s="14" t="str">
        <f>IFERROR(VLOOKUP($A10,'Szaga TR150 K'!$J$1:$Q$6,7,0),"")</f>
        <v/>
      </c>
      <c r="P10" s="14" t="str">
        <f>IFERROR(VLOOKUP($A10,'Rajd Konwalii K'!$L$3:$S$13,7,0),"")</f>
        <v/>
      </c>
      <c r="Q10" s="14">
        <f>IFERROR(VLOOKUP($A10,'Korno K'!$BE$1:$BL$15,7,0),"")</f>
        <v>31.092436974789909</v>
      </c>
      <c r="R10" s="14">
        <f>IFERROR(VLOOKUP($A10,'Abentojra K'!$J$2:$Q$10,7,0),"")</f>
        <v>64.423736664602728</v>
      </c>
      <c r="S10" s="14">
        <f>IFERROR(VLOOKUP($A10,'Mordownik K'!$P$5:$W$14,7,0),"")</f>
        <v>84.770221268408207</v>
      </c>
      <c r="T10" s="14"/>
      <c r="U10" s="14" t="str">
        <f>IFERROR(VLOOKUP($A10,'H52 200 K'!$AL$6:$AS$16,7,0),"")</f>
        <v/>
      </c>
      <c r="V10" s="14" t="str">
        <f>IFERROR(VLOOKUP($A10,'XII Szago K'!$AH$3:$AO$8,7,0),"")</f>
        <v/>
      </c>
      <c r="W10" s="14" t="str">
        <f>IFERROR(VLOOKUP($A10,'Masakra TR200 K'!$AN$5:$AU$8,7,0),"")</f>
        <v/>
      </c>
      <c r="X10" s="10">
        <f>IFERROR(LARGE(Z10:AL10,1),0)+IFERROR(LARGE(Z10:AL10,2),0)</f>
        <v>93.939393939393938</v>
      </c>
      <c r="Y10" s="10">
        <f>IFERROR(LARGE(Z10:AL10,3),0)+IFERROR(LARGE(Z10:AL10,4),0)</f>
        <v>41.74852652259333</v>
      </c>
      <c r="Z10" s="14" t="str">
        <f>IFERROR(VLOOKUP(A10,'Wiosenne 360 K'!$L$2:$S$5,7,0),"")</f>
        <v/>
      </c>
      <c r="AA10" s="36"/>
      <c r="AB10" s="36">
        <f>IFERROR(VLOOKUP(A10,'XI Szago K'!$J$3:$Q$6,7,0),"")</f>
        <v>43.939393939393938</v>
      </c>
      <c r="AC10" s="14" t="str">
        <f>IFERROR(VLOOKUP($A10,'H51 100 K'!$AC$6:$AJ$153,7,0),"")</f>
        <v/>
      </c>
      <c r="AD10" s="14" t="str">
        <f>IFERROR(VLOOKUP(A10,'Harce K'!$K$6:$R$12,7,0),"")</f>
        <v/>
      </c>
      <c r="AE10" s="14" t="str">
        <f>IFERROR(VLOOKUP($A10,'Grassor TR150 K'!$BL$4:$BS$7,7,0),"")</f>
        <v/>
      </c>
      <c r="AF10" s="36" t="str">
        <f>IFERROR(VLOOKUP($A10,'Pazur K'!$P$3:$W$7,7,0),"")</f>
        <v/>
      </c>
      <c r="AG10" s="14">
        <f>IFERROR(VLOOKUP($A10,'Szaga TR100 K'!$J$1:$Q$12,7,0),"")</f>
        <v>41.74852652259333</v>
      </c>
      <c r="AH10" s="36">
        <f>IFERROR(VLOOKUP($A10,'Odyseja K'!$G$1:$N$6,7,0),"")</f>
        <v>50</v>
      </c>
      <c r="AI10" s="36"/>
      <c r="AJ10" s="14" t="str">
        <f>IFERROR(VLOOKUP($A10,'H52 100 K'!$AC$6:$AJ$27,7,0),"")</f>
        <v/>
      </c>
      <c r="AK10" s="14" t="str">
        <f>IFERROR(VLOOKUP($A10,'Azymut Orient K'!$O$3:$V$4,7,0),"")</f>
        <v/>
      </c>
      <c r="AL10" s="14" t="str">
        <f>IFERROR(VLOOKUP($A10,'Masakra TR100 K'!$AB$5:$AI$7,7,0),"")</f>
        <v/>
      </c>
      <c r="AM10" s="501">
        <f>MIN(COUNT(F10:W10)+MIN(COUNT(Z10:AL10)/2,2),6)</f>
        <v>6</v>
      </c>
    </row>
    <row r="11" spans="1:39" s="15" customFormat="1">
      <c r="A11" s="15">
        <v>87</v>
      </c>
      <c r="B11" s="40" t="str">
        <f>VLOOKUP($A11,id!$C:$H,6,0)</f>
        <v>Hajduk Lidka</v>
      </c>
      <c r="C11" s="40" t="str">
        <f>VLOOKUP($A11,id!$C:$H,4,0)</f>
        <v>Bez Skorka</v>
      </c>
      <c r="D11" s="2">
        <f>IF(E10=E11,D10,ROW(B9))</f>
        <v>9</v>
      </c>
      <c r="E11" s="11">
        <f>LARGE(F11:Y11,1)+LARGE(F11:Y11,2)+IFERROR(LARGE(F11:Y11,3),0)+IFERROR(LARGE(F11:Y11,4),0)+IFERROR(LARGE(F11:Y11,5),0)+IFERROR(LARGE(F11:Y11,6),0)</f>
        <v>313.88915822739352</v>
      </c>
      <c r="F11" s="14"/>
      <c r="G11" s="14">
        <f>IFERROR(VLOOKUP($A11,'Złoto K'!AO:AU,7,0),"")</f>
        <v>98.472222222222229</v>
      </c>
      <c r="H11" s="14" t="str">
        <f>IFERROR(VLOOKUP($A11,'H51 200 K'!$AL$6:$AS$99,7,0),"")</f>
        <v/>
      </c>
      <c r="I11" s="16" t="str">
        <f>IFERROR(VLOOKUP($A11,'Dymno K'!$BD$3:$BK$11,7,0),"")</f>
        <v/>
      </c>
      <c r="J11" s="37" t="str">
        <f>IFERROR(VLOOKUP($A11,'X Kompas K'!$L$2:$S$5,7,0),"")</f>
        <v/>
      </c>
      <c r="K11" s="16" t="str">
        <f>IFERROR(VLOOKUP($A11,'Dukty K'!$BH$1:$BO$9,7,0),"")</f>
        <v/>
      </c>
      <c r="L11" s="14" t="str">
        <f>IFERROR(VLOOKUP($A11,'Tropy K'!$O$2:$V$16,7,0),"")</f>
        <v/>
      </c>
      <c r="M11" s="14" t="str">
        <f>IFERROR(VLOOKUP($A11,'Grassor TR300 K'!$CR$4:$CY$7,7,0),"")</f>
        <v/>
      </c>
      <c r="N11" s="14" t="str">
        <f>IFERROR(VLOOKUP($A11,'BO K'!$S$4:$Z$16,7,0),"")</f>
        <v/>
      </c>
      <c r="O11" s="14" t="str">
        <f>IFERROR(VLOOKUP($A11,'Szaga TR150 K'!$J$1:$Q$6,7,0),"")</f>
        <v/>
      </c>
      <c r="P11" s="14">
        <f>IFERROR(VLOOKUP($A11,'Rajd Konwalii K'!$L$3:$S$13,7,0),"")</f>
        <v>78.021978021978015</v>
      </c>
      <c r="Q11" s="14">
        <f>IFERROR(VLOOKUP($A11,'Korno K'!$BE$1:$BL$15,7,0),"")</f>
        <v>87.394957983193251</v>
      </c>
      <c r="R11" s="14" t="str">
        <f>IFERROR(VLOOKUP($A11,'Abentojra K'!$J$2:$Q$10,7,0),"")</f>
        <v/>
      </c>
      <c r="S11" s="14" t="str">
        <f>IFERROR(VLOOKUP($A11,'Mordownik K'!$P$5:$W$14,7,0),"")</f>
        <v/>
      </c>
      <c r="T11" s="14"/>
      <c r="U11" s="14" t="str">
        <f>IFERROR(VLOOKUP($A11,'H52 200 K'!$AL$6:$AS$16,7,0),"")</f>
        <v/>
      </c>
      <c r="V11" s="14" t="str">
        <f>IFERROR(VLOOKUP($A11,'XII Szago K'!$AH$3:$AO$8,7,0),"")</f>
        <v/>
      </c>
      <c r="W11" s="14" t="str">
        <f>IFERROR(VLOOKUP($A11,'Masakra TR200 K'!$AN$5:$AU$8,7,0),"")</f>
        <v/>
      </c>
      <c r="X11" s="10">
        <f>IFERROR(LARGE(Z11:AL11,1),0)+IFERROR(LARGE(Z11:AL11,2),0)</f>
        <v>50</v>
      </c>
      <c r="Y11" s="10">
        <f>IFERROR(LARGE(Z11:AL11,3),0)+IFERROR(LARGE(Z11:AL11,4),0)</f>
        <v>0</v>
      </c>
      <c r="Z11" s="14" t="str">
        <f>IFERROR(VLOOKUP(A11,'Wiosenne 360 K'!$L$2:$S$5,7,0),"")</f>
        <v/>
      </c>
      <c r="AA11" s="36" t="str">
        <f>IFERROR(VLOOKUP(A11,'NMnO K'!$AX$5:$BE$8,7,0),"")</f>
        <v/>
      </c>
      <c r="AB11" s="36" t="str">
        <f>IFERROR(VLOOKUP(A11,'XI Szago K'!$J$3:$Q$6,7,0),"")</f>
        <v/>
      </c>
      <c r="AC11" s="14" t="str">
        <f>IFERROR(VLOOKUP($A11,'H51 100 K'!$AC$6:$AJ$153,7,0),"")</f>
        <v/>
      </c>
      <c r="AD11" s="14" t="str">
        <f>IFERROR(VLOOKUP(A11,'Harce K'!$K$6:$R$12,7,0),"")</f>
        <v/>
      </c>
      <c r="AE11" s="14" t="str">
        <f>IFERROR(VLOOKUP($A11,'Grassor TR150 K'!$BL$4:$BS$7,7,0),"")</f>
        <v/>
      </c>
      <c r="AF11" s="36" t="str">
        <f>IFERROR(VLOOKUP($A11,'Pazur K'!$P$3:$W$7,7,0),"")</f>
        <v/>
      </c>
      <c r="AG11" s="14">
        <f>IFERROR(VLOOKUP($A11,'Szaga TR100 K'!$J$1:$Q$12,7,0),"")</f>
        <v>50</v>
      </c>
      <c r="AH11" s="36" t="str">
        <f>IFERROR(VLOOKUP($A11,'Odyseja K'!$G$1:$N$6,7,0),"")</f>
        <v/>
      </c>
      <c r="AI11" s="36"/>
      <c r="AJ11" s="14" t="str">
        <f>IFERROR(VLOOKUP($A11,'H52 100 K'!$AC$6:$AJ$27,7,0),"")</f>
        <v/>
      </c>
      <c r="AK11" s="14" t="str">
        <f>IFERROR(VLOOKUP($A11,'Azymut Orient K'!$O$3:$V$4,7,0),"")</f>
        <v/>
      </c>
      <c r="AL11" s="14" t="str">
        <f>IFERROR(VLOOKUP($A11,'Masakra TR100 K'!$AB$5:$AI$7,7,0),"")</f>
        <v/>
      </c>
      <c r="AM11" s="501">
        <f>MIN(COUNT(F11:W11)+MIN(COUNT(Z11:AL11)/2,2),6)</f>
        <v>3.5</v>
      </c>
    </row>
    <row r="12" spans="1:39" s="15" customFormat="1">
      <c r="A12">
        <v>460</v>
      </c>
      <c r="B12" s="40" t="str">
        <f>VLOOKUP($A12,id!$C:$H,6,0)</f>
        <v>Czarny Basia</v>
      </c>
      <c r="C12" s="40" t="str">
        <f>VLOOKUP($A12,id!$C:$H,4,0)</f>
        <v>Szkoła Fechtunku ARAMIS</v>
      </c>
      <c r="D12" s="2">
        <f>IF(E11=E12,D11,ROW(B10))</f>
        <v>10</v>
      </c>
      <c r="E12" s="11">
        <f>LARGE(F12:Y12,1)+LARGE(F12:Y12,2)+IFERROR(LARGE(F12:Y12,3),0)+IFERROR(LARGE(F12:Y12,4),0)+IFERROR(LARGE(F12:Y12,5),0)+IFERROR(LARGE(F12:Y12,6),0)</f>
        <v>231.95132744074851</v>
      </c>
      <c r="F12" s="14"/>
      <c r="G12" s="14"/>
      <c r="H12" s="14"/>
      <c r="I12" s="16"/>
      <c r="J12" s="37"/>
      <c r="K12" s="16"/>
      <c r="L12" s="14"/>
      <c r="M12" s="14"/>
      <c r="N12" s="14">
        <f>IFERROR(VLOOKUP($A12,'BO K'!$S$4:$Z$16,7,0),"")</f>
        <v>69.045164457535577</v>
      </c>
      <c r="O12" s="14" t="str">
        <f>IFERROR(VLOOKUP($A12,'Szaga TR150 K'!$J$1:$Q$6,7,0),"")</f>
        <v/>
      </c>
      <c r="P12" s="14" t="str">
        <f>IFERROR(VLOOKUP($A12,'Rajd Konwalii K'!$L$3:$S$13,7,0),"")</f>
        <v/>
      </c>
      <c r="Q12" s="14">
        <f>IFERROR(VLOOKUP($A12,'Korno K'!$BE$1:$BL$15,7,0),"")</f>
        <v>98.319327731092429</v>
      </c>
      <c r="R12" s="14" t="str">
        <f>IFERROR(VLOOKUP($A12,'Abentojra K'!$J$2:$Q$10,7,0),"")</f>
        <v/>
      </c>
      <c r="S12" s="14">
        <f>IFERROR(VLOOKUP($A12,'Mordownik K'!$P$5:$W$14,7,0),"")</f>
        <v>64.586835252120537</v>
      </c>
      <c r="T12" s="14"/>
      <c r="U12" s="14" t="str">
        <f>IFERROR(VLOOKUP($A12,'H52 200 K'!$AL$6:$AS$16,7,0),"")</f>
        <v/>
      </c>
      <c r="V12" s="14" t="str">
        <f>IFERROR(VLOOKUP($A12,'XII Szago K'!$AH$3:$AO$8,7,0),"")</f>
        <v/>
      </c>
      <c r="W12" s="14" t="str">
        <f>IFERROR(VLOOKUP($A12,'Masakra TR200 K'!$AN$5:$AU$8,7,0),"")</f>
        <v/>
      </c>
      <c r="X12" s="10">
        <f>IFERROR(LARGE(Z12:AL12,1),0)+IFERROR(LARGE(Z12:AL12,2),0)</f>
        <v>0</v>
      </c>
      <c r="Y12" s="10">
        <f>IFERROR(LARGE(Z12:AL12,3),0)+IFERROR(LARGE(Z12:AL12,4),0)</f>
        <v>0</v>
      </c>
      <c r="Z12" s="14"/>
      <c r="AA12" s="36"/>
      <c r="AB12" s="36"/>
      <c r="AC12" s="14"/>
      <c r="AD12" s="14"/>
      <c r="AE12" s="14"/>
      <c r="AF12" s="36" t="str">
        <f>IFERROR(VLOOKUP($A12,'Pazur K'!$P$3:$W$7,7,0),"")</f>
        <v/>
      </c>
      <c r="AG12" s="14" t="str">
        <f>IFERROR(VLOOKUP($A12,'Szaga TR100 K'!$J$1:$Q$12,7,0),"")</f>
        <v/>
      </c>
      <c r="AH12" s="36" t="str">
        <f>IFERROR(VLOOKUP($A12,'Odyseja K'!$G$1:$N$6,7,0),"")</f>
        <v/>
      </c>
      <c r="AI12" s="36"/>
      <c r="AJ12" s="14" t="str">
        <f>IFERROR(VLOOKUP($A12,'H52 100 K'!$AC$6:$AJ$27,7,0),"")</f>
        <v/>
      </c>
      <c r="AK12" s="14" t="str">
        <f>IFERROR(VLOOKUP($A12,'Azymut Orient K'!$O$3:$V$4,7,0),"")</f>
        <v/>
      </c>
      <c r="AL12" s="14" t="str">
        <f>IFERROR(VLOOKUP($A12,'Masakra TR100 K'!$AB$5:$AI$7,7,0),"")</f>
        <v/>
      </c>
      <c r="AM12" s="501">
        <f>MIN(COUNT(F12:W12)+MIN(COUNT(Z12:AL12)/2,2),6)</f>
        <v>3</v>
      </c>
    </row>
    <row r="13" spans="1:39" s="15" customFormat="1">
      <c r="A13" s="15">
        <v>119</v>
      </c>
      <c r="B13" s="40" t="str">
        <f>VLOOKUP($A13,id!$C:$H,6,0)</f>
        <v>Motyl-Adamczyk Agata</v>
      </c>
      <c r="C13" s="40" t="str">
        <f>VLOOKUP($A13,id!$C:$H,4,0)</f>
        <v>Zdezorientowani</v>
      </c>
      <c r="D13" s="2">
        <f>IF(E12=E13,D12,ROW(B11))</f>
        <v>11</v>
      </c>
      <c r="E13" s="11">
        <f>LARGE(F13:Y13,1)+LARGE(F13:Y13,2)+IFERROR(LARGE(F13:Y13,3),0)+IFERROR(LARGE(F13:Y13,4),0)+IFERROR(LARGE(F13:Y13,5),0)+IFERROR(LARGE(F13:Y13,6),0)</f>
        <v>226.80952703290751</v>
      </c>
      <c r="F13" s="14"/>
      <c r="G13" s="14"/>
      <c r="H13" s="14" t="str">
        <f>IFERROR(VLOOKUP($A13,'H51 200 K'!$AL$6:$AS$99,7,0),"")</f>
        <v/>
      </c>
      <c r="I13" s="16" t="str">
        <f>IFERROR(VLOOKUP($A13,'Dymno K'!$BD$3:$BK$11,7,0),"")</f>
        <v/>
      </c>
      <c r="J13" s="37" t="str">
        <f>IFERROR(VLOOKUP($A13,'X Kompas K'!$L$2:$S$5,7,0),"")</f>
        <v/>
      </c>
      <c r="K13" s="16" t="str">
        <f>IFERROR(VLOOKUP($A13,'Dukty K'!$BH$1:$BO$9,7,0),"")</f>
        <v/>
      </c>
      <c r="L13" s="14" t="str">
        <f>IFERROR(VLOOKUP($A13,'Tropy K'!$O$2:$V$16,7,0),"")</f>
        <v/>
      </c>
      <c r="M13" s="14" t="str">
        <f>IFERROR(VLOOKUP($A13,'Grassor TR300 K'!$CR$4:$CY$7,7,0),"")</f>
        <v/>
      </c>
      <c r="N13" s="14" t="str">
        <f>IFERROR(VLOOKUP($A13,'BO K'!$S$4:$Z$16,7,0),"")</f>
        <v/>
      </c>
      <c r="O13" s="14" t="str">
        <f>IFERROR(VLOOKUP($A13,'Szaga TR150 K'!$J$1:$Q$6,7,0),"")</f>
        <v/>
      </c>
      <c r="P13" s="14" t="str">
        <f>IFERROR(VLOOKUP($A13,'Rajd Konwalii K'!$L$3:$S$13,7,0),"")</f>
        <v/>
      </c>
      <c r="Q13" s="14">
        <f>IFERROR(VLOOKUP($A13,'Korno K'!$BE$1:$BL$15,7,0),"")</f>
        <v>91.596638655462158</v>
      </c>
      <c r="R13" s="14" t="str">
        <f>IFERROR(VLOOKUP($A13,'Abentojra K'!$J$2:$Q$10,7,0),"")</f>
        <v/>
      </c>
      <c r="S13" s="14" t="str">
        <f>IFERROR(VLOOKUP($A13,'Mordownik K'!$P$5:$W$14,7,0),"")</f>
        <v/>
      </c>
      <c r="T13" s="14"/>
      <c r="U13" s="14" t="str">
        <f>IFERROR(VLOOKUP($A13,'H52 200 K'!$AL$6:$AS$16,7,0),"")</f>
        <v/>
      </c>
      <c r="V13" s="14" t="str">
        <f>IFERROR(VLOOKUP($A13,'XII Szago K'!$AH$3:$AO$8,7,0),"")</f>
        <v/>
      </c>
      <c r="W13" s="14" t="str">
        <f>IFERROR(VLOOKUP($A13,'Masakra TR200 K'!$AN$5:$AU$8,7,0),"")</f>
        <v/>
      </c>
      <c r="X13" s="10">
        <f>IFERROR(LARGE(Z13:AL13,1),0)+IFERROR(LARGE(Z13:AL13,2),0)</f>
        <v>98.849252013808979</v>
      </c>
      <c r="Y13" s="10">
        <f>IFERROR(LARGE(Z13:AL13,3),0)+IFERROR(LARGE(Z13:AL13,4),0)</f>
        <v>36.36363636363636</v>
      </c>
      <c r="Z13" s="14" t="str">
        <f>IFERROR(VLOOKUP(A13,'Wiosenne 360 K'!$L$2:$S$5,7,0),"")</f>
        <v/>
      </c>
      <c r="AA13" s="36">
        <f>IFERROR(VLOOKUP(A13,'NMnO K'!$AX$5:$BE$8,7,0),"")</f>
        <v>50</v>
      </c>
      <c r="AB13" s="36" t="str">
        <f>IFERROR(VLOOKUP(A13,'XI Szago K'!$J$3:$Q$6,7,0),"")</f>
        <v/>
      </c>
      <c r="AC13" s="14" t="str">
        <f>IFERROR(VLOOKUP($A13,'H51 100 K'!$AC$6:$AJ$153,7,0),"")</f>
        <v/>
      </c>
      <c r="AD13" s="14">
        <f>IFERROR(VLOOKUP(A13,'Harce K'!$K$6:$R$12,7,0),"")</f>
        <v>36.36363636363636</v>
      </c>
      <c r="AE13" s="14" t="str">
        <f>IFERROR(VLOOKUP($A13,'Grassor TR150 K'!$BL$4:$BS$7,7,0),"")</f>
        <v/>
      </c>
      <c r="AF13" s="36" t="str">
        <f>IFERROR(VLOOKUP($A13,'Pazur K'!$P$3:$W$7,7,0),"")</f>
        <v/>
      </c>
      <c r="AG13" s="14" t="str">
        <f>IFERROR(VLOOKUP($A13,'Szaga TR100 K'!$J$1:$Q$12,7,0),"")</f>
        <v/>
      </c>
      <c r="AH13" s="36">
        <f>IFERROR(VLOOKUP($A13,'Odyseja K'!$G$1:$N$6,7,0),"")</f>
        <v>48.849252013808979</v>
      </c>
      <c r="AI13" s="36"/>
      <c r="AJ13" s="14" t="str">
        <f>IFERROR(VLOOKUP($A13,'H52 100 K'!$AC$6:$AJ$27,7,0),"")</f>
        <v/>
      </c>
      <c r="AK13" s="14" t="str">
        <f>IFERROR(VLOOKUP($A13,'Azymut Orient K'!$O$3:$V$4,7,0),"")</f>
        <v/>
      </c>
      <c r="AL13" s="14" t="str">
        <f>IFERROR(VLOOKUP($A13,'Masakra TR100 K'!$AB$5:$AI$7,7,0),"")</f>
        <v/>
      </c>
      <c r="AM13" s="501">
        <f>MIN(COUNT(F13:W13)+MIN(COUNT(Z13:AL13)/2,2),6)</f>
        <v>2.5</v>
      </c>
    </row>
    <row r="14" spans="1:39" s="15" customFormat="1">
      <c r="A14" s="15">
        <v>395</v>
      </c>
      <c r="B14" s="40" t="str">
        <f>VLOOKUP($A14,id!$C:$H,6,0)</f>
        <v>LIPIŃSKA KATARZYNA</v>
      </c>
      <c r="C14" s="40">
        <f>VLOOKUP($A14,id!$C:$H,4,0)</f>
        <v>0</v>
      </c>
      <c r="D14" s="2">
        <f>IF(E13=E14,D13,ROW(B12))</f>
        <v>12</v>
      </c>
      <c r="E14" s="11">
        <f>LARGE(F14:Y14,1)+LARGE(F14:Y14,2)+IFERROR(LARGE(F14:Y14,3),0)+IFERROR(LARGE(F14:Y14,4),0)+IFERROR(LARGE(F14:Y14,5),0)+IFERROR(LARGE(F14:Y14,6),0)</f>
        <v>211.09975491523966</v>
      </c>
      <c r="F14" s="14"/>
      <c r="G14" s="14"/>
      <c r="H14" s="14"/>
      <c r="I14" s="16">
        <f>IFERROR(VLOOKUP($A14,'Dymno K'!$BD$3:$BK$11,7,0),"")</f>
        <v>71.869743063056703</v>
      </c>
      <c r="J14" s="37" t="str">
        <f>IFERROR(VLOOKUP($A14,'X Kompas K'!$L$2:$S$5,7,0),"")</f>
        <v/>
      </c>
      <c r="K14" s="16" t="str">
        <f>IFERROR(VLOOKUP($A14,'Dukty K'!$BH$1:$BO$9,7,0),"")</f>
        <v/>
      </c>
      <c r="L14" s="14">
        <f>IFERROR(VLOOKUP($A14,'Tropy K'!$O$2:$V$16,7,0),"")</f>
        <v>73.13800553386649</v>
      </c>
      <c r="M14" s="14" t="str">
        <f>IFERROR(VLOOKUP($A14,'Grassor TR300 K'!$CR$4:$CY$7,7,0),"")</f>
        <v/>
      </c>
      <c r="N14" s="14" t="str">
        <f>IFERROR(VLOOKUP($A14,'BO K'!$S$4:$Z$16,7,0),"")</f>
        <v/>
      </c>
      <c r="O14" s="14" t="str">
        <f>IFERROR(VLOOKUP($A14,'Szaga TR150 K'!$J$1:$Q$6,7,0),"")</f>
        <v/>
      </c>
      <c r="P14" s="14" t="str">
        <f>IFERROR(VLOOKUP($A14,'Rajd Konwalii K'!$L$3:$S$13,7,0),"")</f>
        <v/>
      </c>
      <c r="Q14" s="14" t="str">
        <f>IFERROR(VLOOKUP($A14,'Korno K'!$BE$1:$BL$15,7,0),"")</f>
        <v/>
      </c>
      <c r="R14" s="14">
        <f>IFERROR(VLOOKUP($A14,'Abentojra K'!$J$2:$Q$10,7,0),"")</f>
        <v>66.09200631831645</v>
      </c>
      <c r="S14" s="14" t="str">
        <f>IFERROR(VLOOKUP($A14,'Mordownik K'!$P$5:$W$14,7,0),"")</f>
        <v/>
      </c>
      <c r="T14" s="14"/>
      <c r="U14" s="14" t="str">
        <f>IFERROR(VLOOKUP($A14,'H52 200 K'!$AL$6:$AS$16,7,0),"")</f>
        <v/>
      </c>
      <c r="V14" s="14" t="str">
        <f>IFERROR(VLOOKUP($A14,'XII Szago K'!$AH$3:$AO$8,7,0),"")</f>
        <v/>
      </c>
      <c r="W14" s="14" t="str">
        <f>IFERROR(VLOOKUP($A14,'Masakra TR200 K'!$AN$5:$AU$8,7,0),"")</f>
        <v/>
      </c>
      <c r="X14" s="10">
        <f>IFERROR(LARGE(Z14:AL14,1),0)+IFERROR(LARGE(Z14:AL14,2),0)</f>
        <v>0</v>
      </c>
      <c r="Y14" s="10">
        <f>IFERROR(LARGE(Z14:AL14,3),0)+IFERROR(LARGE(Z14:AL14,4),0)</f>
        <v>0</v>
      </c>
      <c r="Z14" s="14"/>
      <c r="AA14" s="36"/>
      <c r="AB14" s="36"/>
      <c r="AC14" s="14"/>
      <c r="AD14" s="14" t="str">
        <f>IFERROR(VLOOKUP(A14,'Harce K'!$K$6:$R$12,7,0),"")</f>
        <v/>
      </c>
      <c r="AE14" s="14" t="str">
        <f>IFERROR(VLOOKUP($A14,'Grassor TR150 K'!$BL$4:$BS$7,7,0),"")</f>
        <v/>
      </c>
      <c r="AF14" s="36" t="str">
        <f>IFERROR(VLOOKUP($A14,'Pazur K'!$P$3:$W$7,7,0),"")</f>
        <v/>
      </c>
      <c r="AG14" s="14" t="str">
        <f>IFERROR(VLOOKUP($A14,'Szaga TR100 K'!$J$1:$Q$12,7,0),"")</f>
        <v/>
      </c>
      <c r="AH14" s="36" t="str">
        <f>IFERROR(VLOOKUP($A14,'Odyseja K'!$G$1:$N$6,7,0),"")</f>
        <v/>
      </c>
      <c r="AI14" s="36"/>
      <c r="AJ14" s="14" t="str">
        <f>IFERROR(VLOOKUP($A14,'H52 100 K'!$AC$6:$AJ$27,7,0),"")</f>
        <v/>
      </c>
      <c r="AK14" s="14" t="str">
        <f>IFERROR(VLOOKUP($A14,'Azymut Orient K'!$O$3:$V$4,7,0),"")</f>
        <v/>
      </c>
      <c r="AL14" s="14" t="str">
        <f>IFERROR(VLOOKUP($A14,'Masakra TR100 K'!$AB$5:$AI$7,7,0),"")</f>
        <v/>
      </c>
      <c r="AM14" s="501">
        <f>MIN(COUNT(F14:W14)+MIN(COUNT(Z14:AL14)/2,2),6)</f>
        <v>3</v>
      </c>
    </row>
    <row r="15" spans="1:39" s="15" customFormat="1">
      <c r="A15" s="15">
        <v>136</v>
      </c>
      <c r="B15" s="40" t="str">
        <f>VLOOKUP($A15,id!$C:$H,6,0)</f>
        <v>Skompska Anna</v>
      </c>
      <c r="C15" s="40" t="str">
        <f>VLOOKUP($A15,id!$C:$H,4,0)</f>
        <v>Mazurskie Tropy</v>
      </c>
      <c r="D15" s="2">
        <f>IF(E14=E15,D14,ROW(B13))</f>
        <v>13</v>
      </c>
      <c r="E15" s="11">
        <f>LARGE(F15:Y15,1)+LARGE(F15:Y15,2)+IFERROR(LARGE(F15:Y15,3),0)+IFERROR(LARGE(F15:Y15,4),0)+IFERROR(LARGE(F15:Y15,5),0)+IFERROR(LARGE(F15:Y15,6),0)</f>
        <v>205.78235732484154</v>
      </c>
      <c r="F15" s="14"/>
      <c r="G15" s="14"/>
      <c r="H15" s="14" t="str">
        <f>IFERROR(VLOOKUP($A15,'H51 200 K'!$AL$6:$AS$99,7,0),"")</f>
        <v/>
      </c>
      <c r="I15" s="16">
        <f>IFERROR(VLOOKUP($A15,'Dymno K'!$BD$3:$BK$11,7,0),"")</f>
        <v>0</v>
      </c>
      <c r="J15" s="37" t="str">
        <f>IFERROR(VLOOKUP($A15,'X Kompas K'!$L$2:$S$5,7,0),"")</f>
        <v/>
      </c>
      <c r="K15" s="16" t="str">
        <f>IFERROR(VLOOKUP($A15,'Dukty K'!$BH$1:$BO$9,7,0),"")</f>
        <v/>
      </c>
      <c r="L15" s="14" t="str">
        <f>IFERROR(VLOOKUP($A15,'Tropy K'!$O$2:$V$16,7,0),"")</f>
        <v/>
      </c>
      <c r="M15" s="14" t="str">
        <f>IFERROR(VLOOKUP($A15,'Grassor TR300 K'!$CR$4:$CY$7,7,0),"")</f>
        <v/>
      </c>
      <c r="N15" s="14">
        <f>IFERROR(VLOOKUP($A15,'BO K'!$S$4:$Z$16,7,0),"")</f>
        <v>47.719550344216039</v>
      </c>
      <c r="O15" s="14">
        <f>IFERROR(VLOOKUP($A15,'Szaga TR150 K'!$J$1:$Q$6,7,0),"")</f>
        <v>51.724137931034477</v>
      </c>
      <c r="P15" s="14" t="str">
        <f>IFERROR(VLOOKUP($A15,'Rajd Konwalii K'!$L$3:$S$13,7,0),"")</f>
        <v/>
      </c>
      <c r="Q15" s="14" t="str">
        <f>IFERROR(VLOOKUP($A15,'Korno K'!$BE$1:$BL$15,7,0),"")</f>
        <v/>
      </c>
      <c r="R15" s="14">
        <f>IFERROR(VLOOKUP($A15,'Abentojra K'!$J$2:$Q$10,7,0),"")</f>
        <v>66.691208551483413</v>
      </c>
      <c r="S15" s="14" t="str">
        <f>IFERROR(VLOOKUP($A15,'Mordownik K'!$P$5:$W$14,7,0),"")</f>
        <v/>
      </c>
      <c r="T15" s="14"/>
      <c r="U15" s="14" t="str">
        <f>IFERROR(VLOOKUP($A15,'H52 200 K'!$AL$6:$AS$16,7,0),"")</f>
        <v/>
      </c>
      <c r="V15" s="14" t="str">
        <f>IFERROR(VLOOKUP($A15,'XII Szago K'!$AH$3:$AO$8,7,0),"")</f>
        <v/>
      </c>
      <c r="W15" s="14" t="str">
        <f>IFERROR(VLOOKUP($A15,'Masakra TR200 K'!$AN$5:$AU$8,7,0),"")</f>
        <v/>
      </c>
      <c r="X15" s="10">
        <f>IFERROR(LARGE(Z15:AL15,1),0)+IFERROR(LARGE(Z15:AL15,2),0)</f>
        <v>39.64746049810762</v>
      </c>
      <c r="Y15" s="10">
        <f>IFERROR(LARGE(Z15:AL15,3),0)+IFERROR(LARGE(Z15:AL15,4),0)</f>
        <v>0</v>
      </c>
      <c r="Z15" s="14">
        <f>IFERROR(VLOOKUP(A15,'Wiosenne 360 K'!$L$2:$S$5,7,0),"")</f>
        <v>39.64746049810762</v>
      </c>
      <c r="AA15" s="36"/>
      <c r="AB15" s="36" t="str">
        <f>IFERROR(VLOOKUP(A15,'XI Szago K'!$J$3:$Q$6,7,0),"")</f>
        <v/>
      </c>
      <c r="AC15" s="14" t="str">
        <f>IFERROR(VLOOKUP($A15,'H51 100 K'!$AC$6:$AJ$153,7,0),"")</f>
        <v/>
      </c>
      <c r="AD15" s="14" t="str">
        <f>IFERROR(VLOOKUP(A15,'Harce K'!$K$6:$R$12,7,0),"")</f>
        <v/>
      </c>
      <c r="AE15" s="14" t="str">
        <f>IFERROR(VLOOKUP($A15,'Grassor TR150 K'!$BL$4:$BS$7,7,0),"")</f>
        <v/>
      </c>
      <c r="AF15" s="36" t="str">
        <f>IFERROR(VLOOKUP($A15,'Pazur K'!$P$3:$W$7,7,0),"")</f>
        <v/>
      </c>
      <c r="AG15" s="14" t="str">
        <f>IFERROR(VLOOKUP($A15,'Szaga TR100 K'!$J$1:$Q$12,7,0),"")</f>
        <v/>
      </c>
      <c r="AH15" s="36" t="str">
        <f>IFERROR(VLOOKUP($A15,'Odyseja K'!$G$1:$N$6,7,0),"")</f>
        <v/>
      </c>
      <c r="AI15" s="36"/>
      <c r="AJ15" s="14" t="str">
        <f>IFERROR(VLOOKUP($A15,'H52 100 K'!$AC$6:$AJ$27,7,0),"")</f>
        <v/>
      </c>
      <c r="AK15" s="14" t="str">
        <f>IFERROR(VLOOKUP($A15,'Azymut Orient K'!$O$3:$V$4,7,0),"")</f>
        <v/>
      </c>
      <c r="AL15" s="14" t="str">
        <f>IFERROR(VLOOKUP($A15,'Masakra TR100 K'!$AB$5:$AI$7,7,0),"")</f>
        <v/>
      </c>
      <c r="AM15" s="501">
        <f>MIN(COUNT(F15:W15)+MIN(COUNT(Z15:AL15)/2,2),6)</f>
        <v>4.5</v>
      </c>
    </row>
    <row r="16" spans="1:39" s="15" customFormat="1">
      <c r="A16" s="15">
        <v>394</v>
      </c>
      <c r="B16" s="40" t="str">
        <f>VLOOKUP($A16,id!$C:$H,6,0)</f>
        <v>BIOLIK AGNIESZKA</v>
      </c>
      <c r="C16" s="40" t="str">
        <f>VLOOKUP($A16,id!$C:$H,4,0)</f>
        <v>Bioliki</v>
      </c>
      <c r="D16" s="2">
        <f>IF(E15=E16,D15,ROW(B14))</f>
        <v>14</v>
      </c>
      <c r="E16" s="11">
        <f>LARGE(F16:Y16,1)+LARGE(F16:Y16,2)+IFERROR(LARGE(F16:Y16,3),0)+IFERROR(LARGE(F16:Y16,4),0)+IFERROR(LARGE(F16:Y16,5),0)+IFERROR(LARGE(F16:Y16,6),0)</f>
        <v>184.84853570593623</v>
      </c>
      <c r="F16" s="14"/>
      <c r="G16" s="14"/>
      <c r="H16" s="14"/>
      <c r="I16" s="16">
        <f>IFERROR(VLOOKUP($A16,'Dymno K'!$BD$3:$BK$11,7,0),"")</f>
        <v>92.963650106507274</v>
      </c>
      <c r="J16" s="37" t="str">
        <f>IFERROR(VLOOKUP($A16,'X Kompas K'!$L$2:$S$5,7,0),"")</f>
        <v/>
      </c>
      <c r="K16" s="16" t="str">
        <f>IFERROR(VLOOKUP($A16,'Dukty K'!$BH$1:$BO$9,7,0),"")</f>
        <v/>
      </c>
      <c r="L16" s="14" t="str">
        <f>IFERROR(VLOOKUP($A16,'Tropy K'!$O$2:$V$16,7,0),"")</f>
        <v/>
      </c>
      <c r="M16" s="14" t="str">
        <f>IFERROR(VLOOKUP($A16,'Grassor TR300 K'!$CR$4:$CY$7,7,0),"")</f>
        <v/>
      </c>
      <c r="N16" s="14" t="str">
        <f>IFERROR(VLOOKUP($A16,'BO K'!$S$4:$Z$16,7,0),"")</f>
        <v/>
      </c>
      <c r="O16" s="14" t="str">
        <f>IFERROR(VLOOKUP($A16,'Szaga TR150 K'!$J$1:$Q$6,7,0),"")</f>
        <v/>
      </c>
      <c r="P16" s="14" t="str">
        <f>IFERROR(VLOOKUP($A16,'Rajd Konwalii K'!$L$3:$S$13,7,0),"")</f>
        <v/>
      </c>
      <c r="Q16" s="14" t="str">
        <f>IFERROR(VLOOKUP($A16,'Korno K'!$BE$1:$BL$15,7,0),"")</f>
        <v/>
      </c>
      <c r="R16" s="14">
        <f>IFERROR(VLOOKUP($A16,'Abentojra K'!$J$2:$Q$10,7,0),"")</f>
        <v>91.884885599428941</v>
      </c>
      <c r="S16" s="14" t="str">
        <f>IFERROR(VLOOKUP($A16,'Mordownik K'!$P$5:$W$14,7,0),"")</f>
        <v/>
      </c>
      <c r="T16" s="14"/>
      <c r="U16" s="14" t="str">
        <f>IFERROR(VLOOKUP($A16,'H52 200 K'!$AL$6:$AS$16,7,0),"")</f>
        <v/>
      </c>
      <c r="V16" s="14" t="str">
        <f>IFERROR(VLOOKUP($A16,'XII Szago K'!$AH$3:$AO$8,7,0),"")</f>
        <v/>
      </c>
      <c r="W16" s="14" t="str">
        <f>IFERROR(VLOOKUP($A16,'Masakra TR200 K'!$AN$5:$AU$8,7,0),"")</f>
        <v/>
      </c>
      <c r="X16" s="10">
        <f>IFERROR(LARGE(Z16:AL16,1),0)+IFERROR(LARGE(Z16:AL16,2),0)</f>
        <v>0</v>
      </c>
      <c r="Y16" s="10">
        <f>IFERROR(LARGE(Z16:AL16,3),0)+IFERROR(LARGE(Z16:AL16,4),0)</f>
        <v>0</v>
      </c>
      <c r="Z16" s="14"/>
      <c r="AA16" s="36"/>
      <c r="AB16" s="36"/>
      <c r="AC16" s="14"/>
      <c r="AD16" s="14" t="str">
        <f>IFERROR(VLOOKUP(A16,'Harce K'!$K$6:$R$12,7,0),"")</f>
        <v/>
      </c>
      <c r="AE16" s="14" t="str">
        <f>IFERROR(VLOOKUP($A16,'Grassor TR150 K'!$BL$4:$BS$7,7,0),"")</f>
        <v/>
      </c>
      <c r="AF16" s="36" t="str">
        <f>IFERROR(VLOOKUP($A16,'Pazur K'!$P$3:$W$7,7,0),"")</f>
        <v/>
      </c>
      <c r="AG16" s="14" t="str">
        <f>IFERROR(VLOOKUP($A16,'Szaga TR100 K'!$J$1:$Q$12,7,0),"")</f>
        <v/>
      </c>
      <c r="AH16" s="36" t="str">
        <f>IFERROR(VLOOKUP($A16,'Odyseja K'!$G$1:$N$6,7,0),"")</f>
        <v/>
      </c>
      <c r="AI16" s="36"/>
      <c r="AJ16" s="14" t="str">
        <f>IFERROR(VLOOKUP($A16,'H52 100 K'!$AC$6:$AJ$27,7,0),"")</f>
        <v/>
      </c>
      <c r="AK16" s="14" t="str">
        <f>IFERROR(VLOOKUP($A16,'Azymut Orient K'!$O$3:$V$4,7,0),"")</f>
        <v/>
      </c>
      <c r="AL16" s="14" t="str">
        <f>IFERROR(VLOOKUP($A16,'Masakra TR100 K'!$AB$5:$AI$7,7,0),"")</f>
        <v/>
      </c>
      <c r="AM16" s="501">
        <f>MIN(COUNT(F16:W16)+MIN(COUNT(Z16:AL16)/2,2),6)</f>
        <v>2</v>
      </c>
    </row>
    <row r="17" spans="1:39" s="15" customFormat="1">
      <c r="A17" s="15">
        <v>57</v>
      </c>
      <c r="B17" s="40" t="str">
        <f>VLOOKUP($A17,id!$C:$H,6,0)</f>
        <v>Marcinkowska Magdalena</v>
      </c>
      <c r="C17" s="40">
        <f>VLOOKUP($A17,id!$C:$H,4,0)</f>
        <v>0</v>
      </c>
      <c r="D17" s="2">
        <f>IF(E16=E17,D16,ROW(B15))</f>
        <v>15</v>
      </c>
      <c r="E17" s="11">
        <f>LARGE(F17:Y17,1)+LARGE(F17:Y17,2)+IFERROR(LARGE(F17:Y17,3),0)+IFERROR(LARGE(F17:Y17,4),0)+IFERROR(LARGE(F17:Y17,5),0)+IFERROR(LARGE(F17:Y17,6),0)</f>
        <v>156.30057683328147</v>
      </c>
      <c r="F17" s="14">
        <f>IFERROR(VLOOKUP(A17,'Róża K'!I:Q,7,0),"")</f>
        <v>80.115154402170546</v>
      </c>
      <c r="G17" s="14" t="str">
        <f>IFERROR(VLOOKUP($A17,'Złoto K'!AO:AU,7,0),"")</f>
        <v/>
      </c>
      <c r="H17" s="14" t="str">
        <f>IFERROR(VLOOKUP($A17,'H51 200 K'!$AL$6:$AS$99,7,0),"")</f>
        <v/>
      </c>
      <c r="I17" s="16" t="str">
        <f>IFERROR(VLOOKUP($A17,'Dymno K'!$BD$3:$BK$11,7,0),"")</f>
        <v/>
      </c>
      <c r="J17" s="37" t="str">
        <f>IFERROR(VLOOKUP($A17,'X Kompas K'!$L$2:$S$5,7,0),"")</f>
        <v/>
      </c>
      <c r="K17" s="16" t="str">
        <f>IFERROR(VLOOKUP($A17,'Dukty K'!$BH$1:$BO$9,7,0),"")</f>
        <v/>
      </c>
      <c r="L17" s="14">
        <f>IFERROR(VLOOKUP($A17,'Tropy K'!$O$2:$V$16,7,0),"")</f>
        <v>76.185422431110936</v>
      </c>
      <c r="M17" s="14" t="str">
        <f>IFERROR(VLOOKUP($A17,'Grassor TR300 K'!$CR$4:$CY$7,7,0),"")</f>
        <v/>
      </c>
      <c r="N17" s="14" t="str">
        <f>IFERROR(VLOOKUP($A17,'BO K'!$S$4:$Z$16,7,0),"")</f>
        <v/>
      </c>
      <c r="O17" s="14" t="str">
        <f>IFERROR(VLOOKUP($A17,'Szaga TR150 K'!$J$1:$Q$6,7,0),"")</f>
        <v/>
      </c>
      <c r="P17" s="14" t="str">
        <f>IFERROR(VLOOKUP($A17,'Rajd Konwalii K'!$L$3:$S$13,7,0),"")</f>
        <v/>
      </c>
      <c r="Q17" s="14" t="str">
        <f>IFERROR(VLOOKUP($A17,'Korno K'!$BE$1:$BL$15,7,0),"")</f>
        <v/>
      </c>
      <c r="R17" s="14" t="str">
        <f>IFERROR(VLOOKUP($A17,'Abentojra K'!$J$2:$Q$10,7,0),"")</f>
        <v/>
      </c>
      <c r="S17" s="14" t="str">
        <f>IFERROR(VLOOKUP($A17,'Mordownik K'!$P$5:$W$14,7,0),"")</f>
        <v/>
      </c>
      <c r="T17" s="14"/>
      <c r="U17" s="14" t="str">
        <f>IFERROR(VLOOKUP($A17,'H52 200 K'!$AL$6:$AS$16,7,0),"")</f>
        <v/>
      </c>
      <c r="V17" s="14" t="str">
        <f>IFERROR(VLOOKUP($A17,'XII Szago K'!$AH$3:$AO$8,7,0),"")</f>
        <v/>
      </c>
      <c r="W17" s="14" t="str">
        <f>IFERROR(VLOOKUP($A17,'Masakra TR200 K'!$AN$5:$AU$8,7,0),"")</f>
        <v/>
      </c>
      <c r="X17" s="10">
        <f>IFERROR(LARGE(Z17:AL17,1),0)+IFERROR(LARGE(Z17:AL17,2),0)</f>
        <v>0</v>
      </c>
      <c r="Y17" s="10">
        <f>IFERROR(LARGE(Z17:AL17,3),0)+IFERROR(LARGE(Z17:AL17,4),0)</f>
        <v>0</v>
      </c>
      <c r="Z17" s="14" t="str">
        <f>IFERROR(VLOOKUP(A17,'Wiosenne 360 K'!$L$2:$S$5,7,0),"")</f>
        <v/>
      </c>
      <c r="AA17" s="36" t="str">
        <f>IFERROR(VLOOKUP(A17,'NMnO K'!$AX$5:$BE$8,7,0),"")</f>
        <v/>
      </c>
      <c r="AB17" s="36" t="str">
        <f>IFERROR(VLOOKUP(A17,'XI Szago K'!$J$3:$Q$6,7,0),"")</f>
        <v/>
      </c>
      <c r="AC17" s="14" t="str">
        <f>IFERROR(VLOOKUP($A17,'H51 100 K'!$AC$6:$AJ$153,7,0),"")</f>
        <v/>
      </c>
      <c r="AD17" s="14" t="str">
        <f>IFERROR(VLOOKUP(A17,'Harce K'!$K$6:$R$12,7,0),"")</f>
        <v/>
      </c>
      <c r="AE17" s="14" t="str">
        <f>IFERROR(VLOOKUP($A17,'Grassor TR150 K'!$BL$4:$BS$7,7,0),"")</f>
        <v/>
      </c>
      <c r="AF17" s="36" t="str">
        <f>IFERROR(VLOOKUP($A17,'Pazur K'!$P$3:$W$7,7,0),"")</f>
        <v/>
      </c>
      <c r="AG17" s="14" t="str">
        <f>IFERROR(VLOOKUP($A17,'Szaga TR100 K'!$J$1:$Q$12,7,0),"")</f>
        <v/>
      </c>
      <c r="AH17" s="36" t="str">
        <f>IFERROR(VLOOKUP($A17,'Odyseja K'!$G$1:$N$6,7,0),"")</f>
        <v/>
      </c>
      <c r="AI17" s="36"/>
      <c r="AJ17" s="14" t="str">
        <f>IFERROR(VLOOKUP($A17,'H52 100 K'!$AC$6:$AJ$27,7,0),"")</f>
        <v/>
      </c>
      <c r="AK17" s="14" t="str">
        <f>IFERROR(VLOOKUP($A17,'Azymut Orient K'!$O$3:$V$4,7,0),"")</f>
        <v/>
      </c>
      <c r="AL17" s="14" t="str">
        <f>IFERROR(VLOOKUP($A17,'Masakra TR100 K'!$AB$5:$AI$7,7,0),"")</f>
        <v/>
      </c>
      <c r="AM17" s="501">
        <f>MIN(COUNT(F17:W17)+MIN(COUNT(Z17:AL17)/2,2),6)</f>
        <v>2</v>
      </c>
    </row>
    <row r="18" spans="1:39" s="15" customFormat="1">
      <c r="A18" s="15">
        <v>218</v>
      </c>
      <c r="B18" s="40" t="str">
        <f>VLOOKUP($A18,id!$C:$H,6,0)</f>
        <v>Dunowska Ilona</v>
      </c>
      <c r="C18" s="40" t="str">
        <f>VLOOKUP($A18,id!$C:$H,4,0)</f>
        <v>MTB4FUN</v>
      </c>
      <c r="D18" s="2">
        <f>IF(E17=E18,D17,ROW(B16))</f>
        <v>16</v>
      </c>
      <c r="E18" s="11">
        <f>LARGE(F18:Y18,1)+LARGE(F18:Y18,2)+IFERROR(LARGE(F18:Y18,3),0)+IFERROR(LARGE(F18:Y18,4),0)+IFERROR(LARGE(F18:Y18,5),0)+IFERROR(LARGE(F18:Y18,6),0)</f>
        <v>151.0204081632653</v>
      </c>
      <c r="F18" s="14"/>
      <c r="G18" s="14"/>
      <c r="H18" s="14">
        <f>IFERROR(VLOOKUP($A18,'H51 200 K'!$AL$6:$AS$99,7,0),"")</f>
        <v>73.469387755102034</v>
      </c>
      <c r="I18" s="16" t="str">
        <f>IFERROR(VLOOKUP($A18,'Dymno K'!$BD$3:$BK$11,7,0),"")</f>
        <v/>
      </c>
      <c r="J18" s="37" t="str">
        <f>IFERROR(VLOOKUP($A18,'X Kompas K'!$L$2:$S$5,7,0),"")</f>
        <v/>
      </c>
      <c r="K18" s="16" t="str">
        <f>IFERROR(VLOOKUP($A18,'Dukty K'!$BH$1:$BO$9,7,0),"")</f>
        <v/>
      </c>
      <c r="L18" s="14" t="str">
        <f>IFERROR(VLOOKUP($A18,'Tropy K'!$O$2:$V$16,7,0),"")</f>
        <v/>
      </c>
      <c r="M18" s="14" t="str">
        <f>IFERROR(VLOOKUP($A18,'Grassor TR300 K'!$CR$4:$CY$7,7,0),"")</f>
        <v/>
      </c>
      <c r="N18" s="14" t="str">
        <f>IFERROR(VLOOKUP($A18,'BO K'!$S$4:$Z$16,7,0),"")</f>
        <v/>
      </c>
      <c r="O18" s="14" t="str">
        <f>IFERROR(VLOOKUP($A18,'Szaga TR150 K'!$J$1:$Q$6,7,0),"")</f>
        <v/>
      </c>
      <c r="P18" s="14" t="str">
        <f>IFERROR(VLOOKUP($A18,'Rajd Konwalii K'!$L$3:$S$13,7,0),"")</f>
        <v/>
      </c>
      <c r="Q18" s="14" t="str">
        <f>IFERROR(VLOOKUP($A18,'Korno K'!$BE$1:$BL$15,7,0),"")</f>
        <v/>
      </c>
      <c r="R18" s="14" t="str">
        <f>IFERROR(VLOOKUP($A18,'Abentojra K'!$J$2:$Q$10,7,0),"")</f>
        <v/>
      </c>
      <c r="S18" s="14" t="str">
        <f>IFERROR(VLOOKUP($A18,'Mordownik K'!$P$5:$W$14,7,0),"")</f>
        <v/>
      </c>
      <c r="T18" s="14"/>
      <c r="U18" s="14">
        <f>IFERROR(VLOOKUP($A18,'H52 200 K'!$AL$6:$AS$16,7,0),"")</f>
        <v>77.551020408163268</v>
      </c>
      <c r="V18" s="14" t="str">
        <f>IFERROR(VLOOKUP($A18,'XII Szago K'!$AH$3:$AO$8,7,0),"")</f>
        <v/>
      </c>
      <c r="W18" s="14" t="str">
        <f>IFERROR(VLOOKUP($A18,'Masakra TR200 K'!$AN$5:$AU$8,7,0),"")</f>
        <v/>
      </c>
      <c r="X18" s="10">
        <f>IFERROR(LARGE(Z18:AL18,1),0)+IFERROR(LARGE(Z18:AL18,2),0)</f>
        <v>0</v>
      </c>
      <c r="Y18" s="10">
        <f>IFERROR(LARGE(Z18:AL18,3),0)+IFERROR(LARGE(Z18:AL18,4),0)</f>
        <v>0</v>
      </c>
      <c r="Z18" s="14"/>
      <c r="AA18" s="36"/>
      <c r="AB18" s="36"/>
      <c r="AC18" s="14" t="str">
        <f>IFERROR(VLOOKUP($A18,'H51 100 K'!$AC$6:$AJ$153,7,0),"")</f>
        <v/>
      </c>
      <c r="AD18" s="14" t="str">
        <f>IFERROR(VLOOKUP(A18,'Harce K'!$K$6:$R$12,7,0),"")</f>
        <v/>
      </c>
      <c r="AE18" s="14" t="str">
        <f>IFERROR(VLOOKUP($A18,'Grassor TR150 K'!$BL$4:$BS$7,7,0),"")</f>
        <v/>
      </c>
      <c r="AF18" s="36" t="str">
        <f>IFERROR(VLOOKUP($A18,'Pazur K'!$P$3:$W$7,7,0),"")</f>
        <v/>
      </c>
      <c r="AG18" s="14" t="str">
        <f>IFERROR(VLOOKUP($A18,'Szaga TR100 K'!$J$1:$Q$12,7,0),"")</f>
        <v/>
      </c>
      <c r="AH18" s="36" t="str">
        <f>IFERROR(VLOOKUP($A18,'Odyseja K'!$G$1:$N$6,7,0),"")</f>
        <v/>
      </c>
      <c r="AI18" s="36"/>
      <c r="AJ18" s="14" t="str">
        <f>IFERROR(VLOOKUP($A18,'H52 100 K'!$AC$6:$AJ$27,7,0),"")</f>
        <v/>
      </c>
      <c r="AK18" s="14" t="str">
        <f>IFERROR(VLOOKUP($A18,'Azymut Orient K'!$O$3:$V$4,7,0),"")</f>
        <v/>
      </c>
      <c r="AL18" s="14" t="str">
        <f>IFERROR(VLOOKUP($A18,'Masakra TR100 K'!$AB$5:$AI$7,7,0),"")</f>
        <v/>
      </c>
      <c r="AM18" s="501">
        <f>MIN(COUNT(F18:W18)+MIN(COUNT(Z18:AL18)/2,2),6)</f>
        <v>2</v>
      </c>
    </row>
    <row r="19" spans="1:39" s="15" customFormat="1">
      <c r="A19">
        <v>571</v>
      </c>
      <c r="B19" s="40" t="str">
        <f>VLOOKUP($A19,id!$C:$H,6,0)</f>
        <v>Szwaracka Małgorzata</v>
      </c>
      <c r="C19" s="40" t="str">
        <f>VLOOKUP($A19,id!$C:$H,4,0)</f>
        <v>Morenka Team</v>
      </c>
      <c r="D19" s="2">
        <f>IF(E18=E19,D18,ROW(B17))</f>
        <v>17</v>
      </c>
      <c r="E19" s="11">
        <f>LARGE(F19:Y19,1)+LARGE(F19:Y19,2)+IFERROR(LARGE(F19:Y19,3),0)+IFERROR(LARGE(F19:Y19,4),0)+IFERROR(LARGE(F19:Y19,5),0)+IFERROR(LARGE(F19:Y19,6),0)</f>
        <v>148.9366314503684</v>
      </c>
      <c r="F19" s="14"/>
      <c r="G19" s="14"/>
      <c r="H19" s="14"/>
      <c r="I19" s="16"/>
      <c r="J19" s="37"/>
      <c r="K19" s="16"/>
      <c r="L19" s="14"/>
      <c r="M19" s="14"/>
      <c r="N19" s="14"/>
      <c r="O19" s="14"/>
      <c r="P19" s="14"/>
      <c r="Q19" s="14"/>
      <c r="R19" s="14"/>
      <c r="S19" s="14"/>
      <c r="T19" s="14"/>
      <c r="U19" s="14">
        <f>IFERROR(VLOOKUP($A19,'H52 200 K'!$AL$6:$AS$16,7,0),"")</f>
        <v>63.22234573608268</v>
      </c>
      <c r="V19" s="14" t="str">
        <f>IFERROR(VLOOKUP($A19,'XII Szago K'!$AH$3:$AO$8,7,0),"")</f>
        <v/>
      </c>
      <c r="W19" s="14">
        <f>IFERROR(VLOOKUP($A19,'Masakra TR200 K'!$AN$5:$AU$8,7,0),"")</f>
        <v>85.714285714285708</v>
      </c>
      <c r="X19" s="10">
        <f>IFERROR(LARGE(Z19:AL19,1),0)+IFERROR(LARGE(Z19:AL19,2),0)</f>
        <v>0</v>
      </c>
      <c r="Y19" s="10">
        <f>IFERROR(LARGE(Z19:AL19,3),0)+IFERROR(LARGE(Z19:AL19,4),0)</f>
        <v>0</v>
      </c>
      <c r="Z19" s="14"/>
      <c r="AA19" s="36"/>
      <c r="AB19" s="36"/>
      <c r="AC19" s="14"/>
      <c r="AD19" s="14"/>
      <c r="AE19" s="14"/>
      <c r="AF19" s="36"/>
      <c r="AG19" s="14"/>
      <c r="AH19" s="36"/>
      <c r="AI19" s="36"/>
      <c r="AJ19" s="14" t="str">
        <f>IFERROR(VLOOKUP($A19,'H52 100 K'!$AC$6:$AJ$27,7,0),"")</f>
        <v/>
      </c>
      <c r="AK19" s="14" t="str">
        <f>IFERROR(VLOOKUP($A19,'Azymut Orient K'!$O$3:$V$4,7,0),"")</f>
        <v/>
      </c>
      <c r="AL19" s="14" t="str">
        <f>IFERROR(VLOOKUP($A19,'Masakra TR100 K'!$AB$5:$AI$7,7,0),"")</f>
        <v/>
      </c>
      <c r="AM19" s="501">
        <f>MIN(COUNT(F19:W19)+MIN(COUNT(Z19:AL19)/2,2),6)</f>
        <v>2</v>
      </c>
    </row>
    <row r="20" spans="1:39" s="15" customFormat="1">
      <c r="A20" s="15">
        <v>410</v>
      </c>
      <c r="B20" s="40" t="str">
        <f>VLOOKUP($A20,id!$C:$H,6,0)</f>
        <v>Dudek Magdalena</v>
      </c>
      <c r="C20" s="40" t="str">
        <f>VLOOKUP($A20,id!$C:$H,4,0)</f>
        <v>Motorola Bike Team</v>
      </c>
      <c r="D20" s="2">
        <f>IF(E19=E20,D19,ROW(B18))</f>
        <v>18</v>
      </c>
      <c r="E20" s="11">
        <f>LARGE(F20:Y20,1)+LARGE(F20:Y20,2)+IFERROR(LARGE(F20:Y20,3),0)+IFERROR(LARGE(F20:Y20,4),0)+IFERROR(LARGE(F20:Y20,5),0)+IFERROR(LARGE(F20:Y20,6),0)</f>
        <v>123.64034722800008</v>
      </c>
      <c r="F20" s="14"/>
      <c r="G20" s="14"/>
      <c r="H20" s="14" t="str">
        <f>IFERROR(VLOOKUP($A20,'H51 200 K'!$AL$6:$AS$99,7,0),"")</f>
        <v/>
      </c>
      <c r="I20" s="16" t="str">
        <f>IFERROR(VLOOKUP($A20,'Dymno K'!$BD$3:$BK$11,7,0),"")</f>
        <v/>
      </c>
      <c r="J20" s="37" t="str">
        <f>IFERROR(VLOOKUP($A20,'X Kompas K'!$L$2:$S$5,7,0),"")</f>
        <v/>
      </c>
      <c r="K20" s="16" t="str">
        <f>IFERROR(VLOOKUP($A20,'Dukty K'!$BH$1:$BO$9,7,0),"")</f>
        <v/>
      </c>
      <c r="L20" s="14" t="str">
        <f>IFERROR(VLOOKUP($A20,'Tropy K'!$O$2:$V$16,7,0),"")</f>
        <v/>
      </c>
      <c r="M20" s="14" t="str">
        <f>IFERROR(VLOOKUP($A20,'Grassor TR300 K'!$CR$4:$CY$7,7,0),"")</f>
        <v/>
      </c>
      <c r="N20" s="14" t="str">
        <f>IFERROR(VLOOKUP($A20,'BO K'!$S$4:$Z$16,7,0),"")</f>
        <v/>
      </c>
      <c r="O20" s="14" t="str">
        <f>IFERROR(VLOOKUP($A20,'Szaga TR150 K'!$J$1:$Q$6,7,0),"")</f>
        <v/>
      </c>
      <c r="P20" s="14" t="str">
        <f>IFERROR(VLOOKUP($A20,'Rajd Konwalii K'!$L$3:$S$13,7,0),"")</f>
        <v/>
      </c>
      <c r="Q20" s="14">
        <f>IFERROR(VLOOKUP($A20,'Korno K'!$BE$1:$BL$15,7,0),"")</f>
        <v>93.277310924369729</v>
      </c>
      <c r="R20" s="14" t="str">
        <f>IFERROR(VLOOKUP($A20,'Abentojra K'!$J$2:$Q$10,7,0),"")</f>
        <v/>
      </c>
      <c r="S20" s="14" t="str">
        <f>IFERROR(VLOOKUP($A20,'Mordownik K'!$P$5:$W$14,7,0),"")</f>
        <v/>
      </c>
      <c r="T20" s="14"/>
      <c r="U20" s="14" t="str">
        <f>IFERROR(VLOOKUP($A20,'H52 200 K'!$AL$6:$AS$16,7,0),"")</f>
        <v/>
      </c>
      <c r="V20" s="14" t="str">
        <f>IFERROR(VLOOKUP($A20,'XII Szago K'!$AH$3:$AO$8,7,0),"")</f>
        <v/>
      </c>
      <c r="W20" s="14" t="str">
        <f>IFERROR(VLOOKUP($A20,'Masakra TR200 K'!$AN$5:$AU$8,7,0),"")</f>
        <v/>
      </c>
      <c r="X20" s="10">
        <f>IFERROR(LARGE(Z20:AL20,1),0)+IFERROR(LARGE(Z20:AL20,2),0)</f>
        <v>30.363036303630359</v>
      </c>
      <c r="Y20" s="10">
        <f>IFERROR(LARGE(Z20:AL20,3),0)+IFERROR(LARGE(Z20:AL20,4),0)</f>
        <v>0</v>
      </c>
      <c r="Z20" s="14"/>
      <c r="AA20" s="36"/>
      <c r="AB20" s="36" t="str">
        <f>IFERROR(VLOOKUP(A20,'XI Szago K'!$J$3:$Q$6,7,0),"")</f>
        <v/>
      </c>
      <c r="AC20" s="14"/>
      <c r="AD20" s="14">
        <f>IFERROR(VLOOKUP(A20,'Harce K'!$K$6:$R$12,7,0),"")</f>
        <v>30.363036303630359</v>
      </c>
      <c r="AE20" s="14" t="str">
        <f>IFERROR(VLOOKUP($A20,'Grassor TR150 K'!$BL$4:$BS$7,7,0),"")</f>
        <v/>
      </c>
      <c r="AF20" s="36" t="str">
        <f>IFERROR(VLOOKUP($A20,'Pazur K'!$P$3:$W$7,7,0),"")</f>
        <v/>
      </c>
      <c r="AG20" s="14" t="str">
        <f>IFERROR(VLOOKUP($A20,'Szaga TR100 K'!$J$1:$Q$12,7,0),"")</f>
        <v/>
      </c>
      <c r="AH20" s="36" t="str">
        <f>IFERROR(VLOOKUP($A20,'Odyseja K'!$G$1:$N$6,7,0),"")</f>
        <v/>
      </c>
      <c r="AI20" s="36"/>
      <c r="AJ20" s="14" t="str">
        <f>IFERROR(VLOOKUP($A20,'H52 100 K'!$AC$6:$AJ$27,7,0),"")</f>
        <v/>
      </c>
      <c r="AK20" s="14" t="str">
        <f>IFERROR(VLOOKUP($A20,'Azymut Orient K'!$O$3:$V$4,7,0),"")</f>
        <v/>
      </c>
      <c r="AL20" s="14" t="str">
        <f>IFERROR(VLOOKUP($A20,'Masakra TR100 K'!$AB$5:$AI$7,7,0),"")</f>
        <v/>
      </c>
      <c r="AM20" s="501">
        <f>MIN(COUNT(F20:W20)+MIN(COUNT(Z20:AL20)/2,2),6)</f>
        <v>1.5</v>
      </c>
    </row>
    <row r="21" spans="1:39" s="15" customFormat="1">
      <c r="A21">
        <v>436</v>
      </c>
      <c r="B21" s="40" t="str">
        <f>VLOOKUP($A21,id!$C:$H,6,0)</f>
        <v>Trykozko Urszula</v>
      </c>
      <c r="C21" s="40" t="str">
        <f>VLOOKUP($A21,id!$C:$H,4,0)</f>
        <v>Team 360</v>
      </c>
      <c r="D21" s="2">
        <f>IF(E20=E21,D20,ROW(B19))</f>
        <v>19</v>
      </c>
      <c r="E21" s="11">
        <f>LARGE(F21:Y21,1)+LARGE(F21:Y21,2)+IFERROR(LARGE(F21:Y21,3),0)+IFERROR(LARGE(F21:Y21,4),0)+IFERROR(LARGE(F21:Y21,5),0)+IFERROR(LARGE(F21:Y21,6),0)</f>
        <v>115.88228404578678</v>
      </c>
      <c r="F21" s="14"/>
      <c r="G21" s="14"/>
      <c r="H21" s="14"/>
      <c r="I21" s="16"/>
      <c r="J21" s="37"/>
      <c r="K21" s="16"/>
      <c r="L21" s="14">
        <f>IFERROR(VLOOKUP($A21,'Tropy K'!$O$2:$V$16,7,0),"")</f>
        <v>57.90092104764431</v>
      </c>
      <c r="M21" s="14" t="str">
        <f>IFERROR(VLOOKUP($A21,'Grassor TR300 K'!$CR$4:$CY$7,7,0),"")</f>
        <v/>
      </c>
      <c r="N21" s="14" t="str">
        <f>IFERROR(VLOOKUP($A21,'BO K'!$S$4:$Z$16,7,0),"")</f>
        <v/>
      </c>
      <c r="O21" s="14" t="str">
        <f>IFERROR(VLOOKUP($A21,'Szaga TR150 K'!$J$1:$Q$6,7,0),"")</f>
        <v/>
      </c>
      <c r="P21" s="14" t="str">
        <f>IFERROR(VLOOKUP($A21,'Rajd Konwalii K'!$L$3:$S$13,7,0),"")</f>
        <v/>
      </c>
      <c r="Q21" s="14" t="str">
        <f>IFERROR(VLOOKUP($A21,'Korno K'!$BE$1:$BL$15,7,0),"")</f>
        <v/>
      </c>
      <c r="R21" s="14">
        <f>IFERROR(VLOOKUP($A21,'Abentojra K'!$J$2:$Q$10,7,0),"")</f>
        <v>57.981362998142458</v>
      </c>
      <c r="S21" s="14" t="str">
        <f>IFERROR(VLOOKUP($A21,'Mordownik K'!$P$5:$W$14,7,0),"")</f>
        <v/>
      </c>
      <c r="T21" s="14"/>
      <c r="U21" s="14" t="str">
        <f>IFERROR(VLOOKUP($A21,'H52 200 K'!$AL$6:$AS$16,7,0),"")</f>
        <v/>
      </c>
      <c r="V21" s="14" t="str">
        <f>IFERROR(VLOOKUP($A21,'XII Szago K'!$AH$3:$AO$8,7,0),"")</f>
        <v/>
      </c>
      <c r="W21" s="14" t="str">
        <f>IFERROR(VLOOKUP($A21,'Masakra TR200 K'!$AN$5:$AU$8,7,0),"")</f>
        <v/>
      </c>
      <c r="X21" s="10">
        <f>IFERROR(LARGE(Z21:AL21,1),0)+IFERROR(LARGE(Z21:AL21,2),0)</f>
        <v>0</v>
      </c>
      <c r="Y21" s="10">
        <f>IFERROR(LARGE(Z21:AL21,3),0)+IFERROR(LARGE(Z21:AL21,4),0)</f>
        <v>0</v>
      </c>
      <c r="Z21" s="14"/>
      <c r="AA21" s="36"/>
      <c r="AB21" s="36"/>
      <c r="AC21" s="14"/>
      <c r="AD21" s="14"/>
      <c r="AE21" s="14" t="str">
        <f>IFERROR(VLOOKUP($A21,'Grassor TR150 K'!$BL$4:$BS$7,7,0),"")</f>
        <v/>
      </c>
      <c r="AF21" s="36" t="str">
        <f>IFERROR(VLOOKUP($A21,'Pazur K'!$P$3:$W$7,7,0),"")</f>
        <v/>
      </c>
      <c r="AG21" s="14" t="str">
        <f>IFERROR(VLOOKUP($A21,'Szaga TR100 K'!$J$1:$Q$12,7,0),"")</f>
        <v/>
      </c>
      <c r="AH21" s="36" t="str">
        <f>IFERROR(VLOOKUP($A21,'Odyseja K'!$G$1:$N$6,7,0),"")</f>
        <v/>
      </c>
      <c r="AI21" s="36"/>
      <c r="AJ21" s="14" t="str">
        <f>IFERROR(VLOOKUP($A21,'H52 100 K'!$AC$6:$AJ$27,7,0),"")</f>
        <v/>
      </c>
      <c r="AK21" s="14" t="str">
        <f>IFERROR(VLOOKUP($A21,'Azymut Orient K'!$O$3:$V$4,7,0),"")</f>
        <v/>
      </c>
      <c r="AL21" s="14" t="str">
        <f>IFERROR(VLOOKUP($A21,'Masakra TR100 K'!$AB$5:$AI$7,7,0),"")</f>
        <v/>
      </c>
      <c r="AM21" s="501">
        <f>MIN(COUNT(F21:W21)+MIN(COUNT(Z21:AL21)/2,2),6)</f>
        <v>2</v>
      </c>
    </row>
    <row r="22" spans="1:39" s="15" customFormat="1">
      <c r="A22" s="15">
        <v>396</v>
      </c>
      <c r="B22" s="40" t="str">
        <f>VLOOKUP($A22,id!$C:$H,6,0)</f>
        <v>KOŁODZIEJ EWA</v>
      </c>
      <c r="C22" s="40">
        <f>VLOOKUP($A22,id!$C:$H,4,0)</f>
        <v>0</v>
      </c>
      <c r="D22" s="2">
        <f>IF(E21=E22,D21,ROW(B20))</f>
        <v>20</v>
      </c>
      <c r="E22" s="11">
        <f>LARGE(F22:Y22,1)+LARGE(F22:Y22,2)+IFERROR(LARGE(F22:Y22,3),0)+IFERROR(LARGE(F22:Y22,4),0)+IFERROR(LARGE(F22:Y22,5),0)+IFERROR(LARGE(F22:Y22,6),0)</f>
        <v>105.87331751695712</v>
      </c>
      <c r="F22" s="14"/>
      <c r="G22" s="14"/>
      <c r="H22" s="14"/>
      <c r="I22" s="16">
        <f>IFERROR(VLOOKUP($A22,'Dymno K'!$BD$3:$BK$11,7,0),"")</f>
        <v>69.204405947346899</v>
      </c>
      <c r="J22" s="37" t="str">
        <f>IFERROR(VLOOKUP($A22,'X Kompas K'!$L$2:$S$5,7,0),"")</f>
        <v/>
      </c>
      <c r="K22" s="16" t="str">
        <f>IFERROR(VLOOKUP($A22,'Dukty K'!$BH$1:$BO$9,7,0),"")</f>
        <v/>
      </c>
      <c r="L22" s="14" t="str">
        <f>IFERROR(VLOOKUP($A22,'Tropy K'!$O$2:$V$16,7,0),"")</f>
        <v/>
      </c>
      <c r="M22" s="14" t="str">
        <f>IFERROR(VLOOKUP($A22,'Grassor TR300 K'!$CR$4:$CY$7,7,0),"")</f>
        <v/>
      </c>
      <c r="N22" s="14" t="str">
        <f>IFERROR(VLOOKUP($A22,'BO K'!$S$4:$Z$16,7,0),"")</f>
        <v/>
      </c>
      <c r="O22" s="14" t="str">
        <f>IFERROR(VLOOKUP($A22,'Szaga TR150 K'!$J$1:$Q$6,7,0),"")</f>
        <v/>
      </c>
      <c r="P22" s="14" t="str">
        <f>IFERROR(VLOOKUP($A22,'Rajd Konwalii K'!$L$3:$S$13,7,0),"")</f>
        <v/>
      </c>
      <c r="Q22" s="14" t="str">
        <f>IFERROR(VLOOKUP($A22,'Korno K'!$BE$1:$BL$15,7,0),"")</f>
        <v/>
      </c>
      <c r="R22" s="14" t="str">
        <f>IFERROR(VLOOKUP($A22,'Abentojra K'!$J$2:$Q$10,7,0),"")</f>
        <v/>
      </c>
      <c r="S22" s="14" t="str">
        <f>IFERROR(VLOOKUP($A22,'Mordownik K'!$P$5:$W$14,7,0),"")</f>
        <v/>
      </c>
      <c r="T22" s="14"/>
      <c r="U22" s="14">
        <f>IFERROR(VLOOKUP($A22,'H52 200 K'!$AL$6:$AS$16,7,0),"")</f>
        <v>36.668911569610223</v>
      </c>
      <c r="V22" s="14" t="str">
        <f>IFERROR(VLOOKUP($A22,'XII Szago K'!$AH$3:$AO$8,7,0),"")</f>
        <v/>
      </c>
      <c r="W22" s="14" t="str">
        <f>IFERROR(VLOOKUP($A22,'Masakra TR200 K'!$AN$5:$AU$8,7,0),"")</f>
        <v/>
      </c>
      <c r="X22" s="10">
        <f>IFERROR(LARGE(Z22:AL22,1),0)+IFERROR(LARGE(Z22:AL22,2),0)</f>
        <v>0</v>
      </c>
      <c r="Y22" s="10">
        <f>IFERROR(LARGE(Z22:AL22,3),0)+IFERROR(LARGE(Z22:AL22,4),0)</f>
        <v>0</v>
      </c>
      <c r="Z22" s="14"/>
      <c r="AA22" s="36"/>
      <c r="AB22" s="36"/>
      <c r="AC22" s="14"/>
      <c r="AD22" s="14" t="str">
        <f>IFERROR(VLOOKUP(A22,'Harce K'!$K$6:$R$12,7,0),"")</f>
        <v/>
      </c>
      <c r="AE22" s="14" t="str">
        <f>IFERROR(VLOOKUP($A22,'Grassor TR150 K'!$BL$4:$BS$7,7,0),"")</f>
        <v/>
      </c>
      <c r="AF22" s="36" t="str">
        <f>IFERROR(VLOOKUP($A22,'Pazur K'!$P$3:$W$7,7,0),"")</f>
        <v/>
      </c>
      <c r="AG22" s="14" t="str">
        <f>IFERROR(VLOOKUP($A22,'Szaga TR100 K'!$J$1:$Q$12,7,0),"")</f>
        <v/>
      </c>
      <c r="AH22" s="36" t="str">
        <f>IFERROR(VLOOKUP($A22,'Odyseja K'!$G$1:$N$6,7,0),"")</f>
        <v/>
      </c>
      <c r="AI22" s="36"/>
      <c r="AJ22" s="14" t="str">
        <f>IFERROR(VLOOKUP($A22,'H52 100 K'!$AC$6:$AJ$27,7,0),"")</f>
        <v/>
      </c>
      <c r="AK22" s="14" t="str">
        <f>IFERROR(VLOOKUP($A22,'Azymut Orient K'!$O$3:$V$4,7,0),"")</f>
        <v/>
      </c>
      <c r="AL22" s="14" t="str">
        <f>IFERROR(VLOOKUP($A22,'Masakra TR100 K'!$AB$5:$AI$7,7,0),"")</f>
        <v/>
      </c>
      <c r="AM22" s="501">
        <f>MIN(COUNT(F22:W22)+MIN(COUNT(Z22:AL22)/2,2),6)</f>
        <v>2</v>
      </c>
    </row>
    <row r="23" spans="1:39" s="15" customFormat="1">
      <c r="A23" s="15">
        <v>217</v>
      </c>
      <c r="B23" s="40" t="str">
        <f>VLOOKUP($A23,id!$C:$H,6,0)</f>
        <v>Nieścioruk Barbara</v>
      </c>
      <c r="C23" s="40">
        <f>VLOOKUP($A23,id!$C:$H,4,0)</f>
        <v>0</v>
      </c>
      <c r="D23" s="2">
        <f>IF(E22=E23,D22,ROW(B21))</f>
        <v>21</v>
      </c>
      <c r="E23" s="11">
        <f>LARGE(F23:Y23,1)+LARGE(F23:Y23,2)+IFERROR(LARGE(F23:Y23,3),0)+IFERROR(LARGE(F23:Y23,4),0)+IFERROR(LARGE(F23:Y23,5),0)+IFERROR(LARGE(F23:Y23,6),0)</f>
        <v>100</v>
      </c>
      <c r="F23" s="14"/>
      <c r="G23" s="14"/>
      <c r="H23" s="14">
        <f>IFERROR(VLOOKUP($A23,'H51 200 K'!$AL$6:$AS$99,7,0),"")</f>
        <v>100</v>
      </c>
      <c r="I23" s="16" t="str">
        <f>IFERROR(VLOOKUP($A23,'Dymno K'!$BD$3:$BK$11,7,0),"")</f>
        <v/>
      </c>
      <c r="J23" s="37" t="str">
        <f>IFERROR(VLOOKUP($A23,'X Kompas K'!$L$2:$S$5,7,0),"")</f>
        <v/>
      </c>
      <c r="K23" s="16" t="str">
        <f>IFERROR(VLOOKUP($A23,'Dukty K'!$BH$1:$BO$9,7,0),"")</f>
        <v/>
      </c>
      <c r="L23" s="14" t="str">
        <f>IFERROR(VLOOKUP($A23,'Tropy K'!$O$2:$V$16,7,0),"")</f>
        <v/>
      </c>
      <c r="M23" s="14" t="str">
        <f>IFERROR(VLOOKUP($A23,'Grassor TR300 K'!$CR$4:$CY$7,7,0),"")</f>
        <v/>
      </c>
      <c r="N23" s="14" t="str">
        <f>IFERROR(VLOOKUP($A23,'BO K'!$S$4:$Z$16,7,0),"")</f>
        <v/>
      </c>
      <c r="O23" s="14" t="str">
        <f>IFERROR(VLOOKUP($A23,'Szaga TR150 K'!$J$1:$Q$6,7,0),"")</f>
        <v/>
      </c>
      <c r="P23" s="14" t="str">
        <f>IFERROR(VLOOKUP($A23,'Rajd Konwalii K'!$L$3:$S$13,7,0),"")</f>
        <v/>
      </c>
      <c r="Q23" s="14" t="str">
        <f>IFERROR(VLOOKUP($A23,'Korno K'!$BE$1:$BL$15,7,0),"")</f>
        <v/>
      </c>
      <c r="R23" s="14" t="str">
        <f>IFERROR(VLOOKUP($A23,'Abentojra K'!$J$2:$Q$10,7,0),"")</f>
        <v/>
      </c>
      <c r="S23" s="14" t="str">
        <f>IFERROR(VLOOKUP($A23,'Mordownik K'!$P$5:$W$14,7,0),"")</f>
        <v/>
      </c>
      <c r="T23" s="14"/>
      <c r="U23" s="14" t="str">
        <f>IFERROR(VLOOKUP($A23,'H52 200 K'!$AL$6:$AS$16,7,0),"")</f>
        <v/>
      </c>
      <c r="V23" s="14" t="str">
        <f>IFERROR(VLOOKUP($A23,'XII Szago K'!$AH$3:$AO$8,7,0),"")</f>
        <v/>
      </c>
      <c r="W23" s="14" t="str">
        <f>IFERROR(VLOOKUP($A23,'Masakra TR200 K'!$AN$5:$AU$8,7,0),"")</f>
        <v/>
      </c>
      <c r="X23" s="10">
        <f>IFERROR(LARGE(Z23:AL23,1),0)+IFERROR(LARGE(Z23:AL23,2),0)</f>
        <v>0</v>
      </c>
      <c r="Y23" s="10">
        <f>IFERROR(LARGE(Z23:AL23,3),0)+IFERROR(LARGE(Z23:AL23,4),0)</f>
        <v>0</v>
      </c>
      <c r="Z23" s="14"/>
      <c r="AA23" s="36"/>
      <c r="AB23" s="36"/>
      <c r="AC23" s="14" t="str">
        <f>IFERROR(VLOOKUP($A23,'H51 100 K'!$AC$6:$AJ$153,7,0),"")</f>
        <v/>
      </c>
      <c r="AD23" s="14" t="str">
        <f>IFERROR(VLOOKUP(A23,'Harce K'!$K$6:$R$12,7,0),"")</f>
        <v/>
      </c>
      <c r="AE23" s="14" t="str">
        <f>IFERROR(VLOOKUP($A23,'Grassor TR150 K'!$BL$4:$BS$7,7,0),"")</f>
        <v/>
      </c>
      <c r="AF23" s="36" t="str">
        <f>IFERROR(VLOOKUP($A23,'Pazur K'!$P$3:$W$7,7,0),"")</f>
        <v/>
      </c>
      <c r="AG23" s="14" t="str">
        <f>IFERROR(VLOOKUP($A23,'Szaga TR100 K'!$J$1:$Q$12,7,0),"")</f>
        <v/>
      </c>
      <c r="AH23" s="36" t="str">
        <f>IFERROR(VLOOKUP($A23,'Odyseja K'!$G$1:$N$6,7,0),"")</f>
        <v/>
      </c>
      <c r="AI23" s="36"/>
      <c r="AJ23" s="14" t="str">
        <f>IFERROR(VLOOKUP($A23,'H52 100 K'!$AC$6:$AJ$27,7,0),"")</f>
        <v/>
      </c>
      <c r="AK23" s="14" t="str">
        <f>IFERROR(VLOOKUP($A23,'Azymut Orient K'!$O$3:$V$4,7,0),"")</f>
        <v/>
      </c>
      <c r="AL23" s="14" t="str">
        <f>IFERROR(VLOOKUP($A23,'Masakra TR100 K'!$AB$5:$AI$7,7,0),"")</f>
        <v/>
      </c>
      <c r="AM23" s="501">
        <f>MIN(COUNT(F23:W23)+MIN(COUNT(Z23:AL23)/2,2),6)</f>
        <v>1</v>
      </c>
    </row>
    <row r="24" spans="1:39" s="15" customFormat="1">
      <c r="A24">
        <v>529</v>
      </c>
      <c r="B24" s="40" t="str">
        <f>VLOOKUP($A24,id!$C:$H,6,0)</f>
        <v>Stachura Magdalena</v>
      </c>
      <c r="C24" s="40" t="str">
        <f>VLOOKUP($A24,id!$C:$H,4,0)</f>
        <v>Wodzionka</v>
      </c>
      <c r="D24" s="2">
        <f>IF(E23=E24,D23,ROW(B22))</f>
        <v>21</v>
      </c>
      <c r="E24" s="11">
        <f>LARGE(F24:Y24,1)+LARGE(F24:Y24,2)+IFERROR(LARGE(F24:Y24,3),0)+IFERROR(LARGE(F24:Y24,4),0)+IFERROR(LARGE(F24:Y24,5),0)+IFERROR(LARGE(F24:Y24,6),0)</f>
        <v>100</v>
      </c>
      <c r="F24" s="14"/>
      <c r="G24" s="14"/>
      <c r="H24" s="14"/>
      <c r="I24" s="16"/>
      <c r="J24" s="37"/>
      <c r="K24" s="16"/>
      <c r="L24" s="14"/>
      <c r="M24" s="14"/>
      <c r="N24" s="14"/>
      <c r="O24" s="14"/>
      <c r="P24" s="14"/>
      <c r="Q24" s="14">
        <f>IFERROR(VLOOKUP($A24,'Korno K'!$BE$1:$BL$15,7,0),"")</f>
        <v>100</v>
      </c>
      <c r="R24" s="14" t="str">
        <f>IFERROR(VLOOKUP($A24,'Abentojra K'!$J$2:$Q$10,7,0),"")</f>
        <v/>
      </c>
      <c r="S24" s="14" t="str">
        <f>IFERROR(VLOOKUP($A24,'Mordownik K'!$P$5:$W$14,7,0),"")</f>
        <v/>
      </c>
      <c r="T24" s="14"/>
      <c r="U24" s="14" t="str">
        <f>IFERROR(VLOOKUP($A24,'H52 200 K'!$AL$6:$AS$16,7,0),"")</f>
        <v/>
      </c>
      <c r="V24" s="14" t="str">
        <f>IFERROR(VLOOKUP($A24,'XII Szago K'!$AH$3:$AO$8,7,0),"")</f>
        <v/>
      </c>
      <c r="W24" s="14" t="str">
        <f>IFERROR(VLOOKUP($A24,'Masakra TR200 K'!$AN$5:$AU$8,7,0),"")</f>
        <v/>
      </c>
      <c r="X24" s="10">
        <f>IFERROR(LARGE(Z24:AL24,1),0)+IFERROR(LARGE(Z24:AL24,2),0)</f>
        <v>0</v>
      </c>
      <c r="Y24" s="10">
        <f>IFERROR(LARGE(Z24:AL24,3),0)+IFERROR(LARGE(Z24:AL24,4),0)</f>
        <v>0</v>
      </c>
      <c r="Z24" s="14"/>
      <c r="AA24" s="36"/>
      <c r="AB24" s="36"/>
      <c r="AC24" s="14"/>
      <c r="AD24" s="14"/>
      <c r="AE24" s="14"/>
      <c r="AF24" s="36"/>
      <c r="AG24" s="14"/>
      <c r="AH24" s="36"/>
      <c r="AI24" s="36"/>
      <c r="AJ24" s="14" t="str">
        <f>IFERROR(VLOOKUP($A24,'H52 100 K'!$AC$6:$AJ$27,7,0),"")</f>
        <v/>
      </c>
      <c r="AK24" s="14" t="str">
        <f>IFERROR(VLOOKUP($A24,'Azymut Orient K'!$O$3:$V$4,7,0),"")</f>
        <v/>
      </c>
      <c r="AL24" s="14" t="str">
        <f>IFERROR(VLOOKUP($A24,'Masakra TR100 K'!$AB$5:$AI$7,7,0),"")</f>
        <v/>
      </c>
      <c r="AM24" s="501">
        <f>MIN(COUNT(F24:W24)+MIN(COUNT(Z24:AL24)/2,2),6)</f>
        <v>1</v>
      </c>
    </row>
    <row r="25" spans="1:39" s="15" customFormat="1">
      <c r="A25">
        <v>744</v>
      </c>
      <c r="B25" s="40" t="str">
        <f>VLOOKUP($A25,id!$C:$H,6,0)</f>
        <v>Kusajda Paulina</v>
      </c>
      <c r="C25" s="40" t="str">
        <f>VLOOKUP($A25,id!$C:$H,4,0)</f>
        <v>SKR Gryfus</v>
      </c>
      <c r="D25" s="2">
        <f>IF(E24=E25,D24,ROW(B23))</f>
        <v>21</v>
      </c>
      <c r="E25" s="11">
        <f>LARGE(F25:Y25,1)+LARGE(F25:Y25,2)+IFERROR(LARGE(F25:Y25,3),0)+IFERROR(LARGE(F25:Y25,4),0)+IFERROR(LARGE(F25:Y25,5),0)+IFERROR(LARGE(F25:Y25,6),0)</f>
        <v>100</v>
      </c>
      <c r="F25" s="14"/>
      <c r="G25" s="14"/>
      <c r="H25" s="14"/>
      <c r="I25" s="16"/>
      <c r="J25" s="37"/>
      <c r="K25" s="16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>
        <f>IFERROR(VLOOKUP($A25,'Masakra TR200 K'!$AN$5:$AU$8,7,0),"")</f>
        <v>100</v>
      </c>
      <c r="X25" s="10">
        <f>IFERROR(LARGE(Z25:AL25,1),0)+IFERROR(LARGE(Z25:AL25,2),0)</f>
        <v>0</v>
      </c>
      <c r="Y25" s="10">
        <f>IFERROR(LARGE(Z25:AL25,3),0)+IFERROR(LARGE(Z25:AL25,4),0)</f>
        <v>0</v>
      </c>
      <c r="Z25" s="14"/>
      <c r="AA25" s="36"/>
      <c r="AB25" s="36"/>
      <c r="AC25" s="14"/>
      <c r="AD25" s="14"/>
      <c r="AE25" s="14"/>
      <c r="AF25" s="36"/>
      <c r="AG25" s="14"/>
      <c r="AH25" s="36"/>
      <c r="AI25" s="36"/>
      <c r="AJ25" s="14"/>
      <c r="AK25" s="14"/>
      <c r="AL25" s="14" t="str">
        <f>IFERROR(VLOOKUP($A25,'Masakra TR100 K'!$AB$5:$AI$7,7,0),"")</f>
        <v/>
      </c>
      <c r="AM25" s="501">
        <f>MIN(COUNT(F25:W25)+MIN(COUNT(Z25:AL25)/2,2),6)</f>
        <v>1</v>
      </c>
    </row>
    <row r="26" spans="1:39" s="15" customFormat="1">
      <c r="A26">
        <v>580</v>
      </c>
      <c r="B26" s="40" t="str">
        <f>VLOOKUP($A26,id!$C:$H,6,0)</f>
        <v>Zabolewicz Agata</v>
      </c>
      <c r="C26" s="40" t="str">
        <f>VLOOKUP($A26,id!$C:$H,4,0)</f>
        <v>DORACO BIKE TEAM</v>
      </c>
      <c r="D26" s="2">
        <f>IF(E25=E26,D25,ROW(B24))</f>
        <v>24</v>
      </c>
      <c r="E26" s="11">
        <f>LARGE(F26:Y26,1)+LARGE(F26:Y26,2)+IFERROR(LARGE(F26:Y26,3),0)+IFERROR(LARGE(F26:Y26,4),0)+IFERROR(LARGE(F26:Y26,5),0)+IFERROR(LARGE(F26:Y26,6),0)</f>
        <v>96.561108431703985</v>
      </c>
      <c r="F26" s="14"/>
      <c r="G26" s="14"/>
      <c r="H26" s="14"/>
      <c r="I26" s="16"/>
      <c r="J26" s="37"/>
      <c r="K26" s="16"/>
      <c r="L26" s="14"/>
      <c r="M26" s="14"/>
      <c r="N26" s="14"/>
      <c r="O26" s="14"/>
      <c r="P26" s="14"/>
      <c r="Q26" s="14"/>
      <c r="R26" s="14"/>
      <c r="S26" s="14"/>
      <c r="T26" s="14"/>
      <c r="U26" s="14" t="str">
        <f>IFERROR(VLOOKUP($A26,'H52 200 K'!$AL$6:$AS$16,7,0),"")</f>
        <v/>
      </c>
      <c r="V26" s="14">
        <f>IFERROR(VLOOKUP($A26,'XII Szago K'!$AH$3:$AO$8,7,0),"")</f>
        <v>60</v>
      </c>
      <c r="W26" s="14" t="str">
        <f>IFERROR(VLOOKUP($A26,'Masakra TR200 K'!$AN$5:$AU$8,7,0),"")</f>
        <v/>
      </c>
      <c r="X26" s="10">
        <f>IFERROR(LARGE(Z26:AL26,1),0)+IFERROR(LARGE(Z26:AL26,2),0)</f>
        <v>36.561108431703992</v>
      </c>
      <c r="Y26" s="10">
        <f>IFERROR(LARGE(Z26:AL26,3),0)+IFERROR(LARGE(Z26:AL26,4),0)</f>
        <v>0</v>
      </c>
      <c r="Z26" s="14"/>
      <c r="AA26" s="36"/>
      <c r="AB26" s="36"/>
      <c r="AC26" s="14"/>
      <c r="AD26" s="14"/>
      <c r="AE26" s="14"/>
      <c r="AF26" s="36"/>
      <c r="AG26" s="14"/>
      <c r="AH26" s="36"/>
      <c r="AI26" s="36"/>
      <c r="AJ26" s="14">
        <f>IFERROR(VLOOKUP($A26,'H52 100 K'!$AC$6:$AJ$27,7,0),"")</f>
        <v>36.561108431703992</v>
      </c>
      <c r="AK26" s="14" t="str">
        <f>IFERROR(VLOOKUP($A26,'Azymut Orient K'!$O$3:$V$4,7,0),"")</f>
        <v/>
      </c>
      <c r="AL26" s="14" t="str">
        <f>IFERROR(VLOOKUP($A26,'Masakra TR100 K'!$AB$5:$AI$7,7,0),"")</f>
        <v/>
      </c>
      <c r="AM26" s="501">
        <f>MIN(COUNT(F26:W26)+MIN(COUNT(Z26:AL26)/2,2),6)</f>
        <v>1.5</v>
      </c>
    </row>
    <row r="27" spans="1:39" s="15" customFormat="1">
      <c r="A27" s="15">
        <v>393</v>
      </c>
      <c r="B27" s="40" t="str">
        <f>VLOOKUP($A27,id!$C:$H,6,0)</f>
        <v>MISIACZEK EWA</v>
      </c>
      <c r="C27" s="40" t="str">
        <f>VLOOKUP($A27,id!$C:$H,4,0)</f>
        <v>KB GALERIA WARSZAWA</v>
      </c>
      <c r="D27" s="2">
        <f>IF(E26=E27,D26,ROW(B25))</f>
        <v>25</v>
      </c>
      <c r="E27" s="11">
        <f>LARGE(F27:Y27,1)+LARGE(F27:Y27,2)+IFERROR(LARGE(F27:Y27,3),0)+IFERROR(LARGE(F27:Y27,4),0)+IFERROR(LARGE(F27:Y27,5),0)+IFERROR(LARGE(F27:Y27,6),0)</f>
        <v>93.330267318194899</v>
      </c>
      <c r="F27" s="14"/>
      <c r="G27" s="14"/>
      <c r="H27" s="14"/>
      <c r="I27" s="16">
        <f>IFERROR(VLOOKUP($A27,'Dymno K'!$BD$3:$BK$11,7,0),"")</f>
        <v>93.330267318194899</v>
      </c>
      <c r="J27" s="37" t="str">
        <f>IFERROR(VLOOKUP($A27,'X Kompas K'!$L$2:$S$5,7,0),"")</f>
        <v/>
      </c>
      <c r="K27" s="16" t="str">
        <f>IFERROR(VLOOKUP($A27,'Dukty K'!$BH$1:$BO$9,7,0),"")</f>
        <v/>
      </c>
      <c r="L27" s="14" t="str">
        <f>IFERROR(VLOOKUP($A27,'Tropy K'!$O$2:$V$16,7,0),"")</f>
        <v/>
      </c>
      <c r="M27" s="14" t="str">
        <f>IFERROR(VLOOKUP($A27,'Grassor TR300 K'!$CR$4:$CY$7,7,0),"")</f>
        <v/>
      </c>
      <c r="N27" s="14" t="str">
        <f>IFERROR(VLOOKUP($A27,'BO K'!$S$4:$Z$16,7,0),"")</f>
        <v/>
      </c>
      <c r="O27" s="14" t="str">
        <f>IFERROR(VLOOKUP($A27,'Szaga TR150 K'!$J$1:$Q$6,7,0),"")</f>
        <v/>
      </c>
      <c r="P27" s="14" t="str">
        <f>IFERROR(VLOOKUP($A27,'Rajd Konwalii K'!$L$3:$S$13,7,0),"")</f>
        <v/>
      </c>
      <c r="Q27" s="14" t="str">
        <f>IFERROR(VLOOKUP($A27,'Korno K'!$BE$1:$BL$15,7,0),"")</f>
        <v/>
      </c>
      <c r="R27" s="14" t="str">
        <f>IFERROR(VLOOKUP($A27,'Abentojra K'!$J$2:$Q$10,7,0),"")</f>
        <v/>
      </c>
      <c r="S27" s="14" t="str">
        <f>IFERROR(VLOOKUP($A27,'Mordownik K'!$P$5:$W$14,7,0),"")</f>
        <v/>
      </c>
      <c r="T27" s="14"/>
      <c r="U27" s="14" t="str">
        <f>IFERROR(VLOOKUP($A27,'H52 200 K'!$AL$6:$AS$16,7,0),"")</f>
        <v/>
      </c>
      <c r="V27" s="14" t="str">
        <f>IFERROR(VLOOKUP($A27,'XII Szago K'!$AH$3:$AO$8,7,0),"")</f>
        <v/>
      </c>
      <c r="W27" s="14" t="str">
        <f>IFERROR(VLOOKUP($A27,'Masakra TR200 K'!$AN$5:$AU$8,7,0),"")</f>
        <v/>
      </c>
      <c r="X27" s="10">
        <f>IFERROR(LARGE(Z27:AL27,1),0)+IFERROR(LARGE(Z27:AL27,2),0)</f>
        <v>0</v>
      </c>
      <c r="Y27" s="10">
        <f>IFERROR(LARGE(Z27:AL27,3),0)+IFERROR(LARGE(Z27:AL27,4),0)</f>
        <v>0</v>
      </c>
      <c r="Z27" s="14"/>
      <c r="AA27" s="36"/>
      <c r="AB27" s="36"/>
      <c r="AC27" s="14"/>
      <c r="AD27" s="14" t="str">
        <f>IFERROR(VLOOKUP(A27,'Harce K'!$K$6:$R$12,7,0),"")</f>
        <v/>
      </c>
      <c r="AE27" s="14" t="str">
        <f>IFERROR(VLOOKUP($A27,'Grassor TR150 K'!$BL$4:$BS$7,7,0),"")</f>
        <v/>
      </c>
      <c r="AF27" s="36" t="str">
        <f>IFERROR(VLOOKUP($A27,'Pazur K'!$P$3:$W$7,7,0),"")</f>
        <v/>
      </c>
      <c r="AG27" s="14" t="str">
        <f>IFERROR(VLOOKUP($A27,'Szaga TR100 K'!$J$1:$Q$12,7,0),"")</f>
        <v/>
      </c>
      <c r="AH27" s="36" t="str">
        <f>IFERROR(VLOOKUP($A27,'Odyseja K'!$G$1:$N$6,7,0),"")</f>
        <v/>
      </c>
      <c r="AI27" s="36"/>
      <c r="AJ27" s="14" t="str">
        <f>IFERROR(VLOOKUP($A27,'H52 100 K'!$AC$6:$AJ$27,7,0),"")</f>
        <v/>
      </c>
      <c r="AK27" s="14" t="str">
        <f>IFERROR(VLOOKUP($A27,'Azymut Orient K'!$O$3:$V$4,7,0),"")</f>
        <v/>
      </c>
      <c r="AL27" s="14" t="str">
        <f>IFERROR(VLOOKUP($A27,'Masakra TR100 K'!$AB$5:$AI$7,7,0),"")</f>
        <v/>
      </c>
      <c r="AM27" s="501">
        <f>MIN(COUNT(F27:W27)+MIN(COUNT(Z27:AL27)/2,2),6)</f>
        <v>1</v>
      </c>
    </row>
    <row r="28" spans="1:39" s="15" customFormat="1">
      <c r="A28">
        <v>89</v>
      </c>
      <c r="B28" s="40" t="str">
        <f>VLOOKUP($A28,id!$C:$H,6,0)</f>
        <v>Bukowska Agnieszka</v>
      </c>
      <c r="C28" s="40" t="str">
        <f>VLOOKUP($A28,id!$C:$H,4,0)</f>
        <v>BikeStats.pl</v>
      </c>
      <c r="D28" s="2">
        <f>IF(E27=E28,D27,ROW(B26))</f>
        <v>26</v>
      </c>
      <c r="E28" s="11">
        <f>LARGE(F28:Y28,1)+LARGE(F28:Y28,2)+IFERROR(LARGE(F28:Y28,3),0)+IFERROR(LARGE(F28:Y28,4),0)+IFERROR(LARGE(F28:Y28,5),0)+IFERROR(LARGE(F28:Y28,6),0)</f>
        <v>91.981792717086833</v>
      </c>
      <c r="F28" s="14"/>
      <c r="G28" s="14">
        <f>IFERROR(VLOOKUP($A28,'Złoto K'!AO:AU,7,0),"")</f>
        <v>54.166666666666671</v>
      </c>
      <c r="H28" s="14" t="str">
        <f>IFERROR(VLOOKUP($A28,'H51 200 K'!$AL$6:$AS$99,7,0),"")</f>
        <v/>
      </c>
      <c r="I28" s="16" t="str">
        <f>IFERROR(VLOOKUP($A28,'Dymno K'!$BD$3:$BK$11,7,0),"")</f>
        <v/>
      </c>
      <c r="J28" s="37" t="str">
        <f>IFERROR(VLOOKUP($A28,'X Kompas K'!$L$2:$S$5,7,0),"")</f>
        <v/>
      </c>
      <c r="K28" s="16" t="str">
        <f>IFERROR(VLOOKUP($A28,'Dukty K'!$BH$1:$BO$9,7,0),"")</f>
        <v/>
      </c>
      <c r="L28" s="14" t="str">
        <f>IFERROR(VLOOKUP($A28,'Tropy K'!$O$2:$V$16,7,0),"")</f>
        <v/>
      </c>
      <c r="M28" s="14" t="str">
        <f>IFERROR(VLOOKUP($A28,'Grassor TR300 K'!$CR$4:$CY$7,7,0),"")</f>
        <v/>
      </c>
      <c r="N28" s="14" t="str">
        <f>IFERROR(VLOOKUP($A28,'BO K'!$S$4:$Z$16,7,0),"")</f>
        <v/>
      </c>
      <c r="O28" s="14" t="str">
        <f>IFERROR(VLOOKUP($A28,'Szaga TR150 K'!$J$1:$Q$6,7,0),"")</f>
        <v/>
      </c>
      <c r="P28" s="14" t="str">
        <f>IFERROR(VLOOKUP($A28,'Rajd Konwalii K'!$L$3:$S$13,7,0),"")</f>
        <v/>
      </c>
      <c r="Q28" s="14">
        <f>IFERROR(VLOOKUP($A28,'Korno K'!$BE$1:$BL$15,7,0),"")</f>
        <v>37.815126050420162</v>
      </c>
      <c r="R28" s="14" t="str">
        <f>IFERROR(VLOOKUP($A28,'Abentojra K'!$J$2:$Q$10,7,0),"")</f>
        <v/>
      </c>
      <c r="S28" s="14" t="str">
        <f>IFERROR(VLOOKUP($A28,'Mordownik K'!$P$5:$W$14,7,0),"")</f>
        <v/>
      </c>
      <c r="T28" s="14"/>
      <c r="U28" s="14" t="str">
        <f>IFERROR(VLOOKUP($A28,'H52 200 K'!$AL$6:$AS$16,7,0),"")</f>
        <v/>
      </c>
      <c r="V28" s="14" t="str">
        <f>IFERROR(VLOOKUP($A28,'XII Szago K'!$AH$3:$AO$8,7,0),"")</f>
        <v/>
      </c>
      <c r="W28" s="14" t="str">
        <f>IFERROR(VLOOKUP($A28,'Masakra TR200 K'!$AN$5:$AU$8,7,0),"")</f>
        <v/>
      </c>
      <c r="X28" s="10">
        <f>IFERROR(LARGE(Z28:AL28,1),0)+IFERROR(LARGE(Z28:AL28,2),0)</f>
        <v>0</v>
      </c>
      <c r="Y28" s="10">
        <f>IFERROR(LARGE(Z28:AL28,3),0)+IFERROR(LARGE(Z28:AL28,4),0)</f>
        <v>0</v>
      </c>
      <c r="Z28" s="14" t="str">
        <f>IFERROR(VLOOKUP(A28,'Wiosenne 360 K'!$L$2:$S$5,7,0),"")</f>
        <v/>
      </c>
      <c r="AA28" s="36" t="str">
        <f>IFERROR(VLOOKUP(A28,'NMnO K'!$AX$5:$BE$8,7,0),"")</f>
        <v/>
      </c>
      <c r="AB28" s="36" t="str">
        <f>IFERROR(VLOOKUP(A28,'XI Szago K'!$J$3:$Q$6,7,0),"")</f>
        <v/>
      </c>
      <c r="AC28" s="14" t="str">
        <f>IFERROR(VLOOKUP($A28,'H51 100 K'!$AC$6:$AJ$153,7,0),"")</f>
        <v/>
      </c>
      <c r="AD28" s="14" t="str">
        <f>IFERROR(VLOOKUP(A28,'Harce K'!$K$6:$R$12,7,0),"")</f>
        <v/>
      </c>
      <c r="AE28" s="14" t="str">
        <f>IFERROR(VLOOKUP($A28,'Grassor TR150 K'!$BL$4:$BS$7,7,0),"")</f>
        <v/>
      </c>
      <c r="AF28" s="36" t="str">
        <f>IFERROR(VLOOKUP($A28,'Pazur K'!$P$3:$W$7,7,0),"")</f>
        <v/>
      </c>
      <c r="AG28" s="14" t="str">
        <f>IFERROR(VLOOKUP($A28,'Szaga TR100 K'!$J$1:$Q$12,7,0),"")</f>
        <v/>
      </c>
      <c r="AH28" s="36" t="str">
        <f>IFERROR(VLOOKUP($A28,'Odyseja K'!$G$1:$N$6,7,0),"")</f>
        <v/>
      </c>
      <c r="AI28" s="36"/>
      <c r="AJ28" s="14" t="str">
        <f>IFERROR(VLOOKUP($A28,'H52 100 K'!$AC$6:$AJ$27,7,0),"")</f>
        <v/>
      </c>
      <c r="AK28" s="14" t="str">
        <f>IFERROR(VLOOKUP($A28,'Azymut Orient K'!$O$3:$V$4,7,0),"")</f>
        <v/>
      </c>
      <c r="AL28" s="14" t="str">
        <f>IFERROR(VLOOKUP($A28,'Masakra TR100 K'!$AB$5:$AI$7,7,0),"")</f>
        <v/>
      </c>
      <c r="AM28" s="501">
        <f>MIN(COUNT(F28:W28)+MIN(COUNT(Z28:AL28)/2,2),6)</f>
        <v>2</v>
      </c>
    </row>
    <row r="29" spans="1:39" s="15" customFormat="1">
      <c r="A29">
        <v>530</v>
      </c>
      <c r="B29" s="40" t="str">
        <f>VLOOKUP($A29,id!$C:$H,6,0)</f>
        <v>Chmielarz Azja</v>
      </c>
      <c r="C29" s="40" t="str">
        <f>VLOOKUP($A29,id!$C:$H,4,0)</f>
        <v>Lider Bajk eMTeBe</v>
      </c>
      <c r="D29" s="2">
        <f>IF(E28=E29,D28,ROW(B27))</f>
        <v>27</v>
      </c>
      <c r="E29" s="11">
        <f>LARGE(F29:Y29,1)+LARGE(F29:Y29,2)+IFERROR(LARGE(F29:Y29,3),0)+IFERROR(LARGE(F29:Y29,4),0)+IFERROR(LARGE(F29:Y29,5),0)+IFERROR(LARGE(F29:Y29,6),0)</f>
        <v>88.23529411764703</v>
      </c>
      <c r="F29" s="14"/>
      <c r="G29" s="14"/>
      <c r="H29" s="14"/>
      <c r="I29" s="16"/>
      <c r="J29" s="37"/>
      <c r="K29" s="16"/>
      <c r="L29" s="14"/>
      <c r="M29" s="14"/>
      <c r="N29" s="14"/>
      <c r="O29" s="14"/>
      <c r="P29" s="14"/>
      <c r="Q29" s="14">
        <f>IFERROR(VLOOKUP($A29,'Korno K'!$BE$1:$BL$15,7,0),"")</f>
        <v>88.23529411764703</v>
      </c>
      <c r="R29" s="14" t="str">
        <f>IFERROR(VLOOKUP($A29,'Abentojra K'!$J$2:$Q$10,7,0),"")</f>
        <v/>
      </c>
      <c r="S29" s="14" t="str">
        <f>IFERROR(VLOOKUP($A29,'Mordownik K'!$P$5:$W$14,7,0),"")</f>
        <v/>
      </c>
      <c r="T29" s="14"/>
      <c r="U29" s="14" t="str">
        <f>IFERROR(VLOOKUP($A29,'H52 200 K'!$AL$6:$AS$16,7,0),"")</f>
        <v/>
      </c>
      <c r="V29" s="14" t="str">
        <f>IFERROR(VLOOKUP($A29,'XII Szago K'!$AH$3:$AO$8,7,0),"")</f>
        <v/>
      </c>
      <c r="W29" s="14" t="str">
        <f>IFERROR(VLOOKUP($A29,'Masakra TR200 K'!$AN$5:$AU$8,7,0),"")</f>
        <v/>
      </c>
      <c r="X29" s="10">
        <f>IFERROR(LARGE(Z29:AL29,1),0)+IFERROR(LARGE(Z29:AL29,2),0)</f>
        <v>0</v>
      </c>
      <c r="Y29" s="10">
        <f>IFERROR(LARGE(Z29:AL29,3),0)+IFERROR(LARGE(Z29:AL29,4),0)</f>
        <v>0</v>
      </c>
      <c r="Z29" s="14"/>
      <c r="AA29" s="36"/>
      <c r="AB29" s="36"/>
      <c r="AC29" s="14"/>
      <c r="AD29" s="14"/>
      <c r="AE29" s="14"/>
      <c r="AF29" s="36"/>
      <c r="AG29" s="14"/>
      <c r="AH29" s="36"/>
      <c r="AI29" s="36"/>
      <c r="AJ29" s="14" t="str">
        <f>IFERROR(VLOOKUP($A29,'H52 100 K'!$AC$6:$AJ$27,7,0),"")</f>
        <v/>
      </c>
      <c r="AK29" s="14" t="str">
        <f>IFERROR(VLOOKUP($A29,'Azymut Orient K'!$O$3:$V$4,7,0),"")</f>
        <v/>
      </c>
      <c r="AL29" s="14" t="str">
        <f>IFERROR(VLOOKUP($A29,'Masakra TR100 K'!$AB$5:$AI$7,7,0),"")</f>
        <v/>
      </c>
      <c r="AM29" s="501">
        <f>MIN(COUNT(F29:W29)+MIN(COUNT(Z29:AL29)/2,2),6)</f>
        <v>1</v>
      </c>
    </row>
    <row r="30" spans="1:39" s="15" customFormat="1">
      <c r="A30">
        <v>541</v>
      </c>
      <c r="B30" s="40" t="str">
        <f>VLOOKUP($A30,id!$C:$H,6,0)</f>
        <v>Kurek Marta</v>
      </c>
      <c r="C30" s="40">
        <f>VLOOKUP($A30,id!$C:$H,4,0)</f>
        <v>0</v>
      </c>
      <c r="D30" s="2">
        <f>IF(E29=E30,D29,ROW(B28))</f>
        <v>28</v>
      </c>
      <c r="E30" s="11">
        <f>LARGE(F30:Y30,1)+LARGE(F30:Y30,2)+IFERROR(LARGE(F30:Y30,3),0)+IFERROR(LARGE(F30:Y30,4),0)+IFERROR(LARGE(F30:Y30,5),0)+IFERROR(LARGE(F30:Y30,6),0)</f>
        <v>87.254030722356219</v>
      </c>
      <c r="F30" s="14"/>
      <c r="G30" s="14"/>
      <c r="H30" s="14"/>
      <c r="I30" s="16"/>
      <c r="J30" s="37"/>
      <c r="K30" s="16"/>
      <c r="L30" s="14"/>
      <c r="M30" s="14"/>
      <c r="N30" s="14"/>
      <c r="O30" s="14"/>
      <c r="P30" s="14"/>
      <c r="Q30" s="14"/>
      <c r="R30" s="14"/>
      <c r="S30" s="14">
        <f>IFERROR(VLOOKUP($A30,'Mordownik K'!$P$5:$W$14,7,0),"")</f>
        <v>87.254030722356219</v>
      </c>
      <c r="T30" s="14"/>
      <c r="U30" s="14" t="str">
        <f>IFERROR(VLOOKUP($A30,'H52 200 K'!$AL$6:$AS$16,7,0),"")</f>
        <v/>
      </c>
      <c r="V30" s="14" t="str">
        <f>IFERROR(VLOOKUP($A30,'XII Szago K'!$AH$3:$AO$8,7,0),"")</f>
        <v/>
      </c>
      <c r="W30" s="14" t="str">
        <f>IFERROR(VLOOKUP($A30,'Masakra TR200 K'!$AN$5:$AU$8,7,0),"")</f>
        <v/>
      </c>
      <c r="X30" s="10">
        <f>IFERROR(LARGE(Z30:AL30,1),0)+IFERROR(LARGE(Z30:AL30,2),0)</f>
        <v>0</v>
      </c>
      <c r="Y30" s="10">
        <f>IFERROR(LARGE(Z30:AL30,3),0)+IFERROR(LARGE(Z30:AL30,4),0)</f>
        <v>0</v>
      </c>
      <c r="Z30" s="14"/>
      <c r="AA30" s="36"/>
      <c r="AB30" s="36"/>
      <c r="AC30" s="14"/>
      <c r="AD30" s="14"/>
      <c r="AE30" s="14"/>
      <c r="AF30" s="36"/>
      <c r="AG30" s="14"/>
      <c r="AH30" s="36"/>
      <c r="AI30" s="36"/>
      <c r="AJ30" s="14" t="str">
        <f>IFERROR(VLOOKUP($A30,'H52 100 K'!$AC$6:$AJ$27,7,0),"")</f>
        <v/>
      </c>
      <c r="AK30" s="14" t="str">
        <f>IFERROR(VLOOKUP($A30,'Azymut Orient K'!$O$3:$V$4,7,0),"")</f>
        <v/>
      </c>
      <c r="AL30" s="14" t="str">
        <f>IFERROR(VLOOKUP($A30,'Masakra TR100 K'!$AB$5:$AI$7,7,0),"")</f>
        <v/>
      </c>
      <c r="AM30" s="501">
        <f>MIN(COUNT(F30:W30)+MIN(COUNT(Z30:AL30)/2,2),6)</f>
        <v>1</v>
      </c>
    </row>
    <row r="31" spans="1:39" s="15" customFormat="1">
      <c r="A31" s="15">
        <v>363</v>
      </c>
      <c r="B31" s="40" t="str">
        <f>VLOOKUP($A31,id!$C:$H,6,0)</f>
        <v>Domachowska Dorota</v>
      </c>
      <c r="C31" s="40" t="str">
        <f>VLOOKUP($A31,id!$C:$H,4,0)</f>
        <v>Ysiaki</v>
      </c>
      <c r="D31" s="2">
        <f>IF(E30=E31,D30,ROW(B29))</f>
        <v>29</v>
      </c>
      <c r="E31" s="11">
        <f>LARGE(F31:Y31,1)+LARGE(F31:Y31,2)+IFERROR(LARGE(F31:Y31,3),0)+IFERROR(LARGE(F31:Y31,4),0)+IFERROR(LARGE(F31:Y31,5),0)+IFERROR(LARGE(F31:Y31,6),0)</f>
        <v>83.393515726563734</v>
      </c>
      <c r="F31" s="14"/>
      <c r="G31" s="14"/>
      <c r="H31" s="14"/>
      <c r="I31" s="16" t="str">
        <f>IFERROR(VLOOKUP($A31,'Dymno K'!$BD$3:$BK$11,7,0),"")</f>
        <v/>
      </c>
      <c r="J31" s="37" t="str">
        <f>IFERROR(VLOOKUP($A31,'X Kompas K'!$L$2:$S$5,7,0),"")</f>
        <v/>
      </c>
      <c r="K31" s="16" t="str">
        <f>IFERROR(VLOOKUP($A31,'Dukty K'!$BH$1:$BO$9,7,0),"")</f>
        <v/>
      </c>
      <c r="L31" s="14" t="str">
        <f>IFERROR(VLOOKUP($A31,'Tropy K'!$O$2:$V$16,7,0),"")</f>
        <v/>
      </c>
      <c r="M31" s="14" t="str">
        <f>IFERROR(VLOOKUP($A31,'Grassor TR300 K'!$CR$4:$CY$7,7,0),"")</f>
        <v/>
      </c>
      <c r="N31" s="14" t="str">
        <f>IFERROR(VLOOKUP($A31,'BO K'!$S$4:$Z$16,7,0),"")</f>
        <v/>
      </c>
      <c r="O31" s="14" t="str">
        <f>IFERROR(VLOOKUP($A31,'Szaga TR150 K'!$J$1:$Q$6,7,0),"")</f>
        <v/>
      </c>
      <c r="P31" s="14" t="str">
        <f>IFERROR(VLOOKUP($A31,'Rajd Konwalii K'!$L$3:$S$13,7,0),"")</f>
        <v/>
      </c>
      <c r="Q31" s="14" t="str">
        <f>IFERROR(VLOOKUP($A31,'Korno K'!$BE$1:$BL$15,7,0),"")</f>
        <v/>
      </c>
      <c r="R31" s="14" t="str">
        <f>IFERROR(VLOOKUP($A31,'Abentojra K'!$J$2:$Q$10,7,0),"")</f>
        <v/>
      </c>
      <c r="S31" s="14" t="str">
        <f>IFERROR(VLOOKUP($A31,'Mordownik K'!$P$5:$W$14,7,0),"")</f>
        <v/>
      </c>
      <c r="T31" s="14"/>
      <c r="U31" s="14" t="str">
        <f>IFERROR(VLOOKUP($A31,'H52 200 K'!$AL$6:$AS$16,7,0),"")</f>
        <v/>
      </c>
      <c r="V31" s="14" t="str">
        <f>IFERROR(VLOOKUP($A31,'XII Szago K'!$AH$3:$AO$8,7,0),"")</f>
        <v/>
      </c>
      <c r="W31" s="14" t="str">
        <f>IFERROR(VLOOKUP($A31,'Masakra TR200 K'!$AN$5:$AU$8,7,0),"")</f>
        <v/>
      </c>
      <c r="X31" s="10">
        <f>IFERROR(LARGE(Z31:AL31,1),0)+IFERROR(LARGE(Z31:AL31,2),0)</f>
        <v>83.393515726563734</v>
      </c>
      <c r="Y31" s="10">
        <f>IFERROR(LARGE(Z31:AL31,3),0)+IFERROR(LARGE(Z31:AL31,4),0)</f>
        <v>0</v>
      </c>
      <c r="Z31" s="14"/>
      <c r="AA31" s="36"/>
      <c r="AB31" s="36"/>
      <c r="AC31" s="14">
        <f>IFERROR(VLOOKUP($A31,'H51 100 K'!$AC$6:$AJ$153,7,0),"")</f>
        <v>40.491395923049417</v>
      </c>
      <c r="AD31" s="14" t="str">
        <f>IFERROR(VLOOKUP(A31,'Harce K'!$K$6:$R$12,7,0),"")</f>
        <v/>
      </c>
      <c r="AE31" s="14" t="str">
        <f>IFERROR(VLOOKUP($A31,'Grassor TR150 K'!$BL$4:$BS$7,7,0),"")</f>
        <v/>
      </c>
      <c r="AF31" s="36" t="str">
        <f>IFERROR(VLOOKUP($A31,'Pazur K'!$P$3:$W$7,7,0),"")</f>
        <v/>
      </c>
      <c r="AG31" s="14" t="str">
        <f>IFERROR(VLOOKUP($A31,'Szaga TR100 K'!$J$1:$Q$12,7,0),"")</f>
        <v/>
      </c>
      <c r="AH31" s="36" t="str">
        <f>IFERROR(VLOOKUP($A31,'Odyseja K'!$G$1:$N$6,7,0),"")</f>
        <v/>
      </c>
      <c r="AI31" s="36"/>
      <c r="AJ31" s="14">
        <f>IFERROR(VLOOKUP($A31,'H52 100 K'!$AC$6:$AJ$27,7,0),"")</f>
        <v>42.902119803514317</v>
      </c>
      <c r="AK31" s="14" t="str">
        <f>IFERROR(VLOOKUP($A31,'Azymut Orient K'!$O$3:$V$4,7,0),"")</f>
        <v/>
      </c>
      <c r="AL31" s="14" t="str">
        <f>IFERROR(VLOOKUP($A31,'Masakra TR100 K'!$AB$5:$AI$7,7,0),"")</f>
        <v/>
      </c>
      <c r="AM31" s="501">
        <f>MIN(COUNT(F31:W31)+MIN(COUNT(Z31:AL31)/2,2),6)</f>
        <v>1</v>
      </c>
    </row>
    <row r="32" spans="1:39" s="15" customFormat="1">
      <c r="A32">
        <v>445</v>
      </c>
      <c r="B32" s="40" t="str">
        <f>VLOOKUP($A32,id!$C:$H,6,0)</f>
        <v>Michałowska Julia</v>
      </c>
      <c r="C32" s="40">
        <f>VLOOKUP($A32,id!$C:$H,4,0)</f>
        <v>0</v>
      </c>
      <c r="D32" s="2">
        <f>IF(E31=E32,D31,ROW(B30))</f>
        <v>30</v>
      </c>
      <c r="E32" s="11">
        <f>LARGE(F32:Y32,1)+LARGE(F32:Y32,2)+IFERROR(LARGE(F32:Y32,3),0)+IFERROR(LARGE(F32:Y32,4),0)+IFERROR(LARGE(F32:Y32,5),0)+IFERROR(LARGE(F32:Y32,6),0)</f>
        <v>80.244646427670517</v>
      </c>
      <c r="F32" s="14"/>
      <c r="G32" s="14"/>
      <c r="H32" s="14"/>
      <c r="I32" s="16"/>
      <c r="J32" s="37"/>
      <c r="K32" s="16"/>
      <c r="L32" s="14"/>
      <c r="M32" s="14" t="str">
        <f>IFERROR(VLOOKUP($A32,'Grassor TR300 K'!$CR$4:$CY$7,7,0),"")</f>
        <v/>
      </c>
      <c r="N32" s="14" t="str">
        <f>IFERROR(VLOOKUP($A32,'BO K'!$S$4:$Z$16,7,0),"")</f>
        <v/>
      </c>
      <c r="O32" s="14" t="str">
        <f>IFERROR(VLOOKUP($A32,'Szaga TR150 K'!$J$1:$Q$6,7,0),"")</f>
        <v/>
      </c>
      <c r="P32" s="14" t="str">
        <f>IFERROR(VLOOKUP($A32,'Rajd Konwalii K'!$L$3:$S$13,7,0),"")</f>
        <v/>
      </c>
      <c r="Q32" s="14" t="str">
        <f>IFERROR(VLOOKUP($A32,'Korno K'!$BE$1:$BL$15,7,0),"")</f>
        <v/>
      </c>
      <c r="R32" s="14" t="str">
        <f>IFERROR(VLOOKUP($A32,'Abentojra K'!$J$2:$Q$10,7,0),"")</f>
        <v/>
      </c>
      <c r="S32" s="14" t="str">
        <f>IFERROR(VLOOKUP($A32,'Mordownik K'!$P$5:$W$14,7,0),"")</f>
        <v/>
      </c>
      <c r="T32" s="14"/>
      <c r="U32" s="14" t="str">
        <f>IFERROR(VLOOKUP($A32,'H52 200 K'!$AL$6:$AS$16,7,0),"")</f>
        <v/>
      </c>
      <c r="V32" s="14" t="str">
        <f>IFERROR(VLOOKUP($A32,'XII Szago K'!$AH$3:$AO$8,7,0),"")</f>
        <v/>
      </c>
      <c r="W32" s="14" t="str">
        <f>IFERROR(VLOOKUP($A32,'Masakra TR200 K'!$AN$5:$AU$8,7,0),"")</f>
        <v/>
      </c>
      <c r="X32" s="10">
        <f>IFERROR(LARGE(Z32:AL32,1),0)+IFERROR(LARGE(Z32:AL32,2),0)</f>
        <v>80.244646427670517</v>
      </c>
      <c r="Y32" s="10">
        <f>IFERROR(LARGE(Z32:AL32,3),0)+IFERROR(LARGE(Z32:AL32,4),0)</f>
        <v>0</v>
      </c>
      <c r="Z32" s="14"/>
      <c r="AA32" s="36"/>
      <c r="AB32" s="36"/>
      <c r="AC32" s="14"/>
      <c r="AD32" s="14"/>
      <c r="AE32" s="14">
        <f>IFERROR(VLOOKUP($A32,'Grassor TR150 K'!$BL$4:$BS$7,7,0),"")</f>
        <v>50</v>
      </c>
      <c r="AF32" s="36" t="str">
        <f>IFERROR(VLOOKUP($A32,'Pazur K'!$P$3:$W$7,7,0),"")</f>
        <v/>
      </c>
      <c r="AG32" s="14" t="str">
        <f>IFERROR(VLOOKUP($A32,'Szaga TR100 K'!$J$1:$Q$12,7,0),"")</f>
        <v/>
      </c>
      <c r="AH32" s="36" t="str">
        <f>IFERROR(VLOOKUP($A32,'Odyseja K'!$G$1:$N$6,7,0),"")</f>
        <v/>
      </c>
      <c r="AI32" s="36"/>
      <c r="AJ32" s="14">
        <f>IFERROR(VLOOKUP($A32,'H52 100 K'!$AC$6:$AJ$27,7,0),"")</f>
        <v>30.24464642767051</v>
      </c>
      <c r="AK32" s="14" t="str">
        <f>IFERROR(VLOOKUP($A32,'Azymut Orient K'!$O$3:$V$4,7,0),"")</f>
        <v/>
      </c>
      <c r="AL32" s="14" t="str">
        <f>IFERROR(VLOOKUP($A32,'Masakra TR100 K'!$AB$5:$AI$7,7,0),"")</f>
        <v/>
      </c>
      <c r="AM32" s="501">
        <f>MIN(COUNT(F32:W32)+MIN(COUNT(Z32:AL32)/2,2),6)</f>
        <v>1</v>
      </c>
    </row>
    <row r="33" spans="1:39" s="15" customFormat="1">
      <c r="A33">
        <v>570</v>
      </c>
      <c r="B33" s="40" t="str">
        <f>VLOOKUP($A33,id!$C:$H,6,0)</f>
        <v>Zielińska Jadwiga Barbara</v>
      </c>
      <c r="C33" s="40" t="str">
        <f>VLOOKUP($A33,id!$C:$H,4,0)</f>
        <v>MTB4FUN</v>
      </c>
      <c r="D33" s="2">
        <f>IF(E32=E33,D32,ROW(B31))</f>
        <v>31</v>
      </c>
      <c r="E33" s="11">
        <f>LARGE(F33:Y33,1)+LARGE(F33:Y33,2)+IFERROR(LARGE(F33:Y33,3),0)+IFERROR(LARGE(F33:Y33,4),0)+IFERROR(LARGE(F33:Y33,5),0)+IFERROR(LARGE(F33:Y33,6),0)</f>
        <v>77.498359289391672</v>
      </c>
      <c r="F33" s="14"/>
      <c r="G33" s="14"/>
      <c r="H33" s="14"/>
      <c r="I33" s="16"/>
      <c r="J33" s="37"/>
      <c r="K33" s="16"/>
      <c r="L33" s="14"/>
      <c r="M33" s="14"/>
      <c r="N33" s="14"/>
      <c r="O33" s="14"/>
      <c r="P33" s="14"/>
      <c r="Q33" s="14"/>
      <c r="R33" s="14"/>
      <c r="S33" s="14"/>
      <c r="T33" s="14"/>
      <c r="U33" s="14">
        <f>IFERROR(VLOOKUP($A33,'H52 200 K'!$AL$6:$AS$16,7,0),"")</f>
        <v>77.498359289391672</v>
      </c>
      <c r="V33" s="14" t="str">
        <f>IFERROR(VLOOKUP($A33,'XII Szago K'!$AH$3:$AO$8,7,0),"")</f>
        <v/>
      </c>
      <c r="W33" s="14" t="str">
        <f>IFERROR(VLOOKUP($A33,'Masakra TR200 K'!$AN$5:$AU$8,7,0),"")</f>
        <v/>
      </c>
      <c r="X33" s="10">
        <f>IFERROR(LARGE(Z33:AL33,1),0)+IFERROR(LARGE(Z33:AL33,2),0)</f>
        <v>0</v>
      </c>
      <c r="Y33" s="10">
        <f>IFERROR(LARGE(Z33:AL33,3),0)+IFERROR(LARGE(Z33:AL33,4),0)</f>
        <v>0</v>
      </c>
      <c r="Z33" s="14"/>
      <c r="AA33" s="36"/>
      <c r="AB33" s="36"/>
      <c r="AC33" s="14"/>
      <c r="AD33" s="14"/>
      <c r="AE33" s="14"/>
      <c r="AF33" s="36"/>
      <c r="AG33" s="14"/>
      <c r="AH33" s="36"/>
      <c r="AI33" s="36"/>
      <c r="AJ33" s="14" t="str">
        <f>IFERROR(VLOOKUP($A33,'H52 100 K'!$AC$6:$AJ$27,7,0),"")</f>
        <v/>
      </c>
      <c r="AK33" s="14" t="str">
        <f>IFERROR(VLOOKUP($A33,'Azymut Orient K'!$O$3:$V$4,7,0),"")</f>
        <v/>
      </c>
      <c r="AL33" s="14" t="str">
        <f>IFERROR(VLOOKUP($A33,'Masakra TR100 K'!$AB$5:$AI$7,7,0),"")</f>
        <v/>
      </c>
      <c r="AM33" s="501">
        <f>MIN(COUNT(F33:W33)+MIN(COUNT(Z33:AL33)/2,2),6)</f>
        <v>1</v>
      </c>
    </row>
    <row r="34" spans="1:39" s="15" customFormat="1">
      <c r="A34">
        <v>531</v>
      </c>
      <c r="B34" s="40" t="str">
        <f>VLOOKUP($A34,id!$C:$H,6,0)</f>
        <v>Ziętek Sylwia</v>
      </c>
      <c r="C34" s="40" t="str">
        <f>VLOOKUP($A34,id!$C:$H,4,0)</f>
        <v>Pozytywnie Zakręceni</v>
      </c>
      <c r="D34" s="2">
        <f>IF(E33=E34,D33,ROW(B32))</f>
        <v>32</v>
      </c>
      <c r="E34" s="11">
        <f>LARGE(F34:Y34,1)+LARGE(F34:Y34,2)+IFERROR(LARGE(F34:Y34,3),0)+IFERROR(LARGE(F34:Y34,4),0)+IFERROR(LARGE(F34:Y34,5),0)+IFERROR(LARGE(F34:Y34,6),0)</f>
        <v>75.630252100840323</v>
      </c>
      <c r="F34" s="14"/>
      <c r="G34" s="14"/>
      <c r="H34" s="14"/>
      <c r="I34" s="16"/>
      <c r="J34" s="37"/>
      <c r="K34" s="16"/>
      <c r="L34" s="14"/>
      <c r="M34" s="14"/>
      <c r="N34" s="14"/>
      <c r="O34" s="14"/>
      <c r="P34" s="14"/>
      <c r="Q34" s="14">
        <f>IFERROR(VLOOKUP($A34,'Korno K'!$BE$1:$BL$15,7,0),"")</f>
        <v>75.630252100840323</v>
      </c>
      <c r="R34" s="14" t="str">
        <f>IFERROR(VLOOKUP($A34,'Abentojra K'!$J$2:$Q$10,7,0),"")</f>
        <v/>
      </c>
      <c r="S34" s="14" t="str">
        <f>IFERROR(VLOOKUP($A34,'Mordownik K'!$P$5:$W$14,7,0),"")</f>
        <v/>
      </c>
      <c r="T34" s="14"/>
      <c r="U34" s="14" t="str">
        <f>IFERROR(VLOOKUP($A34,'H52 200 K'!$AL$6:$AS$16,7,0),"")</f>
        <v/>
      </c>
      <c r="V34" s="14" t="str">
        <f>IFERROR(VLOOKUP($A34,'XII Szago K'!$AH$3:$AO$8,7,0),"")</f>
        <v/>
      </c>
      <c r="W34" s="14" t="str">
        <f>IFERROR(VLOOKUP($A34,'Masakra TR200 K'!$AN$5:$AU$8,7,0),"")</f>
        <v/>
      </c>
      <c r="X34" s="10">
        <f>IFERROR(LARGE(Z34:AL34,1),0)+IFERROR(LARGE(Z34:AL34,2),0)</f>
        <v>0</v>
      </c>
      <c r="Y34" s="10">
        <f>IFERROR(LARGE(Z34:AL34,3),0)+IFERROR(LARGE(Z34:AL34,4),0)</f>
        <v>0</v>
      </c>
      <c r="Z34" s="14"/>
      <c r="AA34" s="36"/>
      <c r="AB34" s="36"/>
      <c r="AC34" s="14"/>
      <c r="AD34" s="14"/>
      <c r="AE34" s="14"/>
      <c r="AF34" s="36"/>
      <c r="AG34" s="14"/>
      <c r="AH34" s="36"/>
      <c r="AI34" s="36"/>
      <c r="AJ34" s="14" t="str">
        <f>IFERROR(VLOOKUP($A34,'H52 100 K'!$AC$6:$AJ$27,7,0),"")</f>
        <v/>
      </c>
      <c r="AK34" s="14" t="str">
        <f>IFERROR(VLOOKUP($A34,'Azymut Orient K'!$O$3:$V$4,7,0),"")</f>
        <v/>
      </c>
      <c r="AL34" s="14" t="str">
        <f>IFERROR(VLOOKUP($A34,'Masakra TR100 K'!$AB$5:$AI$7,7,0),"")</f>
        <v/>
      </c>
      <c r="AM34" s="501">
        <f>MIN(COUNT(F34:W34)+MIN(COUNT(Z34:AL34)/2,2),6)</f>
        <v>1</v>
      </c>
    </row>
    <row r="35" spans="1:39" s="15" customFormat="1">
      <c r="A35">
        <v>462</v>
      </c>
      <c r="B35" s="40" t="str">
        <f>VLOOKUP($A35,id!$C:$H,6,0)</f>
        <v>Zadworna Katarzyna</v>
      </c>
      <c r="C35" s="40" t="str">
        <f>VLOOKUP($A35,id!$C:$H,4,0)</f>
        <v>Nie jesteś w moim typie</v>
      </c>
      <c r="D35" s="2">
        <f>IF(E34=E35,D34,ROW(B33))</f>
        <v>33</v>
      </c>
      <c r="E35" s="11">
        <f>LARGE(F35:Y35,1)+LARGE(F35:Y35,2)+IFERROR(LARGE(F35:Y35,3),0)+IFERROR(LARGE(F35:Y35,4),0)+IFERROR(LARGE(F35:Y35,5),0)+IFERROR(LARGE(F35:Y35,6),0)</f>
        <v>74.307619955198561</v>
      </c>
      <c r="F35" s="14"/>
      <c r="G35" s="14"/>
      <c r="H35" s="14"/>
      <c r="I35" s="16"/>
      <c r="J35" s="37"/>
      <c r="K35" s="16"/>
      <c r="L35" s="14"/>
      <c r="M35" s="14"/>
      <c r="N35" s="14">
        <f>IFERROR(VLOOKUP($A35,'BO K'!$S$4:$Z$16,7,0),"")</f>
        <v>59.181569535030498</v>
      </c>
      <c r="O35" s="14" t="str">
        <f>IFERROR(VLOOKUP($A35,'Szaga TR150 K'!$J$1:$Q$6,7,0),"")</f>
        <v/>
      </c>
      <c r="P35" s="14" t="str">
        <f>IFERROR(VLOOKUP($A35,'Rajd Konwalii K'!$L$3:$S$13,7,0),"")</f>
        <v/>
      </c>
      <c r="Q35" s="14">
        <f>IFERROR(VLOOKUP($A35,'Korno K'!$BE$1:$BL$15,7,0),"")</f>
        <v>15.126050420168065</v>
      </c>
      <c r="R35" s="14" t="str">
        <f>IFERROR(VLOOKUP($A35,'Abentojra K'!$J$2:$Q$10,7,0),"")</f>
        <v/>
      </c>
      <c r="S35" s="14" t="str">
        <f>IFERROR(VLOOKUP($A35,'Mordownik K'!$P$5:$W$14,7,0),"")</f>
        <v/>
      </c>
      <c r="T35" s="14"/>
      <c r="U35" s="14" t="str">
        <f>IFERROR(VLOOKUP($A35,'H52 200 K'!$AL$6:$AS$16,7,0),"")</f>
        <v/>
      </c>
      <c r="V35" s="14" t="str">
        <f>IFERROR(VLOOKUP($A35,'XII Szago K'!$AH$3:$AO$8,7,0),"")</f>
        <v/>
      </c>
      <c r="W35" s="14" t="str">
        <f>IFERROR(VLOOKUP($A35,'Masakra TR200 K'!$AN$5:$AU$8,7,0),"")</f>
        <v/>
      </c>
      <c r="X35" s="10">
        <f>IFERROR(LARGE(Z35:AL35,1),0)+IFERROR(LARGE(Z35:AL35,2),0)</f>
        <v>0</v>
      </c>
      <c r="Y35" s="10">
        <f>IFERROR(LARGE(Z35:AL35,3),0)+IFERROR(LARGE(Z35:AL35,4),0)</f>
        <v>0</v>
      </c>
      <c r="Z35" s="14"/>
      <c r="AA35" s="36"/>
      <c r="AB35" s="36"/>
      <c r="AC35" s="14"/>
      <c r="AD35" s="14"/>
      <c r="AE35" s="14"/>
      <c r="AF35" s="36" t="str">
        <f>IFERROR(VLOOKUP($A35,'Pazur K'!$P$3:$W$7,7,0),"")</f>
        <v/>
      </c>
      <c r="AG35" s="14" t="str">
        <f>IFERROR(VLOOKUP($A35,'Szaga TR100 K'!$J$1:$Q$12,7,0),"")</f>
        <v/>
      </c>
      <c r="AH35" s="36" t="str">
        <f>IFERROR(VLOOKUP($A35,'Odyseja K'!$G$1:$N$6,7,0),"")</f>
        <v/>
      </c>
      <c r="AI35" s="36"/>
      <c r="AJ35" s="14" t="str">
        <f>IFERROR(VLOOKUP($A35,'H52 100 K'!$AC$6:$AJ$27,7,0),"")</f>
        <v/>
      </c>
      <c r="AK35" s="14" t="str">
        <f>IFERROR(VLOOKUP($A35,'Azymut Orient K'!$O$3:$V$4,7,0),"")</f>
        <v/>
      </c>
      <c r="AL35" s="14" t="str">
        <f>IFERROR(VLOOKUP($A35,'Masakra TR100 K'!$AB$5:$AI$7,7,0),"")</f>
        <v/>
      </c>
      <c r="AM35" s="501">
        <f>MIN(COUNT(F35:W35)+MIN(COUNT(Z35:AL35)/2,2),6)</f>
        <v>2</v>
      </c>
    </row>
    <row r="36" spans="1:39" s="15" customFormat="1">
      <c r="A36" s="15">
        <v>365</v>
      </c>
      <c r="B36" s="40" t="str">
        <f>VLOOKUP($A36,id!$C:$H,6,0)</f>
        <v>Jarosiewicz Małgorzata</v>
      </c>
      <c r="C36" s="40">
        <f>VLOOKUP($A36,id!$C:$H,4,0)</f>
        <v>0</v>
      </c>
      <c r="D36" s="2">
        <f>IF(E35=E36,D35,ROW(B34))</f>
        <v>34</v>
      </c>
      <c r="E36" s="11">
        <f>LARGE(F36:Y36,1)+LARGE(F36:Y36,2)+IFERROR(LARGE(F36:Y36,3),0)+IFERROR(LARGE(F36:Y36,4),0)+IFERROR(LARGE(F36:Y36,5),0)+IFERROR(LARGE(F36:Y36,6),0)</f>
        <v>70.381380863840519</v>
      </c>
      <c r="F36" s="14"/>
      <c r="G36" s="14"/>
      <c r="H36" s="14"/>
      <c r="I36" s="16" t="str">
        <f>IFERROR(VLOOKUP($A36,'Dymno K'!$BD$3:$BK$11,7,0),"")</f>
        <v/>
      </c>
      <c r="J36" s="37" t="str">
        <f>IFERROR(VLOOKUP($A36,'X Kompas K'!$L$2:$S$5,7,0),"")</f>
        <v/>
      </c>
      <c r="K36" s="16" t="str">
        <f>IFERROR(VLOOKUP($A36,'Dukty K'!$BH$1:$BO$9,7,0),"")</f>
        <v/>
      </c>
      <c r="L36" s="14" t="str">
        <f>IFERROR(VLOOKUP($A36,'Tropy K'!$O$2:$V$16,7,0),"")</f>
        <v/>
      </c>
      <c r="M36" s="14" t="str">
        <f>IFERROR(VLOOKUP($A36,'Grassor TR300 K'!$CR$4:$CY$7,7,0),"")</f>
        <v/>
      </c>
      <c r="N36" s="14" t="str">
        <f>IFERROR(VLOOKUP($A36,'BO K'!$S$4:$Z$16,7,0),"")</f>
        <v/>
      </c>
      <c r="O36" s="14" t="str">
        <f>IFERROR(VLOOKUP($A36,'Szaga TR150 K'!$J$1:$Q$6,7,0),"")</f>
        <v/>
      </c>
      <c r="P36" s="14" t="str">
        <f>IFERROR(VLOOKUP($A36,'Rajd Konwalii K'!$L$3:$S$13,7,0),"")</f>
        <v/>
      </c>
      <c r="Q36" s="14" t="str">
        <f>IFERROR(VLOOKUP($A36,'Korno K'!$BE$1:$BL$15,7,0),"")</f>
        <v/>
      </c>
      <c r="R36" s="14" t="str">
        <f>IFERROR(VLOOKUP($A36,'Abentojra K'!$J$2:$Q$10,7,0),"")</f>
        <v/>
      </c>
      <c r="S36" s="14" t="str">
        <f>IFERROR(VLOOKUP($A36,'Mordownik K'!$P$5:$W$14,7,0),"")</f>
        <v/>
      </c>
      <c r="T36" s="14"/>
      <c r="U36" s="14" t="str">
        <f>IFERROR(VLOOKUP($A36,'H52 200 K'!$AL$6:$AS$16,7,0),"")</f>
        <v/>
      </c>
      <c r="V36" s="14" t="str">
        <f>IFERROR(VLOOKUP($A36,'XII Szago K'!$AH$3:$AO$8,7,0),"")</f>
        <v/>
      </c>
      <c r="W36" s="14" t="str">
        <f>IFERROR(VLOOKUP($A36,'Masakra TR200 K'!$AN$5:$AU$8,7,0),"")</f>
        <v/>
      </c>
      <c r="X36" s="10">
        <f>IFERROR(LARGE(Z36:AL36,1),0)+IFERROR(LARGE(Z36:AL36,2),0)</f>
        <v>70.381380863840519</v>
      </c>
      <c r="Y36" s="10">
        <f>IFERROR(LARGE(Z36:AL36,3),0)+IFERROR(LARGE(Z36:AL36,4),0)</f>
        <v>0</v>
      </c>
      <c r="Z36" s="14"/>
      <c r="AA36" s="36"/>
      <c r="AB36" s="36"/>
      <c r="AC36" s="14">
        <f>IFERROR(VLOOKUP($A36,'H51 100 K'!$AC$6:$AJ$153,7,0),"")</f>
        <v>37.88261781343698</v>
      </c>
      <c r="AD36" s="14" t="str">
        <f>IFERROR(VLOOKUP(A36,'Harce K'!$K$6:$R$12,7,0),"")</f>
        <v/>
      </c>
      <c r="AE36" s="14" t="str">
        <f>IFERROR(VLOOKUP($A36,'Grassor TR150 K'!$BL$4:$BS$7,7,0),"")</f>
        <v/>
      </c>
      <c r="AF36" s="36" t="str">
        <f>IFERROR(VLOOKUP($A36,'Pazur K'!$P$3:$W$7,7,0),"")</f>
        <v/>
      </c>
      <c r="AG36" s="14" t="str">
        <f>IFERROR(VLOOKUP($A36,'Szaga TR100 K'!$J$1:$Q$12,7,0),"")</f>
        <v/>
      </c>
      <c r="AH36" s="36" t="str">
        <f>IFERROR(VLOOKUP($A36,'Odyseja K'!$G$1:$N$6,7,0),"")</f>
        <v/>
      </c>
      <c r="AI36" s="36"/>
      <c r="AJ36" s="14">
        <f>IFERROR(VLOOKUP($A36,'H52 100 K'!$AC$6:$AJ$27,7,0),"")</f>
        <v>32.498763050403547</v>
      </c>
      <c r="AK36" s="14" t="str">
        <f>IFERROR(VLOOKUP($A36,'Azymut Orient K'!$O$3:$V$4,7,0),"")</f>
        <v/>
      </c>
      <c r="AL36" s="14" t="str">
        <f>IFERROR(VLOOKUP($A36,'Masakra TR100 K'!$AB$5:$AI$7,7,0),"")</f>
        <v/>
      </c>
      <c r="AM36" s="501">
        <f>MIN(COUNT(F36:W36)+MIN(COUNT(Z36:AL36)/2,2),6)</f>
        <v>1</v>
      </c>
    </row>
    <row r="37" spans="1:39" s="15" customFormat="1">
      <c r="A37">
        <v>419</v>
      </c>
      <c r="B37" s="40" t="str">
        <f>VLOOKUP($A37,id!$C:$H,6,0)</f>
        <v>Kowalska Agnieszka</v>
      </c>
      <c r="C37" s="40" t="str">
        <f>VLOOKUP($A37,id!$C:$H,4,0)</f>
        <v>Horyzont zdarzeń</v>
      </c>
      <c r="D37" s="2">
        <f>IF(E36=E37,D36,ROW(B35))</f>
        <v>35</v>
      </c>
      <c r="E37" s="11">
        <f>LARGE(F37:Y37,1)+LARGE(F37:Y37,2)+IFERROR(LARGE(F37:Y37,3),0)+IFERROR(LARGE(F37:Y37,4),0)+IFERROR(LARGE(F37:Y37,5),0)+IFERROR(LARGE(F37:Y37,6),0)</f>
        <v>69.230769230769226</v>
      </c>
      <c r="F37" s="14"/>
      <c r="G37" s="14"/>
      <c r="H37" s="14"/>
      <c r="I37" s="16"/>
      <c r="J37" s="37">
        <f>IFERROR(VLOOKUP($A37,'X Kompas K'!$L$2:$S$5,7,0),"")</f>
        <v>69.230769230769226</v>
      </c>
      <c r="K37" s="16" t="str">
        <f>IFERROR(VLOOKUP($A37,'Dukty K'!$BH$1:$BO$9,7,0),"")</f>
        <v/>
      </c>
      <c r="L37" s="14" t="str">
        <f>IFERROR(VLOOKUP($A37,'Tropy K'!$O$2:$V$16,7,0),"")</f>
        <v/>
      </c>
      <c r="M37" s="14" t="str">
        <f>IFERROR(VLOOKUP($A37,'Grassor TR300 K'!$CR$4:$CY$7,7,0),"")</f>
        <v/>
      </c>
      <c r="N37" s="14" t="str">
        <f>IFERROR(VLOOKUP($A37,'BO K'!$S$4:$Z$16,7,0),"")</f>
        <v/>
      </c>
      <c r="O37" s="14" t="str">
        <f>IFERROR(VLOOKUP($A37,'Szaga TR150 K'!$J$1:$Q$6,7,0),"")</f>
        <v/>
      </c>
      <c r="P37" s="14" t="str">
        <f>IFERROR(VLOOKUP($A37,'Rajd Konwalii K'!$L$3:$S$13,7,0),"")</f>
        <v/>
      </c>
      <c r="Q37" s="14" t="str">
        <f>IFERROR(VLOOKUP($A37,'Korno K'!$BE$1:$BL$15,7,0),"")</f>
        <v/>
      </c>
      <c r="R37" s="14" t="str">
        <f>IFERROR(VLOOKUP($A37,'Abentojra K'!$J$2:$Q$10,7,0),"")</f>
        <v/>
      </c>
      <c r="S37" s="14" t="str">
        <f>IFERROR(VLOOKUP($A37,'Mordownik K'!$P$5:$W$14,7,0),"")</f>
        <v/>
      </c>
      <c r="T37" s="14"/>
      <c r="U37" s="14" t="str">
        <f>IFERROR(VLOOKUP($A37,'H52 200 K'!$AL$6:$AS$16,7,0),"")</f>
        <v/>
      </c>
      <c r="V37" s="14" t="str">
        <f>IFERROR(VLOOKUP($A37,'XII Szago K'!$AH$3:$AO$8,7,0),"")</f>
        <v/>
      </c>
      <c r="W37" s="14" t="str">
        <f>IFERROR(VLOOKUP($A37,'Masakra TR200 K'!$AN$5:$AU$8,7,0),"")</f>
        <v/>
      </c>
      <c r="X37" s="10">
        <f>IFERROR(LARGE(Z37:AL37,1),0)+IFERROR(LARGE(Z37:AL37,2),0)</f>
        <v>0</v>
      </c>
      <c r="Y37" s="10">
        <f>IFERROR(LARGE(Z37:AL37,3),0)+IFERROR(LARGE(Z37:AL37,4),0)</f>
        <v>0</v>
      </c>
      <c r="Z37" s="14"/>
      <c r="AA37" s="36"/>
      <c r="AB37" s="36"/>
      <c r="AC37" s="14"/>
      <c r="AD37" s="14"/>
      <c r="AE37" s="14" t="str">
        <f>IFERROR(VLOOKUP($A37,'Grassor TR150 K'!$BL$4:$BS$7,7,0),"")</f>
        <v/>
      </c>
      <c r="AF37" s="36" t="str">
        <f>IFERROR(VLOOKUP($A37,'Pazur K'!$P$3:$W$7,7,0),"")</f>
        <v/>
      </c>
      <c r="AG37" s="14" t="str">
        <f>IFERROR(VLOOKUP($A37,'Szaga TR100 K'!$J$1:$Q$12,7,0),"")</f>
        <v/>
      </c>
      <c r="AH37" s="36" t="str">
        <f>IFERROR(VLOOKUP($A37,'Odyseja K'!$G$1:$N$6,7,0),"")</f>
        <v/>
      </c>
      <c r="AI37" s="36"/>
      <c r="AJ37" s="14" t="str">
        <f>IFERROR(VLOOKUP($A37,'H52 100 K'!$AC$6:$AJ$27,7,0),"")</f>
        <v/>
      </c>
      <c r="AK37" s="14" t="str">
        <f>IFERROR(VLOOKUP($A37,'Azymut Orient K'!$O$3:$V$4,7,0),"")</f>
        <v/>
      </c>
      <c r="AL37" s="14" t="str">
        <f>IFERROR(VLOOKUP($A37,'Masakra TR100 K'!$AB$5:$AI$7,7,0),"")</f>
        <v/>
      </c>
      <c r="AM37" s="501">
        <f>MIN(COUNT(F37:W37)+MIN(COUNT(Z37:AL37)/2,2),6)</f>
        <v>1</v>
      </c>
    </row>
    <row r="38" spans="1:39" s="15" customFormat="1">
      <c r="A38">
        <v>532</v>
      </c>
      <c r="B38" s="40" t="str">
        <f>VLOOKUP($A38,id!$C:$H,6,0)</f>
        <v>Lenczak Krysia</v>
      </c>
      <c r="C38" s="40">
        <f>VLOOKUP($A38,id!$C:$H,4,0)</f>
        <v>0</v>
      </c>
      <c r="D38" s="2">
        <f>IF(E37=E38,D37,ROW(B36))</f>
        <v>36</v>
      </c>
      <c r="E38" s="11">
        <f>LARGE(F38:Y38,1)+LARGE(F38:Y38,2)+IFERROR(LARGE(F38:Y38,3),0)+IFERROR(LARGE(F38:Y38,4),0)+IFERROR(LARGE(F38:Y38,5),0)+IFERROR(LARGE(F38:Y38,6),0)</f>
        <v>66.386554621848731</v>
      </c>
      <c r="F38" s="14"/>
      <c r="G38" s="14"/>
      <c r="H38" s="14"/>
      <c r="I38" s="16"/>
      <c r="J38" s="37"/>
      <c r="K38" s="16"/>
      <c r="L38" s="14"/>
      <c r="M38" s="14"/>
      <c r="N38" s="14"/>
      <c r="O38" s="14"/>
      <c r="P38" s="14"/>
      <c r="Q38" s="14">
        <f>IFERROR(VLOOKUP($A38,'Korno K'!$BE$1:$BL$15,7,0),"")</f>
        <v>66.386554621848731</v>
      </c>
      <c r="R38" s="14" t="str">
        <f>IFERROR(VLOOKUP($A38,'Abentojra K'!$J$2:$Q$10,7,0),"")</f>
        <v/>
      </c>
      <c r="S38" s="14" t="str">
        <f>IFERROR(VLOOKUP($A38,'Mordownik K'!$P$5:$W$14,7,0),"")</f>
        <v/>
      </c>
      <c r="T38" s="14"/>
      <c r="U38" s="14" t="str">
        <f>IFERROR(VLOOKUP($A38,'H52 200 K'!$AL$6:$AS$16,7,0),"")</f>
        <v/>
      </c>
      <c r="V38" s="14" t="str">
        <f>IFERROR(VLOOKUP($A38,'XII Szago K'!$AH$3:$AO$8,7,0),"")</f>
        <v/>
      </c>
      <c r="W38" s="14" t="str">
        <f>IFERROR(VLOOKUP($A38,'Masakra TR200 K'!$AN$5:$AU$8,7,0),"")</f>
        <v/>
      </c>
      <c r="X38" s="10">
        <f>IFERROR(LARGE(Z38:AL38,1),0)+IFERROR(LARGE(Z38:AL38,2),0)</f>
        <v>0</v>
      </c>
      <c r="Y38" s="10">
        <f>IFERROR(LARGE(Z38:AL38,3),0)+IFERROR(LARGE(Z38:AL38,4),0)</f>
        <v>0</v>
      </c>
      <c r="Z38" s="14"/>
      <c r="AA38" s="36"/>
      <c r="AB38" s="36"/>
      <c r="AC38" s="14"/>
      <c r="AD38" s="14"/>
      <c r="AE38" s="14"/>
      <c r="AF38" s="36"/>
      <c r="AG38" s="14"/>
      <c r="AH38" s="36"/>
      <c r="AI38" s="36"/>
      <c r="AJ38" s="14" t="str">
        <f>IFERROR(VLOOKUP($A38,'H52 100 K'!$AC$6:$AJ$27,7,0),"")</f>
        <v/>
      </c>
      <c r="AK38" s="14" t="str">
        <f>IFERROR(VLOOKUP($A38,'Azymut Orient K'!$O$3:$V$4,7,0),"")</f>
        <v/>
      </c>
      <c r="AL38" s="14" t="str">
        <f>IFERROR(VLOOKUP($A38,'Masakra TR100 K'!$AB$5:$AI$7,7,0),"")</f>
        <v/>
      </c>
      <c r="AM38" s="501">
        <f>MIN(COUNT(F38:W38)+MIN(COUNT(Z38:AL38)/2,2),6)</f>
        <v>1</v>
      </c>
    </row>
    <row r="39" spans="1:39" s="15" customFormat="1">
      <c r="A39">
        <v>461</v>
      </c>
      <c r="B39" s="40" t="str">
        <f>VLOOKUP($A39,id!$C:$H,6,0)</f>
        <v>JANERKA MOROŃ MARZKA</v>
      </c>
      <c r="C39" s="40" t="str">
        <f>VLOOKUP($A39,id!$C:$H,4,0)</f>
        <v>DZIABNIĘCI</v>
      </c>
      <c r="D39" s="2">
        <f>IF(E38=E39,D38,ROW(B37))</f>
        <v>37</v>
      </c>
      <c r="E39" s="11">
        <f>LARGE(F39:Y39,1)+LARGE(F39:Y39,2)+IFERROR(LARGE(F39:Y39,3),0)+IFERROR(LARGE(F39:Y39,4),0)+IFERROR(LARGE(F39:Y39,5),0)+IFERROR(LARGE(F39:Y39,6),0)</f>
        <v>64.113366996283034</v>
      </c>
      <c r="F39" s="14"/>
      <c r="G39" s="14"/>
      <c r="H39" s="14"/>
      <c r="I39" s="16"/>
      <c r="J39" s="37"/>
      <c r="K39" s="16"/>
      <c r="L39" s="14"/>
      <c r="M39" s="14"/>
      <c r="N39" s="14">
        <f>IFERROR(VLOOKUP($A39,'BO K'!$S$4:$Z$16,7,0),"")</f>
        <v>64.113366996283034</v>
      </c>
      <c r="O39" s="14" t="str">
        <f>IFERROR(VLOOKUP($A39,'Szaga TR150 K'!$J$1:$Q$6,7,0),"")</f>
        <v/>
      </c>
      <c r="P39" s="14" t="str">
        <f>IFERROR(VLOOKUP($A39,'Rajd Konwalii K'!$L$3:$S$13,7,0),"")</f>
        <v/>
      </c>
      <c r="Q39" s="14" t="str">
        <f>IFERROR(VLOOKUP($A39,'Korno K'!$BE$1:$BL$15,7,0),"")</f>
        <v/>
      </c>
      <c r="R39" s="14" t="str">
        <f>IFERROR(VLOOKUP($A39,'Abentojra K'!$J$2:$Q$10,7,0),"")</f>
        <v/>
      </c>
      <c r="S39" s="14" t="str">
        <f>IFERROR(VLOOKUP($A39,'Mordownik K'!$P$5:$W$14,7,0),"")</f>
        <v/>
      </c>
      <c r="T39" s="14"/>
      <c r="U39" s="14" t="str">
        <f>IFERROR(VLOOKUP($A39,'H52 200 K'!$AL$6:$AS$16,7,0),"")</f>
        <v/>
      </c>
      <c r="V39" s="14" t="str">
        <f>IFERROR(VLOOKUP($A39,'XII Szago K'!$AH$3:$AO$8,7,0),"")</f>
        <v/>
      </c>
      <c r="W39" s="14" t="str">
        <f>IFERROR(VLOOKUP($A39,'Masakra TR200 K'!$AN$5:$AU$8,7,0),"")</f>
        <v/>
      </c>
      <c r="X39" s="10">
        <f>IFERROR(LARGE(Z39:AL39,1),0)+IFERROR(LARGE(Z39:AL39,2),0)</f>
        <v>0</v>
      </c>
      <c r="Y39" s="10">
        <f>IFERROR(LARGE(Z39:AL39,3),0)+IFERROR(LARGE(Z39:AL39,4),0)</f>
        <v>0</v>
      </c>
      <c r="Z39" s="14"/>
      <c r="AA39" s="36"/>
      <c r="AB39" s="36"/>
      <c r="AC39" s="14"/>
      <c r="AD39" s="14"/>
      <c r="AE39" s="14"/>
      <c r="AF39" s="36" t="str">
        <f>IFERROR(VLOOKUP($A39,'Pazur K'!$P$3:$W$7,7,0),"")</f>
        <v/>
      </c>
      <c r="AG39" s="14" t="str">
        <f>IFERROR(VLOOKUP($A39,'Szaga TR100 K'!$J$1:$Q$12,7,0),"")</f>
        <v/>
      </c>
      <c r="AH39" s="36" t="str">
        <f>IFERROR(VLOOKUP($A39,'Odyseja K'!$G$1:$N$6,7,0),"")</f>
        <v/>
      </c>
      <c r="AI39" s="36"/>
      <c r="AJ39" s="14" t="str">
        <f>IFERROR(VLOOKUP($A39,'H52 100 K'!$AC$6:$AJ$27,7,0),"")</f>
        <v/>
      </c>
      <c r="AK39" s="14" t="str">
        <f>IFERROR(VLOOKUP($A39,'Azymut Orient K'!$O$3:$V$4,7,0),"")</f>
        <v/>
      </c>
      <c r="AL39" s="14" t="str">
        <f>IFERROR(VLOOKUP($A39,'Masakra TR100 K'!$AB$5:$AI$7,7,0),"")</f>
        <v/>
      </c>
      <c r="AM39" s="501">
        <f>MIN(COUNT(F39:W39)+MIN(COUNT(Z39:AL39)/2,2),6)</f>
        <v>1</v>
      </c>
    </row>
    <row r="40" spans="1:39" s="15" customFormat="1">
      <c r="A40">
        <v>542</v>
      </c>
      <c r="B40" s="40" t="str">
        <f>VLOOKUP($A40,id!$C:$H,6,0)</f>
        <v>Klimsza Kasia</v>
      </c>
      <c r="C40" s="40" t="str">
        <f>VLOOKUP($A40,id!$C:$H,4,0)</f>
        <v>Odjechani</v>
      </c>
      <c r="D40" s="2">
        <f>IF(E39=E40,D39,ROW(B38))</f>
        <v>38</v>
      </c>
      <c r="E40" s="11">
        <f>LARGE(F40:Y40,1)+LARGE(F40:Y40,2)+IFERROR(LARGE(F40:Y40,3),0)+IFERROR(LARGE(F40:Y40,4),0)+IFERROR(LARGE(F40:Y40,5),0)+IFERROR(LARGE(F40:Y40,6),0)</f>
        <v>63.902862101709282</v>
      </c>
      <c r="F40" s="14"/>
      <c r="G40" s="14"/>
      <c r="H40" s="14"/>
      <c r="I40" s="16"/>
      <c r="J40" s="37"/>
      <c r="K40" s="16"/>
      <c r="L40" s="14"/>
      <c r="M40" s="14"/>
      <c r="N40" s="14"/>
      <c r="O40" s="14"/>
      <c r="P40" s="14"/>
      <c r="Q40" s="14"/>
      <c r="R40" s="14"/>
      <c r="S40" s="14">
        <f>IFERROR(VLOOKUP($A40,'Mordownik K'!$P$5:$W$14,7,0),"")</f>
        <v>63.902862101709282</v>
      </c>
      <c r="T40" s="14"/>
      <c r="U40" s="14" t="str">
        <f>IFERROR(VLOOKUP($A40,'H52 200 K'!$AL$6:$AS$16,7,0),"")</f>
        <v/>
      </c>
      <c r="V40" s="14" t="str">
        <f>IFERROR(VLOOKUP($A40,'XII Szago K'!$AH$3:$AO$8,7,0),"")</f>
        <v/>
      </c>
      <c r="W40" s="14" t="str">
        <f>IFERROR(VLOOKUP($A40,'Masakra TR200 K'!$AN$5:$AU$8,7,0),"")</f>
        <v/>
      </c>
      <c r="X40" s="10">
        <f>IFERROR(LARGE(Z40:AL40,1),0)+IFERROR(LARGE(Z40:AL40,2),0)</f>
        <v>0</v>
      </c>
      <c r="Y40" s="10">
        <f>IFERROR(LARGE(Z40:AL40,3),0)+IFERROR(LARGE(Z40:AL40,4),0)</f>
        <v>0</v>
      </c>
      <c r="Z40" s="14"/>
      <c r="AA40" s="36"/>
      <c r="AB40" s="36"/>
      <c r="AC40" s="14"/>
      <c r="AD40" s="14"/>
      <c r="AE40" s="14"/>
      <c r="AF40" s="36"/>
      <c r="AG40" s="14"/>
      <c r="AH40" s="36"/>
      <c r="AI40" s="36"/>
      <c r="AJ40" s="14" t="str">
        <f>IFERROR(VLOOKUP($A40,'H52 100 K'!$AC$6:$AJ$27,7,0),"")</f>
        <v/>
      </c>
      <c r="AK40" s="14" t="str">
        <f>IFERROR(VLOOKUP($A40,'Azymut Orient K'!$O$3:$V$4,7,0),"")</f>
        <v/>
      </c>
      <c r="AL40" s="14" t="str">
        <f>IFERROR(VLOOKUP($A40,'Masakra TR100 K'!$AB$5:$AI$7,7,0),"")</f>
        <v/>
      </c>
      <c r="AM40" s="501">
        <f>MIN(COUNT(F40:W40)+MIN(COUNT(Z40:AL40)/2,2),6)</f>
        <v>1</v>
      </c>
    </row>
    <row r="41" spans="1:39" s="15" customFormat="1">
      <c r="A41" s="15">
        <v>373</v>
      </c>
      <c r="B41" s="40" t="str">
        <f>VLOOKUP($A41,id!$C:$H,6,0)</f>
        <v>Kunstetter Beata</v>
      </c>
      <c r="C41" s="40">
        <f>VLOOKUP($A41,id!$C:$H,4,0)</f>
        <v>0</v>
      </c>
      <c r="D41" s="2">
        <f>IF(E40=E41,D40,ROW(B39))</f>
        <v>39</v>
      </c>
      <c r="E41" s="11">
        <f>LARGE(F41:Y41,1)+LARGE(F41:Y41,2)+IFERROR(LARGE(F41:Y41,3),0)+IFERROR(LARGE(F41:Y41,4),0)+IFERROR(LARGE(F41:Y41,5),0)+IFERROR(LARGE(F41:Y41,6),0)</f>
        <v>63.364354085673739</v>
      </c>
      <c r="F41" s="14"/>
      <c r="G41" s="14"/>
      <c r="H41" s="14"/>
      <c r="I41" s="16" t="str">
        <f>IFERROR(VLOOKUP($A41,'Dymno K'!$BD$3:$BK$11,7,0),"")</f>
        <v/>
      </c>
      <c r="J41" s="37" t="str">
        <f>IFERROR(VLOOKUP($A41,'X Kompas K'!$L$2:$S$5,7,0),"")</f>
        <v/>
      </c>
      <c r="K41" s="16" t="str">
        <f>IFERROR(VLOOKUP($A41,'Dukty K'!$BH$1:$BO$9,7,0),"")</f>
        <v/>
      </c>
      <c r="L41" s="14" t="str">
        <f>IFERROR(VLOOKUP($A41,'Tropy K'!$O$2:$V$16,7,0),"")</f>
        <v/>
      </c>
      <c r="M41" s="14" t="str">
        <f>IFERROR(VLOOKUP($A41,'Grassor TR300 K'!$CR$4:$CY$7,7,0),"")</f>
        <v/>
      </c>
      <c r="N41" s="14" t="str">
        <f>IFERROR(VLOOKUP($A41,'BO K'!$S$4:$Z$16,7,0),"")</f>
        <v/>
      </c>
      <c r="O41" s="14" t="str">
        <f>IFERROR(VLOOKUP($A41,'Szaga TR150 K'!$J$1:$Q$6,7,0),"")</f>
        <v/>
      </c>
      <c r="P41" s="14" t="str">
        <f>IFERROR(VLOOKUP($A41,'Rajd Konwalii K'!$L$3:$S$13,7,0),"")</f>
        <v/>
      </c>
      <c r="Q41" s="14" t="str">
        <f>IFERROR(VLOOKUP($A41,'Korno K'!$BE$1:$BL$15,7,0),"")</f>
        <v/>
      </c>
      <c r="R41" s="14" t="str">
        <f>IFERROR(VLOOKUP($A41,'Abentojra K'!$J$2:$Q$10,7,0),"")</f>
        <v/>
      </c>
      <c r="S41" s="14" t="str">
        <f>IFERROR(VLOOKUP($A41,'Mordownik K'!$P$5:$W$14,7,0),"")</f>
        <v/>
      </c>
      <c r="T41" s="14"/>
      <c r="U41" s="14" t="str">
        <f>IFERROR(VLOOKUP($A41,'H52 200 K'!$AL$6:$AS$16,7,0),"")</f>
        <v/>
      </c>
      <c r="V41" s="14" t="str">
        <f>IFERROR(VLOOKUP($A41,'XII Szago K'!$AH$3:$AO$8,7,0),"")</f>
        <v/>
      </c>
      <c r="W41" s="14" t="str">
        <f>IFERROR(VLOOKUP($A41,'Masakra TR200 K'!$AN$5:$AU$8,7,0),"")</f>
        <v/>
      </c>
      <c r="X41" s="10">
        <f>IFERROR(LARGE(Z41:AL41,1),0)+IFERROR(LARGE(Z41:AL41,2),0)</f>
        <v>63.364354085673739</v>
      </c>
      <c r="Y41" s="10">
        <f>IFERROR(LARGE(Z41:AL41,3),0)+IFERROR(LARGE(Z41:AL41,4),0)</f>
        <v>0</v>
      </c>
      <c r="Z41" s="14"/>
      <c r="AA41" s="36"/>
      <c r="AB41" s="36"/>
      <c r="AC41" s="14">
        <f>IFERROR(VLOOKUP($A41,'H51 100 K'!$AC$6:$AJ$153,7,0),"")</f>
        <v>28.834418344619973</v>
      </c>
      <c r="AD41" s="14" t="str">
        <f>IFERROR(VLOOKUP(A41,'Harce K'!$K$6:$R$12,7,0),"")</f>
        <v/>
      </c>
      <c r="AE41" s="14" t="str">
        <f>IFERROR(VLOOKUP($A41,'Grassor TR150 K'!$BL$4:$BS$7,7,0),"")</f>
        <v/>
      </c>
      <c r="AF41" s="36" t="str">
        <f>IFERROR(VLOOKUP($A41,'Pazur K'!$P$3:$W$7,7,0),"")</f>
        <v/>
      </c>
      <c r="AG41" s="14" t="str">
        <f>IFERROR(VLOOKUP($A41,'Szaga TR100 K'!$J$1:$Q$12,7,0),"")</f>
        <v/>
      </c>
      <c r="AH41" s="36" t="str">
        <f>IFERROR(VLOOKUP($A41,'Odyseja K'!$G$1:$N$6,7,0),"")</f>
        <v/>
      </c>
      <c r="AI41" s="36"/>
      <c r="AJ41" s="14">
        <f>IFERROR(VLOOKUP($A41,'H52 100 K'!$AC$6:$AJ$27,7,0),"")</f>
        <v>34.52993574105377</v>
      </c>
      <c r="AK41" s="14" t="str">
        <f>IFERROR(VLOOKUP($A41,'Azymut Orient K'!$O$3:$V$4,7,0),"")</f>
        <v/>
      </c>
      <c r="AL41" s="14" t="str">
        <f>IFERROR(VLOOKUP($A41,'Masakra TR100 K'!$AB$5:$AI$7,7,0),"")</f>
        <v/>
      </c>
      <c r="AM41" s="501">
        <f>MIN(COUNT(F41:W41)+MIN(COUNT(Z41:AL41)/2,2),6)</f>
        <v>1</v>
      </c>
    </row>
    <row r="42" spans="1:39" s="15" customFormat="1">
      <c r="A42">
        <v>503</v>
      </c>
      <c r="B42" s="40" t="str">
        <f>VLOOKUP($A42,id!$C:$H,6,0)</f>
        <v>Zielińska-Dawidziak Magdalena</v>
      </c>
      <c r="C42" s="40" t="str">
        <f>VLOOKUP($A42,id!$C:$H,4,0)</f>
        <v>Ambit Racing Team</v>
      </c>
      <c r="D42" s="2">
        <f>IF(E41=E42,D41,ROW(B40))</f>
        <v>40</v>
      </c>
      <c r="E42" s="11">
        <f>LARGE(F42:Y42,1)+LARGE(F42:Y42,2)+IFERROR(LARGE(F42:Y42,3),0)+IFERROR(LARGE(F42:Y42,4),0)+IFERROR(LARGE(F42:Y42,5),0)+IFERROR(LARGE(F42:Y42,6),0)</f>
        <v>62.43718592964823</v>
      </c>
      <c r="F42" s="14"/>
      <c r="G42" s="14"/>
      <c r="H42" s="14"/>
      <c r="I42" s="16"/>
      <c r="J42" s="37"/>
      <c r="K42" s="16"/>
      <c r="L42" s="14"/>
      <c r="M42" s="14"/>
      <c r="N42" s="14"/>
      <c r="O42" s="14"/>
      <c r="P42" s="14">
        <f>IFERROR(VLOOKUP($A42,'Rajd Konwalii K'!$L$3:$S$13,7,0),"")</f>
        <v>62.43718592964823</v>
      </c>
      <c r="Q42" s="14" t="str">
        <f>IFERROR(VLOOKUP($A42,'Korno K'!$BE$1:$BL$15,7,0),"")</f>
        <v/>
      </c>
      <c r="R42" s="14" t="str">
        <f>IFERROR(VLOOKUP($A42,'Abentojra K'!$J$2:$Q$10,7,0),"")</f>
        <v/>
      </c>
      <c r="S42" s="14" t="str">
        <f>IFERROR(VLOOKUP($A42,'Mordownik K'!$P$5:$W$14,7,0),"")</f>
        <v/>
      </c>
      <c r="T42" s="14"/>
      <c r="U42" s="14" t="str">
        <f>IFERROR(VLOOKUP($A42,'H52 200 K'!$AL$6:$AS$16,7,0),"")</f>
        <v/>
      </c>
      <c r="V42" s="14" t="str">
        <f>IFERROR(VLOOKUP($A42,'XII Szago K'!$AH$3:$AO$8,7,0),"")</f>
        <v/>
      </c>
      <c r="W42" s="14" t="str">
        <f>IFERROR(VLOOKUP($A42,'Masakra TR200 K'!$AN$5:$AU$8,7,0),"")</f>
        <v/>
      </c>
      <c r="X42" s="10">
        <f>IFERROR(LARGE(Z42:AL42,1),0)+IFERROR(LARGE(Z42:AL42,2),0)</f>
        <v>0</v>
      </c>
      <c r="Y42" s="10">
        <f>IFERROR(LARGE(Z42:AL42,3),0)+IFERROR(LARGE(Z42:AL42,4),0)</f>
        <v>0</v>
      </c>
      <c r="Z42" s="14"/>
      <c r="AA42" s="36"/>
      <c r="AB42" s="36"/>
      <c r="AC42" s="14"/>
      <c r="AD42" s="14"/>
      <c r="AE42" s="14"/>
      <c r="AF42" s="36"/>
      <c r="AG42" s="14"/>
      <c r="AH42" s="36" t="str">
        <f>IFERROR(VLOOKUP($A42,'Odyseja K'!$G$1:$N$6,7,0),"")</f>
        <v/>
      </c>
      <c r="AI42" s="36"/>
      <c r="AJ42" s="14" t="str">
        <f>IFERROR(VLOOKUP($A42,'H52 100 K'!$AC$6:$AJ$27,7,0),"")</f>
        <v/>
      </c>
      <c r="AK42" s="14" t="str">
        <f>IFERROR(VLOOKUP($A42,'Azymut Orient K'!$O$3:$V$4,7,0),"")</f>
        <v/>
      </c>
      <c r="AL42" s="14" t="str">
        <f>IFERROR(VLOOKUP($A42,'Masakra TR100 K'!$AB$5:$AI$7,7,0),"")</f>
        <v/>
      </c>
      <c r="AM42" s="501">
        <f>MIN(COUNT(F42:W42)+MIN(COUNT(Z42:AL42)/2,2),6)</f>
        <v>1</v>
      </c>
    </row>
    <row r="43" spans="1:39">
      <c r="A43">
        <v>504</v>
      </c>
      <c r="B43" s="40" t="str">
        <f>VLOOKUP($A43,id!$C:$H,6,0)</f>
        <v>Mazur Magdalena</v>
      </c>
      <c r="C43" s="40" t="str">
        <f>VLOOKUP($A43,id!$C:$H,4,0)</f>
        <v>On-Sight MM</v>
      </c>
      <c r="D43" s="2">
        <f>IF(E42=E43,D42,ROW(B41))</f>
        <v>41</v>
      </c>
      <c r="E43" s="11">
        <f>LARGE(F43:Y43,1)+LARGE(F43:Y43,2)+IFERROR(LARGE(F43:Y43,3),0)+IFERROR(LARGE(F43:Y43,4),0)+IFERROR(LARGE(F43:Y43,5),0)+IFERROR(LARGE(F43:Y43,6),0)</f>
        <v>61.739130434782595</v>
      </c>
      <c r="F43" s="14"/>
      <c r="G43" s="14"/>
      <c r="H43" s="14"/>
      <c r="I43" s="16"/>
      <c r="J43" s="37"/>
      <c r="K43" s="16"/>
      <c r="L43" s="14"/>
      <c r="M43" s="14"/>
      <c r="N43" s="14"/>
      <c r="O43" s="14"/>
      <c r="P43" s="14">
        <f>IFERROR(VLOOKUP($A43,'Rajd Konwalii K'!$L$3:$S$13,7,0),"")</f>
        <v>61.739130434782595</v>
      </c>
      <c r="Q43" s="14" t="str">
        <f>IFERROR(VLOOKUP($A43,'Korno K'!$BE$1:$BL$15,7,0),"")</f>
        <v/>
      </c>
      <c r="R43" s="14" t="str">
        <f>IFERROR(VLOOKUP($A43,'Abentojra K'!$J$2:$Q$10,7,0),"")</f>
        <v/>
      </c>
      <c r="S43" s="14" t="str">
        <f>IFERROR(VLOOKUP($A43,'Mordownik K'!$P$5:$W$14,7,0),"")</f>
        <v/>
      </c>
      <c r="T43" s="14"/>
      <c r="U43" s="14" t="str">
        <f>IFERROR(VLOOKUP($A43,'H52 200 K'!$AL$6:$AS$16,7,0),"")</f>
        <v/>
      </c>
      <c r="V43" s="14" t="str">
        <f>IFERROR(VLOOKUP($A43,'XII Szago K'!$AH$3:$AO$8,7,0),"")</f>
        <v/>
      </c>
      <c r="W43" s="14" t="str">
        <f>IFERROR(VLOOKUP($A43,'Masakra TR200 K'!$AN$5:$AU$8,7,0),"")</f>
        <v/>
      </c>
      <c r="X43" s="10">
        <f>IFERROR(LARGE(Z43:AL43,1),0)+IFERROR(LARGE(Z43:AL43,2),0)</f>
        <v>0</v>
      </c>
      <c r="Y43" s="10">
        <f>IFERROR(LARGE(Z43:AL43,3),0)+IFERROR(LARGE(Z43:AL43,4),0)</f>
        <v>0</v>
      </c>
      <c r="Z43" s="14"/>
      <c r="AA43" s="36"/>
      <c r="AB43" s="36"/>
      <c r="AC43" s="14"/>
      <c r="AD43" s="14"/>
      <c r="AE43" s="14"/>
      <c r="AF43" s="36"/>
      <c r="AG43" s="14"/>
      <c r="AH43" s="36" t="str">
        <f>IFERROR(VLOOKUP($A43,'Odyseja K'!$G$1:$N$6,7,0),"")</f>
        <v/>
      </c>
      <c r="AI43" s="36"/>
      <c r="AJ43" s="14" t="str">
        <f>IFERROR(VLOOKUP($A43,'H52 100 K'!$AC$6:$AJ$27,7,0),"")</f>
        <v/>
      </c>
      <c r="AK43" s="14" t="str">
        <f>IFERROR(VLOOKUP($A43,'Azymut Orient K'!$O$3:$V$4,7,0),"")</f>
        <v/>
      </c>
      <c r="AL43" s="14" t="str">
        <f>IFERROR(VLOOKUP($A43,'Masakra TR100 K'!$AB$5:$AI$7,7,0),"")</f>
        <v/>
      </c>
      <c r="AM43" s="501">
        <f>MIN(COUNT(F43:W43)+MIN(COUNT(Z43:AL43)/2,2),6)</f>
        <v>1</v>
      </c>
    </row>
    <row r="44" spans="1:39">
      <c r="A44">
        <v>572</v>
      </c>
      <c r="B44" s="40" t="str">
        <f>VLOOKUP($A44,id!$C:$H,6,0)</f>
        <v>Urban Izabela</v>
      </c>
      <c r="C44" s="40">
        <f>VLOOKUP($A44,id!$C:$H,4,0)</f>
        <v>0</v>
      </c>
      <c r="D44" s="2">
        <f>IF(E43=E44,D43,ROW(B42))</f>
        <v>42</v>
      </c>
      <c r="E44" s="11">
        <f>LARGE(F44:Y44,1)+LARGE(F44:Y44,2)+IFERROR(LARGE(F44:Y44,3),0)+IFERROR(LARGE(F44:Y44,4),0)+IFERROR(LARGE(F44:Y44,5),0)+IFERROR(LARGE(F44:Y44,6),0)</f>
        <v>59.143484720851539</v>
      </c>
      <c r="F44" s="14"/>
      <c r="G44" s="14"/>
      <c r="H44" s="14"/>
      <c r="I44" s="16"/>
      <c r="J44" s="37"/>
      <c r="K44" s="16"/>
      <c r="L44" s="14"/>
      <c r="M44" s="14"/>
      <c r="N44" s="14"/>
      <c r="O44" s="14"/>
      <c r="P44" s="14"/>
      <c r="Q44" s="14"/>
      <c r="R44" s="14"/>
      <c r="S44" s="14"/>
      <c r="T44" s="14"/>
      <c r="U44" s="14">
        <f>IFERROR(VLOOKUP($A44,'H52 200 K'!$AL$6:$AS$16,7,0),"")</f>
        <v>59.143484720851539</v>
      </c>
      <c r="V44" s="14" t="str">
        <f>IFERROR(VLOOKUP($A44,'XII Szago K'!$AH$3:$AO$8,7,0),"")</f>
        <v/>
      </c>
      <c r="W44" s="14" t="str">
        <f>IFERROR(VLOOKUP($A44,'Masakra TR200 K'!$AN$5:$AU$8,7,0),"")</f>
        <v/>
      </c>
      <c r="X44" s="10">
        <f>IFERROR(LARGE(Z44:AL44,1),0)+IFERROR(LARGE(Z44:AL44,2),0)</f>
        <v>0</v>
      </c>
      <c r="Y44" s="10">
        <f>IFERROR(LARGE(Z44:AL44,3),0)+IFERROR(LARGE(Z44:AL44,4),0)</f>
        <v>0</v>
      </c>
      <c r="Z44" s="14"/>
      <c r="AA44" s="36"/>
      <c r="AB44" s="36"/>
      <c r="AC44" s="14"/>
      <c r="AD44" s="14"/>
      <c r="AE44" s="14"/>
      <c r="AF44" s="36"/>
      <c r="AG44" s="14"/>
      <c r="AH44" s="36"/>
      <c r="AI44" s="36"/>
      <c r="AJ44" s="14" t="str">
        <f>IFERROR(VLOOKUP($A44,'H52 100 K'!$AC$6:$AJ$27,7,0),"")</f>
        <v/>
      </c>
      <c r="AK44" s="14" t="str">
        <f>IFERROR(VLOOKUP($A44,'Azymut Orient K'!$O$3:$V$4,7,0),"")</f>
        <v/>
      </c>
      <c r="AL44" s="14" t="str">
        <f>IFERROR(VLOOKUP($A44,'Masakra TR100 K'!$AB$5:$AI$7,7,0),"")</f>
        <v/>
      </c>
      <c r="AM44" s="501">
        <f>MIN(COUNT(F44:W44)+MIN(COUNT(Z44:AL44)/2,2),6)</f>
        <v>1</v>
      </c>
    </row>
    <row r="45" spans="1:39">
      <c r="A45">
        <v>533</v>
      </c>
      <c r="B45" s="40" t="str">
        <f>VLOOKUP($A45,id!$C:$H,6,0)</f>
        <v>Malawska Kamila</v>
      </c>
      <c r="C45" s="40" t="str">
        <f>VLOOKUP($A45,id!$C:$H,4,0)</f>
        <v>Velocilamy</v>
      </c>
      <c r="D45" s="2">
        <f>IF(E44=E45,D44,ROW(B43))</f>
        <v>43</v>
      </c>
      <c r="E45" s="11">
        <f>LARGE(F45:Y45,1)+LARGE(F45:Y45,2)+IFERROR(LARGE(F45:Y45,3),0)+IFERROR(LARGE(F45:Y45,4),0)+IFERROR(LARGE(F45:Y45,5),0)+IFERROR(LARGE(F45:Y45,6),0)</f>
        <v>57.142857142857139</v>
      </c>
      <c r="F45" s="14"/>
      <c r="G45" s="14"/>
      <c r="H45" s="14"/>
      <c r="I45" s="16"/>
      <c r="J45" s="37"/>
      <c r="K45" s="16"/>
      <c r="L45" s="14"/>
      <c r="M45" s="14"/>
      <c r="N45" s="14"/>
      <c r="O45" s="14"/>
      <c r="P45" s="14"/>
      <c r="Q45" s="14">
        <f>IFERROR(VLOOKUP($A45,'Korno K'!$BE$1:$BL$15,7,0),"")</f>
        <v>57.142857142857139</v>
      </c>
      <c r="R45" s="14" t="str">
        <f>IFERROR(VLOOKUP($A45,'Abentojra K'!$J$2:$Q$10,7,0),"")</f>
        <v/>
      </c>
      <c r="S45" s="14" t="str">
        <f>IFERROR(VLOOKUP($A45,'Mordownik K'!$P$5:$W$14,7,0),"")</f>
        <v/>
      </c>
      <c r="T45" s="14"/>
      <c r="U45" s="14" t="str">
        <f>IFERROR(VLOOKUP($A45,'H52 200 K'!$AL$6:$AS$16,7,0),"")</f>
        <v/>
      </c>
      <c r="V45" s="14" t="str">
        <f>IFERROR(VLOOKUP($A45,'XII Szago K'!$AH$3:$AO$8,7,0),"")</f>
        <v/>
      </c>
      <c r="W45" s="14" t="str">
        <f>IFERROR(VLOOKUP($A45,'Masakra TR200 K'!$AN$5:$AU$8,7,0),"")</f>
        <v/>
      </c>
      <c r="X45" s="10">
        <f>IFERROR(LARGE(Z45:AL45,1),0)+IFERROR(LARGE(Z45:AL45,2),0)</f>
        <v>0</v>
      </c>
      <c r="Y45" s="10">
        <f>IFERROR(LARGE(Z45:AL45,3),0)+IFERROR(LARGE(Z45:AL45,4),0)</f>
        <v>0</v>
      </c>
      <c r="Z45" s="14"/>
      <c r="AA45" s="36"/>
      <c r="AB45" s="36"/>
      <c r="AC45" s="14"/>
      <c r="AD45" s="14"/>
      <c r="AE45" s="14"/>
      <c r="AF45" s="36"/>
      <c r="AG45" s="14"/>
      <c r="AH45" s="36"/>
      <c r="AI45" s="36"/>
      <c r="AJ45" s="14" t="str">
        <f>IFERROR(VLOOKUP($A45,'H52 100 K'!$AC$6:$AJ$27,7,0),"")</f>
        <v/>
      </c>
      <c r="AK45" s="14" t="str">
        <f>IFERROR(VLOOKUP($A45,'Azymut Orient K'!$O$3:$V$4,7,0),"")</f>
        <v/>
      </c>
      <c r="AL45" s="14" t="str">
        <f>IFERROR(VLOOKUP($A45,'Masakra TR100 K'!$AB$5:$AI$7,7,0),"")</f>
        <v/>
      </c>
      <c r="AM45" s="501">
        <f>MIN(COUNT(F45:W45)+MIN(COUNT(Z45:AL45)/2,2),6)</f>
        <v>1</v>
      </c>
    </row>
    <row r="46" spans="1:39">
      <c r="A46" s="15">
        <v>374</v>
      </c>
      <c r="B46" s="40" t="str">
        <f>VLOOKUP($A46,id!$C:$H,6,0)</f>
        <v>Błędowska Aleksandra</v>
      </c>
      <c r="C46" s="40">
        <f>VLOOKUP($A46,id!$C:$H,4,0)</f>
        <v>0</v>
      </c>
      <c r="D46" s="2">
        <f>IF(E45=E46,D45,ROW(B44))</f>
        <v>44</v>
      </c>
      <c r="E46" s="11">
        <f>LARGE(F46:Y46,1)+LARGE(F46:Y46,2)+IFERROR(LARGE(F46:Y46,3),0)+IFERROR(LARGE(F46:Y46,4),0)+IFERROR(LARGE(F46:Y46,5),0)+IFERROR(LARGE(F46:Y46,6),0)</f>
        <v>56.171063136702415</v>
      </c>
      <c r="F46" s="14"/>
      <c r="G46" s="14"/>
      <c r="H46" s="14"/>
      <c r="I46" s="16" t="str">
        <f>IFERROR(VLOOKUP($A46,'Dymno K'!$BD$3:$BK$11,7,0),"")</f>
        <v/>
      </c>
      <c r="J46" s="37" t="str">
        <f>IFERROR(VLOOKUP($A46,'X Kompas K'!$L$2:$S$5,7,0),"")</f>
        <v/>
      </c>
      <c r="K46" s="16" t="str">
        <f>IFERROR(VLOOKUP($A46,'Dukty K'!$BH$1:$BO$9,7,0),"")</f>
        <v/>
      </c>
      <c r="L46" s="14" t="str">
        <f>IFERROR(VLOOKUP($A46,'Tropy K'!$O$2:$V$16,7,0),"")</f>
        <v/>
      </c>
      <c r="M46" s="14" t="str">
        <f>IFERROR(VLOOKUP($A46,'Grassor TR300 K'!$CR$4:$CY$7,7,0),"")</f>
        <v/>
      </c>
      <c r="N46" s="14" t="str">
        <f>IFERROR(VLOOKUP($A46,'BO K'!$S$4:$Z$16,7,0),"")</f>
        <v/>
      </c>
      <c r="O46" s="14" t="str">
        <f>IFERROR(VLOOKUP($A46,'Szaga TR150 K'!$J$1:$Q$6,7,0),"")</f>
        <v/>
      </c>
      <c r="P46" s="14" t="str">
        <f>IFERROR(VLOOKUP($A46,'Rajd Konwalii K'!$L$3:$S$13,7,0),"")</f>
        <v/>
      </c>
      <c r="Q46" s="14" t="str">
        <f>IFERROR(VLOOKUP($A46,'Korno K'!$BE$1:$BL$15,7,0),"")</f>
        <v/>
      </c>
      <c r="R46" s="14" t="str">
        <f>IFERROR(VLOOKUP($A46,'Abentojra K'!$J$2:$Q$10,7,0),"")</f>
        <v/>
      </c>
      <c r="S46" s="14" t="str">
        <f>IFERROR(VLOOKUP($A46,'Mordownik K'!$P$5:$W$14,7,0),"")</f>
        <v/>
      </c>
      <c r="T46" s="14"/>
      <c r="U46" s="14" t="str">
        <f>IFERROR(VLOOKUP($A46,'H52 200 K'!$AL$6:$AS$16,7,0),"")</f>
        <v/>
      </c>
      <c r="V46" s="14" t="str">
        <f>IFERROR(VLOOKUP($A46,'XII Szago K'!$AH$3:$AO$8,7,0),"")</f>
        <v/>
      </c>
      <c r="W46" s="14" t="str">
        <f>IFERROR(VLOOKUP($A46,'Masakra TR200 K'!$AN$5:$AU$8,7,0),"")</f>
        <v/>
      </c>
      <c r="X46" s="10">
        <f>IFERROR(LARGE(Z46:AL46,1),0)+IFERROR(LARGE(Z46:AL46,2),0)</f>
        <v>56.171063136702415</v>
      </c>
      <c r="Y46" s="10">
        <f>IFERROR(LARGE(Z46:AL46,3),0)+IFERROR(LARGE(Z46:AL46,4),0)</f>
        <v>0</v>
      </c>
      <c r="Z46" s="14"/>
      <c r="AA46" s="36"/>
      <c r="AB46" s="36"/>
      <c r="AC46" s="14">
        <f>IFERROR(VLOOKUP($A46,'H51 100 K'!$AC$6:$AJ$153,7,0),"")</f>
        <v>28.053476787577249</v>
      </c>
      <c r="AD46" s="14" t="str">
        <f>IFERROR(VLOOKUP(A46,'Harce K'!$K$6:$R$12,7,0),"")</f>
        <v/>
      </c>
      <c r="AE46" s="14" t="str">
        <f>IFERROR(VLOOKUP($A46,'Grassor TR150 K'!$BL$4:$BS$7,7,0),"")</f>
        <v/>
      </c>
      <c r="AF46" s="36" t="str">
        <f>IFERROR(VLOOKUP($A46,'Pazur K'!$P$3:$W$7,7,0),"")</f>
        <v/>
      </c>
      <c r="AG46" s="14" t="str">
        <f>IFERROR(VLOOKUP($A46,'Szaga TR100 K'!$J$1:$Q$12,7,0),"")</f>
        <v/>
      </c>
      <c r="AH46" s="36" t="str">
        <f>IFERROR(VLOOKUP($A46,'Odyseja K'!$G$1:$N$6,7,0),"")</f>
        <v/>
      </c>
      <c r="AI46" s="36"/>
      <c r="AJ46" s="14">
        <f>IFERROR(VLOOKUP($A46,'H52 100 K'!$AC$6:$AJ$27,7,0),"")</f>
        <v>28.117586349125169</v>
      </c>
      <c r="AK46" s="14" t="str">
        <f>IFERROR(VLOOKUP($A46,'Azymut Orient K'!$O$3:$V$4,7,0),"")</f>
        <v/>
      </c>
      <c r="AL46" s="14" t="str">
        <f>IFERROR(VLOOKUP($A46,'Masakra TR100 K'!$AB$5:$AI$7,7,0),"")</f>
        <v/>
      </c>
      <c r="AM46" s="501">
        <f>MIN(COUNT(F46:W46)+MIN(COUNT(Z46:AL46)/2,2),6)</f>
        <v>1</v>
      </c>
    </row>
    <row r="47" spans="1:39">
      <c r="A47" s="15">
        <v>375</v>
      </c>
      <c r="B47" s="40" t="str">
        <f>VLOOKUP($A47,id!$C:$H,6,0)</f>
        <v>Kopania Anita</v>
      </c>
      <c r="C47" s="40">
        <f>VLOOKUP($A47,id!$C:$H,4,0)</f>
        <v>0</v>
      </c>
      <c r="D47" s="2">
        <f>IF(E46=E47,D46,ROW(B45))</f>
        <v>45</v>
      </c>
      <c r="E47" s="11">
        <f>LARGE(F47:Y47,1)+LARGE(F47:Y47,2)+IFERROR(LARGE(F47:Y47,3),0)+IFERROR(LARGE(F47:Y47,4),0)+IFERROR(LARGE(F47:Y47,5),0)+IFERROR(LARGE(F47:Y47,6),0)</f>
        <v>56.160521358904063</v>
      </c>
      <c r="F47" s="14"/>
      <c r="G47" s="14"/>
      <c r="H47" s="14"/>
      <c r="I47" s="16" t="str">
        <f>IFERROR(VLOOKUP($A47,'Dymno K'!$BD$3:$BK$11,7,0),"")</f>
        <v/>
      </c>
      <c r="J47" s="37" t="str">
        <f>IFERROR(VLOOKUP($A47,'X Kompas K'!$L$2:$S$5,7,0),"")</f>
        <v/>
      </c>
      <c r="K47" s="16" t="str">
        <f>IFERROR(VLOOKUP($A47,'Dukty K'!$BH$1:$BO$9,7,0),"")</f>
        <v/>
      </c>
      <c r="L47" s="14" t="str">
        <f>IFERROR(VLOOKUP($A47,'Tropy K'!$O$2:$V$16,7,0),"")</f>
        <v/>
      </c>
      <c r="M47" s="14" t="str">
        <f>IFERROR(VLOOKUP($A47,'Grassor TR300 K'!$CR$4:$CY$7,7,0),"")</f>
        <v/>
      </c>
      <c r="N47" s="14" t="str">
        <f>IFERROR(VLOOKUP($A47,'BO K'!$S$4:$Z$16,7,0),"")</f>
        <v/>
      </c>
      <c r="O47" s="14" t="str">
        <f>IFERROR(VLOOKUP($A47,'Szaga TR150 K'!$J$1:$Q$6,7,0),"")</f>
        <v/>
      </c>
      <c r="P47" s="14" t="str">
        <f>IFERROR(VLOOKUP($A47,'Rajd Konwalii K'!$L$3:$S$13,7,0),"")</f>
        <v/>
      </c>
      <c r="Q47" s="14" t="str">
        <f>IFERROR(VLOOKUP($A47,'Korno K'!$BE$1:$BL$15,7,0),"")</f>
        <v/>
      </c>
      <c r="R47" s="14" t="str">
        <f>IFERROR(VLOOKUP($A47,'Abentojra K'!$J$2:$Q$10,7,0),"")</f>
        <v/>
      </c>
      <c r="S47" s="14" t="str">
        <f>IFERROR(VLOOKUP($A47,'Mordownik K'!$P$5:$W$14,7,0),"")</f>
        <v/>
      </c>
      <c r="T47" s="14"/>
      <c r="U47" s="14" t="str">
        <f>IFERROR(VLOOKUP($A47,'H52 200 K'!$AL$6:$AS$16,7,0),"")</f>
        <v/>
      </c>
      <c r="V47" s="14" t="str">
        <f>IFERROR(VLOOKUP($A47,'XII Szago K'!$AH$3:$AO$8,7,0),"")</f>
        <v/>
      </c>
      <c r="W47" s="14" t="str">
        <f>IFERROR(VLOOKUP($A47,'Masakra TR200 K'!$AN$5:$AU$8,7,0),"")</f>
        <v/>
      </c>
      <c r="X47" s="10">
        <f>IFERROR(LARGE(Z47:AL47,1),0)+IFERROR(LARGE(Z47:AL47,2),0)</f>
        <v>56.160521358904063</v>
      </c>
      <c r="Y47" s="10">
        <f>IFERROR(LARGE(Z47:AL47,3),0)+IFERROR(LARGE(Z47:AL47,4),0)</f>
        <v>0</v>
      </c>
      <c r="Z47" s="14"/>
      <c r="AA47" s="36"/>
      <c r="AB47" s="36"/>
      <c r="AC47" s="14">
        <f>IFERROR(VLOOKUP($A47,'H51 100 K'!$AC$6:$AJ$153,7,0),"")</f>
        <v>28.047336635694535</v>
      </c>
      <c r="AD47" s="14" t="str">
        <f>IFERROR(VLOOKUP(A47,'Harce K'!$K$6:$R$12,7,0),"")</f>
        <v/>
      </c>
      <c r="AE47" s="14" t="str">
        <f>IFERROR(VLOOKUP($A47,'Grassor TR150 K'!$BL$4:$BS$7,7,0),"")</f>
        <v/>
      </c>
      <c r="AF47" s="36" t="str">
        <f>IFERROR(VLOOKUP($A47,'Pazur K'!$P$3:$W$7,7,0),"")</f>
        <v/>
      </c>
      <c r="AG47" s="14" t="str">
        <f>IFERROR(VLOOKUP($A47,'Szaga TR100 K'!$J$1:$Q$12,7,0),"")</f>
        <v/>
      </c>
      <c r="AH47" s="36" t="str">
        <f>IFERROR(VLOOKUP($A47,'Odyseja K'!$G$1:$N$6,7,0),"")</f>
        <v/>
      </c>
      <c r="AI47" s="36"/>
      <c r="AJ47" s="14">
        <f>IFERROR(VLOOKUP($A47,'H52 100 K'!$AC$6:$AJ$27,7,0),"")</f>
        <v>28.113184723209525</v>
      </c>
      <c r="AK47" s="14" t="str">
        <f>IFERROR(VLOOKUP($A47,'Azymut Orient K'!$O$3:$V$4,7,0),"")</f>
        <v/>
      </c>
      <c r="AL47" s="14" t="str">
        <f>IFERROR(VLOOKUP($A47,'Masakra TR100 K'!$AB$5:$AI$7,7,0),"")</f>
        <v/>
      </c>
      <c r="AM47" s="501">
        <f>MIN(COUNT(F47:W47)+MIN(COUNT(Z47:AL47)/2,2),6)</f>
        <v>1</v>
      </c>
    </row>
    <row r="48" spans="1:39">
      <c r="A48">
        <v>437</v>
      </c>
      <c r="B48" s="40" t="str">
        <f>VLOOKUP($A48,id!$C:$H,6,0)</f>
        <v>Karpa Katarzyna</v>
      </c>
      <c r="C48" s="40" t="str">
        <f>VLOOKUP($A48,id!$C:$H,4,0)</f>
        <v>dziewczynynastart.pl / Smashing pĄpkins</v>
      </c>
      <c r="D48" s="2">
        <f>IF(E47=E48,D47,ROW(B46))</f>
        <v>46</v>
      </c>
      <c r="E48" s="11">
        <f>LARGE(F48:Y48,1)+LARGE(F48:Y48,2)+IFERROR(LARGE(F48:Y48,3),0)+IFERROR(LARGE(F48:Y48,4),0)+IFERROR(LARGE(F48:Y48,5),0)+IFERROR(LARGE(F48:Y48,6),0)</f>
        <v>54.853504150399871</v>
      </c>
      <c r="F48" s="14"/>
      <c r="G48" s="14"/>
      <c r="H48" s="14"/>
      <c r="I48" s="16"/>
      <c r="J48" s="37"/>
      <c r="K48" s="16"/>
      <c r="L48" s="14">
        <f>IFERROR(VLOOKUP($A48,'Tropy K'!$O$2:$V$16,7,0),"")</f>
        <v>54.853504150399871</v>
      </c>
      <c r="M48" s="14" t="str">
        <f>IFERROR(VLOOKUP($A48,'Grassor TR300 K'!$CR$4:$CY$7,7,0),"")</f>
        <v/>
      </c>
      <c r="N48" s="14" t="str">
        <f>IFERROR(VLOOKUP($A48,'BO K'!$S$4:$Z$16,7,0),"")</f>
        <v/>
      </c>
      <c r="O48" s="14" t="str">
        <f>IFERROR(VLOOKUP($A48,'Szaga TR150 K'!$J$1:$Q$6,7,0),"")</f>
        <v/>
      </c>
      <c r="P48" s="14" t="str">
        <f>IFERROR(VLOOKUP($A48,'Rajd Konwalii K'!$L$3:$S$13,7,0),"")</f>
        <v/>
      </c>
      <c r="Q48" s="14" t="str">
        <f>IFERROR(VLOOKUP($A48,'Korno K'!$BE$1:$BL$15,7,0),"")</f>
        <v/>
      </c>
      <c r="R48" s="14" t="str">
        <f>IFERROR(VLOOKUP($A48,'Abentojra K'!$J$2:$Q$10,7,0),"")</f>
        <v/>
      </c>
      <c r="S48" s="14" t="str">
        <f>IFERROR(VLOOKUP($A48,'Mordownik K'!$P$5:$W$14,7,0),"")</f>
        <v/>
      </c>
      <c r="T48" s="14"/>
      <c r="U48" s="14" t="str">
        <f>IFERROR(VLOOKUP($A48,'H52 200 K'!$AL$6:$AS$16,7,0),"")</f>
        <v/>
      </c>
      <c r="V48" s="14" t="str">
        <f>IFERROR(VLOOKUP($A48,'XII Szago K'!$AH$3:$AO$8,7,0),"")</f>
        <v/>
      </c>
      <c r="W48" s="14" t="str">
        <f>IFERROR(VLOOKUP($A48,'Masakra TR200 K'!$AN$5:$AU$8,7,0),"")</f>
        <v/>
      </c>
      <c r="X48" s="10">
        <f>IFERROR(LARGE(Z48:AL48,1),0)+IFERROR(LARGE(Z48:AL48,2),0)</f>
        <v>0</v>
      </c>
      <c r="Y48" s="10">
        <f>IFERROR(LARGE(Z48:AL48,3),0)+IFERROR(LARGE(Z48:AL48,4),0)</f>
        <v>0</v>
      </c>
      <c r="Z48" s="14"/>
      <c r="AA48" s="36"/>
      <c r="AB48" s="36"/>
      <c r="AC48" s="14"/>
      <c r="AD48" s="14"/>
      <c r="AE48" s="14" t="str">
        <f>IFERROR(VLOOKUP($A48,'Grassor TR150 K'!$BL$4:$BS$7,7,0),"")</f>
        <v/>
      </c>
      <c r="AF48" s="36" t="str">
        <f>IFERROR(VLOOKUP($A48,'Pazur K'!$P$3:$W$7,7,0),"")</f>
        <v/>
      </c>
      <c r="AG48" s="14" t="str">
        <f>IFERROR(VLOOKUP($A48,'Szaga TR100 K'!$J$1:$Q$12,7,0),"")</f>
        <v/>
      </c>
      <c r="AH48" s="36" t="str">
        <f>IFERROR(VLOOKUP($A48,'Odyseja K'!$G$1:$N$6,7,0),"")</f>
        <v/>
      </c>
      <c r="AI48" s="36"/>
      <c r="AJ48" s="14" t="str">
        <f>IFERROR(VLOOKUP($A48,'H52 100 K'!$AC$6:$AJ$27,7,0),"")</f>
        <v/>
      </c>
      <c r="AK48" s="14" t="str">
        <f>IFERROR(VLOOKUP($A48,'Azymut Orient K'!$O$3:$V$4,7,0),"")</f>
        <v/>
      </c>
      <c r="AL48" s="14" t="str">
        <f>IFERROR(VLOOKUP($A48,'Masakra TR100 K'!$AB$5:$AI$7,7,0),"")</f>
        <v/>
      </c>
      <c r="AM48" s="501">
        <f>MIN(COUNT(F48:W48)+MIN(COUNT(Z48:AL48)/2,2),6)</f>
        <v>1</v>
      </c>
    </row>
    <row r="49" spans="1:39">
      <c r="A49">
        <v>739</v>
      </c>
      <c r="B49" s="40" t="str">
        <f>VLOOKUP($A49,id!$C:$H,6,0)</f>
        <v>Jarosiewicz Gosia</v>
      </c>
      <c r="C49" s="40">
        <f>VLOOKUP($A49,id!$C:$H,4,0)</f>
        <v>0</v>
      </c>
      <c r="D49" s="2">
        <f>IF(E48=E49,D48,ROW(B47))</f>
        <v>47</v>
      </c>
      <c r="E49" s="11">
        <f>LARGE(F49:Y49,1)+LARGE(F49:Y49,2)+IFERROR(LARGE(F49:Y49,3),0)+IFERROR(LARGE(F49:Y49,4),0)+IFERROR(LARGE(F49:Y49,5),0)+IFERROR(LARGE(F49:Y49,6),0)</f>
        <v>54</v>
      </c>
      <c r="F49" s="14"/>
      <c r="G49" s="14"/>
      <c r="H49" s="14"/>
      <c r="I49" s="16"/>
      <c r="J49" s="37"/>
      <c r="K49" s="16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>
        <f>IFERROR(VLOOKUP($A49,'XII Szago K'!$AH$3:$AO$8,7,0),"")</f>
        <v>54</v>
      </c>
      <c r="W49" s="14" t="str">
        <f>IFERROR(VLOOKUP($A49,'Masakra TR200 K'!$AN$5:$AU$8,7,0),"")</f>
        <v/>
      </c>
      <c r="X49" s="10">
        <f>IFERROR(LARGE(Z49:AL49,1),0)+IFERROR(LARGE(Z49:AL49,2),0)</f>
        <v>0</v>
      </c>
      <c r="Y49" s="10">
        <f>IFERROR(LARGE(Z49:AL49,3),0)+IFERROR(LARGE(Z49:AL49,4),0)</f>
        <v>0</v>
      </c>
      <c r="Z49" s="14"/>
      <c r="AA49" s="36"/>
      <c r="AB49" s="36"/>
      <c r="AC49" s="14"/>
      <c r="AD49" s="14"/>
      <c r="AE49" s="14"/>
      <c r="AF49" s="36"/>
      <c r="AG49" s="14"/>
      <c r="AH49" s="36"/>
      <c r="AI49" s="36"/>
      <c r="AJ49" s="14"/>
      <c r="AK49" s="14"/>
      <c r="AL49" s="14" t="str">
        <f>IFERROR(VLOOKUP($A49,'Masakra TR100 K'!$AB$5:$AI$7,7,0),"")</f>
        <v/>
      </c>
      <c r="AM49" s="501">
        <f>MIN(COUNT(F49:W49)+MIN(COUNT(Z49:AL49)/2,2),6)</f>
        <v>1</v>
      </c>
    </row>
    <row r="50" spans="1:39">
      <c r="A50" s="15">
        <v>120</v>
      </c>
      <c r="B50" s="40" t="str">
        <f>VLOOKUP($A50,id!$C:$H,6,0)</f>
        <v>Kosmala Monika</v>
      </c>
      <c r="C50" s="40" t="str">
        <f>VLOOKUP($A50,id!$C:$H,4,0)</f>
        <v>Rowerowa Norka</v>
      </c>
      <c r="D50" s="2">
        <f>IF(E49=E50,D49,ROW(B48))</f>
        <v>48</v>
      </c>
      <c r="E50" s="11">
        <f>LARGE(F50:Y50,1)+LARGE(F50:Y50,2)+IFERROR(LARGE(F50:Y50,3),0)+IFERROR(LARGE(F50:Y50,4),0)+IFERROR(LARGE(F50:Y50,5),0)+IFERROR(LARGE(F50:Y50,6),0)</f>
        <v>53.760479909615299</v>
      </c>
      <c r="F50" s="14"/>
      <c r="G50" s="14"/>
      <c r="H50" s="14" t="str">
        <f>IFERROR(VLOOKUP($A50,'H51 200 K'!$AL$6:$AS$99,7,0),"")</f>
        <v/>
      </c>
      <c r="I50" s="16" t="str">
        <f>IFERROR(VLOOKUP($A50,'Dymno K'!$BD$3:$BK$11,7,0),"")</f>
        <v/>
      </c>
      <c r="J50" s="37" t="str">
        <f>IFERROR(VLOOKUP($A50,'X Kompas K'!$L$2:$S$5,7,0),"")</f>
        <v/>
      </c>
      <c r="K50" s="16" t="str">
        <f>IFERROR(VLOOKUP($A50,'Dukty K'!$BH$1:$BO$9,7,0),"")</f>
        <v/>
      </c>
      <c r="L50" s="14" t="str">
        <f>IFERROR(VLOOKUP($A50,'Tropy K'!$O$2:$V$16,7,0),"")</f>
        <v/>
      </c>
      <c r="M50" s="14" t="str">
        <f>IFERROR(VLOOKUP($A50,'Grassor TR300 K'!$CR$4:$CY$7,7,0),"")</f>
        <v/>
      </c>
      <c r="N50" s="14" t="str">
        <f>IFERROR(VLOOKUP($A50,'BO K'!$S$4:$Z$16,7,0),"")</f>
        <v/>
      </c>
      <c r="O50" s="14" t="str">
        <f>IFERROR(VLOOKUP($A50,'Szaga TR150 K'!$J$1:$Q$6,7,0),"")</f>
        <v/>
      </c>
      <c r="P50" s="14" t="str">
        <f>IFERROR(VLOOKUP($A50,'Rajd Konwalii K'!$L$3:$S$13,7,0),"")</f>
        <v/>
      </c>
      <c r="Q50" s="14" t="str">
        <f>IFERROR(VLOOKUP($A50,'Korno K'!$BE$1:$BL$15,7,0),"")</f>
        <v/>
      </c>
      <c r="R50" s="14" t="str">
        <f>IFERROR(VLOOKUP($A50,'Abentojra K'!$J$2:$Q$10,7,0),"")</f>
        <v/>
      </c>
      <c r="S50" s="14">
        <f>IFERROR(VLOOKUP($A50,'Mordownik K'!$P$5:$W$14,7,0),"")</f>
        <v>47.927146576281963</v>
      </c>
      <c r="T50" s="14"/>
      <c r="U50" s="14" t="str">
        <f>IFERROR(VLOOKUP($A50,'H52 200 K'!$AL$6:$AS$16,7,0),"")</f>
        <v/>
      </c>
      <c r="V50" s="14" t="str">
        <f>IFERROR(VLOOKUP($A50,'XII Szago K'!$AH$3:$AO$8,7,0),"")</f>
        <v/>
      </c>
      <c r="W50" s="14" t="str">
        <f>IFERROR(VLOOKUP($A50,'Masakra TR200 K'!$AN$5:$AU$8,7,0),"")</f>
        <v/>
      </c>
      <c r="X50" s="10">
        <f>IFERROR(LARGE(Z50:AL50,1),0)+IFERROR(LARGE(Z50:AL50,2),0)</f>
        <v>5.833333333333333</v>
      </c>
      <c r="Y50" s="10">
        <f>IFERROR(LARGE(Z50:AL50,3),0)+IFERROR(LARGE(Z50:AL50,4),0)</f>
        <v>0</v>
      </c>
      <c r="Z50" s="14" t="str">
        <f>IFERROR(VLOOKUP(A50,'Wiosenne 360 K'!$L$2:$S$5,7,0),"")</f>
        <v/>
      </c>
      <c r="AA50" s="36">
        <f>IFERROR(VLOOKUP(A50,'NMnO K'!$AX$5:$BE$8,7,0),"")</f>
        <v>5.833333333333333</v>
      </c>
      <c r="AB50" s="36" t="str">
        <f>IFERROR(VLOOKUP(A50,'XI Szago K'!$J$3:$Q$6,7,0),"")</f>
        <v/>
      </c>
      <c r="AC50" s="14" t="str">
        <f>IFERROR(VLOOKUP($A50,'H51 100 K'!$AC$6:$AJ$153,7,0),"")</f>
        <v/>
      </c>
      <c r="AD50" s="14" t="str">
        <f>IFERROR(VLOOKUP(A50,'Harce K'!$K$6:$R$12,7,0),"")</f>
        <v/>
      </c>
      <c r="AE50" s="14" t="str">
        <f>IFERROR(VLOOKUP($A50,'Grassor TR150 K'!$BL$4:$BS$7,7,0),"")</f>
        <v/>
      </c>
      <c r="AF50" s="36" t="str">
        <f>IFERROR(VLOOKUP($A50,'Pazur K'!$P$3:$W$7,7,0),"")</f>
        <v/>
      </c>
      <c r="AG50" s="14" t="str">
        <f>IFERROR(VLOOKUP($A50,'Szaga TR100 K'!$J$1:$Q$12,7,0),"")</f>
        <v/>
      </c>
      <c r="AH50" s="36" t="str">
        <f>IFERROR(VLOOKUP($A50,'Odyseja K'!$G$1:$N$6,7,0),"")</f>
        <v/>
      </c>
      <c r="AI50" s="36"/>
      <c r="AJ50" s="14" t="str">
        <f>IFERROR(VLOOKUP($A50,'H52 100 K'!$AC$6:$AJ$27,7,0),"")</f>
        <v/>
      </c>
      <c r="AK50" s="14" t="str">
        <f>IFERROR(VLOOKUP($A50,'Azymut Orient K'!$O$3:$V$4,7,0),"")</f>
        <v/>
      </c>
      <c r="AL50" s="14" t="str">
        <f>IFERROR(VLOOKUP($A50,'Masakra TR100 K'!$AB$5:$AI$7,7,0),"")</f>
        <v/>
      </c>
      <c r="AM50" s="501">
        <f>MIN(COUNT(F50:W50)+MIN(COUNT(Z50:AL50)/2,2),6)</f>
        <v>1.5</v>
      </c>
    </row>
    <row r="51" spans="1:39">
      <c r="A51">
        <v>543</v>
      </c>
      <c r="B51" s="40" t="str">
        <f>VLOOKUP($A51,id!$C:$H,6,0)</f>
        <v>Nowińska Renata</v>
      </c>
      <c r="C51" s="40" t="str">
        <f>VLOOKUP($A51,id!$C:$H,4,0)</f>
        <v>OrientAkcja</v>
      </c>
      <c r="D51" s="2">
        <f>IF(E50=E51,D50,ROW(B49))</f>
        <v>49</v>
      </c>
      <c r="E51" s="11">
        <f>LARGE(F51:Y51,1)+LARGE(F51:Y51,2)+IFERROR(LARGE(F51:Y51,3),0)+IFERROR(LARGE(F51:Y51,4),0)+IFERROR(LARGE(F51:Y51,5),0)+IFERROR(LARGE(F51:Y51,6),0)</f>
        <v>51.921075457638793</v>
      </c>
      <c r="F51" s="14"/>
      <c r="G51" s="14"/>
      <c r="H51" s="14"/>
      <c r="I51" s="16"/>
      <c r="J51" s="37"/>
      <c r="K51" s="16"/>
      <c r="L51" s="14"/>
      <c r="M51" s="14"/>
      <c r="N51" s="14"/>
      <c r="O51" s="14"/>
      <c r="P51" s="14"/>
      <c r="Q51" s="14"/>
      <c r="R51" s="14"/>
      <c r="S51" s="14">
        <f>IFERROR(VLOOKUP($A51,'Mordownik K'!$P$5:$W$14,7,0),"")</f>
        <v>51.921075457638793</v>
      </c>
      <c r="T51" s="14"/>
      <c r="U51" s="14" t="str">
        <f>IFERROR(VLOOKUP($A51,'H52 200 K'!$AL$6:$AS$16,7,0),"")</f>
        <v/>
      </c>
      <c r="V51" s="14" t="str">
        <f>IFERROR(VLOOKUP($A51,'XII Szago K'!$AH$3:$AO$8,7,0),"")</f>
        <v/>
      </c>
      <c r="W51" s="14" t="str">
        <f>IFERROR(VLOOKUP($A51,'Masakra TR200 K'!$AN$5:$AU$8,7,0),"")</f>
        <v/>
      </c>
      <c r="X51" s="10">
        <f>IFERROR(LARGE(Z51:AL51,1),0)+IFERROR(LARGE(Z51:AL51,2),0)</f>
        <v>0</v>
      </c>
      <c r="Y51" s="10">
        <f>IFERROR(LARGE(Z51:AL51,3),0)+IFERROR(LARGE(Z51:AL51,4),0)</f>
        <v>0</v>
      </c>
      <c r="Z51" s="14"/>
      <c r="AA51" s="36"/>
      <c r="AB51" s="36"/>
      <c r="AC51" s="14"/>
      <c r="AD51" s="14"/>
      <c r="AE51" s="14"/>
      <c r="AF51" s="36"/>
      <c r="AG51" s="14"/>
      <c r="AH51" s="36"/>
      <c r="AI51" s="36"/>
      <c r="AJ51" s="14" t="str">
        <f>IFERROR(VLOOKUP($A51,'H52 100 K'!$AC$6:$AJ$27,7,0),"")</f>
        <v/>
      </c>
      <c r="AK51" s="14" t="str">
        <f>IFERROR(VLOOKUP($A51,'Azymut Orient K'!$O$3:$V$4,7,0),"")</f>
        <v/>
      </c>
      <c r="AL51" s="14" t="str">
        <f>IFERROR(VLOOKUP($A51,'Masakra TR100 K'!$AB$5:$AI$7,7,0),"")</f>
        <v/>
      </c>
      <c r="AM51" s="501">
        <f>MIN(COUNT(F51:W51)+MIN(COUNT(Z51:AL51)/2,2),6)</f>
        <v>1</v>
      </c>
    </row>
    <row r="52" spans="1:39">
      <c r="A52">
        <v>544</v>
      </c>
      <c r="B52" s="40" t="str">
        <f>VLOOKUP($A52,id!$C:$H,6,0)</f>
        <v>Rychlik Anna</v>
      </c>
      <c r="C52" s="40" t="str">
        <f>VLOOKUP($A52,id!$C:$H,4,0)</f>
        <v>OrientAkcja</v>
      </c>
      <c r="D52" s="2">
        <f>IF(E51=E52,D51,ROW(B50))</f>
        <v>49</v>
      </c>
      <c r="E52" s="11">
        <f>LARGE(F52:Y52,1)+LARGE(F52:Y52,2)+IFERROR(LARGE(F52:Y52,3),0)+IFERROR(LARGE(F52:Y52,4),0)+IFERROR(LARGE(F52:Y52,5),0)+IFERROR(LARGE(F52:Y52,6),0)</f>
        <v>51.921075457638793</v>
      </c>
      <c r="F52" s="14"/>
      <c r="G52" s="14"/>
      <c r="H52" s="14"/>
      <c r="I52" s="16"/>
      <c r="J52" s="37"/>
      <c r="K52" s="16"/>
      <c r="L52" s="14"/>
      <c r="M52" s="14"/>
      <c r="N52" s="14"/>
      <c r="O52" s="14"/>
      <c r="P52" s="14"/>
      <c r="Q52" s="14"/>
      <c r="R52" s="14"/>
      <c r="S52" s="14">
        <f>IFERROR(VLOOKUP($A52,'Mordownik K'!$P$5:$W$14,7,0),"")</f>
        <v>51.921075457638793</v>
      </c>
      <c r="T52" s="14"/>
      <c r="U52" s="14" t="str">
        <f>IFERROR(VLOOKUP($A52,'H52 200 K'!$AL$6:$AS$16,7,0),"")</f>
        <v/>
      </c>
      <c r="V52" s="14" t="str">
        <f>IFERROR(VLOOKUP($A52,'XII Szago K'!$AH$3:$AO$8,7,0),"")</f>
        <v/>
      </c>
      <c r="W52" s="14" t="str">
        <f>IFERROR(VLOOKUP($A52,'Masakra TR200 K'!$AN$5:$AU$8,7,0),"")</f>
        <v/>
      </c>
      <c r="X52" s="10">
        <f>IFERROR(LARGE(Z52:AL52,1),0)+IFERROR(LARGE(Z52:AL52,2),0)</f>
        <v>0</v>
      </c>
      <c r="Y52" s="10">
        <f>IFERROR(LARGE(Z52:AL52,3),0)+IFERROR(LARGE(Z52:AL52,4),0)</f>
        <v>0</v>
      </c>
      <c r="Z52" s="14"/>
      <c r="AA52" s="36"/>
      <c r="AB52" s="36"/>
      <c r="AC52" s="14"/>
      <c r="AD52" s="14"/>
      <c r="AE52" s="14"/>
      <c r="AF52" s="36"/>
      <c r="AG52" s="14"/>
      <c r="AH52" s="36"/>
      <c r="AI52" s="36"/>
      <c r="AJ52" s="14" t="str">
        <f>IFERROR(VLOOKUP($A52,'H52 100 K'!$AC$6:$AJ$27,7,0),"")</f>
        <v/>
      </c>
      <c r="AK52" s="14" t="str">
        <f>IFERROR(VLOOKUP($A52,'Azymut Orient K'!$O$3:$V$4,7,0),"")</f>
        <v/>
      </c>
      <c r="AL52" s="14" t="str">
        <f>IFERROR(VLOOKUP($A52,'Masakra TR100 K'!$AB$5:$AI$7,7,0),"")</f>
        <v/>
      </c>
      <c r="AM52" s="501">
        <f>MIN(COUNT(F52:W52)+MIN(COUNT(Z52:AL52)/2,2),6)</f>
        <v>1</v>
      </c>
    </row>
    <row r="53" spans="1:39">
      <c r="A53">
        <v>438</v>
      </c>
      <c r="B53" s="40" t="str">
        <f>VLOOKUP($A53,id!$C:$H,6,0)</f>
        <v>Olechowska Emilia</v>
      </c>
      <c r="C53" s="40" t="str">
        <f>VLOOKUP($A53,id!$C:$H,4,0)</f>
        <v>Bo ja kręcić chcę!</v>
      </c>
      <c r="D53" s="2">
        <f>IF(E52=E53,D52,ROW(B51))</f>
        <v>51</v>
      </c>
      <c r="E53" s="11">
        <f>LARGE(F53:Y53,1)+LARGE(F53:Y53,2)+IFERROR(LARGE(F53:Y53,3),0)+IFERROR(LARGE(F53:Y53,4),0)+IFERROR(LARGE(F53:Y53,5),0)+IFERROR(LARGE(F53:Y53,6),0)</f>
        <v>51.806087253155432</v>
      </c>
      <c r="F53" s="14"/>
      <c r="G53" s="14"/>
      <c r="H53" s="14"/>
      <c r="I53" s="16"/>
      <c r="J53" s="37"/>
      <c r="K53" s="16"/>
      <c r="L53" s="14">
        <f>IFERROR(VLOOKUP($A53,'Tropy K'!$O$2:$V$16,7,0),"")</f>
        <v>51.806087253155432</v>
      </c>
      <c r="M53" s="14" t="str">
        <f>IFERROR(VLOOKUP($A53,'Grassor TR300 K'!$CR$4:$CY$7,7,0),"")</f>
        <v/>
      </c>
      <c r="N53" s="14" t="str">
        <f>IFERROR(VLOOKUP($A53,'BO K'!$S$4:$Z$16,7,0),"")</f>
        <v/>
      </c>
      <c r="O53" s="14" t="str">
        <f>IFERROR(VLOOKUP($A53,'Szaga TR150 K'!$J$1:$Q$6,7,0),"")</f>
        <v/>
      </c>
      <c r="P53" s="14" t="str">
        <f>IFERROR(VLOOKUP($A53,'Rajd Konwalii K'!$L$3:$S$13,7,0),"")</f>
        <v/>
      </c>
      <c r="Q53" s="14" t="str">
        <f>IFERROR(VLOOKUP($A53,'Korno K'!$BE$1:$BL$15,7,0),"")</f>
        <v/>
      </c>
      <c r="R53" s="14" t="str">
        <f>IFERROR(VLOOKUP($A53,'Abentojra K'!$J$2:$Q$10,7,0),"")</f>
        <v/>
      </c>
      <c r="S53" s="14" t="str">
        <f>IFERROR(VLOOKUP($A53,'Mordownik K'!$P$5:$W$14,7,0),"")</f>
        <v/>
      </c>
      <c r="T53" s="14"/>
      <c r="U53" s="14" t="str">
        <f>IFERROR(VLOOKUP($A53,'H52 200 K'!$AL$6:$AS$16,7,0),"")</f>
        <v/>
      </c>
      <c r="V53" s="14" t="str">
        <f>IFERROR(VLOOKUP($A53,'XII Szago K'!$AH$3:$AO$8,7,0),"")</f>
        <v/>
      </c>
      <c r="W53" s="14" t="str">
        <f>IFERROR(VLOOKUP($A53,'Masakra TR200 K'!$AN$5:$AU$8,7,0),"")</f>
        <v/>
      </c>
      <c r="X53" s="10">
        <f>IFERROR(LARGE(Z53:AL53,1),0)+IFERROR(LARGE(Z53:AL53,2),0)</f>
        <v>0</v>
      </c>
      <c r="Y53" s="10">
        <f>IFERROR(LARGE(Z53:AL53,3),0)+IFERROR(LARGE(Z53:AL53,4),0)</f>
        <v>0</v>
      </c>
      <c r="Z53" s="14"/>
      <c r="AA53" s="36"/>
      <c r="AB53" s="36"/>
      <c r="AC53" s="14"/>
      <c r="AD53" s="14"/>
      <c r="AE53" s="14" t="str">
        <f>IFERROR(VLOOKUP($A53,'Grassor TR150 K'!$BL$4:$BS$7,7,0),"")</f>
        <v/>
      </c>
      <c r="AF53" s="36" t="str">
        <f>IFERROR(VLOOKUP($A53,'Pazur K'!$P$3:$W$7,7,0),"")</f>
        <v/>
      </c>
      <c r="AG53" s="14" t="str">
        <f>IFERROR(VLOOKUP($A53,'Szaga TR100 K'!$J$1:$Q$12,7,0),"")</f>
        <v/>
      </c>
      <c r="AH53" s="36" t="str">
        <f>IFERROR(VLOOKUP($A53,'Odyseja K'!$G$1:$N$6,7,0),"")</f>
        <v/>
      </c>
      <c r="AI53" s="36"/>
      <c r="AJ53" s="14" t="str">
        <f>IFERROR(VLOOKUP($A53,'H52 100 K'!$AC$6:$AJ$27,7,0),"")</f>
        <v/>
      </c>
      <c r="AK53" s="14" t="str">
        <f>IFERROR(VLOOKUP($A53,'Azymut Orient K'!$O$3:$V$4,7,0),"")</f>
        <v/>
      </c>
      <c r="AL53" s="14" t="str">
        <f>IFERROR(VLOOKUP($A53,'Masakra TR100 K'!$AB$5:$AI$7,7,0),"")</f>
        <v/>
      </c>
      <c r="AM53" s="501">
        <f>MIN(COUNT(F53:W53)+MIN(COUNT(Z53:AL53)/2,2),6)</f>
        <v>1</v>
      </c>
    </row>
    <row r="54" spans="1:39">
      <c r="A54" s="15">
        <v>378</v>
      </c>
      <c r="B54" s="40" t="str">
        <f>VLOOKUP($A54,id!$C:$H,6,0)</f>
        <v>Wysocka Agata</v>
      </c>
      <c r="C54" s="40" t="str">
        <f>VLOOKUP($A54,id!$C:$H,4,0)</f>
        <v>DO UZGODNIENIA</v>
      </c>
      <c r="D54" s="2">
        <f>IF(E53=E54,D53,ROW(B52))</f>
        <v>52</v>
      </c>
      <c r="E54" s="11">
        <f>LARGE(F54:Y54,1)+LARGE(F54:Y54,2)+IFERROR(LARGE(F54:Y54,3),0)+IFERROR(LARGE(F54:Y54,4),0)+IFERROR(LARGE(F54:Y54,5),0)+IFERROR(LARGE(F54:Y54,6),0)</f>
        <v>51.347029563382307</v>
      </c>
      <c r="F54" s="14"/>
      <c r="G54" s="14"/>
      <c r="H54" s="14"/>
      <c r="I54" s="16" t="str">
        <f>IFERROR(VLOOKUP($A54,'Dymno K'!$BD$3:$BK$11,7,0),"")</f>
        <v/>
      </c>
      <c r="J54" s="37" t="str">
        <f>IFERROR(VLOOKUP($A54,'X Kompas K'!$L$2:$S$5,7,0),"")</f>
        <v/>
      </c>
      <c r="K54" s="16" t="str">
        <f>IFERROR(VLOOKUP($A54,'Dukty K'!$BH$1:$BO$9,7,0),"")</f>
        <v/>
      </c>
      <c r="L54" s="14" t="str">
        <f>IFERROR(VLOOKUP($A54,'Tropy K'!$O$2:$V$16,7,0),"")</f>
        <v/>
      </c>
      <c r="M54" s="14" t="str">
        <f>IFERROR(VLOOKUP($A54,'Grassor TR300 K'!$CR$4:$CY$7,7,0),"")</f>
        <v/>
      </c>
      <c r="N54" s="14" t="str">
        <f>IFERROR(VLOOKUP($A54,'BO K'!$S$4:$Z$16,7,0),"")</f>
        <v/>
      </c>
      <c r="O54" s="14" t="str">
        <f>IFERROR(VLOOKUP($A54,'Szaga TR150 K'!$J$1:$Q$6,7,0),"")</f>
        <v/>
      </c>
      <c r="P54" s="14" t="str">
        <f>IFERROR(VLOOKUP($A54,'Rajd Konwalii K'!$L$3:$S$13,7,0),"")</f>
        <v/>
      </c>
      <c r="Q54" s="14" t="str">
        <f>IFERROR(VLOOKUP($A54,'Korno K'!$BE$1:$BL$15,7,0),"")</f>
        <v/>
      </c>
      <c r="R54" s="14" t="str">
        <f>IFERROR(VLOOKUP($A54,'Abentojra K'!$J$2:$Q$10,7,0),"")</f>
        <v/>
      </c>
      <c r="S54" s="14" t="str">
        <f>IFERROR(VLOOKUP($A54,'Mordownik K'!$P$5:$W$14,7,0),"")</f>
        <v/>
      </c>
      <c r="T54" s="14"/>
      <c r="U54" s="14" t="str">
        <f>IFERROR(VLOOKUP($A54,'H52 200 K'!$AL$6:$AS$16,7,0),"")</f>
        <v/>
      </c>
      <c r="V54" s="14" t="str">
        <f>IFERROR(VLOOKUP($A54,'XII Szago K'!$AH$3:$AO$8,7,0),"")</f>
        <v/>
      </c>
      <c r="W54" s="14" t="str">
        <f>IFERROR(VLOOKUP($A54,'Masakra TR200 K'!$AN$5:$AU$8,7,0),"")</f>
        <v/>
      </c>
      <c r="X54" s="10">
        <f>IFERROR(LARGE(Z54:AL54,1),0)+IFERROR(LARGE(Z54:AL54,2),0)</f>
        <v>51.347029563382307</v>
      </c>
      <c r="Y54" s="10">
        <f>IFERROR(LARGE(Z54:AL54,3),0)+IFERROR(LARGE(Z54:AL54,4),0)</f>
        <v>0</v>
      </c>
      <c r="Z54" s="14"/>
      <c r="AA54" s="36"/>
      <c r="AB54" s="36"/>
      <c r="AC54" s="14">
        <f>IFERROR(VLOOKUP($A54,'H51 100 K'!$AC$6:$AJ$153,7,0),"")</f>
        <v>8.692403059727658</v>
      </c>
      <c r="AD54" s="14" t="str">
        <f>IFERROR(VLOOKUP(A54,'Harce K'!$K$6:$R$12,7,0),"")</f>
        <v/>
      </c>
      <c r="AE54" s="14" t="str">
        <f>IFERROR(VLOOKUP($A54,'Grassor TR150 K'!$BL$4:$BS$7,7,0),"")</f>
        <v/>
      </c>
      <c r="AF54" s="36" t="str">
        <f>IFERROR(VLOOKUP($A54,'Pazur K'!$P$3:$W$7,7,0),"")</f>
        <v/>
      </c>
      <c r="AG54" s="14" t="str">
        <f>IFERROR(VLOOKUP($A54,'Szaga TR100 K'!$J$1:$Q$12,7,0),"")</f>
        <v/>
      </c>
      <c r="AH54" s="36" t="str">
        <f>IFERROR(VLOOKUP($A54,'Odyseja K'!$G$1:$N$6,7,0),"")</f>
        <v/>
      </c>
      <c r="AI54" s="36"/>
      <c r="AJ54" s="14">
        <f>IFERROR(VLOOKUP($A54,'H52 100 K'!$AC$6:$AJ$27,7,0),"")</f>
        <v>42.654626503654647</v>
      </c>
      <c r="AK54" s="14" t="str">
        <f>IFERROR(VLOOKUP($A54,'Azymut Orient K'!$O$3:$V$4,7,0),"")</f>
        <v/>
      </c>
      <c r="AL54" s="14" t="str">
        <f>IFERROR(VLOOKUP($A54,'Masakra TR100 K'!$AB$5:$AI$7,7,0),"")</f>
        <v/>
      </c>
      <c r="AM54" s="501">
        <f>MIN(COUNT(F54:W54)+MIN(COUNT(Z54:AL54)/2,2),6)</f>
        <v>1</v>
      </c>
    </row>
    <row r="55" spans="1:39">
      <c r="A55" s="15">
        <v>361</v>
      </c>
      <c r="B55" s="40" t="str">
        <f>VLOOKUP($A55,id!$C:$H,6,0)</f>
        <v>Lisewska Agnieszka</v>
      </c>
      <c r="C55" s="40" t="str">
        <f>VLOOKUP($A55,id!$C:$H,4,0)</f>
        <v>PKO HARPAGAN</v>
      </c>
      <c r="D55" s="2">
        <f>IF(E54=E55,D54,ROW(B53))</f>
        <v>53</v>
      </c>
      <c r="E55" s="11">
        <f>LARGE(F55:Y55,1)+LARGE(F55:Y55,2)+IFERROR(LARGE(F55:Y55,3),0)+IFERROR(LARGE(F55:Y55,4),0)+IFERROR(LARGE(F55:Y55,5),0)+IFERROR(LARGE(F55:Y55,6),0)</f>
        <v>50</v>
      </c>
      <c r="F55" s="14"/>
      <c r="G55" s="14"/>
      <c r="H55" s="14"/>
      <c r="I55" s="16" t="str">
        <f>IFERROR(VLOOKUP($A55,'Dymno K'!$BD$3:$BK$11,7,0),"")</f>
        <v/>
      </c>
      <c r="J55" s="37" t="str">
        <f>IFERROR(VLOOKUP($A55,'X Kompas K'!$L$2:$S$5,7,0),"")</f>
        <v/>
      </c>
      <c r="K55" s="16" t="str">
        <f>IFERROR(VLOOKUP($A55,'Dukty K'!$BH$1:$BO$9,7,0),"")</f>
        <v/>
      </c>
      <c r="L55" s="14" t="str">
        <f>IFERROR(VLOOKUP($A55,'Tropy K'!$O$2:$V$16,7,0),"")</f>
        <v/>
      </c>
      <c r="M55" s="14" t="str">
        <f>IFERROR(VLOOKUP($A55,'Grassor TR300 K'!$CR$4:$CY$7,7,0),"")</f>
        <v/>
      </c>
      <c r="N55" s="14" t="str">
        <f>IFERROR(VLOOKUP($A55,'BO K'!$S$4:$Z$16,7,0),"")</f>
        <v/>
      </c>
      <c r="O55" s="14" t="str">
        <f>IFERROR(VLOOKUP($A55,'Szaga TR150 K'!$J$1:$Q$6,7,0),"")</f>
        <v/>
      </c>
      <c r="P55" s="14" t="str">
        <f>IFERROR(VLOOKUP($A55,'Rajd Konwalii K'!$L$3:$S$13,7,0),"")</f>
        <v/>
      </c>
      <c r="Q55" s="14" t="str">
        <f>IFERROR(VLOOKUP($A55,'Korno K'!$BE$1:$BL$15,7,0),"")</f>
        <v/>
      </c>
      <c r="R55" s="14" t="str">
        <f>IFERROR(VLOOKUP($A55,'Abentojra K'!$J$2:$Q$10,7,0),"")</f>
        <v/>
      </c>
      <c r="S55" s="14" t="str">
        <f>IFERROR(VLOOKUP($A55,'Mordownik K'!$P$5:$W$14,7,0),"")</f>
        <v/>
      </c>
      <c r="T55" s="14"/>
      <c r="U55" s="14" t="str">
        <f>IFERROR(VLOOKUP($A55,'H52 200 K'!$AL$6:$AS$16,7,0),"")</f>
        <v/>
      </c>
      <c r="V55" s="14" t="str">
        <f>IFERROR(VLOOKUP($A55,'XII Szago K'!$AH$3:$AO$8,7,0),"")</f>
        <v/>
      </c>
      <c r="W55" s="14" t="str">
        <f>IFERROR(VLOOKUP($A55,'Masakra TR200 K'!$AN$5:$AU$8,7,0),"")</f>
        <v/>
      </c>
      <c r="X55" s="10">
        <f>IFERROR(LARGE(Z55:AL55,1),0)+IFERROR(LARGE(Z55:AL55,2),0)</f>
        <v>50</v>
      </c>
      <c r="Y55" s="10">
        <f>IFERROR(LARGE(Z55:AL55,3),0)+IFERROR(LARGE(Z55:AL55,4),0)</f>
        <v>0</v>
      </c>
      <c r="Z55" s="14"/>
      <c r="AA55" s="36"/>
      <c r="AB55" s="36"/>
      <c r="AC55" s="14">
        <f>IFERROR(VLOOKUP($A55,'H51 100 K'!$AC$6:$AJ$153,7,0),"")</f>
        <v>50</v>
      </c>
      <c r="AD55" s="14" t="str">
        <f>IFERROR(VLOOKUP(A55,'Harce K'!$K$6:$R$12,7,0),"")</f>
        <v/>
      </c>
      <c r="AE55" s="14" t="str">
        <f>IFERROR(VLOOKUP($A55,'Grassor TR150 K'!$BL$4:$BS$7,7,0),"")</f>
        <v/>
      </c>
      <c r="AF55" s="36" t="str">
        <f>IFERROR(VLOOKUP($A55,'Pazur K'!$P$3:$W$7,7,0),"")</f>
        <v/>
      </c>
      <c r="AG55" s="14" t="str">
        <f>IFERROR(VLOOKUP($A55,'Szaga TR100 K'!$J$1:$Q$12,7,0),"")</f>
        <v/>
      </c>
      <c r="AH55" s="36" t="str">
        <f>IFERROR(VLOOKUP($A55,'Odyseja K'!$G$1:$N$6,7,0),"")</f>
        <v/>
      </c>
      <c r="AI55" s="36"/>
      <c r="AJ55" s="14" t="str">
        <f>IFERROR(VLOOKUP($A55,'H52 100 K'!$AC$6:$AJ$27,7,0),"")</f>
        <v/>
      </c>
      <c r="AK55" s="14" t="str">
        <f>IFERROR(VLOOKUP($A55,'Azymut Orient K'!$O$3:$V$4,7,0),"")</f>
        <v/>
      </c>
      <c r="AL55" s="14" t="str">
        <f>IFERROR(VLOOKUP($A55,'Masakra TR100 K'!$AB$5:$AI$7,7,0),"")</f>
        <v/>
      </c>
      <c r="AM55" s="501">
        <f>MIN(COUNT(F55:W55)+MIN(COUNT(Z55:AL55)/2,2),6)</f>
        <v>0.5</v>
      </c>
    </row>
    <row r="56" spans="1:39">
      <c r="A56" s="15">
        <v>409</v>
      </c>
      <c r="B56" s="40" t="str">
        <f>VLOOKUP($A56,id!$C:$H,6,0)</f>
        <v>Karasowska Karolina</v>
      </c>
      <c r="C56" s="40" t="str">
        <f>VLOOKUP($A56,id!$C:$H,4,0)</f>
        <v>Kciukowscy</v>
      </c>
      <c r="D56" s="2">
        <f>IF(E55=E56,D55,ROW(B54))</f>
        <v>53</v>
      </c>
      <c r="E56" s="11">
        <f>LARGE(F56:Y56,1)+LARGE(F56:Y56,2)+IFERROR(LARGE(F56:Y56,3),0)+IFERROR(LARGE(F56:Y56,4),0)+IFERROR(LARGE(F56:Y56,5),0)+IFERROR(LARGE(F56:Y56,6),0)</f>
        <v>50</v>
      </c>
      <c r="F56" s="14"/>
      <c r="G56" s="14"/>
      <c r="H56" s="14"/>
      <c r="I56" s="16"/>
      <c r="J56" s="37" t="str">
        <f>IFERROR(VLOOKUP($A56,'X Kompas K'!$L$2:$S$5,7,0),"")</f>
        <v/>
      </c>
      <c r="K56" s="16" t="str">
        <f>IFERROR(VLOOKUP($A56,'Dukty K'!$BH$1:$BO$9,7,0),"")</f>
        <v/>
      </c>
      <c r="L56" s="14" t="str">
        <f>IFERROR(VLOOKUP($A56,'Tropy K'!$O$2:$V$16,7,0),"")</f>
        <v/>
      </c>
      <c r="M56" s="14" t="str">
        <f>IFERROR(VLOOKUP($A56,'Grassor TR300 K'!$CR$4:$CY$7,7,0),"")</f>
        <v/>
      </c>
      <c r="N56" s="14" t="str">
        <f>IFERROR(VLOOKUP($A56,'BO K'!$S$4:$Z$16,7,0),"")</f>
        <v/>
      </c>
      <c r="O56" s="14" t="str">
        <f>IFERROR(VLOOKUP($A56,'Szaga TR150 K'!$J$1:$Q$6,7,0),"")</f>
        <v/>
      </c>
      <c r="P56" s="14" t="str">
        <f>IFERROR(VLOOKUP($A56,'Rajd Konwalii K'!$L$3:$S$13,7,0),"")</f>
        <v/>
      </c>
      <c r="Q56" s="14" t="str">
        <f>IFERROR(VLOOKUP($A56,'Korno K'!$BE$1:$BL$15,7,0),"")</f>
        <v/>
      </c>
      <c r="R56" s="14" t="str">
        <f>IFERROR(VLOOKUP($A56,'Abentojra K'!$J$2:$Q$10,7,0),"")</f>
        <v/>
      </c>
      <c r="S56" s="14" t="str">
        <f>IFERROR(VLOOKUP($A56,'Mordownik K'!$P$5:$W$14,7,0),"")</f>
        <v/>
      </c>
      <c r="T56" s="14"/>
      <c r="U56" s="14" t="str">
        <f>IFERROR(VLOOKUP($A56,'H52 200 K'!$AL$6:$AS$16,7,0),"")</f>
        <v/>
      </c>
      <c r="V56" s="14" t="str">
        <f>IFERROR(VLOOKUP($A56,'XII Szago K'!$AH$3:$AO$8,7,0),"")</f>
        <v/>
      </c>
      <c r="W56" s="14" t="str">
        <f>IFERROR(VLOOKUP($A56,'Masakra TR200 K'!$AN$5:$AU$8,7,0),"")</f>
        <v/>
      </c>
      <c r="X56" s="10">
        <f>IFERROR(LARGE(Z56:AL56,1),0)+IFERROR(LARGE(Z56:AL56,2),0)</f>
        <v>50</v>
      </c>
      <c r="Y56" s="10">
        <f>IFERROR(LARGE(Z56:AL56,3),0)+IFERROR(LARGE(Z56:AL56,4),0)</f>
        <v>0</v>
      </c>
      <c r="Z56" s="14"/>
      <c r="AA56" s="36"/>
      <c r="AB56" s="36" t="str">
        <f>IFERROR(VLOOKUP(A56,'XI Szago K'!$J$3:$Q$6,7,0),"")</f>
        <v/>
      </c>
      <c r="AC56" s="14"/>
      <c r="AD56" s="14">
        <f>IFERROR(VLOOKUP(A56,'Harce K'!$K$6:$R$12,7,0),"")</f>
        <v>50</v>
      </c>
      <c r="AE56" s="14" t="str">
        <f>IFERROR(VLOOKUP($A56,'Grassor TR150 K'!$BL$4:$BS$7,7,0),"")</f>
        <v/>
      </c>
      <c r="AF56" s="36" t="str">
        <f>IFERROR(VLOOKUP($A56,'Pazur K'!$P$3:$W$7,7,0),"")</f>
        <v/>
      </c>
      <c r="AG56" s="14" t="str">
        <f>IFERROR(VLOOKUP($A56,'Szaga TR100 K'!$J$1:$Q$12,7,0),"")</f>
        <v/>
      </c>
      <c r="AH56" s="36" t="str">
        <f>IFERROR(VLOOKUP($A56,'Odyseja K'!$G$1:$N$6,7,0),"")</f>
        <v/>
      </c>
      <c r="AI56" s="36"/>
      <c r="AJ56" s="14" t="str">
        <f>IFERROR(VLOOKUP($A56,'H52 100 K'!$AC$6:$AJ$27,7,0),"")</f>
        <v/>
      </c>
      <c r="AK56" s="14" t="str">
        <f>IFERROR(VLOOKUP($A56,'Azymut Orient K'!$O$3:$V$4,7,0),"")</f>
        <v/>
      </c>
      <c r="AL56" s="14" t="str">
        <f>IFERROR(VLOOKUP($A56,'Masakra TR100 K'!$AB$5:$AI$7,7,0),"")</f>
        <v/>
      </c>
      <c r="AM56" s="501">
        <f>MIN(COUNT(F56:W56)+MIN(COUNT(Z56:AL56)/2,2),6)</f>
        <v>0.5</v>
      </c>
    </row>
    <row r="57" spans="1:39">
      <c r="A57">
        <v>471</v>
      </c>
      <c r="B57" s="40" t="str">
        <f>VLOOKUP($A57,id!$C:$H,6,0)</f>
        <v>KINOWSKA KATARZYNA</v>
      </c>
      <c r="C57" s="40">
        <f>VLOOKUP($A57,id!$C:$H,4,0)</f>
        <v>0</v>
      </c>
      <c r="D57" s="2">
        <f>IF(E56=E57,D56,ROW(B55))</f>
        <v>53</v>
      </c>
      <c r="E57" s="11">
        <f>LARGE(F57:Y57,1)+LARGE(F57:Y57,2)+IFERROR(LARGE(F57:Y57,3),0)+IFERROR(LARGE(F57:Y57,4),0)+IFERROR(LARGE(F57:Y57,5),0)+IFERROR(LARGE(F57:Y57,6),0)</f>
        <v>50</v>
      </c>
      <c r="F57" s="14"/>
      <c r="G57" s="14"/>
      <c r="H57" s="14"/>
      <c r="I57" s="16"/>
      <c r="J57" s="37"/>
      <c r="K57" s="16"/>
      <c r="L57" s="14"/>
      <c r="M57" s="14"/>
      <c r="N57" s="14"/>
      <c r="O57" s="14" t="str">
        <f>IFERROR(VLOOKUP($A57,'Szaga TR150 K'!$J$1:$Q$6,7,0),"")</f>
        <v/>
      </c>
      <c r="P57" s="14" t="str">
        <f>IFERROR(VLOOKUP($A57,'Rajd Konwalii K'!$L$3:$S$13,7,0),"")</f>
        <v/>
      </c>
      <c r="Q57" s="14" t="str">
        <f>IFERROR(VLOOKUP($A57,'Korno K'!$BE$1:$BL$15,7,0),"")</f>
        <v/>
      </c>
      <c r="R57" s="14" t="str">
        <f>IFERROR(VLOOKUP($A57,'Abentojra K'!$J$2:$Q$10,7,0),"")</f>
        <v/>
      </c>
      <c r="S57" s="14" t="str">
        <f>IFERROR(VLOOKUP($A57,'Mordownik K'!$P$5:$W$14,7,0),"")</f>
        <v/>
      </c>
      <c r="T57" s="14"/>
      <c r="U57" s="14" t="str">
        <f>IFERROR(VLOOKUP($A57,'H52 200 K'!$AL$6:$AS$16,7,0),"")</f>
        <v/>
      </c>
      <c r="V57" s="14" t="str">
        <f>IFERROR(VLOOKUP($A57,'XII Szago K'!$AH$3:$AO$8,7,0),"")</f>
        <v/>
      </c>
      <c r="W57" s="14" t="str">
        <f>IFERROR(VLOOKUP($A57,'Masakra TR200 K'!$AN$5:$AU$8,7,0),"")</f>
        <v/>
      </c>
      <c r="X57" s="10">
        <f>IFERROR(LARGE(Z57:AL57,1),0)+IFERROR(LARGE(Z57:AL57,2),0)</f>
        <v>50</v>
      </c>
      <c r="Y57" s="10">
        <f>IFERROR(LARGE(Z57:AL57,3),0)+IFERROR(LARGE(Z57:AL57,4),0)</f>
        <v>0</v>
      </c>
      <c r="Z57" s="14"/>
      <c r="AA57" s="36"/>
      <c r="AB57" s="36"/>
      <c r="AC57" s="14"/>
      <c r="AD57" s="14"/>
      <c r="AE57" s="14"/>
      <c r="AF57" s="36">
        <f>IFERROR(VLOOKUP($A57,'Pazur K'!$P$3:$W$7,7,0),"")</f>
        <v>50</v>
      </c>
      <c r="AG57" s="14" t="str">
        <f>IFERROR(VLOOKUP($A57,'Szaga TR100 K'!$J$1:$Q$12,7,0),"")</f>
        <v/>
      </c>
      <c r="AH57" s="36" t="str">
        <f>IFERROR(VLOOKUP($A57,'Odyseja K'!$G$1:$N$6,7,0),"")</f>
        <v/>
      </c>
      <c r="AI57" s="36"/>
      <c r="AJ57" s="14" t="str">
        <f>IFERROR(VLOOKUP($A57,'H52 100 K'!$AC$6:$AJ$27,7,0),"")</f>
        <v/>
      </c>
      <c r="AK57" s="14" t="str">
        <f>IFERROR(VLOOKUP($A57,'Azymut Orient K'!$O$3:$V$4,7,0),"")</f>
        <v/>
      </c>
      <c r="AL57" s="14" t="str">
        <f>IFERROR(VLOOKUP($A57,'Masakra TR100 K'!$AB$5:$AI$7,7,0),"")</f>
        <v/>
      </c>
      <c r="AM57" s="501">
        <f>MIN(COUNT(F57:W57)+MIN(COUNT(Z57:AL57)/2,2),6)</f>
        <v>0.5</v>
      </c>
    </row>
    <row r="58" spans="1:39">
      <c r="A58">
        <v>472</v>
      </c>
      <c r="B58" s="40" t="str">
        <f>VLOOKUP($A58,id!$C:$H,6,0)</f>
        <v>KLUCZEK-KOLLAR ANNA</v>
      </c>
      <c r="C58" s="40" t="str">
        <f>VLOOKUP($A58,id!$C:$H,4,0)</f>
        <v>KANKAN</v>
      </c>
      <c r="D58" s="2">
        <f>IF(E57=E58,D57,ROW(B56))</f>
        <v>53</v>
      </c>
      <c r="E58" s="11">
        <f>LARGE(F58:Y58,1)+LARGE(F58:Y58,2)+IFERROR(LARGE(F58:Y58,3),0)+IFERROR(LARGE(F58:Y58,4),0)+IFERROR(LARGE(F58:Y58,5),0)+IFERROR(LARGE(F58:Y58,6),0)</f>
        <v>50</v>
      </c>
      <c r="F58" s="14"/>
      <c r="G58" s="14"/>
      <c r="H58" s="14"/>
      <c r="I58" s="16"/>
      <c r="J58" s="37"/>
      <c r="K58" s="16"/>
      <c r="L58" s="14"/>
      <c r="M58" s="14"/>
      <c r="N58" s="14"/>
      <c r="O58" s="14" t="str">
        <f>IFERROR(VLOOKUP($A58,'Szaga TR150 K'!$J$1:$Q$6,7,0),"")</f>
        <v/>
      </c>
      <c r="P58" s="14" t="str">
        <f>IFERROR(VLOOKUP($A58,'Rajd Konwalii K'!$L$3:$S$13,7,0),"")</f>
        <v/>
      </c>
      <c r="Q58" s="14" t="str">
        <f>IFERROR(VLOOKUP($A58,'Korno K'!$BE$1:$BL$15,7,0),"")</f>
        <v/>
      </c>
      <c r="R58" s="14" t="str">
        <f>IFERROR(VLOOKUP($A58,'Abentojra K'!$J$2:$Q$10,7,0),"")</f>
        <v/>
      </c>
      <c r="S58" s="14" t="str">
        <f>IFERROR(VLOOKUP($A58,'Mordownik K'!$P$5:$W$14,7,0),"")</f>
        <v/>
      </c>
      <c r="T58" s="14"/>
      <c r="U58" s="14" t="str">
        <f>IFERROR(VLOOKUP($A58,'H52 200 K'!$AL$6:$AS$16,7,0),"")</f>
        <v/>
      </c>
      <c r="V58" s="14" t="str">
        <f>IFERROR(VLOOKUP($A58,'XII Szago K'!$AH$3:$AO$8,7,0),"")</f>
        <v/>
      </c>
      <c r="W58" s="14" t="str">
        <f>IFERROR(VLOOKUP($A58,'Masakra TR200 K'!$AN$5:$AU$8,7,0),"")</f>
        <v/>
      </c>
      <c r="X58" s="10">
        <f>IFERROR(LARGE(Z58:AL58,1),0)+IFERROR(LARGE(Z58:AL58,2),0)</f>
        <v>50</v>
      </c>
      <c r="Y58" s="10">
        <f>IFERROR(LARGE(Z58:AL58,3),0)+IFERROR(LARGE(Z58:AL58,4),0)</f>
        <v>0</v>
      </c>
      <c r="Z58" s="14"/>
      <c r="AA58" s="36"/>
      <c r="AB58" s="36"/>
      <c r="AC58" s="14"/>
      <c r="AD58" s="14"/>
      <c r="AE58" s="14"/>
      <c r="AF58" s="36">
        <f>IFERROR(VLOOKUP($A58,'Pazur K'!$P$3:$W$7,7,0),"")</f>
        <v>50</v>
      </c>
      <c r="AG58" s="14" t="str">
        <f>IFERROR(VLOOKUP($A58,'Szaga TR100 K'!$J$1:$Q$12,7,0),"")</f>
        <v/>
      </c>
      <c r="AH58" s="36" t="str">
        <f>IFERROR(VLOOKUP($A58,'Odyseja K'!$G$1:$N$6,7,0),"")</f>
        <v/>
      </c>
      <c r="AI58" s="36"/>
      <c r="AJ58" s="14" t="str">
        <f>IFERROR(VLOOKUP($A58,'H52 100 K'!$AC$6:$AJ$27,7,0),"")</f>
        <v/>
      </c>
      <c r="AK58" s="14" t="str">
        <f>IFERROR(VLOOKUP($A58,'Azymut Orient K'!$O$3:$V$4,7,0),"")</f>
        <v/>
      </c>
      <c r="AL58" s="14" t="str">
        <f>IFERROR(VLOOKUP($A58,'Masakra TR100 K'!$AB$5:$AI$7,7,0),"")</f>
        <v/>
      </c>
      <c r="AM58" s="501">
        <f>MIN(COUNT(F58:W58)+MIN(COUNT(Z58:AL58)/2,2),6)</f>
        <v>0.5</v>
      </c>
    </row>
    <row r="59" spans="1:39">
      <c r="A59">
        <v>576</v>
      </c>
      <c r="B59" s="40" t="str">
        <f>VLOOKUP($A59,id!$C:$H,6,0)</f>
        <v>Lewińska Agnieszka</v>
      </c>
      <c r="C59" s="40">
        <f>VLOOKUP($A59,id!$C:$H,4,0)</f>
        <v>0</v>
      </c>
      <c r="D59" s="2">
        <f>IF(E58=E59,D58,ROW(B57))</f>
        <v>53</v>
      </c>
      <c r="E59" s="11">
        <f>LARGE(F59:Y59,1)+LARGE(F59:Y59,2)+IFERROR(LARGE(F59:Y59,3),0)+IFERROR(LARGE(F59:Y59,4),0)+IFERROR(LARGE(F59:Y59,5),0)+IFERROR(LARGE(F59:Y59,6),0)</f>
        <v>50</v>
      </c>
      <c r="F59" s="14"/>
      <c r="G59" s="14"/>
      <c r="H59" s="14"/>
      <c r="I59" s="16"/>
      <c r="J59" s="37"/>
      <c r="K59" s="16"/>
      <c r="L59" s="14"/>
      <c r="M59" s="14"/>
      <c r="N59" s="14"/>
      <c r="O59" s="14"/>
      <c r="P59" s="14"/>
      <c r="Q59" s="14"/>
      <c r="R59" s="14"/>
      <c r="S59" s="14"/>
      <c r="T59" s="14"/>
      <c r="U59" s="14" t="str">
        <f>IFERROR(VLOOKUP($A59,'H52 200 K'!$AL$6:$AS$16,7,0),"")</f>
        <v/>
      </c>
      <c r="V59" s="14" t="str">
        <f>IFERROR(VLOOKUP($A59,'XII Szago K'!$AH$3:$AO$8,7,0),"")</f>
        <v/>
      </c>
      <c r="W59" s="14" t="str">
        <f>IFERROR(VLOOKUP($A59,'Masakra TR200 K'!$AN$5:$AU$8,7,0),"")</f>
        <v/>
      </c>
      <c r="X59" s="10">
        <f>IFERROR(LARGE(Z59:AL59,1),0)+IFERROR(LARGE(Z59:AL59,2),0)</f>
        <v>50</v>
      </c>
      <c r="Y59" s="10">
        <f>IFERROR(LARGE(Z59:AL59,3),0)+IFERROR(LARGE(Z59:AL59,4),0)</f>
        <v>0</v>
      </c>
      <c r="Z59" s="14"/>
      <c r="AA59" s="36"/>
      <c r="AB59" s="36"/>
      <c r="AC59" s="14"/>
      <c r="AD59" s="14"/>
      <c r="AE59" s="14"/>
      <c r="AF59" s="36"/>
      <c r="AG59" s="14"/>
      <c r="AH59" s="36"/>
      <c r="AI59" s="36"/>
      <c r="AJ59" s="14">
        <f>IFERROR(VLOOKUP($A59,'H52 100 K'!$AC$6:$AJ$27,7,0),"")</f>
        <v>50</v>
      </c>
      <c r="AK59" s="14" t="str">
        <f>IFERROR(VLOOKUP($A59,'Azymut Orient K'!$O$3:$V$4,7,0),"")</f>
        <v/>
      </c>
      <c r="AL59" s="14" t="str">
        <f>IFERROR(VLOOKUP($A59,'Masakra TR100 K'!$AB$5:$AI$7,7,0),"")</f>
        <v/>
      </c>
      <c r="AM59" s="501">
        <f>MIN(COUNT(F59:W59)+MIN(COUNT(Z59:AL59)/2,2),6)</f>
        <v>0.5</v>
      </c>
    </row>
    <row r="60" spans="1:39">
      <c r="A60">
        <v>750</v>
      </c>
      <c r="B60" s="40" t="str">
        <f>VLOOKUP($A60,id!$C:$H,6,0)</f>
        <v>Nowacka Elżbieta</v>
      </c>
      <c r="C60" s="40" t="str">
        <f>VLOOKUP($A60,id!$C:$H,4,0)</f>
        <v>Nietoperze Koszalin</v>
      </c>
      <c r="D60" s="2">
        <f>IF(E59=E60,D59,ROW(B58))</f>
        <v>53</v>
      </c>
      <c r="E60" s="11">
        <f>LARGE(F60:Y60,1)+LARGE(F60:Y60,2)+IFERROR(LARGE(F60:Y60,3),0)+IFERROR(LARGE(F60:Y60,4),0)+IFERROR(LARGE(F60:Y60,5),0)+IFERROR(LARGE(F60:Y60,6),0)</f>
        <v>50</v>
      </c>
      <c r="F60" s="14"/>
      <c r="G60" s="14"/>
      <c r="H60" s="14"/>
      <c r="I60" s="16"/>
      <c r="J60" s="37"/>
      <c r="K60" s="16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 t="str">
        <f>IFERROR(VLOOKUP($A60,'Masakra TR200 K'!$AN$5:$AU$8,7,0),"")</f>
        <v/>
      </c>
      <c r="X60" s="10">
        <f>IFERROR(LARGE(Z60:AL60,1),0)+IFERROR(LARGE(Z60:AL60,2),0)</f>
        <v>50</v>
      </c>
      <c r="Y60" s="10">
        <f>IFERROR(LARGE(Z60:AL60,3),0)+IFERROR(LARGE(Z60:AL60,4),0)</f>
        <v>0</v>
      </c>
      <c r="Z60" s="14"/>
      <c r="AA60" s="36"/>
      <c r="AB60" s="36"/>
      <c r="AC60" s="14"/>
      <c r="AD60" s="14"/>
      <c r="AE60" s="14"/>
      <c r="AF60" s="36"/>
      <c r="AG60" s="14"/>
      <c r="AH60" s="36"/>
      <c r="AI60" s="36"/>
      <c r="AJ60" s="14"/>
      <c r="AK60" s="14"/>
      <c r="AL60" s="14">
        <f>IFERROR(VLOOKUP($A60,'Masakra TR100 K'!$AB$5:$AI$7,7,0),"")</f>
        <v>50</v>
      </c>
      <c r="AM60" s="501">
        <f>MIN(COUNT(F60:W60)+MIN(COUNT(Z60:AL60)/2,2),6)</f>
        <v>0.5</v>
      </c>
    </row>
    <row r="61" spans="1:39">
      <c r="A61">
        <v>488</v>
      </c>
      <c r="B61" s="40" t="str">
        <f>VLOOKUP($A61,id!$C:$H,6,0)</f>
        <v>Benesz Joanna</v>
      </c>
      <c r="C61" s="40">
        <f>VLOOKUP($A61,id!$C:$H,4,0)</f>
        <v>0</v>
      </c>
      <c r="D61" s="2">
        <f>IF(E60=E61,D60,ROW(B59))</f>
        <v>59</v>
      </c>
      <c r="E61" s="11">
        <f>LARGE(F61:Y61,1)+LARGE(F61:Y61,2)+IFERROR(LARGE(F61:Y61,3),0)+IFERROR(LARGE(F61:Y61,4),0)+IFERROR(LARGE(F61:Y61,5),0)+IFERROR(LARGE(F61:Y61,6),0)</f>
        <v>44.926004228329816</v>
      </c>
      <c r="F61" s="14"/>
      <c r="G61" s="14"/>
      <c r="H61" s="14"/>
      <c r="I61" s="16"/>
      <c r="J61" s="37"/>
      <c r="K61" s="16"/>
      <c r="L61" s="14"/>
      <c r="M61" s="14"/>
      <c r="N61" s="14"/>
      <c r="O61" s="14" t="str">
        <f>IFERROR(VLOOKUP($A61,'Szaga TR150 K'!$J$1:$Q$6,7,0),"")</f>
        <v/>
      </c>
      <c r="P61" s="14" t="str">
        <f>IFERROR(VLOOKUP($A61,'Rajd Konwalii K'!$L$3:$S$13,7,0),"")</f>
        <v/>
      </c>
      <c r="Q61" s="14" t="str">
        <f>IFERROR(VLOOKUP($A61,'Korno K'!$BE$1:$BL$15,7,0),"")</f>
        <v/>
      </c>
      <c r="R61" s="14" t="str">
        <f>IFERROR(VLOOKUP($A61,'Abentojra K'!$J$2:$Q$10,7,0),"")</f>
        <v/>
      </c>
      <c r="S61" s="14" t="str">
        <f>IFERROR(VLOOKUP($A61,'Mordownik K'!$P$5:$W$14,7,0),"")</f>
        <v/>
      </c>
      <c r="T61" s="14"/>
      <c r="U61" s="14" t="str">
        <f>IFERROR(VLOOKUP($A61,'H52 200 K'!$AL$6:$AS$16,7,0),"")</f>
        <v/>
      </c>
      <c r="V61" s="14" t="str">
        <f>IFERROR(VLOOKUP($A61,'XII Szago K'!$AH$3:$AO$8,7,0),"")</f>
        <v/>
      </c>
      <c r="W61" s="14" t="str">
        <f>IFERROR(VLOOKUP($A61,'Masakra TR200 K'!$AN$5:$AU$8,7,0),"")</f>
        <v/>
      </c>
      <c r="X61" s="10">
        <f>IFERROR(LARGE(Z61:AL61,1),0)+IFERROR(LARGE(Z61:AL61,2),0)</f>
        <v>44.926004228329816</v>
      </c>
      <c r="Y61" s="10">
        <f>IFERROR(LARGE(Z61:AL61,3),0)+IFERROR(LARGE(Z61:AL61,4),0)</f>
        <v>0</v>
      </c>
      <c r="Z61" s="14"/>
      <c r="AA61" s="36"/>
      <c r="AB61" s="36"/>
      <c r="AC61" s="14"/>
      <c r="AD61" s="14"/>
      <c r="AE61" s="14"/>
      <c r="AF61" s="36"/>
      <c r="AG61" s="14">
        <f>IFERROR(VLOOKUP($A61,'Szaga TR100 K'!$J$1:$Q$12,7,0),"")</f>
        <v>44.926004228329816</v>
      </c>
      <c r="AH61" s="36" t="str">
        <f>IFERROR(VLOOKUP($A61,'Odyseja K'!$G$1:$N$6,7,0),"")</f>
        <v/>
      </c>
      <c r="AI61" s="36"/>
      <c r="AJ61" s="14" t="str">
        <f>IFERROR(VLOOKUP($A61,'H52 100 K'!$AC$6:$AJ$27,7,0),"")</f>
        <v/>
      </c>
      <c r="AK61" s="14" t="str">
        <f>IFERROR(VLOOKUP($A61,'Azymut Orient K'!$O$3:$V$4,7,0),"")</f>
        <v/>
      </c>
      <c r="AL61" s="14" t="str">
        <f>IFERROR(VLOOKUP($A61,'Masakra TR100 K'!$AB$5:$AI$7,7,0),"")</f>
        <v/>
      </c>
      <c r="AM61" s="501">
        <f>MIN(COUNT(F61:W61)+MIN(COUNT(Z61:AL61)/2,2),6)</f>
        <v>0.5</v>
      </c>
    </row>
    <row r="62" spans="1:39">
      <c r="A62" s="15">
        <v>362</v>
      </c>
      <c r="B62" s="40" t="str">
        <f>VLOOKUP($A62,id!$C:$H,6,0)</f>
        <v>Młyńska Alicja</v>
      </c>
      <c r="C62" s="40" t="str">
        <f>VLOOKUP($A62,id!$C:$H,4,0)</f>
        <v>Świat Rowerów Racing Team</v>
      </c>
      <c r="D62" s="2">
        <f>IF(E61=E62,D61,ROW(B60))</f>
        <v>60</v>
      </c>
      <c r="E62" s="11">
        <f>LARGE(F62:Y62,1)+LARGE(F62:Y62,2)+IFERROR(LARGE(F62:Y62,3),0)+IFERROR(LARGE(F62:Y62,4),0)+IFERROR(LARGE(F62:Y62,5),0)+IFERROR(LARGE(F62:Y62,6),0)</f>
        <v>44.753648125475671</v>
      </c>
      <c r="F62" s="14"/>
      <c r="G62" s="14"/>
      <c r="H62" s="14"/>
      <c r="I62" s="16" t="str">
        <f>IFERROR(VLOOKUP($A62,'Dymno K'!$BD$3:$BK$11,7,0),"")</f>
        <v/>
      </c>
      <c r="J62" s="37" t="str">
        <f>IFERROR(VLOOKUP($A62,'X Kompas K'!$L$2:$S$5,7,0),"")</f>
        <v/>
      </c>
      <c r="K62" s="16" t="str">
        <f>IFERROR(VLOOKUP($A62,'Dukty K'!$BH$1:$BO$9,7,0),"")</f>
        <v/>
      </c>
      <c r="L62" s="14" t="str">
        <f>IFERROR(VLOOKUP($A62,'Tropy K'!$O$2:$V$16,7,0),"")</f>
        <v/>
      </c>
      <c r="M62" s="14" t="str">
        <f>IFERROR(VLOOKUP($A62,'Grassor TR300 K'!$CR$4:$CY$7,7,0),"")</f>
        <v/>
      </c>
      <c r="N62" s="14" t="str">
        <f>IFERROR(VLOOKUP($A62,'BO K'!$S$4:$Z$16,7,0),"")</f>
        <v/>
      </c>
      <c r="O62" s="14" t="str">
        <f>IFERROR(VLOOKUP($A62,'Szaga TR150 K'!$J$1:$Q$6,7,0),"")</f>
        <v/>
      </c>
      <c r="P62" s="14" t="str">
        <f>IFERROR(VLOOKUP($A62,'Rajd Konwalii K'!$L$3:$S$13,7,0),"")</f>
        <v/>
      </c>
      <c r="Q62" s="14" t="str">
        <f>IFERROR(VLOOKUP($A62,'Korno K'!$BE$1:$BL$15,7,0),"")</f>
        <v/>
      </c>
      <c r="R62" s="14" t="str">
        <f>IFERROR(VLOOKUP($A62,'Abentojra K'!$J$2:$Q$10,7,0),"")</f>
        <v/>
      </c>
      <c r="S62" s="14" t="str">
        <f>IFERROR(VLOOKUP($A62,'Mordownik K'!$P$5:$W$14,7,0),"")</f>
        <v/>
      </c>
      <c r="T62" s="14"/>
      <c r="U62" s="14" t="str">
        <f>IFERROR(VLOOKUP($A62,'H52 200 K'!$AL$6:$AS$16,7,0),"")</f>
        <v/>
      </c>
      <c r="V62" s="14" t="str">
        <f>IFERROR(VLOOKUP($A62,'XII Szago K'!$AH$3:$AO$8,7,0),"")</f>
        <v/>
      </c>
      <c r="W62" s="14" t="str">
        <f>IFERROR(VLOOKUP($A62,'Masakra TR200 K'!$AN$5:$AU$8,7,0),"")</f>
        <v/>
      </c>
      <c r="X62" s="10">
        <f>IFERROR(LARGE(Z62:AL62,1),0)+IFERROR(LARGE(Z62:AL62,2),0)</f>
        <v>44.753648125475671</v>
      </c>
      <c r="Y62" s="10">
        <f>IFERROR(LARGE(Z62:AL62,3),0)+IFERROR(LARGE(Z62:AL62,4),0)</f>
        <v>0</v>
      </c>
      <c r="Z62" s="14"/>
      <c r="AA62" s="36"/>
      <c r="AB62" s="36"/>
      <c r="AC62" s="14">
        <f>IFERROR(VLOOKUP($A62,'H51 100 K'!$AC$6:$AJ$153,7,0),"")</f>
        <v>44.753648125475671</v>
      </c>
      <c r="AD62" s="14" t="str">
        <f>IFERROR(VLOOKUP(A62,'Harce K'!$K$6:$R$12,7,0),"")</f>
        <v/>
      </c>
      <c r="AE62" s="14" t="str">
        <f>IFERROR(VLOOKUP($A62,'Grassor TR150 K'!$BL$4:$BS$7,7,0),"")</f>
        <v/>
      </c>
      <c r="AF62" s="36" t="str">
        <f>IFERROR(VLOOKUP($A62,'Pazur K'!$P$3:$W$7,7,0),"")</f>
        <v/>
      </c>
      <c r="AG62" s="14" t="str">
        <f>IFERROR(VLOOKUP($A62,'Szaga TR100 K'!$J$1:$Q$12,7,0),"")</f>
        <v/>
      </c>
      <c r="AH62" s="36" t="str">
        <f>IFERROR(VLOOKUP($A62,'Odyseja K'!$G$1:$N$6,7,0),"")</f>
        <v/>
      </c>
      <c r="AI62" s="36"/>
      <c r="AJ62" s="14" t="str">
        <f>IFERROR(VLOOKUP($A62,'H52 100 K'!$AC$6:$AJ$27,7,0),"")</f>
        <v/>
      </c>
      <c r="AK62" s="14" t="str">
        <f>IFERROR(VLOOKUP($A62,'Azymut Orient K'!$O$3:$V$4,7,0),"")</f>
        <v/>
      </c>
      <c r="AL62" s="14" t="str">
        <f>IFERROR(VLOOKUP($A62,'Masakra TR100 K'!$AB$5:$AI$7,7,0),"")</f>
        <v/>
      </c>
      <c r="AM62" s="501">
        <f>MIN(COUNT(F62:W62)+MIN(COUNT(Z62:AL62)/2,2),6)</f>
        <v>0.5</v>
      </c>
    </row>
    <row r="63" spans="1:39">
      <c r="A63">
        <v>577</v>
      </c>
      <c r="B63" s="40" t="str">
        <f>VLOOKUP($A63,id!$C:$H,6,0)</f>
        <v>Marcinkiewicz Alicja</v>
      </c>
      <c r="C63" s="40" t="str">
        <f>VLOOKUP($A63,id!$C:$H,4,0)</f>
        <v>Świat Rowerów Racing Team</v>
      </c>
      <c r="D63" s="2">
        <f>IF(E62=E63,D62,ROW(B61))</f>
        <v>61</v>
      </c>
      <c r="E63" s="11">
        <f>LARGE(F63:Y63,1)+LARGE(F63:Y63,2)+IFERROR(LARGE(F63:Y63,3),0)+IFERROR(LARGE(F63:Y63,4),0)+IFERROR(LARGE(F63:Y63,5),0)+IFERROR(LARGE(F63:Y63,6),0)</f>
        <v>44.732228791420319</v>
      </c>
      <c r="F63" s="14"/>
      <c r="G63" s="14"/>
      <c r="H63" s="14"/>
      <c r="I63" s="16"/>
      <c r="J63" s="37"/>
      <c r="K63" s="16"/>
      <c r="L63" s="14"/>
      <c r="M63" s="14"/>
      <c r="N63" s="14"/>
      <c r="O63" s="14"/>
      <c r="P63" s="14"/>
      <c r="Q63" s="14"/>
      <c r="R63" s="14"/>
      <c r="S63" s="14"/>
      <c r="T63" s="14"/>
      <c r="U63" s="14" t="str">
        <f>IFERROR(VLOOKUP($A63,'H52 200 K'!$AL$6:$AS$16,7,0),"")</f>
        <v/>
      </c>
      <c r="V63" s="14" t="str">
        <f>IFERROR(VLOOKUP($A63,'XII Szago K'!$AH$3:$AO$8,7,0),"")</f>
        <v/>
      </c>
      <c r="W63" s="14" t="str">
        <f>IFERROR(VLOOKUP($A63,'Masakra TR200 K'!$AN$5:$AU$8,7,0),"")</f>
        <v/>
      </c>
      <c r="X63" s="10">
        <f>IFERROR(LARGE(Z63:AL63,1),0)+IFERROR(LARGE(Z63:AL63,2),0)</f>
        <v>44.732228791420319</v>
      </c>
      <c r="Y63" s="10">
        <f>IFERROR(LARGE(Z63:AL63,3),0)+IFERROR(LARGE(Z63:AL63,4),0)</f>
        <v>0</v>
      </c>
      <c r="Z63" s="14"/>
      <c r="AA63" s="36"/>
      <c r="AB63" s="36"/>
      <c r="AC63" s="14"/>
      <c r="AD63" s="14"/>
      <c r="AE63" s="14"/>
      <c r="AF63" s="36"/>
      <c r="AG63" s="14"/>
      <c r="AH63" s="36"/>
      <c r="AI63" s="36"/>
      <c r="AJ63" s="14">
        <f>IFERROR(VLOOKUP($A63,'H52 100 K'!$AC$6:$AJ$27,7,0),"")</f>
        <v>44.732228791420319</v>
      </c>
      <c r="AK63" s="14" t="str">
        <f>IFERROR(VLOOKUP($A63,'Azymut Orient K'!$O$3:$V$4,7,0),"")</f>
        <v/>
      </c>
      <c r="AL63" s="14" t="str">
        <f>IFERROR(VLOOKUP($A63,'Masakra TR100 K'!$AB$5:$AI$7,7,0),"")</f>
        <v/>
      </c>
      <c r="AM63" s="501">
        <f>MIN(COUNT(F63:W63)+MIN(COUNT(Z63:AL63)/2,2),6)</f>
        <v>0.5</v>
      </c>
    </row>
    <row r="64" spans="1:39">
      <c r="A64">
        <v>578</v>
      </c>
      <c r="B64" s="40" t="str">
        <f>VLOOKUP($A64,id!$C:$H,6,0)</f>
        <v>Król Anna</v>
      </c>
      <c r="C64" s="40" t="str">
        <f>VLOOKUP($A64,id!$C:$H,4,0)</f>
        <v>Ndf</v>
      </c>
      <c r="D64" s="2">
        <f>IF(E63=E64,D63,ROW(B62))</f>
        <v>62</v>
      </c>
      <c r="E64" s="11">
        <f>LARGE(F64:Y64,1)+LARGE(F64:Y64,2)+IFERROR(LARGE(F64:Y64,3),0)+IFERROR(LARGE(F64:Y64,4),0)+IFERROR(LARGE(F64:Y64,5),0)+IFERROR(LARGE(F64:Y64,6),0)</f>
        <v>43.021256901054571</v>
      </c>
      <c r="F64" s="14"/>
      <c r="G64" s="14"/>
      <c r="H64" s="14"/>
      <c r="I64" s="16"/>
      <c r="J64" s="37"/>
      <c r="K64" s="16"/>
      <c r="L64" s="14"/>
      <c r="M64" s="14"/>
      <c r="N64" s="14"/>
      <c r="O64" s="14"/>
      <c r="P64" s="14"/>
      <c r="Q64" s="14"/>
      <c r="R64" s="14"/>
      <c r="S64" s="14"/>
      <c r="T64" s="14"/>
      <c r="U64" s="14" t="str">
        <f>IFERROR(VLOOKUP($A64,'H52 200 K'!$AL$6:$AS$16,7,0),"")</f>
        <v/>
      </c>
      <c r="V64" s="14" t="str">
        <f>IFERROR(VLOOKUP($A64,'XII Szago K'!$AH$3:$AO$8,7,0),"")</f>
        <v/>
      </c>
      <c r="W64" s="14" t="str">
        <f>IFERROR(VLOOKUP($A64,'Masakra TR200 K'!$AN$5:$AU$8,7,0),"")</f>
        <v/>
      </c>
      <c r="X64" s="10">
        <f>IFERROR(LARGE(Z64:AL64,1),0)+IFERROR(LARGE(Z64:AL64,2),0)</f>
        <v>43.021256901054571</v>
      </c>
      <c r="Y64" s="10">
        <f>IFERROR(LARGE(Z64:AL64,3),0)+IFERROR(LARGE(Z64:AL64,4),0)</f>
        <v>0</v>
      </c>
      <c r="Z64" s="14"/>
      <c r="AA64" s="36"/>
      <c r="AB64" s="36"/>
      <c r="AC64" s="14"/>
      <c r="AD64" s="14"/>
      <c r="AE64" s="14"/>
      <c r="AF64" s="36"/>
      <c r="AG64" s="14"/>
      <c r="AH64" s="36"/>
      <c r="AI64" s="36"/>
      <c r="AJ64" s="14">
        <f>IFERROR(VLOOKUP($A64,'H52 100 K'!$AC$6:$AJ$27,7,0),"")</f>
        <v>43.021256901054571</v>
      </c>
      <c r="AK64" s="14" t="str">
        <f>IFERROR(VLOOKUP($A64,'Azymut Orient K'!$O$3:$V$4,7,0),"")</f>
        <v/>
      </c>
      <c r="AL64" s="14" t="str">
        <f>IFERROR(VLOOKUP($A64,'Masakra TR100 K'!$AB$5:$AI$7,7,0),"")</f>
        <v/>
      </c>
      <c r="AM64" s="501">
        <f>MIN(COUNT(F64:W64)+MIN(COUNT(Z64:AL64)/2,2),6)</f>
        <v>0.5</v>
      </c>
    </row>
    <row r="65" spans="1:39">
      <c r="A65">
        <v>573</v>
      </c>
      <c r="B65" s="40" t="str">
        <f>VLOOKUP($A65,id!$C:$H,6,0)</f>
        <v>Szeliga Joanna</v>
      </c>
      <c r="C65" s="40" t="str">
        <f>VLOOKUP($A65,id!$C:$H,4,0)</f>
        <v>MTB4FUN</v>
      </c>
      <c r="D65" s="2">
        <f>IF(E64=E65,D64,ROW(B63))</f>
        <v>63</v>
      </c>
      <c r="E65" s="11">
        <f>LARGE(F65:Y65,1)+LARGE(F65:Y65,2)+IFERROR(LARGE(F65:Y65,3),0)+IFERROR(LARGE(F65:Y65,4),0)+IFERROR(LARGE(F65:Y65,5),0)+IFERROR(LARGE(F65:Y65,6),0)</f>
        <v>42.828040659926977</v>
      </c>
      <c r="F65" s="14"/>
      <c r="G65" s="14"/>
      <c r="H65" s="14"/>
      <c r="I65" s="16"/>
      <c r="J65" s="37"/>
      <c r="K65" s="16"/>
      <c r="L65" s="14"/>
      <c r="M65" s="14"/>
      <c r="N65" s="14"/>
      <c r="O65" s="14"/>
      <c r="P65" s="14"/>
      <c r="Q65" s="14"/>
      <c r="R65" s="14"/>
      <c r="S65" s="14"/>
      <c r="T65" s="14"/>
      <c r="U65" s="14">
        <f>IFERROR(VLOOKUP($A65,'H52 200 K'!$AL$6:$AS$16,7,0),"")</f>
        <v>42.828040659926977</v>
      </c>
      <c r="V65" s="14" t="str">
        <f>IFERROR(VLOOKUP($A65,'XII Szago K'!$AH$3:$AO$8,7,0),"")</f>
        <v/>
      </c>
      <c r="W65" s="14" t="str">
        <f>IFERROR(VLOOKUP($A65,'Masakra TR200 K'!$AN$5:$AU$8,7,0),"")</f>
        <v/>
      </c>
      <c r="X65" s="10">
        <f>IFERROR(LARGE(Z65:AL65,1),0)+IFERROR(LARGE(Z65:AL65,2),0)</f>
        <v>0</v>
      </c>
      <c r="Y65" s="10">
        <f>IFERROR(LARGE(Z65:AL65,3),0)+IFERROR(LARGE(Z65:AL65,4),0)</f>
        <v>0</v>
      </c>
      <c r="Z65" s="14"/>
      <c r="AA65" s="36"/>
      <c r="AB65" s="36"/>
      <c r="AC65" s="14"/>
      <c r="AD65" s="14"/>
      <c r="AE65" s="14"/>
      <c r="AF65" s="36"/>
      <c r="AG65" s="14"/>
      <c r="AH65" s="36"/>
      <c r="AI65" s="36"/>
      <c r="AJ65" s="14" t="str">
        <f>IFERROR(VLOOKUP($A65,'H52 100 K'!$AC$6:$AJ$27,7,0),"")</f>
        <v/>
      </c>
      <c r="AK65" s="14" t="str">
        <f>IFERROR(VLOOKUP($A65,'Azymut Orient K'!$O$3:$V$4,7,0),"")</f>
        <v/>
      </c>
      <c r="AL65" s="14" t="str">
        <f>IFERROR(VLOOKUP($A65,'Masakra TR100 K'!$AB$5:$AI$7,7,0),"")</f>
        <v/>
      </c>
      <c r="AM65" s="501">
        <f>MIN(COUNT(F65:W65)+MIN(COUNT(Z65:AL65)/2,2),6)</f>
        <v>1</v>
      </c>
    </row>
    <row r="66" spans="1:39">
      <c r="A66">
        <v>574</v>
      </c>
      <c r="B66" s="40" t="str">
        <f>VLOOKUP($A66,id!$C:$H,6,0)</f>
        <v>Wróbel Anna</v>
      </c>
      <c r="C66" s="40" t="str">
        <f>VLOOKUP($A66,id!$C:$H,4,0)</f>
        <v>MTB4fun</v>
      </c>
      <c r="D66" s="2">
        <f>IF(E65=E66,D65,ROW(B64))</f>
        <v>64</v>
      </c>
      <c r="E66" s="11">
        <f>LARGE(F66:Y66,1)+LARGE(F66:Y66,2)+IFERROR(LARGE(F66:Y66,3),0)+IFERROR(LARGE(F66:Y66,4),0)+IFERROR(LARGE(F66:Y66,5),0)+IFERROR(LARGE(F66:Y66,6),0)</f>
        <v>42.812983779842625</v>
      </c>
      <c r="F66" s="14"/>
      <c r="G66" s="14"/>
      <c r="H66" s="14"/>
      <c r="I66" s="16"/>
      <c r="J66" s="37"/>
      <c r="K66" s="16"/>
      <c r="L66" s="14"/>
      <c r="M66" s="14"/>
      <c r="N66" s="14"/>
      <c r="O66" s="14"/>
      <c r="P66" s="14"/>
      <c r="Q66" s="14"/>
      <c r="R66" s="14"/>
      <c r="S66" s="14"/>
      <c r="T66" s="14"/>
      <c r="U66" s="14">
        <f>IFERROR(VLOOKUP($A66,'H52 200 K'!$AL$6:$AS$16,7,0),"")</f>
        <v>42.812983779842625</v>
      </c>
      <c r="V66" s="14" t="str">
        <f>IFERROR(VLOOKUP($A66,'XII Szago K'!$AH$3:$AO$8,7,0),"")</f>
        <v/>
      </c>
      <c r="W66" s="14" t="str">
        <f>IFERROR(VLOOKUP($A66,'Masakra TR200 K'!$AN$5:$AU$8,7,0),"")</f>
        <v/>
      </c>
      <c r="X66" s="10">
        <f>IFERROR(LARGE(Z66:AL66,1),0)+IFERROR(LARGE(Z66:AL66,2),0)</f>
        <v>0</v>
      </c>
      <c r="Y66" s="10">
        <f>IFERROR(LARGE(Z66:AL66,3),0)+IFERROR(LARGE(Z66:AL66,4),0)</f>
        <v>0</v>
      </c>
      <c r="Z66" s="14"/>
      <c r="AA66" s="36"/>
      <c r="AB66" s="36"/>
      <c r="AC66" s="14"/>
      <c r="AD66" s="14"/>
      <c r="AE66" s="14"/>
      <c r="AF66" s="36"/>
      <c r="AG66" s="14"/>
      <c r="AH66" s="36"/>
      <c r="AI66" s="36"/>
      <c r="AJ66" s="14" t="str">
        <f>IFERROR(VLOOKUP($A66,'H52 100 K'!$AC$6:$AJ$27,7,0),"")</f>
        <v/>
      </c>
      <c r="AK66" s="14" t="str">
        <f>IFERROR(VLOOKUP($A66,'Azymut Orient K'!$O$3:$V$4,7,0),"")</f>
        <v/>
      </c>
      <c r="AL66" s="14" t="str">
        <f>IFERROR(VLOOKUP($A66,'Masakra TR100 K'!$AB$5:$AI$7,7,0),"")</f>
        <v/>
      </c>
      <c r="AM66" s="501">
        <f>MIN(COUNT(F66:W66)+MIN(COUNT(Z66:AL66)/2,2),6)</f>
        <v>1</v>
      </c>
    </row>
    <row r="67" spans="1:39">
      <c r="A67">
        <v>575</v>
      </c>
      <c r="B67" s="40" t="str">
        <f>VLOOKUP($A67,id!$C:$H,6,0)</f>
        <v>Rodzicz Wioletta</v>
      </c>
      <c r="C67" s="40" t="str">
        <f>VLOOKUP($A67,id!$C:$H,4,0)</f>
        <v>MTB4FUN</v>
      </c>
      <c r="D67" s="2">
        <f>IF(E66=E67,D66,ROW(B65))</f>
        <v>65</v>
      </c>
      <c r="E67" s="11">
        <f>LARGE(F67:Y67,1)+LARGE(F67:Y67,2)+IFERROR(LARGE(F67:Y67,3),0)+IFERROR(LARGE(F67:Y67,4),0)+IFERROR(LARGE(F67:Y67,5),0)+IFERROR(LARGE(F67:Y67,6),0)</f>
        <v>42.780396831211931</v>
      </c>
      <c r="F67" s="14"/>
      <c r="G67" s="14"/>
      <c r="H67" s="14"/>
      <c r="I67" s="16"/>
      <c r="J67" s="37"/>
      <c r="K67" s="16"/>
      <c r="L67" s="14"/>
      <c r="M67" s="14"/>
      <c r="N67" s="14"/>
      <c r="O67" s="14"/>
      <c r="P67" s="14"/>
      <c r="Q67" s="14"/>
      <c r="R67" s="14"/>
      <c r="S67" s="14"/>
      <c r="T67" s="14"/>
      <c r="U67" s="14">
        <f>IFERROR(VLOOKUP($A67,'H52 200 K'!$AL$6:$AS$16,7,0),"")</f>
        <v>42.780396831211931</v>
      </c>
      <c r="V67" s="14" t="str">
        <f>IFERROR(VLOOKUP($A67,'XII Szago K'!$AH$3:$AO$8,7,0),"")</f>
        <v/>
      </c>
      <c r="W67" s="14" t="str">
        <f>IFERROR(VLOOKUP($A67,'Masakra TR200 K'!$AN$5:$AU$8,7,0),"")</f>
        <v/>
      </c>
      <c r="X67" s="10">
        <f>IFERROR(LARGE(Z67:AL67,1),0)+IFERROR(LARGE(Z67:AL67,2),0)</f>
        <v>0</v>
      </c>
      <c r="Y67" s="10">
        <f>IFERROR(LARGE(Z67:AL67,3),0)+IFERROR(LARGE(Z67:AL67,4),0)</f>
        <v>0</v>
      </c>
      <c r="Z67" s="14"/>
      <c r="AA67" s="36"/>
      <c r="AB67" s="36"/>
      <c r="AC67" s="14"/>
      <c r="AD67" s="14"/>
      <c r="AE67" s="14"/>
      <c r="AF67" s="36"/>
      <c r="AG67" s="14"/>
      <c r="AH67" s="36"/>
      <c r="AI67" s="36"/>
      <c r="AJ67" s="14" t="str">
        <f>IFERROR(VLOOKUP($A67,'H52 100 K'!$AC$6:$AJ$27,7,0),"")</f>
        <v/>
      </c>
      <c r="AK67" s="14" t="str">
        <f>IFERROR(VLOOKUP($A67,'Azymut Orient K'!$O$3:$V$4,7,0),"")</f>
        <v/>
      </c>
      <c r="AL67" s="14" t="str">
        <f>IFERROR(VLOOKUP($A67,'Masakra TR100 K'!$AB$5:$AI$7,7,0),"")</f>
        <v/>
      </c>
      <c r="AM67" s="501">
        <f>MIN(COUNT(F67:W67)+MIN(COUNT(Z67:AL67)/2,2),6)</f>
        <v>1</v>
      </c>
    </row>
    <row r="68" spans="1:39">
      <c r="A68">
        <v>510</v>
      </c>
      <c r="B68" s="40" t="str">
        <f>VLOOKUP($A68,id!$C:$H,6,0)</f>
        <v>Szmyt Barbara</v>
      </c>
      <c r="C68" s="40">
        <f>VLOOKUP($A68,id!$C:$H,4,0)</f>
        <v>0</v>
      </c>
      <c r="D68" s="2">
        <f>IF(E67=E68,D67,ROW(B66))</f>
        <v>66</v>
      </c>
      <c r="E68" s="11">
        <f>LARGE(F68:Y68,1)+LARGE(F68:Y68,2)+IFERROR(LARGE(F68:Y68,3),0)+IFERROR(LARGE(F68:Y68,4),0)+IFERROR(LARGE(F68:Y68,5),0)+IFERROR(LARGE(F68:Y68,6),0)</f>
        <v>41.17361784675073</v>
      </c>
      <c r="F68" s="14"/>
      <c r="G68" s="14"/>
      <c r="H68" s="14"/>
      <c r="I68" s="16"/>
      <c r="J68" s="37"/>
      <c r="K68" s="16"/>
      <c r="L68" s="14"/>
      <c r="M68" s="14"/>
      <c r="N68" s="14"/>
      <c r="O68" s="14"/>
      <c r="P68" s="14" t="str">
        <f>IFERROR(VLOOKUP($A68,'Rajd Konwalii K'!$L$3:$S$13,7,0),"")</f>
        <v/>
      </c>
      <c r="Q68" s="14" t="str">
        <f>IFERROR(VLOOKUP($A68,'Korno K'!$BE$1:$BL$15,7,0),"")</f>
        <v/>
      </c>
      <c r="R68" s="14" t="str">
        <f>IFERROR(VLOOKUP($A68,'Abentojra K'!$J$2:$Q$10,7,0),"")</f>
        <v/>
      </c>
      <c r="S68" s="14" t="str">
        <f>IFERROR(VLOOKUP($A68,'Mordownik K'!$P$5:$W$14,7,0),"")</f>
        <v/>
      </c>
      <c r="T68" s="14"/>
      <c r="U68" s="14" t="str">
        <f>IFERROR(VLOOKUP($A68,'H52 200 K'!$AL$6:$AS$16,7,0),"")</f>
        <v/>
      </c>
      <c r="V68" s="14" t="str">
        <f>IFERROR(VLOOKUP($A68,'XII Szago K'!$AH$3:$AO$8,7,0),"")</f>
        <v/>
      </c>
      <c r="W68" s="14" t="str">
        <f>IFERROR(VLOOKUP($A68,'Masakra TR200 K'!$AN$5:$AU$8,7,0),"")</f>
        <v/>
      </c>
      <c r="X68" s="10">
        <f>IFERROR(LARGE(Z68:AL68,1),0)+IFERROR(LARGE(Z68:AL68,2),0)</f>
        <v>41.17361784675073</v>
      </c>
      <c r="Y68" s="10">
        <f>IFERROR(LARGE(Z68:AL68,3),0)+IFERROR(LARGE(Z68:AL68,4),0)</f>
        <v>0</v>
      </c>
      <c r="Z68" s="14"/>
      <c r="AA68" s="36"/>
      <c r="AB68" s="36"/>
      <c r="AC68" s="14"/>
      <c r="AD68" s="14"/>
      <c r="AE68" s="14"/>
      <c r="AF68" s="36"/>
      <c r="AG68" s="14"/>
      <c r="AH68" s="36">
        <f>IFERROR(VLOOKUP($A68,'Odyseja K'!$G$1:$N$6,7,0),"")</f>
        <v>41.17361784675073</v>
      </c>
      <c r="AI68" s="36"/>
      <c r="AJ68" s="14" t="str">
        <f>IFERROR(VLOOKUP($A68,'H52 100 K'!$AC$6:$AJ$27,7,0),"")</f>
        <v/>
      </c>
      <c r="AK68" s="14" t="str">
        <f>IFERROR(VLOOKUP($A68,'Azymut Orient K'!$O$3:$V$4,7,0),"")</f>
        <v/>
      </c>
      <c r="AL68" s="14" t="str">
        <f>IFERROR(VLOOKUP($A68,'Masakra TR100 K'!$AB$5:$AI$7,7,0),"")</f>
        <v/>
      </c>
      <c r="AM68" s="501">
        <f>MIN(COUNT(F68:W68)+MIN(COUNT(Z68:AL68)/2,2),6)</f>
        <v>0.5</v>
      </c>
    </row>
    <row r="69" spans="1:39">
      <c r="A69">
        <v>505</v>
      </c>
      <c r="B69" s="40" t="str">
        <f>VLOOKUP($A69,id!$C:$H,6,0)</f>
        <v>Olejnik Miłka</v>
      </c>
      <c r="C69" s="40">
        <f>VLOOKUP($A69,id!$C:$H,4,0)</f>
        <v>0</v>
      </c>
      <c r="D69" s="2">
        <f>IF(E68=E69,D68,ROW(B67))</f>
        <v>67</v>
      </c>
      <c r="E69" s="11">
        <f>LARGE(F69:Y69,1)+LARGE(F69:Y69,2)+IFERROR(LARGE(F69:Y69,3),0)+IFERROR(LARGE(F69:Y69,4),0)+IFERROR(LARGE(F69:Y69,5),0)+IFERROR(LARGE(F69:Y69,6),0)</f>
        <v>39.948849104859327</v>
      </c>
      <c r="F69" s="14"/>
      <c r="G69" s="14"/>
      <c r="H69" s="14"/>
      <c r="I69" s="16"/>
      <c r="J69" s="37"/>
      <c r="K69" s="16"/>
      <c r="L69" s="14"/>
      <c r="M69" s="14"/>
      <c r="N69" s="14"/>
      <c r="O69" s="14"/>
      <c r="P69" s="14">
        <f>IFERROR(VLOOKUP($A69,'Rajd Konwalii K'!$L$3:$S$13,7,0),"")</f>
        <v>39.948849104859327</v>
      </c>
      <c r="Q69" s="14" t="str">
        <f>IFERROR(VLOOKUP($A69,'Korno K'!$BE$1:$BL$15,7,0),"")</f>
        <v/>
      </c>
      <c r="R69" s="14" t="str">
        <f>IFERROR(VLOOKUP($A69,'Abentojra K'!$J$2:$Q$10,7,0),"")</f>
        <v/>
      </c>
      <c r="S69" s="14" t="str">
        <f>IFERROR(VLOOKUP($A69,'Mordownik K'!$P$5:$W$14,7,0),"")</f>
        <v/>
      </c>
      <c r="T69" s="14"/>
      <c r="U69" s="14" t="str">
        <f>IFERROR(VLOOKUP($A69,'H52 200 K'!$AL$6:$AS$16,7,0),"")</f>
        <v/>
      </c>
      <c r="V69" s="14" t="str">
        <f>IFERROR(VLOOKUP($A69,'XII Szago K'!$AH$3:$AO$8,7,0),"")</f>
        <v/>
      </c>
      <c r="W69" s="14" t="str">
        <f>IFERROR(VLOOKUP($A69,'Masakra TR200 K'!$AN$5:$AU$8,7,0),"")</f>
        <v/>
      </c>
      <c r="X69" s="10">
        <f>IFERROR(LARGE(Z69:AL69,1),0)+IFERROR(LARGE(Z69:AL69,2),0)</f>
        <v>0</v>
      </c>
      <c r="Y69" s="10">
        <f>IFERROR(LARGE(Z69:AL69,3),0)+IFERROR(LARGE(Z69:AL69,4),0)</f>
        <v>0</v>
      </c>
      <c r="Z69" s="14"/>
      <c r="AA69" s="36"/>
      <c r="AB69" s="36"/>
      <c r="AC69" s="14"/>
      <c r="AD69" s="14"/>
      <c r="AE69" s="14"/>
      <c r="AF69" s="36"/>
      <c r="AG69" s="14"/>
      <c r="AH69" s="36" t="str">
        <f>IFERROR(VLOOKUP($A69,'Odyseja K'!$G$1:$N$6,7,0),"")</f>
        <v/>
      </c>
      <c r="AI69" s="36"/>
      <c r="AJ69" s="14" t="str">
        <f>IFERROR(VLOOKUP($A69,'H52 100 K'!$AC$6:$AJ$27,7,0),"")</f>
        <v/>
      </c>
      <c r="AK69" s="14" t="str">
        <f>IFERROR(VLOOKUP($A69,'Azymut Orient K'!$O$3:$V$4,7,0),"")</f>
        <v/>
      </c>
      <c r="AL69" s="14" t="str">
        <f>IFERROR(VLOOKUP($A69,'Masakra TR100 K'!$AB$5:$AI$7,7,0),"")</f>
        <v/>
      </c>
      <c r="AM69" s="501">
        <f>MIN(COUNT(F69:W69)+MIN(COUNT(Z69:AL69)/2,2),6)</f>
        <v>1</v>
      </c>
    </row>
    <row r="70" spans="1:39">
      <c r="A70">
        <v>579</v>
      </c>
      <c r="B70" s="40" t="str">
        <f>VLOOKUP($A70,id!$C:$H,6,0)</f>
        <v>Jażdżewska Julita</v>
      </c>
      <c r="C70" s="40">
        <f>VLOOKUP($A70,id!$C:$H,4,0)</f>
        <v>0</v>
      </c>
      <c r="D70" s="2">
        <f>IF(E69=E70,D69,ROW(B68))</f>
        <v>68</v>
      </c>
      <c r="E70" s="11">
        <f>LARGE(F70:Y70,1)+LARGE(F70:Y70,2)+IFERROR(LARGE(F70:Y70,3),0)+IFERROR(LARGE(F70:Y70,4),0)+IFERROR(LARGE(F70:Y70,5),0)+IFERROR(LARGE(F70:Y70,6),0)</f>
        <v>39.60786746767932</v>
      </c>
      <c r="F70" s="14"/>
      <c r="G70" s="14"/>
      <c r="H70" s="14"/>
      <c r="I70" s="16"/>
      <c r="J70" s="37"/>
      <c r="K70" s="16"/>
      <c r="L70" s="14"/>
      <c r="M70" s="14"/>
      <c r="N70" s="14"/>
      <c r="O70" s="14"/>
      <c r="P70" s="14"/>
      <c r="Q70" s="14"/>
      <c r="R70" s="14"/>
      <c r="S70" s="14"/>
      <c r="T70" s="14"/>
      <c r="U70" s="14" t="str">
        <f>IFERROR(VLOOKUP($A70,'H52 200 K'!$AL$6:$AS$16,7,0),"")</f>
        <v/>
      </c>
      <c r="V70" s="14" t="str">
        <f>IFERROR(VLOOKUP($A70,'XII Szago K'!$AH$3:$AO$8,7,0),"")</f>
        <v/>
      </c>
      <c r="W70" s="14" t="str">
        <f>IFERROR(VLOOKUP($A70,'Masakra TR200 K'!$AN$5:$AU$8,7,0),"")</f>
        <v/>
      </c>
      <c r="X70" s="10">
        <f>IFERROR(LARGE(Z70:AL70,1),0)+IFERROR(LARGE(Z70:AL70,2),0)</f>
        <v>39.60786746767932</v>
      </c>
      <c r="Y70" s="10">
        <f>IFERROR(LARGE(Z70:AL70,3),0)+IFERROR(LARGE(Z70:AL70,4),0)</f>
        <v>0</v>
      </c>
      <c r="Z70" s="14"/>
      <c r="AA70" s="36"/>
      <c r="AB70" s="36"/>
      <c r="AC70" s="14"/>
      <c r="AD70" s="14"/>
      <c r="AE70" s="14"/>
      <c r="AF70" s="36"/>
      <c r="AG70" s="14"/>
      <c r="AH70" s="36"/>
      <c r="AI70" s="36"/>
      <c r="AJ70" s="14">
        <f>IFERROR(VLOOKUP($A70,'H52 100 K'!$AC$6:$AJ$27,7,0),"")</f>
        <v>39.60786746767932</v>
      </c>
      <c r="AK70" s="14" t="str">
        <f>IFERROR(VLOOKUP($A70,'Azymut Orient K'!$O$3:$V$4,7,0),"")</f>
        <v/>
      </c>
      <c r="AL70" s="14" t="str">
        <f>IFERROR(VLOOKUP($A70,'Masakra TR100 K'!$AB$5:$AI$7,7,0),"")</f>
        <v/>
      </c>
      <c r="AM70" s="501">
        <f>MIN(COUNT(F70:W70)+MIN(COUNT(Z70:AL70)/2,2),6)</f>
        <v>0.5</v>
      </c>
    </row>
    <row r="71" spans="1:39">
      <c r="A71" s="15">
        <v>364</v>
      </c>
      <c r="B71" s="40" t="str">
        <f>VLOOKUP($A71,id!$C:$H,6,0)</f>
        <v>Ślósarczyk Dominika</v>
      </c>
      <c r="C71" s="40" t="str">
        <f>VLOOKUP($A71,id!$C:$H,4,0)</f>
        <v>SKPT</v>
      </c>
      <c r="D71" s="2">
        <f>IF(E70=E71,D70,ROW(B69))</f>
        <v>69</v>
      </c>
      <c r="E71" s="11">
        <f>LARGE(F71:Y71,1)+LARGE(F71:Y71,2)+IFERROR(LARGE(F71:Y71,3),0)+IFERROR(LARGE(F71:Y71,4),0)+IFERROR(LARGE(F71:Y71,5),0)+IFERROR(LARGE(F71:Y71,6),0)</f>
        <v>38.36026982183629</v>
      </c>
      <c r="F71" s="14"/>
      <c r="G71" s="14"/>
      <c r="H71" s="14"/>
      <c r="I71" s="16" t="str">
        <f>IFERROR(VLOOKUP($A71,'Dymno K'!$BD$3:$BK$11,7,0),"")</f>
        <v/>
      </c>
      <c r="J71" s="37" t="str">
        <f>IFERROR(VLOOKUP($A71,'X Kompas K'!$L$2:$S$5,7,0),"")</f>
        <v/>
      </c>
      <c r="K71" s="16" t="str">
        <f>IFERROR(VLOOKUP($A71,'Dukty K'!$BH$1:$BO$9,7,0),"")</f>
        <v/>
      </c>
      <c r="L71" s="14" t="str">
        <f>IFERROR(VLOOKUP($A71,'Tropy K'!$O$2:$V$16,7,0),"")</f>
        <v/>
      </c>
      <c r="M71" s="14" t="str">
        <f>IFERROR(VLOOKUP($A71,'Grassor TR300 K'!$CR$4:$CY$7,7,0),"")</f>
        <v/>
      </c>
      <c r="N71" s="14" t="str">
        <f>IFERROR(VLOOKUP($A71,'BO K'!$S$4:$Z$16,7,0),"")</f>
        <v/>
      </c>
      <c r="O71" s="14" t="str">
        <f>IFERROR(VLOOKUP($A71,'Szaga TR150 K'!$J$1:$Q$6,7,0),"")</f>
        <v/>
      </c>
      <c r="P71" s="14" t="str">
        <f>IFERROR(VLOOKUP($A71,'Rajd Konwalii K'!$L$3:$S$13,7,0),"")</f>
        <v/>
      </c>
      <c r="Q71" s="14" t="str">
        <f>IFERROR(VLOOKUP($A71,'Korno K'!$BE$1:$BL$15,7,0),"")</f>
        <v/>
      </c>
      <c r="R71" s="14" t="str">
        <f>IFERROR(VLOOKUP($A71,'Abentojra K'!$J$2:$Q$10,7,0),"")</f>
        <v/>
      </c>
      <c r="S71" s="14" t="str">
        <f>IFERROR(VLOOKUP($A71,'Mordownik K'!$P$5:$W$14,7,0),"")</f>
        <v/>
      </c>
      <c r="T71" s="14"/>
      <c r="U71" s="14" t="str">
        <f>IFERROR(VLOOKUP($A71,'H52 200 K'!$AL$6:$AS$16,7,0),"")</f>
        <v/>
      </c>
      <c r="V71" s="14" t="str">
        <f>IFERROR(VLOOKUP($A71,'XII Szago K'!$AH$3:$AO$8,7,0),"")</f>
        <v/>
      </c>
      <c r="W71" s="14" t="str">
        <f>IFERROR(VLOOKUP($A71,'Masakra TR200 K'!$AN$5:$AU$8,7,0),"")</f>
        <v/>
      </c>
      <c r="X71" s="10">
        <f>IFERROR(LARGE(Z71:AL71,1),0)+IFERROR(LARGE(Z71:AL71,2),0)</f>
        <v>38.36026982183629</v>
      </c>
      <c r="Y71" s="10">
        <f>IFERROR(LARGE(Z71:AL71,3),0)+IFERROR(LARGE(Z71:AL71,4),0)</f>
        <v>0</v>
      </c>
      <c r="Z71" s="14"/>
      <c r="AA71" s="36"/>
      <c r="AB71" s="36"/>
      <c r="AC71" s="14">
        <f>IFERROR(VLOOKUP($A71,'H51 100 K'!$AC$6:$AJ$153,7,0),"")</f>
        <v>38.36026982183629</v>
      </c>
      <c r="AD71" s="14" t="str">
        <f>IFERROR(VLOOKUP(A71,'Harce K'!$K$6:$R$12,7,0),"")</f>
        <v/>
      </c>
      <c r="AE71" s="14" t="str">
        <f>IFERROR(VLOOKUP($A71,'Grassor TR150 K'!$BL$4:$BS$7,7,0),"")</f>
        <v/>
      </c>
      <c r="AF71" s="36" t="str">
        <f>IFERROR(VLOOKUP($A71,'Pazur K'!$P$3:$W$7,7,0),"")</f>
        <v/>
      </c>
      <c r="AG71" s="14" t="str">
        <f>IFERROR(VLOOKUP($A71,'Szaga TR100 K'!$J$1:$Q$12,7,0),"")</f>
        <v/>
      </c>
      <c r="AH71" s="36" t="str">
        <f>IFERROR(VLOOKUP($A71,'Odyseja K'!$G$1:$N$6,7,0),"")</f>
        <v/>
      </c>
      <c r="AI71" s="36"/>
      <c r="AJ71" s="14" t="str">
        <f>IFERROR(VLOOKUP($A71,'H52 100 K'!$AC$6:$AJ$27,7,0),"")</f>
        <v/>
      </c>
      <c r="AK71" s="14" t="str">
        <f>IFERROR(VLOOKUP($A71,'Azymut Orient K'!$O$3:$V$4,7,0),"")</f>
        <v/>
      </c>
      <c r="AL71" s="14" t="str">
        <f>IFERROR(VLOOKUP($A71,'Masakra TR100 K'!$AB$5:$AI$7,7,0),"")</f>
        <v/>
      </c>
      <c r="AM71" s="501">
        <f>MIN(COUNT(F71:W71)+MIN(COUNT(Z71:AL71)/2,2),6)</f>
        <v>0.5</v>
      </c>
    </row>
    <row r="72" spans="1:39">
      <c r="A72">
        <v>489</v>
      </c>
      <c r="B72" s="40" t="str">
        <f>VLOOKUP($A72,id!$C:$H,6,0)</f>
        <v>Pogorzelska Aleksandra</v>
      </c>
      <c r="C72" s="40">
        <f>VLOOKUP($A72,id!$C:$H,4,0)</f>
        <v>0</v>
      </c>
      <c r="D72" s="2">
        <f>IF(E71=E72,D71,ROW(B70))</f>
        <v>70</v>
      </c>
      <c r="E72" s="11">
        <f>LARGE(F72:Y72,1)+LARGE(F72:Y72,2)+IFERROR(LARGE(F72:Y72,3),0)+IFERROR(LARGE(F72:Y72,4),0)+IFERROR(LARGE(F72:Y72,5),0)+IFERROR(LARGE(F72:Y72,6),0)</f>
        <v>37.150349650349654</v>
      </c>
      <c r="F72" s="14"/>
      <c r="G72" s="14"/>
      <c r="H72" s="14"/>
      <c r="I72" s="16"/>
      <c r="J72" s="37"/>
      <c r="K72" s="16"/>
      <c r="L72" s="14"/>
      <c r="M72" s="14"/>
      <c r="N72" s="14"/>
      <c r="O72" s="14" t="str">
        <f>IFERROR(VLOOKUP($A72,'Szaga TR150 K'!$J$1:$Q$6,7,0),"")</f>
        <v/>
      </c>
      <c r="P72" s="14" t="str">
        <f>IFERROR(VLOOKUP($A72,'Rajd Konwalii K'!$L$3:$S$13,7,0),"")</f>
        <v/>
      </c>
      <c r="Q72" s="14" t="str">
        <f>IFERROR(VLOOKUP($A72,'Korno K'!$BE$1:$BL$15,7,0),"")</f>
        <v/>
      </c>
      <c r="R72" s="14" t="str">
        <f>IFERROR(VLOOKUP($A72,'Abentojra K'!$J$2:$Q$10,7,0),"")</f>
        <v/>
      </c>
      <c r="S72" s="14" t="str">
        <f>IFERROR(VLOOKUP($A72,'Mordownik K'!$P$5:$W$14,7,0),"")</f>
        <v/>
      </c>
      <c r="T72" s="14"/>
      <c r="U72" s="14" t="str">
        <f>IFERROR(VLOOKUP($A72,'H52 200 K'!$AL$6:$AS$16,7,0),"")</f>
        <v/>
      </c>
      <c r="V72" s="14" t="str">
        <f>IFERROR(VLOOKUP($A72,'XII Szago K'!$AH$3:$AO$8,7,0),"")</f>
        <v/>
      </c>
      <c r="W72" s="14" t="str">
        <f>IFERROR(VLOOKUP($A72,'Masakra TR200 K'!$AN$5:$AU$8,7,0),"")</f>
        <v/>
      </c>
      <c r="X72" s="10">
        <f>IFERROR(LARGE(Z72:AL72,1),0)+IFERROR(LARGE(Z72:AL72,2),0)</f>
        <v>37.150349650349654</v>
      </c>
      <c r="Y72" s="10">
        <f>IFERROR(LARGE(Z72:AL72,3),0)+IFERROR(LARGE(Z72:AL72,4),0)</f>
        <v>0</v>
      </c>
      <c r="Z72" s="14"/>
      <c r="AA72" s="36"/>
      <c r="AB72" s="36"/>
      <c r="AC72" s="14"/>
      <c r="AD72" s="14"/>
      <c r="AE72" s="14"/>
      <c r="AF72" s="36"/>
      <c r="AG72" s="14">
        <f>IFERROR(VLOOKUP($A72,'Szaga TR100 K'!$J$1:$Q$12,7,0),"")</f>
        <v>37.150349650349654</v>
      </c>
      <c r="AH72" s="36" t="str">
        <f>IFERROR(VLOOKUP($A72,'Odyseja K'!$G$1:$N$6,7,0),"")</f>
        <v/>
      </c>
      <c r="AI72" s="36"/>
      <c r="AJ72" s="14" t="str">
        <f>IFERROR(VLOOKUP($A72,'H52 100 K'!$AC$6:$AJ$27,7,0),"")</f>
        <v/>
      </c>
      <c r="AK72" s="14" t="str">
        <f>IFERROR(VLOOKUP($A72,'Azymut Orient K'!$O$3:$V$4,7,0),"")</f>
        <v/>
      </c>
      <c r="AL72" s="14" t="str">
        <f>IFERROR(VLOOKUP($A72,'Masakra TR100 K'!$AB$5:$AI$7,7,0),"")</f>
        <v/>
      </c>
      <c r="AM72" s="501">
        <f>MIN(COUNT(F72:W72)+MIN(COUNT(Z72:AL72)/2,2),6)</f>
        <v>0.5</v>
      </c>
    </row>
    <row r="73" spans="1:39">
      <c r="A73" s="15">
        <v>121</v>
      </c>
      <c r="B73" s="40" t="str">
        <f>VLOOKUP($A73,id!$C:$H,6,0)</f>
        <v>Labut Maria</v>
      </c>
      <c r="C73" s="40">
        <f>VLOOKUP($A73,id!$C:$H,4,0)</f>
        <v>0</v>
      </c>
      <c r="D73" s="2">
        <f>IF(E72=E73,D72,ROW(B71))</f>
        <v>71</v>
      </c>
      <c r="E73" s="11">
        <f>LARGE(F73:Y73,1)+LARGE(F73:Y73,2)+IFERROR(LARGE(F73:Y73,3),0)+IFERROR(LARGE(F73:Y73,4),0)+IFERROR(LARGE(F73:Y73,5),0)+IFERROR(LARGE(F73:Y73,6),0)</f>
        <v>37.096774193548384</v>
      </c>
      <c r="F73" s="14"/>
      <c r="G73" s="14"/>
      <c r="H73" s="14" t="str">
        <f>IFERROR(VLOOKUP($A73,'H51 200 K'!$AL$6:$AS$99,7,0),"")</f>
        <v/>
      </c>
      <c r="I73" s="16" t="str">
        <f>IFERROR(VLOOKUP($A73,'Dymno K'!$BD$3:$BK$11,7,0),"")</f>
        <v/>
      </c>
      <c r="J73" s="37" t="str">
        <f>IFERROR(VLOOKUP($A73,'X Kompas K'!$L$2:$S$5,7,0),"")</f>
        <v/>
      </c>
      <c r="K73" s="16" t="str">
        <f>IFERROR(VLOOKUP($A73,'Dukty K'!$BH$1:$BO$9,7,0),"")</f>
        <v/>
      </c>
      <c r="L73" s="14" t="str">
        <f>IFERROR(VLOOKUP($A73,'Tropy K'!$O$2:$V$16,7,0),"")</f>
        <v/>
      </c>
      <c r="M73" s="14" t="str">
        <f>IFERROR(VLOOKUP($A73,'Grassor TR300 K'!$CR$4:$CY$7,7,0),"")</f>
        <v/>
      </c>
      <c r="N73" s="14" t="str">
        <f>IFERROR(VLOOKUP($A73,'BO K'!$S$4:$Z$16,7,0),"")</f>
        <v/>
      </c>
      <c r="O73" s="14" t="str">
        <f>IFERROR(VLOOKUP($A73,'Szaga TR150 K'!$J$1:$Q$6,7,0),"")</f>
        <v/>
      </c>
      <c r="P73" s="14" t="str">
        <f>IFERROR(VLOOKUP($A73,'Rajd Konwalii K'!$L$3:$S$13,7,0),"")</f>
        <v/>
      </c>
      <c r="Q73" s="14" t="str">
        <f>IFERROR(VLOOKUP($A73,'Korno K'!$BE$1:$BL$15,7,0),"")</f>
        <v/>
      </c>
      <c r="R73" s="14" t="str">
        <f>IFERROR(VLOOKUP($A73,'Abentojra K'!$J$2:$Q$10,7,0),"")</f>
        <v/>
      </c>
      <c r="S73" s="14" t="str">
        <f>IFERROR(VLOOKUP($A73,'Mordownik K'!$P$5:$W$14,7,0),"")</f>
        <v/>
      </c>
      <c r="T73" s="14"/>
      <c r="U73" s="14" t="str">
        <f>IFERROR(VLOOKUP($A73,'H52 200 K'!$AL$6:$AS$16,7,0),"")</f>
        <v/>
      </c>
      <c r="V73" s="14" t="str">
        <f>IFERROR(VLOOKUP($A73,'XII Szago K'!$AH$3:$AO$8,7,0),"")</f>
        <v/>
      </c>
      <c r="W73" s="14" t="str">
        <f>IFERROR(VLOOKUP($A73,'Masakra TR200 K'!$AN$5:$AU$8,7,0),"")</f>
        <v/>
      </c>
      <c r="X73" s="10">
        <f>IFERROR(LARGE(Z73:AL73,1),0)+IFERROR(LARGE(Z73:AL73,2),0)</f>
        <v>37.096774193548384</v>
      </c>
      <c r="Y73" s="10">
        <f>IFERROR(LARGE(Z73:AL73,3),0)+IFERROR(LARGE(Z73:AL73,4),0)</f>
        <v>0</v>
      </c>
      <c r="Z73" s="14" t="str">
        <f>IFERROR(VLOOKUP(A73,'Wiosenne 360 K'!$L$2:$S$5,7,0),"")</f>
        <v/>
      </c>
      <c r="AA73" s="36">
        <f>IFERROR(VLOOKUP(A73,'NMnO K'!$AX$5:$BE$8,7,0),"")</f>
        <v>0</v>
      </c>
      <c r="AB73" s="36" t="str">
        <f>IFERROR(VLOOKUP(A73,'XI Szago K'!$J$3:$Q$6,7,0),"")</f>
        <v/>
      </c>
      <c r="AC73" s="14" t="str">
        <f>IFERROR(VLOOKUP($A73,'H51 100 K'!$AC$6:$AJ$153,7,0),"")</f>
        <v/>
      </c>
      <c r="AD73" s="14">
        <f>IFERROR(VLOOKUP(A73,'Harce K'!$K$6:$R$12,7,0),"")</f>
        <v>37.096774193548384</v>
      </c>
      <c r="AE73" s="14" t="str">
        <f>IFERROR(VLOOKUP($A73,'Grassor TR150 K'!$BL$4:$BS$7,7,0),"")</f>
        <v/>
      </c>
      <c r="AF73" s="36" t="str">
        <f>IFERROR(VLOOKUP($A73,'Pazur K'!$P$3:$W$7,7,0),"")</f>
        <v/>
      </c>
      <c r="AG73" s="14" t="str">
        <f>IFERROR(VLOOKUP($A73,'Szaga TR100 K'!$J$1:$Q$12,7,0),"")</f>
        <v/>
      </c>
      <c r="AH73" s="36" t="str">
        <f>IFERROR(VLOOKUP($A73,'Odyseja K'!$G$1:$N$6,7,0),"")</f>
        <v/>
      </c>
      <c r="AI73" s="36"/>
      <c r="AJ73" s="14" t="str">
        <f>IFERROR(VLOOKUP($A73,'H52 100 K'!$AC$6:$AJ$27,7,0),"")</f>
        <v/>
      </c>
      <c r="AK73" s="14" t="str">
        <f>IFERROR(VLOOKUP($A73,'Azymut Orient K'!$O$3:$V$4,7,0),"")</f>
        <v/>
      </c>
      <c r="AL73" s="14" t="str">
        <f>IFERROR(VLOOKUP($A73,'Masakra TR100 K'!$AB$5:$AI$7,7,0),"")</f>
        <v/>
      </c>
      <c r="AM73" s="501">
        <f>MIN(COUNT(F73:W73)+MIN(COUNT(Z73:AL73)/2,2),6)</f>
        <v>1</v>
      </c>
    </row>
    <row r="74" spans="1:39">
      <c r="A74" s="15">
        <v>366</v>
      </c>
      <c r="B74" s="40" t="str">
        <f>VLOOKUP($A74,id!$C:$H,6,0)</f>
        <v>Harasimowicz-Pelichowska Alina</v>
      </c>
      <c r="C74" s="40" t="str">
        <f>VLOOKUP($A74,id!$C:$H,4,0)</f>
        <v>Bejbol Team</v>
      </c>
      <c r="D74" s="2">
        <f>IF(E73=E74,D73,ROW(B72))</f>
        <v>72</v>
      </c>
      <c r="E74" s="11">
        <f>LARGE(F74:Y74,1)+LARGE(F74:Y74,2)+IFERROR(LARGE(F74:Y74,3),0)+IFERROR(LARGE(F74:Y74,4),0)+IFERROR(LARGE(F74:Y74,5),0)+IFERROR(LARGE(F74:Y74,6),0)</f>
        <v>36.83032287417484</v>
      </c>
      <c r="F74" s="14"/>
      <c r="G74" s="14"/>
      <c r="H74" s="14"/>
      <c r="I74" s="16" t="str">
        <f>IFERROR(VLOOKUP($A74,'Dymno K'!$BD$3:$BK$11,7,0),"")</f>
        <v/>
      </c>
      <c r="J74" s="37" t="str">
        <f>IFERROR(VLOOKUP($A74,'X Kompas K'!$L$2:$S$5,7,0),"")</f>
        <v/>
      </c>
      <c r="K74" s="16" t="str">
        <f>IFERROR(VLOOKUP($A74,'Dukty K'!$BH$1:$BO$9,7,0),"")</f>
        <v/>
      </c>
      <c r="L74" s="14" t="str">
        <f>IFERROR(VLOOKUP($A74,'Tropy K'!$O$2:$V$16,7,0),"")</f>
        <v/>
      </c>
      <c r="M74" s="14" t="str">
        <f>IFERROR(VLOOKUP($A74,'Grassor TR300 K'!$CR$4:$CY$7,7,0),"")</f>
        <v/>
      </c>
      <c r="N74" s="14" t="str">
        <f>IFERROR(VLOOKUP($A74,'BO K'!$S$4:$Z$16,7,0),"")</f>
        <v/>
      </c>
      <c r="O74" s="14" t="str">
        <f>IFERROR(VLOOKUP($A74,'Szaga TR150 K'!$J$1:$Q$6,7,0),"")</f>
        <v/>
      </c>
      <c r="P74" s="14" t="str">
        <f>IFERROR(VLOOKUP($A74,'Rajd Konwalii K'!$L$3:$S$13,7,0),"")</f>
        <v/>
      </c>
      <c r="Q74" s="14" t="str">
        <f>IFERROR(VLOOKUP($A74,'Korno K'!$BE$1:$BL$15,7,0),"")</f>
        <v/>
      </c>
      <c r="R74" s="14" t="str">
        <f>IFERROR(VLOOKUP($A74,'Abentojra K'!$J$2:$Q$10,7,0),"")</f>
        <v/>
      </c>
      <c r="S74" s="14" t="str">
        <f>IFERROR(VLOOKUP($A74,'Mordownik K'!$P$5:$W$14,7,0),"")</f>
        <v/>
      </c>
      <c r="T74" s="14"/>
      <c r="U74" s="14" t="str">
        <f>IFERROR(VLOOKUP($A74,'H52 200 K'!$AL$6:$AS$16,7,0),"")</f>
        <v/>
      </c>
      <c r="V74" s="14" t="str">
        <f>IFERROR(VLOOKUP($A74,'XII Szago K'!$AH$3:$AO$8,7,0),"")</f>
        <v/>
      </c>
      <c r="W74" s="14" t="str">
        <f>IFERROR(VLOOKUP($A74,'Masakra TR200 K'!$AN$5:$AU$8,7,0),"")</f>
        <v/>
      </c>
      <c r="X74" s="10">
        <f>IFERROR(LARGE(Z74:AL74,1),0)+IFERROR(LARGE(Z74:AL74,2),0)</f>
        <v>36.83032287417484</v>
      </c>
      <c r="Y74" s="10">
        <f>IFERROR(LARGE(Z74:AL74,3),0)+IFERROR(LARGE(Z74:AL74,4),0)</f>
        <v>0</v>
      </c>
      <c r="Z74" s="14"/>
      <c r="AA74" s="36"/>
      <c r="AB74" s="36"/>
      <c r="AC74" s="14">
        <f>IFERROR(VLOOKUP($A74,'H51 100 K'!$AC$6:$AJ$153,7,0),"")</f>
        <v>36.83032287417484</v>
      </c>
      <c r="AD74" s="14" t="str">
        <f>IFERROR(VLOOKUP(A74,'Harce K'!$K$6:$R$12,7,0),"")</f>
        <v/>
      </c>
      <c r="AE74" s="14" t="str">
        <f>IFERROR(VLOOKUP($A74,'Grassor TR150 K'!$BL$4:$BS$7,7,0),"")</f>
        <v/>
      </c>
      <c r="AF74" s="36" t="str">
        <f>IFERROR(VLOOKUP($A74,'Pazur K'!$P$3:$W$7,7,0),"")</f>
        <v/>
      </c>
      <c r="AG74" s="14" t="str">
        <f>IFERROR(VLOOKUP($A74,'Szaga TR100 K'!$J$1:$Q$12,7,0),"")</f>
        <v/>
      </c>
      <c r="AH74" s="36" t="str">
        <f>IFERROR(VLOOKUP($A74,'Odyseja K'!$G$1:$N$6,7,0),"")</f>
        <v/>
      </c>
      <c r="AI74" s="36"/>
      <c r="AJ74" s="14" t="str">
        <f>IFERROR(VLOOKUP($A74,'H52 100 K'!$AC$6:$AJ$27,7,0),"")</f>
        <v/>
      </c>
      <c r="AK74" s="14" t="str">
        <f>IFERROR(VLOOKUP($A74,'Azymut Orient K'!$O$3:$V$4,7,0),"")</f>
        <v/>
      </c>
      <c r="AL74" s="14" t="str">
        <f>IFERROR(VLOOKUP($A74,'Masakra TR100 K'!$AB$5:$AI$7,7,0),"")</f>
        <v/>
      </c>
      <c r="AM74" s="501">
        <f>MIN(COUNT(F74:W74)+MIN(COUNT(Z74:AL74)/2,2),6)</f>
        <v>0.5</v>
      </c>
    </row>
    <row r="75" spans="1:39">
      <c r="A75">
        <v>490</v>
      </c>
      <c r="B75" s="40" t="str">
        <f>VLOOKUP($A75,id!$C:$H,6,0)</f>
        <v>Wawrzyniak Anna</v>
      </c>
      <c r="C75" s="40">
        <f>VLOOKUP($A75,id!$C:$H,4,0)</f>
        <v>0</v>
      </c>
      <c r="D75" s="2">
        <f>IF(E74=E75,D74,ROW(B73))</f>
        <v>73</v>
      </c>
      <c r="E75" s="11">
        <f>LARGE(F75:Y75,1)+LARGE(F75:Y75,2)+IFERROR(LARGE(F75:Y75,3),0)+IFERROR(LARGE(F75:Y75,4),0)+IFERROR(LARGE(F75:Y75,5),0)+IFERROR(LARGE(F75:Y75,6),0)</f>
        <v>36.764705882352949</v>
      </c>
      <c r="F75" s="14"/>
      <c r="G75" s="14"/>
      <c r="H75" s="14"/>
      <c r="I75" s="16"/>
      <c r="J75" s="37"/>
      <c r="K75" s="16"/>
      <c r="L75" s="14"/>
      <c r="M75" s="14"/>
      <c r="N75" s="14"/>
      <c r="O75" s="14" t="str">
        <f>IFERROR(VLOOKUP($A75,'Szaga TR150 K'!$J$1:$Q$6,7,0),"")</f>
        <v/>
      </c>
      <c r="P75" s="14" t="str">
        <f>IFERROR(VLOOKUP($A75,'Rajd Konwalii K'!$L$3:$S$13,7,0),"")</f>
        <v/>
      </c>
      <c r="Q75" s="14" t="str">
        <f>IFERROR(VLOOKUP($A75,'Korno K'!$BE$1:$BL$15,7,0),"")</f>
        <v/>
      </c>
      <c r="R75" s="14" t="str">
        <f>IFERROR(VLOOKUP($A75,'Abentojra K'!$J$2:$Q$10,7,0),"")</f>
        <v/>
      </c>
      <c r="S75" s="14" t="str">
        <f>IFERROR(VLOOKUP($A75,'Mordownik K'!$P$5:$W$14,7,0),"")</f>
        <v/>
      </c>
      <c r="T75" s="14"/>
      <c r="U75" s="14" t="str">
        <f>IFERROR(VLOOKUP($A75,'H52 200 K'!$AL$6:$AS$16,7,0),"")</f>
        <v/>
      </c>
      <c r="V75" s="14" t="str">
        <f>IFERROR(VLOOKUP($A75,'XII Szago K'!$AH$3:$AO$8,7,0),"")</f>
        <v/>
      </c>
      <c r="W75" s="14" t="str">
        <f>IFERROR(VLOOKUP($A75,'Masakra TR200 K'!$AN$5:$AU$8,7,0),"")</f>
        <v/>
      </c>
      <c r="X75" s="10">
        <f>IFERROR(LARGE(Z75:AL75,1),0)+IFERROR(LARGE(Z75:AL75,2),0)</f>
        <v>36.764705882352949</v>
      </c>
      <c r="Y75" s="10">
        <f>IFERROR(LARGE(Z75:AL75,3),0)+IFERROR(LARGE(Z75:AL75,4),0)</f>
        <v>0</v>
      </c>
      <c r="Z75" s="14"/>
      <c r="AA75" s="36"/>
      <c r="AB75" s="36"/>
      <c r="AC75" s="14"/>
      <c r="AD75" s="14"/>
      <c r="AE75" s="14"/>
      <c r="AF75" s="36"/>
      <c r="AG75" s="14">
        <f>IFERROR(VLOOKUP($A75,'Szaga TR100 K'!$J$1:$Q$12,7,0),"")</f>
        <v>36.764705882352949</v>
      </c>
      <c r="AH75" s="36" t="str">
        <f>IFERROR(VLOOKUP($A75,'Odyseja K'!$G$1:$N$6,7,0),"")</f>
        <v/>
      </c>
      <c r="AI75" s="36"/>
      <c r="AJ75" s="14" t="str">
        <f>IFERROR(VLOOKUP($A75,'H52 100 K'!$AC$6:$AJ$27,7,0),"")</f>
        <v/>
      </c>
      <c r="AK75" s="14" t="str">
        <f>IFERROR(VLOOKUP($A75,'Azymut Orient K'!$O$3:$V$4,7,0),"")</f>
        <v/>
      </c>
      <c r="AL75" s="14" t="str">
        <f>IFERROR(VLOOKUP($A75,'Masakra TR100 K'!$AB$5:$AI$7,7,0),"")</f>
        <v/>
      </c>
      <c r="AM75" s="501">
        <f>MIN(COUNT(F75:W75)+MIN(COUNT(Z75:AL75)/2,2),6)</f>
        <v>0.5</v>
      </c>
    </row>
    <row r="76" spans="1:39">
      <c r="A76">
        <v>506</v>
      </c>
      <c r="B76" s="40" t="str">
        <f>VLOOKUP($A76,id!$C:$H,6,0)</f>
        <v>Cieszkowska-Kuchta Magdalena</v>
      </c>
      <c r="C76" s="40" t="str">
        <f>VLOOKUP($A76,id!$C:$H,4,0)</f>
        <v>Kotiki</v>
      </c>
      <c r="D76" s="2">
        <f>IF(E75=E76,D75,ROW(B74))</f>
        <v>74</v>
      </c>
      <c r="E76" s="11">
        <f>LARGE(F76:Y76,1)+LARGE(F76:Y76,2)+IFERROR(LARGE(F76:Y76,3),0)+IFERROR(LARGE(F76:Y76,4),0)+IFERROR(LARGE(F76:Y76,5),0)+IFERROR(LARGE(F76:Y76,6),0)</f>
        <v>36.646756229093</v>
      </c>
      <c r="F76" s="14"/>
      <c r="G76" s="14"/>
      <c r="H76" s="14"/>
      <c r="I76" s="16"/>
      <c r="J76" s="37"/>
      <c r="K76" s="16"/>
      <c r="L76" s="14"/>
      <c r="M76" s="14"/>
      <c r="N76" s="14"/>
      <c r="O76" s="14"/>
      <c r="P76" s="14">
        <f>IFERROR(VLOOKUP($A76,'Rajd Konwalii K'!$L$3:$S$13,7,0),"")</f>
        <v>36.646756229093</v>
      </c>
      <c r="Q76" s="14" t="str">
        <f>IFERROR(VLOOKUP($A76,'Korno K'!$BE$1:$BL$15,7,0),"")</f>
        <v/>
      </c>
      <c r="R76" s="14" t="str">
        <f>IFERROR(VLOOKUP($A76,'Abentojra K'!$J$2:$Q$10,7,0),"")</f>
        <v/>
      </c>
      <c r="S76" s="14" t="str">
        <f>IFERROR(VLOOKUP($A76,'Mordownik K'!$P$5:$W$14,7,0),"")</f>
        <v/>
      </c>
      <c r="T76" s="14"/>
      <c r="U76" s="14" t="str">
        <f>IFERROR(VLOOKUP($A76,'H52 200 K'!$AL$6:$AS$16,7,0),"")</f>
        <v/>
      </c>
      <c r="V76" s="14" t="str">
        <f>IFERROR(VLOOKUP($A76,'XII Szago K'!$AH$3:$AO$8,7,0),"")</f>
        <v/>
      </c>
      <c r="W76" s="14" t="str">
        <f>IFERROR(VLOOKUP($A76,'Masakra TR200 K'!$AN$5:$AU$8,7,0),"")</f>
        <v/>
      </c>
      <c r="X76" s="10">
        <f>IFERROR(LARGE(Z76:AL76,1),0)+IFERROR(LARGE(Z76:AL76,2),0)</f>
        <v>0</v>
      </c>
      <c r="Y76" s="10">
        <f>IFERROR(LARGE(Z76:AL76,3),0)+IFERROR(LARGE(Z76:AL76,4),0)</f>
        <v>0</v>
      </c>
      <c r="Z76" s="14"/>
      <c r="AA76" s="36"/>
      <c r="AB76" s="36"/>
      <c r="AC76" s="14"/>
      <c r="AD76" s="14"/>
      <c r="AE76" s="14"/>
      <c r="AF76" s="36"/>
      <c r="AG76" s="14"/>
      <c r="AH76" s="36" t="str">
        <f>IFERROR(VLOOKUP($A76,'Odyseja K'!$G$1:$N$6,7,0),"")</f>
        <v/>
      </c>
      <c r="AI76" s="36"/>
      <c r="AJ76" s="14" t="str">
        <f>IFERROR(VLOOKUP($A76,'H52 100 K'!$AC$6:$AJ$27,7,0),"")</f>
        <v/>
      </c>
      <c r="AK76" s="14" t="str">
        <f>IFERROR(VLOOKUP($A76,'Azymut Orient K'!$O$3:$V$4,7,0),"")</f>
        <v/>
      </c>
      <c r="AL76" s="14" t="str">
        <f>IFERROR(VLOOKUP($A76,'Masakra TR100 K'!$AB$5:$AI$7,7,0),"")</f>
        <v/>
      </c>
      <c r="AM76" s="501">
        <f>MIN(COUNT(F76:W76)+MIN(COUNT(Z76:AL76)/2,2),6)</f>
        <v>1</v>
      </c>
    </row>
    <row r="77" spans="1:39">
      <c r="A77" s="15">
        <v>367</v>
      </c>
      <c r="B77" s="40" t="str">
        <f>VLOOKUP($A77,id!$C:$H,6,0)</f>
        <v>Skuras Anna</v>
      </c>
      <c r="C77" s="40" t="str">
        <f>VLOOKUP($A77,id!$C:$H,4,0)</f>
        <v>Intel/Dziubasy w lasy</v>
      </c>
      <c r="D77" s="2">
        <f>IF(E76=E77,D76,ROW(B75))</f>
        <v>75</v>
      </c>
      <c r="E77" s="11">
        <f>LARGE(F77:Y77,1)+LARGE(F77:Y77,2)+IFERROR(LARGE(F77:Y77,3),0)+IFERROR(LARGE(F77:Y77,4),0)+IFERROR(LARGE(F77:Y77,5),0)+IFERROR(LARGE(F77:Y77,6),0)</f>
        <v>35.7780279349127</v>
      </c>
      <c r="F77" s="14"/>
      <c r="G77" s="14"/>
      <c r="H77" s="14"/>
      <c r="I77" s="16" t="str">
        <f>IFERROR(VLOOKUP($A77,'Dymno K'!$BD$3:$BK$11,7,0),"")</f>
        <v/>
      </c>
      <c r="J77" s="37" t="str">
        <f>IFERROR(VLOOKUP($A77,'X Kompas K'!$L$2:$S$5,7,0),"")</f>
        <v/>
      </c>
      <c r="K77" s="16" t="str">
        <f>IFERROR(VLOOKUP($A77,'Dukty K'!$BH$1:$BO$9,7,0),"")</f>
        <v/>
      </c>
      <c r="L77" s="14" t="str">
        <f>IFERROR(VLOOKUP($A77,'Tropy K'!$O$2:$V$16,7,0),"")</f>
        <v/>
      </c>
      <c r="M77" s="14" t="str">
        <f>IFERROR(VLOOKUP($A77,'Grassor TR300 K'!$CR$4:$CY$7,7,0),"")</f>
        <v/>
      </c>
      <c r="N77" s="14" t="str">
        <f>IFERROR(VLOOKUP($A77,'BO K'!$S$4:$Z$16,7,0),"")</f>
        <v/>
      </c>
      <c r="O77" s="14" t="str">
        <f>IFERROR(VLOOKUP($A77,'Szaga TR150 K'!$J$1:$Q$6,7,0),"")</f>
        <v/>
      </c>
      <c r="P77" s="14" t="str">
        <f>IFERROR(VLOOKUP($A77,'Rajd Konwalii K'!$L$3:$S$13,7,0),"")</f>
        <v/>
      </c>
      <c r="Q77" s="14" t="str">
        <f>IFERROR(VLOOKUP($A77,'Korno K'!$BE$1:$BL$15,7,0),"")</f>
        <v/>
      </c>
      <c r="R77" s="14" t="str">
        <f>IFERROR(VLOOKUP($A77,'Abentojra K'!$J$2:$Q$10,7,0),"")</f>
        <v/>
      </c>
      <c r="S77" s="14" t="str">
        <f>IFERROR(VLOOKUP($A77,'Mordownik K'!$P$5:$W$14,7,0),"")</f>
        <v/>
      </c>
      <c r="T77" s="14"/>
      <c r="U77" s="14" t="str">
        <f>IFERROR(VLOOKUP($A77,'H52 200 K'!$AL$6:$AS$16,7,0),"")</f>
        <v/>
      </c>
      <c r="V77" s="14" t="str">
        <f>IFERROR(VLOOKUP($A77,'XII Szago K'!$AH$3:$AO$8,7,0),"")</f>
        <v/>
      </c>
      <c r="W77" s="14" t="str">
        <f>IFERROR(VLOOKUP($A77,'Masakra TR200 K'!$AN$5:$AU$8,7,0),"")</f>
        <v/>
      </c>
      <c r="X77" s="10">
        <f>IFERROR(LARGE(Z77:AL77,1),0)+IFERROR(LARGE(Z77:AL77,2),0)</f>
        <v>35.7780279349127</v>
      </c>
      <c r="Y77" s="10">
        <f>IFERROR(LARGE(Z77:AL77,3),0)+IFERROR(LARGE(Z77:AL77,4),0)</f>
        <v>0</v>
      </c>
      <c r="Z77" s="14"/>
      <c r="AA77" s="36"/>
      <c r="AB77" s="36"/>
      <c r="AC77" s="14">
        <f>IFERROR(VLOOKUP($A77,'H51 100 K'!$AC$6:$AJ$153,7,0),"")</f>
        <v>35.7780279349127</v>
      </c>
      <c r="AD77" s="14" t="str">
        <f>IFERROR(VLOOKUP(A77,'Harce K'!$K$6:$R$12,7,0),"")</f>
        <v/>
      </c>
      <c r="AE77" s="14" t="str">
        <f>IFERROR(VLOOKUP($A77,'Grassor TR150 K'!$BL$4:$BS$7,7,0),"")</f>
        <v/>
      </c>
      <c r="AF77" s="36" t="str">
        <f>IFERROR(VLOOKUP($A77,'Pazur K'!$P$3:$W$7,7,0),"")</f>
        <v/>
      </c>
      <c r="AG77" s="14" t="str">
        <f>IFERROR(VLOOKUP($A77,'Szaga TR100 K'!$J$1:$Q$12,7,0),"")</f>
        <v/>
      </c>
      <c r="AH77" s="36" t="str">
        <f>IFERROR(VLOOKUP($A77,'Odyseja K'!$G$1:$N$6,7,0),"")</f>
        <v/>
      </c>
      <c r="AI77" s="36"/>
      <c r="AJ77" s="14" t="str">
        <f>IFERROR(VLOOKUP($A77,'H52 100 K'!$AC$6:$AJ$27,7,0),"")</f>
        <v/>
      </c>
      <c r="AK77" s="14" t="str">
        <f>IFERROR(VLOOKUP($A77,'Azymut Orient K'!$O$3:$V$4,7,0),"")</f>
        <v/>
      </c>
      <c r="AL77" s="14" t="str">
        <f>IFERROR(VLOOKUP($A77,'Masakra TR100 K'!$AB$5:$AI$7,7,0),"")</f>
        <v/>
      </c>
      <c r="AM77" s="501">
        <f>MIN(COUNT(F77:W77)+MIN(COUNT(Z77:AL77)/2,2),6)</f>
        <v>0.5</v>
      </c>
    </row>
    <row r="78" spans="1:39">
      <c r="A78">
        <v>751</v>
      </c>
      <c r="B78" s="40" t="str">
        <f>VLOOKUP($A78,id!$C:$H,6,0)</f>
        <v>Kowal Wiktoria</v>
      </c>
      <c r="C78" s="40" t="str">
        <f>VLOOKUP($A78,id!$C:$H,4,0)</f>
        <v>STOPA Słupsk</v>
      </c>
      <c r="D78" s="2">
        <f>IF(E77=E78,D77,ROW(B76))</f>
        <v>76</v>
      </c>
      <c r="E78" s="11">
        <f>LARGE(F78:Y78,1)+LARGE(F78:Y78,2)+IFERROR(LARGE(F78:Y78,3),0)+IFERROR(LARGE(F78:Y78,4),0)+IFERROR(LARGE(F78:Y78,5),0)+IFERROR(LARGE(F78:Y78,6),0)</f>
        <v>34.042553191489361</v>
      </c>
      <c r="F78" s="14"/>
      <c r="G78" s="14"/>
      <c r="H78" s="14"/>
      <c r="I78" s="16"/>
      <c r="J78" s="37"/>
      <c r="K78" s="16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 t="str">
        <f>IFERROR(VLOOKUP($A78,'Masakra TR200 K'!$AN$5:$AU$8,7,0),"")</f>
        <v/>
      </c>
      <c r="X78" s="10">
        <f>IFERROR(LARGE(Z78:AL78,1),0)+IFERROR(LARGE(Z78:AL78,2),0)</f>
        <v>34.042553191489361</v>
      </c>
      <c r="Y78" s="10">
        <f>IFERROR(LARGE(Z78:AL78,3),0)+IFERROR(LARGE(Z78:AL78,4),0)</f>
        <v>0</v>
      </c>
      <c r="Z78" s="14"/>
      <c r="AA78" s="36"/>
      <c r="AB78" s="36"/>
      <c r="AC78" s="14"/>
      <c r="AD78" s="14"/>
      <c r="AE78" s="14"/>
      <c r="AF78" s="36"/>
      <c r="AG78" s="14"/>
      <c r="AH78" s="36"/>
      <c r="AI78" s="36"/>
      <c r="AJ78" s="14"/>
      <c r="AK78" s="14"/>
      <c r="AL78" s="14">
        <f>IFERROR(VLOOKUP($A78,'Masakra TR100 K'!$AB$5:$AI$7,7,0),"")</f>
        <v>34.042553191489361</v>
      </c>
      <c r="AM78" s="501">
        <f>MIN(COUNT(F78:W78)+MIN(COUNT(Z78:AL78)/2,2),6)</f>
        <v>0.5</v>
      </c>
    </row>
    <row r="79" spans="1:39">
      <c r="A79">
        <v>483</v>
      </c>
      <c r="B79" s="40" t="str">
        <f>VLOOKUP($A79,id!$C:$H,6,0)</f>
        <v>Wulf Gosia</v>
      </c>
      <c r="C79" s="40">
        <f>VLOOKUP($A79,id!$C:$H,4,0)</f>
        <v>0</v>
      </c>
      <c r="D79" s="2">
        <f>IF(E78=E79,D78,ROW(B77))</f>
        <v>77</v>
      </c>
      <c r="E79" s="11">
        <f>LARGE(F79:Y79,1)+LARGE(F79:Y79,2)+IFERROR(LARGE(F79:Y79,3),0)+IFERROR(LARGE(F79:Y79,4),0)+IFERROR(LARGE(F79:Y79,5),0)+IFERROR(LARGE(F79:Y79,6),0)</f>
        <v>32.442748091603058</v>
      </c>
      <c r="F79" s="14"/>
      <c r="G79" s="14"/>
      <c r="H79" s="14"/>
      <c r="I79" s="16"/>
      <c r="J79" s="37"/>
      <c r="K79" s="16"/>
      <c r="L79" s="14"/>
      <c r="M79" s="14"/>
      <c r="N79" s="14"/>
      <c r="O79" s="14" t="str">
        <f>IFERROR(VLOOKUP($A79,'Szaga TR150 K'!$J$1:$Q$6,7,0),"")</f>
        <v/>
      </c>
      <c r="P79" s="14" t="str">
        <f>IFERROR(VLOOKUP($A79,'Rajd Konwalii K'!$L$3:$S$13,7,0),"")</f>
        <v/>
      </c>
      <c r="Q79" s="14" t="str">
        <f>IFERROR(VLOOKUP($A79,'Korno K'!$BE$1:$BL$15,7,0),"")</f>
        <v/>
      </c>
      <c r="R79" s="14" t="str">
        <f>IFERROR(VLOOKUP($A79,'Abentojra K'!$J$2:$Q$10,7,0),"")</f>
        <v/>
      </c>
      <c r="S79" s="14" t="str">
        <f>IFERROR(VLOOKUP($A79,'Mordownik K'!$P$5:$W$14,7,0),"")</f>
        <v/>
      </c>
      <c r="T79" s="14"/>
      <c r="U79" s="14" t="str">
        <f>IFERROR(VLOOKUP($A79,'H52 200 K'!$AL$6:$AS$16,7,0),"")</f>
        <v/>
      </c>
      <c r="V79" s="14" t="str">
        <f>IFERROR(VLOOKUP($A79,'XII Szago K'!$AH$3:$AO$8,7,0),"")</f>
        <v/>
      </c>
      <c r="W79" s="14" t="str">
        <f>IFERROR(VLOOKUP($A79,'Masakra TR200 K'!$AN$5:$AU$8,7,0),"")</f>
        <v/>
      </c>
      <c r="X79" s="10">
        <f>IFERROR(LARGE(Z79:AL79,1),0)+IFERROR(LARGE(Z79:AL79,2),0)</f>
        <v>32.442748091603058</v>
      </c>
      <c r="Y79" s="10">
        <f>IFERROR(LARGE(Z79:AL79,3),0)+IFERROR(LARGE(Z79:AL79,4),0)</f>
        <v>0</v>
      </c>
      <c r="Z79" s="14"/>
      <c r="AA79" s="36"/>
      <c r="AB79" s="36"/>
      <c r="AC79" s="14"/>
      <c r="AD79" s="14"/>
      <c r="AE79" s="14"/>
      <c r="AF79" s="36"/>
      <c r="AG79" s="14">
        <f>IFERROR(VLOOKUP($A79,'Szaga TR100 K'!$J$1:$Q$12,7,0),"")</f>
        <v>32.442748091603058</v>
      </c>
      <c r="AH79" s="36" t="str">
        <f>IFERROR(VLOOKUP($A79,'Odyseja K'!$G$1:$N$6,7,0),"")</f>
        <v/>
      </c>
      <c r="AI79" s="36"/>
      <c r="AJ79" s="14" t="str">
        <f>IFERROR(VLOOKUP($A79,'H52 100 K'!$AC$6:$AJ$27,7,0),"")</f>
        <v/>
      </c>
      <c r="AK79" s="14" t="str">
        <f>IFERROR(VLOOKUP($A79,'Azymut Orient K'!$O$3:$V$4,7,0),"")</f>
        <v/>
      </c>
      <c r="AL79" s="14" t="str">
        <f>IFERROR(VLOOKUP($A79,'Masakra TR100 K'!$AB$5:$AI$7,7,0),"")</f>
        <v/>
      </c>
      <c r="AM79" s="501">
        <f>MIN(COUNT(F79:W79)+MIN(COUNT(Z79:AL79)/2,2),6)</f>
        <v>0.5</v>
      </c>
    </row>
    <row r="80" spans="1:39">
      <c r="A80">
        <v>484</v>
      </c>
      <c r="B80" s="40" t="str">
        <f>VLOOKUP($A80,id!$C:$H,6,0)</f>
        <v>Trafas Joanna</v>
      </c>
      <c r="C80" s="40">
        <f>VLOOKUP($A80,id!$C:$H,4,0)</f>
        <v>0</v>
      </c>
      <c r="D80" s="2">
        <f>IF(E79=E80,D79,ROW(B78))</f>
        <v>77</v>
      </c>
      <c r="E80" s="11">
        <f>LARGE(F80:Y80,1)+LARGE(F80:Y80,2)+IFERROR(LARGE(F80:Y80,3),0)+IFERROR(LARGE(F80:Y80,4),0)+IFERROR(LARGE(F80:Y80,5),0)+IFERROR(LARGE(F80:Y80,6),0)</f>
        <v>32.442748091603058</v>
      </c>
      <c r="F80" s="14"/>
      <c r="G80" s="14"/>
      <c r="H80" s="14"/>
      <c r="I80" s="16"/>
      <c r="J80" s="37"/>
      <c r="K80" s="16"/>
      <c r="L80" s="14"/>
      <c r="M80" s="14"/>
      <c r="N80" s="14"/>
      <c r="O80" s="14" t="str">
        <f>IFERROR(VLOOKUP($A80,'Szaga TR150 K'!$J$1:$Q$6,7,0),"")</f>
        <v/>
      </c>
      <c r="P80" s="14" t="str">
        <f>IFERROR(VLOOKUP($A80,'Rajd Konwalii K'!$L$3:$S$13,7,0),"")</f>
        <v/>
      </c>
      <c r="Q80" s="14" t="str">
        <f>IFERROR(VLOOKUP($A80,'Korno K'!$BE$1:$BL$15,7,0),"")</f>
        <v/>
      </c>
      <c r="R80" s="14" t="str">
        <f>IFERROR(VLOOKUP($A80,'Abentojra K'!$J$2:$Q$10,7,0),"")</f>
        <v/>
      </c>
      <c r="S80" s="14" t="str">
        <f>IFERROR(VLOOKUP($A80,'Mordownik K'!$P$5:$W$14,7,0),"")</f>
        <v/>
      </c>
      <c r="T80" s="14"/>
      <c r="U80" s="14" t="str">
        <f>IFERROR(VLOOKUP($A80,'H52 200 K'!$AL$6:$AS$16,7,0),"")</f>
        <v/>
      </c>
      <c r="V80" s="14" t="str">
        <f>IFERROR(VLOOKUP($A80,'XII Szago K'!$AH$3:$AO$8,7,0),"")</f>
        <v/>
      </c>
      <c r="W80" s="14" t="str">
        <f>IFERROR(VLOOKUP($A80,'Masakra TR200 K'!$AN$5:$AU$8,7,0),"")</f>
        <v/>
      </c>
      <c r="X80" s="10">
        <f>IFERROR(LARGE(Z80:AL80,1),0)+IFERROR(LARGE(Z80:AL80,2),0)</f>
        <v>32.442748091603058</v>
      </c>
      <c r="Y80" s="10">
        <f>IFERROR(LARGE(Z80:AL80,3),0)+IFERROR(LARGE(Z80:AL80,4),0)</f>
        <v>0</v>
      </c>
      <c r="Z80" s="14"/>
      <c r="AA80" s="36"/>
      <c r="AB80" s="36"/>
      <c r="AC80" s="14"/>
      <c r="AD80" s="14"/>
      <c r="AE80" s="14"/>
      <c r="AF80" s="36"/>
      <c r="AG80" s="14">
        <f>IFERROR(VLOOKUP($A80,'Szaga TR100 K'!$J$1:$Q$12,7,0),"")</f>
        <v>32.442748091603058</v>
      </c>
      <c r="AH80" s="36" t="str">
        <f>IFERROR(VLOOKUP($A80,'Odyseja K'!$G$1:$N$6,7,0),"")</f>
        <v/>
      </c>
      <c r="AI80" s="36"/>
      <c r="AJ80" s="14" t="str">
        <f>IFERROR(VLOOKUP($A80,'H52 100 K'!$AC$6:$AJ$27,7,0),"")</f>
        <v/>
      </c>
      <c r="AK80" s="14" t="str">
        <f>IFERROR(VLOOKUP($A80,'Azymut Orient K'!$O$3:$V$4,7,0),"")</f>
        <v/>
      </c>
      <c r="AL80" s="14" t="str">
        <f>IFERROR(VLOOKUP($A80,'Masakra TR100 K'!$AB$5:$AI$7,7,0),"")</f>
        <v/>
      </c>
      <c r="AM80" s="501">
        <f>MIN(COUNT(F80:W80)+MIN(COUNT(Z80:AL80)/2,2),6)</f>
        <v>0.5</v>
      </c>
    </row>
    <row r="81" spans="1:39">
      <c r="A81">
        <v>485</v>
      </c>
      <c r="B81" s="40" t="str">
        <f>VLOOKUP($A81,id!$C:$H,6,0)</f>
        <v>Tyranowska Anna</v>
      </c>
      <c r="C81" s="40">
        <f>VLOOKUP($A81,id!$C:$H,4,0)</f>
        <v>0</v>
      </c>
      <c r="D81" s="2">
        <f>IF(E80=E81,D80,ROW(B79))</f>
        <v>77</v>
      </c>
      <c r="E81" s="11">
        <f>LARGE(F81:Y81,1)+LARGE(F81:Y81,2)+IFERROR(LARGE(F81:Y81,3),0)+IFERROR(LARGE(F81:Y81,4),0)+IFERROR(LARGE(F81:Y81,5),0)+IFERROR(LARGE(F81:Y81,6),0)</f>
        <v>32.442748091603058</v>
      </c>
      <c r="F81" s="14"/>
      <c r="G81" s="14"/>
      <c r="H81" s="14"/>
      <c r="I81" s="16"/>
      <c r="J81" s="37"/>
      <c r="K81" s="16"/>
      <c r="L81" s="14"/>
      <c r="M81" s="14"/>
      <c r="N81" s="14"/>
      <c r="O81" s="14" t="str">
        <f>IFERROR(VLOOKUP($A81,'Szaga TR150 K'!$J$1:$Q$6,7,0),"")</f>
        <v/>
      </c>
      <c r="P81" s="14" t="str">
        <f>IFERROR(VLOOKUP($A81,'Rajd Konwalii K'!$L$3:$S$13,7,0),"")</f>
        <v/>
      </c>
      <c r="Q81" s="14" t="str">
        <f>IFERROR(VLOOKUP($A81,'Korno K'!$BE$1:$BL$15,7,0),"")</f>
        <v/>
      </c>
      <c r="R81" s="14" t="str">
        <f>IFERROR(VLOOKUP($A81,'Abentojra K'!$J$2:$Q$10,7,0),"")</f>
        <v/>
      </c>
      <c r="S81" s="14" t="str">
        <f>IFERROR(VLOOKUP($A81,'Mordownik K'!$P$5:$W$14,7,0),"")</f>
        <v/>
      </c>
      <c r="T81" s="14"/>
      <c r="U81" s="14" t="str">
        <f>IFERROR(VLOOKUP($A81,'H52 200 K'!$AL$6:$AS$16,7,0),"")</f>
        <v/>
      </c>
      <c r="V81" s="14" t="str">
        <f>IFERROR(VLOOKUP($A81,'XII Szago K'!$AH$3:$AO$8,7,0),"")</f>
        <v/>
      </c>
      <c r="W81" s="14" t="str">
        <f>IFERROR(VLOOKUP($A81,'Masakra TR200 K'!$AN$5:$AU$8,7,0),"")</f>
        <v/>
      </c>
      <c r="X81" s="10">
        <f>IFERROR(LARGE(Z81:AL81,1),0)+IFERROR(LARGE(Z81:AL81,2),0)</f>
        <v>32.442748091603058</v>
      </c>
      <c r="Y81" s="10">
        <f>IFERROR(LARGE(Z81:AL81,3),0)+IFERROR(LARGE(Z81:AL81,4),0)</f>
        <v>0</v>
      </c>
      <c r="Z81" s="14"/>
      <c r="AA81" s="36"/>
      <c r="AB81" s="36"/>
      <c r="AC81" s="14"/>
      <c r="AD81" s="14"/>
      <c r="AE81" s="14"/>
      <c r="AF81" s="36"/>
      <c r="AG81" s="14">
        <f>IFERROR(VLOOKUP($A81,'Szaga TR100 K'!$J$1:$Q$12,7,0),"")</f>
        <v>32.442748091603058</v>
      </c>
      <c r="AH81" s="36" t="str">
        <f>IFERROR(VLOOKUP($A81,'Odyseja K'!$G$1:$N$6,7,0),"")</f>
        <v/>
      </c>
      <c r="AI81" s="36"/>
      <c r="AJ81" s="14" t="str">
        <f>IFERROR(VLOOKUP($A81,'H52 100 K'!$AC$6:$AJ$27,7,0),"")</f>
        <v/>
      </c>
      <c r="AK81" s="14" t="str">
        <f>IFERROR(VLOOKUP($A81,'Azymut Orient K'!$O$3:$V$4,7,0),"")</f>
        <v/>
      </c>
      <c r="AL81" s="14" t="str">
        <f>IFERROR(VLOOKUP($A81,'Masakra TR100 K'!$AB$5:$AI$7,7,0),"")</f>
        <v/>
      </c>
      <c r="AM81" s="501">
        <f>MIN(COUNT(F81:W81)+MIN(COUNT(Z81:AL81)/2,2),6)</f>
        <v>0.5</v>
      </c>
    </row>
    <row r="82" spans="1:39">
      <c r="A82">
        <v>486</v>
      </c>
      <c r="B82" s="40" t="str">
        <f>VLOOKUP($A82,id!$C:$H,6,0)</f>
        <v>Słomińska Aneta</v>
      </c>
      <c r="C82" s="40">
        <f>VLOOKUP($A82,id!$C:$H,4,0)</f>
        <v>0</v>
      </c>
      <c r="D82" s="2">
        <f>IF(E81=E82,D81,ROW(B80))</f>
        <v>77</v>
      </c>
      <c r="E82" s="11">
        <f>LARGE(F82:Y82,1)+LARGE(F82:Y82,2)+IFERROR(LARGE(F82:Y82,3),0)+IFERROR(LARGE(F82:Y82,4),0)+IFERROR(LARGE(F82:Y82,5),0)+IFERROR(LARGE(F82:Y82,6),0)</f>
        <v>32.442748091603058</v>
      </c>
      <c r="F82" s="14"/>
      <c r="G82" s="14"/>
      <c r="H82" s="14"/>
      <c r="I82" s="16"/>
      <c r="J82" s="37"/>
      <c r="K82" s="16"/>
      <c r="L82" s="14"/>
      <c r="M82" s="14"/>
      <c r="N82" s="14"/>
      <c r="O82" s="14" t="str">
        <f>IFERROR(VLOOKUP($A82,'Szaga TR150 K'!$J$1:$Q$6,7,0),"")</f>
        <v/>
      </c>
      <c r="P82" s="14" t="str">
        <f>IFERROR(VLOOKUP($A82,'Rajd Konwalii K'!$L$3:$S$13,7,0),"")</f>
        <v/>
      </c>
      <c r="Q82" s="14" t="str">
        <f>IFERROR(VLOOKUP($A82,'Korno K'!$BE$1:$BL$15,7,0),"")</f>
        <v/>
      </c>
      <c r="R82" s="14" t="str">
        <f>IFERROR(VLOOKUP($A82,'Abentojra K'!$J$2:$Q$10,7,0),"")</f>
        <v/>
      </c>
      <c r="S82" s="14" t="str">
        <f>IFERROR(VLOOKUP($A82,'Mordownik K'!$P$5:$W$14,7,0),"")</f>
        <v/>
      </c>
      <c r="T82" s="14"/>
      <c r="U82" s="14" t="str">
        <f>IFERROR(VLOOKUP($A82,'H52 200 K'!$AL$6:$AS$16,7,0),"")</f>
        <v/>
      </c>
      <c r="V82" s="14" t="str">
        <f>IFERROR(VLOOKUP($A82,'XII Szago K'!$AH$3:$AO$8,7,0),"")</f>
        <v/>
      </c>
      <c r="W82" s="14" t="str">
        <f>IFERROR(VLOOKUP($A82,'Masakra TR200 K'!$AN$5:$AU$8,7,0),"")</f>
        <v/>
      </c>
      <c r="X82" s="10">
        <f>IFERROR(LARGE(Z82:AL82,1),0)+IFERROR(LARGE(Z82:AL82,2),0)</f>
        <v>32.442748091603058</v>
      </c>
      <c r="Y82" s="10">
        <f>IFERROR(LARGE(Z82:AL82,3),0)+IFERROR(LARGE(Z82:AL82,4),0)</f>
        <v>0</v>
      </c>
      <c r="Z82" s="14"/>
      <c r="AA82" s="36"/>
      <c r="AB82" s="36"/>
      <c r="AC82" s="14"/>
      <c r="AD82" s="14"/>
      <c r="AE82" s="14"/>
      <c r="AF82" s="36"/>
      <c r="AG82" s="14">
        <f>IFERROR(VLOOKUP($A82,'Szaga TR100 K'!$J$1:$Q$12,7,0),"")</f>
        <v>32.442748091603058</v>
      </c>
      <c r="AH82" s="36" t="str">
        <f>IFERROR(VLOOKUP($A82,'Odyseja K'!$G$1:$N$6,7,0),"")</f>
        <v/>
      </c>
      <c r="AI82" s="36"/>
      <c r="AJ82" s="14" t="str">
        <f>IFERROR(VLOOKUP($A82,'H52 100 K'!$AC$6:$AJ$27,7,0),"")</f>
        <v/>
      </c>
      <c r="AK82" s="14" t="str">
        <f>IFERROR(VLOOKUP($A82,'Azymut Orient K'!$O$3:$V$4,7,0),"")</f>
        <v/>
      </c>
      <c r="AL82" s="14" t="str">
        <f>IFERROR(VLOOKUP($A82,'Masakra TR100 K'!$AB$5:$AI$7,7,0),"")</f>
        <v/>
      </c>
      <c r="AM82" s="501">
        <f>MIN(COUNT(F82:W82)+MIN(COUNT(Z82:AL82)/2,2),6)</f>
        <v>0.5</v>
      </c>
    </row>
    <row r="83" spans="1:39">
      <c r="A83" s="15">
        <v>369</v>
      </c>
      <c r="B83" s="40" t="str">
        <f>VLOOKUP($A83,id!$C:$H,6,0)</f>
        <v>Najder Ewa</v>
      </c>
      <c r="C83" s="40">
        <f>VLOOKUP($A83,id!$C:$H,4,0)</f>
        <v>0</v>
      </c>
      <c r="D83" s="2">
        <f>IF(E82=E83,D82,ROW(B81))</f>
        <v>81</v>
      </c>
      <c r="E83" s="11">
        <f>LARGE(F83:Y83,1)+LARGE(F83:Y83,2)+IFERROR(LARGE(F83:Y83,3),0)+IFERROR(LARGE(F83:Y83,4),0)+IFERROR(LARGE(F83:Y83,5),0)+IFERROR(LARGE(F83:Y83,6),0)</f>
        <v>31.568848177864144</v>
      </c>
      <c r="F83" s="14"/>
      <c r="G83" s="14"/>
      <c r="H83" s="14"/>
      <c r="I83" s="16" t="str">
        <f>IFERROR(VLOOKUP($A83,'Dymno K'!$BD$3:$BK$11,7,0),"")</f>
        <v/>
      </c>
      <c r="J83" s="37" t="str">
        <f>IFERROR(VLOOKUP($A83,'X Kompas K'!$L$2:$S$5,7,0),"")</f>
        <v/>
      </c>
      <c r="K83" s="16" t="str">
        <f>IFERROR(VLOOKUP($A83,'Dukty K'!$BH$1:$BO$9,7,0),"")</f>
        <v/>
      </c>
      <c r="L83" s="14" t="str">
        <f>IFERROR(VLOOKUP($A83,'Tropy K'!$O$2:$V$16,7,0),"")</f>
        <v/>
      </c>
      <c r="M83" s="14" t="str">
        <f>IFERROR(VLOOKUP($A83,'Grassor TR300 K'!$CR$4:$CY$7,7,0),"")</f>
        <v/>
      </c>
      <c r="N83" s="14" t="str">
        <f>IFERROR(VLOOKUP($A83,'BO K'!$S$4:$Z$16,7,0),"")</f>
        <v/>
      </c>
      <c r="O83" s="14" t="str">
        <f>IFERROR(VLOOKUP($A83,'Szaga TR150 K'!$J$1:$Q$6,7,0),"")</f>
        <v/>
      </c>
      <c r="P83" s="14" t="str">
        <f>IFERROR(VLOOKUP($A83,'Rajd Konwalii K'!$L$3:$S$13,7,0),"")</f>
        <v/>
      </c>
      <c r="Q83" s="14" t="str">
        <f>IFERROR(VLOOKUP($A83,'Korno K'!$BE$1:$BL$15,7,0),"")</f>
        <v/>
      </c>
      <c r="R83" s="14" t="str">
        <f>IFERROR(VLOOKUP($A83,'Abentojra K'!$J$2:$Q$10,7,0),"")</f>
        <v/>
      </c>
      <c r="S83" s="14" t="str">
        <f>IFERROR(VLOOKUP($A83,'Mordownik K'!$P$5:$W$14,7,0),"")</f>
        <v/>
      </c>
      <c r="T83" s="14"/>
      <c r="U83" s="14" t="str">
        <f>IFERROR(VLOOKUP($A83,'H52 200 K'!$AL$6:$AS$16,7,0),"")</f>
        <v/>
      </c>
      <c r="V83" s="14" t="str">
        <f>IFERROR(VLOOKUP($A83,'XII Szago K'!$AH$3:$AO$8,7,0),"")</f>
        <v/>
      </c>
      <c r="W83" s="14" t="str">
        <f>IFERROR(VLOOKUP($A83,'Masakra TR200 K'!$AN$5:$AU$8,7,0),"")</f>
        <v/>
      </c>
      <c r="X83" s="10">
        <f>IFERROR(LARGE(Z83:AL83,1),0)+IFERROR(LARGE(Z83:AL83,2),0)</f>
        <v>31.568848177864144</v>
      </c>
      <c r="Y83" s="10">
        <f>IFERROR(LARGE(Z83:AL83,3),0)+IFERROR(LARGE(Z83:AL83,4),0)</f>
        <v>0</v>
      </c>
      <c r="Z83" s="14"/>
      <c r="AA83" s="36"/>
      <c r="AB83" s="36"/>
      <c r="AC83" s="14">
        <f>IFERROR(VLOOKUP($A83,'H51 100 K'!$AC$6:$AJ$153,7,0),"")</f>
        <v>31.568848177864144</v>
      </c>
      <c r="AD83" s="14" t="str">
        <f>IFERROR(VLOOKUP(A83,'Harce K'!$K$6:$R$12,7,0),"")</f>
        <v/>
      </c>
      <c r="AE83" s="14" t="str">
        <f>IFERROR(VLOOKUP($A83,'Grassor TR150 K'!$BL$4:$BS$7,7,0),"")</f>
        <v/>
      </c>
      <c r="AF83" s="36" t="str">
        <f>IFERROR(VLOOKUP($A83,'Pazur K'!$P$3:$W$7,7,0),"")</f>
        <v/>
      </c>
      <c r="AG83" s="14" t="str">
        <f>IFERROR(VLOOKUP($A83,'Szaga TR100 K'!$J$1:$Q$12,7,0),"")</f>
        <v/>
      </c>
      <c r="AH83" s="36" t="str">
        <f>IFERROR(VLOOKUP($A83,'Odyseja K'!$G$1:$N$6,7,0),"")</f>
        <v/>
      </c>
      <c r="AI83" s="36"/>
      <c r="AJ83" s="14" t="str">
        <f>IFERROR(VLOOKUP($A83,'H52 100 K'!$AC$6:$AJ$27,7,0),"")</f>
        <v/>
      </c>
      <c r="AK83" s="14" t="str">
        <f>IFERROR(VLOOKUP($A83,'Azymut Orient K'!$O$3:$V$4,7,0),"")</f>
        <v/>
      </c>
      <c r="AL83" s="14" t="str">
        <f>IFERROR(VLOOKUP($A83,'Masakra TR100 K'!$AB$5:$AI$7,7,0),"")</f>
        <v/>
      </c>
      <c r="AM83" s="501">
        <f>MIN(COUNT(F83:W83)+MIN(COUNT(Z83:AL83)/2,2),6)</f>
        <v>0.5</v>
      </c>
    </row>
    <row r="84" spans="1:39">
      <c r="A84">
        <v>581</v>
      </c>
      <c r="B84" s="40" t="str">
        <f>VLOOKUP($A84,id!$C:$H,6,0)</f>
        <v>Kasperska Justyna</v>
      </c>
      <c r="C84" s="40" t="str">
        <f>VLOOKUP($A84,id!$C:$H,4,0)</f>
        <v>KAC Klub Anemicznych Cyklistow</v>
      </c>
      <c r="D84" s="2">
        <f>IF(E83=E84,D83,ROW(B82))</f>
        <v>82</v>
      </c>
      <c r="E84" s="11">
        <f>LARGE(F84:Y84,1)+LARGE(F84:Y84,2)+IFERROR(LARGE(F84:Y84,3),0)+IFERROR(LARGE(F84:Y84,4),0)+IFERROR(LARGE(F84:Y84,5),0)+IFERROR(LARGE(F84:Y84,6),0)</f>
        <v>31.220280183401815</v>
      </c>
      <c r="F84" s="14"/>
      <c r="G84" s="14"/>
      <c r="H84" s="14"/>
      <c r="I84" s="16"/>
      <c r="J84" s="37"/>
      <c r="K84" s="16"/>
      <c r="L84" s="14"/>
      <c r="M84" s="14"/>
      <c r="N84" s="14"/>
      <c r="O84" s="14"/>
      <c r="P84" s="14"/>
      <c r="Q84" s="14"/>
      <c r="R84" s="14"/>
      <c r="S84" s="14"/>
      <c r="T84" s="14"/>
      <c r="U84" s="14" t="str">
        <f>IFERROR(VLOOKUP($A84,'H52 200 K'!$AL$6:$AS$16,7,0),"")</f>
        <v/>
      </c>
      <c r="V84" s="14" t="str">
        <f>IFERROR(VLOOKUP($A84,'XII Szago K'!$AH$3:$AO$8,7,0),"")</f>
        <v/>
      </c>
      <c r="W84" s="14" t="str">
        <f>IFERROR(VLOOKUP($A84,'Masakra TR200 K'!$AN$5:$AU$8,7,0),"")</f>
        <v/>
      </c>
      <c r="X84" s="10">
        <f>IFERROR(LARGE(Z84:AL84,1),0)+IFERROR(LARGE(Z84:AL84,2),0)</f>
        <v>31.220280183401815</v>
      </c>
      <c r="Y84" s="10">
        <f>IFERROR(LARGE(Z84:AL84,3),0)+IFERROR(LARGE(Z84:AL84,4),0)</f>
        <v>0</v>
      </c>
      <c r="Z84" s="14"/>
      <c r="AA84" s="36"/>
      <c r="AB84" s="36"/>
      <c r="AC84" s="14"/>
      <c r="AD84" s="14"/>
      <c r="AE84" s="14"/>
      <c r="AF84" s="36"/>
      <c r="AG84" s="14"/>
      <c r="AH84" s="36"/>
      <c r="AI84" s="36"/>
      <c r="AJ84" s="14">
        <f>IFERROR(VLOOKUP($A84,'H52 100 K'!$AC$6:$AJ$27,7,0),"")</f>
        <v>31.220280183401815</v>
      </c>
      <c r="AK84" s="14" t="str">
        <f>IFERROR(VLOOKUP($A84,'Azymut Orient K'!$O$3:$V$4,7,0),"")</f>
        <v/>
      </c>
      <c r="AL84" s="14" t="str">
        <f>IFERROR(VLOOKUP($A84,'Masakra TR100 K'!$AB$5:$AI$7,7,0),"")</f>
        <v/>
      </c>
      <c r="AM84" s="501">
        <f>MIN(COUNT(F84:W84)+MIN(COUNT(Z84:AL84)/2,2),6)</f>
        <v>0.5</v>
      </c>
    </row>
    <row r="85" spans="1:39">
      <c r="A85" s="15">
        <v>370</v>
      </c>
      <c r="B85" s="40" t="str">
        <f>VLOOKUP($A85,id!$C:$H,6,0)</f>
        <v>Górska Małgorzata</v>
      </c>
      <c r="C85" s="40" t="str">
        <f>VLOOKUP($A85,id!$C:$H,4,0)</f>
        <v>Rock and Road Rowery i Narty</v>
      </c>
      <c r="D85" s="2">
        <f>IF(E84=E85,D84,ROW(B83))</f>
        <v>83</v>
      </c>
      <c r="E85" s="11">
        <f>LARGE(F85:Y85,1)+LARGE(F85:Y85,2)+IFERROR(LARGE(F85:Y85,3),0)+IFERROR(LARGE(F85:Y85,4),0)+IFERROR(LARGE(F85:Y85,5),0)+IFERROR(LARGE(F85:Y85,6),0)</f>
        <v>30.516553238602008</v>
      </c>
      <c r="F85" s="14"/>
      <c r="G85" s="14"/>
      <c r="H85" s="14"/>
      <c r="I85" s="16" t="str">
        <f>IFERROR(VLOOKUP($A85,'Dymno K'!$BD$3:$BK$11,7,0),"")</f>
        <v/>
      </c>
      <c r="J85" s="37" t="str">
        <f>IFERROR(VLOOKUP($A85,'X Kompas K'!$L$2:$S$5,7,0),"")</f>
        <v/>
      </c>
      <c r="K85" s="16" t="str">
        <f>IFERROR(VLOOKUP($A85,'Dukty K'!$BH$1:$BO$9,7,0),"")</f>
        <v/>
      </c>
      <c r="L85" s="14" t="str">
        <f>IFERROR(VLOOKUP($A85,'Tropy K'!$O$2:$V$16,7,0),"")</f>
        <v/>
      </c>
      <c r="M85" s="14" t="str">
        <f>IFERROR(VLOOKUP($A85,'Grassor TR300 K'!$CR$4:$CY$7,7,0),"")</f>
        <v/>
      </c>
      <c r="N85" s="14" t="str">
        <f>IFERROR(VLOOKUP($A85,'BO K'!$S$4:$Z$16,7,0),"")</f>
        <v/>
      </c>
      <c r="O85" s="14" t="str">
        <f>IFERROR(VLOOKUP($A85,'Szaga TR150 K'!$J$1:$Q$6,7,0),"")</f>
        <v/>
      </c>
      <c r="P85" s="14" t="str">
        <f>IFERROR(VLOOKUP($A85,'Rajd Konwalii K'!$L$3:$S$13,7,0),"")</f>
        <v/>
      </c>
      <c r="Q85" s="14" t="str">
        <f>IFERROR(VLOOKUP($A85,'Korno K'!$BE$1:$BL$15,7,0),"")</f>
        <v/>
      </c>
      <c r="R85" s="14" t="str">
        <f>IFERROR(VLOOKUP($A85,'Abentojra K'!$J$2:$Q$10,7,0),"")</f>
        <v/>
      </c>
      <c r="S85" s="14" t="str">
        <f>IFERROR(VLOOKUP($A85,'Mordownik K'!$P$5:$W$14,7,0),"")</f>
        <v/>
      </c>
      <c r="T85" s="14"/>
      <c r="U85" s="14" t="str">
        <f>IFERROR(VLOOKUP($A85,'H52 200 K'!$AL$6:$AS$16,7,0),"")</f>
        <v/>
      </c>
      <c r="V85" s="14" t="str">
        <f>IFERROR(VLOOKUP($A85,'XII Szago K'!$AH$3:$AO$8,7,0),"")</f>
        <v/>
      </c>
      <c r="W85" s="14" t="str">
        <f>IFERROR(VLOOKUP($A85,'Masakra TR200 K'!$AN$5:$AU$8,7,0),"")</f>
        <v/>
      </c>
      <c r="X85" s="10">
        <f>IFERROR(LARGE(Z85:AL85,1),0)+IFERROR(LARGE(Z85:AL85,2),0)</f>
        <v>30.516553238602008</v>
      </c>
      <c r="Y85" s="10">
        <f>IFERROR(LARGE(Z85:AL85,3),0)+IFERROR(LARGE(Z85:AL85,4),0)</f>
        <v>0</v>
      </c>
      <c r="Z85" s="14"/>
      <c r="AA85" s="36"/>
      <c r="AB85" s="36"/>
      <c r="AC85" s="14">
        <f>IFERROR(VLOOKUP($A85,'H51 100 K'!$AC$6:$AJ$153,7,0),"")</f>
        <v>30.516553238602008</v>
      </c>
      <c r="AD85" s="14" t="str">
        <f>IFERROR(VLOOKUP(A85,'Harce K'!$K$6:$R$12,7,0),"")</f>
        <v/>
      </c>
      <c r="AE85" s="14" t="str">
        <f>IFERROR(VLOOKUP($A85,'Grassor TR150 K'!$BL$4:$BS$7,7,0),"")</f>
        <v/>
      </c>
      <c r="AF85" s="36" t="str">
        <f>IFERROR(VLOOKUP($A85,'Pazur K'!$P$3:$W$7,7,0),"")</f>
        <v/>
      </c>
      <c r="AG85" s="14" t="str">
        <f>IFERROR(VLOOKUP($A85,'Szaga TR100 K'!$J$1:$Q$12,7,0),"")</f>
        <v/>
      </c>
      <c r="AH85" s="36" t="str">
        <f>IFERROR(VLOOKUP($A85,'Odyseja K'!$G$1:$N$6,7,0),"")</f>
        <v/>
      </c>
      <c r="AI85" s="36"/>
      <c r="AJ85" s="14" t="str">
        <f>IFERROR(VLOOKUP($A85,'H52 100 K'!$AC$6:$AJ$27,7,0),"")</f>
        <v/>
      </c>
      <c r="AK85" s="14" t="str">
        <f>IFERROR(VLOOKUP($A85,'Azymut Orient K'!$O$3:$V$4,7,0),"")</f>
        <v/>
      </c>
      <c r="AL85" s="14" t="str">
        <f>IFERROR(VLOOKUP($A85,'Masakra TR100 K'!$AB$5:$AI$7,7,0),"")</f>
        <v/>
      </c>
      <c r="AM85" s="501">
        <f>MIN(COUNT(F85:W85)+MIN(COUNT(Z85:AL85)/2,2),6)</f>
        <v>0.5</v>
      </c>
    </row>
    <row r="86" spans="1:39">
      <c r="A86">
        <v>371</v>
      </c>
      <c r="B86" s="40" t="str">
        <f>VLOOKUP($A86,id!$C:$H,6,0)</f>
        <v>Buż Dorota</v>
      </c>
      <c r="C86" s="40" t="str">
        <f>VLOOKUP($A86,id!$C:$H,4,0)</f>
        <v>Rock and Road Rowery i Narty</v>
      </c>
      <c r="D86" s="2">
        <f>IF(E85=E86,D85,ROW(B84))</f>
        <v>84</v>
      </c>
      <c r="E86" s="11">
        <f>LARGE(F86:Y86,1)+LARGE(F86:Y86,2)+IFERROR(LARGE(F86:Y86,3),0)+IFERROR(LARGE(F86:Y86,4),0)+IFERROR(LARGE(F86:Y86,5),0)+IFERROR(LARGE(F86:Y86,6),0)</f>
        <v>30.495519083023492</v>
      </c>
      <c r="F86" s="14"/>
      <c r="G86" s="14"/>
      <c r="H86" s="14"/>
      <c r="I86" s="16" t="str">
        <f>IFERROR(VLOOKUP($A86,'Dymno K'!$BD$3:$BK$11,7,0),"")</f>
        <v/>
      </c>
      <c r="J86" s="37" t="str">
        <f>IFERROR(VLOOKUP($A86,'X Kompas K'!$L$2:$S$5,7,0),"")</f>
        <v/>
      </c>
      <c r="K86" s="16" t="str">
        <f>IFERROR(VLOOKUP($A86,'Dukty K'!$BH$1:$BO$9,7,0),"")</f>
        <v/>
      </c>
      <c r="L86" s="14" t="str">
        <f>IFERROR(VLOOKUP($A86,'Tropy K'!$O$2:$V$16,7,0),"")</f>
        <v/>
      </c>
      <c r="M86" s="14" t="str">
        <f>IFERROR(VLOOKUP($A86,'Grassor TR300 K'!$CR$4:$CY$7,7,0),"")</f>
        <v/>
      </c>
      <c r="N86" s="14" t="str">
        <f>IFERROR(VLOOKUP($A86,'BO K'!$S$4:$Z$16,7,0),"")</f>
        <v/>
      </c>
      <c r="O86" s="14" t="str">
        <f>IFERROR(VLOOKUP($A86,'Szaga TR150 K'!$J$1:$Q$6,7,0),"")</f>
        <v/>
      </c>
      <c r="P86" s="14" t="str">
        <f>IFERROR(VLOOKUP($A86,'Rajd Konwalii K'!$L$3:$S$13,7,0),"")</f>
        <v/>
      </c>
      <c r="Q86" s="14" t="str">
        <f>IFERROR(VLOOKUP($A86,'Korno K'!$BE$1:$BL$15,7,0),"")</f>
        <v/>
      </c>
      <c r="R86" s="14" t="str">
        <f>IFERROR(VLOOKUP($A86,'Abentojra K'!$J$2:$Q$10,7,0),"")</f>
        <v/>
      </c>
      <c r="S86" s="14" t="str">
        <f>IFERROR(VLOOKUP($A86,'Mordownik K'!$P$5:$W$14,7,0),"")</f>
        <v/>
      </c>
      <c r="T86" s="14"/>
      <c r="U86" s="14" t="str">
        <f>IFERROR(VLOOKUP($A86,'H52 200 K'!$AL$6:$AS$16,7,0),"")</f>
        <v/>
      </c>
      <c r="V86" s="14" t="str">
        <f>IFERROR(VLOOKUP($A86,'XII Szago K'!$AH$3:$AO$8,7,0),"")</f>
        <v/>
      </c>
      <c r="W86" s="14" t="str">
        <f>IFERROR(VLOOKUP($A86,'Masakra TR200 K'!$AN$5:$AU$8,7,0),"")</f>
        <v/>
      </c>
      <c r="X86" s="10">
        <f>IFERROR(LARGE(Z86:AL86,1),0)+IFERROR(LARGE(Z86:AL86,2),0)</f>
        <v>30.495519083023492</v>
      </c>
      <c r="Y86" s="10">
        <f>IFERROR(LARGE(Z86:AL86,3),0)+IFERROR(LARGE(Z86:AL86,4),0)</f>
        <v>0</v>
      </c>
      <c r="Z86" s="14"/>
      <c r="AA86" s="36"/>
      <c r="AB86" s="36"/>
      <c r="AC86" s="14">
        <f>IFERROR(VLOOKUP($A86,'H51 100 K'!$AC$6:$AJ$153,7,0),"")</f>
        <v>30.495519083023492</v>
      </c>
      <c r="AD86" s="14" t="str">
        <f>IFERROR(VLOOKUP(A86,'Harce K'!$K$6:$R$12,7,0),"")</f>
        <v/>
      </c>
      <c r="AE86" s="14" t="str">
        <f>IFERROR(VLOOKUP($A86,'Grassor TR150 K'!$BL$4:$BS$7,7,0),"")</f>
        <v/>
      </c>
      <c r="AF86" s="36" t="str">
        <f>IFERROR(VLOOKUP($A86,'Pazur K'!$P$3:$W$7,7,0),"")</f>
        <v/>
      </c>
      <c r="AG86" s="14" t="str">
        <f>IFERROR(VLOOKUP($A86,'Szaga TR100 K'!$J$1:$Q$12,7,0),"")</f>
        <v/>
      </c>
      <c r="AH86" s="36" t="str">
        <f>IFERROR(VLOOKUP($A86,'Odyseja K'!$G$1:$N$6,7,0),"")</f>
        <v/>
      </c>
      <c r="AI86" s="36"/>
      <c r="AJ86" s="14" t="str">
        <f>IFERROR(VLOOKUP($A86,'H52 100 K'!$AC$6:$AJ$27,7,0),"")</f>
        <v/>
      </c>
      <c r="AK86" s="14" t="str">
        <f>IFERROR(VLOOKUP($A86,'Azymut Orient K'!$O$3:$V$4,7,0),"")</f>
        <v/>
      </c>
      <c r="AL86" s="14" t="str">
        <f>IFERROR(VLOOKUP($A86,'Masakra TR100 K'!$AB$5:$AI$7,7,0),"")</f>
        <v/>
      </c>
      <c r="AM86" s="501">
        <f>MIN(COUNT(F86:W86)+MIN(COUNT(Z86:AL86)/2,2),6)</f>
        <v>0.5</v>
      </c>
    </row>
    <row r="87" spans="1:39">
      <c r="A87" s="15">
        <v>372</v>
      </c>
      <c r="B87" s="40" t="str">
        <f>VLOOKUP($A87,id!$C:$H,6,0)</f>
        <v>Błajet Joanna</v>
      </c>
      <c r="C87" s="40" t="str">
        <f>VLOOKUP($A87,id!$C:$H,4,0)</f>
        <v>BŁAJET TEAM</v>
      </c>
      <c r="D87" s="2">
        <f>IF(E86=E87,D86,ROW(B85))</f>
        <v>85</v>
      </c>
      <c r="E87" s="11">
        <f>LARGE(F87:Y87,1)+LARGE(F87:Y87,2)+IFERROR(LARGE(F87:Y87,3),0)+IFERROR(LARGE(F87:Y87,4),0)+IFERROR(LARGE(F87:Y87,5),0)+IFERROR(LARGE(F87:Y87,6),0)</f>
        <v>29.443949459470957</v>
      </c>
      <c r="F87" s="14"/>
      <c r="G87" s="14"/>
      <c r="H87" s="14"/>
      <c r="I87" s="16" t="str">
        <f>IFERROR(VLOOKUP($A87,'Dymno K'!$BD$3:$BK$11,7,0),"")</f>
        <v/>
      </c>
      <c r="J87" s="37" t="str">
        <f>IFERROR(VLOOKUP($A87,'X Kompas K'!$L$2:$S$5,7,0),"")</f>
        <v/>
      </c>
      <c r="K87" s="16" t="str">
        <f>IFERROR(VLOOKUP($A87,'Dukty K'!$BH$1:$BO$9,7,0),"")</f>
        <v/>
      </c>
      <c r="L87" s="14" t="str">
        <f>IFERROR(VLOOKUP($A87,'Tropy K'!$O$2:$V$16,7,0),"")</f>
        <v/>
      </c>
      <c r="M87" s="14" t="str">
        <f>IFERROR(VLOOKUP($A87,'Grassor TR300 K'!$CR$4:$CY$7,7,0),"")</f>
        <v/>
      </c>
      <c r="N87" s="14" t="str">
        <f>IFERROR(VLOOKUP($A87,'BO K'!$S$4:$Z$16,7,0),"")</f>
        <v/>
      </c>
      <c r="O87" s="14" t="str">
        <f>IFERROR(VLOOKUP($A87,'Szaga TR150 K'!$J$1:$Q$6,7,0),"")</f>
        <v/>
      </c>
      <c r="P87" s="14" t="str">
        <f>IFERROR(VLOOKUP($A87,'Rajd Konwalii K'!$L$3:$S$13,7,0),"")</f>
        <v/>
      </c>
      <c r="Q87" s="14" t="str">
        <f>IFERROR(VLOOKUP($A87,'Korno K'!$BE$1:$BL$15,7,0),"")</f>
        <v/>
      </c>
      <c r="R87" s="14" t="str">
        <f>IFERROR(VLOOKUP($A87,'Abentojra K'!$J$2:$Q$10,7,0),"")</f>
        <v/>
      </c>
      <c r="S87" s="14" t="str">
        <f>IFERROR(VLOOKUP($A87,'Mordownik K'!$P$5:$W$14,7,0),"")</f>
        <v/>
      </c>
      <c r="T87" s="14"/>
      <c r="U87" s="14" t="str">
        <f>IFERROR(VLOOKUP($A87,'H52 200 K'!$AL$6:$AS$16,7,0),"")</f>
        <v/>
      </c>
      <c r="V87" s="14" t="str">
        <f>IFERROR(VLOOKUP($A87,'XII Szago K'!$AH$3:$AO$8,7,0),"")</f>
        <v/>
      </c>
      <c r="W87" s="14" t="str">
        <f>IFERROR(VLOOKUP($A87,'Masakra TR200 K'!$AN$5:$AU$8,7,0),"")</f>
        <v/>
      </c>
      <c r="X87" s="10">
        <f>IFERROR(LARGE(Z87:AL87,1),0)+IFERROR(LARGE(Z87:AL87,2),0)</f>
        <v>29.443949459470957</v>
      </c>
      <c r="Y87" s="10">
        <f>IFERROR(LARGE(Z87:AL87,3),0)+IFERROR(LARGE(Z87:AL87,4),0)</f>
        <v>0</v>
      </c>
      <c r="Z87" s="14"/>
      <c r="AA87" s="36"/>
      <c r="AB87" s="36"/>
      <c r="AC87" s="14">
        <f>IFERROR(VLOOKUP($A87,'H51 100 K'!$AC$6:$AJ$153,7,0),"")</f>
        <v>29.443949459470957</v>
      </c>
      <c r="AD87" s="14" t="str">
        <f>IFERROR(VLOOKUP(A87,'Harce K'!$K$6:$R$12,7,0),"")</f>
        <v/>
      </c>
      <c r="AE87" s="14" t="str">
        <f>IFERROR(VLOOKUP($A87,'Grassor TR150 K'!$BL$4:$BS$7,7,0),"")</f>
        <v/>
      </c>
      <c r="AF87" s="36" t="str">
        <f>IFERROR(VLOOKUP($A87,'Pazur K'!$P$3:$W$7,7,0),"")</f>
        <v/>
      </c>
      <c r="AG87" s="14" t="str">
        <f>IFERROR(VLOOKUP($A87,'Szaga TR100 K'!$J$1:$Q$12,7,0),"")</f>
        <v/>
      </c>
      <c r="AH87" s="36" t="str">
        <f>IFERROR(VLOOKUP($A87,'Odyseja K'!$G$1:$N$6,7,0),"")</f>
        <v/>
      </c>
      <c r="AI87" s="36"/>
      <c r="AJ87" s="14" t="str">
        <f>IFERROR(VLOOKUP($A87,'H52 100 K'!$AC$6:$AJ$27,7,0),"")</f>
        <v/>
      </c>
      <c r="AK87" s="14" t="str">
        <f>IFERROR(VLOOKUP($A87,'Azymut Orient K'!$O$3:$V$4,7,0),"")</f>
        <v/>
      </c>
      <c r="AL87" s="14" t="str">
        <f>IFERROR(VLOOKUP($A87,'Masakra TR100 K'!$AB$5:$AI$7,7,0),"")</f>
        <v/>
      </c>
      <c r="AM87" s="501">
        <f>MIN(COUNT(F87:W87)+MIN(COUNT(Z87:AL87)/2,2),6)</f>
        <v>0.5</v>
      </c>
    </row>
    <row r="88" spans="1:39">
      <c r="A88">
        <v>582</v>
      </c>
      <c r="B88" s="40" t="str">
        <f>VLOOKUP($A88,id!$C:$H,6,0)</f>
        <v>Pogorzelska Aleksandra</v>
      </c>
      <c r="C88" s="40" t="str">
        <f>VLOOKUP($A88,id!$C:$H,4,0)</f>
        <v>TEAM NOWINKA</v>
      </c>
      <c r="D88" s="2">
        <f>IF(E87=E88,D87,ROW(B86))</f>
        <v>86</v>
      </c>
      <c r="E88" s="11">
        <f>LARGE(F88:Y88,1)+LARGE(F88:Y88,2)+IFERROR(LARGE(F88:Y88,3),0)+IFERROR(LARGE(F88:Y88,4),0)+IFERROR(LARGE(F88:Y88,5),0)+IFERROR(LARGE(F88:Y88,6),0)</f>
        <v>29.269012671939205</v>
      </c>
      <c r="F88" s="14"/>
      <c r="G88" s="14"/>
      <c r="H88" s="14"/>
      <c r="I88" s="16"/>
      <c r="J88" s="37"/>
      <c r="K88" s="16"/>
      <c r="L88" s="14"/>
      <c r="M88" s="14"/>
      <c r="N88" s="14"/>
      <c r="O88" s="14"/>
      <c r="P88" s="14"/>
      <c r="Q88" s="14"/>
      <c r="R88" s="14"/>
      <c r="S88" s="14"/>
      <c r="T88" s="14"/>
      <c r="U88" s="14" t="str">
        <f>IFERROR(VLOOKUP($A88,'H52 200 K'!$AL$6:$AS$16,7,0),"")</f>
        <v/>
      </c>
      <c r="V88" s="14" t="str">
        <f>IFERROR(VLOOKUP($A88,'XII Szago K'!$AH$3:$AO$8,7,0),"")</f>
        <v/>
      </c>
      <c r="W88" s="14" t="str">
        <f>IFERROR(VLOOKUP($A88,'Masakra TR200 K'!$AN$5:$AU$8,7,0),"")</f>
        <v/>
      </c>
      <c r="X88" s="10">
        <f>IFERROR(LARGE(Z88:AL88,1),0)+IFERROR(LARGE(Z88:AL88,2),0)</f>
        <v>29.269012671939205</v>
      </c>
      <c r="Y88" s="10">
        <f>IFERROR(LARGE(Z88:AL88,3),0)+IFERROR(LARGE(Z88:AL88,4),0)</f>
        <v>0</v>
      </c>
      <c r="Z88" s="14"/>
      <c r="AA88" s="36"/>
      <c r="AB88" s="36"/>
      <c r="AC88" s="14"/>
      <c r="AD88" s="14"/>
      <c r="AE88" s="14"/>
      <c r="AF88" s="36"/>
      <c r="AG88" s="14"/>
      <c r="AH88" s="36"/>
      <c r="AI88" s="36"/>
      <c r="AJ88" s="14">
        <f>IFERROR(VLOOKUP($A88,'H52 100 K'!$AC$6:$AJ$27,7,0),"")</f>
        <v>29.269012671939205</v>
      </c>
      <c r="AK88" s="14" t="str">
        <f>IFERROR(VLOOKUP($A88,'Azymut Orient K'!$O$3:$V$4,7,0),"")</f>
        <v/>
      </c>
      <c r="AL88" s="14" t="str">
        <f>IFERROR(VLOOKUP($A88,'Masakra TR100 K'!$AB$5:$AI$7,7,0),"")</f>
        <v/>
      </c>
      <c r="AM88" s="501">
        <f>MIN(COUNT(F88:W88)+MIN(COUNT(Z88:AL88)/2,2),6)</f>
        <v>0.5</v>
      </c>
    </row>
    <row r="89" spans="1:39">
      <c r="A89">
        <v>487</v>
      </c>
      <c r="B89" s="40" t="str">
        <f>VLOOKUP($A89,id!$C:$H,6,0)</f>
        <v>Lipiak Marta</v>
      </c>
      <c r="C89" s="40">
        <f>VLOOKUP($A89,id!$C:$H,4,0)</f>
        <v>0</v>
      </c>
      <c r="D89" s="2">
        <f>IF(E88=E89,D88,ROW(B87))</f>
        <v>87</v>
      </c>
      <c r="E89" s="11">
        <f>LARGE(F89:Y89,1)+LARGE(F89:Y89,2)+IFERROR(LARGE(F89:Y89,3),0)+IFERROR(LARGE(F89:Y89,4),0)+IFERROR(LARGE(F89:Y89,5),0)+IFERROR(LARGE(F89:Y89,6),0)</f>
        <v>23.594725884802223</v>
      </c>
      <c r="F89" s="14"/>
      <c r="G89" s="14"/>
      <c r="H89" s="14"/>
      <c r="I89" s="16"/>
      <c r="J89" s="37"/>
      <c r="K89" s="16"/>
      <c r="L89" s="14"/>
      <c r="M89" s="14"/>
      <c r="N89" s="14"/>
      <c r="O89" s="14" t="str">
        <f>IFERROR(VLOOKUP($A89,'Szaga TR150 K'!$J$1:$Q$6,7,0),"")</f>
        <v/>
      </c>
      <c r="P89" s="14" t="str">
        <f>IFERROR(VLOOKUP($A89,'Rajd Konwalii K'!$L$3:$S$13,7,0),"")</f>
        <v/>
      </c>
      <c r="Q89" s="14" t="str">
        <f>IFERROR(VLOOKUP($A89,'Korno K'!$BE$1:$BL$15,7,0),"")</f>
        <v/>
      </c>
      <c r="R89" s="14" t="str">
        <f>IFERROR(VLOOKUP($A89,'Abentojra K'!$J$2:$Q$10,7,0),"")</f>
        <v/>
      </c>
      <c r="S89" s="14" t="str">
        <f>IFERROR(VLOOKUP($A89,'Mordownik K'!$P$5:$W$14,7,0),"")</f>
        <v/>
      </c>
      <c r="T89" s="14"/>
      <c r="U89" s="14" t="str">
        <f>IFERROR(VLOOKUP($A89,'H52 200 K'!$AL$6:$AS$16,7,0),"")</f>
        <v/>
      </c>
      <c r="V89" s="14" t="str">
        <f>IFERROR(VLOOKUP($A89,'XII Szago K'!$AH$3:$AO$8,7,0),"")</f>
        <v/>
      </c>
      <c r="W89" s="14" t="str">
        <f>IFERROR(VLOOKUP($A89,'Masakra TR200 K'!$AN$5:$AU$8,7,0),"")</f>
        <v/>
      </c>
      <c r="X89" s="10">
        <f>IFERROR(LARGE(Z89:AL89,1),0)+IFERROR(LARGE(Z89:AL89,2),0)</f>
        <v>23.594725884802223</v>
      </c>
      <c r="Y89" s="10">
        <f>IFERROR(LARGE(Z89:AL89,3),0)+IFERROR(LARGE(Z89:AL89,4),0)</f>
        <v>0</v>
      </c>
      <c r="Z89" s="14"/>
      <c r="AA89" s="36"/>
      <c r="AB89" s="36"/>
      <c r="AC89" s="14"/>
      <c r="AD89" s="14"/>
      <c r="AE89" s="14"/>
      <c r="AF89" s="36"/>
      <c r="AG89" s="14">
        <f>IFERROR(VLOOKUP($A89,'Szaga TR100 K'!$J$1:$Q$12,7,0),"")</f>
        <v>23.594725884802223</v>
      </c>
      <c r="AH89" s="36" t="str">
        <f>IFERROR(VLOOKUP($A89,'Odyseja K'!$G$1:$N$6,7,0),"")</f>
        <v/>
      </c>
      <c r="AI89" s="36"/>
      <c r="AJ89" s="14" t="str">
        <f>IFERROR(VLOOKUP($A89,'H52 100 K'!$AC$6:$AJ$27,7,0),"")</f>
        <v/>
      </c>
      <c r="AK89" s="14" t="str">
        <f>IFERROR(VLOOKUP($A89,'Azymut Orient K'!$O$3:$V$4,7,0),"")</f>
        <v/>
      </c>
      <c r="AL89" s="14" t="str">
        <f>IFERROR(VLOOKUP($A89,'Masakra TR100 K'!$AB$5:$AI$7,7,0),"")</f>
        <v/>
      </c>
      <c r="AM89" s="501">
        <f>MIN(COUNT(F89:W89)+MIN(COUNT(Z89:AL89)/2,2),6)</f>
        <v>0.5</v>
      </c>
    </row>
    <row r="90" spans="1:39">
      <c r="A90">
        <v>502</v>
      </c>
      <c r="B90" s="40" t="str">
        <f>VLOOKUP($A90,id!$C:$H,6,0)</f>
        <v>Pakulska Urszula</v>
      </c>
      <c r="C90" s="40" t="str">
        <f>VLOOKUP($A90,id!$C:$H,4,0)</f>
        <v>29freak</v>
      </c>
      <c r="D90" s="2">
        <f>IF(E89=E90,D89,ROW(B88))</f>
        <v>88</v>
      </c>
      <c r="E90" s="11">
        <f>LARGE(F90:Y90,1)+LARGE(F90:Y90,2)+IFERROR(LARGE(F90:Y90,3),0)+IFERROR(LARGE(F90:Y90,4),0)+IFERROR(LARGE(F90:Y90,5),0)+IFERROR(LARGE(F90:Y90,6),0)</f>
        <v>23.320663054877365</v>
      </c>
      <c r="F90" s="14"/>
      <c r="G90" s="14"/>
      <c r="H90" s="14"/>
      <c r="I90" s="16"/>
      <c r="J90" s="37"/>
      <c r="K90" s="16"/>
      <c r="L90" s="14"/>
      <c r="M90" s="14"/>
      <c r="N90" s="14"/>
      <c r="O90" s="14"/>
      <c r="P90" s="14">
        <f>IFERROR(VLOOKUP($A90,'Rajd Konwalii K'!$L$3:$S$13,7,0),"")</f>
        <v>23.320663054877365</v>
      </c>
      <c r="Q90" s="14" t="str">
        <f>IFERROR(VLOOKUP($A90,'Korno K'!$BE$1:$BL$15,7,0),"")</f>
        <v/>
      </c>
      <c r="R90" s="14" t="str">
        <f>IFERROR(VLOOKUP($A90,'Abentojra K'!$J$2:$Q$10,7,0),"")</f>
        <v/>
      </c>
      <c r="S90" s="14" t="str">
        <f>IFERROR(VLOOKUP($A90,'Mordownik K'!$P$5:$W$14,7,0),"")</f>
        <v/>
      </c>
      <c r="T90" s="14"/>
      <c r="U90" s="14" t="str">
        <f>IFERROR(VLOOKUP($A90,'H52 200 K'!$AL$6:$AS$16,7,0),"")</f>
        <v/>
      </c>
      <c r="V90" s="14" t="str">
        <f>IFERROR(VLOOKUP($A90,'XII Szago K'!$AH$3:$AO$8,7,0),"")</f>
        <v/>
      </c>
      <c r="W90" s="14" t="str">
        <f>IFERROR(VLOOKUP($A90,'Masakra TR200 K'!$AN$5:$AU$8,7,0),"")</f>
        <v/>
      </c>
      <c r="X90" s="10">
        <f>IFERROR(LARGE(Z90:AL90,1),0)+IFERROR(LARGE(Z90:AL90,2),0)</f>
        <v>0</v>
      </c>
      <c r="Y90" s="10">
        <f>IFERROR(LARGE(Z90:AL90,3),0)+IFERROR(LARGE(Z90:AL90,4),0)</f>
        <v>0</v>
      </c>
      <c r="Z90" s="14"/>
      <c r="AA90" s="36"/>
      <c r="AB90" s="36"/>
      <c r="AC90" s="14"/>
      <c r="AD90" s="14"/>
      <c r="AE90" s="14"/>
      <c r="AF90" s="36"/>
      <c r="AG90" s="14"/>
      <c r="AH90" s="36" t="str">
        <f>IFERROR(VLOOKUP($A90,'Odyseja K'!$G$1:$N$6,7,0),"")</f>
        <v/>
      </c>
      <c r="AI90" s="36"/>
      <c r="AJ90" s="14" t="str">
        <f>IFERROR(VLOOKUP($A90,'H52 100 K'!$AC$6:$AJ$27,7,0),"")</f>
        <v/>
      </c>
      <c r="AK90" s="14" t="str">
        <f>IFERROR(VLOOKUP($A90,'Azymut Orient K'!$O$3:$V$4,7,0),"")</f>
        <v/>
      </c>
      <c r="AL90" s="14" t="str">
        <f>IFERROR(VLOOKUP($A90,'Masakra TR100 K'!$AB$5:$AI$7,7,0),"")</f>
        <v/>
      </c>
      <c r="AM90" s="501">
        <f>MIN(COUNT(F90:W90)+MIN(COUNT(Z90:AL90)/2,2),6)</f>
        <v>1</v>
      </c>
    </row>
    <row r="91" spans="1:39">
      <c r="A91">
        <v>470</v>
      </c>
      <c r="B91" s="40" t="str">
        <f>VLOOKUP($A91,id!$C:$H,6,0)</f>
        <v>KORZENIEWSKA MONIKA</v>
      </c>
      <c r="C91" s="40">
        <f>VLOOKUP($A91,id!$C:$H,4,0)</f>
        <v>0</v>
      </c>
      <c r="D91" s="2">
        <f>IF(E90=E91,D90,ROW(B89))</f>
        <v>89</v>
      </c>
      <c r="E91" s="11">
        <f>LARGE(F91:Y91,1)+LARGE(F91:Y91,2)+IFERROR(LARGE(F91:Y91,3),0)+IFERROR(LARGE(F91:Y91,4),0)+IFERROR(LARGE(F91:Y91,5),0)+IFERROR(LARGE(F91:Y91,6),0)</f>
        <v>22.097251383851873</v>
      </c>
      <c r="F91" s="14"/>
      <c r="G91" s="14"/>
      <c r="H91" s="14"/>
      <c r="I91" s="16"/>
      <c r="J91" s="37"/>
      <c r="K91" s="16"/>
      <c r="L91" s="14"/>
      <c r="M91" s="14"/>
      <c r="N91" s="14"/>
      <c r="O91" s="14" t="str">
        <f>IFERROR(VLOOKUP($A91,'Szaga TR150 K'!$J$1:$Q$6,7,0),"")</f>
        <v/>
      </c>
      <c r="P91" s="14" t="str">
        <f>IFERROR(VLOOKUP($A91,'Rajd Konwalii K'!$L$3:$S$13,7,0),"")</f>
        <v/>
      </c>
      <c r="Q91" s="14" t="str">
        <f>IFERROR(VLOOKUP($A91,'Korno K'!$BE$1:$BL$15,7,0),"")</f>
        <v/>
      </c>
      <c r="R91" s="14" t="str">
        <f>IFERROR(VLOOKUP($A91,'Abentojra K'!$J$2:$Q$10,7,0),"")</f>
        <v/>
      </c>
      <c r="S91" s="14" t="str">
        <f>IFERROR(VLOOKUP($A91,'Mordownik K'!$P$5:$W$14,7,0),"")</f>
        <v/>
      </c>
      <c r="T91" s="14"/>
      <c r="U91" s="14" t="str">
        <f>IFERROR(VLOOKUP($A91,'H52 200 K'!$AL$6:$AS$16,7,0),"")</f>
        <v/>
      </c>
      <c r="V91" s="14" t="str">
        <f>IFERROR(VLOOKUP($A91,'XII Szago K'!$AH$3:$AO$8,7,0),"")</f>
        <v/>
      </c>
      <c r="W91" s="14" t="str">
        <f>IFERROR(VLOOKUP($A91,'Masakra TR200 K'!$AN$5:$AU$8,7,0),"")</f>
        <v/>
      </c>
      <c r="X91" s="10">
        <f>IFERROR(LARGE(Z91:AL91,1),0)+IFERROR(LARGE(Z91:AL91,2),0)</f>
        <v>22.097251383851873</v>
      </c>
      <c r="Y91" s="10">
        <f>IFERROR(LARGE(Z91:AL91,3),0)+IFERROR(LARGE(Z91:AL91,4),0)</f>
        <v>0</v>
      </c>
      <c r="Z91" s="14"/>
      <c r="AA91" s="36"/>
      <c r="AB91" s="36"/>
      <c r="AC91" s="14"/>
      <c r="AD91" s="14"/>
      <c r="AE91" s="14"/>
      <c r="AF91" s="36">
        <f>IFERROR(VLOOKUP($A91,'Pazur K'!$P$3:$W$7,7,0),"")</f>
        <v>22.097251383851873</v>
      </c>
      <c r="AG91" s="14" t="str">
        <f>IFERROR(VLOOKUP($A91,'Szaga TR100 K'!$J$1:$Q$12,7,0),"")</f>
        <v/>
      </c>
      <c r="AH91" s="36" t="str">
        <f>IFERROR(VLOOKUP($A91,'Odyseja K'!$G$1:$N$6,7,0),"")</f>
        <v/>
      </c>
      <c r="AI91" s="36"/>
      <c r="AJ91" s="14" t="str">
        <f>IFERROR(VLOOKUP($A91,'H52 100 K'!$AC$6:$AJ$27,7,0),"")</f>
        <v/>
      </c>
      <c r="AK91" s="14" t="str">
        <f>IFERROR(VLOOKUP($A91,'Azymut Orient K'!$O$3:$V$4,7,0),"")</f>
        <v/>
      </c>
      <c r="AL91" s="14" t="str">
        <f>IFERROR(VLOOKUP($A91,'Masakra TR100 K'!$AB$5:$AI$7,7,0),"")</f>
        <v/>
      </c>
      <c r="AM91" s="501">
        <f>MIN(COUNT(F91:W91)+MIN(COUNT(Z91:AL91)/2,2),6)</f>
        <v>0.5</v>
      </c>
    </row>
    <row r="92" spans="1:39">
      <c r="A92" s="15">
        <v>411</v>
      </c>
      <c r="B92" s="40" t="str">
        <f>VLOOKUP($A92,id!$C:$H,6,0)</f>
        <v>Skubida Ewa</v>
      </c>
      <c r="C92" s="40" t="str">
        <f>VLOOKUP($A92,id!$C:$H,4,0)</f>
        <v>Rajd Dolnego Sanu</v>
      </c>
      <c r="D92" s="2">
        <f>IF(E91=E92,D91,ROW(B90))</f>
        <v>90</v>
      </c>
      <c r="E92" s="11">
        <f>LARGE(F92:Y92,1)+LARGE(F92:Y92,2)+IFERROR(LARGE(F92:Y92,3),0)+IFERROR(LARGE(F92:Y92,4),0)+IFERROR(LARGE(F92:Y92,5),0)+IFERROR(LARGE(F92:Y92,6),0)</f>
        <v>20.909090909090907</v>
      </c>
      <c r="F92" s="14"/>
      <c r="G92" s="14"/>
      <c r="H92" s="14" t="str">
        <f>IFERROR(VLOOKUP($A92,'H51 200 K'!$AL$6:$AS$99,7,0),"")</f>
        <v/>
      </c>
      <c r="I92" s="16" t="str">
        <f>IFERROR(VLOOKUP($A92,'Dymno K'!$BD$3:$BK$11,7,0),"")</f>
        <v/>
      </c>
      <c r="J92" s="37" t="str">
        <f>IFERROR(VLOOKUP($A92,'X Kompas K'!$L$2:$S$5,7,0),"")</f>
        <v/>
      </c>
      <c r="K92" s="16" t="str">
        <f>IFERROR(VLOOKUP($A92,'Dukty K'!$BH$1:$BO$9,7,0),"")</f>
        <v/>
      </c>
      <c r="L92" s="14" t="str">
        <f>IFERROR(VLOOKUP($A92,'Tropy K'!$O$2:$V$16,7,0),"")</f>
        <v/>
      </c>
      <c r="M92" s="14" t="str">
        <f>IFERROR(VLOOKUP($A92,'Grassor TR300 K'!$CR$4:$CY$7,7,0),"")</f>
        <v/>
      </c>
      <c r="N92" s="14" t="str">
        <f>IFERROR(VLOOKUP($A92,'BO K'!$S$4:$Z$16,7,0),"")</f>
        <v/>
      </c>
      <c r="O92" s="14" t="str">
        <f>IFERROR(VLOOKUP($A92,'Szaga TR150 K'!$J$1:$Q$6,7,0),"")</f>
        <v/>
      </c>
      <c r="P92" s="14" t="str">
        <f>IFERROR(VLOOKUP($A92,'Rajd Konwalii K'!$L$3:$S$13,7,0),"")</f>
        <v/>
      </c>
      <c r="Q92" s="14" t="str">
        <f>IFERROR(VLOOKUP($A92,'Korno K'!$BE$1:$BL$15,7,0),"")</f>
        <v/>
      </c>
      <c r="R92" s="14" t="str">
        <f>IFERROR(VLOOKUP($A92,'Abentojra K'!$J$2:$Q$10,7,0),"")</f>
        <v/>
      </c>
      <c r="S92" s="14" t="str">
        <f>IFERROR(VLOOKUP($A92,'Mordownik K'!$P$5:$W$14,7,0),"")</f>
        <v/>
      </c>
      <c r="T92" s="14"/>
      <c r="U92" s="14" t="str">
        <f>IFERROR(VLOOKUP($A92,'H52 200 K'!$AL$6:$AS$16,7,0),"")</f>
        <v/>
      </c>
      <c r="V92" s="14" t="str">
        <f>IFERROR(VLOOKUP($A92,'XII Szago K'!$AH$3:$AO$8,7,0),"")</f>
        <v/>
      </c>
      <c r="W92" s="14" t="str">
        <f>IFERROR(VLOOKUP($A92,'Masakra TR200 K'!$AN$5:$AU$8,7,0),"")</f>
        <v/>
      </c>
      <c r="X92" s="10">
        <f>IFERROR(LARGE(Z92:AL92,1),0)+IFERROR(LARGE(Z92:AL92,2),0)</f>
        <v>20.909090909090907</v>
      </c>
      <c r="Y92" s="10">
        <f>IFERROR(LARGE(Z92:AL92,3),0)+IFERROR(LARGE(Z92:AL92,4),0)</f>
        <v>0</v>
      </c>
      <c r="Z92" s="14"/>
      <c r="AA92" s="36"/>
      <c r="AB92" s="36" t="str">
        <f>IFERROR(VLOOKUP(A92,'XI Szago K'!$J$3:$Q$6,7,0),"")</f>
        <v/>
      </c>
      <c r="AC92" s="14"/>
      <c r="AD92" s="14">
        <f>IFERROR(VLOOKUP(A92,'Harce K'!$K$6:$R$12,7,0),"")</f>
        <v>20.909090909090907</v>
      </c>
      <c r="AE92" s="14" t="str">
        <f>IFERROR(VLOOKUP($A92,'Grassor TR150 K'!$BL$4:$BS$7,7,0),"")</f>
        <v/>
      </c>
      <c r="AF92" s="36" t="str">
        <f>IFERROR(VLOOKUP($A92,'Pazur K'!$P$3:$W$7,7,0),"")</f>
        <v/>
      </c>
      <c r="AG92" s="14" t="str">
        <f>IFERROR(VLOOKUP($A92,'Szaga TR100 K'!$J$1:$Q$12,7,0),"")</f>
        <v/>
      </c>
      <c r="AH92" s="36" t="str">
        <f>IFERROR(VLOOKUP($A92,'Odyseja K'!$G$1:$N$6,7,0),"")</f>
        <v/>
      </c>
      <c r="AI92" s="36"/>
      <c r="AJ92" s="14" t="str">
        <f>IFERROR(VLOOKUP($A92,'H52 100 K'!$AC$6:$AJ$27,7,0),"")</f>
        <v/>
      </c>
      <c r="AK92" s="14" t="str">
        <f>IFERROR(VLOOKUP($A92,'Azymut Orient K'!$O$3:$V$4,7,0),"")</f>
        <v/>
      </c>
      <c r="AL92" s="14" t="str">
        <f>IFERROR(VLOOKUP($A92,'Masakra TR100 K'!$AB$5:$AI$7,7,0),"")</f>
        <v/>
      </c>
      <c r="AM92" s="501">
        <f>MIN(COUNT(F92:W92)+MIN(COUNT(Z92:AL92)/2,2),6)</f>
        <v>0.5</v>
      </c>
    </row>
    <row r="93" spans="1:39">
      <c r="A93" s="15">
        <v>376</v>
      </c>
      <c r="B93" s="40" t="str">
        <f>VLOOKUP($A93,id!$C:$H,6,0)</f>
        <v>Mamczak Edyta</v>
      </c>
      <c r="C93" s="40" t="str">
        <f>VLOOKUP($A93,id!$C:$H,4,0)</f>
        <v>49 BAZA LOTNICZA</v>
      </c>
      <c r="D93" s="2">
        <f>IF(E92=E93,D92,ROW(B91))</f>
        <v>91</v>
      </c>
      <c r="E93" s="11">
        <f>LARGE(F93:Y93,1)+LARGE(F93:Y93,2)+IFERROR(LARGE(F93:Y93,3),0)+IFERROR(LARGE(F93:Y93,4),0)+IFERROR(LARGE(F93:Y93,5),0)+IFERROR(LARGE(F93:Y93,6),0)</f>
        <v>19.032121288507007</v>
      </c>
      <c r="F93" s="14"/>
      <c r="G93" s="14"/>
      <c r="H93" s="14"/>
      <c r="I93" s="16" t="str">
        <f>IFERROR(VLOOKUP($A93,'Dymno K'!$BD$3:$BK$11,7,0),"")</f>
        <v/>
      </c>
      <c r="J93" s="37" t="str">
        <f>IFERROR(VLOOKUP($A93,'X Kompas K'!$L$2:$S$5,7,0),"")</f>
        <v/>
      </c>
      <c r="K93" s="16" t="str">
        <f>IFERROR(VLOOKUP($A93,'Dukty K'!$BH$1:$BO$9,7,0),"")</f>
        <v/>
      </c>
      <c r="L93" s="14" t="str">
        <f>IFERROR(VLOOKUP($A93,'Tropy K'!$O$2:$V$16,7,0),"")</f>
        <v/>
      </c>
      <c r="M93" s="14" t="str">
        <f>IFERROR(VLOOKUP($A93,'Grassor TR300 K'!$CR$4:$CY$7,7,0),"")</f>
        <v/>
      </c>
      <c r="N93" s="14" t="str">
        <f>IFERROR(VLOOKUP($A93,'BO K'!$S$4:$Z$16,7,0),"")</f>
        <v/>
      </c>
      <c r="O93" s="14" t="str">
        <f>IFERROR(VLOOKUP($A93,'Szaga TR150 K'!$J$1:$Q$6,7,0),"")</f>
        <v/>
      </c>
      <c r="P93" s="14" t="str">
        <f>IFERROR(VLOOKUP($A93,'Rajd Konwalii K'!$L$3:$S$13,7,0),"")</f>
        <v/>
      </c>
      <c r="Q93" s="14" t="str">
        <f>IFERROR(VLOOKUP($A93,'Korno K'!$BE$1:$BL$15,7,0),"")</f>
        <v/>
      </c>
      <c r="R93" s="14" t="str">
        <f>IFERROR(VLOOKUP($A93,'Abentojra K'!$J$2:$Q$10,7,0),"")</f>
        <v/>
      </c>
      <c r="S93" s="14" t="str">
        <f>IFERROR(VLOOKUP($A93,'Mordownik K'!$P$5:$W$14,7,0),"")</f>
        <v/>
      </c>
      <c r="T93" s="14"/>
      <c r="U93" s="14" t="str">
        <f>IFERROR(VLOOKUP($A93,'H52 200 K'!$AL$6:$AS$16,7,0),"")</f>
        <v/>
      </c>
      <c r="V93" s="14" t="str">
        <f>IFERROR(VLOOKUP($A93,'XII Szago K'!$AH$3:$AO$8,7,0),"")</f>
        <v/>
      </c>
      <c r="W93" s="14" t="str">
        <f>IFERROR(VLOOKUP($A93,'Masakra TR200 K'!$AN$5:$AU$8,7,0),"")</f>
        <v/>
      </c>
      <c r="X93" s="10">
        <f>IFERROR(LARGE(Z93:AL93,1),0)+IFERROR(LARGE(Z93:AL93,2),0)</f>
        <v>19.032121288507007</v>
      </c>
      <c r="Y93" s="10">
        <f>IFERROR(LARGE(Z93:AL93,3),0)+IFERROR(LARGE(Z93:AL93,4),0)</f>
        <v>0</v>
      </c>
      <c r="Z93" s="14"/>
      <c r="AA93" s="36"/>
      <c r="AB93" s="36"/>
      <c r="AC93" s="14">
        <f>IFERROR(VLOOKUP($A93,'H51 100 K'!$AC$6:$AJ$153,7,0),"")</f>
        <v>19.032121288507007</v>
      </c>
      <c r="AD93" s="14" t="str">
        <f>IFERROR(VLOOKUP(A93,'Harce K'!$K$6:$R$12,7,0),"")</f>
        <v/>
      </c>
      <c r="AE93" s="14" t="str">
        <f>IFERROR(VLOOKUP($A93,'Grassor TR150 K'!$BL$4:$BS$7,7,0),"")</f>
        <v/>
      </c>
      <c r="AF93" s="36" t="str">
        <f>IFERROR(VLOOKUP($A93,'Pazur K'!$P$3:$W$7,7,0),"")</f>
        <v/>
      </c>
      <c r="AG93" s="14" t="str">
        <f>IFERROR(VLOOKUP($A93,'Szaga TR100 K'!$J$1:$Q$12,7,0),"")</f>
        <v/>
      </c>
      <c r="AH93" s="36" t="str">
        <f>IFERROR(VLOOKUP($A93,'Odyseja K'!$G$1:$N$6,7,0),"")</f>
        <v/>
      </c>
      <c r="AI93" s="36"/>
      <c r="AJ93" s="14" t="str">
        <f>IFERROR(VLOOKUP($A93,'H52 100 K'!$AC$6:$AJ$27,7,0),"")</f>
        <v/>
      </c>
      <c r="AK93" s="14" t="str">
        <f>IFERROR(VLOOKUP($A93,'Azymut Orient K'!$O$3:$V$4,7,0),"")</f>
        <v/>
      </c>
      <c r="AL93" s="14" t="str">
        <f>IFERROR(VLOOKUP($A93,'Masakra TR100 K'!$AB$5:$AI$7,7,0),"")</f>
        <v/>
      </c>
      <c r="AM93" s="501">
        <f>MIN(COUNT(F93:W93)+MIN(COUNT(Z93:AL93)/2,2),6)</f>
        <v>0.5</v>
      </c>
    </row>
    <row r="94" spans="1:39">
      <c r="A94" s="15">
        <v>377</v>
      </c>
      <c r="B94" s="40" t="str">
        <f>VLOOKUP($A94,id!$C:$H,6,0)</f>
        <v>Block Barbara</v>
      </c>
      <c r="C94" s="40" t="str">
        <f>VLOOKUP($A94,id!$C:$H,4,0)</f>
        <v>SHOCKBLAZERSI</v>
      </c>
      <c r="D94" s="2">
        <f>IF(E93=E94,D93,ROW(B92))</f>
        <v>92</v>
      </c>
      <c r="E94" s="11">
        <f>LARGE(F94:Y94,1)+LARGE(F94:Y94,2)+IFERROR(LARGE(F94:Y94,3),0)+IFERROR(LARGE(F94:Y94,4),0)+IFERROR(LARGE(F94:Y94,5),0)+IFERROR(LARGE(F94:Y94,6),0)</f>
        <v>18.350628681647279</v>
      </c>
      <c r="F94" s="14"/>
      <c r="G94" s="14"/>
      <c r="H94" s="14"/>
      <c r="I94" s="16" t="str">
        <f>IFERROR(VLOOKUP($A94,'Dymno K'!$BD$3:$BK$11,7,0),"")</f>
        <v/>
      </c>
      <c r="J94" s="37" t="str">
        <f>IFERROR(VLOOKUP($A94,'X Kompas K'!$L$2:$S$5,7,0),"")</f>
        <v/>
      </c>
      <c r="K94" s="16" t="str">
        <f>IFERROR(VLOOKUP($A94,'Dukty K'!$BH$1:$BO$9,7,0),"")</f>
        <v/>
      </c>
      <c r="L94" s="14" t="str">
        <f>IFERROR(VLOOKUP($A94,'Tropy K'!$O$2:$V$16,7,0),"")</f>
        <v/>
      </c>
      <c r="M94" s="14" t="str">
        <f>IFERROR(VLOOKUP($A94,'Grassor TR300 K'!$CR$4:$CY$7,7,0),"")</f>
        <v/>
      </c>
      <c r="N94" s="14" t="str">
        <f>IFERROR(VLOOKUP($A94,'BO K'!$S$4:$Z$16,7,0),"")</f>
        <v/>
      </c>
      <c r="O94" s="14" t="str">
        <f>IFERROR(VLOOKUP($A94,'Szaga TR150 K'!$J$1:$Q$6,7,0),"")</f>
        <v/>
      </c>
      <c r="P94" s="14" t="str">
        <f>IFERROR(VLOOKUP($A94,'Rajd Konwalii K'!$L$3:$S$13,7,0),"")</f>
        <v/>
      </c>
      <c r="Q94" s="14" t="str">
        <f>IFERROR(VLOOKUP($A94,'Korno K'!$BE$1:$BL$15,7,0),"")</f>
        <v/>
      </c>
      <c r="R94" s="14" t="str">
        <f>IFERROR(VLOOKUP($A94,'Abentojra K'!$J$2:$Q$10,7,0),"")</f>
        <v/>
      </c>
      <c r="S94" s="14" t="str">
        <f>IFERROR(VLOOKUP($A94,'Mordownik K'!$P$5:$W$14,7,0),"")</f>
        <v/>
      </c>
      <c r="T94" s="14"/>
      <c r="U94" s="14" t="str">
        <f>IFERROR(VLOOKUP($A94,'H52 200 K'!$AL$6:$AS$16,7,0),"")</f>
        <v/>
      </c>
      <c r="V94" s="14" t="str">
        <f>IFERROR(VLOOKUP($A94,'XII Szago K'!$AH$3:$AO$8,7,0),"")</f>
        <v/>
      </c>
      <c r="W94" s="14" t="str">
        <f>IFERROR(VLOOKUP($A94,'Masakra TR200 K'!$AN$5:$AU$8,7,0),"")</f>
        <v/>
      </c>
      <c r="X94" s="10">
        <f>IFERROR(LARGE(Z94:AL94,1),0)+IFERROR(LARGE(Z94:AL94,2),0)</f>
        <v>18.350628681647279</v>
      </c>
      <c r="Y94" s="10">
        <f>IFERROR(LARGE(Z94:AL94,3),0)+IFERROR(LARGE(Z94:AL94,4),0)</f>
        <v>0</v>
      </c>
      <c r="Z94" s="14"/>
      <c r="AA94" s="36"/>
      <c r="AB94" s="36"/>
      <c r="AC94" s="14">
        <f>IFERROR(VLOOKUP($A94,'H51 100 K'!$AC$6:$AJ$153,7,0),"")</f>
        <v>18.350628681647279</v>
      </c>
      <c r="AD94" s="14" t="str">
        <f>IFERROR(VLOOKUP(A94,'Harce K'!$K$6:$R$12,7,0),"")</f>
        <v/>
      </c>
      <c r="AE94" s="14" t="str">
        <f>IFERROR(VLOOKUP($A94,'Grassor TR150 K'!$BL$4:$BS$7,7,0),"")</f>
        <v/>
      </c>
      <c r="AF94" s="36" t="str">
        <f>IFERROR(VLOOKUP($A94,'Pazur K'!$P$3:$W$7,7,0),"")</f>
        <v/>
      </c>
      <c r="AG94" s="14" t="str">
        <f>IFERROR(VLOOKUP($A94,'Szaga TR100 K'!$J$1:$Q$12,7,0),"")</f>
        <v/>
      </c>
      <c r="AH94" s="36" t="str">
        <f>IFERROR(VLOOKUP($A94,'Odyseja K'!$G$1:$N$6,7,0),"")</f>
        <v/>
      </c>
      <c r="AI94" s="36"/>
      <c r="AJ94" s="14" t="str">
        <f>IFERROR(VLOOKUP($A94,'H52 100 K'!$AC$6:$AJ$27,7,0),"")</f>
        <v/>
      </c>
      <c r="AK94" s="14" t="str">
        <f>IFERROR(VLOOKUP($A94,'Azymut Orient K'!$O$3:$V$4,7,0),"")</f>
        <v/>
      </c>
      <c r="AL94" s="14" t="str">
        <f>IFERROR(VLOOKUP($A94,'Masakra TR100 K'!$AB$5:$AI$7,7,0),"")</f>
        <v/>
      </c>
      <c r="AM94" s="501">
        <f>MIN(COUNT(F94:W94)+MIN(COUNT(Z94:AL94)/2,2),6)</f>
        <v>0.5</v>
      </c>
    </row>
    <row r="95" spans="1:39">
      <c r="A95">
        <v>583</v>
      </c>
      <c r="B95" s="40" t="str">
        <f>VLOOKUP($A95,id!$C:$H,6,0)</f>
        <v>Pułkowska Alicja</v>
      </c>
      <c r="C95" s="40">
        <f>VLOOKUP($A95,id!$C:$H,4,0)</f>
        <v>0</v>
      </c>
      <c r="D95" s="2">
        <f>IF(E94=E95,D94,ROW(B93))</f>
        <v>93</v>
      </c>
      <c r="E95" s="11">
        <f>LARGE(F95:Y95,1)+LARGE(F95:Y95,2)+IFERROR(LARGE(F95:Y95,3),0)+IFERROR(LARGE(F95:Y95,4),0)+IFERROR(LARGE(F95:Y95,5),0)+IFERROR(LARGE(F95:Y95,6),0)</f>
        <v>12.182380046724127</v>
      </c>
      <c r="F95" s="14"/>
      <c r="G95" s="14"/>
      <c r="H95" s="14"/>
      <c r="I95" s="16"/>
      <c r="J95" s="37"/>
      <c r="K95" s="16"/>
      <c r="L95" s="14"/>
      <c r="M95" s="14"/>
      <c r="N95" s="14"/>
      <c r="O95" s="14"/>
      <c r="P95" s="14"/>
      <c r="Q95" s="14"/>
      <c r="R95" s="14"/>
      <c r="S95" s="14"/>
      <c r="T95" s="14"/>
      <c r="U95" s="14" t="str">
        <f>IFERROR(VLOOKUP($A95,'H52 200 K'!$AL$6:$AS$16,7,0),"")</f>
        <v/>
      </c>
      <c r="V95" s="14" t="str">
        <f>IFERROR(VLOOKUP($A95,'XII Szago K'!$AH$3:$AO$8,7,0),"")</f>
        <v/>
      </c>
      <c r="W95" s="14" t="str">
        <f>IFERROR(VLOOKUP($A95,'Masakra TR200 K'!$AN$5:$AU$8,7,0),"")</f>
        <v/>
      </c>
      <c r="X95" s="10">
        <f>IFERROR(LARGE(Z95:AL95,1),0)+IFERROR(LARGE(Z95:AL95,2),0)</f>
        <v>12.182380046724127</v>
      </c>
      <c r="Y95" s="10">
        <f>IFERROR(LARGE(Z95:AL95,3),0)+IFERROR(LARGE(Z95:AL95,4),0)</f>
        <v>0</v>
      </c>
      <c r="Z95" s="14"/>
      <c r="AA95" s="36"/>
      <c r="AB95" s="36"/>
      <c r="AC95" s="14"/>
      <c r="AD95" s="14"/>
      <c r="AE95" s="14"/>
      <c r="AF95" s="36"/>
      <c r="AG95" s="14"/>
      <c r="AH95" s="36"/>
      <c r="AI95" s="36"/>
      <c r="AJ95" s="14">
        <f>IFERROR(VLOOKUP($A95,'H52 100 K'!$AC$6:$AJ$27,7,0),"")</f>
        <v>12.182380046724127</v>
      </c>
      <c r="AK95" s="14" t="str">
        <f>IFERROR(VLOOKUP($A95,'Azymut Orient K'!$O$3:$V$4,7,0),"")</f>
        <v/>
      </c>
      <c r="AL95" s="14" t="str">
        <f>IFERROR(VLOOKUP($A95,'Masakra TR100 K'!$AB$5:$AI$7,7,0),"")</f>
        <v/>
      </c>
      <c r="AM95" s="501">
        <f>MIN(COUNT(F95:W95)+MIN(COUNT(Z95:AL95)/2,2),6)</f>
        <v>0.5</v>
      </c>
    </row>
    <row r="96" spans="1:39">
      <c r="A96">
        <v>584</v>
      </c>
      <c r="B96" s="40" t="str">
        <f>VLOOKUP($A96,id!$C:$H,6,0)</f>
        <v>Bernaszuk Monika</v>
      </c>
      <c r="C96" s="40">
        <f>VLOOKUP($A96,id!$C:$H,4,0)</f>
        <v>0</v>
      </c>
      <c r="D96" s="2">
        <f>IF(E95=E96,D95,ROW(B94))</f>
        <v>94</v>
      </c>
      <c r="E96" s="11">
        <f>LARGE(F96:Y96,1)+LARGE(F96:Y96,2)+IFERROR(LARGE(F96:Y96,3),0)+IFERROR(LARGE(F96:Y96,4),0)+IFERROR(LARGE(F96:Y96,5),0)+IFERROR(LARGE(F96:Y96,6),0)</f>
        <v>12.177335203125363</v>
      </c>
      <c r="F96" s="14"/>
      <c r="G96" s="14"/>
      <c r="H96" s="14"/>
      <c r="I96" s="16"/>
      <c r="J96" s="37"/>
      <c r="K96" s="16"/>
      <c r="L96" s="14"/>
      <c r="M96" s="14"/>
      <c r="N96" s="14"/>
      <c r="O96" s="14"/>
      <c r="P96" s="14"/>
      <c r="Q96" s="14"/>
      <c r="R96" s="14"/>
      <c r="S96" s="14"/>
      <c r="T96" s="14"/>
      <c r="U96" s="14" t="str">
        <f>IFERROR(VLOOKUP($A96,'H52 200 K'!$AL$6:$AS$16,7,0),"")</f>
        <v/>
      </c>
      <c r="V96" s="14" t="str">
        <f>IFERROR(VLOOKUP($A96,'XII Szago K'!$AH$3:$AO$8,7,0),"")</f>
        <v/>
      </c>
      <c r="W96" s="14" t="str">
        <f>IFERROR(VLOOKUP($A96,'Masakra TR200 K'!$AN$5:$AU$8,7,0),"")</f>
        <v/>
      </c>
      <c r="X96" s="10">
        <f>IFERROR(LARGE(Z96:AL96,1),0)+IFERROR(LARGE(Z96:AL96,2),0)</f>
        <v>12.177335203125363</v>
      </c>
      <c r="Y96" s="10">
        <f>IFERROR(LARGE(Z96:AL96,3),0)+IFERROR(LARGE(Z96:AL96,4),0)</f>
        <v>0</v>
      </c>
      <c r="Z96" s="14"/>
      <c r="AA96" s="36"/>
      <c r="AB96" s="36"/>
      <c r="AC96" s="14"/>
      <c r="AD96" s="14"/>
      <c r="AE96" s="14"/>
      <c r="AF96" s="36"/>
      <c r="AG96" s="14"/>
      <c r="AH96" s="36"/>
      <c r="AI96" s="36"/>
      <c r="AJ96" s="14">
        <f>IFERROR(VLOOKUP($A96,'H52 100 K'!$AC$6:$AJ$27,7,0),"")</f>
        <v>12.177335203125363</v>
      </c>
      <c r="AK96" s="14" t="str">
        <f>IFERROR(VLOOKUP($A96,'Azymut Orient K'!$O$3:$V$4,7,0),"")</f>
        <v/>
      </c>
      <c r="AL96" s="14" t="str">
        <f>IFERROR(VLOOKUP($A96,'Masakra TR100 K'!$AB$5:$AI$7,7,0),"")</f>
        <v/>
      </c>
      <c r="AM96" s="501">
        <f>MIN(COUNT(F96:W96)+MIN(COUNT(Z96:AL96)/2,2),6)</f>
        <v>0.5</v>
      </c>
    </row>
    <row r="97" spans="1:39">
      <c r="A97">
        <v>585</v>
      </c>
      <c r="B97" s="40" t="str">
        <f>VLOOKUP($A97,id!$C:$H,6,0)</f>
        <v>Babiańska Zofia</v>
      </c>
      <c r="C97" s="40" t="str">
        <f>VLOOKUP($A97,id!$C:$H,4,0)</f>
        <v>Misiaki</v>
      </c>
      <c r="D97" s="2">
        <f>IF(E96=E97,D96,ROW(B95))</f>
        <v>95</v>
      </c>
      <c r="E97" s="11">
        <f>LARGE(F97:Y97,1)+LARGE(F97:Y97,2)+IFERROR(LARGE(F97:Y97,3),0)+IFERROR(LARGE(F97:Y97,4),0)+IFERROR(LARGE(F97:Y97,5),0)+IFERROR(LARGE(F97:Y97,6),0)</f>
        <v>8.4304628329329425</v>
      </c>
      <c r="F97" s="14"/>
      <c r="G97" s="14"/>
      <c r="H97" s="14"/>
      <c r="I97" s="16"/>
      <c r="J97" s="37"/>
      <c r="K97" s="16"/>
      <c r="L97" s="14"/>
      <c r="M97" s="14"/>
      <c r="N97" s="14"/>
      <c r="O97" s="14"/>
      <c r="P97" s="14"/>
      <c r="Q97" s="14"/>
      <c r="R97" s="14"/>
      <c r="S97" s="14"/>
      <c r="T97" s="14"/>
      <c r="U97" s="14" t="str">
        <f>IFERROR(VLOOKUP($A97,'H52 200 K'!$AL$6:$AS$16,7,0),"")</f>
        <v/>
      </c>
      <c r="V97" s="14" t="str">
        <f>IFERROR(VLOOKUP($A97,'XII Szago K'!$AH$3:$AO$8,7,0),"")</f>
        <v/>
      </c>
      <c r="W97" s="14" t="str">
        <f>IFERROR(VLOOKUP($A97,'Masakra TR200 K'!$AN$5:$AU$8,7,0),"")</f>
        <v/>
      </c>
      <c r="X97" s="10">
        <f>IFERROR(LARGE(Z97:AL97,1),0)+IFERROR(LARGE(Z97:AL97,2),0)</f>
        <v>8.4304628329329425</v>
      </c>
      <c r="Y97" s="10">
        <f>IFERROR(LARGE(Z97:AL97,3),0)+IFERROR(LARGE(Z97:AL97,4),0)</f>
        <v>0</v>
      </c>
      <c r="Z97" s="14"/>
      <c r="AA97" s="36"/>
      <c r="AB97" s="36"/>
      <c r="AC97" s="14"/>
      <c r="AD97" s="14"/>
      <c r="AE97" s="14"/>
      <c r="AF97" s="36"/>
      <c r="AG97" s="14"/>
      <c r="AH97" s="36"/>
      <c r="AI97" s="36"/>
      <c r="AJ97" s="14">
        <f>IFERROR(VLOOKUP($A97,'H52 100 K'!$AC$6:$AJ$27,7,0),"")</f>
        <v>8.4304628329329425</v>
      </c>
      <c r="AK97" s="14" t="str">
        <f>IFERROR(VLOOKUP($A97,'Azymut Orient K'!$O$3:$V$4,7,0),"")</f>
        <v/>
      </c>
      <c r="AL97" s="14" t="str">
        <f>IFERROR(VLOOKUP($A97,'Masakra TR100 K'!$AB$5:$AI$7,7,0),"")</f>
        <v/>
      </c>
      <c r="AM97" s="501">
        <f>MIN(COUNT(F97:W97)+MIN(COUNT(Z97:AL97)/2,2),6)</f>
        <v>0.5</v>
      </c>
    </row>
    <row r="98" spans="1:39">
      <c r="A98">
        <v>439</v>
      </c>
      <c r="B98" s="40" t="str">
        <f>VLOOKUP($A98,id!$C:$H,6,0)</f>
        <v>Brzezińska Arletta</v>
      </c>
      <c r="C98" s="40" t="str">
        <f>VLOOKUP($A98,id!$C:$H,4,0)</f>
        <v>Rącze Pomrowy</v>
      </c>
      <c r="D98" s="2">
        <f>IF(E97=E98,D97,ROW(B96))</f>
        <v>96</v>
      </c>
      <c r="E98" s="11">
        <f>LARGE(F98:Y98,1)+LARGE(F98:Y98,2)+IFERROR(LARGE(F98:Y98,3),0)+IFERROR(LARGE(F98:Y98,4),0)+IFERROR(LARGE(F98:Y98,5),0)+IFERROR(LARGE(F98:Y98,6),0)</f>
        <v>0</v>
      </c>
      <c r="F98" s="14"/>
      <c r="G98" s="14"/>
      <c r="H98" s="14"/>
      <c r="I98" s="16"/>
      <c r="J98" s="37"/>
      <c r="K98" s="16"/>
      <c r="L98" s="14">
        <f>IFERROR(VLOOKUP($A98,'Tropy K'!$O$2:$V$16,7,0),"")</f>
        <v>0</v>
      </c>
      <c r="M98" s="14" t="str">
        <f>IFERROR(VLOOKUP($A98,'Grassor TR300 K'!$CR$4:$CY$7,7,0),"")</f>
        <v/>
      </c>
      <c r="N98" s="14" t="str">
        <f>IFERROR(VLOOKUP($A98,'BO K'!$S$4:$Z$16,7,0),"")</f>
        <v/>
      </c>
      <c r="O98" s="14" t="str">
        <f>IFERROR(VLOOKUP($A98,'Szaga TR150 K'!$J$1:$Q$6,7,0),"")</f>
        <v/>
      </c>
      <c r="P98" s="14" t="str">
        <f>IFERROR(VLOOKUP($A98,'Rajd Konwalii K'!$L$3:$S$13,7,0),"")</f>
        <v/>
      </c>
      <c r="Q98" s="14" t="str">
        <f>IFERROR(VLOOKUP($A98,'Korno K'!$BE$1:$BL$15,7,0),"")</f>
        <v/>
      </c>
      <c r="R98" s="14" t="str">
        <f>IFERROR(VLOOKUP($A98,'Abentojra K'!$J$2:$Q$10,7,0),"")</f>
        <v/>
      </c>
      <c r="S98" s="14" t="str">
        <f>IFERROR(VLOOKUP($A98,'Mordownik K'!$P$5:$W$14,7,0),"")</f>
        <v/>
      </c>
      <c r="T98" s="14"/>
      <c r="U98" s="14" t="str">
        <f>IFERROR(VLOOKUP($A98,'H52 200 K'!$AL$6:$AS$16,7,0),"")</f>
        <v/>
      </c>
      <c r="V98" s="14" t="str">
        <f>IFERROR(VLOOKUP($A98,'XII Szago K'!$AH$3:$AO$8,7,0),"")</f>
        <v/>
      </c>
      <c r="W98" s="14" t="str">
        <f>IFERROR(VLOOKUP($A98,'Masakra TR200 K'!$AN$5:$AU$8,7,0),"")</f>
        <v/>
      </c>
      <c r="X98" s="10">
        <f>IFERROR(LARGE(Z98:AL98,1),0)+IFERROR(LARGE(Z98:AL98,2),0)</f>
        <v>0</v>
      </c>
      <c r="Y98" s="10">
        <f>IFERROR(LARGE(Z98:AL98,3),0)+IFERROR(LARGE(Z98:AL98,4),0)</f>
        <v>0</v>
      </c>
      <c r="Z98" s="14"/>
      <c r="AA98" s="36"/>
      <c r="AB98" s="36"/>
      <c r="AC98" s="14"/>
      <c r="AD98" s="14"/>
      <c r="AE98" s="14" t="str">
        <f>IFERROR(VLOOKUP($A98,'Grassor TR150 K'!$BL$4:$BS$7,7,0),"")</f>
        <v/>
      </c>
      <c r="AF98" s="36" t="str">
        <f>IFERROR(VLOOKUP($A98,'Pazur K'!$P$3:$W$7,7,0),"")</f>
        <v/>
      </c>
      <c r="AG98" s="14" t="str">
        <f>IFERROR(VLOOKUP($A98,'Szaga TR100 K'!$J$1:$Q$12,7,0),"")</f>
        <v/>
      </c>
      <c r="AH98" s="36" t="str">
        <f>IFERROR(VLOOKUP($A98,'Odyseja K'!$G$1:$N$6,7,0),"")</f>
        <v/>
      </c>
      <c r="AI98" s="36"/>
      <c r="AJ98" s="14" t="str">
        <f>IFERROR(VLOOKUP($A98,'H52 100 K'!$AC$6:$AJ$27,7,0),"")</f>
        <v/>
      </c>
      <c r="AK98" s="14" t="str">
        <f>IFERROR(VLOOKUP($A98,'Azymut Orient K'!$O$3:$V$4,7,0),"")</f>
        <v/>
      </c>
      <c r="AL98" s="14" t="str">
        <f>IFERROR(VLOOKUP($A98,'Masakra TR100 K'!$AB$5:$AI$7,7,0),"")</f>
        <v/>
      </c>
      <c r="AM98" s="501">
        <f>MIN(COUNT(F98:W98)+MIN(COUNT(Z98:AL98)/2,2),6)</f>
        <v>1</v>
      </c>
    </row>
    <row r="99" spans="1:39">
      <c r="A99">
        <v>440</v>
      </c>
      <c r="B99" s="40" t="str">
        <f>VLOOKUP($A99,id!$C:$H,6,0)</f>
        <v>Katner Jolanta</v>
      </c>
      <c r="C99" s="40" t="str">
        <f>VLOOKUP($A99,id!$C:$H,4,0)</f>
        <v>Rącze Pomrowy</v>
      </c>
      <c r="D99" s="2">
        <f>IF(E98=E99,D98,ROW(B97))</f>
        <v>96</v>
      </c>
      <c r="E99" s="11">
        <f>LARGE(F99:Y99,1)+LARGE(F99:Y99,2)+IFERROR(LARGE(F99:Y99,3),0)+IFERROR(LARGE(F99:Y99,4),0)+IFERROR(LARGE(F99:Y99,5),0)+IFERROR(LARGE(F99:Y99,6),0)</f>
        <v>0</v>
      </c>
      <c r="F99" s="14"/>
      <c r="G99" s="14"/>
      <c r="H99" s="14"/>
      <c r="I99" s="16"/>
      <c r="J99" s="37"/>
      <c r="K99" s="16"/>
      <c r="L99" s="14">
        <f>IFERROR(VLOOKUP($A99,'Tropy K'!$O$2:$V$16,7,0),"")</f>
        <v>0</v>
      </c>
      <c r="M99" s="14" t="str">
        <f>IFERROR(VLOOKUP($A99,'Grassor TR300 K'!$CR$4:$CY$7,7,0),"")</f>
        <v/>
      </c>
      <c r="N99" s="14" t="str">
        <f>IFERROR(VLOOKUP($A99,'BO K'!$S$4:$Z$16,7,0),"")</f>
        <v/>
      </c>
      <c r="O99" s="14" t="str">
        <f>IFERROR(VLOOKUP($A99,'Szaga TR150 K'!$J$1:$Q$6,7,0),"")</f>
        <v/>
      </c>
      <c r="P99" s="14" t="str">
        <f>IFERROR(VLOOKUP($A99,'Rajd Konwalii K'!$L$3:$S$13,7,0),"")</f>
        <v/>
      </c>
      <c r="Q99" s="14" t="str">
        <f>IFERROR(VLOOKUP($A99,'Korno K'!$BE$1:$BL$15,7,0),"")</f>
        <v/>
      </c>
      <c r="R99" s="14" t="str">
        <f>IFERROR(VLOOKUP($A99,'Abentojra K'!$J$2:$Q$10,7,0),"")</f>
        <v/>
      </c>
      <c r="S99" s="14" t="str">
        <f>IFERROR(VLOOKUP($A99,'Mordownik K'!$P$5:$W$14,7,0),"")</f>
        <v/>
      </c>
      <c r="T99" s="14"/>
      <c r="U99" s="14" t="str">
        <f>IFERROR(VLOOKUP($A99,'H52 200 K'!$AL$6:$AS$16,7,0),"")</f>
        <v/>
      </c>
      <c r="V99" s="14" t="str">
        <f>IFERROR(VLOOKUP($A99,'XII Szago K'!$AH$3:$AO$8,7,0),"")</f>
        <v/>
      </c>
      <c r="W99" s="14" t="str">
        <f>IFERROR(VLOOKUP($A99,'Masakra TR200 K'!$AN$5:$AU$8,7,0),"")</f>
        <v/>
      </c>
      <c r="X99" s="10">
        <f>IFERROR(LARGE(Z99:AL99,1),0)+IFERROR(LARGE(Z99:AL99,2),0)</f>
        <v>0</v>
      </c>
      <c r="Y99" s="10">
        <f>IFERROR(LARGE(Z99:AL99,3),0)+IFERROR(LARGE(Z99:AL99,4),0)</f>
        <v>0</v>
      </c>
      <c r="Z99" s="14"/>
      <c r="AA99" s="36"/>
      <c r="AB99" s="36"/>
      <c r="AC99" s="14"/>
      <c r="AD99" s="14"/>
      <c r="AE99" s="14" t="str">
        <f>IFERROR(VLOOKUP($A99,'Grassor TR150 K'!$BL$4:$BS$7,7,0),"")</f>
        <v/>
      </c>
      <c r="AF99" s="36" t="str">
        <f>IFERROR(VLOOKUP($A99,'Pazur K'!$P$3:$W$7,7,0),"")</f>
        <v/>
      </c>
      <c r="AG99" s="14" t="str">
        <f>IFERROR(VLOOKUP($A99,'Szaga TR100 K'!$J$1:$Q$12,7,0),"")</f>
        <v/>
      </c>
      <c r="AH99" s="36" t="str">
        <f>IFERROR(VLOOKUP($A99,'Odyseja K'!$G$1:$N$6,7,0),"")</f>
        <v/>
      </c>
      <c r="AI99" s="36"/>
      <c r="AJ99" s="14" t="str">
        <f>IFERROR(VLOOKUP($A99,'H52 100 K'!$AC$6:$AJ$27,7,0),"")</f>
        <v/>
      </c>
      <c r="AK99" s="14" t="str">
        <f>IFERROR(VLOOKUP($A99,'Azymut Orient K'!$O$3:$V$4,7,0),"")</f>
        <v/>
      </c>
      <c r="AL99" s="14" t="str">
        <f>IFERROR(VLOOKUP($A99,'Masakra TR100 K'!$AB$5:$AI$7,7,0),"")</f>
        <v/>
      </c>
      <c r="AM99" s="501">
        <f>MIN(COUNT(F99:W99)+MIN(COUNT(Z99:AL99)/2,2),6)</f>
        <v>1</v>
      </c>
    </row>
    <row r="100" spans="1:39">
      <c r="A100">
        <v>586</v>
      </c>
      <c r="B100" s="40" t="str">
        <f>VLOOKUP($A100,id!$C:$H,6,0)</f>
        <v>Kałuża Marta</v>
      </c>
      <c r="C100" s="40" t="str">
        <f>VLOOKUP($A100,id!$C:$H,4,0)</f>
        <v>Pierogi z Wiśnią</v>
      </c>
      <c r="D100" s="2">
        <f>IF(E99=E100,D99,ROW(B98))</f>
        <v>96</v>
      </c>
      <c r="E100" s="11">
        <f>LARGE(F100:Y100,1)+LARGE(F100:Y100,2)+IFERROR(LARGE(F100:Y100,3),0)+IFERROR(LARGE(F100:Y100,4),0)+IFERROR(LARGE(F100:Y100,5),0)+IFERROR(LARGE(F100:Y100,6),0)</f>
        <v>0</v>
      </c>
      <c r="F100" s="14"/>
      <c r="G100" s="14"/>
      <c r="H100" s="14"/>
      <c r="I100" s="16"/>
      <c r="J100" s="37"/>
      <c r="K100" s="16"/>
      <c r="L100" s="14"/>
      <c r="M100" s="14"/>
      <c r="N100" s="14"/>
      <c r="O100" s="14"/>
      <c r="P100" s="14"/>
      <c r="Q100" s="14"/>
      <c r="R100" s="14"/>
      <c r="S100" s="14"/>
      <c r="T100" s="14"/>
      <c r="U100" s="14" t="str">
        <f>IFERROR(VLOOKUP($A100,'H52 200 K'!$AL$6:$AS$16,7,0),"")</f>
        <v/>
      </c>
      <c r="V100" s="14" t="str">
        <f>IFERROR(VLOOKUP($A100,'XII Szago K'!$AH$3:$AO$8,7,0),"")</f>
        <v/>
      </c>
      <c r="W100" s="14" t="str">
        <f>IFERROR(VLOOKUP($A100,'Masakra TR200 K'!$AN$5:$AU$8,7,0),"")</f>
        <v/>
      </c>
      <c r="X100" s="10">
        <f>IFERROR(LARGE(Z100:AL100,1),0)+IFERROR(LARGE(Z100:AL100,2),0)</f>
        <v>0</v>
      </c>
      <c r="Y100" s="10">
        <f>IFERROR(LARGE(Z100:AL100,3),0)+IFERROR(LARGE(Z100:AL100,4),0)</f>
        <v>0</v>
      </c>
      <c r="Z100" s="14"/>
      <c r="AA100" s="36"/>
      <c r="AB100" s="36"/>
      <c r="AC100" s="14"/>
      <c r="AD100" s="14"/>
      <c r="AE100" s="14"/>
      <c r="AF100" s="36"/>
      <c r="AG100" s="14"/>
      <c r="AH100" s="36"/>
      <c r="AI100" s="36"/>
      <c r="AJ100" s="14">
        <f>IFERROR(VLOOKUP($A100,'H52 100 K'!$AC$6:$AJ$27,7,0),"")</f>
        <v>0</v>
      </c>
      <c r="AK100" s="14" t="str">
        <f>IFERROR(VLOOKUP($A100,'Azymut Orient K'!$O$3:$V$4,7,0),"")</f>
        <v/>
      </c>
      <c r="AL100" s="14" t="str">
        <f>IFERROR(VLOOKUP($A100,'Masakra TR100 K'!$AB$5:$AI$7,7,0),"")</f>
        <v/>
      </c>
      <c r="AM100" s="501">
        <f>MIN(COUNT(F100:W100)+MIN(COUNT(Z100:AL100)/2,2),6)</f>
        <v>0.5</v>
      </c>
    </row>
  </sheetData>
  <sortState ref="A2:AM100">
    <sortCondition descending="1" ref="E3"/>
  </sortState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43"/>
  <sheetViews>
    <sheetView workbookViewId="0"/>
  </sheetViews>
  <sheetFormatPr defaultColWidth="9.109375" defaultRowHeight="16.5" customHeight="1"/>
  <cols>
    <col min="1" max="1" width="8" style="75" customWidth="1"/>
    <col min="2" max="2" width="6.33203125" style="75" customWidth="1"/>
    <col min="3" max="3" width="8.109375" style="75" bestFit="1" customWidth="1"/>
    <col min="4" max="4" width="6.33203125" style="75" customWidth="1"/>
    <col min="5" max="5" width="18" style="70" bestFit="1" customWidth="1"/>
    <col min="6" max="6" width="12.6640625" style="70" bestFit="1" customWidth="1"/>
    <col min="7" max="7" width="9.33203125" style="72" customWidth="1"/>
    <col min="8" max="8" width="14.88671875" style="72" customWidth="1"/>
    <col min="9" max="9" width="12" style="71" customWidth="1"/>
    <col min="10" max="10" width="9" style="74" customWidth="1"/>
    <col min="11" max="13" width="9" style="72" customWidth="1"/>
    <col min="14" max="15" width="9" style="74" customWidth="1"/>
    <col min="16" max="16" width="12.33203125" style="73" bestFit="1" customWidth="1"/>
    <col min="17" max="18" width="12.33203125" style="73" customWidth="1"/>
    <col min="19" max="19" width="9" style="72" customWidth="1"/>
    <col min="20" max="28" width="8.6640625" style="71" bestFit="1" customWidth="1"/>
    <col min="29" max="33" width="9.33203125" style="71" bestFit="1" customWidth="1"/>
    <col min="34" max="47" width="9.33203125" style="71" customWidth="1"/>
    <col min="48" max="48" width="9.44140625" style="71" bestFit="1" customWidth="1"/>
    <col min="49" max="53" width="9.109375" style="70"/>
    <col min="54" max="54" width="21.5546875" style="70" bestFit="1" customWidth="1"/>
    <col min="55" max="16384" width="9.109375" style="70"/>
  </cols>
  <sheetData>
    <row r="1" spans="1:61" ht="16.5" customHeight="1" thickBot="1">
      <c r="A1" s="154"/>
      <c r="B1" s="154"/>
      <c r="C1" s="154"/>
      <c r="D1" s="154"/>
      <c r="E1" s="153"/>
      <c r="F1" s="153"/>
      <c r="G1" s="151"/>
      <c r="H1" s="151"/>
      <c r="I1" s="146"/>
      <c r="J1" s="152"/>
      <c r="K1" s="151"/>
      <c r="M1" s="151"/>
      <c r="N1" s="152"/>
      <c r="O1" s="152"/>
      <c r="P1" s="151" t="s">
        <v>378</v>
      </c>
      <c r="Q1" s="151"/>
      <c r="R1" s="151"/>
      <c r="S1" s="150">
        <v>42461.319444444445</v>
      </c>
      <c r="T1" s="146"/>
      <c r="U1" s="146"/>
      <c r="V1" s="146"/>
      <c r="W1" s="148" t="s">
        <v>377</v>
      </c>
      <c r="X1" s="147">
        <v>2.0833333333333333E-3</v>
      </c>
      <c r="Y1" s="599" t="s">
        <v>376</v>
      </c>
      <c r="Z1" s="599"/>
      <c r="AA1" s="149">
        <v>0.625</v>
      </c>
      <c r="AB1" s="146"/>
      <c r="AC1" s="148"/>
      <c r="AD1" s="147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</row>
    <row r="2" spans="1:61" ht="18.75" customHeight="1">
      <c r="A2" s="145"/>
      <c r="B2" s="144"/>
      <c r="C2" s="143"/>
      <c r="D2" s="143"/>
      <c r="E2" s="143"/>
      <c r="F2" s="143"/>
      <c r="G2" s="142"/>
      <c r="H2" s="142"/>
      <c r="I2" s="141"/>
      <c r="J2" s="600" t="s">
        <v>375</v>
      </c>
      <c r="K2" s="601"/>
      <c r="L2" s="601"/>
      <c r="M2" s="601"/>
      <c r="N2" s="601"/>
      <c r="O2" s="602"/>
      <c r="P2" s="602"/>
      <c r="Q2" s="606"/>
      <c r="R2" s="606"/>
      <c r="S2" s="597" t="s">
        <v>374</v>
      </c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8"/>
    </row>
    <row r="3" spans="1:61" ht="18.75" customHeight="1">
      <c r="A3" s="140"/>
      <c r="B3" s="139"/>
      <c r="C3" s="138"/>
      <c r="D3" s="138"/>
      <c r="E3" s="138"/>
      <c r="F3" s="138"/>
      <c r="G3" s="137"/>
      <c r="H3" s="137"/>
      <c r="I3" s="136"/>
      <c r="J3" s="603"/>
      <c r="K3" s="604"/>
      <c r="L3" s="604"/>
      <c r="M3" s="604"/>
      <c r="N3" s="604"/>
      <c r="O3" s="605"/>
      <c r="P3" s="605"/>
      <c r="Q3" s="607"/>
      <c r="R3" s="607"/>
      <c r="S3" s="135" t="s">
        <v>34</v>
      </c>
      <c r="T3" s="134">
        <v>60</v>
      </c>
      <c r="U3" s="134">
        <v>60</v>
      </c>
      <c r="V3" s="134">
        <v>60</v>
      </c>
      <c r="W3" s="134">
        <v>60</v>
      </c>
      <c r="X3" s="134">
        <v>50</v>
      </c>
      <c r="Y3" s="134">
        <v>50</v>
      </c>
      <c r="Z3" s="134">
        <v>50</v>
      </c>
      <c r="AA3" s="134">
        <v>50</v>
      </c>
      <c r="AB3" s="134">
        <v>50</v>
      </c>
      <c r="AC3" s="134">
        <v>40</v>
      </c>
      <c r="AD3" s="134">
        <v>40</v>
      </c>
      <c r="AE3" s="134">
        <v>40</v>
      </c>
      <c r="AF3" s="134">
        <v>40</v>
      </c>
      <c r="AG3" s="134">
        <v>40</v>
      </c>
      <c r="AH3" s="134">
        <v>40</v>
      </c>
      <c r="AI3" s="134">
        <v>40</v>
      </c>
      <c r="AJ3" s="134">
        <v>40</v>
      </c>
      <c r="AK3" s="134">
        <v>40</v>
      </c>
      <c r="AL3" s="134">
        <v>40</v>
      </c>
      <c r="AM3" s="134">
        <v>30</v>
      </c>
      <c r="AN3" s="134">
        <v>30</v>
      </c>
      <c r="AO3" s="134">
        <v>30</v>
      </c>
      <c r="AP3" s="134">
        <v>30</v>
      </c>
      <c r="AQ3" s="134">
        <v>30</v>
      </c>
      <c r="AR3" s="134">
        <v>30</v>
      </c>
      <c r="AS3" s="134">
        <v>30</v>
      </c>
      <c r="AT3" s="134">
        <v>30</v>
      </c>
      <c r="AU3" s="134">
        <v>30</v>
      </c>
      <c r="AV3" s="133"/>
      <c r="AX3" s="18"/>
      <c r="AY3" s="18"/>
      <c r="AZ3" s="9"/>
      <c r="BA3" s="9"/>
      <c r="BB3" s="9"/>
      <c r="BC3" s="9"/>
      <c r="BD3" s="9"/>
      <c r="BE3" s="9"/>
      <c r="BF3" s="9"/>
      <c r="BG3" s="9"/>
      <c r="BH3" s="9"/>
      <c r="BI3" s="9"/>
    </row>
    <row r="4" spans="1:61" ht="18.75" customHeight="1" thickBot="1">
      <c r="A4" s="132" t="s">
        <v>373</v>
      </c>
      <c r="B4" s="130" t="s">
        <v>372</v>
      </c>
      <c r="C4" s="130" t="s">
        <v>371</v>
      </c>
      <c r="D4" s="130" t="s">
        <v>370</v>
      </c>
      <c r="E4" s="131" t="s">
        <v>191</v>
      </c>
      <c r="F4" s="131" t="s">
        <v>192</v>
      </c>
      <c r="G4" s="131" t="s">
        <v>369</v>
      </c>
      <c r="H4" s="130" t="s">
        <v>368</v>
      </c>
      <c r="I4" s="129" t="s">
        <v>367</v>
      </c>
      <c r="J4" s="128" t="s">
        <v>363</v>
      </c>
      <c r="K4" s="127" t="s">
        <v>35</v>
      </c>
      <c r="L4" s="127" t="s">
        <v>366</v>
      </c>
      <c r="M4" s="127" t="s">
        <v>365</v>
      </c>
      <c r="N4" s="127" t="s">
        <v>364</v>
      </c>
      <c r="O4" s="126" t="s">
        <v>363</v>
      </c>
      <c r="P4" s="125" t="s">
        <v>45</v>
      </c>
      <c r="Q4" s="124" t="s">
        <v>362</v>
      </c>
      <c r="R4" s="124" t="s">
        <v>361</v>
      </c>
      <c r="S4" s="123" t="s">
        <v>360</v>
      </c>
      <c r="T4" s="122" t="s">
        <v>359</v>
      </c>
      <c r="U4" s="121" t="s">
        <v>358</v>
      </c>
      <c r="V4" s="121" t="s">
        <v>357</v>
      </c>
      <c r="W4" s="121" t="s">
        <v>356</v>
      </c>
      <c r="X4" s="121" t="s">
        <v>355</v>
      </c>
      <c r="Y4" s="121" t="s">
        <v>354</v>
      </c>
      <c r="Z4" s="121" t="s">
        <v>353</v>
      </c>
      <c r="AA4" s="121" t="s">
        <v>352</v>
      </c>
      <c r="AB4" s="121" t="s">
        <v>351</v>
      </c>
      <c r="AC4" s="121" t="s">
        <v>350</v>
      </c>
      <c r="AD4" s="121" t="s">
        <v>349</v>
      </c>
      <c r="AE4" s="121" t="s">
        <v>348</v>
      </c>
      <c r="AF4" s="121" t="s">
        <v>347</v>
      </c>
      <c r="AG4" s="121" t="s">
        <v>346</v>
      </c>
      <c r="AH4" s="121" t="s">
        <v>345</v>
      </c>
      <c r="AI4" s="121" t="s">
        <v>344</v>
      </c>
      <c r="AJ4" s="121" t="s">
        <v>343</v>
      </c>
      <c r="AK4" s="121" t="s">
        <v>342</v>
      </c>
      <c r="AL4" s="121" t="s">
        <v>341</v>
      </c>
      <c r="AM4" s="121" t="s">
        <v>340</v>
      </c>
      <c r="AN4" s="121" t="s">
        <v>339</v>
      </c>
      <c r="AO4" s="121" t="s">
        <v>338</v>
      </c>
      <c r="AP4" s="121" t="s">
        <v>337</v>
      </c>
      <c r="AQ4" s="121" t="s">
        <v>336</v>
      </c>
      <c r="AR4" s="121" t="s">
        <v>335</v>
      </c>
      <c r="AS4" s="121" t="s">
        <v>334</v>
      </c>
      <c r="AT4" s="121" t="s">
        <v>333</v>
      </c>
      <c r="AU4" s="121" t="s">
        <v>332</v>
      </c>
      <c r="AV4" s="120" t="s">
        <v>331</v>
      </c>
      <c r="AX4" s="18" t="s">
        <v>79</v>
      </c>
      <c r="AY4" s="18" t="s">
        <v>80</v>
      </c>
      <c r="AZ4" s="9" t="s">
        <v>108</v>
      </c>
      <c r="BA4" s="9" t="s">
        <v>109</v>
      </c>
      <c r="BB4" s="9" t="s">
        <v>83</v>
      </c>
      <c r="BC4" s="9" t="s">
        <v>81</v>
      </c>
      <c r="BD4" s="9" t="s">
        <v>48</v>
      </c>
      <c r="BE4" s="9"/>
      <c r="BF4" s="9" t="s">
        <v>45</v>
      </c>
      <c r="BG4" s="9" t="s">
        <v>46</v>
      </c>
      <c r="BH4" s="9" t="s">
        <v>35</v>
      </c>
      <c r="BI4" s="9" t="s">
        <v>47</v>
      </c>
    </row>
    <row r="5" spans="1:61" ht="18.75" customHeight="1">
      <c r="A5" s="94">
        <v>1</v>
      </c>
      <c r="B5" s="93">
        <v>1195</v>
      </c>
      <c r="C5" s="92" t="s">
        <v>247</v>
      </c>
      <c r="D5" s="92" t="s">
        <v>36</v>
      </c>
      <c r="E5" s="92" t="s">
        <v>330</v>
      </c>
      <c r="F5" s="119" t="s">
        <v>329</v>
      </c>
      <c r="G5" s="118">
        <v>1973</v>
      </c>
      <c r="H5" s="117" t="s">
        <v>328</v>
      </c>
      <c r="I5" s="88" t="s">
        <v>327</v>
      </c>
      <c r="J5" s="116">
        <v>28</v>
      </c>
      <c r="K5" s="115">
        <v>1160</v>
      </c>
      <c r="L5" s="114">
        <v>0</v>
      </c>
      <c r="M5" s="113">
        <v>0</v>
      </c>
      <c r="N5" s="112">
        <v>1160</v>
      </c>
      <c r="O5" s="98">
        <v>28</v>
      </c>
      <c r="P5" s="111">
        <v>0.50069444444444433</v>
      </c>
      <c r="Q5" s="110">
        <v>50</v>
      </c>
      <c r="R5" s="109"/>
      <c r="S5" s="78">
        <v>0.31944444444444448</v>
      </c>
      <c r="T5" s="77">
        <v>0.62013888888888891</v>
      </c>
      <c r="U5" s="77">
        <v>0.44930555555555557</v>
      </c>
      <c r="V5" s="77">
        <v>0.56319444444444444</v>
      </c>
      <c r="W5" s="77">
        <v>0.65138888888888891</v>
      </c>
      <c r="X5" s="77">
        <v>0.58194444444444449</v>
      </c>
      <c r="Y5" s="77">
        <v>0.73263888888888884</v>
      </c>
      <c r="Z5" s="77">
        <v>0.42222222222222222</v>
      </c>
      <c r="AA5" s="77">
        <v>0.51249999999999996</v>
      </c>
      <c r="AB5" s="77">
        <v>0.68680555555555556</v>
      </c>
      <c r="AC5" s="77">
        <v>0.76111111111111107</v>
      </c>
      <c r="AD5" s="77">
        <v>0.33819444444444446</v>
      </c>
      <c r="AE5" s="77">
        <v>0.49305555555555558</v>
      </c>
      <c r="AF5" s="77">
        <v>0.77986111111111101</v>
      </c>
      <c r="AG5" s="77">
        <v>0.59722222222222221</v>
      </c>
      <c r="AH5" s="77">
        <v>0.46666666666666662</v>
      </c>
      <c r="AI5" s="77">
        <v>0.69930555555555562</v>
      </c>
      <c r="AJ5" s="77">
        <v>0.36527777777777781</v>
      </c>
      <c r="AK5" s="77">
        <v>0.53611111111111109</v>
      </c>
      <c r="AL5" s="77">
        <v>0.81111111111111101</v>
      </c>
      <c r="AM5" s="77">
        <v>0.40833333333333338</v>
      </c>
      <c r="AN5" s="77">
        <v>0.37638888888888888</v>
      </c>
      <c r="AO5" s="77">
        <v>0.72013888888888899</v>
      </c>
      <c r="AP5" s="77">
        <v>0.48055555555555557</v>
      </c>
      <c r="AQ5" s="77">
        <v>0.74652777777777779</v>
      </c>
      <c r="AR5" s="77">
        <v>0.39374999999999999</v>
      </c>
      <c r="AS5" s="77">
        <v>0.79166666666666663</v>
      </c>
      <c r="AT5" s="77">
        <v>0.4381944444444445</v>
      </c>
      <c r="AU5" s="77">
        <v>0.32916666666666666</v>
      </c>
      <c r="AV5" s="76">
        <v>0.82013888888888886</v>
      </c>
      <c r="AX5" s="18">
        <f>VLOOKUP(AY5,id!$A:$C,3,0)</f>
        <v>90</v>
      </c>
      <c r="AY5" s="18" t="str">
        <f>AZ5&amp;BA5&amp;BC5</f>
        <v>MossoczyZbigniew1973</v>
      </c>
      <c r="AZ5" s="9" t="str">
        <f>E5</f>
        <v>Mossoczy</v>
      </c>
      <c r="BA5" s="155" t="str">
        <f>F5</f>
        <v>Zbigniew</v>
      </c>
      <c r="BB5" s="9" t="str">
        <f>H5</f>
        <v>Bikeboard</v>
      </c>
      <c r="BC5" s="9">
        <f>G5</f>
        <v>1973</v>
      </c>
      <c r="BD5" s="9">
        <v>50</v>
      </c>
      <c r="BE5" s="9"/>
      <c r="BF5" s="9"/>
      <c r="BG5" s="9"/>
      <c r="BH5" s="9"/>
      <c r="BI5" s="9"/>
    </row>
    <row r="6" spans="1:61" ht="18.75" customHeight="1">
      <c r="A6" s="94">
        <v>1</v>
      </c>
      <c r="B6" s="93">
        <v>159</v>
      </c>
      <c r="C6" s="92" t="s">
        <v>247</v>
      </c>
      <c r="D6" s="92" t="s">
        <v>36</v>
      </c>
      <c r="E6" s="92" t="s">
        <v>326</v>
      </c>
      <c r="F6" s="91" t="s">
        <v>20</v>
      </c>
      <c r="G6" s="90">
        <v>1979</v>
      </c>
      <c r="H6" s="89" t="s">
        <v>325</v>
      </c>
      <c r="I6" s="88" t="s">
        <v>307</v>
      </c>
      <c r="J6" s="102">
        <v>28</v>
      </c>
      <c r="K6" s="101">
        <v>1160</v>
      </c>
      <c r="L6" s="100">
        <v>0</v>
      </c>
      <c r="M6" s="77">
        <v>0</v>
      </c>
      <c r="N6" s="99">
        <v>1160</v>
      </c>
      <c r="O6" s="98">
        <v>28</v>
      </c>
      <c r="P6" s="97">
        <v>0.50069444444444433</v>
      </c>
      <c r="Q6" s="108">
        <v>50</v>
      </c>
      <c r="R6" s="105"/>
      <c r="S6" s="78">
        <v>0.31944444444444448</v>
      </c>
      <c r="T6" s="77">
        <v>0.62152777777777779</v>
      </c>
      <c r="U6" s="77">
        <v>0.44930555555555557</v>
      </c>
      <c r="V6" s="77">
        <v>0.56319444444444444</v>
      </c>
      <c r="W6" s="77">
        <v>0.65138888888888891</v>
      </c>
      <c r="X6" s="77">
        <v>0.58194444444444449</v>
      </c>
      <c r="Y6" s="77">
        <v>0.73263888888888884</v>
      </c>
      <c r="Z6" s="77">
        <v>0.42222222222222222</v>
      </c>
      <c r="AA6" s="77">
        <v>0.51250000000000007</v>
      </c>
      <c r="AB6" s="77">
        <v>0.6875</v>
      </c>
      <c r="AC6" s="77">
        <v>0.76111111111111107</v>
      </c>
      <c r="AD6" s="77">
        <v>0.34097222222222223</v>
      </c>
      <c r="AE6" s="77">
        <v>0.49305555555555558</v>
      </c>
      <c r="AF6" s="77">
        <v>0.77986111111111101</v>
      </c>
      <c r="AG6" s="77">
        <v>0.59861111111111109</v>
      </c>
      <c r="AH6" s="77">
        <v>0.46666666666666662</v>
      </c>
      <c r="AI6" s="77">
        <v>0.69930555555555562</v>
      </c>
      <c r="AJ6" s="77">
        <v>0.36527777777777781</v>
      </c>
      <c r="AK6" s="77">
        <v>0.53611111111111109</v>
      </c>
      <c r="AL6" s="77">
        <v>0.81111111111111101</v>
      </c>
      <c r="AM6" s="77">
        <v>0.40833333333333338</v>
      </c>
      <c r="AN6" s="77">
        <v>0.37638888888888888</v>
      </c>
      <c r="AO6" s="77">
        <v>0.72013888888888899</v>
      </c>
      <c r="AP6" s="77">
        <v>0.48055555555555557</v>
      </c>
      <c r="AQ6" s="77">
        <v>0.74652777777777779</v>
      </c>
      <c r="AR6" s="77">
        <v>0.39374999999999999</v>
      </c>
      <c r="AS6" s="77">
        <v>0.7944444444444444</v>
      </c>
      <c r="AT6" s="77">
        <v>0.43888888888888888</v>
      </c>
      <c r="AU6" s="77">
        <v>0.33055555555555555</v>
      </c>
      <c r="AV6" s="76">
        <v>0.82013888888888886</v>
      </c>
      <c r="AX6" s="18">
        <f>VLOOKUP(AY6,id!$A:$C,3,0)</f>
        <v>91</v>
      </c>
      <c r="AY6" s="18" t="str">
        <f t="shared" ref="AY6:AY43" si="0">AZ6&amp;BA6&amp;BC6</f>
        <v>BrudłoPaweł1979</v>
      </c>
      <c r="AZ6" s="9" t="str">
        <f t="shared" ref="AZ6:BA21" si="1">E6</f>
        <v>Brudło</v>
      </c>
      <c r="BA6" s="155" t="str">
        <f t="shared" si="1"/>
        <v>Paweł</v>
      </c>
      <c r="BB6" s="9" t="str">
        <f t="shared" ref="BB6:BB43" si="2">H6</f>
        <v>KTE Tramp</v>
      </c>
      <c r="BC6" s="9">
        <f t="shared" ref="BC6:BC43" si="3">G6</f>
        <v>1979</v>
      </c>
      <c r="BD6" s="9">
        <f t="shared" ref="BD6:BD30" si="4">BD5*IF(BH6&lt;1,BH6,IF(BI6&lt;1,BI6,IF(BG6&lt;1,BG6,IF(BF6&lt;1,BF6,1))))</f>
        <v>50</v>
      </c>
      <c r="BE6" s="9"/>
      <c r="BF6" s="9">
        <f>P5/P6</f>
        <v>1</v>
      </c>
      <c r="BG6" s="9">
        <f>O6/O5</f>
        <v>1</v>
      </c>
      <c r="BH6" s="9">
        <f>N6/N5</f>
        <v>1</v>
      </c>
      <c r="BI6" s="9">
        <f>BG6^0.2</f>
        <v>1</v>
      </c>
    </row>
    <row r="7" spans="1:61" ht="18.75" customHeight="1">
      <c r="A7" s="94">
        <v>3</v>
      </c>
      <c r="B7" s="93">
        <v>163</v>
      </c>
      <c r="C7" s="92" t="s">
        <v>247</v>
      </c>
      <c r="D7" s="92" t="s">
        <v>36</v>
      </c>
      <c r="E7" s="92" t="s">
        <v>86</v>
      </c>
      <c r="F7" s="91" t="s">
        <v>85</v>
      </c>
      <c r="G7" s="90">
        <v>1992</v>
      </c>
      <c r="H7" s="89" t="s">
        <v>194</v>
      </c>
      <c r="I7" s="88" t="s">
        <v>298</v>
      </c>
      <c r="J7" s="102">
        <v>28</v>
      </c>
      <c r="K7" s="101">
        <v>1160</v>
      </c>
      <c r="L7" s="100">
        <v>0</v>
      </c>
      <c r="M7" s="77">
        <v>0</v>
      </c>
      <c r="N7" s="99">
        <v>1160</v>
      </c>
      <c r="O7" s="98">
        <v>28</v>
      </c>
      <c r="P7" s="97">
        <v>0.57222222222222219</v>
      </c>
      <c r="Q7" s="105">
        <v>43.749999999999993</v>
      </c>
      <c r="R7" s="103"/>
      <c r="S7" s="78">
        <v>0.31944444444444448</v>
      </c>
      <c r="T7" s="77">
        <v>0.51666666666666672</v>
      </c>
      <c r="U7" s="107">
        <v>0.66666666666666663</v>
      </c>
      <c r="V7" s="77">
        <v>0.58472222222222225</v>
      </c>
      <c r="W7" s="77">
        <v>0.47222222222222227</v>
      </c>
      <c r="X7" s="77">
        <v>0.57430555555555551</v>
      </c>
      <c r="Y7" s="77">
        <v>0.55138888888888882</v>
      </c>
      <c r="Z7" s="77">
        <v>0.69791666666666663</v>
      </c>
      <c r="AA7" s="77">
        <v>0.63680555555555551</v>
      </c>
      <c r="AB7" s="77">
        <v>0.4548611111111111</v>
      </c>
      <c r="AC7" s="77">
        <v>0.79583333333333339</v>
      </c>
      <c r="AD7" s="77">
        <v>0.8666666666666667</v>
      </c>
      <c r="AE7" s="77">
        <v>0.65069444444444446</v>
      </c>
      <c r="AF7" s="77">
        <v>0.36319444444444443</v>
      </c>
      <c r="AG7" s="77">
        <v>0.53333333333333333</v>
      </c>
      <c r="AH7" s="77">
        <v>0.7270833333333333</v>
      </c>
      <c r="AI7" s="77">
        <v>0.4152777777777778</v>
      </c>
      <c r="AJ7" s="77">
        <v>0.8222222222222223</v>
      </c>
      <c r="AK7" s="77">
        <v>0.60972222222222217</v>
      </c>
      <c r="AL7" s="77">
        <v>0.33055555555555555</v>
      </c>
      <c r="AM7" s="77">
        <v>0.7104166666666667</v>
      </c>
      <c r="AN7" s="77">
        <v>0.76249999999999996</v>
      </c>
      <c r="AO7" s="77">
        <v>0.49236111111111108</v>
      </c>
      <c r="AP7" s="77">
        <v>0.74097222222222225</v>
      </c>
      <c r="AQ7" s="77">
        <v>0.77847222222222223</v>
      </c>
      <c r="AR7" s="77">
        <v>0.84027777777777779</v>
      </c>
      <c r="AS7" s="77">
        <v>0.35069444444444442</v>
      </c>
      <c r="AT7" s="77">
        <v>0.68125000000000002</v>
      </c>
      <c r="AU7" s="77">
        <v>0.88055555555555554</v>
      </c>
      <c r="AV7" s="76">
        <v>0.89166666666666661</v>
      </c>
      <c r="AX7" s="18">
        <f>VLOOKUP(AY7,id!$A:$C,3,0)</f>
        <v>3</v>
      </c>
      <c r="AY7" s="18" t="str">
        <f t="shared" si="0"/>
        <v>JakubekKrystian1992</v>
      </c>
      <c r="AZ7" s="9" t="str">
        <f t="shared" si="1"/>
        <v>Jakubek</v>
      </c>
      <c r="BA7" s="155" t="str">
        <f t="shared" si="1"/>
        <v>Krystian</v>
      </c>
      <c r="BB7" s="9" t="str">
        <f t="shared" si="2"/>
        <v>Mitutoyo AZS Wratislavia</v>
      </c>
      <c r="BC7" s="9">
        <f t="shared" si="3"/>
        <v>1992</v>
      </c>
      <c r="BD7" s="9">
        <f t="shared" si="4"/>
        <v>43.749999999999993</v>
      </c>
      <c r="BE7" s="9"/>
      <c r="BF7" s="9">
        <f t="shared" ref="BF7:BF30" si="5">P6/P7</f>
        <v>0.87499999999999989</v>
      </c>
      <c r="BG7" s="9">
        <f t="shared" ref="BG7:BG30" si="6">O7/O6</f>
        <v>1</v>
      </c>
      <c r="BH7" s="9">
        <f t="shared" ref="BH7:BH30" si="7">N7/N6</f>
        <v>1</v>
      </c>
      <c r="BI7" s="9">
        <f t="shared" ref="BI7:BI30" si="8">BG7^0.2</f>
        <v>1</v>
      </c>
    </row>
    <row r="8" spans="1:61" ht="18.75" customHeight="1">
      <c r="A8" s="94">
        <v>4</v>
      </c>
      <c r="B8" s="93">
        <v>168</v>
      </c>
      <c r="C8" s="92" t="s">
        <v>247</v>
      </c>
      <c r="D8" s="92" t="s">
        <v>36</v>
      </c>
      <c r="E8" s="92" t="s">
        <v>324</v>
      </c>
      <c r="F8" s="91" t="s">
        <v>284</v>
      </c>
      <c r="G8" s="90">
        <v>1963</v>
      </c>
      <c r="H8" s="89" t="s">
        <v>323</v>
      </c>
      <c r="I8" s="88" t="s">
        <v>322</v>
      </c>
      <c r="J8" s="102">
        <v>28</v>
      </c>
      <c r="K8" s="101">
        <v>1160</v>
      </c>
      <c r="L8" s="100">
        <v>0</v>
      </c>
      <c r="M8" s="77">
        <v>0</v>
      </c>
      <c r="N8" s="99">
        <v>1160</v>
      </c>
      <c r="O8" s="98">
        <v>28</v>
      </c>
      <c r="P8" s="97">
        <v>0.61736111111111103</v>
      </c>
      <c r="Q8" s="105">
        <v>40.5511811023622</v>
      </c>
      <c r="R8" s="103"/>
      <c r="S8" s="78">
        <v>0.31944444444444448</v>
      </c>
      <c r="T8" s="77">
        <v>0.55694444444444446</v>
      </c>
      <c r="U8" s="77">
        <v>0.67291666666666661</v>
      </c>
      <c r="V8" s="77">
        <v>0.58263888888888882</v>
      </c>
      <c r="W8" s="77">
        <v>0.47291666666666665</v>
      </c>
      <c r="X8" s="77">
        <v>0.61805555555555558</v>
      </c>
      <c r="Y8" s="77">
        <v>0.50694444444444442</v>
      </c>
      <c r="Z8" s="77">
        <v>0.70694444444444438</v>
      </c>
      <c r="AA8" s="77">
        <v>0.63611111111111118</v>
      </c>
      <c r="AB8" s="77">
        <v>0.4548611111111111</v>
      </c>
      <c r="AC8" s="77">
        <v>0.92361111111111116</v>
      </c>
      <c r="AD8" s="77">
        <v>0.83472222222222225</v>
      </c>
      <c r="AE8" s="77">
        <v>0.65833333333333333</v>
      </c>
      <c r="AF8" s="77">
        <v>0.36319444444444443</v>
      </c>
      <c r="AG8" s="77">
        <v>0.53194444444444444</v>
      </c>
      <c r="AH8" s="77">
        <v>0.73888888888888893</v>
      </c>
      <c r="AI8" s="77">
        <v>0.41736111111111113</v>
      </c>
      <c r="AJ8" s="77">
        <v>0.88124999999999998</v>
      </c>
      <c r="AK8" s="77">
        <v>0.60277777777777775</v>
      </c>
      <c r="AL8" s="77">
        <v>0.33055555555555555</v>
      </c>
      <c r="AM8" s="77">
        <v>0.72430555555555554</v>
      </c>
      <c r="AN8" s="77">
        <v>0.77847222222222223</v>
      </c>
      <c r="AO8" s="77">
        <v>0.49236111111111108</v>
      </c>
      <c r="AP8" s="77">
        <v>0.75624999999999998</v>
      </c>
      <c r="AQ8" s="77">
        <v>0.90625</v>
      </c>
      <c r="AR8" s="77">
        <v>0.80138888888888893</v>
      </c>
      <c r="AS8" s="77">
        <v>0.35138888888888892</v>
      </c>
      <c r="AT8" s="77">
        <v>0.68819444444444444</v>
      </c>
      <c r="AU8" s="77">
        <v>0.85138888888888886</v>
      </c>
      <c r="AV8" s="76">
        <v>0.93680555555555556</v>
      </c>
      <c r="AX8" s="18">
        <f>VLOOKUP(AY8,id!$A:$C,3,0)</f>
        <v>92</v>
      </c>
      <c r="AY8" s="18" t="str">
        <f t="shared" si="0"/>
        <v>KrólikowskiRoman1963</v>
      </c>
      <c r="AZ8" s="9" t="str">
        <f t="shared" si="1"/>
        <v>Królikowski</v>
      </c>
      <c r="BA8" s="155" t="str">
        <f t="shared" si="1"/>
        <v>Roman</v>
      </c>
      <c r="BB8" s="9" t="str">
        <f t="shared" si="2"/>
        <v>totalnie niezorientowani</v>
      </c>
      <c r="BC8" s="9">
        <f t="shared" si="3"/>
        <v>1963</v>
      </c>
      <c r="BD8" s="9">
        <f t="shared" si="4"/>
        <v>40.5511811023622</v>
      </c>
      <c r="BE8" s="9"/>
      <c r="BF8" s="9">
        <f t="shared" si="5"/>
        <v>0.92688413948256476</v>
      </c>
      <c r="BG8" s="9">
        <f t="shared" si="6"/>
        <v>1</v>
      </c>
      <c r="BH8" s="9">
        <f t="shared" si="7"/>
        <v>1</v>
      </c>
      <c r="BI8" s="9">
        <f t="shared" si="8"/>
        <v>1</v>
      </c>
    </row>
    <row r="9" spans="1:61" ht="18.75" customHeight="1">
      <c r="A9" s="94">
        <v>5</v>
      </c>
      <c r="B9" s="93">
        <v>173</v>
      </c>
      <c r="C9" s="92" t="s">
        <v>247</v>
      </c>
      <c r="D9" s="92" t="s">
        <v>36</v>
      </c>
      <c r="E9" s="92" t="s">
        <v>88</v>
      </c>
      <c r="F9" s="91" t="s">
        <v>71</v>
      </c>
      <c r="G9" s="90">
        <v>1986</v>
      </c>
      <c r="H9" s="89"/>
      <c r="I9" s="88" t="s">
        <v>298</v>
      </c>
      <c r="J9" s="102">
        <v>28</v>
      </c>
      <c r="K9" s="101">
        <v>1160</v>
      </c>
      <c r="L9" s="100">
        <v>0</v>
      </c>
      <c r="M9" s="77">
        <v>0</v>
      </c>
      <c r="N9" s="99">
        <v>1160</v>
      </c>
      <c r="O9" s="98">
        <v>28</v>
      </c>
      <c r="P9" s="97">
        <v>0.61736111111111103</v>
      </c>
      <c r="Q9" s="105">
        <v>40.5511811023622</v>
      </c>
      <c r="R9" s="103"/>
      <c r="S9" s="78">
        <v>0.31944444444444448</v>
      </c>
      <c r="T9" s="77">
        <v>0.55694444444444446</v>
      </c>
      <c r="U9" s="77">
        <v>0.67291666666666661</v>
      </c>
      <c r="V9" s="77">
        <v>0.58263888888888882</v>
      </c>
      <c r="W9" s="77">
        <v>0.47222222222222227</v>
      </c>
      <c r="X9" s="77">
        <v>0.61736111111111114</v>
      </c>
      <c r="Y9" s="77">
        <v>0.50694444444444442</v>
      </c>
      <c r="Z9" s="77">
        <v>0.70624999999999993</v>
      </c>
      <c r="AA9" s="77">
        <v>0.63611111111111118</v>
      </c>
      <c r="AB9" s="77">
        <v>0.4548611111111111</v>
      </c>
      <c r="AC9" s="77">
        <v>0.92361111111111116</v>
      </c>
      <c r="AD9" s="77">
        <v>0.8340277777777777</v>
      </c>
      <c r="AE9" s="77">
        <v>0.65763888888888888</v>
      </c>
      <c r="AF9" s="77">
        <v>0.36249999999999999</v>
      </c>
      <c r="AG9" s="77">
        <v>0.53125</v>
      </c>
      <c r="AH9" s="77">
        <v>0.73819444444444438</v>
      </c>
      <c r="AI9" s="77">
        <v>0.4201388888888889</v>
      </c>
      <c r="AJ9" s="77">
        <v>0.87986111111111109</v>
      </c>
      <c r="AK9" s="77">
        <v>0.6020833333333333</v>
      </c>
      <c r="AL9" s="77">
        <v>0.33194444444444443</v>
      </c>
      <c r="AM9" s="77">
        <v>0.72430555555555554</v>
      </c>
      <c r="AN9" s="77">
        <v>0.77777777777777779</v>
      </c>
      <c r="AO9" s="77">
        <v>0.4916666666666667</v>
      </c>
      <c r="AP9" s="77">
        <v>0.75624999999999998</v>
      </c>
      <c r="AQ9" s="77">
        <v>0.90625</v>
      </c>
      <c r="AR9" s="77">
        <v>0.80138888888888893</v>
      </c>
      <c r="AS9" s="77">
        <v>0.35138888888888892</v>
      </c>
      <c r="AT9" s="77">
        <v>0.6875</v>
      </c>
      <c r="AU9" s="77">
        <v>0.85069444444444453</v>
      </c>
      <c r="AV9" s="76">
        <v>0.93680555555555556</v>
      </c>
      <c r="AX9" s="18">
        <f>VLOOKUP(AY9,id!$A:$C,3,0)</f>
        <v>4</v>
      </c>
      <c r="AY9" s="18" t="str">
        <f t="shared" si="0"/>
        <v>MirowskiŁukasz1986</v>
      </c>
      <c r="AZ9" s="9" t="str">
        <f t="shared" si="1"/>
        <v>Mirowski</v>
      </c>
      <c r="BA9" s="155" t="str">
        <f t="shared" si="1"/>
        <v>Łukasz</v>
      </c>
      <c r="BB9" s="9">
        <f t="shared" si="2"/>
        <v>0</v>
      </c>
      <c r="BC9" s="9">
        <f t="shared" si="3"/>
        <v>1986</v>
      </c>
      <c r="BD9" s="9">
        <f t="shared" si="4"/>
        <v>40.5511811023622</v>
      </c>
      <c r="BE9" s="9"/>
      <c r="BF9" s="9">
        <f t="shared" si="5"/>
        <v>1</v>
      </c>
      <c r="BG9" s="9">
        <f t="shared" si="6"/>
        <v>1</v>
      </c>
      <c r="BH9" s="9">
        <f t="shared" si="7"/>
        <v>1</v>
      </c>
      <c r="BI9" s="9">
        <f t="shared" si="8"/>
        <v>1</v>
      </c>
    </row>
    <row r="10" spans="1:61" ht="18.75" customHeight="1">
      <c r="A10" s="94">
        <v>6</v>
      </c>
      <c r="B10" s="93">
        <v>175</v>
      </c>
      <c r="C10" s="92" t="s">
        <v>247</v>
      </c>
      <c r="D10" s="92" t="s">
        <v>36</v>
      </c>
      <c r="E10" s="92" t="s">
        <v>24</v>
      </c>
      <c r="F10" s="91" t="s">
        <v>25</v>
      </c>
      <c r="G10" s="90">
        <v>1973</v>
      </c>
      <c r="H10" s="89" t="s">
        <v>292</v>
      </c>
      <c r="I10" s="88" t="s">
        <v>321</v>
      </c>
      <c r="J10" s="102">
        <v>28</v>
      </c>
      <c r="K10" s="101">
        <v>1160</v>
      </c>
      <c r="L10" s="100">
        <v>-24</v>
      </c>
      <c r="M10" s="77">
        <v>0</v>
      </c>
      <c r="N10" s="99">
        <v>1136</v>
      </c>
      <c r="O10" s="98">
        <v>28</v>
      </c>
      <c r="P10" s="97">
        <v>0.64166666666666661</v>
      </c>
      <c r="Q10" s="105">
        <v>39.712191148520219</v>
      </c>
      <c r="R10" s="103"/>
      <c r="S10" s="78">
        <v>0.31944444444444448</v>
      </c>
      <c r="T10" s="77">
        <v>0.60486111111111118</v>
      </c>
      <c r="U10" s="77">
        <v>0.77430555555555547</v>
      </c>
      <c r="V10" s="77">
        <v>0.65972222222222221</v>
      </c>
      <c r="W10" s="77">
        <v>0.53541666666666665</v>
      </c>
      <c r="X10" s="77">
        <v>0.64513888888888882</v>
      </c>
      <c r="Y10" s="77">
        <v>0.5708333333333333</v>
      </c>
      <c r="Z10" s="77">
        <v>0.80625000000000002</v>
      </c>
      <c r="AA10" s="77">
        <v>0.70347222222222217</v>
      </c>
      <c r="AB10" s="77">
        <v>0.50694444444444442</v>
      </c>
      <c r="AC10" s="77">
        <v>0.33194444444444443</v>
      </c>
      <c r="AD10" s="77">
        <v>0.92569444444444438</v>
      </c>
      <c r="AE10" s="77">
        <v>0.72499999999999998</v>
      </c>
      <c r="AF10" s="77">
        <v>0.37222222222222223</v>
      </c>
      <c r="AG10" s="77">
        <v>0.62361111111111112</v>
      </c>
      <c r="AH10" s="77">
        <v>0.75694444444444453</v>
      </c>
      <c r="AI10" s="77">
        <v>0.4770833333333333</v>
      </c>
      <c r="AJ10" s="77">
        <v>0.90138888888888891</v>
      </c>
      <c r="AK10" s="77">
        <v>0.67638888888888893</v>
      </c>
      <c r="AL10" s="77">
        <v>0.39652777777777781</v>
      </c>
      <c r="AM10" s="77">
        <v>0.8256944444444444</v>
      </c>
      <c r="AN10" s="77">
        <v>0.87361111111111101</v>
      </c>
      <c r="AO10" s="77">
        <v>0.5541666666666667</v>
      </c>
      <c r="AP10" s="77">
        <v>0.74375000000000002</v>
      </c>
      <c r="AQ10" s="77">
        <v>0.34583333333333338</v>
      </c>
      <c r="AR10" s="77">
        <v>0.85069444444444453</v>
      </c>
      <c r="AS10" s="77">
        <v>0.41944444444444445</v>
      </c>
      <c r="AT10" s="77">
        <v>0.78749999999999998</v>
      </c>
      <c r="AU10" s="77">
        <v>0.94930555555555562</v>
      </c>
      <c r="AV10" s="76">
        <v>0.96111111111111114</v>
      </c>
      <c r="AX10" s="18">
        <f>VLOOKUP(AY10,id!$A:$C,3,0)</f>
        <v>1</v>
      </c>
      <c r="AY10" s="18" t="str">
        <f t="shared" si="0"/>
        <v>NowickiJacek1973</v>
      </c>
      <c r="AZ10" s="9" t="str">
        <f t="shared" si="1"/>
        <v>Nowicki</v>
      </c>
      <c r="BA10" s="155" t="str">
        <f t="shared" si="1"/>
        <v>Jacek</v>
      </c>
      <c r="BB10" s="9" t="str">
        <f t="shared" si="2"/>
        <v>podrozerowerowe.info</v>
      </c>
      <c r="BC10" s="9">
        <f t="shared" si="3"/>
        <v>1973</v>
      </c>
      <c r="BD10" s="9">
        <f t="shared" si="4"/>
        <v>39.712191148520219</v>
      </c>
      <c r="BE10" s="9"/>
      <c r="BF10" s="9">
        <f t="shared" si="5"/>
        <v>0.96212121212121204</v>
      </c>
      <c r="BG10" s="9">
        <f t="shared" si="6"/>
        <v>1</v>
      </c>
      <c r="BH10" s="9">
        <f t="shared" si="7"/>
        <v>0.97931034482758617</v>
      </c>
      <c r="BI10" s="9">
        <f t="shared" si="8"/>
        <v>1</v>
      </c>
    </row>
    <row r="11" spans="1:61" ht="16.5" customHeight="1">
      <c r="A11" s="94">
        <v>7</v>
      </c>
      <c r="B11" s="93">
        <v>1191</v>
      </c>
      <c r="C11" s="92" t="s">
        <v>247</v>
      </c>
      <c r="D11" s="92" t="s">
        <v>36</v>
      </c>
      <c r="E11" s="92" t="s">
        <v>320</v>
      </c>
      <c r="F11" s="91" t="s">
        <v>20</v>
      </c>
      <c r="G11" s="90">
        <v>1973</v>
      </c>
      <c r="H11" s="89"/>
      <c r="I11" s="88" t="s">
        <v>319</v>
      </c>
      <c r="J11" s="102">
        <v>26</v>
      </c>
      <c r="K11" s="101">
        <v>1090</v>
      </c>
      <c r="L11" s="100">
        <v>0</v>
      </c>
      <c r="M11" s="77">
        <v>0</v>
      </c>
      <c r="N11" s="99">
        <v>1090</v>
      </c>
      <c r="O11" s="98">
        <v>26</v>
      </c>
      <c r="P11" s="97">
        <v>0.5986111111111112</v>
      </c>
      <c r="Q11" s="105">
        <v>38.104127070323095</v>
      </c>
      <c r="R11" s="103"/>
      <c r="S11" s="78">
        <v>0.31944444444444448</v>
      </c>
      <c r="T11" s="77">
        <v>0.5625</v>
      </c>
      <c r="U11" s="77">
        <v>0.6875</v>
      </c>
      <c r="V11" s="77">
        <v>0.62777777777777777</v>
      </c>
      <c r="W11" s="77">
        <v>0.53819444444444442</v>
      </c>
      <c r="X11" s="77">
        <v>0.6</v>
      </c>
      <c r="Y11" s="77">
        <v>0.3979166666666667</v>
      </c>
      <c r="Z11" s="77">
        <v>0.79652777777777783</v>
      </c>
      <c r="AA11" s="77">
        <v>0.66527777777777775</v>
      </c>
      <c r="AB11" s="77">
        <v>0.51388888888888895</v>
      </c>
      <c r="AC11" s="77">
        <v>0.9</v>
      </c>
      <c r="AD11" s="77"/>
      <c r="AE11" s="77">
        <v>0.70347222222222217</v>
      </c>
      <c r="AF11" s="77">
        <v>0.36249999999999999</v>
      </c>
      <c r="AG11" s="77">
        <v>0.5805555555555556</v>
      </c>
      <c r="AH11" s="77">
        <v>0.75624999999999998</v>
      </c>
      <c r="AI11" s="77">
        <v>0.48194444444444445</v>
      </c>
      <c r="AJ11" s="77">
        <v>0.88055555555555554</v>
      </c>
      <c r="AK11" s="77">
        <v>0.65069444444444446</v>
      </c>
      <c r="AL11" s="77">
        <v>0.33124999999999999</v>
      </c>
      <c r="AM11" s="77">
        <v>0.81180555555555556</v>
      </c>
      <c r="AN11" s="77">
        <v>0.86319444444444438</v>
      </c>
      <c r="AO11" s="77">
        <v>0.42152777777777778</v>
      </c>
      <c r="AP11" s="77">
        <v>0.7402777777777777</v>
      </c>
      <c r="AQ11" s="77">
        <v>0.37777777777777777</v>
      </c>
      <c r="AR11" s="77">
        <v>0.83472222222222225</v>
      </c>
      <c r="AS11" s="77">
        <v>0.35138888888888892</v>
      </c>
      <c r="AT11" s="77">
        <v>0.7729166666666667</v>
      </c>
      <c r="AU11" s="77"/>
      <c r="AV11" s="76">
        <v>0.91805555555555562</v>
      </c>
      <c r="AX11" s="18">
        <f>VLOOKUP(AY11,id!$A:$C,3,0)</f>
        <v>93</v>
      </c>
      <c r="AY11" s="18" t="str">
        <f t="shared" si="0"/>
        <v>GorczycaPaweł1973</v>
      </c>
      <c r="AZ11" s="9" t="str">
        <f t="shared" si="1"/>
        <v>Gorczyca</v>
      </c>
      <c r="BA11" s="155" t="str">
        <f t="shared" si="1"/>
        <v>Paweł</v>
      </c>
      <c r="BB11" s="9">
        <f t="shared" si="2"/>
        <v>0</v>
      </c>
      <c r="BC11" s="9">
        <f t="shared" si="3"/>
        <v>1973</v>
      </c>
      <c r="BD11" s="9">
        <f t="shared" si="4"/>
        <v>38.104127070323095</v>
      </c>
      <c r="BE11" s="9"/>
      <c r="BF11" s="9">
        <f t="shared" si="5"/>
        <v>1.0719257540603246</v>
      </c>
      <c r="BG11" s="9">
        <f t="shared" si="6"/>
        <v>0.9285714285714286</v>
      </c>
      <c r="BH11" s="9">
        <f t="shared" si="7"/>
        <v>0.95950704225352113</v>
      </c>
      <c r="BI11" s="9">
        <f t="shared" si="8"/>
        <v>0.98528770473770133</v>
      </c>
    </row>
    <row r="12" spans="1:61" ht="16.5" customHeight="1">
      <c r="A12" s="94">
        <v>8</v>
      </c>
      <c r="B12" s="93">
        <v>155</v>
      </c>
      <c r="C12" s="92" t="s">
        <v>247</v>
      </c>
      <c r="D12" s="92" t="s">
        <v>36</v>
      </c>
      <c r="E12" s="92" t="s">
        <v>318</v>
      </c>
      <c r="F12" s="91" t="s">
        <v>19</v>
      </c>
      <c r="G12" s="90">
        <v>1985</v>
      </c>
      <c r="H12" s="89" t="s">
        <v>317</v>
      </c>
      <c r="I12" s="88" t="s">
        <v>244</v>
      </c>
      <c r="J12" s="102">
        <v>25</v>
      </c>
      <c r="K12" s="101">
        <v>1060</v>
      </c>
      <c r="L12" s="100">
        <v>0</v>
      </c>
      <c r="M12" s="77">
        <v>0</v>
      </c>
      <c r="N12" s="99">
        <v>1060</v>
      </c>
      <c r="O12" s="98">
        <v>25</v>
      </c>
      <c r="P12" s="97">
        <v>0.61736111111111103</v>
      </c>
      <c r="Q12" s="105">
        <v>37.055389628020627</v>
      </c>
      <c r="R12" s="103"/>
      <c r="S12" s="78">
        <v>0.31944444444444448</v>
      </c>
      <c r="T12" s="77">
        <v>0.58333333333333337</v>
      </c>
      <c r="U12" s="77">
        <v>0.72916666666666663</v>
      </c>
      <c r="V12" s="77">
        <v>0.625</v>
      </c>
      <c r="W12" s="77">
        <v>0.55208333333333337</v>
      </c>
      <c r="X12" s="77">
        <v>0.67638888888888893</v>
      </c>
      <c r="Y12" s="77">
        <v>0.41944444444444445</v>
      </c>
      <c r="Z12" s="77">
        <v>0.77083333333333337</v>
      </c>
      <c r="AA12" s="77">
        <v>0.69444444444444453</v>
      </c>
      <c r="AB12" s="77">
        <v>0.52500000000000002</v>
      </c>
      <c r="AC12" s="77">
        <v>0.38194444444444442</v>
      </c>
      <c r="AD12" s="77"/>
      <c r="AE12" s="77">
        <v>0.71527777777777779</v>
      </c>
      <c r="AF12" s="77">
        <v>0.3611111111111111</v>
      </c>
      <c r="AG12" s="77">
        <v>0.60416666666666663</v>
      </c>
      <c r="AH12" s="77">
        <v>0.80763888888888891</v>
      </c>
      <c r="AI12" s="77">
        <v>0.49027777777777781</v>
      </c>
      <c r="AJ12" s="77">
        <v>0.90694444444444444</v>
      </c>
      <c r="AK12" s="77">
        <v>0.65694444444444444</v>
      </c>
      <c r="AL12" s="77">
        <v>0.33194444444444443</v>
      </c>
      <c r="AM12" s="77">
        <v>0.79166666666666663</v>
      </c>
      <c r="AN12" s="77">
        <v>0.87152777777777779</v>
      </c>
      <c r="AO12" s="77">
        <v>0.4375</v>
      </c>
      <c r="AP12" s="77">
        <v>0.84375</v>
      </c>
      <c r="AQ12" s="77">
        <v>0.39583333333333331</v>
      </c>
      <c r="AR12" s="77"/>
      <c r="AS12" s="77">
        <v>0.35138888888888892</v>
      </c>
      <c r="AT12" s="77">
        <v>0.74444444444444446</v>
      </c>
      <c r="AU12" s="77"/>
      <c r="AV12" s="76">
        <v>0.93680555555555556</v>
      </c>
      <c r="AX12" s="18">
        <f>VLOOKUP(AY12,id!$A:$C,3,0)</f>
        <v>94</v>
      </c>
      <c r="AY12" s="18" t="str">
        <f t="shared" si="0"/>
        <v>BanaszkiewiczPiotr1985</v>
      </c>
      <c r="AZ12" s="9" t="str">
        <f t="shared" si="1"/>
        <v>Banaszkiewicz</v>
      </c>
      <c r="BA12" s="155" t="str">
        <f t="shared" si="1"/>
        <v>Piotr</v>
      </c>
      <c r="BB12" s="9" t="str">
        <f t="shared" si="2"/>
        <v>KTR BikeOrient</v>
      </c>
      <c r="BC12" s="9">
        <f t="shared" si="3"/>
        <v>1985</v>
      </c>
      <c r="BD12" s="9">
        <f t="shared" si="4"/>
        <v>37.055389628020627</v>
      </c>
      <c r="BE12" s="9"/>
      <c r="BF12" s="9">
        <f t="shared" si="5"/>
        <v>0.96962879640045019</v>
      </c>
      <c r="BG12" s="9">
        <f t="shared" si="6"/>
        <v>0.96153846153846156</v>
      </c>
      <c r="BH12" s="9">
        <f t="shared" si="7"/>
        <v>0.97247706422018354</v>
      </c>
      <c r="BI12" s="9">
        <f t="shared" si="8"/>
        <v>0.9921865423712195</v>
      </c>
    </row>
    <row r="13" spans="1:61" ht="16.5" customHeight="1">
      <c r="A13" s="94">
        <v>9</v>
      </c>
      <c r="B13" s="93">
        <v>188</v>
      </c>
      <c r="C13" s="92" t="s">
        <v>247</v>
      </c>
      <c r="D13" s="92" t="s">
        <v>36</v>
      </c>
      <c r="E13" s="92" t="s">
        <v>27</v>
      </c>
      <c r="F13" s="91" t="s">
        <v>21</v>
      </c>
      <c r="G13" s="90">
        <v>1969</v>
      </c>
      <c r="H13" s="89" t="s">
        <v>316</v>
      </c>
      <c r="I13" s="88" t="s">
        <v>307</v>
      </c>
      <c r="J13" s="102">
        <v>24</v>
      </c>
      <c r="K13" s="101">
        <v>1030</v>
      </c>
      <c r="L13" s="100">
        <v>0</v>
      </c>
      <c r="M13" s="77">
        <v>0</v>
      </c>
      <c r="N13" s="99">
        <v>1030</v>
      </c>
      <c r="O13" s="98">
        <v>24</v>
      </c>
      <c r="P13" s="97">
        <v>0.62430555555555545</v>
      </c>
      <c r="Q13" s="105">
        <v>36.00665218571816</v>
      </c>
      <c r="R13" s="103"/>
      <c r="S13" s="78">
        <v>0.31944444444444448</v>
      </c>
      <c r="T13" s="77">
        <v>0.61597222222222225</v>
      </c>
      <c r="U13" s="77">
        <v>0.79027777777777775</v>
      </c>
      <c r="V13" s="77">
        <v>0.68958333333333333</v>
      </c>
      <c r="W13" s="77">
        <v>0.58750000000000002</v>
      </c>
      <c r="X13" s="77">
        <v>0.65763888888888888</v>
      </c>
      <c r="Y13" s="77">
        <v>0.4291666666666667</v>
      </c>
      <c r="Z13" s="77">
        <v>0.84375</v>
      </c>
      <c r="AA13" s="77">
        <v>0.73611111111111116</v>
      </c>
      <c r="AB13" s="77">
        <v>0.56041666666666667</v>
      </c>
      <c r="AC13" s="77">
        <v>0.3923611111111111</v>
      </c>
      <c r="AD13" s="77"/>
      <c r="AE13" s="77">
        <v>0.76458333333333339</v>
      </c>
      <c r="AF13" s="77">
        <v>0.36736111111111108</v>
      </c>
      <c r="AG13" s="77">
        <v>0.63541666666666663</v>
      </c>
      <c r="AH13" s="77">
        <v>0.8881944444444444</v>
      </c>
      <c r="AI13" s="77">
        <v>0.52916666666666667</v>
      </c>
      <c r="AJ13" s="77">
        <v>0.9277777777777777</v>
      </c>
      <c r="AK13" s="77">
        <v>0.71319444444444446</v>
      </c>
      <c r="AL13" s="77">
        <v>0.33194444444444443</v>
      </c>
      <c r="AM13" s="77">
        <v>0.86805555555555547</v>
      </c>
      <c r="AN13" s="77">
        <v>0.90694444444444444</v>
      </c>
      <c r="AO13" s="77">
        <v>0.45416666666666666</v>
      </c>
      <c r="AP13" s="77"/>
      <c r="AQ13" s="77">
        <v>0.40625</v>
      </c>
      <c r="AR13" s="77"/>
      <c r="AS13" s="77">
        <v>0.3527777777777778</v>
      </c>
      <c r="AT13" s="77">
        <v>0.81111111111111101</v>
      </c>
      <c r="AU13" s="77"/>
      <c r="AV13" s="76">
        <v>0.94374999999999998</v>
      </c>
      <c r="AX13" s="18">
        <f>VLOOKUP(AY13,id!$A:$C,3,0)</f>
        <v>12</v>
      </c>
      <c r="AY13" s="18" t="str">
        <f t="shared" si="0"/>
        <v>WitkowskiMarcin1969</v>
      </c>
      <c r="AZ13" s="9" t="str">
        <f t="shared" si="1"/>
        <v>Witkowski</v>
      </c>
      <c r="BA13" s="155" t="str">
        <f t="shared" si="1"/>
        <v>Marcin</v>
      </c>
      <c r="BB13" s="9" t="str">
        <f t="shared" si="2"/>
        <v>Sony MTB Team</v>
      </c>
      <c r="BC13" s="9">
        <f t="shared" si="3"/>
        <v>1969</v>
      </c>
      <c r="BD13" s="9">
        <f t="shared" si="4"/>
        <v>36.00665218571816</v>
      </c>
      <c r="BE13" s="9"/>
      <c r="BF13" s="9">
        <f t="shared" si="5"/>
        <v>0.98887652947719695</v>
      </c>
      <c r="BG13" s="9">
        <f t="shared" si="6"/>
        <v>0.96</v>
      </c>
      <c r="BH13" s="9">
        <f t="shared" si="7"/>
        <v>0.97169811320754718</v>
      </c>
      <c r="BI13" s="9">
        <f t="shared" si="8"/>
        <v>0.99186883928256631</v>
      </c>
    </row>
    <row r="14" spans="1:61" ht="16.5" customHeight="1">
      <c r="A14" s="94">
        <v>10</v>
      </c>
      <c r="B14" s="93">
        <v>189</v>
      </c>
      <c r="C14" s="92" t="s">
        <v>247</v>
      </c>
      <c r="D14" s="92" t="s">
        <v>36</v>
      </c>
      <c r="E14" s="92" t="s">
        <v>315</v>
      </c>
      <c r="F14" s="91" t="s">
        <v>55</v>
      </c>
      <c r="G14" s="90">
        <v>1982</v>
      </c>
      <c r="H14" s="89" t="s">
        <v>314</v>
      </c>
      <c r="I14" s="88" t="s">
        <v>313</v>
      </c>
      <c r="J14" s="102">
        <v>23</v>
      </c>
      <c r="K14" s="101">
        <v>1000</v>
      </c>
      <c r="L14" s="100">
        <v>0</v>
      </c>
      <c r="M14" s="77">
        <v>0</v>
      </c>
      <c r="N14" s="99">
        <v>1000</v>
      </c>
      <c r="O14" s="98">
        <v>23</v>
      </c>
      <c r="P14" s="97">
        <v>0.61736111111111103</v>
      </c>
      <c r="Q14" s="105">
        <v>34.957914743415692</v>
      </c>
      <c r="R14" s="103"/>
      <c r="S14" s="78">
        <v>0.31944444444444448</v>
      </c>
      <c r="T14" s="77">
        <v>0.59861111111111109</v>
      </c>
      <c r="U14" s="77">
        <v>0.78194444444444444</v>
      </c>
      <c r="V14" s="77">
        <v>0.66736111111111107</v>
      </c>
      <c r="W14" s="77">
        <v>0.57361111111111118</v>
      </c>
      <c r="X14" s="77">
        <v>0.64513888888888882</v>
      </c>
      <c r="Y14" s="77">
        <v>0.42708333333333331</v>
      </c>
      <c r="Z14" s="77">
        <v>0.82013888888888886</v>
      </c>
      <c r="AA14" s="77">
        <v>0.70833333333333337</v>
      </c>
      <c r="AB14" s="77">
        <v>0.54999999999999993</v>
      </c>
      <c r="AC14" s="77">
        <v>0.39444444444444443</v>
      </c>
      <c r="AD14" s="77"/>
      <c r="AE14" s="77">
        <v>0.76250000000000007</v>
      </c>
      <c r="AF14" s="77">
        <v>0.3756944444444445</v>
      </c>
      <c r="AG14" s="77">
        <v>0.61597222222222225</v>
      </c>
      <c r="AH14" s="77">
        <v>0.85277777777777775</v>
      </c>
      <c r="AI14" s="77">
        <v>0.5180555555555556</v>
      </c>
      <c r="AJ14" s="77">
        <v>0.90902777777777777</v>
      </c>
      <c r="AK14" s="77">
        <v>0.68680555555555556</v>
      </c>
      <c r="AL14" s="77">
        <v>0.33194444444444443</v>
      </c>
      <c r="AM14" s="77"/>
      <c r="AN14" s="77">
        <v>0.87361111111111101</v>
      </c>
      <c r="AO14" s="77">
        <v>0.46180555555555558</v>
      </c>
      <c r="AP14" s="77"/>
      <c r="AQ14" s="77">
        <v>0.40833333333333338</v>
      </c>
      <c r="AR14" s="77"/>
      <c r="AS14" s="77">
        <v>0.3611111111111111</v>
      </c>
      <c r="AT14" s="77">
        <v>0.79999999999999993</v>
      </c>
      <c r="AU14" s="77"/>
      <c r="AV14" s="76">
        <v>0.93680555555555556</v>
      </c>
      <c r="AX14" s="18">
        <f>VLOOKUP(AY14,id!$A:$C,3,0)</f>
        <v>95</v>
      </c>
      <c r="AY14" s="18" t="str">
        <f t="shared" si="0"/>
        <v>ZadwornyTomasz1982</v>
      </c>
      <c r="AZ14" s="9" t="str">
        <f t="shared" si="1"/>
        <v>Zadworny</v>
      </c>
      <c r="BA14" s="155" t="str">
        <f t="shared" si="1"/>
        <v>Tomasz</v>
      </c>
      <c r="BB14" s="9" t="str">
        <f t="shared" si="2"/>
        <v>małymi literami</v>
      </c>
      <c r="BC14" s="9">
        <f t="shared" si="3"/>
        <v>1982</v>
      </c>
      <c r="BD14" s="9">
        <f t="shared" si="4"/>
        <v>34.957914743415692</v>
      </c>
      <c r="BE14" s="9"/>
      <c r="BF14" s="9">
        <f t="shared" si="5"/>
        <v>1.0112485939257592</v>
      </c>
      <c r="BG14" s="9">
        <f t="shared" si="6"/>
        <v>0.95833333333333337</v>
      </c>
      <c r="BH14" s="9">
        <f t="shared" si="7"/>
        <v>0.970873786407767</v>
      </c>
      <c r="BI14" s="9">
        <f t="shared" si="8"/>
        <v>0.99152420096469873</v>
      </c>
    </row>
    <row r="15" spans="1:61" ht="16.5" customHeight="1">
      <c r="A15" s="94">
        <v>11</v>
      </c>
      <c r="B15" s="93">
        <v>176</v>
      </c>
      <c r="C15" s="92" t="s">
        <v>247</v>
      </c>
      <c r="D15" s="92" t="s">
        <v>36</v>
      </c>
      <c r="E15" s="92" t="s">
        <v>312</v>
      </c>
      <c r="F15" s="91" t="s">
        <v>19</v>
      </c>
      <c r="G15" s="90">
        <v>1969</v>
      </c>
      <c r="H15" s="89"/>
      <c r="I15" s="88" t="s">
        <v>244</v>
      </c>
      <c r="J15" s="102">
        <v>24</v>
      </c>
      <c r="K15" s="101">
        <v>980</v>
      </c>
      <c r="L15" s="100">
        <v>0</v>
      </c>
      <c r="M15" s="77">
        <v>0</v>
      </c>
      <c r="N15" s="99">
        <v>980</v>
      </c>
      <c r="O15" s="98">
        <v>24</v>
      </c>
      <c r="P15" s="97">
        <v>0.57499999999999996</v>
      </c>
      <c r="Q15" s="105">
        <v>34.258756448547381</v>
      </c>
      <c r="R15" s="103"/>
      <c r="S15" s="78">
        <v>0.31944444444444448</v>
      </c>
      <c r="T15" s="77">
        <v>0.7055555555555556</v>
      </c>
      <c r="U15" s="77">
        <v>0.50902777777777775</v>
      </c>
      <c r="V15" s="77">
        <v>0.62847222222222221</v>
      </c>
      <c r="W15" s="77">
        <v>0.73472222222222217</v>
      </c>
      <c r="X15" s="77">
        <v>0.64236111111111105</v>
      </c>
      <c r="Y15" s="77"/>
      <c r="Z15" s="77">
        <v>0.45069444444444445</v>
      </c>
      <c r="AA15" s="77">
        <v>0.58750000000000002</v>
      </c>
      <c r="AB15" s="77"/>
      <c r="AC15" s="77"/>
      <c r="AD15" s="77">
        <v>0.35069444444444442</v>
      </c>
      <c r="AE15" s="77">
        <v>0.5708333333333333</v>
      </c>
      <c r="AF15" s="77">
        <v>0.81527777777777777</v>
      </c>
      <c r="AG15" s="77">
        <v>0.6645833333333333</v>
      </c>
      <c r="AH15" s="77">
        <v>0.53333333333333333</v>
      </c>
      <c r="AI15" s="77"/>
      <c r="AJ15" s="77">
        <v>0.37152777777777773</v>
      </c>
      <c r="AK15" s="77">
        <v>0.60972222222222217</v>
      </c>
      <c r="AL15" s="77">
        <v>0.88194444444444453</v>
      </c>
      <c r="AM15" s="77">
        <v>0.43055555555555558</v>
      </c>
      <c r="AN15" s="77">
        <v>0.38819444444444445</v>
      </c>
      <c r="AO15" s="77">
        <v>0.77013888888888893</v>
      </c>
      <c r="AP15" s="77">
        <v>0.55138888888888882</v>
      </c>
      <c r="AQ15" s="77">
        <v>0.79375000000000007</v>
      </c>
      <c r="AR15" s="77">
        <v>0.40902777777777777</v>
      </c>
      <c r="AS15" s="77">
        <v>0.84166666666666667</v>
      </c>
      <c r="AT15" s="77">
        <v>0.47222222222222227</v>
      </c>
      <c r="AU15" s="77">
        <v>0.33263888888888887</v>
      </c>
      <c r="AV15" s="76">
        <v>0.89444444444444438</v>
      </c>
      <c r="AX15" s="18">
        <f>VLOOKUP(AY15,id!$A:$C,3,0)</f>
        <v>96</v>
      </c>
      <c r="AY15" s="18" t="str">
        <f t="shared" si="0"/>
        <v>PisarekPiotr1969</v>
      </c>
      <c r="AZ15" s="9" t="str">
        <f t="shared" si="1"/>
        <v>Pisarek</v>
      </c>
      <c r="BA15" s="155" t="str">
        <f t="shared" si="1"/>
        <v>Piotr</v>
      </c>
      <c r="BB15" s="9">
        <f t="shared" si="2"/>
        <v>0</v>
      </c>
      <c r="BC15" s="9">
        <f t="shared" si="3"/>
        <v>1969</v>
      </c>
      <c r="BD15" s="9">
        <f t="shared" si="4"/>
        <v>34.258756448547381</v>
      </c>
      <c r="BE15" s="9"/>
      <c r="BF15" s="9">
        <f t="shared" si="5"/>
        <v>1.0736714975845409</v>
      </c>
      <c r="BG15" s="9">
        <f t="shared" si="6"/>
        <v>1.0434782608695652</v>
      </c>
      <c r="BH15" s="9">
        <f t="shared" si="7"/>
        <v>0.98</v>
      </c>
      <c r="BI15" s="9">
        <f t="shared" si="8"/>
        <v>1.0085482523039324</v>
      </c>
    </row>
    <row r="16" spans="1:61" ht="16.5" customHeight="1">
      <c r="A16" s="94">
        <v>12</v>
      </c>
      <c r="B16" s="93">
        <v>86</v>
      </c>
      <c r="C16" s="92" t="s">
        <v>247</v>
      </c>
      <c r="D16" s="92" t="s">
        <v>36</v>
      </c>
      <c r="E16" s="92" t="s">
        <v>311</v>
      </c>
      <c r="F16" s="91" t="s">
        <v>99</v>
      </c>
      <c r="G16" s="90">
        <v>1987</v>
      </c>
      <c r="H16" s="89"/>
      <c r="I16" s="88" t="s">
        <v>251</v>
      </c>
      <c r="J16" s="102">
        <v>23</v>
      </c>
      <c r="K16" s="101">
        <v>970</v>
      </c>
      <c r="L16" s="100">
        <v>0</v>
      </c>
      <c r="M16" s="77">
        <v>0</v>
      </c>
      <c r="N16" s="99">
        <v>970</v>
      </c>
      <c r="O16" s="98">
        <v>23</v>
      </c>
      <c r="P16" s="97">
        <v>0.60902777777777772</v>
      </c>
      <c r="Q16" s="105">
        <v>33.909177301113225</v>
      </c>
      <c r="R16" s="103"/>
      <c r="S16" s="78">
        <v>0.31944444444444448</v>
      </c>
      <c r="T16" s="77">
        <v>0.73333333333333339</v>
      </c>
      <c r="U16" s="77">
        <v>0.55833333333333335</v>
      </c>
      <c r="V16" s="77">
        <v>0.66527777777777775</v>
      </c>
      <c r="W16" s="77">
        <v>0.7680555555555556</v>
      </c>
      <c r="X16" s="77">
        <v>0.6791666666666667</v>
      </c>
      <c r="Y16" s="77"/>
      <c r="Z16" s="77">
        <v>0.51944444444444449</v>
      </c>
      <c r="AA16" s="77">
        <v>0.60277777777777775</v>
      </c>
      <c r="AB16" s="77">
        <v>0.83888888888888891</v>
      </c>
      <c r="AC16" s="77">
        <v>0.39652777777777781</v>
      </c>
      <c r="AD16" s="77">
        <v>0.34791666666666665</v>
      </c>
      <c r="AE16" s="77">
        <v>0.57916666666666672</v>
      </c>
      <c r="AF16" s="77"/>
      <c r="AG16" s="77">
        <v>0.70763888888888893</v>
      </c>
      <c r="AH16" s="77">
        <v>0.46111111111111108</v>
      </c>
      <c r="AI16" s="77">
        <v>0.86597222222222225</v>
      </c>
      <c r="AJ16" s="77">
        <v>0.37986111111111115</v>
      </c>
      <c r="AK16" s="77">
        <v>0.625</v>
      </c>
      <c r="AL16" s="77"/>
      <c r="AM16" s="77">
        <v>0.50486111111111109</v>
      </c>
      <c r="AN16" s="77">
        <v>0.44861111111111113</v>
      </c>
      <c r="AO16" s="77"/>
      <c r="AP16" s="77">
        <v>0.43194444444444446</v>
      </c>
      <c r="AQ16" s="77">
        <v>0.41180555555555554</v>
      </c>
      <c r="AR16" s="77">
        <v>0.48541666666666666</v>
      </c>
      <c r="AS16" s="77"/>
      <c r="AT16" s="77">
        <v>0.54236111111111118</v>
      </c>
      <c r="AU16" s="77">
        <v>0.33263888888888887</v>
      </c>
      <c r="AV16" s="76">
        <v>0.92847222222222225</v>
      </c>
      <c r="AX16" s="18">
        <f>VLOOKUP(AY16,id!$A:$C,3,0)</f>
        <v>97</v>
      </c>
      <c r="AY16" s="18" t="str">
        <f t="shared" si="0"/>
        <v>CieślickiMateusz1987</v>
      </c>
      <c r="AZ16" s="9" t="str">
        <f t="shared" si="1"/>
        <v>Cieślicki</v>
      </c>
      <c r="BA16" s="155" t="str">
        <f t="shared" si="1"/>
        <v>Mateusz</v>
      </c>
      <c r="BB16" s="9">
        <f t="shared" si="2"/>
        <v>0</v>
      </c>
      <c r="BC16" s="9">
        <f t="shared" si="3"/>
        <v>1987</v>
      </c>
      <c r="BD16" s="9">
        <f t="shared" si="4"/>
        <v>33.909177301113225</v>
      </c>
      <c r="BE16" s="9"/>
      <c r="BF16" s="9">
        <f t="shared" si="5"/>
        <v>0.94412770809578106</v>
      </c>
      <c r="BG16" s="9">
        <f t="shared" si="6"/>
        <v>0.95833333333333337</v>
      </c>
      <c r="BH16" s="9">
        <f t="shared" si="7"/>
        <v>0.98979591836734693</v>
      </c>
      <c r="BI16" s="9">
        <f t="shared" si="8"/>
        <v>0.99152420096469873</v>
      </c>
    </row>
    <row r="17" spans="1:61" ht="16.5" customHeight="1">
      <c r="A17" s="94">
        <v>13</v>
      </c>
      <c r="B17" s="93">
        <v>187</v>
      </c>
      <c r="C17" s="92" t="s">
        <v>247</v>
      </c>
      <c r="D17" s="92" t="s">
        <v>36</v>
      </c>
      <c r="E17" s="92" t="s">
        <v>84</v>
      </c>
      <c r="F17" s="91" t="s">
        <v>26</v>
      </c>
      <c r="G17" s="90">
        <v>1954</v>
      </c>
      <c r="H17" s="89"/>
      <c r="I17" s="88" t="s">
        <v>289</v>
      </c>
      <c r="J17" s="102">
        <v>22</v>
      </c>
      <c r="K17" s="101">
        <v>920</v>
      </c>
      <c r="L17" s="100">
        <v>0</v>
      </c>
      <c r="M17" s="77">
        <v>0</v>
      </c>
      <c r="N17" s="99">
        <v>920</v>
      </c>
      <c r="O17" s="98">
        <v>22</v>
      </c>
      <c r="P17" s="97">
        <v>0.55208333333333326</v>
      </c>
      <c r="Q17" s="105">
        <v>32.161281563942438</v>
      </c>
      <c r="R17" s="103"/>
      <c r="S17" s="78">
        <v>0.31944444444444448</v>
      </c>
      <c r="T17" s="77">
        <v>0.59027777777777779</v>
      </c>
      <c r="U17" s="77">
        <v>0.6875</v>
      </c>
      <c r="V17" s="77">
        <v>0.63124999999999998</v>
      </c>
      <c r="W17" s="77">
        <v>0.56527777777777777</v>
      </c>
      <c r="X17" s="77"/>
      <c r="Y17" s="77"/>
      <c r="Z17" s="77">
        <v>0.79722222222222217</v>
      </c>
      <c r="AA17" s="77">
        <v>0.66597222222222219</v>
      </c>
      <c r="AB17" s="77">
        <v>0.53541666666666665</v>
      </c>
      <c r="AC17" s="77">
        <v>0.38125000000000003</v>
      </c>
      <c r="AD17" s="77"/>
      <c r="AE17" s="77">
        <v>0.70347222222222217</v>
      </c>
      <c r="AF17" s="77">
        <v>0.36319444444444443</v>
      </c>
      <c r="AG17" s="77">
        <v>0.60972222222222217</v>
      </c>
      <c r="AH17" s="77">
        <v>0.75694444444444453</v>
      </c>
      <c r="AI17" s="77">
        <v>0.50347222222222221</v>
      </c>
      <c r="AJ17" s="77"/>
      <c r="AK17" s="77">
        <v>0.65208333333333335</v>
      </c>
      <c r="AL17" s="77">
        <v>0.33055555555555555</v>
      </c>
      <c r="AM17" s="77">
        <v>0.81180555555555556</v>
      </c>
      <c r="AN17" s="77"/>
      <c r="AO17" s="77">
        <v>0.43263888888888885</v>
      </c>
      <c r="AP17" s="77">
        <v>0.74097222222222225</v>
      </c>
      <c r="AQ17" s="77">
        <v>0.39999999999999997</v>
      </c>
      <c r="AR17" s="77">
        <v>0.8354166666666667</v>
      </c>
      <c r="AS17" s="77">
        <v>0.35138888888888892</v>
      </c>
      <c r="AT17" s="77">
        <v>0.77361111111111114</v>
      </c>
      <c r="AU17" s="77"/>
      <c r="AV17" s="76">
        <v>0.87152777777777779</v>
      </c>
      <c r="AX17" s="18">
        <f>VLOOKUP(AY17,id!$A:$C,3,0)</f>
        <v>13</v>
      </c>
      <c r="AY17" s="18" t="str">
        <f t="shared" si="0"/>
        <v>WiktorowskiKrzysztof1954</v>
      </c>
      <c r="AZ17" s="9" t="str">
        <f t="shared" si="1"/>
        <v>Wiktorowski</v>
      </c>
      <c r="BA17" s="155" t="str">
        <f t="shared" si="1"/>
        <v>Krzysztof</v>
      </c>
      <c r="BB17" s="9">
        <f t="shared" si="2"/>
        <v>0</v>
      </c>
      <c r="BC17" s="9">
        <f t="shared" si="3"/>
        <v>1954</v>
      </c>
      <c r="BD17" s="9">
        <f t="shared" si="4"/>
        <v>32.161281563942438</v>
      </c>
      <c r="BE17" s="9"/>
      <c r="BF17" s="9">
        <f t="shared" si="5"/>
        <v>1.1031446540880503</v>
      </c>
      <c r="BG17" s="9">
        <f t="shared" si="6"/>
        <v>0.95652173913043481</v>
      </c>
      <c r="BH17" s="9">
        <f t="shared" si="7"/>
        <v>0.94845360824742264</v>
      </c>
      <c r="BI17" s="9">
        <f t="shared" si="8"/>
        <v>0.99114904981641982</v>
      </c>
    </row>
    <row r="18" spans="1:61" ht="16.5" customHeight="1">
      <c r="A18" s="94">
        <v>14</v>
      </c>
      <c r="B18" s="93">
        <v>174</v>
      </c>
      <c r="C18" s="92" t="s">
        <v>247</v>
      </c>
      <c r="D18" s="92" t="s">
        <v>36</v>
      </c>
      <c r="E18" s="92" t="s">
        <v>310</v>
      </c>
      <c r="F18" s="91" t="s">
        <v>26</v>
      </c>
      <c r="G18" s="90">
        <v>1976</v>
      </c>
      <c r="H18" s="89" t="s">
        <v>309</v>
      </c>
      <c r="I18" s="88" t="s">
        <v>308</v>
      </c>
      <c r="J18" s="102">
        <v>21</v>
      </c>
      <c r="K18" s="101">
        <v>920</v>
      </c>
      <c r="L18" s="100">
        <v>0</v>
      </c>
      <c r="M18" s="77">
        <v>0</v>
      </c>
      <c r="N18" s="99">
        <v>920</v>
      </c>
      <c r="O18" s="98">
        <v>21</v>
      </c>
      <c r="P18" s="97">
        <v>0.48055555555555546</v>
      </c>
      <c r="Q18" s="105">
        <v>31.863440604845341</v>
      </c>
      <c r="R18" s="103"/>
      <c r="S18" s="78">
        <v>0.31944444444444448</v>
      </c>
      <c r="T18" s="77">
        <v>0.51666666666666672</v>
      </c>
      <c r="U18" s="77">
        <v>0.66875000000000007</v>
      </c>
      <c r="V18" s="77">
        <v>0.5854166666666667</v>
      </c>
      <c r="W18" s="77">
        <v>0.47291666666666665</v>
      </c>
      <c r="X18" s="77">
        <v>0.57152777777777775</v>
      </c>
      <c r="Y18" s="77">
        <v>0.55277777777777781</v>
      </c>
      <c r="Z18" s="77">
        <v>0.69791666666666663</v>
      </c>
      <c r="AA18" s="77">
        <v>0.62083333333333335</v>
      </c>
      <c r="AB18" s="77">
        <v>0.45624999999999999</v>
      </c>
      <c r="AC18" s="77">
        <v>0.7895833333333333</v>
      </c>
      <c r="AD18" s="77"/>
      <c r="AE18" s="77">
        <v>0.64374999999999993</v>
      </c>
      <c r="AF18" s="77">
        <v>0.36249999999999999</v>
      </c>
      <c r="AG18" s="77">
        <v>0.53472222222222221</v>
      </c>
      <c r="AH18" s="77"/>
      <c r="AI18" s="77">
        <v>0.41736111111111113</v>
      </c>
      <c r="AJ18" s="77"/>
      <c r="AK18" s="77">
        <v>0.60277777777777775</v>
      </c>
      <c r="AL18" s="77">
        <v>0.33124999999999999</v>
      </c>
      <c r="AM18" s="77">
        <v>0.71597222222222223</v>
      </c>
      <c r="AN18" s="77"/>
      <c r="AO18" s="77">
        <v>0.49236111111111108</v>
      </c>
      <c r="AP18" s="77"/>
      <c r="AQ18" s="77"/>
      <c r="AR18" s="77">
        <v>0.73958333333333337</v>
      </c>
      <c r="AS18" s="77">
        <v>0.35138888888888892</v>
      </c>
      <c r="AT18" s="77">
        <v>0.68125000000000002</v>
      </c>
      <c r="AU18" s="77"/>
      <c r="AV18" s="76">
        <v>0.79999999999999993</v>
      </c>
      <c r="AX18" s="18">
        <f>VLOOKUP(AY18,id!$A:$C,3,0)</f>
        <v>98</v>
      </c>
      <c r="AY18" s="18" t="str">
        <f t="shared" si="0"/>
        <v>NiedośpiałKrzysztof1976</v>
      </c>
      <c r="AZ18" s="9" t="str">
        <f t="shared" si="1"/>
        <v>Niedośpiał</v>
      </c>
      <c r="BA18" s="155" t="str">
        <f t="shared" si="1"/>
        <v>Krzysztof</v>
      </c>
      <c r="BB18" s="9" t="str">
        <f t="shared" si="2"/>
        <v>Translation Cafe</v>
      </c>
      <c r="BC18" s="9">
        <f t="shared" si="3"/>
        <v>1976</v>
      </c>
      <c r="BD18" s="9">
        <f t="shared" si="4"/>
        <v>31.863440604845341</v>
      </c>
      <c r="BE18" s="9"/>
      <c r="BF18" s="9">
        <f t="shared" si="5"/>
        <v>1.1488439306358382</v>
      </c>
      <c r="BG18" s="9">
        <f t="shared" si="6"/>
        <v>0.95454545454545459</v>
      </c>
      <c r="BH18" s="9">
        <f t="shared" si="7"/>
        <v>1</v>
      </c>
      <c r="BI18" s="9">
        <f t="shared" si="8"/>
        <v>0.99073914518907036</v>
      </c>
    </row>
    <row r="19" spans="1:61" ht="16.5" customHeight="1">
      <c r="A19" s="94">
        <v>15</v>
      </c>
      <c r="B19" s="93">
        <v>162</v>
      </c>
      <c r="C19" s="92" t="s">
        <v>247</v>
      </c>
      <c r="D19" s="92" t="s">
        <v>36</v>
      </c>
      <c r="E19" s="92" t="s">
        <v>2</v>
      </c>
      <c r="F19" s="91" t="s">
        <v>29</v>
      </c>
      <c r="G19" s="90">
        <v>1958</v>
      </c>
      <c r="H19" s="89"/>
      <c r="I19" s="88" t="s">
        <v>307</v>
      </c>
      <c r="J19" s="102">
        <v>24</v>
      </c>
      <c r="K19" s="101">
        <v>1020</v>
      </c>
      <c r="L19" s="100">
        <v>-117</v>
      </c>
      <c r="M19" s="77">
        <v>0</v>
      </c>
      <c r="N19" s="99">
        <v>903</v>
      </c>
      <c r="O19" s="98">
        <v>24</v>
      </c>
      <c r="P19" s="97">
        <v>0.70625000000000004</v>
      </c>
      <c r="Q19" s="105">
        <v>31.274659637147114</v>
      </c>
      <c r="R19" s="103"/>
      <c r="S19" s="78">
        <v>0.31944444444444448</v>
      </c>
      <c r="T19" s="77">
        <v>0.64861111111111114</v>
      </c>
      <c r="U19" s="77">
        <v>0.84861111111111109</v>
      </c>
      <c r="V19" s="77">
        <v>0.71736111111111101</v>
      </c>
      <c r="W19" s="77">
        <v>0.61805555555555558</v>
      </c>
      <c r="X19" s="77">
        <v>0.69444444444444453</v>
      </c>
      <c r="Y19" s="77">
        <v>0.4368055555555555</v>
      </c>
      <c r="Z19" s="77">
        <v>0.8965277777777777</v>
      </c>
      <c r="AA19" s="77">
        <v>0.78125</v>
      </c>
      <c r="AB19" s="77">
        <v>0.55833333333333335</v>
      </c>
      <c r="AC19" s="77">
        <v>0.3972222222222222</v>
      </c>
      <c r="AD19" s="77"/>
      <c r="AE19" s="77">
        <v>0.80208333333333337</v>
      </c>
      <c r="AF19" s="77">
        <v>0.37847222222222227</v>
      </c>
      <c r="AG19" s="77">
        <v>0.67083333333333339</v>
      </c>
      <c r="AH19" s="77">
        <v>0.93819444444444444</v>
      </c>
      <c r="AI19" s="77">
        <v>0.52638888888888891</v>
      </c>
      <c r="AJ19" s="77"/>
      <c r="AK19" s="77">
        <v>0.7597222222222223</v>
      </c>
      <c r="AL19" s="77">
        <v>0.33194444444444443</v>
      </c>
      <c r="AM19" s="77">
        <v>0.91736111111111107</v>
      </c>
      <c r="AN19" s="77">
        <v>0.98541666666666661</v>
      </c>
      <c r="AO19" s="77">
        <v>0.46875</v>
      </c>
      <c r="AP19" s="77">
        <v>0.95833333333333337</v>
      </c>
      <c r="AQ19" s="77">
        <v>0.41736111111111113</v>
      </c>
      <c r="AR19" s="77"/>
      <c r="AS19" s="77">
        <v>0.36319444444444443</v>
      </c>
      <c r="AT19" s="77">
        <v>0.87430555555555556</v>
      </c>
      <c r="AU19" s="77"/>
      <c r="AV19" s="76">
        <v>2.5694444444444447E-2</v>
      </c>
      <c r="AX19" s="18">
        <f>VLOOKUP(AY19,id!$A:$C,3,0)</f>
        <v>20</v>
      </c>
      <c r="AY19" s="18" t="str">
        <f t="shared" si="0"/>
        <v>Herman-IżyckiLeszek1958</v>
      </c>
      <c r="AZ19" s="9" t="str">
        <f t="shared" si="1"/>
        <v>Herman-Iżycki</v>
      </c>
      <c r="BA19" s="155" t="str">
        <f t="shared" si="1"/>
        <v>Leszek</v>
      </c>
      <c r="BB19" s="9">
        <f t="shared" si="2"/>
        <v>0</v>
      </c>
      <c r="BC19" s="9">
        <f t="shared" si="3"/>
        <v>1958</v>
      </c>
      <c r="BD19" s="9">
        <f t="shared" si="4"/>
        <v>31.274659637147114</v>
      </c>
      <c r="BE19" s="9"/>
      <c r="BF19" s="9">
        <f t="shared" si="5"/>
        <v>0.68043264503441481</v>
      </c>
      <c r="BG19" s="9">
        <f t="shared" si="6"/>
        <v>1.1428571428571428</v>
      </c>
      <c r="BH19" s="9">
        <f t="shared" si="7"/>
        <v>0.98152173913043483</v>
      </c>
      <c r="BI19" s="9">
        <f t="shared" si="8"/>
        <v>1.0270660870893518</v>
      </c>
    </row>
    <row r="20" spans="1:61" ht="16.5" customHeight="1">
      <c r="A20" s="94">
        <v>16</v>
      </c>
      <c r="B20" s="93">
        <v>160</v>
      </c>
      <c r="C20" s="92" t="s">
        <v>247</v>
      </c>
      <c r="D20" s="92" t="s">
        <v>36</v>
      </c>
      <c r="E20" s="92" t="s">
        <v>106</v>
      </c>
      <c r="F20" s="91" t="s">
        <v>23</v>
      </c>
      <c r="G20" s="90">
        <v>1977</v>
      </c>
      <c r="H20" s="89" t="s">
        <v>237</v>
      </c>
      <c r="I20" s="88" t="s">
        <v>289</v>
      </c>
      <c r="J20" s="102">
        <v>21</v>
      </c>
      <c r="K20" s="101">
        <v>900</v>
      </c>
      <c r="L20" s="100">
        <v>0</v>
      </c>
      <c r="M20" s="77">
        <v>0</v>
      </c>
      <c r="N20" s="99">
        <v>900</v>
      </c>
      <c r="O20" s="98">
        <v>21</v>
      </c>
      <c r="P20" s="97">
        <v>0.52847222222222223</v>
      </c>
      <c r="Q20" s="105">
        <v>31.170757113435659</v>
      </c>
      <c r="R20" s="103"/>
      <c r="S20" s="78">
        <v>0.31944444444444448</v>
      </c>
      <c r="T20" s="77">
        <v>0.51666666666666672</v>
      </c>
      <c r="U20" s="77">
        <v>0.76458333333333339</v>
      </c>
      <c r="V20" s="77">
        <v>0.67638888888888893</v>
      </c>
      <c r="W20" s="77">
        <v>0.47499999999999998</v>
      </c>
      <c r="X20" s="77">
        <v>0.65694444444444444</v>
      </c>
      <c r="Y20" s="77">
        <v>0.56458333333333333</v>
      </c>
      <c r="Z20" s="77"/>
      <c r="AA20" s="77">
        <v>0.70763888888888893</v>
      </c>
      <c r="AB20" s="77">
        <v>0.4548611111111111</v>
      </c>
      <c r="AC20" s="77"/>
      <c r="AD20" s="77"/>
      <c r="AE20" s="77">
        <v>0.72916666666666663</v>
      </c>
      <c r="AF20" s="77">
        <v>0.3888888888888889</v>
      </c>
      <c r="AG20" s="77">
        <v>0.5444444444444444</v>
      </c>
      <c r="AH20" s="77">
        <v>0.78680555555555554</v>
      </c>
      <c r="AI20" s="77">
        <v>0.40625</v>
      </c>
      <c r="AJ20" s="77"/>
      <c r="AK20" s="77">
        <v>0.69166666666666676</v>
      </c>
      <c r="AL20" s="77">
        <v>0.33680555555555558</v>
      </c>
      <c r="AM20" s="77">
        <v>0.80833333333333324</v>
      </c>
      <c r="AN20" s="77">
        <v>0.61041666666666672</v>
      </c>
      <c r="AO20" s="77">
        <v>0.49236111111111108</v>
      </c>
      <c r="AP20" s="77">
        <v>0.62847222222222221</v>
      </c>
      <c r="AQ20" s="77">
        <v>0.58472222222222225</v>
      </c>
      <c r="AR20" s="77"/>
      <c r="AS20" s="77">
        <v>0.3576388888888889</v>
      </c>
      <c r="AT20" s="77"/>
      <c r="AU20" s="77"/>
      <c r="AV20" s="76">
        <v>0.84791666666666676</v>
      </c>
      <c r="AX20" s="18">
        <f>VLOOKUP(AY20,id!$A:$C,3,0)</f>
        <v>83</v>
      </c>
      <c r="AY20" s="18" t="str">
        <f t="shared" si="0"/>
        <v>GrabowskiGrzegorz1977</v>
      </c>
      <c r="AZ20" s="9" t="str">
        <f t="shared" si="1"/>
        <v>Grabowski</v>
      </c>
      <c r="BA20" s="155" t="str">
        <f t="shared" si="1"/>
        <v>Grzegorz</v>
      </c>
      <c r="BB20" s="9" t="str">
        <f t="shared" si="2"/>
        <v>Wheelie Garage</v>
      </c>
      <c r="BC20" s="9">
        <f t="shared" si="3"/>
        <v>1977</v>
      </c>
      <c r="BD20" s="9">
        <f t="shared" si="4"/>
        <v>31.170757113435659</v>
      </c>
      <c r="BE20" s="9"/>
      <c r="BF20" s="9">
        <f t="shared" si="5"/>
        <v>1.3363994743758214</v>
      </c>
      <c r="BG20" s="9">
        <f t="shared" si="6"/>
        <v>0.875</v>
      </c>
      <c r="BH20" s="9">
        <f t="shared" si="7"/>
        <v>0.99667774086378735</v>
      </c>
      <c r="BI20" s="9">
        <f t="shared" si="8"/>
        <v>0.97364718061516808</v>
      </c>
    </row>
    <row r="21" spans="1:61" ht="16.5" customHeight="1">
      <c r="A21" s="94">
        <v>17</v>
      </c>
      <c r="B21" s="93">
        <v>178</v>
      </c>
      <c r="C21" s="92" t="s">
        <v>247</v>
      </c>
      <c r="D21" s="92" t="s">
        <v>36</v>
      </c>
      <c r="E21" s="92" t="s">
        <v>306</v>
      </c>
      <c r="F21" s="91" t="s">
        <v>78</v>
      </c>
      <c r="G21" s="90">
        <v>1969</v>
      </c>
      <c r="H21" s="89" t="s">
        <v>305</v>
      </c>
      <c r="I21" s="88" t="s">
        <v>304</v>
      </c>
      <c r="J21" s="102">
        <v>22</v>
      </c>
      <c r="K21" s="101">
        <v>880</v>
      </c>
      <c r="L21" s="100">
        <v>0</v>
      </c>
      <c r="M21" s="77">
        <v>0</v>
      </c>
      <c r="N21" s="99">
        <v>880</v>
      </c>
      <c r="O21" s="98">
        <v>22</v>
      </c>
      <c r="P21" s="97">
        <v>0.58819444444444446</v>
      </c>
      <c r="Q21" s="105">
        <v>30.478073622025978</v>
      </c>
      <c r="R21" s="103"/>
      <c r="S21" s="78">
        <v>0.31944444444444448</v>
      </c>
      <c r="T21" s="77"/>
      <c r="U21" s="77">
        <v>0.5083333333333333</v>
      </c>
      <c r="V21" s="77">
        <v>0.67361111111111116</v>
      </c>
      <c r="W21" s="77"/>
      <c r="X21" s="77">
        <v>0.69652777777777775</v>
      </c>
      <c r="Y21" s="77">
        <v>0.73611111111111116</v>
      </c>
      <c r="Z21" s="77">
        <v>0.44930555555555557</v>
      </c>
      <c r="AA21" s="77">
        <v>0.58750000000000002</v>
      </c>
      <c r="AB21" s="77"/>
      <c r="AC21" s="77">
        <v>0.78263888888888899</v>
      </c>
      <c r="AD21" s="77">
        <v>0.35069444444444442</v>
      </c>
      <c r="AE21" s="77">
        <v>0.5708333333333333</v>
      </c>
      <c r="AF21" s="77">
        <v>0.80972222222222223</v>
      </c>
      <c r="AG21" s="77"/>
      <c r="AH21" s="77">
        <v>0.53263888888888888</v>
      </c>
      <c r="AI21" s="77"/>
      <c r="AJ21" s="77">
        <v>0.37152777777777773</v>
      </c>
      <c r="AK21" s="77">
        <v>0.6118055555555556</v>
      </c>
      <c r="AL21" s="77">
        <v>0.88124999999999998</v>
      </c>
      <c r="AM21" s="77">
        <v>0.43055555555555558</v>
      </c>
      <c r="AN21" s="77">
        <v>0.38750000000000001</v>
      </c>
      <c r="AO21" s="77"/>
      <c r="AP21" s="77">
        <v>0.55138888888888882</v>
      </c>
      <c r="AQ21" s="77">
        <v>0.7597222222222223</v>
      </c>
      <c r="AR21" s="77">
        <v>0.40833333333333338</v>
      </c>
      <c r="AS21" s="77">
        <v>0.84097222222222223</v>
      </c>
      <c r="AT21" s="77">
        <v>0.47083333333333338</v>
      </c>
      <c r="AU21" s="77">
        <v>0.33263888888888887</v>
      </c>
      <c r="AV21" s="76">
        <v>0.90763888888888899</v>
      </c>
      <c r="AX21" s="18">
        <f>VLOOKUP(AY21,id!$A:$C,3,0)</f>
        <v>99</v>
      </c>
      <c r="AY21" s="18" t="str">
        <f t="shared" si="0"/>
        <v>SkowronekMaciej1969</v>
      </c>
      <c r="AZ21" s="9" t="str">
        <f t="shared" si="1"/>
        <v>Skowronek</v>
      </c>
      <c r="BA21" s="155" t="str">
        <f t="shared" si="1"/>
        <v>Maciej</v>
      </c>
      <c r="BB21" s="9" t="str">
        <f t="shared" si="2"/>
        <v>Tim ti rim tim team</v>
      </c>
      <c r="BC21" s="9">
        <f t="shared" si="3"/>
        <v>1969</v>
      </c>
      <c r="BD21" s="9">
        <f t="shared" si="4"/>
        <v>30.478073622025978</v>
      </c>
      <c r="BE21" s="9"/>
      <c r="BF21" s="9">
        <f t="shared" si="5"/>
        <v>0.89846517119244396</v>
      </c>
      <c r="BG21" s="9">
        <f t="shared" si="6"/>
        <v>1.0476190476190477</v>
      </c>
      <c r="BH21" s="9">
        <f t="shared" si="7"/>
        <v>0.97777777777777775</v>
      </c>
      <c r="BI21" s="9">
        <f t="shared" si="8"/>
        <v>1.0093474199095689</v>
      </c>
    </row>
    <row r="22" spans="1:61" ht="16.5" customHeight="1">
      <c r="A22" s="94">
        <v>18</v>
      </c>
      <c r="B22" s="93">
        <v>157</v>
      </c>
      <c r="C22" s="92" t="s">
        <v>247</v>
      </c>
      <c r="D22" s="92" t="s">
        <v>36</v>
      </c>
      <c r="E22" s="92" t="s">
        <v>303</v>
      </c>
      <c r="F22" s="91" t="s">
        <v>38</v>
      </c>
      <c r="G22" s="90">
        <v>1993</v>
      </c>
      <c r="H22" s="89" t="s">
        <v>302</v>
      </c>
      <c r="I22" s="88" t="s">
        <v>301</v>
      </c>
      <c r="J22" s="102">
        <v>21</v>
      </c>
      <c r="K22" s="101">
        <v>880</v>
      </c>
      <c r="L22" s="100">
        <v>0</v>
      </c>
      <c r="M22" s="77">
        <v>0</v>
      </c>
      <c r="N22" s="99">
        <v>880</v>
      </c>
      <c r="O22" s="98">
        <v>21</v>
      </c>
      <c r="P22" s="97">
        <v>0.61527777777777781</v>
      </c>
      <c r="Q22" s="105">
        <v>30.19582060729557</v>
      </c>
      <c r="R22" s="103"/>
      <c r="S22" s="78">
        <v>0.31944444444444448</v>
      </c>
      <c r="T22" s="77">
        <v>0.77986111111111101</v>
      </c>
      <c r="U22" s="77">
        <v>0.51527777777777783</v>
      </c>
      <c r="V22" s="77">
        <v>0.67986111111111114</v>
      </c>
      <c r="W22" s="77">
        <v>0.81527777777777777</v>
      </c>
      <c r="X22" s="77">
        <v>0.58680555555555558</v>
      </c>
      <c r="Y22" s="77"/>
      <c r="Z22" s="77">
        <v>0.4770833333333333</v>
      </c>
      <c r="AA22" s="77">
        <v>0.56458333333333333</v>
      </c>
      <c r="AB22" s="77"/>
      <c r="AC22" s="77">
        <v>0.9145833333333333</v>
      </c>
      <c r="AD22" s="77">
        <v>0.3444444444444445</v>
      </c>
      <c r="AE22" s="77">
        <v>0.53611111111111109</v>
      </c>
      <c r="AF22" s="77">
        <v>0.87916666666666676</v>
      </c>
      <c r="AG22" s="77">
        <v>0.72986111111111107</v>
      </c>
      <c r="AH22" s="77">
        <v>0.44097222222222227</v>
      </c>
      <c r="AI22" s="77"/>
      <c r="AJ22" s="77"/>
      <c r="AK22" s="77">
        <v>0.6069444444444444</v>
      </c>
      <c r="AL22" s="77"/>
      <c r="AM22" s="77">
        <v>0.46249999999999997</v>
      </c>
      <c r="AN22" s="77">
        <v>0.4055555555555555</v>
      </c>
      <c r="AO22" s="77">
        <v>0.84027777777777779</v>
      </c>
      <c r="AP22" s="77">
        <v>0.42569444444444443</v>
      </c>
      <c r="AQ22" s="77"/>
      <c r="AR22" s="77">
        <v>0.3840277777777778</v>
      </c>
      <c r="AS22" s="77"/>
      <c r="AT22" s="77">
        <v>0.4993055555555555</v>
      </c>
      <c r="AU22" s="77">
        <v>0.33263888888888887</v>
      </c>
      <c r="AV22" s="76">
        <v>0.93472222222222223</v>
      </c>
      <c r="AX22" s="18">
        <f>VLOOKUP(AY22,id!$A:$C,3,0)</f>
        <v>100</v>
      </c>
      <c r="AY22" s="18" t="str">
        <f t="shared" si="0"/>
        <v>BorgiełMarek1993</v>
      </c>
      <c r="AZ22" s="9" t="str">
        <f t="shared" ref="AZ22:BA43" si="9">E22</f>
        <v>Borgieł</v>
      </c>
      <c r="BA22" s="155" t="str">
        <f t="shared" si="9"/>
        <v>Marek</v>
      </c>
      <c r="BB22" s="9" t="str">
        <f t="shared" si="2"/>
        <v>Rozbiegajmy To Miasto</v>
      </c>
      <c r="BC22" s="9">
        <f t="shared" si="3"/>
        <v>1993</v>
      </c>
      <c r="BD22" s="9">
        <f t="shared" si="4"/>
        <v>30.19582060729557</v>
      </c>
      <c r="BE22" s="9"/>
      <c r="BF22" s="9">
        <f t="shared" si="5"/>
        <v>0.95598194130925507</v>
      </c>
      <c r="BG22" s="9">
        <f t="shared" si="6"/>
        <v>0.95454545454545459</v>
      </c>
      <c r="BH22" s="9">
        <f t="shared" si="7"/>
        <v>1</v>
      </c>
      <c r="BI22" s="9">
        <f t="shared" si="8"/>
        <v>0.99073914518907036</v>
      </c>
    </row>
    <row r="23" spans="1:61" ht="16.5" customHeight="1">
      <c r="A23" s="94">
        <v>19</v>
      </c>
      <c r="B23" s="93">
        <v>181</v>
      </c>
      <c r="C23" s="92" t="s">
        <v>247</v>
      </c>
      <c r="D23" s="92" t="s">
        <v>36</v>
      </c>
      <c r="E23" s="92" t="s">
        <v>62</v>
      </c>
      <c r="F23" s="91" t="s">
        <v>26</v>
      </c>
      <c r="G23" s="90">
        <v>1969</v>
      </c>
      <c r="H23" s="89" t="s">
        <v>300</v>
      </c>
      <c r="I23" s="88" t="s">
        <v>298</v>
      </c>
      <c r="J23" s="102">
        <v>19</v>
      </c>
      <c r="K23" s="101">
        <v>850</v>
      </c>
      <c r="L23" s="100">
        <v>0</v>
      </c>
      <c r="M23" s="77">
        <v>0</v>
      </c>
      <c r="N23" s="99">
        <v>850</v>
      </c>
      <c r="O23" s="98">
        <v>19</v>
      </c>
      <c r="P23" s="97">
        <v>0.5048611111111112</v>
      </c>
      <c r="Q23" s="105">
        <v>29.166417632046858</v>
      </c>
      <c r="R23" s="103"/>
      <c r="S23" s="78">
        <v>0.31944444444444448</v>
      </c>
      <c r="T23" s="77">
        <v>0.58819444444444446</v>
      </c>
      <c r="U23" s="77">
        <v>0.75</v>
      </c>
      <c r="V23" s="77">
        <v>0.67569444444444438</v>
      </c>
      <c r="W23" s="77">
        <v>0.53819444444444442</v>
      </c>
      <c r="X23" s="77">
        <v>0.64861111111111114</v>
      </c>
      <c r="Y23" s="77">
        <v>0.62638888888888888</v>
      </c>
      <c r="Z23" s="77"/>
      <c r="AA23" s="77">
        <v>0.7104166666666667</v>
      </c>
      <c r="AB23" s="77">
        <v>0.50972222222222219</v>
      </c>
      <c r="AC23" s="77">
        <v>0.80833333333333324</v>
      </c>
      <c r="AD23" s="77"/>
      <c r="AE23" s="77">
        <v>0.73333333333333339</v>
      </c>
      <c r="AF23" s="77">
        <v>0.36319444444444443</v>
      </c>
      <c r="AG23" s="77">
        <v>0.60486111111111118</v>
      </c>
      <c r="AH23" s="77">
        <v>0.7715277777777777</v>
      </c>
      <c r="AI23" s="77">
        <v>0.47083333333333338</v>
      </c>
      <c r="AJ23" s="77"/>
      <c r="AK23" s="77">
        <v>0.69166666666666676</v>
      </c>
      <c r="AL23" s="77">
        <v>0.33124999999999999</v>
      </c>
      <c r="AM23" s="77"/>
      <c r="AN23" s="77">
        <v>0.78541666666666676</v>
      </c>
      <c r="AO23" s="77">
        <v>0.40833333333333338</v>
      </c>
      <c r="AP23" s="77"/>
      <c r="AQ23" s="77"/>
      <c r="AR23" s="77"/>
      <c r="AS23" s="77">
        <v>0.35138888888888892</v>
      </c>
      <c r="AT23" s="77"/>
      <c r="AU23" s="77"/>
      <c r="AV23" s="76">
        <v>0.82430555555555562</v>
      </c>
      <c r="AX23" s="18">
        <f>VLOOKUP(AY23,id!$A:$C,3,0)</f>
        <v>7</v>
      </c>
      <c r="AY23" s="18" t="str">
        <f t="shared" si="0"/>
        <v>SzawdzinKrzysztof1969</v>
      </c>
      <c r="AZ23" s="9" t="str">
        <f t="shared" si="9"/>
        <v>Szawdzin</v>
      </c>
      <c r="BA23" s="155" t="str">
        <f t="shared" si="9"/>
        <v>Krzysztof</v>
      </c>
      <c r="BB23" s="9" t="str">
        <f t="shared" si="2"/>
        <v>Q4Net</v>
      </c>
      <c r="BC23" s="9">
        <f t="shared" si="3"/>
        <v>1969</v>
      </c>
      <c r="BD23" s="9">
        <f t="shared" si="4"/>
        <v>29.166417632046858</v>
      </c>
      <c r="BE23" s="9"/>
      <c r="BF23" s="9">
        <f t="shared" si="5"/>
        <v>1.2187070151306738</v>
      </c>
      <c r="BG23" s="9">
        <f t="shared" si="6"/>
        <v>0.90476190476190477</v>
      </c>
      <c r="BH23" s="9">
        <f t="shared" si="7"/>
        <v>0.96590909090909094</v>
      </c>
      <c r="BI23" s="9">
        <f t="shared" si="8"/>
        <v>0.98018231224993657</v>
      </c>
    </row>
    <row r="24" spans="1:61" ht="16.5" customHeight="1">
      <c r="A24" s="94">
        <v>19</v>
      </c>
      <c r="B24" s="93">
        <v>186</v>
      </c>
      <c r="C24" s="92" t="s">
        <v>247</v>
      </c>
      <c r="D24" s="92" t="s">
        <v>36</v>
      </c>
      <c r="E24" s="92" t="s">
        <v>87</v>
      </c>
      <c r="F24" s="91" t="s">
        <v>98</v>
      </c>
      <c r="G24" s="90">
        <v>1984</v>
      </c>
      <c r="H24" s="89" t="s">
        <v>299</v>
      </c>
      <c r="I24" s="88" t="s">
        <v>298</v>
      </c>
      <c r="J24" s="102">
        <v>19</v>
      </c>
      <c r="K24" s="101">
        <v>850</v>
      </c>
      <c r="L24" s="100">
        <v>0</v>
      </c>
      <c r="M24" s="77">
        <v>0</v>
      </c>
      <c r="N24" s="99">
        <v>850</v>
      </c>
      <c r="O24" s="98">
        <v>19</v>
      </c>
      <c r="P24" s="97">
        <v>0.5048611111111112</v>
      </c>
      <c r="Q24" s="105">
        <v>29.166417632046858</v>
      </c>
      <c r="R24" s="103"/>
      <c r="S24" s="78">
        <v>0.31944444444444448</v>
      </c>
      <c r="T24" s="77">
        <v>0.5854166666666667</v>
      </c>
      <c r="U24" s="77">
        <v>0.75</v>
      </c>
      <c r="V24" s="77">
        <v>0.67638888888888893</v>
      </c>
      <c r="W24" s="77">
        <v>0.53611111111111109</v>
      </c>
      <c r="X24" s="77">
        <v>0.64583333333333337</v>
      </c>
      <c r="Y24" s="77">
        <v>0.62569444444444444</v>
      </c>
      <c r="Z24" s="77"/>
      <c r="AA24" s="77">
        <v>0.70972222222222225</v>
      </c>
      <c r="AB24" s="77">
        <v>0.50902777777777775</v>
      </c>
      <c r="AC24" s="77">
        <v>0.80625000000000002</v>
      </c>
      <c r="AD24" s="77"/>
      <c r="AE24" s="77">
        <v>0.73263888888888884</v>
      </c>
      <c r="AF24" s="77">
        <v>0.36319444444444443</v>
      </c>
      <c r="AG24" s="77">
        <v>0.60486111111111118</v>
      </c>
      <c r="AH24" s="77">
        <v>0.77083333333333337</v>
      </c>
      <c r="AI24" s="77">
        <v>0.47152777777777777</v>
      </c>
      <c r="AJ24" s="77"/>
      <c r="AK24" s="77">
        <v>0.69166666666666676</v>
      </c>
      <c r="AL24" s="77">
        <v>0.33124999999999999</v>
      </c>
      <c r="AM24" s="77"/>
      <c r="AN24" s="77">
        <v>0.78472222222222221</v>
      </c>
      <c r="AO24" s="77">
        <v>0.40625</v>
      </c>
      <c r="AP24" s="77"/>
      <c r="AQ24" s="77"/>
      <c r="AR24" s="77"/>
      <c r="AS24" s="77">
        <v>0.35138888888888892</v>
      </c>
      <c r="AT24" s="77"/>
      <c r="AU24" s="77"/>
      <c r="AV24" s="76">
        <v>0.82430555555555562</v>
      </c>
      <c r="AX24" s="18">
        <f>VLOOKUP(AY24,id!$A:$C,3,0)</f>
        <v>8</v>
      </c>
      <c r="AY24" s="18" t="str">
        <f t="shared" si="0"/>
        <v>WieczorekJarosław1984</v>
      </c>
      <c r="AZ24" s="9" t="str">
        <f t="shared" si="9"/>
        <v>Wieczorek</v>
      </c>
      <c r="BA24" s="155" t="str">
        <f t="shared" si="9"/>
        <v>Jarosław</v>
      </c>
      <c r="BB24" s="9" t="str">
        <f t="shared" si="2"/>
        <v>Europa Ubezpieczenia</v>
      </c>
      <c r="BC24" s="9">
        <f t="shared" si="3"/>
        <v>1984</v>
      </c>
      <c r="BD24" s="9">
        <f t="shared" si="4"/>
        <v>29.166417632046858</v>
      </c>
      <c r="BE24" s="9"/>
      <c r="BF24" s="9">
        <f t="shared" si="5"/>
        <v>1</v>
      </c>
      <c r="BG24" s="9">
        <f t="shared" si="6"/>
        <v>1</v>
      </c>
      <c r="BH24" s="9">
        <f t="shared" si="7"/>
        <v>1</v>
      </c>
      <c r="BI24" s="9">
        <f t="shared" si="8"/>
        <v>1</v>
      </c>
    </row>
    <row r="25" spans="1:61" ht="16.5" customHeight="1">
      <c r="A25" s="94">
        <v>21</v>
      </c>
      <c r="B25" s="93">
        <v>185</v>
      </c>
      <c r="C25" s="92" t="s">
        <v>247</v>
      </c>
      <c r="D25" s="92" t="s">
        <v>36</v>
      </c>
      <c r="E25" s="92" t="s">
        <v>297</v>
      </c>
      <c r="F25" s="91" t="s">
        <v>293</v>
      </c>
      <c r="G25" s="90">
        <v>1979</v>
      </c>
      <c r="H25" s="89" t="s">
        <v>287</v>
      </c>
      <c r="I25" s="88" t="s">
        <v>286</v>
      </c>
      <c r="J25" s="102">
        <v>21</v>
      </c>
      <c r="K25" s="101">
        <v>840</v>
      </c>
      <c r="L25" s="100">
        <v>0</v>
      </c>
      <c r="M25" s="77">
        <v>0</v>
      </c>
      <c r="N25" s="99">
        <v>840</v>
      </c>
      <c r="O25" s="98">
        <v>21</v>
      </c>
      <c r="P25" s="97">
        <v>0.48888888888888876</v>
      </c>
      <c r="Q25" s="105">
        <v>28.823283306963955</v>
      </c>
      <c r="R25" s="103"/>
      <c r="S25" s="78">
        <v>0.31944444444444448</v>
      </c>
      <c r="T25" s="77"/>
      <c r="U25" s="77">
        <v>0.51388888888888895</v>
      </c>
      <c r="V25" s="77">
        <v>0.63888888888888895</v>
      </c>
      <c r="W25" s="77"/>
      <c r="X25" s="77">
        <v>0.65625</v>
      </c>
      <c r="Y25" s="77">
        <v>0.73611111111111116</v>
      </c>
      <c r="Z25" s="77">
        <v>0.47916666666666669</v>
      </c>
      <c r="AA25" s="77">
        <v>0.55555555555555558</v>
      </c>
      <c r="AB25" s="77"/>
      <c r="AC25" s="77"/>
      <c r="AD25" s="77">
        <v>0.34583333333333338</v>
      </c>
      <c r="AE25" s="77">
        <v>0.53125</v>
      </c>
      <c r="AF25" s="77">
        <v>0.79513888888888884</v>
      </c>
      <c r="AG25" s="77">
        <v>0.67708333333333337</v>
      </c>
      <c r="AH25" s="77">
        <v>0.44930555555555557</v>
      </c>
      <c r="AI25" s="77"/>
      <c r="AJ25" s="77">
        <v>0.37638888888888888</v>
      </c>
      <c r="AK25" s="77">
        <v>0.59375</v>
      </c>
      <c r="AL25" s="77"/>
      <c r="AM25" s="77">
        <v>0.46319444444444446</v>
      </c>
      <c r="AN25" s="77">
        <v>0.42152777777777778</v>
      </c>
      <c r="AO25" s="77">
        <v>0.71666666666666667</v>
      </c>
      <c r="AP25" s="77">
        <v>0.4368055555555555</v>
      </c>
      <c r="AQ25" s="77">
        <v>0.75694444444444453</v>
      </c>
      <c r="AR25" s="77">
        <v>0.39930555555555558</v>
      </c>
      <c r="AS25" s="77"/>
      <c r="AT25" s="77">
        <v>0.49791666666666662</v>
      </c>
      <c r="AU25" s="77">
        <v>0.33402777777777781</v>
      </c>
      <c r="AV25" s="76">
        <v>0.80833333333333324</v>
      </c>
      <c r="AX25" s="18">
        <f>VLOOKUP(AY25,id!$A:$C,3,0)</f>
        <v>101</v>
      </c>
      <c r="AY25" s="18" t="str">
        <f t="shared" si="0"/>
        <v>WalentowskiRadosław1979</v>
      </c>
      <c r="AZ25" s="9" t="str">
        <f t="shared" si="9"/>
        <v>Walentowski</v>
      </c>
      <c r="BA25" s="155" t="str">
        <f t="shared" si="9"/>
        <v>Radosław</v>
      </c>
      <c r="BB25" s="9" t="str">
        <f t="shared" si="2"/>
        <v>LosMaruderos</v>
      </c>
      <c r="BC25" s="9">
        <f t="shared" si="3"/>
        <v>1979</v>
      </c>
      <c r="BD25" s="9">
        <f t="shared" si="4"/>
        <v>28.823283306963955</v>
      </c>
      <c r="BE25" s="9"/>
      <c r="BF25" s="9">
        <f t="shared" si="5"/>
        <v>1.032670454545455</v>
      </c>
      <c r="BG25" s="9">
        <f t="shared" si="6"/>
        <v>1.1052631578947369</v>
      </c>
      <c r="BH25" s="9">
        <f t="shared" si="7"/>
        <v>0.9882352941176471</v>
      </c>
      <c r="BI25" s="9">
        <f t="shared" si="8"/>
        <v>1.0202183690752116</v>
      </c>
    </row>
    <row r="26" spans="1:61" ht="16.5" customHeight="1">
      <c r="A26" s="94">
        <v>22</v>
      </c>
      <c r="B26" s="93">
        <v>167</v>
      </c>
      <c r="C26" s="92" t="s">
        <v>247</v>
      </c>
      <c r="D26" s="92" t="s">
        <v>36</v>
      </c>
      <c r="E26" s="92" t="s">
        <v>296</v>
      </c>
      <c r="F26" s="91" t="s">
        <v>78</v>
      </c>
      <c r="G26" s="90">
        <v>1984</v>
      </c>
      <c r="H26" s="89" t="s">
        <v>295</v>
      </c>
      <c r="I26" s="88" t="s">
        <v>244</v>
      </c>
      <c r="J26" s="102">
        <v>20</v>
      </c>
      <c r="K26" s="101">
        <v>810</v>
      </c>
      <c r="L26" s="100">
        <v>0</v>
      </c>
      <c r="M26" s="77">
        <v>0</v>
      </c>
      <c r="N26" s="99">
        <v>810</v>
      </c>
      <c r="O26" s="98">
        <v>20</v>
      </c>
      <c r="P26" s="97">
        <v>0.57847222222222228</v>
      </c>
      <c r="Q26" s="105">
        <v>27.793880331715243</v>
      </c>
      <c r="R26" s="103"/>
      <c r="S26" s="78">
        <v>0.31944444444444448</v>
      </c>
      <c r="T26" s="77"/>
      <c r="U26" s="77">
        <v>0.65277777777777779</v>
      </c>
      <c r="V26" s="77">
        <v>0.75277777777777777</v>
      </c>
      <c r="W26" s="77"/>
      <c r="X26" s="77">
        <v>0.79305555555555562</v>
      </c>
      <c r="Y26" s="77">
        <v>0.4381944444444445</v>
      </c>
      <c r="Z26" s="77">
        <v>0.60416666666666663</v>
      </c>
      <c r="AA26" s="77">
        <v>0.70138888888888884</v>
      </c>
      <c r="AB26" s="77"/>
      <c r="AC26" s="77">
        <v>0.40138888888888885</v>
      </c>
      <c r="AD26" s="77">
        <v>0.34791666666666665</v>
      </c>
      <c r="AE26" s="77">
        <v>0.67499999999999993</v>
      </c>
      <c r="AF26" s="77"/>
      <c r="AG26" s="77">
        <v>0.81527777777777777</v>
      </c>
      <c r="AH26" s="77">
        <v>0.48472222222222222</v>
      </c>
      <c r="AI26" s="77"/>
      <c r="AJ26" s="77">
        <v>0.38194444444444442</v>
      </c>
      <c r="AK26" s="77">
        <v>0.72291666666666676</v>
      </c>
      <c r="AL26" s="77"/>
      <c r="AM26" s="77">
        <v>0.58611111111111114</v>
      </c>
      <c r="AN26" s="77">
        <v>0.50347222222222221</v>
      </c>
      <c r="AO26" s="77"/>
      <c r="AP26" s="77">
        <v>0.46388888888888885</v>
      </c>
      <c r="AQ26" s="77">
        <v>0.41736111111111113</v>
      </c>
      <c r="AR26" s="77">
        <v>0.56736111111111109</v>
      </c>
      <c r="AS26" s="77"/>
      <c r="AT26" s="77">
        <v>0.62986111111111109</v>
      </c>
      <c r="AU26" s="77">
        <v>0.33263888888888887</v>
      </c>
      <c r="AV26" s="76">
        <v>0.8979166666666667</v>
      </c>
      <c r="AX26" s="18">
        <f>VLOOKUP(AY26,id!$A:$C,3,0)</f>
        <v>102</v>
      </c>
      <c r="AY26" s="18" t="str">
        <f t="shared" si="0"/>
        <v>KotMaciej1984</v>
      </c>
      <c r="AZ26" s="9" t="str">
        <f t="shared" si="9"/>
        <v>Kot</v>
      </c>
      <c r="BA26" s="155" t="str">
        <f t="shared" si="9"/>
        <v>Maciej</v>
      </c>
      <c r="BB26" s="9" t="str">
        <f t="shared" si="2"/>
        <v>bajkers.com</v>
      </c>
      <c r="BC26" s="9">
        <f t="shared" si="3"/>
        <v>1984</v>
      </c>
      <c r="BD26" s="9">
        <f t="shared" si="4"/>
        <v>27.793880331715243</v>
      </c>
      <c r="BE26" s="9"/>
      <c r="BF26" s="9">
        <f t="shared" si="5"/>
        <v>0.84513805522208851</v>
      </c>
      <c r="BG26" s="9">
        <f t="shared" si="6"/>
        <v>0.95238095238095233</v>
      </c>
      <c r="BH26" s="9">
        <f t="shared" si="7"/>
        <v>0.9642857142857143</v>
      </c>
      <c r="BI26" s="9">
        <f t="shared" si="8"/>
        <v>0.99028942228686234</v>
      </c>
    </row>
    <row r="27" spans="1:61" ht="16.5" customHeight="1">
      <c r="A27" s="94">
        <v>23</v>
      </c>
      <c r="B27" s="93">
        <v>182</v>
      </c>
      <c r="C27" s="92" t="s">
        <v>247</v>
      </c>
      <c r="D27" s="92" t="s">
        <v>36</v>
      </c>
      <c r="E27" s="92" t="s">
        <v>294</v>
      </c>
      <c r="F27" s="91" t="s">
        <v>293</v>
      </c>
      <c r="G27" s="90">
        <v>1988</v>
      </c>
      <c r="H27" s="89" t="s">
        <v>292</v>
      </c>
      <c r="I27" s="88" t="s">
        <v>291</v>
      </c>
      <c r="J27" s="102">
        <v>20</v>
      </c>
      <c r="K27" s="101">
        <v>810</v>
      </c>
      <c r="L27" s="100">
        <v>0</v>
      </c>
      <c r="M27" s="77">
        <v>0</v>
      </c>
      <c r="N27" s="99">
        <v>810</v>
      </c>
      <c r="O27" s="98">
        <v>20</v>
      </c>
      <c r="P27" s="97">
        <v>0.60347222222222219</v>
      </c>
      <c r="Q27" s="105">
        <v>26.642465266189646</v>
      </c>
      <c r="R27" s="103"/>
      <c r="S27" s="78">
        <v>0.31944444444444448</v>
      </c>
      <c r="T27" s="77"/>
      <c r="U27" s="77">
        <v>0.65138888888888891</v>
      </c>
      <c r="V27" s="77">
        <v>0.77916666666666667</v>
      </c>
      <c r="W27" s="77"/>
      <c r="X27" s="77">
        <v>0.80138888888888893</v>
      </c>
      <c r="Y27" s="77">
        <v>0.83472222222222225</v>
      </c>
      <c r="Z27" s="77">
        <v>0.60486111111111118</v>
      </c>
      <c r="AA27" s="77">
        <v>0.70416666666666661</v>
      </c>
      <c r="AB27" s="77"/>
      <c r="AC27" s="77">
        <v>0.40486111111111112</v>
      </c>
      <c r="AD27" s="77">
        <v>0.34791666666666665</v>
      </c>
      <c r="AE27" s="77">
        <v>0.67500000000000004</v>
      </c>
      <c r="AF27" s="77">
        <v>0.90277777777777779</v>
      </c>
      <c r="AG27" s="77"/>
      <c r="AH27" s="77">
        <v>0.48333333333333334</v>
      </c>
      <c r="AI27" s="77"/>
      <c r="AJ27" s="77">
        <v>0.37847222222222227</v>
      </c>
      <c r="AK27" s="77">
        <v>0.7319444444444444</v>
      </c>
      <c r="AL27" s="77"/>
      <c r="AM27" s="77">
        <v>0.57847222222222217</v>
      </c>
      <c r="AN27" s="77">
        <v>0.52083333333333337</v>
      </c>
      <c r="AO27" s="77"/>
      <c r="AP27" s="77">
        <v>0.45833333333333331</v>
      </c>
      <c r="AQ27" s="77">
        <v>0.4236111111111111</v>
      </c>
      <c r="AR27" s="77">
        <v>0.55208333333333337</v>
      </c>
      <c r="AS27" s="77"/>
      <c r="AT27" s="77">
        <v>0.62986111111111109</v>
      </c>
      <c r="AU27" s="77">
        <v>0.33263888888888887</v>
      </c>
      <c r="AV27" s="76">
        <v>0.92291666666666661</v>
      </c>
      <c r="AX27" s="18">
        <f>VLOOKUP(AY27,id!$A:$C,3,0)</f>
        <v>103</v>
      </c>
      <c r="AY27" s="18" t="str">
        <f t="shared" si="0"/>
        <v>ŚrednickiRadosław1988</v>
      </c>
      <c r="AZ27" s="9" t="str">
        <f t="shared" si="9"/>
        <v>Średnicki</v>
      </c>
      <c r="BA27" s="155" t="str">
        <f t="shared" si="9"/>
        <v>Radosław</v>
      </c>
      <c r="BB27" s="9" t="str">
        <f t="shared" si="2"/>
        <v>podrozerowerowe.info</v>
      </c>
      <c r="BC27" s="9">
        <f t="shared" si="3"/>
        <v>1988</v>
      </c>
      <c r="BD27" s="9">
        <f t="shared" si="4"/>
        <v>26.642465266189646</v>
      </c>
      <c r="BE27" s="9"/>
      <c r="BF27" s="9">
        <f t="shared" si="5"/>
        <v>0.95857307249712331</v>
      </c>
      <c r="BG27" s="9">
        <f t="shared" si="6"/>
        <v>1</v>
      </c>
      <c r="BH27" s="9">
        <f t="shared" si="7"/>
        <v>1</v>
      </c>
      <c r="BI27" s="9">
        <f t="shared" si="8"/>
        <v>1</v>
      </c>
    </row>
    <row r="28" spans="1:61" ht="16.5" customHeight="1">
      <c r="A28" s="94">
        <v>24</v>
      </c>
      <c r="B28" s="93">
        <v>161</v>
      </c>
      <c r="C28" s="92" t="s">
        <v>247</v>
      </c>
      <c r="D28" s="92" t="s">
        <v>36</v>
      </c>
      <c r="E28" s="92" t="s">
        <v>290</v>
      </c>
      <c r="F28" s="91" t="s">
        <v>21</v>
      </c>
      <c r="G28" s="90">
        <v>1977</v>
      </c>
      <c r="H28" s="89"/>
      <c r="I28" s="88" t="s">
        <v>289</v>
      </c>
      <c r="J28" s="102">
        <v>18</v>
      </c>
      <c r="K28" s="101">
        <v>760</v>
      </c>
      <c r="L28" s="100">
        <v>0</v>
      </c>
      <c r="M28" s="77">
        <v>0</v>
      </c>
      <c r="N28" s="99">
        <v>760</v>
      </c>
      <c r="O28" s="98">
        <v>18</v>
      </c>
      <c r="P28" s="97">
        <v>0.61319444444444438</v>
      </c>
      <c r="Q28" s="105">
        <v>24.997868644819913</v>
      </c>
      <c r="R28" s="103"/>
      <c r="S28" s="78">
        <v>0.31944444444444448</v>
      </c>
      <c r="T28" s="77">
        <v>0.64861111111111114</v>
      </c>
      <c r="U28" s="77"/>
      <c r="V28" s="77">
        <v>0.71736111111111101</v>
      </c>
      <c r="W28" s="77">
        <v>0.6166666666666667</v>
      </c>
      <c r="X28" s="77">
        <v>0.68958333333333333</v>
      </c>
      <c r="Y28" s="77">
        <v>0.42152777777777778</v>
      </c>
      <c r="Z28" s="77"/>
      <c r="AA28" s="77"/>
      <c r="AB28" s="77">
        <v>0.57986111111111105</v>
      </c>
      <c r="AC28" s="77"/>
      <c r="AD28" s="77"/>
      <c r="AE28" s="77">
        <v>0.80208333333333337</v>
      </c>
      <c r="AF28" s="77">
        <v>0.37708333333333338</v>
      </c>
      <c r="AG28" s="77">
        <v>0.66805555555555562</v>
      </c>
      <c r="AH28" s="77">
        <v>0.86944444444444446</v>
      </c>
      <c r="AI28" s="77">
        <v>0.52430555555555558</v>
      </c>
      <c r="AJ28" s="77"/>
      <c r="AK28" s="77">
        <v>0.7583333333333333</v>
      </c>
      <c r="AL28" s="77">
        <v>0.33263888888888887</v>
      </c>
      <c r="AM28" s="77">
        <v>0.8979166666666667</v>
      </c>
      <c r="AN28" s="77"/>
      <c r="AO28" s="77">
        <v>0.4465277777777778</v>
      </c>
      <c r="AP28" s="77">
        <v>0.84027777777777779</v>
      </c>
      <c r="AQ28" s="77">
        <v>0.39861111111111108</v>
      </c>
      <c r="AR28" s="77"/>
      <c r="AS28" s="77">
        <v>0.3611111111111111</v>
      </c>
      <c r="AT28" s="77"/>
      <c r="AU28" s="77"/>
      <c r="AV28" s="76">
        <v>0.93263888888888891</v>
      </c>
      <c r="AX28" s="18">
        <f>VLOOKUP(AY28,id!$A:$C,3,0)</f>
        <v>104</v>
      </c>
      <c r="AY28" s="18" t="str">
        <f t="shared" si="0"/>
        <v>GryszkalisMarcin1977</v>
      </c>
      <c r="AZ28" s="9" t="str">
        <f t="shared" si="9"/>
        <v>Gryszkalis</v>
      </c>
      <c r="BA28" s="155" t="str">
        <f t="shared" si="9"/>
        <v>Marcin</v>
      </c>
      <c r="BB28" s="9">
        <f t="shared" si="2"/>
        <v>0</v>
      </c>
      <c r="BC28" s="9">
        <f t="shared" si="3"/>
        <v>1977</v>
      </c>
      <c r="BD28" s="9">
        <f t="shared" si="4"/>
        <v>24.997868644819913</v>
      </c>
      <c r="BE28" s="9"/>
      <c r="BF28" s="9">
        <f t="shared" si="5"/>
        <v>0.98414496036240096</v>
      </c>
      <c r="BG28" s="9">
        <f t="shared" si="6"/>
        <v>0.9</v>
      </c>
      <c r="BH28" s="9">
        <f t="shared" si="7"/>
        <v>0.93827160493827155</v>
      </c>
      <c r="BI28" s="9">
        <f t="shared" si="8"/>
        <v>0.9791483623609768</v>
      </c>
    </row>
    <row r="29" spans="1:61" ht="16.5" customHeight="1">
      <c r="A29" s="94">
        <v>25</v>
      </c>
      <c r="B29" s="93">
        <v>1194</v>
      </c>
      <c r="C29" s="92" t="s">
        <v>247</v>
      </c>
      <c r="D29" s="92" t="s">
        <v>36</v>
      </c>
      <c r="E29" s="92" t="s">
        <v>288</v>
      </c>
      <c r="F29" s="91" t="s">
        <v>26</v>
      </c>
      <c r="G29" s="90">
        <v>1975</v>
      </c>
      <c r="H29" s="89" t="s">
        <v>287</v>
      </c>
      <c r="I29" s="88" t="s">
        <v>286</v>
      </c>
      <c r="J29" s="102">
        <v>18</v>
      </c>
      <c r="K29" s="101">
        <v>740</v>
      </c>
      <c r="L29" s="100">
        <v>0</v>
      </c>
      <c r="M29" s="77">
        <v>0</v>
      </c>
      <c r="N29" s="99">
        <v>740</v>
      </c>
      <c r="O29" s="98">
        <v>18</v>
      </c>
      <c r="P29" s="97">
        <v>0.48888888888888876</v>
      </c>
      <c r="Q29" s="105">
        <v>24.340029996272023</v>
      </c>
      <c r="R29" s="103"/>
      <c r="S29" s="78">
        <v>0.31944444444444448</v>
      </c>
      <c r="T29" s="77"/>
      <c r="U29" s="77">
        <v>0.50486111111111109</v>
      </c>
      <c r="V29" s="77">
        <v>0.64513888888888882</v>
      </c>
      <c r="W29" s="77"/>
      <c r="X29" s="77">
        <v>0.65625</v>
      </c>
      <c r="Y29" s="77">
        <v>0.73611111111111116</v>
      </c>
      <c r="Z29" s="77">
        <v>0.46458333333333335</v>
      </c>
      <c r="AA29" s="77">
        <v>0.55555555555555558</v>
      </c>
      <c r="AB29" s="77"/>
      <c r="AC29" s="77"/>
      <c r="AD29" s="77">
        <v>0.34583333333333338</v>
      </c>
      <c r="AE29" s="77">
        <v>0.53125</v>
      </c>
      <c r="AF29" s="77">
        <v>0.79513888888888884</v>
      </c>
      <c r="AG29" s="77">
        <v>0.67708333333333337</v>
      </c>
      <c r="AH29" s="77"/>
      <c r="AI29" s="77"/>
      <c r="AJ29" s="77">
        <v>0.37638888888888888</v>
      </c>
      <c r="AK29" s="77">
        <v>0.61458333333333337</v>
      </c>
      <c r="AL29" s="77"/>
      <c r="AM29" s="77">
        <v>0.44930555555555557</v>
      </c>
      <c r="AN29" s="77"/>
      <c r="AO29" s="77">
        <v>0.71666666666666667</v>
      </c>
      <c r="AP29" s="77"/>
      <c r="AQ29" s="77">
        <v>0.75694444444444453</v>
      </c>
      <c r="AR29" s="77">
        <v>0.42708333333333331</v>
      </c>
      <c r="AS29" s="77"/>
      <c r="AT29" s="77">
        <v>0.48402777777777778</v>
      </c>
      <c r="AU29" s="77">
        <v>0.33402777777777781</v>
      </c>
      <c r="AV29" s="76">
        <v>0.80833333333333324</v>
      </c>
      <c r="AX29" s="18">
        <f>VLOOKUP(AY29,id!$A:$C,3,0)</f>
        <v>105</v>
      </c>
      <c r="AY29" s="18" t="str">
        <f t="shared" si="0"/>
        <v>Melon-MikaKrzysztof1975</v>
      </c>
      <c r="AZ29" s="9" t="str">
        <f t="shared" si="9"/>
        <v>Melon-Mika</v>
      </c>
      <c r="BA29" s="155" t="str">
        <f t="shared" si="9"/>
        <v>Krzysztof</v>
      </c>
      <c r="BB29" s="9" t="str">
        <f t="shared" si="2"/>
        <v>LosMaruderos</v>
      </c>
      <c r="BC29" s="9">
        <f t="shared" si="3"/>
        <v>1975</v>
      </c>
      <c r="BD29" s="9">
        <f t="shared" si="4"/>
        <v>24.340029996272023</v>
      </c>
      <c r="BE29" s="9"/>
      <c r="BF29" s="9">
        <f t="shared" si="5"/>
        <v>1.2542613636363638</v>
      </c>
      <c r="BG29" s="9">
        <f t="shared" si="6"/>
        <v>1</v>
      </c>
      <c r="BH29" s="9">
        <f t="shared" si="7"/>
        <v>0.97368421052631582</v>
      </c>
      <c r="BI29" s="9">
        <f t="shared" si="8"/>
        <v>1</v>
      </c>
    </row>
    <row r="30" spans="1:61" ht="16.5" customHeight="1">
      <c r="A30" s="94">
        <v>26</v>
      </c>
      <c r="B30" s="93">
        <v>184</v>
      </c>
      <c r="C30" s="92" t="s">
        <v>247</v>
      </c>
      <c r="D30" s="92" t="s">
        <v>36</v>
      </c>
      <c r="E30" s="92" t="s">
        <v>285</v>
      </c>
      <c r="F30" s="91" t="s">
        <v>284</v>
      </c>
      <c r="G30" s="90">
        <v>1968</v>
      </c>
      <c r="H30" s="89"/>
      <c r="I30" s="88" t="s">
        <v>283</v>
      </c>
      <c r="J30" s="102">
        <v>17</v>
      </c>
      <c r="K30" s="101">
        <v>700</v>
      </c>
      <c r="L30" s="100">
        <v>-34</v>
      </c>
      <c r="M30" s="77">
        <v>3.5416666666666673E-2</v>
      </c>
      <c r="N30" s="99">
        <v>666</v>
      </c>
      <c r="O30" s="98">
        <v>17</v>
      </c>
      <c r="P30" s="97">
        <v>0.64861111111111103</v>
      </c>
      <c r="Q30" s="105">
        <v>21.906026996644822</v>
      </c>
      <c r="R30" s="103"/>
      <c r="S30" s="78">
        <v>0.31944444444444448</v>
      </c>
      <c r="T30" s="77" t="s">
        <v>282</v>
      </c>
      <c r="U30" s="77"/>
      <c r="V30" s="77" t="s">
        <v>282</v>
      </c>
      <c r="W30" s="77"/>
      <c r="X30" s="77" t="s">
        <v>282</v>
      </c>
      <c r="Y30" s="77" t="s">
        <v>282</v>
      </c>
      <c r="Z30" s="77"/>
      <c r="AA30" s="77"/>
      <c r="AB30" s="77" t="s">
        <v>282</v>
      </c>
      <c r="AC30" s="77"/>
      <c r="AD30" s="77"/>
      <c r="AE30" s="77" t="s">
        <v>282</v>
      </c>
      <c r="AF30" s="77" t="s">
        <v>282</v>
      </c>
      <c r="AG30" s="77" t="s">
        <v>282</v>
      </c>
      <c r="AH30" s="77" t="s">
        <v>282</v>
      </c>
      <c r="AI30" s="77" t="s">
        <v>282</v>
      </c>
      <c r="AJ30" s="77"/>
      <c r="AK30" s="77" t="s">
        <v>282</v>
      </c>
      <c r="AL30" s="77" t="s">
        <v>282</v>
      </c>
      <c r="AM30" s="77" t="s">
        <v>282</v>
      </c>
      <c r="AN30" s="77"/>
      <c r="AO30" s="77" t="s">
        <v>282</v>
      </c>
      <c r="AP30" s="77" t="s">
        <v>282</v>
      </c>
      <c r="AQ30" s="77" t="s">
        <v>282</v>
      </c>
      <c r="AR30" s="77"/>
      <c r="AS30" s="77" t="s">
        <v>282</v>
      </c>
      <c r="AT30" s="77"/>
      <c r="AU30" s="77"/>
      <c r="AV30" s="76">
        <v>0.93263888888888891</v>
      </c>
      <c r="AX30" s="18">
        <f>VLOOKUP(AY30,id!$A:$C,3,0)</f>
        <v>106</v>
      </c>
      <c r="AY30" s="18" t="str">
        <f t="shared" si="0"/>
        <v>TyszkowskiRoman1968</v>
      </c>
      <c r="AZ30" s="9" t="str">
        <f t="shared" si="9"/>
        <v>Tyszkowski</v>
      </c>
      <c r="BA30" s="155" t="str">
        <f t="shared" si="9"/>
        <v>Roman</v>
      </c>
      <c r="BB30" s="9">
        <f t="shared" si="2"/>
        <v>0</v>
      </c>
      <c r="BC30" s="9">
        <f t="shared" si="3"/>
        <v>1968</v>
      </c>
      <c r="BD30" s="9">
        <f t="shared" si="4"/>
        <v>21.906026996644822</v>
      </c>
      <c r="BE30" s="9"/>
      <c r="BF30" s="9">
        <f t="shared" si="5"/>
        <v>0.75374732334047101</v>
      </c>
      <c r="BG30" s="9">
        <f t="shared" si="6"/>
        <v>0.94444444444444442</v>
      </c>
      <c r="BH30" s="9">
        <f t="shared" si="7"/>
        <v>0.9</v>
      </c>
      <c r="BI30" s="9">
        <f t="shared" si="8"/>
        <v>0.98863341063895649</v>
      </c>
    </row>
    <row r="31" spans="1:61" ht="16.5" customHeight="1">
      <c r="A31" s="94">
        <v>27</v>
      </c>
      <c r="B31" s="93">
        <v>154</v>
      </c>
      <c r="C31" s="92" t="s">
        <v>247</v>
      </c>
      <c r="D31" s="92" t="s">
        <v>36</v>
      </c>
      <c r="E31" s="92" t="s">
        <v>279</v>
      </c>
      <c r="F31" s="91" t="s">
        <v>53</v>
      </c>
      <c r="G31" s="90">
        <v>1980</v>
      </c>
      <c r="H31" s="89" t="s">
        <v>278</v>
      </c>
      <c r="I31" s="88" t="s">
        <v>244</v>
      </c>
      <c r="J31" s="102">
        <v>15</v>
      </c>
      <c r="K31" s="101">
        <v>600</v>
      </c>
      <c r="L31" s="100">
        <v>0</v>
      </c>
      <c r="M31" s="77">
        <v>0</v>
      </c>
      <c r="N31" s="99">
        <v>600</v>
      </c>
      <c r="O31" s="98">
        <v>15</v>
      </c>
      <c r="P31" s="97">
        <v>0.43194444444444452</v>
      </c>
      <c r="Q31" s="105">
        <v>19.735159456436776</v>
      </c>
      <c r="R31" s="103"/>
      <c r="S31" s="78">
        <v>0.31944444444444448</v>
      </c>
      <c r="T31" s="77"/>
      <c r="U31" s="77">
        <v>0.5083333333333333</v>
      </c>
      <c r="V31" s="77"/>
      <c r="W31" s="77"/>
      <c r="X31" s="77">
        <v>0.59166666666666667</v>
      </c>
      <c r="Y31" s="77">
        <v>0.61805555555555558</v>
      </c>
      <c r="Z31" s="77"/>
      <c r="AA31" s="77">
        <v>0.56388888888888888</v>
      </c>
      <c r="AB31" s="77"/>
      <c r="AC31" s="77">
        <v>0.67013888888888884</v>
      </c>
      <c r="AD31" s="77">
        <v>0.37083333333333335</v>
      </c>
      <c r="AE31" s="77">
        <v>0.54583333333333328</v>
      </c>
      <c r="AF31" s="77">
        <v>0.70624999999999993</v>
      </c>
      <c r="AG31" s="77"/>
      <c r="AH31" s="77">
        <v>0.45069444444444445</v>
      </c>
      <c r="AI31" s="77"/>
      <c r="AJ31" s="77">
        <v>0.41388888888888892</v>
      </c>
      <c r="AK31" s="77"/>
      <c r="AL31" s="77"/>
      <c r="AM31" s="77"/>
      <c r="AN31" s="77">
        <v>0.4368055555555555</v>
      </c>
      <c r="AO31" s="77"/>
      <c r="AP31" s="77"/>
      <c r="AQ31" s="77">
        <v>0.65</v>
      </c>
      <c r="AR31" s="77"/>
      <c r="AS31" s="77">
        <v>0.73749999999999993</v>
      </c>
      <c r="AT31" s="77">
        <v>0.48888888888888887</v>
      </c>
      <c r="AU31" s="77">
        <v>0.34930555555555554</v>
      </c>
      <c r="AV31" s="76">
        <v>0.75138888888888899</v>
      </c>
      <c r="AX31" s="18">
        <f>VLOOKUP(AY31,id!$A:$C,3,0)</f>
        <v>107</v>
      </c>
      <c r="AY31" s="18" t="str">
        <f t="shared" si="0"/>
        <v>AdamczykBartosz1980</v>
      </c>
      <c r="AZ31" s="9" t="str">
        <f t="shared" si="9"/>
        <v>Adamczyk</v>
      </c>
      <c r="BA31" s="155" t="str">
        <f t="shared" si="9"/>
        <v>Bartosz</v>
      </c>
      <c r="BB31" s="9" t="str">
        <f t="shared" si="2"/>
        <v>Zdezorientowani</v>
      </c>
      <c r="BC31" s="9">
        <f t="shared" si="3"/>
        <v>1980</v>
      </c>
      <c r="BD31" s="9">
        <f t="shared" ref="BD31:BD43" si="10">BD30*IF(BH31&lt;1,BH31,IF(BI31&lt;1,BI31,IF(BG31&lt;1,BG31,IF(BF31&lt;1,BF31,1))))</f>
        <v>19.735159456436776</v>
      </c>
      <c r="BE31" s="9"/>
      <c r="BF31" s="9">
        <f t="shared" ref="BF31:BF43" si="11">P30/P31</f>
        <v>1.5016077170418003</v>
      </c>
      <c r="BG31" s="9">
        <f t="shared" ref="BG31:BG43" si="12">O31/O30</f>
        <v>0.88235294117647056</v>
      </c>
      <c r="BH31" s="9">
        <f t="shared" ref="BH31:BH43" si="13">N31/N30</f>
        <v>0.90090090090090091</v>
      </c>
      <c r="BI31" s="9">
        <f t="shared" ref="BI31:BI43" si="14">BG31^0.2</f>
        <v>0.97527808955947271</v>
      </c>
    </row>
    <row r="32" spans="1:61" ht="16.5" customHeight="1">
      <c r="A32" s="94">
        <v>28</v>
      </c>
      <c r="B32" s="93">
        <v>166</v>
      </c>
      <c r="C32" s="92" t="s">
        <v>247</v>
      </c>
      <c r="D32" s="92" t="s">
        <v>36</v>
      </c>
      <c r="E32" s="92" t="s">
        <v>277</v>
      </c>
      <c r="F32" s="91" t="s">
        <v>276</v>
      </c>
      <c r="G32" s="90">
        <v>1978</v>
      </c>
      <c r="H32" s="89" t="s">
        <v>245</v>
      </c>
      <c r="I32" s="88" t="s">
        <v>244</v>
      </c>
      <c r="J32" s="102">
        <v>15</v>
      </c>
      <c r="K32" s="101">
        <v>580</v>
      </c>
      <c r="L32" s="100">
        <v>0</v>
      </c>
      <c r="M32" s="77">
        <v>0</v>
      </c>
      <c r="N32" s="99">
        <v>580</v>
      </c>
      <c r="O32" s="98">
        <v>15</v>
      </c>
      <c r="P32" s="97">
        <v>0.47916666666666669</v>
      </c>
      <c r="Q32" s="105">
        <v>19.077320807888885</v>
      </c>
      <c r="R32" s="103"/>
      <c r="S32" s="78">
        <v>0.31944444444444448</v>
      </c>
      <c r="T32" s="77"/>
      <c r="U32" s="77">
        <v>0.56111111111111112</v>
      </c>
      <c r="V32" s="77"/>
      <c r="W32" s="77"/>
      <c r="X32" s="77"/>
      <c r="Y32" s="77">
        <v>0.71875</v>
      </c>
      <c r="Z32" s="77">
        <v>0.48680555555555555</v>
      </c>
      <c r="AA32" s="77"/>
      <c r="AB32" s="77"/>
      <c r="AC32" s="77">
        <v>0.76180555555555562</v>
      </c>
      <c r="AD32" s="77">
        <v>0.35902777777777778</v>
      </c>
      <c r="AE32" s="77">
        <v>0.58888888888888891</v>
      </c>
      <c r="AF32" s="77">
        <v>0.78194444444444444</v>
      </c>
      <c r="AG32" s="77"/>
      <c r="AH32" s="77">
        <v>0.44166666666666665</v>
      </c>
      <c r="AI32" s="77"/>
      <c r="AJ32" s="77">
        <v>0.38541666666666669</v>
      </c>
      <c r="AK32" s="77"/>
      <c r="AL32" s="77"/>
      <c r="AM32" s="77">
        <v>0.46249999999999997</v>
      </c>
      <c r="AN32" s="77">
        <v>0.40416666666666662</v>
      </c>
      <c r="AO32" s="77"/>
      <c r="AP32" s="77">
        <v>0.42430555555555555</v>
      </c>
      <c r="AQ32" s="77">
        <v>0.7416666666666667</v>
      </c>
      <c r="AR32" s="77"/>
      <c r="AS32" s="77"/>
      <c r="AT32" s="77">
        <v>0.52222222222222225</v>
      </c>
      <c r="AU32" s="77">
        <v>0.34375</v>
      </c>
      <c r="AV32" s="76">
        <v>0.79861111111111116</v>
      </c>
      <c r="AX32" s="18">
        <f>VLOOKUP(AY32,id!$A:$C,3,0)</f>
        <v>108</v>
      </c>
      <c r="AY32" s="18" t="str">
        <f t="shared" si="0"/>
        <v>KorzecStaszek1978</v>
      </c>
      <c r="AZ32" s="9" t="str">
        <f t="shared" si="9"/>
        <v>Korzec</v>
      </c>
      <c r="BA32" s="155" t="str">
        <f t="shared" si="9"/>
        <v>Staszek</v>
      </c>
      <c r="BB32" s="9" t="str">
        <f t="shared" si="2"/>
        <v>SKF Bikeholicy</v>
      </c>
      <c r="BC32" s="9">
        <f t="shared" si="3"/>
        <v>1978</v>
      </c>
      <c r="BD32" s="9">
        <f t="shared" si="10"/>
        <v>19.077320807888885</v>
      </c>
      <c r="BE32" s="9"/>
      <c r="BF32" s="9">
        <f t="shared" si="11"/>
        <v>0.901449275362319</v>
      </c>
      <c r="BG32" s="9">
        <f t="shared" si="12"/>
        <v>1</v>
      </c>
      <c r="BH32" s="9">
        <f t="shared" si="13"/>
        <v>0.96666666666666667</v>
      </c>
      <c r="BI32" s="9">
        <f t="shared" si="14"/>
        <v>1</v>
      </c>
    </row>
    <row r="33" spans="1:61" ht="16.5" customHeight="1">
      <c r="A33" s="94">
        <v>28</v>
      </c>
      <c r="B33" s="93">
        <v>171</v>
      </c>
      <c r="C33" s="92" t="s">
        <v>247</v>
      </c>
      <c r="D33" s="92" t="s">
        <v>36</v>
      </c>
      <c r="E33" s="92" t="s">
        <v>275</v>
      </c>
      <c r="F33" s="91" t="s">
        <v>23</v>
      </c>
      <c r="G33" s="90">
        <v>1976</v>
      </c>
      <c r="H33" s="89" t="s">
        <v>245</v>
      </c>
      <c r="I33" s="88" t="s">
        <v>244</v>
      </c>
      <c r="J33" s="102">
        <v>15</v>
      </c>
      <c r="K33" s="101">
        <v>580</v>
      </c>
      <c r="L33" s="100">
        <v>0</v>
      </c>
      <c r="M33" s="77">
        <v>0</v>
      </c>
      <c r="N33" s="99">
        <v>580</v>
      </c>
      <c r="O33" s="98">
        <v>15</v>
      </c>
      <c r="P33" s="97">
        <v>0.47916666666666669</v>
      </c>
      <c r="Q33" s="105">
        <v>19.077320807888885</v>
      </c>
      <c r="R33" s="103"/>
      <c r="S33" s="78">
        <v>0.31944444444444448</v>
      </c>
      <c r="T33" s="77"/>
      <c r="U33" s="77">
        <v>0.56111111111111112</v>
      </c>
      <c r="V33" s="77"/>
      <c r="W33" s="77"/>
      <c r="X33" s="77"/>
      <c r="Y33" s="77">
        <v>0.71875</v>
      </c>
      <c r="Z33" s="77">
        <v>0.48680555555555555</v>
      </c>
      <c r="AA33" s="77"/>
      <c r="AB33" s="77"/>
      <c r="AC33" s="77">
        <v>0.76180555555555562</v>
      </c>
      <c r="AD33" s="77">
        <v>0.35972222222222222</v>
      </c>
      <c r="AE33" s="77">
        <v>0.58888888888888891</v>
      </c>
      <c r="AF33" s="77">
        <v>0.78194444444444444</v>
      </c>
      <c r="AG33" s="77"/>
      <c r="AH33" s="77">
        <v>0.44166666666666665</v>
      </c>
      <c r="AI33" s="77"/>
      <c r="AJ33" s="77">
        <v>0.38611111111111113</v>
      </c>
      <c r="AK33" s="77"/>
      <c r="AL33" s="77"/>
      <c r="AM33" s="77">
        <v>0.46250000000000002</v>
      </c>
      <c r="AN33" s="77">
        <v>0.40486111111111112</v>
      </c>
      <c r="AO33" s="77"/>
      <c r="AP33" s="77">
        <v>0.42430555555555555</v>
      </c>
      <c r="AQ33" s="77">
        <v>0.7416666666666667</v>
      </c>
      <c r="AR33" s="77"/>
      <c r="AS33" s="77"/>
      <c r="AT33" s="77">
        <v>0.52152777777777781</v>
      </c>
      <c r="AU33" s="77">
        <v>0.34236111111111112</v>
      </c>
      <c r="AV33" s="76">
        <v>0.79861111111111116</v>
      </c>
      <c r="AX33" s="18">
        <f>VLOOKUP(AY33,id!$A:$C,3,0)</f>
        <v>109</v>
      </c>
      <c r="AY33" s="18" t="str">
        <f t="shared" si="0"/>
        <v>MalickiGrzegorz1976</v>
      </c>
      <c r="AZ33" s="9" t="str">
        <f t="shared" si="9"/>
        <v>Malicki</v>
      </c>
      <c r="BA33" s="155" t="str">
        <f t="shared" si="9"/>
        <v>Grzegorz</v>
      </c>
      <c r="BB33" s="9" t="str">
        <f t="shared" si="2"/>
        <v>SKF Bikeholicy</v>
      </c>
      <c r="BC33" s="9">
        <f t="shared" si="3"/>
        <v>1976</v>
      </c>
      <c r="BD33" s="9">
        <f t="shared" si="10"/>
        <v>19.077320807888885</v>
      </c>
      <c r="BE33" s="9"/>
      <c r="BF33" s="9">
        <f t="shared" si="11"/>
        <v>1</v>
      </c>
      <c r="BG33" s="9">
        <f t="shared" si="12"/>
        <v>1</v>
      </c>
      <c r="BH33" s="9">
        <f t="shared" si="13"/>
        <v>1</v>
      </c>
      <c r="BI33" s="9">
        <f t="shared" si="14"/>
        <v>1</v>
      </c>
    </row>
    <row r="34" spans="1:61" ht="16.5" customHeight="1">
      <c r="A34" s="94">
        <v>30</v>
      </c>
      <c r="B34" s="93">
        <v>180</v>
      </c>
      <c r="C34" s="92" t="s">
        <v>247</v>
      </c>
      <c r="D34" s="92" t="s">
        <v>36</v>
      </c>
      <c r="E34" s="92" t="s">
        <v>274</v>
      </c>
      <c r="F34" s="91" t="s">
        <v>170</v>
      </c>
      <c r="G34" s="90">
        <v>1973</v>
      </c>
      <c r="H34" s="89" t="s">
        <v>273</v>
      </c>
      <c r="I34" s="88" t="s">
        <v>251</v>
      </c>
      <c r="J34" s="102">
        <v>13</v>
      </c>
      <c r="K34" s="101">
        <v>560</v>
      </c>
      <c r="L34" s="100">
        <v>0</v>
      </c>
      <c r="M34" s="77">
        <v>0</v>
      </c>
      <c r="N34" s="99">
        <v>560</v>
      </c>
      <c r="O34" s="98">
        <v>13</v>
      </c>
      <c r="P34" s="97">
        <v>0.57916666666666661</v>
      </c>
      <c r="Q34" s="105">
        <v>18.419482159340994</v>
      </c>
      <c r="R34" s="103"/>
      <c r="S34" s="78">
        <v>0.31944444444444448</v>
      </c>
      <c r="T34" s="77">
        <v>0.73263888888888884</v>
      </c>
      <c r="U34" s="77"/>
      <c r="V34" s="77"/>
      <c r="W34" s="77">
        <v>0.65972222222222221</v>
      </c>
      <c r="X34" s="77">
        <v>0.81944444444444453</v>
      </c>
      <c r="Y34" s="77">
        <v>0.78263888888888899</v>
      </c>
      <c r="Z34" s="77"/>
      <c r="AA34" s="77"/>
      <c r="AB34" s="77">
        <v>0.61388888888888882</v>
      </c>
      <c r="AC34" s="77">
        <v>0.3666666666666667</v>
      </c>
      <c r="AD34" s="77"/>
      <c r="AE34" s="77"/>
      <c r="AF34" s="77">
        <v>0.41944444444444445</v>
      </c>
      <c r="AG34" s="77">
        <v>0.76041666666666663</v>
      </c>
      <c r="AH34" s="77"/>
      <c r="AI34" s="77">
        <v>0.56111111111111112</v>
      </c>
      <c r="AJ34" s="77"/>
      <c r="AK34" s="77"/>
      <c r="AL34" s="77">
        <v>0.33263888888888887</v>
      </c>
      <c r="AM34" s="77"/>
      <c r="AN34" s="77"/>
      <c r="AO34" s="77">
        <v>0.68611111111111101</v>
      </c>
      <c r="AP34" s="77"/>
      <c r="AQ34" s="77">
        <v>0.39166666666666666</v>
      </c>
      <c r="AR34" s="77"/>
      <c r="AS34" s="77">
        <v>0.43888888888888888</v>
      </c>
      <c r="AT34" s="77"/>
      <c r="AU34" s="77"/>
      <c r="AV34" s="76">
        <v>0.89861111111111114</v>
      </c>
      <c r="AX34" s="18">
        <f>VLOOKUP(AY34,id!$A:$C,3,0)</f>
        <v>110</v>
      </c>
      <c r="AY34" s="18" t="str">
        <f t="shared" si="0"/>
        <v>StaszewskiDaniel1973</v>
      </c>
      <c r="AZ34" s="9" t="str">
        <f t="shared" si="9"/>
        <v>Staszewski</v>
      </c>
      <c r="BA34" s="155" t="str">
        <f t="shared" si="9"/>
        <v>Daniel</v>
      </c>
      <c r="BB34" s="9" t="str">
        <f t="shared" si="2"/>
        <v>oi punx</v>
      </c>
      <c r="BC34" s="9">
        <f t="shared" si="3"/>
        <v>1973</v>
      </c>
      <c r="BD34" s="9">
        <f t="shared" si="10"/>
        <v>18.419482159340994</v>
      </c>
      <c r="BE34" s="9"/>
      <c r="BF34" s="9">
        <f t="shared" si="11"/>
        <v>0.82733812949640295</v>
      </c>
      <c r="BG34" s="9">
        <f t="shared" si="12"/>
        <v>0.8666666666666667</v>
      </c>
      <c r="BH34" s="9">
        <f t="shared" si="13"/>
        <v>0.96551724137931039</v>
      </c>
      <c r="BI34" s="9">
        <f t="shared" si="14"/>
        <v>0.9717855089006856</v>
      </c>
    </row>
    <row r="35" spans="1:61" ht="16.5" customHeight="1">
      <c r="A35" s="94">
        <v>31</v>
      </c>
      <c r="B35" s="93">
        <v>179</v>
      </c>
      <c r="C35" s="92" t="s">
        <v>247</v>
      </c>
      <c r="D35" s="92" t="s">
        <v>36</v>
      </c>
      <c r="E35" s="92" t="s">
        <v>77</v>
      </c>
      <c r="F35" s="91" t="s">
        <v>55</v>
      </c>
      <c r="G35" s="90">
        <v>1963</v>
      </c>
      <c r="H35" s="89" t="s">
        <v>272</v>
      </c>
      <c r="I35" s="88" t="s">
        <v>271</v>
      </c>
      <c r="J35" s="102">
        <v>15</v>
      </c>
      <c r="K35" s="101">
        <v>650</v>
      </c>
      <c r="L35" s="100">
        <v>-116</v>
      </c>
      <c r="M35" s="77">
        <v>0</v>
      </c>
      <c r="N35" s="99">
        <v>534</v>
      </c>
      <c r="O35" s="98">
        <v>15</v>
      </c>
      <c r="P35" s="97">
        <v>0.70555555555555549</v>
      </c>
      <c r="Q35" s="105">
        <v>17.564291916228736</v>
      </c>
      <c r="R35" s="103"/>
      <c r="S35" s="78">
        <v>0.31944444444444448</v>
      </c>
      <c r="T35" s="77">
        <v>0.67986111111111114</v>
      </c>
      <c r="U35" s="77"/>
      <c r="V35" s="77">
        <v>0.80972222222222223</v>
      </c>
      <c r="W35" s="77">
        <v>0.62777777777777777</v>
      </c>
      <c r="X35" s="77">
        <v>0.86736111111111114</v>
      </c>
      <c r="Y35" s="77">
        <v>0.8979166666666667</v>
      </c>
      <c r="Z35" s="77"/>
      <c r="AA35" s="77"/>
      <c r="AB35" s="77">
        <v>0.5805555555555556</v>
      </c>
      <c r="AC35" s="77"/>
      <c r="AD35" s="77"/>
      <c r="AE35" s="77"/>
      <c r="AF35" s="77">
        <v>0.38125000000000003</v>
      </c>
      <c r="AG35" s="77">
        <v>0.76388888888888884</v>
      </c>
      <c r="AH35" s="77"/>
      <c r="AI35" s="77">
        <v>0.53819444444444442</v>
      </c>
      <c r="AJ35" s="77"/>
      <c r="AK35" s="77">
        <v>0.83333333333333337</v>
      </c>
      <c r="AL35" s="77">
        <v>0.33402777777777781</v>
      </c>
      <c r="AM35" s="77"/>
      <c r="AN35" s="77"/>
      <c r="AO35" s="77">
        <v>0.45902777777777781</v>
      </c>
      <c r="AP35" s="77">
        <v>0.94791666666666663</v>
      </c>
      <c r="AQ35" s="77">
        <v>0.40069444444444446</v>
      </c>
      <c r="AR35" s="77"/>
      <c r="AS35" s="77">
        <v>0.36458333333333331</v>
      </c>
      <c r="AT35" s="77"/>
      <c r="AU35" s="77"/>
      <c r="AV35" s="76">
        <v>2.5000000000000001E-2</v>
      </c>
      <c r="AX35" s="18">
        <f>VLOOKUP(AY35,id!$A:$C,3,0)</f>
        <v>41</v>
      </c>
      <c r="AY35" s="18" t="str">
        <f t="shared" si="0"/>
        <v>SójkaTomasz1963</v>
      </c>
      <c r="AZ35" s="9" t="str">
        <f t="shared" si="9"/>
        <v>Sójka</v>
      </c>
      <c r="BA35" s="155" t="str">
        <f t="shared" si="9"/>
        <v>Tomasz</v>
      </c>
      <c r="BB35" s="9" t="str">
        <f t="shared" si="2"/>
        <v>RKS Fiedorek</v>
      </c>
      <c r="BC35" s="9">
        <f t="shared" si="3"/>
        <v>1963</v>
      </c>
      <c r="BD35" s="9">
        <f t="shared" si="10"/>
        <v>17.564291916228736</v>
      </c>
      <c r="BE35" s="9"/>
      <c r="BF35" s="9">
        <f t="shared" si="11"/>
        <v>0.82086614173228345</v>
      </c>
      <c r="BG35" s="9">
        <f t="shared" si="12"/>
        <v>1.1538461538461537</v>
      </c>
      <c r="BH35" s="9">
        <f t="shared" si="13"/>
        <v>0.95357142857142863</v>
      </c>
      <c r="BI35" s="9">
        <f t="shared" si="14"/>
        <v>1.0290336610711879</v>
      </c>
    </row>
    <row r="36" spans="1:61" ht="16.5" customHeight="1">
      <c r="A36" s="94">
        <v>32</v>
      </c>
      <c r="B36" s="93">
        <v>183</v>
      </c>
      <c r="C36" s="92" t="s">
        <v>247</v>
      </c>
      <c r="D36" s="92" t="s">
        <v>36</v>
      </c>
      <c r="E36" s="92" t="s">
        <v>270</v>
      </c>
      <c r="F36" s="91" t="s">
        <v>269</v>
      </c>
      <c r="G36" s="90">
        <v>1962</v>
      </c>
      <c r="H36" s="89"/>
      <c r="I36" s="88" t="s">
        <v>255</v>
      </c>
      <c r="J36" s="102">
        <v>14</v>
      </c>
      <c r="K36" s="101">
        <v>530</v>
      </c>
      <c r="L36" s="100">
        <v>0</v>
      </c>
      <c r="M36" s="77">
        <v>0</v>
      </c>
      <c r="N36" s="99">
        <v>530</v>
      </c>
      <c r="O36" s="98">
        <v>14</v>
      </c>
      <c r="P36" s="97">
        <v>0.53333333333333321</v>
      </c>
      <c r="Q36" s="105">
        <v>17.432724186519156</v>
      </c>
      <c r="R36" s="103"/>
      <c r="S36" s="78">
        <v>0.31944444444444448</v>
      </c>
      <c r="T36" s="77"/>
      <c r="U36" s="77"/>
      <c r="V36" s="77"/>
      <c r="W36" s="77"/>
      <c r="X36" s="77">
        <v>0.55208333333333337</v>
      </c>
      <c r="Y36" s="77">
        <v>0.4375</v>
      </c>
      <c r="Z36" s="77"/>
      <c r="AA36" s="77">
        <v>0.57291666666666663</v>
      </c>
      <c r="AB36" s="77"/>
      <c r="AC36" s="77"/>
      <c r="AD36" s="77"/>
      <c r="AE36" s="77">
        <v>0.61458333333333337</v>
      </c>
      <c r="AF36" s="77">
        <v>0.375</v>
      </c>
      <c r="AG36" s="77">
        <v>0.51041666666666663</v>
      </c>
      <c r="AH36" s="77">
        <v>0.73958333333333337</v>
      </c>
      <c r="AI36" s="77"/>
      <c r="AJ36" s="77"/>
      <c r="AK36" s="77"/>
      <c r="AL36" s="77">
        <v>0.33333333333333331</v>
      </c>
      <c r="AM36" s="77">
        <v>0.75694444444444453</v>
      </c>
      <c r="AN36" s="77">
        <v>0.71875</v>
      </c>
      <c r="AO36" s="77"/>
      <c r="AP36" s="77">
        <v>0.65972222222222221</v>
      </c>
      <c r="AQ36" s="77">
        <v>0.40625</v>
      </c>
      <c r="AR36" s="77">
        <v>0.80902777777777779</v>
      </c>
      <c r="AS36" s="77">
        <v>0.3611111111111111</v>
      </c>
      <c r="AT36" s="77"/>
      <c r="AU36" s="77"/>
      <c r="AV36" s="76">
        <v>0.85277777777777775</v>
      </c>
      <c r="AX36" s="18">
        <f>VLOOKUP(AY36,id!$A:$C,3,0)</f>
        <v>111</v>
      </c>
      <c r="AY36" s="18" t="str">
        <f t="shared" si="0"/>
        <v>TomaszczykLudwik1962</v>
      </c>
      <c r="AZ36" s="9" t="str">
        <f t="shared" si="9"/>
        <v>Tomaszczyk</v>
      </c>
      <c r="BA36" s="155" t="str">
        <f t="shared" si="9"/>
        <v>Ludwik</v>
      </c>
      <c r="BB36" s="9">
        <f t="shared" si="2"/>
        <v>0</v>
      </c>
      <c r="BC36" s="9">
        <f t="shared" si="3"/>
        <v>1962</v>
      </c>
      <c r="BD36" s="9">
        <f t="shared" si="10"/>
        <v>17.432724186519156</v>
      </c>
      <c r="BE36" s="9"/>
      <c r="BF36" s="9">
        <f t="shared" si="11"/>
        <v>1.3229166666666667</v>
      </c>
      <c r="BG36" s="9">
        <f t="shared" si="12"/>
        <v>0.93333333333333335</v>
      </c>
      <c r="BH36" s="9">
        <f t="shared" si="13"/>
        <v>0.99250936329588013</v>
      </c>
      <c r="BI36" s="9">
        <f t="shared" si="14"/>
        <v>0.98629618965902943</v>
      </c>
    </row>
    <row r="37" spans="1:61" ht="16.5" customHeight="1">
      <c r="A37" s="94">
        <v>33</v>
      </c>
      <c r="B37" s="93">
        <v>169</v>
      </c>
      <c r="C37" s="92" t="s">
        <v>247</v>
      </c>
      <c r="D37" s="92" t="s">
        <v>36</v>
      </c>
      <c r="E37" s="92" t="s">
        <v>268</v>
      </c>
      <c r="F37" s="91" t="s">
        <v>267</v>
      </c>
      <c r="G37" s="90">
        <v>1962</v>
      </c>
      <c r="H37" s="89" t="s">
        <v>266</v>
      </c>
      <c r="I37" s="88" t="s">
        <v>262</v>
      </c>
      <c r="J37" s="102">
        <v>14</v>
      </c>
      <c r="K37" s="101">
        <v>530</v>
      </c>
      <c r="L37" s="100">
        <v>0</v>
      </c>
      <c r="M37" s="77">
        <v>0</v>
      </c>
      <c r="N37" s="99">
        <v>530</v>
      </c>
      <c r="O37" s="98">
        <v>14</v>
      </c>
      <c r="P37" s="97">
        <v>0.53402777777777777</v>
      </c>
      <c r="Q37" s="105">
        <v>17.410054844274004</v>
      </c>
      <c r="R37" s="103"/>
      <c r="S37" s="78">
        <v>0.31944444444444448</v>
      </c>
      <c r="T37" s="77"/>
      <c r="U37" s="77"/>
      <c r="V37" s="77"/>
      <c r="W37" s="77"/>
      <c r="X37" s="77">
        <v>0.55277777777777781</v>
      </c>
      <c r="Y37" s="77">
        <v>0.43958333333333338</v>
      </c>
      <c r="Z37" s="77"/>
      <c r="AA37" s="77">
        <v>0.57222222222222219</v>
      </c>
      <c r="AB37" s="77"/>
      <c r="AC37" s="77"/>
      <c r="AD37" s="77"/>
      <c r="AE37" s="77">
        <v>0.61736111111111114</v>
      </c>
      <c r="AF37" s="77">
        <v>0.37708333333333338</v>
      </c>
      <c r="AG37" s="77">
        <v>0.5083333333333333</v>
      </c>
      <c r="AH37" s="77">
        <v>0.73749999999999993</v>
      </c>
      <c r="AI37" s="77"/>
      <c r="AJ37" s="77"/>
      <c r="AK37" s="77"/>
      <c r="AL37" s="77">
        <v>0.33263888888888887</v>
      </c>
      <c r="AM37" s="77">
        <v>0.75763888888888886</v>
      </c>
      <c r="AN37" s="77">
        <v>0.71527777777777779</v>
      </c>
      <c r="AO37" s="77"/>
      <c r="AP37" s="77">
        <v>0.65972222222222221</v>
      </c>
      <c r="AQ37" s="77">
        <v>0.40625</v>
      </c>
      <c r="AR37" s="77">
        <v>0.80902777777777779</v>
      </c>
      <c r="AS37" s="77">
        <v>0.36180555555555555</v>
      </c>
      <c r="AT37" s="77"/>
      <c r="AU37" s="77"/>
      <c r="AV37" s="76">
        <v>0.8534722222222223</v>
      </c>
      <c r="AX37" s="18">
        <f>VLOOKUP(AY37,id!$A:$C,3,0)</f>
        <v>112</v>
      </c>
      <c r="AY37" s="18" t="str">
        <f t="shared" si="0"/>
        <v>KurtokZdzisław1962</v>
      </c>
      <c r="AZ37" s="9" t="str">
        <f t="shared" si="9"/>
        <v>Kurtok</v>
      </c>
      <c r="BA37" s="155" t="str">
        <f t="shared" si="9"/>
        <v>Zdzisław</v>
      </c>
      <c r="BB37" s="9" t="str">
        <f t="shared" si="2"/>
        <v>LUKS Zabrzeg</v>
      </c>
      <c r="BC37" s="9">
        <f t="shared" si="3"/>
        <v>1962</v>
      </c>
      <c r="BD37" s="9">
        <f t="shared" si="10"/>
        <v>17.410054844274004</v>
      </c>
      <c r="BE37" s="9"/>
      <c r="BF37" s="9">
        <f t="shared" si="11"/>
        <v>0.99869960988296469</v>
      </c>
      <c r="BG37" s="9">
        <f t="shared" si="12"/>
        <v>1</v>
      </c>
      <c r="BH37" s="9">
        <f t="shared" si="13"/>
        <v>1</v>
      </c>
      <c r="BI37" s="9">
        <f t="shared" si="14"/>
        <v>1</v>
      </c>
    </row>
    <row r="38" spans="1:61" ht="16.5" customHeight="1">
      <c r="A38" s="94">
        <v>34</v>
      </c>
      <c r="B38" s="93">
        <v>156</v>
      </c>
      <c r="C38" s="92" t="s">
        <v>247</v>
      </c>
      <c r="D38" s="92" t="s">
        <v>36</v>
      </c>
      <c r="E38" s="92" t="s">
        <v>265</v>
      </c>
      <c r="F38" s="91" t="s">
        <v>28</v>
      </c>
      <c r="G38" s="90">
        <v>1978</v>
      </c>
      <c r="H38" s="89"/>
      <c r="I38" s="88" t="s">
        <v>244</v>
      </c>
      <c r="J38" s="102">
        <v>12</v>
      </c>
      <c r="K38" s="101">
        <v>520</v>
      </c>
      <c r="L38" s="100">
        <v>0</v>
      </c>
      <c r="M38" s="77">
        <v>0</v>
      </c>
      <c r="N38" s="99">
        <v>520</v>
      </c>
      <c r="O38" s="98">
        <v>12</v>
      </c>
      <c r="P38" s="97">
        <v>0.51388888888888884</v>
      </c>
      <c r="Q38" s="105">
        <v>17.081563243438644</v>
      </c>
      <c r="R38" s="103"/>
      <c r="S38" s="78">
        <v>0.31944444444444448</v>
      </c>
      <c r="T38" s="77"/>
      <c r="U38" s="77">
        <v>0.47569444444444442</v>
      </c>
      <c r="V38" s="77">
        <v>0.62847222222222221</v>
      </c>
      <c r="W38" s="77"/>
      <c r="X38" s="77">
        <v>0.65972222222222221</v>
      </c>
      <c r="Y38" s="77">
        <v>0.73263888888888884</v>
      </c>
      <c r="Z38" s="77"/>
      <c r="AA38" s="77">
        <v>0.55902777777777779</v>
      </c>
      <c r="AB38" s="77"/>
      <c r="AC38" s="77"/>
      <c r="AD38" s="77"/>
      <c r="AE38" s="77">
        <v>0.51736111111111105</v>
      </c>
      <c r="AF38" s="77"/>
      <c r="AG38" s="77"/>
      <c r="AH38" s="77">
        <v>0.4236111111111111</v>
      </c>
      <c r="AI38" s="77"/>
      <c r="AJ38" s="77">
        <v>0.37638888888888888</v>
      </c>
      <c r="AK38" s="77">
        <v>0.59027777777777779</v>
      </c>
      <c r="AL38" s="77"/>
      <c r="AM38" s="77"/>
      <c r="AN38" s="77">
        <v>0.40277777777777773</v>
      </c>
      <c r="AO38" s="77"/>
      <c r="AP38" s="77">
        <v>0.77083333333333337</v>
      </c>
      <c r="AQ38" s="77"/>
      <c r="AR38" s="77"/>
      <c r="AS38" s="77"/>
      <c r="AT38" s="77">
        <v>0.4548611111111111</v>
      </c>
      <c r="AU38" s="77"/>
      <c r="AV38" s="76">
        <v>0.83333333333333337</v>
      </c>
      <c r="AX38" s="18">
        <f>VLOOKUP(AY38,id!$A:$C,3,0)</f>
        <v>113</v>
      </c>
      <c r="AY38" s="18" t="str">
        <f t="shared" si="0"/>
        <v>BasterPrzemysław1978</v>
      </c>
      <c r="AZ38" s="9" t="str">
        <f t="shared" si="9"/>
        <v>Baster</v>
      </c>
      <c r="BA38" s="155" t="str">
        <f t="shared" si="9"/>
        <v>Przemysław</v>
      </c>
      <c r="BB38" s="9">
        <f t="shared" si="2"/>
        <v>0</v>
      </c>
      <c r="BC38" s="9">
        <f t="shared" si="3"/>
        <v>1978</v>
      </c>
      <c r="BD38" s="9">
        <f t="shared" si="10"/>
        <v>17.081563243438644</v>
      </c>
      <c r="BE38" s="9"/>
      <c r="BF38" s="9">
        <f t="shared" si="11"/>
        <v>1.0391891891891893</v>
      </c>
      <c r="BG38" s="9">
        <f t="shared" si="12"/>
        <v>0.8571428571428571</v>
      </c>
      <c r="BH38" s="9">
        <f t="shared" si="13"/>
        <v>0.98113207547169812</v>
      </c>
      <c r="BI38" s="9">
        <f t="shared" si="14"/>
        <v>0.96964026609557907</v>
      </c>
    </row>
    <row r="39" spans="1:61" ht="16.5" customHeight="1">
      <c r="A39" s="94">
        <v>35</v>
      </c>
      <c r="B39" s="93">
        <v>170</v>
      </c>
      <c r="C39" s="92" t="s">
        <v>247</v>
      </c>
      <c r="D39" s="92" t="s">
        <v>36</v>
      </c>
      <c r="E39" s="92" t="s">
        <v>264</v>
      </c>
      <c r="F39" s="91" t="s">
        <v>263</v>
      </c>
      <c r="G39" s="90">
        <v>1965</v>
      </c>
      <c r="H39" s="89"/>
      <c r="I39" s="88" t="s">
        <v>262</v>
      </c>
      <c r="J39" s="102">
        <v>13</v>
      </c>
      <c r="K39" s="101">
        <v>500</v>
      </c>
      <c r="L39" s="100">
        <v>0</v>
      </c>
      <c r="M39" s="77">
        <v>0</v>
      </c>
      <c r="N39" s="99">
        <v>500</v>
      </c>
      <c r="O39" s="98">
        <v>13</v>
      </c>
      <c r="P39" s="97">
        <v>0.47986111111111113</v>
      </c>
      <c r="Q39" s="105">
        <v>16.424580041767928</v>
      </c>
      <c r="R39" s="103"/>
      <c r="S39" s="78">
        <v>0.31944444444444448</v>
      </c>
      <c r="T39" s="77"/>
      <c r="U39" s="77"/>
      <c r="V39" s="77"/>
      <c r="W39" s="77"/>
      <c r="X39" s="77">
        <v>0.55277777777777781</v>
      </c>
      <c r="Y39" s="77">
        <v>0.43958333333333338</v>
      </c>
      <c r="Z39" s="77"/>
      <c r="AA39" s="77">
        <v>0.57291666666666663</v>
      </c>
      <c r="AB39" s="77"/>
      <c r="AC39" s="77"/>
      <c r="AD39" s="77"/>
      <c r="AE39" s="77">
        <v>0.6166666666666667</v>
      </c>
      <c r="AF39" s="77">
        <v>0.37708333333333338</v>
      </c>
      <c r="AG39" s="77">
        <v>0.51180555555555551</v>
      </c>
      <c r="AH39" s="77">
        <v>0.7368055555555556</v>
      </c>
      <c r="AI39" s="77"/>
      <c r="AJ39" s="77"/>
      <c r="AK39" s="77"/>
      <c r="AL39" s="77">
        <v>0.33263888888888887</v>
      </c>
      <c r="AM39" s="77">
        <v>0.75763888888888886</v>
      </c>
      <c r="AN39" s="77">
        <v>0.71597222222222223</v>
      </c>
      <c r="AO39" s="77"/>
      <c r="AP39" s="77">
        <v>0.65763888888888888</v>
      </c>
      <c r="AQ39" s="77">
        <v>0.4069444444444445</v>
      </c>
      <c r="AR39" s="77"/>
      <c r="AS39" s="77">
        <v>0.3611111111111111</v>
      </c>
      <c r="AT39" s="77"/>
      <c r="AU39" s="77"/>
      <c r="AV39" s="76">
        <v>0.7993055555555556</v>
      </c>
      <c r="AX39" s="18">
        <f>VLOOKUP(AY39,id!$A:$C,3,0)</f>
        <v>114</v>
      </c>
      <c r="AY39" s="18" t="str">
        <f t="shared" si="0"/>
        <v>KurzawaBogdan1965</v>
      </c>
      <c r="AZ39" s="9" t="str">
        <f t="shared" si="9"/>
        <v>Kurzawa</v>
      </c>
      <c r="BA39" s="155" t="str">
        <f t="shared" si="9"/>
        <v>Bogdan</v>
      </c>
      <c r="BB39" s="9">
        <f t="shared" si="2"/>
        <v>0</v>
      </c>
      <c r="BC39" s="9">
        <f t="shared" si="3"/>
        <v>1965</v>
      </c>
      <c r="BD39" s="9">
        <f t="shared" si="10"/>
        <v>16.424580041767928</v>
      </c>
      <c r="BE39" s="9"/>
      <c r="BF39" s="9">
        <f t="shared" si="11"/>
        <v>1.0709117221418234</v>
      </c>
      <c r="BG39" s="9">
        <f t="shared" si="12"/>
        <v>1.0833333333333333</v>
      </c>
      <c r="BH39" s="9">
        <f t="shared" si="13"/>
        <v>0.96153846153846156</v>
      </c>
      <c r="BI39" s="9">
        <f t="shared" si="14"/>
        <v>1.0161373647415957</v>
      </c>
    </row>
    <row r="40" spans="1:61" ht="16.5" customHeight="1">
      <c r="A40" s="94">
        <v>36</v>
      </c>
      <c r="B40" s="93">
        <v>165</v>
      </c>
      <c r="C40" s="92" t="s">
        <v>247</v>
      </c>
      <c r="D40" s="92" t="s">
        <v>36</v>
      </c>
      <c r="E40" s="92" t="s">
        <v>261</v>
      </c>
      <c r="F40" s="91" t="s">
        <v>175</v>
      </c>
      <c r="G40" s="90">
        <v>1971</v>
      </c>
      <c r="H40" s="89" t="s">
        <v>260</v>
      </c>
      <c r="I40" s="88" t="s">
        <v>259</v>
      </c>
      <c r="J40" s="102">
        <v>12</v>
      </c>
      <c r="K40" s="101">
        <v>450</v>
      </c>
      <c r="L40" s="100">
        <v>0</v>
      </c>
      <c r="M40" s="77">
        <v>0</v>
      </c>
      <c r="N40" s="99">
        <v>450</v>
      </c>
      <c r="O40" s="98">
        <v>12</v>
      </c>
      <c r="P40" s="97">
        <v>0.40833333333333327</v>
      </c>
      <c r="Q40" s="105">
        <v>14.782122037591137</v>
      </c>
      <c r="R40" s="103"/>
      <c r="S40" s="78">
        <v>0.31944444444444448</v>
      </c>
      <c r="T40" s="77"/>
      <c r="U40" s="77">
        <v>0.57638888888888895</v>
      </c>
      <c r="V40" s="77"/>
      <c r="W40" s="77"/>
      <c r="X40" s="77"/>
      <c r="Y40" s="77"/>
      <c r="Z40" s="77">
        <v>0.50416666666666665</v>
      </c>
      <c r="AA40" s="77"/>
      <c r="AB40" s="77"/>
      <c r="AC40" s="77">
        <v>0.7104166666666667</v>
      </c>
      <c r="AD40" s="77">
        <v>0.37222222222222223</v>
      </c>
      <c r="AE40" s="77">
        <v>0.6</v>
      </c>
      <c r="AF40" s="77"/>
      <c r="AG40" s="77"/>
      <c r="AH40" s="77"/>
      <c r="AI40" s="77"/>
      <c r="AJ40" s="77">
        <v>0.40486111111111112</v>
      </c>
      <c r="AK40" s="77"/>
      <c r="AL40" s="77"/>
      <c r="AM40" s="77">
        <v>0.47916666666666669</v>
      </c>
      <c r="AN40" s="77">
        <v>0.68125000000000002</v>
      </c>
      <c r="AO40" s="77"/>
      <c r="AP40" s="77">
        <v>0.63263888888888886</v>
      </c>
      <c r="AQ40" s="77"/>
      <c r="AR40" s="77">
        <v>0.44722222222222219</v>
      </c>
      <c r="AS40" s="77"/>
      <c r="AT40" s="77">
        <v>0.53819444444444442</v>
      </c>
      <c r="AU40" s="77">
        <v>0.33611111111111108</v>
      </c>
      <c r="AV40" s="76">
        <v>0.72777777777777775</v>
      </c>
      <c r="AX40" s="18">
        <f>VLOOKUP(AY40,id!$A:$C,3,0)</f>
        <v>115</v>
      </c>
      <c r="AY40" s="18" t="str">
        <f t="shared" si="0"/>
        <v>KaweckiDariusz1971</v>
      </c>
      <c r="AZ40" s="9" t="str">
        <f t="shared" si="9"/>
        <v>Kawecki</v>
      </c>
      <c r="BA40" s="155" t="str">
        <f t="shared" si="9"/>
        <v>Dariusz</v>
      </c>
      <c r="BB40" s="9" t="str">
        <f t="shared" si="2"/>
        <v>Etisoft Bike Team</v>
      </c>
      <c r="BC40" s="9">
        <f t="shared" si="3"/>
        <v>1971</v>
      </c>
      <c r="BD40" s="9">
        <f t="shared" si="10"/>
        <v>14.782122037591137</v>
      </c>
      <c r="BE40" s="9"/>
      <c r="BF40" s="9">
        <f t="shared" si="11"/>
        <v>1.175170068027211</v>
      </c>
      <c r="BG40" s="9">
        <f t="shared" si="12"/>
        <v>0.92307692307692313</v>
      </c>
      <c r="BH40" s="9">
        <f t="shared" si="13"/>
        <v>0.9</v>
      </c>
      <c r="BI40" s="9">
        <f t="shared" si="14"/>
        <v>0.98411891413352426</v>
      </c>
    </row>
    <row r="41" spans="1:61" ht="16.5" customHeight="1">
      <c r="A41" s="94">
        <v>36</v>
      </c>
      <c r="B41" s="93">
        <v>164</v>
      </c>
      <c r="C41" s="92" t="s">
        <v>247</v>
      </c>
      <c r="D41" s="92" t="s">
        <v>36</v>
      </c>
      <c r="E41" s="92" t="s">
        <v>258</v>
      </c>
      <c r="F41" s="91" t="s">
        <v>55</v>
      </c>
      <c r="G41" s="90">
        <v>1982</v>
      </c>
      <c r="H41" s="89" t="s">
        <v>252</v>
      </c>
      <c r="I41" s="88" t="s">
        <v>251</v>
      </c>
      <c r="J41" s="102">
        <v>12</v>
      </c>
      <c r="K41" s="101">
        <v>450</v>
      </c>
      <c r="L41" s="100">
        <v>0</v>
      </c>
      <c r="M41" s="77">
        <v>0</v>
      </c>
      <c r="N41" s="99">
        <v>450</v>
      </c>
      <c r="O41" s="98">
        <v>12</v>
      </c>
      <c r="P41" s="97">
        <v>0.40833333333333327</v>
      </c>
      <c r="Q41" s="105">
        <v>14.782122037591137</v>
      </c>
      <c r="R41" s="103"/>
      <c r="S41" s="78">
        <v>0.31944444444444448</v>
      </c>
      <c r="T41" s="77"/>
      <c r="U41" s="77">
        <v>0.57638888888888895</v>
      </c>
      <c r="V41" s="77"/>
      <c r="W41" s="77"/>
      <c r="X41" s="77"/>
      <c r="Y41" s="77"/>
      <c r="Z41" s="77">
        <v>0.50416666666666665</v>
      </c>
      <c r="AA41" s="77"/>
      <c r="AB41" s="77"/>
      <c r="AC41" s="77">
        <v>0.71111111111111114</v>
      </c>
      <c r="AD41" s="77">
        <v>0.37083333333333335</v>
      </c>
      <c r="AE41" s="77">
        <v>0.6</v>
      </c>
      <c r="AF41" s="77"/>
      <c r="AG41" s="77"/>
      <c r="AH41" s="77"/>
      <c r="AI41" s="77"/>
      <c r="AJ41" s="77">
        <v>0.40486111111111112</v>
      </c>
      <c r="AK41" s="77"/>
      <c r="AL41" s="77"/>
      <c r="AM41" s="77">
        <v>0.47916666666666669</v>
      </c>
      <c r="AN41" s="77">
        <v>0.68263888888888891</v>
      </c>
      <c r="AO41" s="77"/>
      <c r="AP41" s="77">
        <v>0.63194444444444442</v>
      </c>
      <c r="AQ41" s="77"/>
      <c r="AR41" s="77">
        <v>0.44722222222222219</v>
      </c>
      <c r="AS41" s="77"/>
      <c r="AT41" s="77">
        <v>0.53749999999999998</v>
      </c>
      <c r="AU41" s="77">
        <v>0.33680555555555558</v>
      </c>
      <c r="AV41" s="76">
        <v>0.72777777777777775</v>
      </c>
      <c r="AX41" s="18">
        <f>VLOOKUP(AY41,id!$A:$C,3,0)</f>
        <v>116</v>
      </c>
      <c r="AY41" s="18" t="str">
        <f t="shared" si="0"/>
        <v>JelińskiTomasz1982</v>
      </c>
      <c r="AZ41" s="9" t="str">
        <f t="shared" si="9"/>
        <v>Jeliński</v>
      </c>
      <c r="BA41" s="155" t="str">
        <f t="shared" si="9"/>
        <v>Tomasz</v>
      </c>
      <c r="BB41" s="9" t="str">
        <f t="shared" si="2"/>
        <v>Rowerowa Norka</v>
      </c>
      <c r="BC41" s="9">
        <f t="shared" si="3"/>
        <v>1982</v>
      </c>
      <c r="BD41" s="9">
        <f t="shared" si="10"/>
        <v>14.782122037591137</v>
      </c>
      <c r="BE41" s="9"/>
      <c r="BF41" s="9">
        <f t="shared" si="11"/>
        <v>1</v>
      </c>
      <c r="BG41" s="9">
        <f t="shared" si="12"/>
        <v>1</v>
      </c>
      <c r="BH41" s="9">
        <f t="shared" si="13"/>
        <v>1</v>
      </c>
      <c r="BI41" s="9">
        <f t="shared" si="14"/>
        <v>1</v>
      </c>
    </row>
    <row r="42" spans="1:61" ht="16.5" customHeight="1">
      <c r="A42" s="94">
        <v>38</v>
      </c>
      <c r="B42" s="93">
        <v>87</v>
      </c>
      <c r="C42" s="92" t="s">
        <v>247</v>
      </c>
      <c r="D42" s="92" t="s">
        <v>36</v>
      </c>
      <c r="E42" s="92" t="s">
        <v>257</v>
      </c>
      <c r="F42" s="91" t="s">
        <v>256</v>
      </c>
      <c r="G42" s="90">
        <v>1955</v>
      </c>
      <c r="H42" s="89"/>
      <c r="I42" s="88" t="s">
        <v>255</v>
      </c>
      <c r="J42" s="102">
        <v>5</v>
      </c>
      <c r="K42" s="101">
        <v>190</v>
      </c>
      <c r="L42" s="100">
        <v>0</v>
      </c>
      <c r="M42" s="77">
        <v>0</v>
      </c>
      <c r="N42" s="99">
        <v>190</v>
      </c>
      <c r="O42" s="98">
        <v>5</v>
      </c>
      <c r="P42" s="97">
        <v>0.32500000000000001</v>
      </c>
      <c r="Q42" s="105">
        <v>6.2413404158718135</v>
      </c>
      <c r="R42" s="103"/>
      <c r="S42" s="78">
        <v>0.31944444444444448</v>
      </c>
      <c r="T42" s="77"/>
      <c r="U42" s="77"/>
      <c r="V42" s="77"/>
      <c r="W42" s="77"/>
      <c r="X42" s="77"/>
      <c r="Y42" s="77">
        <v>0.4375</v>
      </c>
      <c r="Z42" s="77"/>
      <c r="AA42" s="77"/>
      <c r="AB42" s="77"/>
      <c r="AC42" s="77"/>
      <c r="AD42" s="77"/>
      <c r="AE42" s="77"/>
      <c r="AF42" s="77">
        <v>0.375</v>
      </c>
      <c r="AG42" s="77"/>
      <c r="AH42" s="77"/>
      <c r="AI42" s="77"/>
      <c r="AJ42" s="77"/>
      <c r="AK42" s="77"/>
      <c r="AL42" s="77">
        <v>0.33333333333333331</v>
      </c>
      <c r="AM42" s="77"/>
      <c r="AN42" s="77"/>
      <c r="AO42" s="77"/>
      <c r="AP42" s="77"/>
      <c r="AQ42" s="77">
        <v>0.4069444444444445</v>
      </c>
      <c r="AR42" s="77"/>
      <c r="AS42" s="77">
        <v>0.3611111111111111</v>
      </c>
      <c r="AT42" s="77"/>
      <c r="AU42" s="77"/>
      <c r="AV42" s="76">
        <v>0.64444444444444449</v>
      </c>
      <c r="AX42" s="18">
        <f>VLOOKUP(AY42,id!$A:$C,3,0)</f>
        <v>117</v>
      </c>
      <c r="AY42" s="18" t="str">
        <f t="shared" si="0"/>
        <v>BożekJerzy1955</v>
      </c>
      <c r="AZ42" s="9" t="str">
        <f t="shared" si="9"/>
        <v>Bożek</v>
      </c>
      <c r="BA42" s="155" t="str">
        <f t="shared" si="9"/>
        <v>Jerzy</v>
      </c>
      <c r="BB42" s="9">
        <f t="shared" si="2"/>
        <v>0</v>
      </c>
      <c r="BC42" s="9">
        <f t="shared" si="3"/>
        <v>1955</v>
      </c>
      <c r="BD42" s="9">
        <f t="shared" si="10"/>
        <v>6.2413404158718135</v>
      </c>
      <c r="BE42" s="9"/>
      <c r="BF42" s="9">
        <f t="shared" si="11"/>
        <v>1.2564102564102562</v>
      </c>
      <c r="BG42" s="9">
        <f t="shared" si="12"/>
        <v>0.41666666666666669</v>
      </c>
      <c r="BH42" s="9">
        <f t="shared" si="13"/>
        <v>0.42222222222222222</v>
      </c>
      <c r="BI42" s="9">
        <f t="shared" si="14"/>
        <v>0.83937832748538754</v>
      </c>
    </row>
    <row r="43" spans="1:61" ht="16.5" customHeight="1" thickBot="1">
      <c r="A43" s="94" t="s">
        <v>248</v>
      </c>
      <c r="B43" s="93">
        <v>1193</v>
      </c>
      <c r="C43" s="92" t="s">
        <v>247</v>
      </c>
      <c r="D43" s="92" t="s">
        <v>36</v>
      </c>
      <c r="E43" s="92" t="s">
        <v>246</v>
      </c>
      <c r="F43" s="91" t="s">
        <v>78</v>
      </c>
      <c r="G43" s="90">
        <v>1973</v>
      </c>
      <c r="H43" s="89" t="s">
        <v>245</v>
      </c>
      <c r="I43" s="88" t="s">
        <v>244</v>
      </c>
      <c r="J43" s="87">
        <v>11</v>
      </c>
      <c r="K43" s="86">
        <v>420</v>
      </c>
      <c r="L43" s="85"/>
      <c r="M43" s="84"/>
      <c r="N43" s="83"/>
      <c r="O43" s="82">
        <v>11</v>
      </c>
      <c r="P43" s="81"/>
      <c r="Q43" s="80"/>
      <c r="R43" s="79"/>
      <c r="S43" s="78">
        <v>0.31944444444444448</v>
      </c>
      <c r="T43" s="77"/>
      <c r="U43" s="77">
        <v>0.55902777777777779</v>
      </c>
      <c r="V43" s="77"/>
      <c r="W43" s="77"/>
      <c r="X43" s="77"/>
      <c r="Y43" s="77"/>
      <c r="Z43" s="77">
        <v>0.48819444444444443</v>
      </c>
      <c r="AA43" s="77"/>
      <c r="AB43" s="77"/>
      <c r="AC43" s="77"/>
      <c r="AD43" s="77">
        <v>0.35972222222222222</v>
      </c>
      <c r="AE43" s="77">
        <v>0.58819444444444446</v>
      </c>
      <c r="AF43" s="77"/>
      <c r="AG43" s="77"/>
      <c r="AH43" s="77">
        <v>0.44236111111111115</v>
      </c>
      <c r="AI43" s="77"/>
      <c r="AJ43" s="77">
        <v>0.38611111111111113</v>
      </c>
      <c r="AK43" s="77"/>
      <c r="AL43" s="77"/>
      <c r="AM43" s="77">
        <v>0.58750000000000002</v>
      </c>
      <c r="AN43" s="77">
        <v>0.4055555555555555</v>
      </c>
      <c r="AO43" s="77"/>
      <c r="AP43" s="77">
        <v>0.42569444444444443</v>
      </c>
      <c r="AQ43" s="77"/>
      <c r="AR43" s="77"/>
      <c r="AS43" s="77"/>
      <c r="AT43" s="77">
        <v>0.52222222222222225</v>
      </c>
      <c r="AU43" s="77">
        <v>0.34236111111111112</v>
      </c>
      <c r="AV43" s="76" t="s">
        <v>243</v>
      </c>
      <c r="AX43" s="18">
        <f>VLOOKUP(AY43,id!$A:$C,3,0)</f>
        <v>118</v>
      </c>
      <c r="AY43" s="18" t="str">
        <f t="shared" si="0"/>
        <v>KonopińskiMaciej1973</v>
      </c>
      <c r="AZ43" s="9" t="str">
        <f t="shared" si="9"/>
        <v>Konopiński</v>
      </c>
      <c r="BA43" s="155" t="str">
        <f t="shared" si="9"/>
        <v>Maciej</v>
      </c>
      <c r="BB43" s="9" t="str">
        <f t="shared" si="2"/>
        <v>SKF Bikeholicy</v>
      </c>
      <c r="BC43" s="9">
        <f t="shared" si="3"/>
        <v>1973</v>
      </c>
      <c r="BD43" s="9">
        <f t="shared" si="10"/>
        <v>0</v>
      </c>
      <c r="BE43" s="9"/>
      <c r="BF43" s="9" t="e">
        <f t="shared" si="11"/>
        <v>#DIV/0!</v>
      </c>
      <c r="BG43" s="9">
        <f t="shared" si="12"/>
        <v>2.2000000000000002</v>
      </c>
      <c r="BH43" s="9">
        <f t="shared" si="13"/>
        <v>0</v>
      </c>
      <c r="BI43" s="9">
        <f t="shared" si="14"/>
        <v>1.1708049129648923</v>
      </c>
    </row>
  </sheetData>
  <mergeCells count="5">
    <mergeCell ref="Y1:Z1"/>
    <mergeCell ref="J2:P3"/>
    <mergeCell ref="Q2:Q3"/>
    <mergeCell ref="R2:R3"/>
    <mergeCell ref="S2:AV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14" fitToHeight="0" orientation="portrait" horizontalDpi="4294967295" verticalDpi="300" r:id="rId1"/>
  <headerFooter alignWithMargins="0">
    <oddHeader>&amp;C&amp;"Arial CE,Pogrubiony"&amp;28NMnO 2016 - Wyniki TR150&amp;R&amp;D  &amp;T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workbookViewId="0"/>
  </sheetViews>
  <sheetFormatPr defaultColWidth="8.88671875" defaultRowHeight="13.8"/>
  <cols>
    <col min="1" max="1" width="21.88671875" style="166" customWidth="1"/>
    <col min="2" max="2" width="11.5546875" style="166" bestFit="1" customWidth="1"/>
    <col min="3" max="3" width="29.88671875" style="166" bestFit="1" customWidth="1"/>
    <col min="4" max="4" width="20" style="166" bestFit="1" customWidth="1"/>
    <col min="5" max="5" width="9.44140625" style="166" bestFit="1" customWidth="1"/>
    <col min="6" max="6" width="8.88671875" style="167"/>
    <col min="7" max="7" width="3.6640625" style="166" bestFit="1" customWidth="1"/>
    <col min="8" max="8" width="7.6640625" style="166" bestFit="1" customWidth="1"/>
    <col min="9" max="16384" width="8.88671875" style="166"/>
  </cols>
  <sheetData>
    <row r="1" spans="1:21">
      <c r="A1" s="166" t="s">
        <v>491</v>
      </c>
    </row>
    <row r="2" spans="1:21">
      <c r="A2" s="166" t="s">
        <v>191</v>
      </c>
      <c r="B2" s="166" t="s">
        <v>192</v>
      </c>
      <c r="C2" s="166" t="s">
        <v>431</v>
      </c>
      <c r="D2" s="166" t="s">
        <v>367</v>
      </c>
      <c r="E2" s="166" t="s">
        <v>432</v>
      </c>
      <c r="F2" s="167" t="s">
        <v>45</v>
      </c>
      <c r="G2" s="166" t="s">
        <v>433</v>
      </c>
      <c r="H2" s="166" t="s">
        <v>161</v>
      </c>
      <c r="J2" s="18" t="s">
        <v>79</v>
      </c>
      <c r="K2" s="18" t="s">
        <v>80</v>
      </c>
      <c r="L2" s="9" t="s">
        <v>108</v>
      </c>
      <c r="M2" s="9" t="s">
        <v>109</v>
      </c>
      <c r="N2" s="9" t="s">
        <v>83</v>
      </c>
      <c r="O2" s="9" t="s">
        <v>81</v>
      </c>
      <c r="P2" s="9" t="s">
        <v>48</v>
      </c>
      <c r="Q2" s="9" t="s">
        <v>49</v>
      </c>
      <c r="R2" s="9" t="s">
        <v>45</v>
      </c>
      <c r="S2" s="9" t="s">
        <v>46</v>
      </c>
      <c r="T2" s="9" t="s">
        <v>35</v>
      </c>
      <c r="U2" s="9" t="s">
        <v>47</v>
      </c>
    </row>
    <row r="3" spans="1:21">
      <c r="A3" s="166" t="s">
        <v>326</v>
      </c>
      <c r="B3" s="166" t="s">
        <v>20</v>
      </c>
      <c r="C3" s="166" t="s">
        <v>434</v>
      </c>
      <c r="D3" s="166" t="s">
        <v>307</v>
      </c>
      <c r="E3" s="166">
        <v>54</v>
      </c>
      <c r="F3" s="167">
        <v>0.25756944444444446</v>
      </c>
      <c r="G3" s="166">
        <v>54</v>
      </c>
      <c r="H3" s="166">
        <v>1</v>
      </c>
      <c r="J3" s="18">
        <f>VLOOKUP(K3,id!$A:$C,3,0)</f>
        <v>91</v>
      </c>
      <c r="K3" s="18" t="str">
        <f>L3&amp;M3&amp;O3</f>
        <v>BrudłoPaweł1979</v>
      </c>
      <c r="L3" s="9" t="str">
        <f>A3</f>
        <v>Brudło</v>
      </c>
      <c r="M3" s="9" t="str">
        <f>B3</f>
        <v>Paweł</v>
      </c>
      <c r="N3" s="9" t="str">
        <f>C3</f>
        <v>Ba-Bi</v>
      </c>
      <c r="O3" s="9">
        <v>1979</v>
      </c>
      <c r="P3" s="9"/>
      <c r="Q3" s="9">
        <v>50</v>
      </c>
      <c r="R3" s="9"/>
      <c r="S3" s="9"/>
      <c r="T3" s="9"/>
      <c r="U3" s="9"/>
    </row>
    <row r="4" spans="1:21">
      <c r="A4" s="166" t="s">
        <v>57</v>
      </c>
      <c r="B4" s="166" t="s">
        <v>74</v>
      </c>
      <c r="C4" s="166" t="s">
        <v>442</v>
      </c>
      <c r="D4" s="166" t="s">
        <v>443</v>
      </c>
      <c r="E4" s="166">
        <v>33</v>
      </c>
      <c r="F4" s="167">
        <v>0.32245370370370369</v>
      </c>
      <c r="G4" s="166">
        <v>33</v>
      </c>
      <c r="H4" s="166">
        <v>38</v>
      </c>
      <c r="J4" s="18">
        <f>VLOOKUP(K4,id!$A:$C,3,0)</f>
        <v>55</v>
      </c>
      <c r="K4" s="18" t="str">
        <f t="shared" ref="K4:K6" si="0">L4&amp;M4&amp;O4</f>
        <v>StanekAsia1969</v>
      </c>
      <c r="L4" s="9" t="str">
        <f t="shared" ref="L4:L6" si="1">A4</f>
        <v>Stanek</v>
      </c>
      <c r="M4" s="9" t="str">
        <f t="shared" ref="M4:M6" si="2">B4</f>
        <v>Asia</v>
      </c>
      <c r="N4" s="9" t="str">
        <f t="shared" ref="N4:N6" si="3">C4</f>
        <v>Rudy Kot</v>
      </c>
      <c r="O4" s="9">
        <v>1969</v>
      </c>
      <c r="P4" s="9">
        <v>50</v>
      </c>
      <c r="Q4" s="9">
        <f>Q3*IF(T4&lt;1,T4,IF(U4&lt;1,U4,IF(S4&lt;1,S4,IF(R4&lt;1,R4,1))))</f>
        <v>30.555555555555557</v>
      </c>
      <c r="R4" s="9">
        <f t="shared" ref="R4" si="4">F3/F4</f>
        <v>0.79877961234745165</v>
      </c>
      <c r="S4" s="9">
        <v>1</v>
      </c>
      <c r="T4" s="9">
        <f t="shared" ref="T4" si="5">G4/G3</f>
        <v>0.61111111111111116</v>
      </c>
      <c r="U4" s="9">
        <v>1</v>
      </c>
    </row>
    <row r="5" spans="1:21">
      <c r="A5" s="166" t="s">
        <v>475</v>
      </c>
      <c r="B5" s="166" t="s">
        <v>476</v>
      </c>
      <c r="C5" s="166" t="s">
        <v>447</v>
      </c>
      <c r="D5" s="166" t="s">
        <v>448</v>
      </c>
      <c r="E5" s="166">
        <v>31</v>
      </c>
      <c r="F5" s="167">
        <v>0.32870370370370372</v>
      </c>
      <c r="G5" s="166">
        <v>31</v>
      </c>
      <c r="H5" s="166">
        <v>41</v>
      </c>
      <c r="J5" s="18">
        <f>VLOOKUP(K5,id!$A:$C,3,0)</f>
        <v>157</v>
      </c>
      <c r="K5" s="18" t="str">
        <f t="shared" si="0"/>
        <v>KoniecznaKrystyna1959</v>
      </c>
      <c r="L5" s="9" t="str">
        <f t="shared" si="1"/>
        <v>Konieczna</v>
      </c>
      <c r="M5" s="9" t="str">
        <f t="shared" si="2"/>
        <v>Krystyna</v>
      </c>
      <c r="N5" s="9" t="str">
        <f t="shared" si="3"/>
        <v>Grupa Rowerowa Lipka</v>
      </c>
      <c r="O5" s="9">
        <v>1959</v>
      </c>
      <c r="P5" s="9">
        <f t="shared" ref="P5:P6" si="6">P4*IF(T5&lt;1,T5,IF(U5&lt;1,U5,IF(S5&lt;1,S5,IF(R5&lt;1,R5,1))))</f>
        <v>46.969696969696969</v>
      </c>
      <c r="Q5" s="9">
        <f>Q4*IF(T5&lt;1,T5,IF(U5&lt;1,U5,IF(S5&lt;1,S5,IF(R5&lt;1,R5,1))))</f>
        <v>28.703703703703706</v>
      </c>
      <c r="R5" s="9">
        <f t="shared" ref="R5:R6" si="7">F4/F5</f>
        <v>0.98098591549295766</v>
      </c>
      <c r="S5" s="9">
        <v>1</v>
      </c>
      <c r="T5" s="9">
        <f t="shared" ref="T5:T6" si="8">G5/G4</f>
        <v>0.93939393939393945</v>
      </c>
      <c r="U5" s="9">
        <v>1</v>
      </c>
    </row>
    <row r="6" spans="1:21">
      <c r="A6" s="166" t="s">
        <v>279</v>
      </c>
      <c r="B6" s="166" t="s">
        <v>478</v>
      </c>
      <c r="C6" s="166" t="s">
        <v>479</v>
      </c>
      <c r="D6" s="166" t="s">
        <v>480</v>
      </c>
      <c r="E6" s="166">
        <v>33</v>
      </c>
      <c r="F6" s="167">
        <v>0.33549768518518519</v>
      </c>
      <c r="G6" s="166">
        <v>29</v>
      </c>
      <c r="H6" s="166">
        <v>43</v>
      </c>
      <c r="J6" s="18">
        <f>VLOOKUP(K6,id!$A:$C,3,0)</f>
        <v>158</v>
      </c>
      <c r="K6" s="18" t="str">
        <f t="shared" si="0"/>
        <v>AdamczykEwa1975</v>
      </c>
      <c r="L6" s="9" t="str">
        <f t="shared" si="1"/>
        <v>Adamczyk</v>
      </c>
      <c r="M6" s="9" t="str">
        <f t="shared" si="2"/>
        <v>Ewa</v>
      </c>
      <c r="N6" s="9" t="str">
        <f t="shared" si="3"/>
        <v>Zbieranina z Niesięcina</v>
      </c>
      <c r="O6" s="9">
        <v>1975</v>
      </c>
      <c r="P6" s="9">
        <f t="shared" si="6"/>
        <v>43.939393939393938</v>
      </c>
      <c r="Q6" s="9">
        <f>Q5*IF(T6&lt;1,T6,IF(U6&lt;1,U6,IF(S6&lt;1,S6,IF(R6&lt;1,R6,1))))</f>
        <v>26.851851851851851</v>
      </c>
      <c r="R6" s="9">
        <f t="shared" si="7"/>
        <v>0.97974954289854077</v>
      </c>
      <c r="S6" s="9">
        <v>1</v>
      </c>
      <c r="T6" s="9">
        <f t="shared" si="8"/>
        <v>0.93548387096774188</v>
      </c>
      <c r="U6" s="9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0"/>
  <sheetViews>
    <sheetView workbookViewId="0"/>
  </sheetViews>
  <sheetFormatPr defaultColWidth="8.88671875" defaultRowHeight="13.8"/>
  <cols>
    <col min="1" max="1" width="21.88671875" style="166" customWidth="1"/>
    <col min="2" max="2" width="11.5546875" style="166" bestFit="1" customWidth="1"/>
    <col min="3" max="3" width="29.88671875" style="166" bestFit="1" customWidth="1"/>
    <col min="4" max="4" width="20" style="166" bestFit="1" customWidth="1"/>
    <col min="5" max="5" width="9.44140625" style="166" bestFit="1" customWidth="1"/>
    <col min="6" max="6" width="8.88671875" style="167"/>
    <col min="7" max="7" width="3.6640625" style="166" bestFit="1" customWidth="1"/>
    <col min="8" max="8" width="7.6640625" style="166" bestFit="1" customWidth="1"/>
    <col min="9" max="16384" width="8.88671875" style="166"/>
  </cols>
  <sheetData>
    <row r="1" spans="1:21">
      <c r="A1" s="166" t="s">
        <v>491</v>
      </c>
    </row>
    <row r="2" spans="1:21">
      <c r="A2" s="166" t="s">
        <v>191</v>
      </c>
      <c r="B2" s="166" t="s">
        <v>192</v>
      </c>
      <c r="C2" s="166" t="s">
        <v>431</v>
      </c>
      <c r="D2" s="166" t="s">
        <v>367</v>
      </c>
      <c r="E2" s="166" t="s">
        <v>432</v>
      </c>
      <c r="F2" s="167" t="s">
        <v>45</v>
      </c>
      <c r="G2" s="166" t="s">
        <v>433</v>
      </c>
      <c r="H2" s="166" t="s">
        <v>161</v>
      </c>
      <c r="J2" s="18" t="s">
        <v>79</v>
      </c>
      <c r="K2" s="18" t="s">
        <v>80</v>
      </c>
      <c r="L2" s="9" t="s">
        <v>108</v>
      </c>
      <c r="M2" s="9" t="s">
        <v>109</v>
      </c>
      <c r="N2" s="9" t="s">
        <v>83</v>
      </c>
      <c r="O2" s="9" t="s">
        <v>81</v>
      </c>
      <c r="P2" s="9" t="s">
        <v>48</v>
      </c>
      <c r="Q2" s="9"/>
      <c r="R2" s="9" t="s">
        <v>45</v>
      </c>
      <c r="S2" s="9" t="s">
        <v>46</v>
      </c>
      <c r="T2" s="9" t="s">
        <v>35</v>
      </c>
      <c r="U2" s="9" t="s">
        <v>47</v>
      </c>
    </row>
    <row r="3" spans="1:21">
      <c r="A3" s="166" t="s">
        <v>326</v>
      </c>
      <c r="B3" s="166" t="s">
        <v>20</v>
      </c>
      <c r="C3" s="166" t="s">
        <v>434</v>
      </c>
      <c r="D3" s="166" t="s">
        <v>307</v>
      </c>
      <c r="E3" s="166">
        <v>54</v>
      </c>
      <c r="F3" s="167">
        <v>0.25756944444444446</v>
      </c>
      <c r="G3" s="166">
        <v>54</v>
      </c>
      <c r="H3" s="166">
        <v>1</v>
      </c>
      <c r="J3" s="18">
        <f>VLOOKUP(K3,id!$A:$C,3,0)</f>
        <v>91</v>
      </c>
      <c r="K3" s="18" t="str">
        <f>L3&amp;M3&amp;O3</f>
        <v>BrudłoPaweł1979</v>
      </c>
      <c r="L3" s="9" t="str">
        <f>A3</f>
        <v>Brudło</v>
      </c>
      <c r="M3" s="9" t="str">
        <f>B3</f>
        <v>Paweł</v>
      </c>
      <c r="N3" s="9" t="str">
        <f>C3</f>
        <v>Ba-Bi</v>
      </c>
      <c r="O3" s="9">
        <v>1979</v>
      </c>
      <c r="P3" s="9">
        <v>50</v>
      </c>
      <c r="Q3" s="9"/>
      <c r="R3" s="9"/>
      <c r="S3" s="9"/>
      <c r="T3" s="9"/>
      <c r="U3" s="9"/>
    </row>
    <row r="4" spans="1:21">
      <c r="A4" s="166" t="s">
        <v>419</v>
      </c>
      <c r="B4" s="166" t="s">
        <v>380</v>
      </c>
      <c r="C4" s="166" t="s">
        <v>174</v>
      </c>
      <c r="D4" s="166" t="s">
        <v>321</v>
      </c>
      <c r="E4" s="166">
        <v>54</v>
      </c>
      <c r="F4" s="167">
        <v>0.27239583333333334</v>
      </c>
      <c r="G4" s="166">
        <v>54</v>
      </c>
      <c r="H4" s="166">
        <v>2</v>
      </c>
      <c r="J4" s="18">
        <f>VLOOKUP(K4,id!$A:$C,3,0)</f>
        <v>124</v>
      </c>
      <c r="K4" s="18" t="str">
        <f t="shared" ref="K4:K50" si="0">L4&amp;M4&amp;O4</f>
        <v>BoberBartłomiej1972</v>
      </c>
      <c r="L4" s="9" t="str">
        <f t="shared" ref="L4:N19" si="1">A4</f>
        <v>Bober</v>
      </c>
      <c r="M4" s="9" t="str">
        <f t="shared" si="1"/>
        <v>Bartłomiej</v>
      </c>
      <c r="N4" s="9" t="str">
        <f t="shared" si="1"/>
        <v>Harpagan</v>
      </c>
      <c r="O4" s="9">
        <v>1972</v>
      </c>
      <c r="P4" s="9">
        <f>P3*IF(T4&lt;1,T4,IF(U4&lt;1,U4,IF(S4&lt;1,S4,IF(R4&lt;1,R4,1))))</f>
        <v>47.278521351179101</v>
      </c>
      <c r="Q4" s="9"/>
      <c r="R4" s="9">
        <f>F3/F4</f>
        <v>0.94557042702358196</v>
      </c>
      <c r="S4" s="9">
        <v>1</v>
      </c>
      <c r="T4" s="9">
        <f>G4/G3</f>
        <v>1</v>
      </c>
      <c r="U4" s="9">
        <v>1</v>
      </c>
    </row>
    <row r="5" spans="1:21">
      <c r="A5" s="166" t="s">
        <v>14</v>
      </c>
      <c r="B5" s="166" t="s">
        <v>26</v>
      </c>
      <c r="C5" s="166" t="s">
        <v>435</v>
      </c>
      <c r="D5" s="166" t="s">
        <v>436</v>
      </c>
      <c r="E5" s="166">
        <v>54</v>
      </c>
      <c r="F5" s="167">
        <v>0.28067129629629628</v>
      </c>
      <c r="G5" s="166">
        <v>54</v>
      </c>
      <c r="H5" s="166">
        <v>3</v>
      </c>
      <c r="J5" s="18">
        <f>VLOOKUP(K5,id!$A:$C,3,0)</f>
        <v>2</v>
      </c>
      <c r="K5" s="18" t="str">
        <f t="shared" si="0"/>
        <v>CecułaKrzysztof1975</v>
      </c>
      <c r="L5" s="9" t="str">
        <f t="shared" si="1"/>
        <v>Cecuła</v>
      </c>
      <c r="M5" s="9" t="str">
        <f t="shared" si="1"/>
        <v>Krzysztof</v>
      </c>
      <c r="N5" s="9" t="str">
        <f t="shared" si="1"/>
        <v>wyindywidualizowany</v>
      </c>
      <c r="O5" s="9">
        <v>1975</v>
      </c>
      <c r="P5" s="9">
        <f>P4*IF(T5&lt;1,T5,IF(U5&lt;1,U5,IF(S5&lt;1,S5,IF(R5&lt;1,R5,1))))</f>
        <v>45.884536082474234</v>
      </c>
      <c r="Q5" s="9"/>
      <c r="R5" s="9">
        <f t="shared" ref="R5:R39" si="2">F4/F5</f>
        <v>0.97051546391752586</v>
      </c>
      <c r="S5" s="9">
        <v>1</v>
      </c>
      <c r="T5" s="9">
        <f t="shared" ref="T5:T39" si="3">G5/G4</f>
        <v>1</v>
      </c>
      <c r="U5" s="9">
        <v>1</v>
      </c>
    </row>
    <row r="6" spans="1:21">
      <c r="A6" s="166" t="s">
        <v>197</v>
      </c>
      <c r="B6" s="166" t="s">
        <v>29</v>
      </c>
      <c r="D6" s="166" t="s">
        <v>437</v>
      </c>
      <c r="E6" s="166">
        <v>54</v>
      </c>
      <c r="F6" s="167">
        <v>0.28090277777777778</v>
      </c>
      <c r="G6" s="166">
        <v>54</v>
      </c>
      <c r="H6" s="166">
        <v>4</v>
      </c>
      <c r="J6" s="18">
        <f>VLOOKUP(K6,id!$A:$C,3,0)</f>
        <v>60</v>
      </c>
      <c r="K6" s="18" t="str">
        <f t="shared" si="0"/>
        <v>PachulskiLeszek1967</v>
      </c>
      <c r="L6" s="9" t="str">
        <f t="shared" si="1"/>
        <v>Pachulski</v>
      </c>
      <c r="M6" s="9" t="str">
        <f t="shared" si="1"/>
        <v>Leszek</v>
      </c>
      <c r="N6" s="9">
        <f t="shared" si="1"/>
        <v>0</v>
      </c>
      <c r="O6" s="9">
        <v>1967</v>
      </c>
      <c r="P6" s="9">
        <f t="shared" ref="P6:P39" si="4">P5*IF(T6&lt;1,T6,IF(U6&lt;1,U6,IF(S6&lt;1,S6,IF(R6&lt;1,R6,1))))</f>
        <v>45.846724351050682</v>
      </c>
      <c r="Q6" s="9"/>
      <c r="R6" s="9">
        <f t="shared" si="2"/>
        <v>0.99917593737124011</v>
      </c>
      <c r="S6" s="9">
        <v>1</v>
      </c>
      <c r="T6" s="9">
        <f t="shared" si="3"/>
        <v>1</v>
      </c>
      <c r="U6" s="9">
        <v>1</v>
      </c>
    </row>
    <row r="7" spans="1:21">
      <c r="A7" s="166" t="s">
        <v>197</v>
      </c>
      <c r="B7" s="166" t="s">
        <v>38</v>
      </c>
      <c r="D7" s="166" t="s">
        <v>321</v>
      </c>
      <c r="E7" s="166">
        <v>54</v>
      </c>
      <c r="F7" s="167">
        <v>0.28118055555555554</v>
      </c>
      <c r="G7" s="166">
        <v>54</v>
      </c>
      <c r="H7" s="166">
        <v>5</v>
      </c>
      <c r="J7" s="18">
        <f>VLOOKUP(K7,id!$A:$C,3,0)</f>
        <v>137</v>
      </c>
      <c r="K7" s="18" t="str">
        <f t="shared" si="0"/>
        <v>PachulskiMarek1968</v>
      </c>
      <c r="L7" s="9" t="str">
        <f t="shared" si="1"/>
        <v>Pachulski</v>
      </c>
      <c r="M7" s="9" t="str">
        <f t="shared" si="1"/>
        <v>Marek</v>
      </c>
      <c r="N7" s="9">
        <f t="shared" si="1"/>
        <v>0</v>
      </c>
      <c r="O7" s="9">
        <v>1968</v>
      </c>
      <c r="P7" s="9">
        <f t="shared" si="4"/>
        <v>45.801432452457398</v>
      </c>
      <c r="Q7" s="9"/>
      <c r="R7" s="9">
        <f t="shared" si="2"/>
        <v>0.9990121017535194</v>
      </c>
      <c r="S7" s="9">
        <v>1</v>
      </c>
      <c r="T7" s="9">
        <f t="shared" si="3"/>
        <v>1</v>
      </c>
      <c r="U7" s="9">
        <v>1</v>
      </c>
    </row>
    <row r="8" spans="1:21">
      <c r="A8" s="166" t="s">
        <v>169</v>
      </c>
      <c r="B8" s="166" t="s">
        <v>182</v>
      </c>
      <c r="C8" s="166" t="s">
        <v>174</v>
      </c>
      <c r="D8" s="166" t="s">
        <v>321</v>
      </c>
      <c r="E8" s="166">
        <v>54</v>
      </c>
      <c r="F8" s="167">
        <v>0.28546296296296297</v>
      </c>
      <c r="G8" s="166">
        <v>54</v>
      </c>
      <c r="H8" s="166">
        <v>6</v>
      </c>
      <c r="J8" s="18">
        <f>VLOOKUP(K8,id!$A:$C,3,0)</f>
        <v>61</v>
      </c>
      <c r="K8" s="18" t="str">
        <f t="shared" si="0"/>
        <v>PiwakowskiWojciech1977</v>
      </c>
      <c r="L8" s="9" t="str">
        <f t="shared" si="1"/>
        <v>Piwakowski</v>
      </c>
      <c r="M8" s="9" t="str">
        <f t="shared" si="1"/>
        <v>Wojciech</v>
      </c>
      <c r="N8" s="9" t="str">
        <f t="shared" si="1"/>
        <v>Harpagan</v>
      </c>
      <c r="O8" s="9">
        <v>1977</v>
      </c>
      <c r="P8" s="9">
        <f t="shared" si="4"/>
        <v>45.114336685047029</v>
      </c>
      <c r="Q8" s="9"/>
      <c r="R8" s="9">
        <f t="shared" si="2"/>
        <v>0.98499837820304892</v>
      </c>
      <c r="S8" s="9">
        <v>1</v>
      </c>
      <c r="T8" s="9">
        <f t="shared" si="3"/>
        <v>1</v>
      </c>
      <c r="U8" s="9">
        <v>1</v>
      </c>
    </row>
    <row r="9" spans="1:21">
      <c r="A9" s="166" t="s">
        <v>22</v>
      </c>
      <c r="B9" s="166" t="s">
        <v>23</v>
      </c>
      <c r="D9" s="166" t="s">
        <v>283</v>
      </c>
      <c r="E9" s="166">
        <v>54</v>
      </c>
      <c r="F9" s="167">
        <v>0.30613425925925924</v>
      </c>
      <c r="G9" s="166">
        <v>54</v>
      </c>
      <c r="H9" s="166">
        <v>7</v>
      </c>
      <c r="J9" s="18">
        <f>VLOOKUP(K9,id!$A:$C,3,0)</f>
        <v>9</v>
      </c>
      <c r="K9" s="18" t="str">
        <f t="shared" si="0"/>
        <v>LiszkaGrzegorz1964</v>
      </c>
      <c r="L9" s="9" t="str">
        <f t="shared" si="1"/>
        <v>Liszka</v>
      </c>
      <c r="M9" s="9" t="str">
        <f t="shared" si="1"/>
        <v>Grzegorz</v>
      </c>
      <c r="N9" s="9">
        <f t="shared" si="1"/>
        <v>0</v>
      </c>
      <c r="O9" s="9">
        <v>1964</v>
      </c>
      <c r="P9" s="9">
        <f t="shared" si="4"/>
        <v>42.068052930056709</v>
      </c>
      <c r="Q9" s="9"/>
      <c r="R9" s="9">
        <f t="shared" si="2"/>
        <v>0.932476370510397</v>
      </c>
      <c r="S9" s="9">
        <v>1</v>
      </c>
      <c r="T9" s="9">
        <f t="shared" si="3"/>
        <v>1</v>
      </c>
      <c r="U9" s="9">
        <v>1</v>
      </c>
    </row>
    <row r="10" spans="1:21">
      <c r="A10" s="166" t="s">
        <v>438</v>
      </c>
      <c r="B10" s="166" t="s">
        <v>67</v>
      </c>
      <c r="C10" s="166" t="s">
        <v>439</v>
      </c>
      <c r="D10" s="166" t="s">
        <v>321</v>
      </c>
      <c r="E10" s="166">
        <v>54</v>
      </c>
      <c r="F10" s="167">
        <v>0.31655092592592593</v>
      </c>
      <c r="G10" s="166">
        <v>54</v>
      </c>
      <c r="H10" s="166">
        <v>8</v>
      </c>
      <c r="J10" s="18">
        <f>VLOOKUP(K10,id!$A:$C,3,0)</f>
        <v>138</v>
      </c>
      <c r="K10" s="18" t="str">
        <f t="shared" si="0"/>
        <v>NowaczykMichał1977</v>
      </c>
      <c r="L10" s="9" t="str">
        <f t="shared" si="1"/>
        <v>Nowaczyk</v>
      </c>
      <c r="M10" s="9" t="str">
        <f t="shared" si="1"/>
        <v>Michał</v>
      </c>
      <c r="N10" s="9" t="str">
        <f t="shared" si="1"/>
        <v>We mgle po łydki</v>
      </c>
      <c r="O10" s="9">
        <v>1977</v>
      </c>
      <c r="P10" s="9">
        <f t="shared" si="4"/>
        <v>40.68372943327239</v>
      </c>
      <c r="Q10" s="9"/>
      <c r="R10" s="9">
        <f t="shared" si="2"/>
        <v>0.96709323583180984</v>
      </c>
      <c r="S10" s="9">
        <v>1</v>
      </c>
      <c r="T10" s="9">
        <f t="shared" si="3"/>
        <v>1</v>
      </c>
      <c r="U10" s="9">
        <v>1</v>
      </c>
    </row>
    <row r="11" spans="1:21">
      <c r="A11" s="166" t="s">
        <v>12</v>
      </c>
      <c r="B11" s="166" t="s">
        <v>21</v>
      </c>
      <c r="C11" s="166" t="s">
        <v>440</v>
      </c>
      <c r="D11" s="166" t="s">
        <v>441</v>
      </c>
      <c r="E11" s="166">
        <v>54</v>
      </c>
      <c r="F11" s="167">
        <v>0.31822916666666667</v>
      </c>
      <c r="G11" s="166">
        <v>54</v>
      </c>
      <c r="H11" s="166">
        <v>9</v>
      </c>
      <c r="J11" s="18">
        <f>VLOOKUP(K11,id!$A:$C,3,0)</f>
        <v>6</v>
      </c>
      <c r="K11" s="18" t="str">
        <f t="shared" si="0"/>
        <v>OwczarskiMarcin1978</v>
      </c>
      <c r="L11" s="9" t="str">
        <f t="shared" si="1"/>
        <v>Owczarski</v>
      </c>
      <c r="M11" s="9" t="str">
        <f t="shared" si="1"/>
        <v>Marcin</v>
      </c>
      <c r="N11" s="9" t="str">
        <f t="shared" si="1"/>
        <v>Bory Team</v>
      </c>
      <c r="O11" s="9">
        <v>1978</v>
      </c>
      <c r="P11" s="9">
        <f t="shared" si="4"/>
        <v>40.469176213857061</v>
      </c>
      <c r="Q11" s="9"/>
      <c r="R11" s="9">
        <f t="shared" si="2"/>
        <v>0.99472631387525001</v>
      </c>
      <c r="S11" s="9">
        <v>1</v>
      </c>
      <c r="T11" s="9">
        <f t="shared" si="3"/>
        <v>1</v>
      </c>
      <c r="U11" s="9">
        <v>1</v>
      </c>
    </row>
    <row r="12" spans="1:21">
      <c r="A12" s="166" t="s">
        <v>57</v>
      </c>
      <c r="B12" s="166" t="s">
        <v>56</v>
      </c>
      <c r="C12" s="166" t="s">
        <v>442</v>
      </c>
      <c r="D12" s="166" t="s">
        <v>443</v>
      </c>
      <c r="E12" s="166">
        <v>54</v>
      </c>
      <c r="F12" s="167">
        <v>0.31822916666666667</v>
      </c>
      <c r="G12" s="166">
        <v>54</v>
      </c>
      <c r="H12" s="166">
        <v>9</v>
      </c>
      <c r="J12" s="18">
        <f>VLOOKUP(K12,id!$A:$C,3,0)</f>
        <v>5</v>
      </c>
      <c r="K12" s="18" t="str">
        <f t="shared" si="0"/>
        <v>StanekRobert1967</v>
      </c>
      <c r="L12" s="9" t="str">
        <f t="shared" si="1"/>
        <v>Stanek</v>
      </c>
      <c r="M12" s="9" t="str">
        <f t="shared" si="1"/>
        <v>Robert</v>
      </c>
      <c r="N12" s="9" t="str">
        <f t="shared" si="1"/>
        <v>Rudy Kot</v>
      </c>
      <c r="O12" s="9">
        <v>1967</v>
      </c>
      <c r="P12" s="9">
        <f t="shared" si="4"/>
        <v>40.469176213857061</v>
      </c>
      <c r="Q12" s="9"/>
      <c r="R12" s="9">
        <f t="shared" si="2"/>
        <v>1</v>
      </c>
      <c r="S12" s="9">
        <v>1</v>
      </c>
      <c r="T12" s="9">
        <f t="shared" si="3"/>
        <v>1</v>
      </c>
      <c r="U12" s="9">
        <v>1</v>
      </c>
    </row>
    <row r="13" spans="1:21">
      <c r="A13" s="166" t="s">
        <v>183</v>
      </c>
      <c r="B13" s="166" t="s">
        <v>182</v>
      </c>
      <c r="D13" s="166" t="s">
        <v>307</v>
      </c>
      <c r="E13" s="166">
        <v>54</v>
      </c>
      <c r="F13" s="167">
        <v>0.31822916666666667</v>
      </c>
      <c r="G13" s="166">
        <v>54</v>
      </c>
      <c r="H13" s="166">
        <v>9</v>
      </c>
      <c r="J13" s="18">
        <f>VLOOKUP(K13,id!$A:$C,3,0)</f>
        <v>64</v>
      </c>
      <c r="K13" s="18" t="str">
        <f t="shared" si="0"/>
        <v>HołdakowskiWojciech1970</v>
      </c>
      <c r="L13" s="9" t="str">
        <f t="shared" si="1"/>
        <v>Hołdakowski</v>
      </c>
      <c r="M13" s="9" t="str">
        <f t="shared" si="1"/>
        <v>Wojciech</v>
      </c>
      <c r="N13" s="9">
        <f t="shared" si="1"/>
        <v>0</v>
      </c>
      <c r="O13" s="9">
        <v>1970</v>
      </c>
      <c r="P13" s="9">
        <f t="shared" si="4"/>
        <v>40.469176213857061</v>
      </c>
      <c r="Q13" s="9"/>
      <c r="R13" s="9">
        <f t="shared" si="2"/>
        <v>1</v>
      </c>
      <c r="S13" s="9">
        <v>1</v>
      </c>
      <c r="T13" s="9">
        <f t="shared" si="3"/>
        <v>1</v>
      </c>
      <c r="U13" s="9">
        <v>1</v>
      </c>
    </row>
    <row r="14" spans="1:21">
      <c r="A14" s="166" t="s">
        <v>201</v>
      </c>
      <c r="B14" s="166" t="s">
        <v>172</v>
      </c>
      <c r="C14" s="166" t="s">
        <v>444</v>
      </c>
      <c r="D14" s="166" t="s">
        <v>445</v>
      </c>
      <c r="E14" s="166">
        <v>54</v>
      </c>
      <c r="F14" s="167">
        <v>0.32550925925925928</v>
      </c>
      <c r="G14" s="166">
        <v>54</v>
      </c>
      <c r="H14" s="166">
        <v>12</v>
      </c>
      <c r="J14" s="18">
        <f>VLOOKUP(K14,id!$A:$C,3,0)</f>
        <v>65</v>
      </c>
      <c r="K14" s="18" t="str">
        <f t="shared" si="0"/>
        <v>JasikJakub1990</v>
      </c>
      <c r="L14" s="9" t="str">
        <f t="shared" si="1"/>
        <v>Jasik</v>
      </c>
      <c r="M14" s="9" t="str">
        <f t="shared" si="1"/>
        <v>Jakub</v>
      </c>
      <c r="N14" s="9" t="str">
        <f t="shared" si="1"/>
        <v>Samotny Jeździec</v>
      </c>
      <c r="O14" s="9">
        <v>1990</v>
      </c>
      <c r="P14" s="9">
        <f t="shared" si="4"/>
        <v>39.564073389276061</v>
      </c>
      <c r="Q14" s="9"/>
      <c r="R14" s="9">
        <f t="shared" si="2"/>
        <v>0.97763476034703456</v>
      </c>
      <c r="S14" s="9">
        <v>1</v>
      </c>
      <c r="T14" s="9">
        <f t="shared" si="3"/>
        <v>1</v>
      </c>
      <c r="U14" s="9">
        <v>1</v>
      </c>
    </row>
    <row r="15" spans="1:21">
      <c r="A15" s="166" t="s">
        <v>27</v>
      </c>
      <c r="B15" s="166" t="s">
        <v>21</v>
      </c>
      <c r="C15" s="166" t="s">
        <v>204</v>
      </c>
      <c r="D15" s="166" t="s">
        <v>307</v>
      </c>
      <c r="E15" s="166">
        <v>54</v>
      </c>
      <c r="F15" s="167">
        <v>0.32722222222222225</v>
      </c>
      <c r="G15" s="166">
        <v>54</v>
      </c>
      <c r="H15" s="166">
        <v>13</v>
      </c>
      <c r="J15" s="18">
        <f>VLOOKUP(K15,id!$A:$C,3,0)</f>
        <v>12</v>
      </c>
      <c r="K15" s="18" t="str">
        <f t="shared" si="0"/>
        <v>WitkowskiMarcin1969</v>
      </c>
      <c r="L15" s="9" t="str">
        <f t="shared" si="1"/>
        <v>Witkowski</v>
      </c>
      <c r="M15" s="9" t="str">
        <f t="shared" si="1"/>
        <v>Marcin</v>
      </c>
      <c r="N15" s="9" t="str">
        <f t="shared" si="1"/>
        <v>SONY MTB TEAM</v>
      </c>
      <c r="O15" s="9">
        <v>1969</v>
      </c>
      <c r="P15" s="9">
        <f t="shared" si="4"/>
        <v>39.356960950763998</v>
      </c>
      <c r="Q15" s="9"/>
      <c r="R15" s="9">
        <f t="shared" si="2"/>
        <v>0.99476513865308425</v>
      </c>
      <c r="S15" s="9">
        <v>1</v>
      </c>
      <c r="T15" s="9">
        <f t="shared" si="3"/>
        <v>1</v>
      </c>
      <c r="U15" s="9">
        <v>1</v>
      </c>
    </row>
    <row r="16" spans="1:21">
      <c r="A16" s="166" t="s">
        <v>446</v>
      </c>
      <c r="B16" s="166" t="s">
        <v>55</v>
      </c>
      <c r="C16" s="166" t="s">
        <v>189</v>
      </c>
      <c r="D16" s="166" t="s">
        <v>321</v>
      </c>
      <c r="E16" s="166">
        <v>54</v>
      </c>
      <c r="F16" s="167">
        <v>0.33106481481481481</v>
      </c>
      <c r="G16" s="166">
        <v>54</v>
      </c>
      <c r="H16" s="166">
        <v>14</v>
      </c>
      <c r="J16" s="18">
        <f>VLOOKUP(K16,id!$A:$C,3,0)</f>
        <v>139</v>
      </c>
      <c r="K16" s="18" t="str">
        <f t="shared" si="0"/>
        <v>JankowskiTomasz1967</v>
      </c>
      <c r="L16" s="9" t="str">
        <f t="shared" si="1"/>
        <v>Jankowski</v>
      </c>
      <c r="M16" s="9" t="str">
        <f t="shared" si="1"/>
        <v>Tomasz</v>
      </c>
      <c r="N16" s="9" t="str">
        <f t="shared" si="1"/>
        <v>GR3miasto</v>
      </c>
      <c r="O16" s="9">
        <v>1967</v>
      </c>
      <c r="P16" s="9">
        <f t="shared" si="4"/>
        <v>38.900153824639908</v>
      </c>
      <c r="Q16" s="9"/>
      <c r="R16" s="9">
        <f t="shared" si="2"/>
        <v>0.98839323171584403</v>
      </c>
      <c r="S16" s="9">
        <v>1</v>
      </c>
      <c r="T16" s="9">
        <f t="shared" si="3"/>
        <v>1</v>
      </c>
      <c r="U16" s="9">
        <v>1</v>
      </c>
    </row>
    <row r="17" spans="1:21">
      <c r="A17" s="166" t="s">
        <v>54</v>
      </c>
      <c r="B17" s="166" t="s">
        <v>55</v>
      </c>
      <c r="C17" s="166" t="s">
        <v>447</v>
      </c>
      <c r="D17" s="166" t="s">
        <v>448</v>
      </c>
      <c r="E17" s="166">
        <v>53</v>
      </c>
      <c r="F17" s="167">
        <v>0.32685185185185184</v>
      </c>
      <c r="G17" s="166">
        <v>53</v>
      </c>
      <c r="H17" s="166">
        <v>15</v>
      </c>
      <c r="J17" s="18">
        <f>VLOOKUP(K17,id!$A:$C,3,0)</f>
        <v>14</v>
      </c>
      <c r="K17" s="18" t="str">
        <f t="shared" si="0"/>
        <v>KoniecznyTomasz1960</v>
      </c>
      <c r="L17" s="9" t="str">
        <f t="shared" si="1"/>
        <v>Konieczny</v>
      </c>
      <c r="M17" s="9" t="str">
        <f t="shared" si="1"/>
        <v>Tomasz</v>
      </c>
      <c r="N17" s="9" t="str">
        <f t="shared" si="1"/>
        <v>Grupa Rowerowa Lipka</v>
      </c>
      <c r="O17" s="9">
        <v>1960</v>
      </c>
      <c r="P17" s="9">
        <f t="shared" si="4"/>
        <v>38.179780605665094</v>
      </c>
      <c r="Q17" s="9"/>
      <c r="R17" s="9">
        <f t="shared" si="2"/>
        <v>1.0128895184135978</v>
      </c>
      <c r="S17" s="9">
        <v>1</v>
      </c>
      <c r="T17" s="9">
        <f t="shared" si="3"/>
        <v>0.98148148148148151</v>
      </c>
      <c r="U17" s="9">
        <v>1</v>
      </c>
    </row>
    <row r="18" spans="1:21">
      <c r="A18" s="166" t="s">
        <v>222</v>
      </c>
      <c r="B18" s="166" t="s">
        <v>172</v>
      </c>
      <c r="C18" s="166" t="s">
        <v>449</v>
      </c>
      <c r="D18" s="166" t="s">
        <v>321</v>
      </c>
      <c r="E18" s="166">
        <v>52</v>
      </c>
      <c r="F18" s="167">
        <v>0.30902777777777779</v>
      </c>
      <c r="G18" s="166">
        <v>52</v>
      </c>
      <c r="H18" s="166">
        <v>16</v>
      </c>
      <c r="J18" s="18">
        <f>VLOOKUP(K18,id!$A:$C,3,0)</f>
        <v>70</v>
      </c>
      <c r="K18" s="18" t="str">
        <f t="shared" si="0"/>
        <v>SzumańskiJakub1983</v>
      </c>
      <c r="L18" s="9" t="str">
        <f t="shared" si="1"/>
        <v>Szumański</v>
      </c>
      <c r="M18" s="9" t="str">
        <f t="shared" si="1"/>
        <v>Jakub</v>
      </c>
      <c r="N18" s="9" t="str">
        <f t="shared" si="1"/>
        <v>KR Grunone</v>
      </c>
      <c r="O18" s="9">
        <v>1983</v>
      </c>
      <c r="P18" s="9">
        <f t="shared" si="4"/>
        <v>37.45940738669028</v>
      </c>
      <c r="Q18" s="9"/>
      <c r="R18" s="9">
        <f t="shared" si="2"/>
        <v>1.0576779026217227</v>
      </c>
      <c r="S18" s="9">
        <v>1</v>
      </c>
      <c r="T18" s="9">
        <f t="shared" si="3"/>
        <v>0.98113207547169812</v>
      </c>
      <c r="U18" s="9">
        <v>1</v>
      </c>
    </row>
    <row r="19" spans="1:21">
      <c r="A19" s="166" t="s">
        <v>297</v>
      </c>
      <c r="B19" s="166" t="s">
        <v>293</v>
      </c>
      <c r="C19" s="166" t="s">
        <v>450</v>
      </c>
      <c r="D19" s="166" t="s">
        <v>286</v>
      </c>
      <c r="E19" s="166">
        <v>52</v>
      </c>
      <c r="F19" s="167">
        <v>0.3298726851851852</v>
      </c>
      <c r="G19" s="166">
        <v>52</v>
      </c>
      <c r="H19" s="166">
        <v>17</v>
      </c>
      <c r="J19" s="18">
        <f>VLOOKUP(K19,id!$A:$C,3,0)</f>
        <v>101</v>
      </c>
      <c r="K19" s="18" t="str">
        <f t="shared" si="0"/>
        <v>WalentowskiRadosław1979</v>
      </c>
      <c r="L19" s="9" t="str">
        <f t="shared" si="1"/>
        <v>Walentowski</v>
      </c>
      <c r="M19" s="9" t="str">
        <f t="shared" si="1"/>
        <v>Radosław</v>
      </c>
      <c r="N19" s="9" t="str">
        <f t="shared" si="1"/>
        <v>Los Maruderos</v>
      </c>
      <c r="O19" s="9">
        <v>1979</v>
      </c>
      <c r="P19" s="9">
        <f t="shared" si="4"/>
        <v>35.092318768626733</v>
      </c>
      <c r="Q19" s="9"/>
      <c r="R19" s="9">
        <f t="shared" si="2"/>
        <v>0.93680923476369249</v>
      </c>
      <c r="S19" s="9">
        <v>1</v>
      </c>
      <c r="T19" s="9">
        <f t="shared" si="3"/>
        <v>1</v>
      </c>
      <c r="U19" s="9">
        <v>1</v>
      </c>
    </row>
    <row r="20" spans="1:21">
      <c r="A20" s="166" t="s">
        <v>102</v>
      </c>
      <c r="B20" s="166" t="s">
        <v>38</v>
      </c>
      <c r="C20" s="166" t="s">
        <v>189</v>
      </c>
      <c r="D20" s="166" t="s">
        <v>451</v>
      </c>
      <c r="E20" s="166">
        <v>50</v>
      </c>
      <c r="F20" s="167">
        <v>0.32541666666666669</v>
      </c>
      <c r="G20" s="166">
        <v>50</v>
      </c>
      <c r="H20" s="166">
        <v>18</v>
      </c>
      <c r="J20" s="18">
        <f>VLOOKUP(K20,id!$A:$C,3,0)</f>
        <v>28</v>
      </c>
      <c r="K20" s="18" t="str">
        <f t="shared" si="0"/>
        <v>SadowskiMarek1978</v>
      </c>
      <c r="L20" s="9" t="str">
        <f t="shared" ref="L20:N50" si="5">A20</f>
        <v>Sadowski</v>
      </c>
      <c r="M20" s="9" t="str">
        <f t="shared" si="5"/>
        <v>Marek</v>
      </c>
      <c r="N20" s="9" t="str">
        <f t="shared" si="5"/>
        <v>GR3miasto</v>
      </c>
      <c r="O20" s="9">
        <v>1978</v>
      </c>
      <c r="P20" s="9">
        <f t="shared" si="4"/>
        <v>33.742614200602631</v>
      </c>
      <c r="Q20" s="9"/>
      <c r="R20" s="9">
        <f t="shared" si="2"/>
        <v>1.0136932707355242</v>
      </c>
      <c r="S20" s="9">
        <v>1</v>
      </c>
      <c r="T20" s="9">
        <f t="shared" si="3"/>
        <v>0.96153846153846156</v>
      </c>
      <c r="U20" s="9">
        <v>1</v>
      </c>
    </row>
    <row r="21" spans="1:21">
      <c r="A21" s="166" t="s">
        <v>452</v>
      </c>
      <c r="B21" s="166" t="s">
        <v>453</v>
      </c>
      <c r="C21" s="166" t="s">
        <v>454</v>
      </c>
      <c r="D21" s="166" t="s">
        <v>321</v>
      </c>
      <c r="E21" s="166">
        <v>50</v>
      </c>
      <c r="F21" s="167">
        <v>0.32685185185185184</v>
      </c>
      <c r="G21" s="166">
        <v>50</v>
      </c>
      <c r="H21" s="166">
        <v>19</v>
      </c>
      <c r="J21" s="18">
        <f>VLOOKUP(K21,id!$A:$C,3,0)</f>
        <v>140</v>
      </c>
      <c r="K21" s="18" t="str">
        <f t="shared" si="0"/>
        <v>CiesielskiWitold1973</v>
      </c>
      <c r="L21" s="9" t="str">
        <f t="shared" si="5"/>
        <v>Ciesielski</v>
      </c>
      <c r="M21" s="9" t="str">
        <f t="shared" si="5"/>
        <v>Witold</v>
      </c>
      <c r="N21" s="9" t="str">
        <f t="shared" si="5"/>
        <v>turbo</v>
      </c>
      <c r="O21" s="9">
        <v>1973</v>
      </c>
      <c r="P21" s="9">
        <f t="shared" si="4"/>
        <v>33.594452580175059</v>
      </c>
      <c r="Q21" s="9"/>
      <c r="R21" s="9">
        <f t="shared" si="2"/>
        <v>0.99560906515580749</v>
      </c>
      <c r="S21" s="9">
        <v>1</v>
      </c>
      <c r="T21" s="9">
        <f t="shared" si="3"/>
        <v>1</v>
      </c>
      <c r="U21" s="9">
        <v>1</v>
      </c>
    </row>
    <row r="22" spans="1:21">
      <c r="A22" s="166" t="s">
        <v>455</v>
      </c>
      <c r="B22" s="166" t="s">
        <v>21</v>
      </c>
      <c r="C22" s="166" t="s">
        <v>456</v>
      </c>
      <c r="D22" s="166" t="s">
        <v>321</v>
      </c>
      <c r="E22" s="166">
        <v>48</v>
      </c>
      <c r="F22" s="167">
        <v>0.3223611111111111</v>
      </c>
      <c r="G22" s="166">
        <v>48</v>
      </c>
      <c r="H22" s="166">
        <v>20</v>
      </c>
      <c r="J22" s="18">
        <f>VLOOKUP(K22,id!$A:$C,3,0)</f>
        <v>141</v>
      </c>
      <c r="K22" s="18" t="str">
        <f t="shared" si="0"/>
        <v>RóżakMarcin1980</v>
      </c>
      <c r="L22" s="9" t="str">
        <f t="shared" si="5"/>
        <v>Różak</v>
      </c>
      <c r="M22" s="9" t="str">
        <f t="shared" si="5"/>
        <v>Marcin</v>
      </c>
      <c r="N22" s="9" t="str">
        <f t="shared" si="5"/>
        <v>ZNN Zespół Niespokojnych Nóg</v>
      </c>
      <c r="O22" s="9">
        <v>1980</v>
      </c>
      <c r="P22" s="9">
        <f t="shared" si="4"/>
        <v>32.250674476968058</v>
      </c>
      <c r="Q22" s="9"/>
      <c r="R22" s="9">
        <f t="shared" si="2"/>
        <v>1.0139307769639523</v>
      </c>
      <c r="S22" s="9">
        <v>1</v>
      </c>
      <c r="T22" s="9">
        <f t="shared" si="3"/>
        <v>0.96</v>
      </c>
      <c r="U22" s="9">
        <v>1</v>
      </c>
    </row>
    <row r="23" spans="1:21">
      <c r="A23" s="166" t="s">
        <v>457</v>
      </c>
      <c r="B23" s="166" t="s">
        <v>98</v>
      </c>
      <c r="C23" s="166" t="s">
        <v>456</v>
      </c>
      <c r="D23" s="166" t="s">
        <v>321</v>
      </c>
      <c r="E23" s="166">
        <v>48</v>
      </c>
      <c r="F23" s="167">
        <v>0.3223611111111111</v>
      </c>
      <c r="G23" s="166">
        <v>48</v>
      </c>
      <c r="H23" s="166">
        <v>20</v>
      </c>
      <c r="J23" s="18">
        <f>VLOOKUP(K23,id!$A:$C,3,0)</f>
        <v>142</v>
      </c>
      <c r="K23" s="18" t="str">
        <f t="shared" si="0"/>
        <v>PotyrałaJarosław1982</v>
      </c>
      <c r="L23" s="9" t="str">
        <f t="shared" si="5"/>
        <v>Potyrała</v>
      </c>
      <c r="M23" s="9" t="str">
        <f t="shared" si="5"/>
        <v>Jarosław</v>
      </c>
      <c r="N23" s="9" t="str">
        <f t="shared" si="5"/>
        <v>ZNN Zespół Niespokojnych Nóg</v>
      </c>
      <c r="O23" s="9">
        <v>1982</v>
      </c>
      <c r="P23" s="9">
        <f t="shared" si="4"/>
        <v>32.250674476968058</v>
      </c>
      <c r="Q23" s="9"/>
      <c r="R23" s="9">
        <f t="shared" si="2"/>
        <v>1</v>
      </c>
      <c r="S23" s="9">
        <v>1</v>
      </c>
      <c r="T23" s="9">
        <f t="shared" si="3"/>
        <v>1</v>
      </c>
      <c r="U23" s="9">
        <v>1</v>
      </c>
    </row>
    <row r="24" spans="1:21">
      <c r="A24" s="166" t="s">
        <v>24</v>
      </c>
      <c r="B24" s="166" t="s">
        <v>25</v>
      </c>
      <c r="D24" s="166" t="s">
        <v>321</v>
      </c>
      <c r="E24" s="166">
        <v>48</v>
      </c>
      <c r="F24" s="167">
        <v>0.3230555555555556</v>
      </c>
      <c r="G24" s="166">
        <v>48</v>
      </c>
      <c r="H24" s="166">
        <v>22</v>
      </c>
      <c r="J24" s="18">
        <f>VLOOKUP(K24,id!$A:$C,3,0)</f>
        <v>1</v>
      </c>
      <c r="K24" s="18" t="str">
        <f t="shared" si="0"/>
        <v>NowickiJacek1973</v>
      </c>
      <c r="L24" s="9" t="str">
        <f t="shared" si="5"/>
        <v>Nowicki</v>
      </c>
      <c r="M24" s="9" t="str">
        <f t="shared" si="5"/>
        <v>Jacek</v>
      </c>
      <c r="N24" s="9">
        <f t="shared" si="5"/>
        <v>0</v>
      </c>
      <c r="O24" s="9">
        <v>1973</v>
      </c>
      <c r="P24" s="9">
        <f t="shared" si="4"/>
        <v>32.181348005607418</v>
      </c>
      <c r="Q24" s="9"/>
      <c r="R24" s="9">
        <f t="shared" si="2"/>
        <v>0.99785038693035233</v>
      </c>
      <c r="S24" s="9">
        <v>1</v>
      </c>
      <c r="T24" s="9">
        <f t="shared" si="3"/>
        <v>1</v>
      </c>
      <c r="U24" s="9">
        <v>1</v>
      </c>
    </row>
    <row r="25" spans="1:21">
      <c r="A25" s="166" t="s">
        <v>24</v>
      </c>
      <c r="B25" s="166" t="s">
        <v>172</v>
      </c>
      <c r="D25" s="166" t="s">
        <v>321</v>
      </c>
      <c r="E25" s="166">
        <v>48</v>
      </c>
      <c r="F25" s="167">
        <v>0.3230555555555556</v>
      </c>
      <c r="G25" s="166">
        <v>48</v>
      </c>
      <c r="H25" s="166">
        <v>22</v>
      </c>
      <c r="J25" s="18">
        <f>VLOOKUP(K25,id!$A:$C,3,0)</f>
        <v>143</v>
      </c>
      <c r="K25" s="18" t="str">
        <f t="shared" si="0"/>
        <v>NowickiJakub2001</v>
      </c>
      <c r="L25" s="9" t="str">
        <f t="shared" si="5"/>
        <v>Nowicki</v>
      </c>
      <c r="M25" s="9" t="str">
        <f t="shared" si="5"/>
        <v>Jakub</v>
      </c>
      <c r="N25" s="9">
        <f t="shared" si="5"/>
        <v>0</v>
      </c>
      <c r="O25" s="9">
        <v>2001</v>
      </c>
      <c r="P25" s="9">
        <f t="shared" si="4"/>
        <v>32.181348005607418</v>
      </c>
      <c r="Q25" s="9"/>
      <c r="R25" s="9">
        <f t="shared" si="2"/>
        <v>1</v>
      </c>
      <c r="S25" s="9">
        <v>1</v>
      </c>
      <c r="T25" s="9">
        <f t="shared" si="3"/>
        <v>1</v>
      </c>
      <c r="U25" s="9">
        <v>1</v>
      </c>
    </row>
    <row r="26" spans="1:21">
      <c r="A26" s="166" t="s">
        <v>177</v>
      </c>
      <c r="B26" s="166" t="s">
        <v>19</v>
      </c>
      <c r="D26" s="166" t="s">
        <v>321</v>
      </c>
      <c r="E26" s="166">
        <v>47</v>
      </c>
      <c r="F26" s="167">
        <v>0.32821759259259259</v>
      </c>
      <c r="G26" s="166">
        <v>47</v>
      </c>
      <c r="H26" s="166">
        <v>24</v>
      </c>
      <c r="J26" s="18">
        <f>VLOOKUP(K26,id!$A:$C,3,0)</f>
        <v>73</v>
      </c>
      <c r="K26" s="18" t="str">
        <f t="shared" si="0"/>
        <v>MorawskiPiotr1959</v>
      </c>
      <c r="L26" s="9" t="str">
        <f t="shared" si="5"/>
        <v>Morawski</v>
      </c>
      <c r="M26" s="9" t="str">
        <f t="shared" si="5"/>
        <v>Piotr</v>
      </c>
      <c r="N26" s="9">
        <f t="shared" si="5"/>
        <v>0</v>
      </c>
      <c r="O26" s="9">
        <v>1959</v>
      </c>
      <c r="P26" s="9">
        <f t="shared" si="4"/>
        <v>31.510903255490597</v>
      </c>
      <c r="Q26" s="9"/>
      <c r="R26" s="9">
        <f t="shared" si="2"/>
        <v>0.98427251569222107</v>
      </c>
      <c r="S26" s="9">
        <v>1</v>
      </c>
      <c r="T26" s="9">
        <f t="shared" si="3"/>
        <v>0.97916666666666663</v>
      </c>
      <c r="U26" s="9">
        <v>1</v>
      </c>
    </row>
    <row r="27" spans="1:21">
      <c r="A27" s="166" t="s">
        <v>458</v>
      </c>
      <c r="B27" s="166" t="s">
        <v>25</v>
      </c>
      <c r="D27" s="166" t="s">
        <v>321</v>
      </c>
      <c r="E27" s="166">
        <v>46</v>
      </c>
      <c r="F27" s="167">
        <v>0.31479166666666664</v>
      </c>
      <c r="G27" s="166">
        <v>46</v>
      </c>
      <c r="H27" s="166">
        <v>25</v>
      </c>
      <c r="J27" s="18">
        <f>VLOOKUP(K27,id!$A:$C,3,0)</f>
        <v>144</v>
      </c>
      <c r="K27" s="18" t="str">
        <f t="shared" si="0"/>
        <v>DąbrowskiJacek1980</v>
      </c>
      <c r="L27" s="9" t="str">
        <f t="shared" si="5"/>
        <v>Dąbrowski</v>
      </c>
      <c r="M27" s="9" t="str">
        <f t="shared" si="5"/>
        <v>Jacek</v>
      </c>
      <c r="N27" s="9">
        <f t="shared" si="5"/>
        <v>0</v>
      </c>
      <c r="O27" s="9">
        <v>1980</v>
      </c>
      <c r="P27" s="9">
        <f t="shared" si="4"/>
        <v>30.840458505373775</v>
      </c>
      <c r="Q27" s="9"/>
      <c r="R27" s="9">
        <f t="shared" si="2"/>
        <v>1.0426501948672697</v>
      </c>
      <c r="S27" s="9">
        <v>1</v>
      </c>
      <c r="T27" s="9">
        <f t="shared" si="3"/>
        <v>0.97872340425531912</v>
      </c>
      <c r="U27" s="9">
        <v>1</v>
      </c>
    </row>
    <row r="28" spans="1:21">
      <c r="A28" s="166" t="s">
        <v>459</v>
      </c>
      <c r="B28" s="166" t="s">
        <v>460</v>
      </c>
      <c r="D28" s="166" t="s">
        <v>321</v>
      </c>
      <c r="E28" s="166">
        <v>46</v>
      </c>
      <c r="F28" s="167">
        <v>0.31517361111111114</v>
      </c>
      <c r="G28" s="166">
        <v>46</v>
      </c>
      <c r="H28" s="166">
        <v>26</v>
      </c>
      <c r="J28" s="18">
        <f>VLOOKUP(K28,id!$A:$C,3,0)</f>
        <v>145</v>
      </c>
      <c r="K28" s="18" t="str">
        <f t="shared" si="0"/>
        <v>NikonowiczAdrian1973</v>
      </c>
      <c r="L28" s="9" t="str">
        <f t="shared" si="5"/>
        <v>Nikonowicz</v>
      </c>
      <c r="M28" s="9" t="str">
        <f t="shared" si="5"/>
        <v>Adrian</v>
      </c>
      <c r="N28" s="9">
        <f t="shared" si="5"/>
        <v>0</v>
      </c>
      <c r="O28" s="9">
        <v>1973</v>
      </c>
      <c r="P28" s="9">
        <f t="shared" si="4"/>
        <v>30.803084368152316</v>
      </c>
      <c r="Q28" s="9"/>
      <c r="R28" s="9">
        <f t="shared" si="2"/>
        <v>0.99878814586317044</v>
      </c>
      <c r="S28" s="9">
        <v>1</v>
      </c>
      <c r="T28" s="9">
        <f t="shared" si="3"/>
        <v>1</v>
      </c>
      <c r="U28" s="9">
        <v>1</v>
      </c>
    </row>
    <row r="29" spans="1:21">
      <c r="A29" s="166" t="s">
        <v>33</v>
      </c>
      <c r="B29" s="166" t="s">
        <v>30</v>
      </c>
      <c r="D29" s="166" t="s">
        <v>307</v>
      </c>
      <c r="E29" s="166">
        <v>46</v>
      </c>
      <c r="F29" s="167">
        <v>0.32650462962962962</v>
      </c>
      <c r="G29" s="166">
        <v>46</v>
      </c>
      <c r="H29" s="166">
        <v>27</v>
      </c>
      <c r="J29" s="18">
        <f>VLOOKUP(K29,id!$A:$C,3,0)</f>
        <v>37</v>
      </c>
      <c r="K29" s="18" t="str">
        <f t="shared" si="0"/>
        <v>SmejdaAndrzej1965</v>
      </c>
      <c r="L29" s="9" t="str">
        <f t="shared" si="5"/>
        <v>Smejda</v>
      </c>
      <c r="M29" s="9" t="str">
        <f t="shared" si="5"/>
        <v>Andrzej</v>
      </c>
      <c r="N29" s="9">
        <f t="shared" si="5"/>
        <v>0</v>
      </c>
      <c r="O29" s="9">
        <v>1965</v>
      </c>
      <c r="P29" s="9">
        <f t="shared" si="4"/>
        <v>29.734093953532643</v>
      </c>
      <c r="Q29" s="9"/>
      <c r="R29" s="9">
        <f t="shared" si="2"/>
        <v>0.96529599432825253</v>
      </c>
      <c r="S29" s="9">
        <v>1</v>
      </c>
      <c r="T29" s="9">
        <f t="shared" si="3"/>
        <v>1</v>
      </c>
      <c r="U29" s="9">
        <v>1</v>
      </c>
    </row>
    <row r="30" spans="1:21">
      <c r="A30" s="166" t="s">
        <v>461</v>
      </c>
      <c r="B30" s="166" t="s">
        <v>67</v>
      </c>
      <c r="C30" s="166" t="s">
        <v>462</v>
      </c>
      <c r="D30" s="166" t="s">
        <v>463</v>
      </c>
      <c r="E30" s="166">
        <v>45</v>
      </c>
      <c r="F30" s="167">
        <v>0.32326388888888885</v>
      </c>
      <c r="G30" s="166">
        <v>45</v>
      </c>
      <c r="H30" s="166">
        <v>28</v>
      </c>
      <c r="J30" s="18">
        <f>VLOOKUP(K30,id!$A:$C,3,0)</f>
        <v>146</v>
      </c>
      <c r="K30" s="18" t="str">
        <f t="shared" si="0"/>
        <v>GrubaMichał1978</v>
      </c>
      <c r="L30" s="9" t="str">
        <f t="shared" si="5"/>
        <v>Gruba</v>
      </c>
      <c r="M30" s="9" t="str">
        <f t="shared" si="5"/>
        <v>Michał</v>
      </c>
      <c r="N30" s="9" t="str">
        <f t="shared" si="5"/>
        <v>Perła Team</v>
      </c>
      <c r="O30" s="9">
        <v>1978</v>
      </c>
      <c r="P30" s="9">
        <f t="shared" si="4"/>
        <v>29.087700606716716</v>
      </c>
      <c r="Q30" s="9"/>
      <c r="R30" s="9">
        <f t="shared" si="2"/>
        <v>1.0100250626566416</v>
      </c>
      <c r="S30" s="9">
        <v>1</v>
      </c>
      <c r="T30" s="9">
        <f t="shared" si="3"/>
        <v>0.97826086956521741</v>
      </c>
      <c r="U30" s="9">
        <v>1</v>
      </c>
    </row>
    <row r="31" spans="1:21">
      <c r="A31" s="166" t="s">
        <v>464</v>
      </c>
      <c r="B31" s="166" t="s">
        <v>21</v>
      </c>
      <c r="C31" s="166" t="s">
        <v>462</v>
      </c>
      <c r="D31" s="166" t="s">
        <v>463</v>
      </c>
      <c r="E31" s="166">
        <v>45</v>
      </c>
      <c r="F31" s="167">
        <v>0.32326388888888885</v>
      </c>
      <c r="G31" s="166">
        <v>45</v>
      </c>
      <c r="H31" s="166">
        <v>28</v>
      </c>
      <c r="J31" s="18">
        <f>VLOOKUP(K31,id!$A:$C,3,0)</f>
        <v>147</v>
      </c>
      <c r="K31" s="18" t="str">
        <f t="shared" si="0"/>
        <v>DoppkeMarcin1976</v>
      </c>
      <c r="L31" s="9" t="str">
        <f t="shared" si="5"/>
        <v>Doppke</v>
      </c>
      <c r="M31" s="9" t="str">
        <f t="shared" si="5"/>
        <v>Marcin</v>
      </c>
      <c r="N31" s="9" t="str">
        <f t="shared" si="5"/>
        <v>Perła Team</v>
      </c>
      <c r="O31" s="9">
        <v>1976</v>
      </c>
      <c r="P31" s="9">
        <f t="shared" si="4"/>
        <v>29.087700606716716</v>
      </c>
      <c r="Q31" s="9"/>
      <c r="R31" s="9">
        <f t="shared" si="2"/>
        <v>1</v>
      </c>
      <c r="S31" s="9">
        <v>1</v>
      </c>
      <c r="T31" s="9">
        <f t="shared" si="3"/>
        <v>1</v>
      </c>
      <c r="U31" s="9">
        <v>1</v>
      </c>
    </row>
    <row r="32" spans="1:21">
      <c r="A32" s="166" t="s">
        <v>72</v>
      </c>
      <c r="B32" s="166" t="s">
        <v>73</v>
      </c>
      <c r="D32" s="166" t="s">
        <v>445</v>
      </c>
      <c r="E32" s="166">
        <v>45</v>
      </c>
      <c r="F32" s="167">
        <v>0.33041666666666664</v>
      </c>
      <c r="G32" s="166">
        <v>45</v>
      </c>
      <c r="H32" s="166">
        <v>30</v>
      </c>
      <c r="J32" s="18">
        <f>VLOOKUP(K32,id!$A:$C,3,0)</f>
        <v>31</v>
      </c>
      <c r="K32" s="18" t="str">
        <f t="shared" si="0"/>
        <v>JańczakWiesław1963</v>
      </c>
      <c r="L32" s="9" t="str">
        <f t="shared" si="5"/>
        <v>Jańczak</v>
      </c>
      <c r="M32" s="9" t="str">
        <f t="shared" si="5"/>
        <v>Wiesław</v>
      </c>
      <c r="N32" s="9">
        <f t="shared" si="5"/>
        <v>0</v>
      </c>
      <c r="O32" s="9">
        <v>1963</v>
      </c>
      <c r="P32" s="9">
        <f t="shared" si="4"/>
        <v>28.4580173022838</v>
      </c>
      <c r="Q32" s="9"/>
      <c r="R32" s="9">
        <f t="shared" si="2"/>
        <v>0.97835224884405214</v>
      </c>
      <c r="S32" s="9">
        <v>1</v>
      </c>
      <c r="T32" s="9">
        <f t="shared" si="3"/>
        <v>1</v>
      </c>
      <c r="U32" s="9">
        <v>1</v>
      </c>
    </row>
    <row r="33" spans="1:21">
      <c r="A33" s="166" t="s">
        <v>112</v>
      </c>
      <c r="B33" s="166" t="s">
        <v>113</v>
      </c>
      <c r="C33" s="166" t="s">
        <v>221</v>
      </c>
      <c r="D33" s="166" t="s">
        <v>465</v>
      </c>
      <c r="E33" s="166">
        <v>44</v>
      </c>
      <c r="F33" s="167">
        <v>0.31670138888888888</v>
      </c>
      <c r="G33" s="166">
        <v>44</v>
      </c>
      <c r="H33" s="166">
        <v>31</v>
      </c>
      <c r="J33" s="18">
        <f>VLOOKUP(K33,id!$A:$C,3,0)</f>
        <v>30</v>
      </c>
      <c r="K33" s="18" t="str">
        <f t="shared" si="0"/>
        <v>GłomskiAleksander1988</v>
      </c>
      <c r="L33" s="9" t="str">
        <f t="shared" si="5"/>
        <v>Głomski</v>
      </c>
      <c r="M33" s="9" t="str">
        <f t="shared" si="5"/>
        <v>Aleksander</v>
      </c>
      <c r="N33" s="9" t="str">
        <f t="shared" si="5"/>
        <v>jogurtnarowerze.pl</v>
      </c>
      <c r="O33" s="9">
        <v>1988</v>
      </c>
      <c r="P33" s="9">
        <f t="shared" si="4"/>
        <v>27.825616917788604</v>
      </c>
      <c r="Q33" s="9"/>
      <c r="R33" s="9">
        <f t="shared" si="2"/>
        <v>1.0433066549720424</v>
      </c>
      <c r="S33" s="9">
        <v>1</v>
      </c>
      <c r="T33" s="9">
        <f t="shared" si="3"/>
        <v>0.97777777777777775</v>
      </c>
      <c r="U33" s="9">
        <v>1</v>
      </c>
    </row>
    <row r="34" spans="1:21">
      <c r="A34" s="166" t="s">
        <v>466</v>
      </c>
      <c r="B34" s="166" t="s">
        <v>21</v>
      </c>
      <c r="C34" s="166" t="s">
        <v>467</v>
      </c>
      <c r="D34" s="166" t="s">
        <v>445</v>
      </c>
      <c r="E34" s="166">
        <v>42</v>
      </c>
      <c r="F34" s="167">
        <v>0.32842592592592595</v>
      </c>
      <c r="G34" s="166">
        <v>42</v>
      </c>
      <c r="H34" s="166">
        <v>32</v>
      </c>
      <c r="J34" s="18">
        <f>VLOOKUP(K34,id!$A:$C,3,0)</f>
        <v>148</v>
      </c>
      <c r="K34" s="18" t="str">
        <f t="shared" si="0"/>
        <v>ChmielewskiMarcin1984</v>
      </c>
      <c r="L34" s="9" t="str">
        <f t="shared" si="5"/>
        <v>Chmielewski</v>
      </c>
      <c r="M34" s="9" t="str">
        <f t="shared" si="5"/>
        <v>Marcin</v>
      </c>
      <c r="N34" s="9" t="str">
        <f t="shared" si="5"/>
        <v>Ciepłe Kluchy</v>
      </c>
      <c r="O34" s="9">
        <v>1984</v>
      </c>
      <c r="P34" s="9">
        <f t="shared" si="4"/>
        <v>26.560816148798214</v>
      </c>
      <c r="Q34" s="9"/>
      <c r="R34" s="9">
        <f t="shared" si="2"/>
        <v>0.96430081759233144</v>
      </c>
      <c r="S34" s="9">
        <v>1</v>
      </c>
      <c r="T34" s="9">
        <f t="shared" si="3"/>
        <v>0.95454545454545459</v>
      </c>
      <c r="U34" s="9">
        <v>1</v>
      </c>
    </row>
    <row r="35" spans="1:21">
      <c r="A35" s="166" t="s">
        <v>468</v>
      </c>
      <c r="B35" s="166" t="s">
        <v>71</v>
      </c>
      <c r="C35" s="166" t="s">
        <v>469</v>
      </c>
      <c r="D35" s="166" t="s">
        <v>470</v>
      </c>
      <c r="E35" s="166">
        <v>39</v>
      </c>
      <c r="F35" s="167">
        <v>0.32348379629629631</v>
      </c>
      <c r="G35" s="166">
        <v>39</v>
      </c>
      <c r="H35" s="166">
        <v>33</v>
      </c>
      <c r="J35" s="18">
        <f>VLOOKUP(K35,id!$A:$C,3,0)</f>
        <v>149</v>
      </c>
      <c r="K35" s="18" t="str">
        <f t="shared" si="0"/>
        <v>WarmowskiŁukasz1984</v>
      </c>
      <c r="L35" s="9" t="str">
        <f t="shared" si="5"/>
        <v>Warmowski</v>
      </c>
      <c r="M35" s="9" t="str">
        <f t="shared" si="5"/>
        <v>Łukasz</v>
      </c>
      <c r="N35" s="9" t="str">
        <f t="shared" si="5"/>
        <v>WARMA Team</v>
      </c>
      <c r="O35" s="9">
        <v>1984</v>
      </c>
      <c r="P35" s="9">
        <f t="shared" si="4"/>
        <v>24.663614995312628</v>
      </c>
      <c r="Q35" s="9"/>
      <c r="R35" s="9">
        <f t="shared" si="2"/>
        <v>1.015277827471466</v>
      </c>
      <c r="S35" s="9">
        <v>1</v>
      </c>
      <c r="T35" s="9">
        <f t="shared" si="3"/>
        <v>0.9285714285714286</v>
      </c>
      <c r="U35" s="9">
        <v>1</v>
      </c>
    </row>
    <row r="36" spans="1:21">
      <c r="A36" s="166" t="s">
        <v>468</v>
      </c>
      <c r="B36" s="166" t="s">
        <v>21</v>
      </c>
      <c r="C36" s="166" t="s">
        <v>469</v>
      </c>
      <c r="D36" s="166" t="s">
        <v>471</v>
      </c>
      <c r="E36" s="166">
        <v>39</v>
      </c>
      <c r="F36" s="167">
        <v>0.32348379629629631</v>
      </c>
      <c r="G36" s="166">
        <v>39</v>
      </c>
      <c r="H36" s="166">
        <v>33</v>
      </c>
      <c r="J36" s="18">
        <f>VLOOKUP(K36,id!$A:$C,3,0)</f>
        <v>150</v>
      </c>
      <c r="K36" s="18" t="str">
        <f t="shared" si="0"/>
        <v>WarmowskiMarcin1979</v>
      </c>
      <c r="L36" s="9" t="str">
        <f t="shared" si="5"/>
        <v>Warmowski</v>
      </c>
      <c r="M36" s="9" t="str">
        <f t="shared" si="5"/>
        <v>Marcin</v>
      </c>
      <c r="N36" s="9" t="str">
        <f t="shared" si="5"/>
        <v>WARMA Team</v>
      </c>
      <c r="O36" s="9">
        <v>1979</v>
      </c>
      <c r="P36" s="9">
        <f t="shared" si="4"/>
        <v>24.663614995312628</v>
      </c>
      <c r="Q36" s="9"/>
      <c r="R36" s="9">
        <f t="shared" si="2"/>
        <v>1</v>
      </c>
      <c r="S36" s="9">
        <v>1</v>
      </c>
      <c r="T36" s="9">
        <f t="shared" si="3"/>
        <v>1</v>
      </c>
      <c r="U36" s="9">
        <v>1</v>
      </c>
    </row>
    <row r="37" spans="1:21">
      <c r="A37" s="166" t="s">
        <v>234</v>
      </c>
      <c r="B37" s="166" t="s">
        <v>235</v>
      </c>
      <c r="C37" s="166" t="s">
        <v>233</v>
      </c>
      <c r="D37" s="166" t="s">
        <v>472</v>
      </c>
      <c r="E37" s="166">
        <v>38</v>
      </c>
      <c r="F37" s="167">
        <v>0.33306712962962964</v>
      </c>
      <c r="G37" s="166">
        <v>38</v>
      </c>
      <c r="H37" s="166">
        <v>35</v>
      </c>
      <c r="J37" s="18">
        <f>VLOOKUP(K37,id!$A:$C,3,0)</f>
        <v>81</v>
      </c>
      <c r="K37" s="18" t="str">
        <f t="shared" si="0"/>
        <v>KotkowskiKamil1990</v>
      </c>
      <c r="L37" s="9" t="str">
        <f t="shared" si="5"/>
        <v>Kotkowski</v>
      </c>
      <c r="M37" s="9" t="str">
        <f t="shared" si="5"/>
        <v>Kamil</v>
      </c>
      <c r="N37" s="9" t="str">
        <f t="shared" si="5"/>
        <v>Królowie Lasu</v>
      </c>
      <c r="O37" s="9">
        <v>1990</v>
      </c>
      <c r="P37" s="9">
        <f t="shared" si="4"/>
        <v>24.031214610817432</v>
      </c>
      <c r="Q37" s="9"/>
      <c r="R37" s="9">
        <f t="shared" si="2"/>
        <v>0.97122702157973384</v>
      </c>
      <c r="S37" s="9">
        <v>1</v>
      </c>
      <c r="T37" s="9">
        <f t="shared" si="3"/>
        <v>0.97435897435897434</v>
      </c>
      <c r="U37" s="9">
        <v>1</v>
      </c>
    </row>
    <row r="38" spans="1:21">
      <c r="A38" s="166" t="s">
        <v>232</v>
      </c>
      <c r="B38" s="166" t="s">
        <v>78</v>
      </c>
      <c r="C38" s="166" t="s">
        <v>233</v>
      </c>
      <c r="D38" s="166" t="s">
        <v>472</v>
      </c>
      <c r="E38" s="166">
        <v>37</v>
      </c>
      <c r="F38" s="167">
        <v>0.33293981481481483</v>
      </c>
      <c r="G38" s="166">
        <v>37</v>
      </c>
      <c r="H38" s="166">
        <v>36</v>
      </c>
      <c r="J38" s="18">
        <f>VLOOKUP(K38,id!$A:$C,3,0)</f>
        <v>80</v>
      </c>
      <c r="K38" s="18" t="str">
        <f t="shared" si="0"/>
        <v>WysockiMaciej1990</v>
      </c>
      <c r="L38" s="9" t="str">
        <f t="shared" si="5"/>
        <v>Wysocki</v>
      </c>
      <c r="M38" s="9" t="str">
        <f t="shared" si="5"/>
        <v>Maciej</v>
      </c>
      <c r="N38" s="9" t="str">
        <f t="shared" si="5"/>
        <v>Królowie Lasu</v>
      </c>
      <c r="O38" s="9">
        <v>1990</v>
      </c>
      <c r="P38" s="9">
        <f t="shared" si="4"/>
        <v>23.398814226322237</v>
      </c>
      <c r="Q38" s="9"/>
      <c r="R38" s="9">
        <f t="shared" si="2"/>
        <v>1.0003823958840297</v>
      </c>
      <c r="S38" s="9">
        <v>1</v>
      </c>
      <c r="T38" s="9">
        <f t="shared" si="3"/>
        <v>0.97368421052631582</v>
      </c>
      <c r="U38" s="9">
        <v>1</v>
      </c>
    </row>
    <row r="39" spans="1:21">
      <c r="A39" s="166" t="s">
        <v>473</v>
      </c>
      <c r="B39" s="166" t="s">
        <v>460</v>
      </c>
      <c r="D39" s="166" t="s">
        <v>321</v>
      </c>
      <c r="E39" s="166">
        <v>48</v>
      </c>
      <c r="F39" s="167">
        <v>0.34087962962962964</v>
      </c>
      <c r="G39" s="166">
        <v>37</v>
      </c>
      <c r="H39" s="166">
        <v>37</v>
      </c>
      <c r="J39" s="18">
        <f>VLOOKUP(K39,id!$A:$C,3,0)</f>
        <v>151</v>
      </c>
      <c r="K39" s="18" t="str">
        <f t="shared" si="0"/>
        <v>ChomickiAdrian1984</v>
      </c>
      <c r="L39" s="9" t="str">
        <f t="shared" si="5"/>
        <v>Chomicki</v>
      </c>
      <c r="M39" s="9" t="str">
        <f t="shared" si="5"/>
        <v>Adrian</v>
      </c>
      <c r="N39" s="9">
        <f t="shared" si="5"/>
        <v>0</v>
      </c>
      <c r="O39" s="9">
        <v>1984</v>
      </c>
      <c r="P39" s="9">
        <f t="shared" si="4"/>
        <v>22.853805854759795</v>
      </c>
      <c r="Q39" s="9"/>
      <c r="R39" s="9">
        <f t="shared" si="2"/>
        <v>0.97670786364253703</v>
      </c>
      <c r="S39" s="9">
        <v>1</v>
      </c>
      <c r="T39" s="9">
        <f t="shared" si="3"/>
        <v>1</v>
      </c>
      <c r="U39" s="9">
        <v>1</v>
      </c>
    </row>
    <row r="40" spans="1:21">
      <c r="A40" s="166" t="s">
        <v>32</v>
      </c>
      <c r="B40" s="166" t="s">
        <v>29</v>
      </c>
      <c r="C40" s="166" t="s">
        <v>181</v>
      </c>
      <c r="D40" s="166" t="s">
        <v>474</v>
      </c>
      <c r="E40" s="166">
        <v>33</v>
      </c>
      <c r="F40" s="167">
        <v>0.32245370370370369</v>
      </c>
      <c r="G40" s="166">
        <v>33</v>
      </c>
      <c r="H40" s="166">
        <v>38</v>
      </c>
      <c r="J40" s="18">
        <f>VLOOKUP(K40,id!$A:$C,3,0)</f>
        <v>15</v>
      </c>
      <c r="K40" s="18" t="str">
        <f t="shared" si="0"/>
        <v>OrłowskiLeszek1958</v>
      </c>
      <c r="L40" s="9" t="str">
        <f t="shared" si="5"/>
        <v>Orłowski</v>
      </c>
      <c r="M40" s="9" t="str">
        <f t="shared" si="5"/>
        <v>Leszek</v>
      </c>
      <c r="N40" s="9" t="str">
        <f t="shared" si="5"/>
        <v>Troll Team</v>
      </c>
      <c r="O40" s="9">
        <v>1958</v>
      </c>
      <c r="P40" s="9">
        <f t="shared" ref="P40:P50" si="6">P39*IF(T40&lt;1,T40,IF(U40&lt;1,U40,IF(S40&lt;1,S40,IF(R40&lt;1,R40,1))))</f>
        <v>20.383124140731709</v>
      </c>
      <c r="Q40" s="9"/>
      <c r="R40" s="9">
        <f t="shared" ref="R40:R50" si="7">F39/F40</f>
        <v>1.0571428571428572</v>
      </c>
      <c r="S40" s="9">
        <v>1</v>
      </c>
      <c r="T40" s="9">
        <f t="shared" ref="T40:T50" si="8">G40/G39</f>
        <v>0.89189189189189189</v>
      </c>
      <c r="U40" s="9">
        <v>1</v>
      </c>
    </row>
    <row r="41" spans="1:21">
      <c r="A41" s="166" t="s">
        <v>31</v>
      </c>
      <c r="B41" s="166" t="s">
        <v>29</v>
      </c>
      <c r="C41" s="166" t="s">
        <v>181</v>
      </c>
      <c r="D41" s="166" t="s">
        <v>474</v>
      </c>
      <c r="E41" s="166">
        <v>33</v>
      </c>
      <c r="F41" s="167">
        <v>0.32245370370370369</v>
      </c>
      <c r="G41" s="166">
        <v>33</v>
      </c>
      <c r="H41" s="166">
        <v>38</v>
      </c>
      <c r="J41" s="18">
        <f>VLOOKUP(K41,id!$A:$C,3,0)</f>
        <v>16</v>
      </c>
      <c r="K41" s="18" t="str">
        <f t="shared" si="0"/>
        <v>PapisLeszek1958</v>
      </c>
      <c r="L41" s="9" t="str">
        <f t="shared" si="5"/>
        <v>Papis</v>
      </c>
      <c r="M41" s="9" t="str">
        <f t="shared" si="5"/>
        <v>Leszek</v>
      </c>
      <c r="N41" s="9" t="str">
        <f t="shared" si="5"/>
        <v>Troll Team</v>
      </c>
      <c r="O41" s="9">
        <v>1958</v>
      </c>
      <c r="P41" s="9">
        <f t="shared" si="6"/>
        <v>20.383124140731709</v>
      </c>
      <c r="Q41" s="9"/>
      <c r="R41" s="9">
        <f t="shared" si="7"/>
        <v>1</v>
      </c>
      <c r="S41" s="9">
        <v>1</v>
      </c>
      <c r="T41" s="9">
        <f t="shared" si="8"/>
        <v>1</v>
      </c>
      <c r="U41" s="9">
        <v>1</v>
      </c>
    </row>
    <row r="42" spans="1:21">
      <c r="A42" s="166" t="s">
        <v>169</v>
      </c>
      <c r="B42" s="166" t="s">
        <v>30</v>
      </c>
      <c r="C42" s="166" t="s">
        <v>477</v>
      </c>
      <c r="D42" s="166" t="s">
        <v>321</v>
      </c>
      <c r="E42" s="166">
        <v>33</v>
      </c>
      <c r="F42" s="167">
        <v>0.33480324074074069</v>
      </c>
      <c r="G42" s="166">
        <v>30</v>
      </c>
      <c r="H42" s="166">
        <v>42</v>
      </c>
      <c r="J42" s="18">
        <f>VLOOKUP(K42,id!$A:$C,3,0)</f>
        <v>152</v>
      </c>
      <c r="K42" s="18" t="str">
        <f t="shared" si="0"/>
        <v>PiwakowskiAndrzej1951</v>
      </c>
      <c r="L42" s="9" t="str">
        <f t="shared" si="5"/>
        <v>Piwakowski</v>
      </c>
      <c r="M42" s="9" t="str">
        <f t="shared" si="5"/>
        <v>Andrzej</v>
      </c>
      <c r="N42" s="9" t="str">
        <f t="shared" si="5"/>
        <v>anpi</v>
      </c>
      <c r="O42" s="9">
        <v>1951</v>
      </c>
      <c r="P42" s="9">
        <f t="shared" si="6"/>
        <v>18.530112855210643</v>
      </c>
      <c r="Q42" s="9"/>
      <c r="R42" s="9">
        <f t="shared" si="7"/>
        <v>0.96311404570124803</v>
      </c>
      <c r="S42" s="9">
        <v>1</v>
      </c>
      <c r="T42" s="9">
        <f t="shared" si="8"/>
        <v>0.90909090909090906</v>
      </c>
      <c r="U42" s="9">
        <v>1</v>
      </c>
    </row>
    <row r="43" spans="1:21">
      <c r="A43" s="166" t="s">
        <v>279</v>
      </c>
      <c r="B43" s="166" t="s">
        <v>481</v>
      </c>
      <c r="C43" s="166" t="s">
        <v>479</v>
      </c>
      <c r="D43" s="166" t="s">
        <v>480</v>
      </c>
      <c r="E43" s="166">
        <v>33</v>
      </c>
      <c r="F43" s="167">
        <v>0.33549768518518519</v>
      </c>
      <c r="G43" s="166">
        <v>29</v>
      </c>
      <c r="H43" s="166">
        <v>43</v>
      </c>
      <c r="J43" s="18">
        <f>VLOOKUP(K43,id!$A:$C,3,0)</f>
        <v>153</v>
      </c>
      <c r="K43" s="18" t="str">
        <f t="shared" si="0"/>
        <v>AdamczykJarek1967</v>
      </c>
      <c r="L43" s="9" t="str">
        <f t="shared" si="5"/>
        <v>Adamczyk</v>
      </c>
      <c r="M43" s="9" t="str">
        <f t="shared" si="5"/>
        <v>Jarek</v>
      </c>
      <c r="N43" s="9" t="str">
        <f t="shared" si="5"/>
        <v>Zbieranina z Niesięcina</v>
      </c>
      <c r="O43" s="9">
        <v>1967</v>
      </c>
      <c r="P43" s="9">
        <f t="shared" si="6"/>
        <v>17.91244242670362</v>
      </c>
      <c r="Q43" s="9"/>
      <c r="R43" s="9">
        <f t="shared" si="7"/>
        <v>0.99793010659950998</v>
      </c>
      <c r="S43" s="9">
        <v>1</v>
      </c>
      <c r="T43" s="9">
        <f t="shared" si="8"/>
        <v>0.96666666666666667</v>
      </c>
      <c r="U43" s="9">
        <v>1</v>
      </c>
    </row>
    <row r="44" spans="1:21">
      <c r="A44" s="166" t="s">
        <v>482</v>
      </c>
      <c r="B44" s="166" t="s">
        <v>55</v>
      </c>
      <c r="C44" s="166" t="s">
        <v>483</v>
      </c>
      <c r="D44" s="166" t="s">
        <v>465</v>
      </c>
      <c r="E44" s="166">
        <v>25</v>
      </c>
      <c r="F44" s="167">
        <v>0.33026620370370369</v>
      </c>
      <c r="G44" s="166">
        <v>25</v>
      </c>
      <c r="H44" s="166">
        <v>45</v>
      </c>
      <c r="J44" s="18">
        <f>VLOOKUP(K44,id!$A:$C,3,0)</f>
        <v>154</v>
      </c>
      <c r="K44" s="18" t="str">
        <f t="shared" si="0"/>
        <v>ChojnowskiTomasz</v>
      </c>
      <c r="L44" s="9" t="str">
        <f t="shared" si="5"/>
        <v>Chojnowski</v>
      </c>
      <c r="M44" s="9" t="str">
        <f t="shared" si="5"/>
        <v>Tomasz</v>
      </c>
      <c r="N44" s="9" t="str">
        <f t="shared" si="5"/>
        <v>Toruński Klub Triathlonowy</v>
      </c>
      <c r="O44" s="9"/>
      <c r="P44" s="9">
        <f t="shared" si="6"/>
        <v>15.441760712675533</v>
      </c>
      <c r="Q44" s="9"/>
      <c r="R44" s="9">
        <f t="shared" si="7"/>
        <v>1.015840196250219</v>
      </c>
      <c r="S44" s="9">
        <v>1</v>
      </c>
      <c r="T44" s="9">
        <f t="shared" si="8"/>
        <v>0.86206896551724133</v>
      </c>
      <c r="U44" s="9">
        <v>1</v>
      </c>
    </row>
    <row r="45" spans="1:21">
      <c r="A45" s="166" t="s">
        <v>484</v>
      </c>
      <c r="B45" s="166" t="s">
        <v>78</v>
      </c>
      <c r="C45" s="166" t="s">
        <v>485</v>
      </c>
      <c r="D45" s="166" t="s">
        <v>486</v>
      </c>
      <c r="E45" s="166">
        <v>43</v>
      </c>
      <c r="F45" s="167">
        <v>0.34619212962962959</v>
      </c>
      <c r="G45" s="166">
        <v>24</v>
      </c>
      <c r="H45" s="166">
        <v>46</v>
      </c>
      <c r="J45" s="18">
        <f>VLOOKUP(K45,id!$A:$C,3,0)</f>
        <v>155</v>
      </c>
      <c r="K45" s="18" t="str">
        <f t="shared" si="0"/>
        <v>WalterMaciej1970</v>
      </c>
      <c r="L45" s="9" t="str">
        <f t="shared" si="5"/>
        <v>Walter</v>
      </c>
      <c r="M45" s="9" t="str">
        <f t="shared" si="5"/>
        <v>Maciej</v>
      </c>
      <c r="N45" s="9" t="str">
        <f t="shared" si="5"/>
        <v>zwijakchcesz</v>
      </c>
      <c r="O45" s="9">
        <v>1970</v>
      </c>
      <c r="P45" s="9">
        <f t="shared" si="6"/>
        <v>14.824090284168511</v>
      </c>
      <c r="Q45" s="9"/>
      <c r="R45" s="9">
        <f t="shared" si="7"/>
        <v>0.9539968573434523</v>
      </c>
      <c r="S45" s="9">
        <v>1</v>
      </c>
      <c r="T45" s="9">
        <f t="shared" si="8"/>
        <v>0.96</v>
      </c>
      <c r="U45" s="9">
        <v>1</v>
      </c>
    </row>
    <row r="46" spans="1:21">
      <c r="A46" s="166" t="s">
        <v>487</v>
      </c>
      <c r="B46" s="166" t="s">
        <v>58</v>
      </c>
      <c r="C46" s="166" t="s">
        <v>488</v>
      </c>
      <c r="D46" s="166" t="s">
        <v>489</v>
      </c>
      <c r="E46" s="166">
        <v>43</v>
      </c>
      <c r="F46" s="167">
        <v>0.34619212962962959</v>
      </c>
      <c r="G46" s="166">
        <v>24</v>
      </c>
      <c r="H46" s="166">
        <v>46</v>
      </c>
      <c r="J46" s="18">
        <f>VLOOKUP(K46,id!$A:$C,3,0)</f>
        <v>156</v>
      </c>
      <c r="K46" s="18" t="str">
        <f t="shared" si="0"/>
        <v>ZagozdonArtur</v>
      </c>
      <c r="L46" s="9" t="str">
        <f t="shared" si="5"/>
        <v>Zagozdon</v>
      </c>
      <c r="M46" s="9" t="str">
        <f t="shared" si="5"/>
        <v>Artur</v>
      </c>
      <c r="N46" s="9" t="str">
        <f t="shared" si="5"/>
        <v>Zagony</v>
      </c>
      <c r="O46" s="9"/>
      <c r="P46" s="9">
        <f t="shared" si="6"/>
        <v>14.824090284168511</v>
      </c>
      <c r="Q46" s="9"/>
      <c r="R46" s="9">
        <f t="shared" si="7"/>
        <v>1</v>
      </c>
      <c r="S46" s="9">
        <v>1</v>
      </c>
      <c r="T46" s="9">
        <f t="shared" si="8"/>
        <v>1</v>
      </c>
      <c r="U46" s="9">
        <v>1</v>
      </c>
    </row>
    <row r="47" spans="1:21">
      <c r="A47" s="166" t="s">
        <v>179</v>
      </c>
      <c r="B47" s="166" t="s">
        <v>28</v>
      </c>
      <c r="C47" s="166" t="s">
        <v>490</v>
      </c>
      <c r="D47" s="166" t="s">
        <v>445</v>
      </c>
      <c r="E47" s="166">
        <v>31</v>
      </c>
      <c r="F47" s="167">
        <v>0.34244212962962961</v>
      </c>
      <c r="G47" s="166">
        <v>17</v>
      </c>
      <c r="H47" s="166">
        <v>48</v>
      </c>
      <c r="J47" s="18">
        <f>VLOOKUP(K47,id!$A:$C,3,0)</f>
        <v>84</v>
      </c>
      <c r="K47" s="18" t="str">
        <f t="shared" si="0"/>
        <v>KasierskiPrzemysław1981</v>
      </c>
      <c r="L47" s="9" t="str">
        <f t="shared" si="5"/>
        <v>Kasierski</v>
      </c>
      <c r="M47" s="9" t="str">
        <f t="shared" si="5"/>
        <v>Przemysław</v>
      </c>
      <c r="N47" s="9" t="str">
        <f t="shared" si="5"/>
        <v>Fittserwis MTB Team</v>
      </c>
      <c r="O47" s="9">
        <v>1981</v>
      </c>
      <c r="P47" s="9">
        <f t="shared" si="6"/>
        <v>10.500397284619362</v>
      </c>
      <c r="Q47" s="9"/>
      <c r="R47" s="9">
        <f t="shared" si="7"/>
        <v>1.0109507553993307</v>
      </c>
      <c r="S47" s="9">
        <v>1</v>
      </c>
      <c r="T47" s="9">
        <f t="shared" si="8"/>
        <v>0.70833333333333337</v>
      </c>
      <c r="U47" s="9">
        <v>1</v>
      </c>
    </row>
    <row r="48" spans="1:21">
      <c r="A48" s="166" t="s">
        <v>171</v>
      </c>
      <c r="B48" s="166" t="s">
        <v>76</v>
      </c>
      <c r="D48" s="166" t="s">
        <v>321</v>
      </c>
      <c r="E48" s="166">
        <v>16</v>
      </c>
      <c r="F48" s="167">
        <v>0.23444444444444446</v>
      </c>
      <c r="G48" s="166">
        <v>16</v>
      </c>
      <c r="H48" s="166">
        <v>50</v>
      </c>
      <c r="J48" s="18">
        <f>VLOOKUP(K48,id!$A:$C,3,0)</f>
        <v>72</v>
      </c>
      <c r="K48" s="18" t="str">
        <f t="shared" si="0"/>
        <v>JaskólskiKonrad1980</v>
      </c>
      <c r="L48" s="9" t="str">
        <f t="shared" si="5"/>
        <v>Jaskólski</v>
      </c>
      <c r="M48" s="9" t="str">
        <f t="shared" si="5"/>
        <v>Konrad</v>
      </c>
      <c r="N48" s="9">
        <f t="shared" si="5"/>
        <v>0</v>
      </c>
      <c r="O48" s="9">
        <v>1980</v>
      </c>
      <c r="P48" s="9">
        <f t="shared" si="6"/>
        <v>9.88272685611234</v>
      </c>
      <c r="Q48" s="9"/>
      <c r="R48" s="9">
        <f t="shared" si="7"/>
        <v>1.4606536334913112</v>
      </c>
      <c r="S48" s="9">
        <v>1</v>
      </c>
      <c r="T48" s="9">
        <f t="shared" si="8"/>
        <v>0.94117647058823528</v>
      </c>
      <c r="U48" s="9">
        <v>1</v>
      </c>
    </row>
    <row r="49" spans="1:21">
      <c r="A49" s="166" t="s">
        <v>384</v>
      </c>
      <c r="B49" s="166" t="s">
        <v>52</v>
      </c>
      <c r="D49" s="166" t="s">
        <v>381</v>
      </c>
      <c r="E49" s="166">
        <v>37</v>
      </c>
      <c r="F49" s="167">
        <v>0.34745370370370371</v>
      </c>
      <c r="G49" s="166">
        <v>16</v>
      </c>
      <c r="H49" s="166">
        <v>49</v>
      </c>
      <c r="J49" s="18">
        <f>VLOOKUP(K49,id!$A:$C,3,0)</f>
        <v>134</v>
      </c>
      <c r="K49" s="18" t="str">
        <f t="shared" si="0"/>
        <v>SirockiRafał1983</v>
      </c>
      <c r="L49" s="9" t="str">
        <f t="shared" si="5"/>
        <v>Sirocki</v>
      </c>
      <c r="M49" s="9" t="str">
        <f t="shared" si="5"/>
        <v>Rafał</v>
      </c>
      <c r="N49" s="9">
        <f t="shared" si="5"/>
        <v>0</v>
      </c>
      <c r="O49" s="9">
        <v>1983</v>
      </c>
      <c r="P49" s="9">
        <f t="shared" si="6"/>
        <v>6.6683715921855953</v>
      </c>
      <c r="Q49" s="9"/>
      <c r="R49" s="9">
        <f t="shared" si="7"/>
        <v>0.67475016655562958</v>
      </c>
      <c r="S49" s="9">
        <v>1</v>
      </c>
      <c r="T49" s="9">
        <f t="shared" si="8"/>
        <v>1</v>
      </c>
      <c r="U49" s="9">
        <v>1</v>
      </c>
    </row>
    <row r="50" spans="1:21">
      <c r="A50" s="166" t="s">
        <v>123</v>
      </c>
      <c r="B50" s="166" t="s">
        <v>76</v>
      </c>
      <c r="D50" s="166" t="s">
        <v>474</v>
      </c>
      <c r="E50" s="166">
        <v>8</v>
      </c>
      <c r="F50" s="167">
        <v>0.33085648148148145</v>
      </c>
      <c r="G50" s="166">
        <v>8</v>
      </c>
      <c r="H50" s="166">
        <v>51</v>
      </c>
      <c r="J50" s="18">
        <f>VLOOKUP(K50,id!$A:$C,3,0)</f>
        <v>52</v>
      </c>
      <c r="K50" s="18" t="str">
        <f t="shared" si="0"/>
        <v>AdkonisKonrad1978</v>
      </c>
      <c r="L50" s="9" t="str">
        <f t="shared" si="5"/>
        <v>Adkonis</v>
      </c>
      <c r="M50" s="9" t="str">
        <f t="shared" si="5"/>
        <v>Konrad</v>
      </c>
      <c r="N50" s="9">
        <f t="shared" si="5"/>
        <v>0</v>
      </c>
      <c r="O50" s="9">
        <v>1978</v>
      </c>
      <c r="P50" s="9">
        <f t="shared" si="6"/>
        <v>3.3341857960927976</v>
      </c>
      <c r="Q50" s="9"/>
      <c r="R50" s="9">
        <f t="shared" si="7"/>
        <v>1.0501644161477648</v>
      </c>
      <c r="S50" s="9">
        <v>1</v>
      </c>
      <c r="T50" s="9">
        <f t="shared" si="8"/>
        <v>0.5</v>
      </c>
      <c r="U50" s="9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4"/>
  <sheetViews>
    <sheetView topLeftCell="AF1" workbookViewId="0">
      <selection activeCell="AL5" sqref="AL5:AW10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19.33203125" style="168" customWidth="1"/>
    <col min="6" max="6" width="12.44140625" style="168" customWidth="1"/>
    <col min="7" max="7" width="8.33203125" style="168" customWidth="1"/>
    <col min="8" max="8" width="20.44140625" style="168" customWidth="1"/>
    <col min="9" max="9" width="35.6640625" style="168" customWidth="1"/>
    <col min="10" max="12" width="8.33203125" style="168" customWidth="1"/>
    <col min="13" max="13" width="9.6640625" style="168" customWidth="1"/>
    <col min="14" max="34" width="6.109375" style="168" customWidth="1"/>
    <col min="35" max="35" width="9" style="168" customWidth="1"/>
    <col min="36" max="16384" width="11.88671875" style="168"/>
  </cols>
  <sheetData>
    <row r="1" spans="1:49" ht="15.6" customHeight="1">
      <c r="A1" s="616" t="s">
        <v>689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20" t="s">
        <v>688</v>
      </c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1" t="s">
        <v>687</v>
      </c>
    </row>
    <row r="2" spans="1:49" ht="73.5" customHeight="1">
      <c r="A2" s="618"/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2" t="s">
        <v>686</v>
      </c>
      <c r="P2" s="611" t="s">
        <v>685</v>
      </c>
      <c r="Q2" s="611" t="s">
        <v>684</v>
      </c>
      <c r="R2" s="611" t="s">
        <v>683</v>
      </c>
      <c r="S2" s="612" t="s">
        <v>682</v>
      </c>
      <c r="T2" s="611" t="s">
        <v>681</v>
      </c>
      <c r="U2" s="611" t="s">
        <v>680</v>
      </c>
      <c r="V2" s="611" t="s">
        <v>679</v>
      </c>
      <c r="W2" s="612" t="s">
        <v>678</v>
      </c>
      <c r="X2" s="611" t="s">
        <v>677</v>
      </c>
      <c r="Y2" s="611" t="s">
        <v>676</v>
      </c>
      <c r="Z2" s="611" t="s">
        <v>675</v>
      </c>
      <c r="AA2" s="611" t="s">
        <v>674</v>
      </c>
      <c r="AB2" s="612" t="s">
        <v>673</v>
      </c>
      <c r="AC2" s="612" t="s">
        <v>672</v>
      </c>
      <c r="AD2" s="611" t="s">
        <v>671</v>
      </c>
      <c r="AE2" s="611" t="s">
        <v>670</v>
      </c>
      <c r="AF2" s="611" t="s">
        <v>669</v>
      </c>
      <c r="AG2" s="611" t="s">
        <v>668</v>
      </c>
      <c r="AH2" s="611" t="s">
        <v>667</v>
      </c>
      <c r="AI2" s="612" t="s">
        <v>666</v>
      </c>
      <c r="AJ2" s="622"/>
    </row>
    <row r="3" spans="1:49" ht="36" customHeight="1">
      <c r="A3" s="613" t="s">
        <v>665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2"/>
      <c r="P3" s="611"/>
      <c r="Q3" s="611"/>
      <c r="R3" s="611"/>
      <c r="S3" s="612"/>
      <c r="T3" s="611"/>
      <c r="U3" s="611"/>
      <c r="V3" s="611"/>
      <c r="W3" s="612"/>
      <c r="X3" s="611"/>
      <c r="Y3" s="611"/>
      <c r="Z3" s="611"/>
      <c r="AA3" s="611"/>
      <c r="AB3" s="612"/>
      <c r="AC3" s="612"/>
      <c r="AD3" s="611"/>
      <c r="AE3" s="611"/>
      <c r="AF3" s="611"/>
      <c r="AG3" s="611"/>
      <c r="AH3" s="611"/>
      <c r="AI3" s="612"/>
      <c r="AJ3" s="622"/>
    </row>
    <row r="4" spans="1:49">
      <c r="A4" s="615" t="s">
        <v>664</v>
      </c>
      <c r="B4" s="609" t="s">
        <v>663</v>
      </c>
      <c r="C4" s="609" t="s">
        <v>662</v>
      </c>
      <c r="D4" s="609" t="s">
        <v>661</v>
      </c>
      <c r="E4" s="609" t="s">
        <v>191</v>
      </c>
      <c r="F4" s="609" t="s">
        <v>192</v>
      </c>
      <c r="G4" s="609" t="s">
        <v>660</v>
      </c>
      <c r="H4" s="609" t="s">
        <v>367</v>
      </c>
      <c r="I4" s="609" t="s">
        <v>368</v>
      </c>
      <c r="J4" s="610" t="s">
        <v>375</v>
      </c>
      <c r="K4" s="610"/>
      <c r="L4" s="610"/>
      <c r="M4" s="610"/>
      <c r="N4" s="610"/>
      <c r="O4" s="190" t="s">
        <v>659</v>
      </c>
      <c r="P4" s="190" t="s">
        <v>658</v>
      </c>
      <c r="Q4" s="190" t="s">
        <v>657</v>
      </c>
      <c r="R4" s="190" t="s">
        <v>656</v>
      </c>
      <c r="S4" s="190" t="s">
        <v>655</v>
      </c>
      <c r="T4" s="190" t="s">
        <v>654</v>
      </c>
      <c r="U4" s="190" t="s">
        <v>653</v>
      </c>
      <c r="V4" s="190" t="s">
        <v>652</v>
      </c>
      <c r="W4" s="190" t="s">
        <v>651</v>
      </c>
      <c r="X4" s="190" t="s">
        <v>650</v>
      </c>
      <c r="Y4" s="190" t="s">
        <v>649</v>
      </c>
      <c r="Z4" s="190" t="s">
        <v>648</v>
      </c>
      <c r="AA4" s="190" t="s">
        <v>647</v>
      </c>
      <c r="AB4" s="190" t="s">
        <v>646</v>
      </c>
      <c r="AC4" s="190" t="s">
        <v>645</v>
      </c>
      <c r="AD4" s="190" t="s">
        <v>644</v>
      </c>
      <c r="AE4" s="190" t="s">
        <v>643</v>
      </c>
      <c r="AF4" s="190" t="s">
        <v>642</v>
      </c>
      <c r="AG4" s="190" t="s">
        <v>641</v>
      </c>
      <c r="AH4" s="190" t="s">
        <v>640</v>
      </c>
      <c r="AI4" s="190" t="s">
        <v>331</v>
      </c>
      <c r="AJ4" s="622"/>
    </row>
    <row r="5" spans="1:49" ht="27.6">
      <c r="A5" s="615"/>
      <c r="B5" s="609"/>
      <c r="C5" s="609"/>
      <c r="D5" s="609"/>
      <c r="E5" s="609"/>
      <c r="F5" s="609"/>
      <c r="G5" s="609"/>
      <c r="H5" s="609"/>
      <c r="I5" s="609"/>
      <c r="J5" s="189" t="s">
        <v>639</v>
      </c>
      <c r="K5" s="189" t="s">
        <v>103</v>
      </c>
      <c r="L5" s="189" t="s">
        <v>638</v>
      </c>
      <c r="M5" s="189" t="s">
        <v>40</v>
      </c>
      <c r="N5" s="189" t="s">
        <v>637</v>
      </c>
      <c r="O5" s="188" t="s">
        <v>636</v>
      </c>
      <c r="P5" s="188" t="s">
        <v>636</v>
      </c>
      <c r="Q5" s="188" t="s">
        <v>636</v>
      </c>
      <c r="R5" s="188" t="s">
        <v>636</v>
      </c>
      <c r="S5" s="188" t="s">
        <v>635</v>
      </c>
      <c r="T5" s="188" t="s">
        <v>635</v>
      </c>
      <c r="U5" s="188" t="s">
        <v>635</v>
      </c>
      <c r="V5" s="188" t="s">
        <v>635</v>
      </c>
      <c r="W5" s="188" t="s">
        <v>634</v>
      </c>
      <c r="X5" s="188" t="s">
        <v>634</v>
      </c>
      <c r="Y5" s="188" t="s">
        <v>634</v>
      </c>
      <c r="Z5" s="188" t="s">
        <v>634</v>
      </c>
      <c r="AA5" s="188" t="s">
        <v>633</v>
      </c>
      <c r="AB5" s="188" t="s">
        <v>633</v>
      </c>
      <c r="AC5" s="188" t="s">
        <v>633</v>
      </c>
      <c r="AD5" s="188" t="s">
        <v>633</v>
      </c>
      <c r="AE5" s="188" t="s">
        <v>632</v>
      </c>
      <c r="AF5" s="188" t="s">
        <v>632</v>
      </c>
      <c r="AG5" s="188" t="s">
        <v>632</v>
      </c>
      <c r="AH5" s="188" t="s">
        <v>632</v>
      </c>
      <c r="AI5" s="188" t="s">
        <v>631</v>
      </c>
      <c r="AJ5" s="622"/>
      <c r="AL5" s="18" t="s">
        <v>79</v>
      </c>
      <c r="AM5" s="18" t="s">
        <v>80</v>
      </c>
      <c r="AN5" s="9" t="s">
        <v>108</v>
      </c>
      <c r="AO5" s="9" t="s">
        <v>109</v>
      </c>
      <c r="AP5" s="9" t="s">
        <v>83</v>
      </c>
      <c r="AQ5" s="9" t="s">
        <v>81</v>
      </c>
      <c r="AR5" s="9" t="s">
        <v>48</v>
      </c>
      <c r="AS5" s="9" t="s">
        <v>49</v>
      </c>
      <c r="AT5" s="9" t="s">
        <v>45</v>
      </c>
      <c r="AU5" s="9" t="s">
        <v>46</v>
      </c>
      <c r="AV5" s="9" t="s">
        <v>35</v>
      </c>
      <c r="AW5" s="9" t="s">
        <v>47</v>
      </c>
    </row>
    <row r="6" spans="1:49" ht="15" customHeight="1">
      <c r="A6" s="180">
        <v>1</v>
      </c>
      <c r="B6" s="177">
        <v>1</v>
      </c>
      <c r="C6" s="179"/>
      <c r="D6" s="177">
        <v>1051</v>
      </c>
      <c r="E6" s="177" t="s">
        <v>424</v>
      </c>
      <c r="F6" s="177" t="s">
        <v>19</v>
      </c>
      <c r="G6" s="177">
        <v>1979</v>
      </c>
      <c r="H6" s="177" t="s">
        <v>307</v>
      </c>
      <c r="I6" s="177" t="s">
        <v>630</v>
      </c>
      <c r="J6" s="177">
        <v>60</v>
      </c>
      <c r="K6" s="177">
        <v>20</v>
      </c>
      <c r="L6" s="177">
        <v>60</v>
      </c>
      <c r="M6" s="178">
        <v>0.49136574074074074</v>
      </c>
      <c r="N6" s="177">
        <v>0</v>
      </c>
      <c r="O6" s="175">
        <v>0.43611111111111112</v>
      </c>
      <c r="P6" s="175">
        <v>0.31388888888888888</v>
      </c>
      <c r="Q6" s="175">
        <v>0.49375000000000002</v>
      </c>
      <c r="R6" s="175">
        <v>0.67152777777777772</v>
      </c>
      <c r="S6" s="175">
        <v>0.36527777777777776</v>
      </c>
      <c r="T6" s="175">
        <v>0.58263888888888893</v>
      </c>
      <c r="U6" s="175">
        <v>0.3923611111111111</v>
      </c>
      <c r="V6" s="175">
        <v>0.7416666666666667</v>
      </c>
      <c r="W6" s="175">
        <v>0.52569444444444446</v>
      </c>
      <c r="X6" s="175">
        <v>0.69166666666666665</v>
      </c>
      <c r="Y6" s="175">
        <v>0.4513888888888889</v>
      </c>
      <c r="Z6" s="175">
        <v>0.55486111111111114</v>
      </c>
      <c r="AA6" s="175">
        <v>0.4826388888888889</v>
      </c>
      <c r="AB6" s="175">
        <v>0.61597222222222225</v>
      </c>
      <c r="AC6" s="175">
        <v>0.50902777777777775</v>
      </c>
      <c r="AD6" s="175">
        <v>0.29305555555555557</v>
      </c>
      <c r="AE6" s="175">
        <v>0.34166666666666667</v>
      </c>
      <c r="AF6" s="175">
        <v>0.72222222222222221</v>
      </c>
      <c r="AG6" s="175">
        <v>0.41111111111111109</v>
      </c>
      <c r="AH6" s="175">
        <v>0.65138888888888891</v>
      </c>
      <c r="AI6" s="175">
        <v>0.76180555555555551</v>
      </c>
      <c r="AJ6" s="174" t="s">
        <v>174</v>
      </c>
      <c r="AL6" s="18">
        <f>VLOOKUP(AM6,id!$A:$C,3,0)</f>
        <v>122</v>
      </c>
      <c r="AM6" s="18" t="str">
        <f>AN6&amp;AO6&amp;AQ6</f>
        <v>BuciakPiotr1979</v>
      </c>
      <c r="AN6" s="9" t="str">
        <f>E6</f>
        <v>Buciak</v>
      </c>
      <c r="AO6" s="9" t="str">
        <f>F6</f>
        <v>Piotr</v>
      </c>
      <c r="AP6" s="9" t="str">
        <f>I6</f>
        <v>Team 360?</v>
      </c>
      <c r="AQ6" s="9">
        <f>G6</f>
        <v>1979</v>
      </c>
      <c r="AR6" s="9"/>
      <c r="AS6" s="9">
        <v>100</v>
      </c>
      <c r="AT6" s="9"/>
      <c r="AU6" s="9"/>
      <c r="AV6" s="9"/>
      <c r="AW6" s="9"/>
    </row>
    <row r="7" spans="1:49" ht="15" customHeight="1">
      <c r="A7" s="180">
        <v>35</v>
      </c>
      <c r="B7" s="179"/>
      <c r="C7" s="177">
        <v>1</v>
      </c>
      <c r="D7" s="177">
        <v>1005</v>
      </c>
      <c r="E7" s="177" t="s">
        <v>590</v>
      </c>
      <c r="F7" s="177" t="s">
        <v>589</v>
      </c>
      <c r="G7" s="177">
        <v>1969</v>
      </c>
      <c r="H7" s="177" t="s">
        <v>588</v>
      </c>
      <c r="I7" s="179"/>
      <c r="J7" s="177">
        <v>49</v>
      </c>
      <c r="K7" s="177">
        <v>13</v>
      </c>
      <c r="L7" s="177">
        <v>49</v>
      </c>
      <c r="M7" s="178">
        <v>0.47207175925925926</v>
      </c>
      <c r="N7" s="177">
        <v>0</v>
      </c>
      <c r="O7" s="175">
        <v>0.54513888888888884</v>
      </c>
      <c r="P7" s="176"/>
      <c r="Q7" s="176"/>
      <c r="R7" s="176"/>
      <c r="S7" s="176"/>
      <c r="T7" s="176"/>
      <c r="U7" s="176"/>
      <c r="V7" s="176"/>
      <c r="W7" s="175">
        <v>0.62708333333333333</v>
      </c>
      <c r="X7" s="175">
        <v>0.34166666666666667</v>
      </c>
      <c r="Y7" s="175">
        <v>0.52013888888888893</v>
      </c>
      <c r="Z7" s="175">
        <v>0.71250000000000002</v>
      </c>
      <c r="AA7" s="175">
        <v>0.47361111111111109</v>
      </c>
      <c r="AB7" s="175">
        <v>0.4284722222222222</v>
      </c>
      <c r="AC7" s="175">
        <v>0.59513888888888888</v>
      </c>
      <c r="AD7" s="175">
        <v>0.73263888888888884</v>
      </c>
      <c r="AE7" s="175">
        <v>0.66527777777777775</v>
      </c>
      <c r="AF7" s="175">
        <v>0.29791666666666666</v>
      </c>
      <c r="AG7" s="175">
        <v>0.56874999999999998</v>
      </c>
      <c r="AH7" s="175">
        <v>0.37638888888888888</v>
      </c>
      <c r="AI7" s="175">
        <v>0.74236111111111114</v>
      </c>
      <c r="AJ7" s="174"/>
      <c r="AL7" s="18">
        <f>VLOOKUP(AM7,id!$A:$C,3,0)</f>
        <v>217</v>
      </c>
      <c r="AM7" s="18" t="str">
        <f t="shared" ref="AM7:AM9" si="0">AN7&amp;AO7&amp;AQ7</f>
        <v>NieściorukBarbara1969</v>
      </c>
      <c r="AN7" s="9" t="str">
        <f t="shared" ref="AN7:AO9" si="1">E7</f>
        <v>Nieścioruk</v>
      </c>
      <c r="AO7" s="9" t="str">
        <f t="shared" si="1"/>
        <v>Barbara</v>
      </c>
      <c r="AP7" s="9">
        <f t="shared" ref="AP7:AP9" si="2">I7</f>
        <v>0</v>
      </c>
      <c r="AQ7" s="9">
        <f t="shared" ref="AQ7:AQ9" si="3">G7</f>
        <v>1969</v>
      </c>
      <c r="AR7" s="9">
        <v>100</v>
      </c>
      <c r="AS7" s="9">
        <f>AS6*IF(AV7&lt;1,AV7,IF(AW7&lt;1,AW7,IF(AU7&lt;1,AU7,IF(AT7&lt;1,AT7,1))))</f>
        <v>81.666666666666671</v>
      </c>
      <c r="AT7" s="9">
        <f t="shared" ref="AT7" si="4">M6/M7</f>
        <v>1.0408708657170176</v>
      </c>
      <c r="AU7" s="9">
        <f t="shared" ref="AU7" si="5">K7/K6</f>
        <v>0.65</v>
      </c>
      <c r="AV7" s="9">
        <f t="shared" ref="AV7" si="6">J7/J6</f>
        <v>0.81666666666666665</v>
      </c>
      <c r="AW7" s="9">
        <f t="shared" ref="AW7" si="7">AU7^0.2</f>
        <v>0.91745056261049807</v>
      </c>
    </row>
    <row r="8" spans="1:49" s="170" customFormat="1" ht="15" customHeight="1">
      <c r="A8" s="187">
        <v>38</v>
      </c>
      <c r="B8" s="186"/>
      <c r="C8" s="184">
        <v>2</v>
      </c>
      <c r="D8" s="184">
        <v>1043</v>
      </c>
      <c r="E8" s="184" t="s">
        <v>410</v>
      </c>
      <c r="F8" s="184" t="s">
        <v>41</v>
      </c>
      <c r="G8" s="184">
        <v>1976</v>
      </c>
      <c r="H8" s="184" t="s">
        <v>307</v>
      </c>
      <c r="I8" s="184" t="s">
        <v>408</v>
      </c>
      <c r="J8" s="184">
        <v>48</v>
      </c>
      <c r="K8" s="184">
        <v>15</v>
      </c>
      <c r="L8" s="184">
        <v>48</v>
      </c>
      <c r="M8" s="185">
        <v>0.49881944444444443</v>
      </c>
      <c r="N8" s="184">
        <v>0</v>
      </c>
      <c r="O8" s="182">
        <v>0.60069444444444442</v>
      </c>
      <c r="P8" s="183"/>
      <c r="Q8" s="182">
        <v>0.49722222222222223</v>
      </c>
      <c r="R8" s="182">
        <v>0.36875000000000002</v>
      </c>
      <c r="S8" s="183"/>
      <c r="T8" s="182">
        <v>0.47222222222222221</v>
      </c>
      <c r="U8" s="183"/>
      <c r="V8" s="183"/>
      <c r="W8" s="182">
        <v>0.6875</v>
      </c>
      <c r="X8" s="182">
        <v>0.35069444444444442</v>
      </c>
      <c r="Y8" s="182">
        <v>0.58888888888888891</v>
      </c>
      <c r="Z8" s="182">
        <v>0.73888888888888893</v>
      </c>
      <c r="AA8" s="182">
        <v>0.53472222222222221</v>
      </c>
      <c r="AB8" s="182">
        <v>0.44513888888888886</v>
      </c>
      <c r="AC8" s="182">
        <v>0.65763888888888888</v>
      </c>
      <c r="AD8" s="182">
        <v>0.7583333333333333</v>
      </c>
      <c r="AE8" s="183"/>
      <c r="AF8" s="182">
        <v>0.29722222222222222</v>
      </c>
      <c r="AG8" s="182">
        <v>0.62708333333333333</v>
      </c>
      <c r="AH8" s="182">
        <v>0.39652777777777776</v>
      </c>
      <c r="AI8" s="182">
        <v>0.76944444444444449</v>
      </c>
      <c r="AJ8" s="181"/>
      <c r="AL8" s="18">
        <f>VLOOKUP(AM8,id!$A:$C,3,0)</f>
        <v>135</v>
      </c>
      <c r="AM8" s="18" t="str">
        <f t="shared" si="0"/>
        <v>GruzielMagdalena1976</v>
      </c>
      <c r="AN8" s="9" t="str">
        <f t="shared" si="1"/>
        <v>Gruziel</v>
      </c>
      <c r="AO8" s="9" t="str">
        <f t="shared" si="1"/>
        <v>Magdalena</v>
      </c>
      <c r="AP8" s="9" t="str">
        <f t="shared" si="2"/>
        <v>Team360</v>
      </c>
      <c r="AQ8" s="9">
        <f t="shared" si="3"/>
        <v>1976</v>
      </c>
      <c r="AR8" s="9">
        <f t="shared" ref="AR8:AR10" si="8">AR7*IF(AV8&lt;1,AV8,IF(AW8&lt;1,AW8,IF(AU8&lt;1,AU8,IF(AT8&lt;1,AT8,1))))</f>
        <v>97.959183673469383</v>
      </c>
      <c r="AS8" s="9">
        <f t="shared" ref="AS8:AS10" si="9">AS7*IF(AV8&lt;1,AV8,IF(AW8&lt;1,AW8,IF(AU8&lt;1,AU8,IF(AT8&lt;1,AT8,1))))</f>
        <v>80</v>
      </c>
      <c r="AT8" s="9">
        <f t="shared" ref="AT8:AT10" si="10">M7/M8</f>
        <v>0.94637802218200384</v>
      </c>
      <c r="AU8" s="9">
        <f t="shared" ref="AU8:AU10" si="11">K8/K7</f>
        <v>1.1538461538461537</v>
      </c>
      <c r="AV8" s="9">
        <f t="shared" ref="AV8:AV10" si="12">J8/J7</f>
        <v>0.97959183673469385</v>
      </c>
      <c r="AW8" s="9">
        <f t="shared" ref="AW8:AW10" si="13">AU8^0.2</f>
        <v>1.0290336610711879</v>
      </c>
    </row>
    <row r="9" spans="1:49" ht="15" customHeight="1">
      <c r="A9" s="180">
        <v>43</v>
      </c>
      <c r="B9" s="179"/>
      <c r="C9" s="177">
        <v>3</v>
      </c>
      <c r="D9" s="177">
        <v>1074</v>
      </c>
      <c r="E9" s="177" t="s">
        <v>68</v>
      </c>
      <c r="F9" s="177" t="s">
        <v>69</v>
      </c>
      <c r="G9" s="177">
        <v>1981</v>
      </c>
      <c r="H9" s="177" t="s">
        <v>581</v>
      </c>
      <c r="I9" s="177" t="s">
        <v>159</v>
      </c>
      <c r="J9" s="177">
        <v>47</v>
      </c>
      <c r="K9" s="177">
        <v>16</v>
      </c>
      <c r="L9" s="177">
        <v>47</v>
      </c>
      <c r="M9" s="178">
        <v>0.49081018518518521</v>
      </c>
      <c r="N9" s="177">
        <v>0</v>
      </c>
      <c r="O9" s="175">
        <v>0.62083333333333335</v>
      </c>
      <c r="P9" s="176"/>
      <c r="Q9" s="175">
        <v>0.38750000000000001</v>
      </c>
      <c r="R9" s="175">
        <v>0.74375000000000002</v>
      </c>
      <c r="S9" s="175">
        <v>0.51041666666666663</v>
      </c>
      <c r="T9" s="175">
        <v>0.71527777777777779</v>
      </c>
      <c r="U9" s="175">
        <v>0.55000000000000004</v>
      </c>
      <c r="V9" s="175">
        <v>0.30902777777777779</v>
      </c>
      <c r="W9" s="175">
        <v>0.42777777777777776</v>
      </c>
      <c r="X9" s="176"/>
      <c r="Y9" s="175">
        <v>0.64652777777777781</v>
      </c>
      <c r="Z9" s="175">
        <v>0.36041666666666666</v>
      </c>
      <c r="AA9" s="175">
        <v>0.7006944444444444</v>
      </c>
      <c r="AB9" s="176"/>
      <c r="AC9" s="175">
        <v>0.40694444444444444</v>
      </c>
      <c r="AD9" s="175">
        <v>0.33888888888888891</v>
      </c>
      <c r="AE9" s="175">
        <v>0.4597222222222222</v>
      </c>
      <c r="AF9" s="175">
        <v>0.29236111111111113</v>
      </c>
      <c r="AG9" s="175">
        <v>0.58194444444444449</v>
      </c>
      <c r="AH9" s="176"/>
      <c r="AI9" s="175">
        <v>0.76111111111111107</v>
      </c>
      <c r="AJ9" s="174"/>
      <c r="AL9" s="18">
        <f>VLOOKUP(AM9,id!$A:$C,3,0)</f>
        <v>56</v>
      </c>
      <c r="AM9" s="18" t="str">
        <f t="shared" si="0"/>
        <v>BlankDanuta1981</v>
      </c>
      <c r="AN9" s="9" t="str">
        <f t="shared" si="1"/>
        <v>Blank</v>
      </c>
      <c r="AO9" s="9" t="str">
        <f t="shared" si="1"/>
        <v>Danuta</v>
      </c>
      <c r="AP9" s="9" t="str">
        <f t="shared" si="2"/>
        <v>Towanda</v>
      </c>
      <c r="AQ9" s="9">
        <f t="shared" si="3"/>
        <v>1981</v>
      </c>
      <c r="AR9" s="9">
        <f t="shared" si="8"/>
        <v>95.918367346938766</v>
      </c>
      <c r="AS9" s="9">
        <f t="shared" si="9"/>
        <v>78.333333333333329</v>
      </c>
      <c r="AT9" s="9">
        <f t="shared" si="10"/>
        <v>1.0163184455029948</v>
      </c>
      <c r="AU9" s="9">
        <f t="shared" si="11"/>
        <v>1.0666666666666667</v>
      </c>
      <c r="AV9" s="9">
        <f t="shared" si="12"/>
        <v>0.97916666666666663</v>
      </c>
      <c r="AW9" s="9">
        <f t="shared" si="13"/>
        <v>1.0129913682242364</v>
      </c>
    </row>
    <row r="10" spans="1:49" s="170" customFormat="1" ht="15" customHeight="1">
      <c r="A10" s="187">
        <v>76</v>
      </c>
      <c r="B10" s="186"/>
      <c r="C10" s="184">
        <v>4</v>
      </c>
      <c r="D10" s="184">
        <v>1091</v>
      </c>
      <c r="E10" s="184" t="s">
        <v>536</v>
      </c>
      <c r="F10" s="184" t="s">
        <v>535</v>
      </c>
      <c r="G10" s="184">
        <v>1973</v>
      </c>
      <c r="H10" s="184" t="s">
        <v>532</v>
      </c>
      <c r="I10" s="184" t="s">
        <v>534</v>
      </c>
      <c r="J10" s="184">
        <v>36</v>
      </c>
      <c r="K10" s="184">
        <v>11</v>
      </c>
      <c r="L10" s="184">
        <v>36</v>
      </c>
      <c r="M10" s="185">
        <v>0.44814814814814813</v>
      </c>
      <c r="N10" s="184">
        <v>0</v>
      </c>
      <c r="O10" s="183"/>
      <c r="P10" s="183"/>
      <c r="Q10" s="182">
        <v>0.52708333333333335</v>
      </c>
      <c r="R10" s="182">
        <v>0.30416666666666664</v>
      </c>
      <c r="S10" s="183"/>
      <c r="T10" s="182">
        <v>0.47986111111111113</v>
      </c>
      <c r="U10" s="183"/>
      <c r="V10" s="183"/>
      <c r="W10" s="182">
        <v>0.59722222222222221</v>
      </c>
      <c r="X10" s="182">
        <v>0.33958333333333335</v>
      </c>
      <c r="Y10" s="183"/>
      <c r="Z10" s="183"/>
      <c r="AA10" s="182">
        <v>0.51041666666666663</v>
      </c>
      <c r="AB10" s="182">
        <v>0.43333333333333335</v>
      </c>
      <c r="AC10" s="182">
        <v>0.55208333333333337</v>
      </c>
      <c r="AD10" s="182">
        <v>0.70347222222222228</v>
      </c>
      <c r="AE10" s="182">
        <v>0.65277777777777779</v>
      </c>
      <c r="AF10" s="183"/>
      <c r="AG10" s="183"/>
      <c r="AH10" s="182">
        <v>0.37777777777777777</v>
      </c>
      <c r="AI10" s="182">
        <v>0.71875</v>
      </c>
      <c r="AJ10" s="181"/>
      <c r="AL10" s="18">
        <f>VLOOKUP(AM10,id!$A:$C,3,0)</f>
        <v>218</v>
      </c>
      <c r="AM10" s="18" t="str">
        <f t="shared" ref="AM10" si="14">AN10&amp;AO10&amp;AQ10</f>
        <v>DunowskaIlona1973</v>
      </c>
      <c r="AN10" s="9" t="str">
        <f t="shared" ref="AN10:AO10" si="15">E10</f>
        <v>Dunowska</v>
      </c>
      <c r="AO10" s="9" t="str">
        <f t="shared" si="15"/>
        <v>Ilona</v>
      </c>
      <c r="AP10" s="9" t="str">
        <f t="shared" ref="AP10" si="16">I10</f>
        <v>MTB4FUN</v>
      </c>
      <c r="AQ10" s="9">
        <f t="shared" ref="AQ10" si="17">G10</f>
        <v>1973</v>
      </c>
      <c r="AR10" s="9">
        <f t="shared" si="8"/>
        <v>73.469387755102034</v>
      </c>
      <c r="AS10" s="9">
        <f t="shared" si="9"/>
        <v>59.999999999999993</v>
      </c>
      <c r="AT10" s="9">
        <f t="shared" si="10"/>
        <v>1.0951962809917357</v>
      </c>
      <c r="AU10" s="9">
        <f t="shared" si="11"/>
        <v>0.6875</v>
      </c>
      <c r="AV10" s="9">
        <f t="shared" si="12"/>
        <v>0.76595744680851063</v>
      </c>
      <c r="AW10" s="9">
        <f t="shared" si="13"/>
        <v>0.92780036812904221</v>
      </c>
    </row>
    <row r="12" spans="1:49">
      <c r="A12" s="608" t="s">
        <v>496</v>
      </c>
      <c r="B12" s="608"/>
      <c r="C12" s="608"/>
      <c r="D12" s="608"/>
      <c r="E12" s="608"/>
      <c r="F12" s="608"/>
      <c r="G12" s="608"/>
      <c r="H12" s="608"/>
      <c r="I12" s="608"/>
      <c r="J12" s="608"/>
      <c r="K12" s="608"/>
      <c r="L12" s="608"/>
      <c r="M12" s="608"/>
      <c r="N12" s="608"/>
      <c r="O12" s="608"/>
      <c r="P12" s="608"/>
      <c r="Q12" s="608"/>
      <c r="R12" s="608"/>
      <c r="S12" s="608"/>
      <c r="T12" s="608"/>
      <c r="U12" s="608"/>
      <c r="V12" s="608"/>
      <c r="W12" s="608"/>
      <c r="X12" s="608"/>
      <c r="Y12" s="608"/>
      <c r="Z12" s="608"/>
      <c r="AA12" s="608"/>
      <c r="AB12" s="608"/>
      <c r="AC12" s="608"/>
      <c r="AD12" s="608"/>
      <c r="AE12" s="608"/>
      <c r="AF12" s="608"/>
      <c r="AG12" s="608"/>
      <c r="AH12" s="608"/>
      <c r="AI12" s="608"/>
      <c r="AJ12" s="608"/>
    </row>
    <row r="13" spans="1:49">
      <c r="A13" s="608" t="s">
        <v>495</v>
      </c>
      <c r="B13" s="608"/>
      <c r="C13" s="608"/>
      <c r="D13" s="608"/>
      <c r="E13" s="608"/>
      <c r="F13" s="608"/>
      <c r="G13" s="608"/>
      <c r="H13" s="608"/>
      <c r="I13" s="608"/>
      <c r="J13" s="608"/>
      <c r="K13" s="608"/>
      <c r="L13" s="608"/>
      <c r="M13" s="608"/>
      <c r="N13" s="608"/>
      <c r="O13" s="608"/>
      <c r="P13" s="608"/>
      <c r="Q13" s="608"/>
      <c r="R13" s="608"/>
      <c r="S13" s="608"/>
      <c r="T13" s="608"/>
      <c r="U13" s="608"/>
      <c r="V13" s="608"/>
      <c r="W13" s="608"/>
      <c r="X13" s="608"/>
      <c r="Y13" s="608"/>
      <c r="Z13" s="608"/>
      <c r="AA13" s="608"/>
      <c r="AB13" s="608"/>
      <c r="AC13" s="608"/>
      <c r="AD13" s="608"/>
      <c r="AE13" s="608"/>
      <c r="AF13" s="608"/>
      <c r="AG13" s="608"/>
      <c r="AH13" s="608"/>
      <c r="AI13" s="608"/>
      <c r="AJ13" s="608"/>
    </row>
    <row r="14" spans="1:49">
      <c r="A14" s="608" t="s">
        <v>494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08"/>
      <c r="AD14" s="608"/>
      <c r="AE14" s="608"/>
      <c r="AF14" s="608"/>
      <c r="AG14" s="608"/>
      <c r="AH14" s="608"/>
      <c r="AI14" s="608"/>
      <c r="AJ14" s="608"/>
    </row>
  </sheetData>
  <sheetProtection selectLockedCells="1" selectUnlockedCells="1"/>
  <mergeCells count="38">
    <mergeCell ref="AA2:AA3"/>
    <mergeCell ref="A1:N2"/>
    <mergeCell ref="O1:AI1"/>
    <mergeCell ref="AJ1:AJ5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H2:AH3"/>
    <mergeCell ref="AI2:AI3"/>
    <mergeCell ref="A3:N3"/>
    <mergeCell ref="A4:A5"/>
    <mergeCell ref="B4:B5"/>
    <mergeCell ref="C4:C5"/>
    <mergeCell ref="D4:D5"/>
    <mergeCell ref="E4:E5"/>
    <mergeCell ref="F4:F5"/>
    <mergeCell ref="G4:G5"/>
    <mergeCell ref="AB2:AB3"/>
    <mergeCell ref="AC2:AC3"/>
    <mergeCell ref="AD2:AD3"/>
    <mergeCell ref="AE2:AE3"/>
    <mergeCell ref="AF2:AF3"/>
    <mergeCell ref="AG2:AG3"/>
    <mergeCell ref="A13:AJ13"/>
    <mergeCell ref="A14:AJ14"/>
    <mergeCell ref="H4:H5"/>
    <mergeCell ref="I4:I5"/>
    <mergeCell ref="J4:N4"/>
    <mergeCell ref="A12:AJ12"/>
  </mergeCells>
  <pageMargins left="0.23622047244094491" right="0.23622047244094491" top="0.74803149606299213" bottom="0.74803149606299213" header="0.31496062992125984" footer="0.31496062992125984"/>
  <pageSetup paperSize="9" scale="46" firstPageNumber="0" fitToHeight="0" orientation="landscape" r:id="rId1"/>
  <headerFooter alignWithMargins="0">
    <oddHeader>&amp;A</oddHeader>
    <oddFooter>&amp;C&amp;11Strona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03"/>
  <sheetViews>
    <sheetView topLeftCell="E1" workbookViewId="0">
      <selection activeCell="AL5" sqref="AL5:AW10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19.33203125" style="168" customWidth="1"/>
    <col min="6" max="6" width="12.44140625" style="168" customWidth="1"/>
    <col min="7" max="7" width="8.33203125" style="168" customWidth="1"/>
    <col min="8" max="8" width="20.44140625" style="168" customWidth="1"/>
    <col min="9" max="9" width="35.6640625" style="168" customWidth="1"/>
    <col min="10" max="12" width="8.33203125" style="168" customWidth="1"/>
    <col min="13" max="13" width="9.6640625" style="168" customWidth="1"/>
    <col min="14" max="34" width="6.109375" style="168" customWidth="1"/>
    <col min="35" max="35" width="9" style="168" customWidth="1"/>
    <col min="36" max="16384" width="11.88671875" style="168"/>
  </cols>
  <sheetData>
    <row r="1" spans="1:49" ht="15.6" customHeight="1">
      <c r="A1" s="616" t="s">
        <v>689</v>
      </c>
      <c r="B1" s="617"/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617"/>
      <c r="O1" s="620" t="s">
        <v>688</v>
      </c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1" t="s">
        <v>687</v>
      </c>
    </row>
    <row r="2" spans="1:49" ht="73.5" customHeight="1">
      <c r="A2" s="618"/>
      <c r="B2" s="619"/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2" t="s">
        <v>686</v>
      </c>
      <c r="P2" s="611" t="s">
        <v>685</v>
      </c>
      <c r="Q2" s="611" t="s">
        <v>684</v>
      </c>
      <c r="R2" s="611" t="s">
        <v>683</v>
      </c>
      <c r="S2" s="612" t="s">
        <v>682</v>
      </c>
      <c r="T2" s="611" t="s">
        <v>681</v>
      </c>
      <c r="U2" s="611" t="s">
        <v>680</v>
      </c>
      <c r="V2" s="611" t="s">
        <v>679</v>
      </c>
      <c r="W2" s="612" t="s">
        <v>678</v>
      </c>
      <c r="X2" s="611" t="s">
        <v>677</v>
      </c>
      <c r="Y2" s="611" t="s">
        <v>676</v>
      </c>
      <c r="Z2" s="611" t="s">
        <v>675</v>
      </c>
      <c r="AA2" s="611" t="s">
        <v>674</v>
      </c>
      <c r="AB2" s="612" t="s">
        <v>673</v>
      </c>
      <c r="AC2" s="612" t="s">
        <v>672</v>
      </c>
      <c r="AD2" s="611" t="s">
        <v>671</v>
      </c>
      <c r="AE2" s="611" t="s">
        <v>670</v>
      </c>
      <c r="AF2" s="611" t="s">
        <v>669</v>
      </c>
      <c r="AG2" s="611" t="s">
        <v>668</v>
      </c>
      <c r="AH2" s="611" t="s">
        <v>667</v>
      </c>
      <c r="AI2" s="612" t="s">
        <v>666</v>
      </c>
      <c r="AJ2" s="622"/>
    </row>
    <row r="3" spans="1:49" ht="36" customHeight="1">
      <c r="A3" s="613" t="s">
        <v>665</v>
      </c>
      <c r="B3" s="614"/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2"/>
      <c r="P3" s="611"/>
      <c r="Q3" s="611"/>
      <c r="R3" s="611"/>
      <c r="S3" s="612"/>
      <c r="T3" s="611"/>
      <c r="U3" s="611"/>
      <c r="V3" s="611"/>
      <c r="W3" s="612"/>
      <c r="X3" s="611"/>
      <c r="Y3" s="611"/>
      <c r="Z3" s="611"/>
      <c r="AA3" s="611"/>
      <c r="AB3" s="612"/>
      <c r="AC3" s="612"/>
      <c r="AD3" s="611"/>
      <c r="AE3" s="611"/>
      <c r="AF3" s="611"/>
      <c r="AG3" s="611"/>
      <c r="AH3" s="611"/>
      <c r="AI3" s="612"/>
      <c r="AJ3" s="622"/>
    </row>
    <row r="4" spans="1:49">
      <c r="A4" s="615" t="s">
        <v>664</v>
      </c>
      <c r="B4" s="609" t="s">
        <v>663</v>
      </c>
      <c r="C4" s="609" t="s">
        <v>662</v>
      </c>
      <c r="D4" s="609" t="s">
        <v>661</v>
      </c>
      <c r="E4" s="609" t="s">
        <v>191</v>
      </c>
      <c r="F4" s="609" t="s">
        <v>192</v>
      </c>
      <c r="G4" s="609" t="s">
        <v>660</v>
      </c>
      <c r="H4" s="609" t="s">
        <v>367</v>
      </c>
      <c r="I4" s="609" t="s">
        <v>368</v>
      </c>
      <c r="J4" s="610" t="s">
        <v>375</v>
      </c>
      <c r="K4" s="610"/>
      <c r="L4" s="610"/>
      <c r="M4" s="610"/>
      <c r="N4" s="610"/>
      <c r="O4" s="190" t="s">
        <v>659</v>
      </c>
      <c r="P4" s="190" t="s">
        <v>658</v>
      </c>
      <c r="Q4" s="190" t="s">
        <v>657</v>
      </c>
      <c r="R4" s="190" t="s">
        <v>656</v>
      </c>
      <c r="S4" s="190" t="s">
        <v>655</v>
      </c>
      <c r="T4" s="190" t="s">
        <v>654</v>
      </c>
      <c r="U4" s="190" t="s">
        <v>653</v>
      </c>
      <c r="V4" s="190" t="s">
        <v>652</v>
      </c>
      <c r="W4" s="190" t="s">
        <v>651</v>
      </c>
      <c r="X4" s="190" t="s">
        <v>650</v>
      </c>
      <c r="Y4" s="190" t="s">
        <v>649</v>
      </c>
      <c r="Z4" s="190" t="s">
        <v>648</v>
      </c>
      <c r="AA4" s="190" t="s">
        <v>647</v>
      </c>
      <c r="AB4" s="190" t="s">
        <v>646</v>
      </c>
      <c r="AC4" s="190" t="s">
        <v>645</v>
      </c>
      <c r="AD4" s="190" t="s">
        <v>644</v>
      </c>
      <c r="AE4" s="190" t="s">
        <v>643</v>
      </c>
      <c r="AF4" s="190" t="s">
        <v>642</v>
      </c>
      <c r="AG4" s="190" t="s">
        <v>641</v>
      </c>
      <c r="AH4" s="190" t="s">
        <v>640</v>
      </c>
      <c r="AI4" s="190" t="s">
        <v>331</v>
      </c>
      <c r="AJ4" s="622"/>
    </row>
    <row r="5" spans="1:49" ht="27.6">
      <c r="A5" s="615"/>
      <c r="B5" s="609"/>
      <c r="C5" s="609"/>
      <c r="D5" s="609"/>
      <c r="E5" s="609"/>
      <c r="F5" s="609"/>
      <c r="G5" s="609"/>
      <c r="H5" s="609"/>
      <c r="I5" s="609"/>
      <c r="J5" s="189" t="s">
        <v>639</v>
      </c>
      <c r="K5" s="189" t="s">
        <v>103</v>
      </c>
      <c r="L5" s="189" t="s">
        <v>638</v>
      </c>
      <c r="M5" s="189" t="s">
        <v>40</v>
      </c>
      <c r="N5" s="189" t="s">
        <v>637</v>
      </c>
      <c r="O5" s="188" t="s">
        <v>636</v>
      </c>
      <c r="P5" s="188" t="s">
        <v>636</v>
      </c>
      <c r="Q5" s="188" t="s">
        <v>636</v>
      </c>
      <c r="R5" s="188" t="s">
        <v>636</v>
      </c>
      <c r="S5" s="188" t="s">
        <v>635</v>
      </c>
      <c r="T5" s="188" t="s">
        <v>635</v>
      </c>
      <c r="U5" s="188" t="s">
        <v>635</v>
      </c>
      <c r="V5" s="188" t="s">
        <v>635</v>
      </c>
      <c r="W5" s="188" t="s">
        <v>634</v>
      </c>
      <c r="X5" s="188" t="s">
        <v>634</v>
      </c>
      <c r="Y5" s="188" t="s">
        <v>634</v>
      </c>
      <c r="Z5" s="188" t="s">
        <v>634</v>
      </c>
      <c r="AA5" s="188" t="s">
        <v>633</v>
      </c>
      <c r="AB5" s="188" t="s">
        <v>633</v>
      </c>
      <c r="AC5" s="188" t="s">
        <v>633</v>
      </c>
      <c r="AD5" s="188" t="s">
        <v>633</v>
      </c>
      <c r="AE5" s="188" t="s">
        <v>632</v>
      </c>
      <c r="AF5" s="188" t="s">
        <v>632</v>
      </c>
      <c r="AG5" s="188" t="s">
        <v>632</v>
      </c>
      <c r="AH5" s="188" t="s">
        <v>632</v>
      </c>
      <c r="AI5" s="188" t="s">
        <v>631</v>
      </c>
      <c r="AJ5" s="622"/>
      <c r="AL5" s="18" t="s">
        <v>79</v>
      </c>
      <c r="AM5" s="18" t="s">
        <v>80</v>
      </c>
      <c r="AN5" s="9" t="s">
        <v>108</v>
      </c>
      <c r="AO5" s="9" t="s">
        <v>109</v>
      </c>
      <c r="AP5" s="9" t="s">
        <v>83</v>
      </c>
      <c r="AQ5" s="9" t="s">
        <v>81</v>
      </c>
      <c r="AR5" s="9" t="s">
        <v>48</v>
      </c>
      <c r="AS5" s="9"/>
      <c r="AT5" s="9" t="s">
        <v>45</v>
      </c>
      <c r="AU5" s="9" t="s">
        <v>46</v>
      </c>
      <c r="AV5" s="9" t="s">
        <v>35</v>
      </c>
      <c r="AW5" s="9" t="s">
        <v>47</v>
      </c>
    </row>
    <row r="6" spans="1:49" ht="15" customHeight="1">
      <c r="A6" s="180">
        <v>1</v>
      </c>
      <c r="B6" s="177">
        <v>1</v>
      </c>
      <c r="C6" s="179"/>
      <c r="D6" s="177">
        <v>1051</v>
      </c>
      <c r="E6" s="177" t="s">
        <v>424</v>
      </c>
      <c r="F6" s="177" t="s">
        <v>19</v>
      </c>
      <c r="G6" s="177">
        <v>1979</v>
      </c>
      <c r="H6" s="177" t="s">
        <v>307</v>
      </c>
      <c r="I6" s="177" t="s">
        <v>630</v>
      </c>
      <c r="J6" s="177">
        <v>60</v>
      </c>
      <c r="K6" s="177">
        <v>20</v>
      </c>
      <c r="L6" s="177">
        <v>60</v>
      </c>
      <c r="M6" s="178">
        <v>0.49136574074074074</v>
      </c>
      <c r="N6" s="177">
        <v>0</v>
      </c>
      <c r="O6" s="175">
        <v>0.43611111111111112</v>
      </c>
      <c r="P6" s="175">
        <v>0.31388888888888888</v>
      </c>
      <c r="Q6" s="175">
        <v>0.49375000000000002</v>
      </c>
      <c r="R6" s="175">
        <v>0.67152777777777772</v>
      </c>
      <c r="S6" s="175">
        <v>0.36527777777777776</v>
      </c>
      <c r="T6" s="175">
        <v>0.58263888888888893</v>
      </c>
      <c r="U6" s="175">
        <v>0.3923611111111111</v>
      </c>
      <c r="V6" s="175">
        <v>0.7416666666666667</v>
      </c>
      <c r="W6" s="175">
        <v>0.52569444444444446</v>
      </c>
      <c r="X6" s="175">
        <v>0.69166666666666665</v>
      </c>
      <c r="Y6" s="175">
        <v>0.4513888888888889</v>
      </c>
      <c r="Z6" s="175">
        <v>0.55486111111111114</v>
      </c>
      <c r="AA6" s="175">
        <v>0.4826388888888889</v>
      </c>
      <c r="AB6" s="175">
        <v>0.61597222222222225</v>
      </c>
      <c r="AC6" s="175">
        <v>0.50902777777777775</v>
      </c>
      <c r="AD6" s="175">
        <v>0.29305555555555557</v>
      </c>
      <c r="AE6" s="175">
        <v>0.34166666666666667</v>
      </c>
      <c r="AF6" s="175">
        <v>0.72222222222222221</v>
      </c>
      <c r="AG6" s="175">
        <v>0.41111111111111109</v>
      </c>
      <c r="AH6" s="175">
        <v>0.65138888888888891</v>
      </c>
      <c r="AI6" s="175">
        <v>0.76180555555555551</v>
      </c>
      <c r="AJ6" s="174" t="s">
        <v>174</v>
      </c>
      <c r="AL6" s="18">
        <f>VLOOKUP(AM6,id!$A:$C,3,0)</f>
        <v>122</v>
      </c>
      <c r="AM6" s="18" t="str">
        <f>AN6&amp;AO6&amp;AQ6</f>
        <v>BuciakPiotr1979</v>
      </c>
      <c r="AN6" s="9" t="str">
        <f>E6</f>
        <v>Buciak</v>
      </c>
      <c r="AO6" s="9" t="str">
        <f>F6</f>
        <v>Piotr</v>
      </c>
      <c r="AP6" s="9" t="str">
        <f>I6</f>
        <v>Team 360?</v>
      </c>
      <c r="AQ6" s="9">
        <f>G6</f>
        <v>1979</v>
      </c>
      <c r="AR6" s="9">
        <v>100</v>
      </c>
      <c r="AS6" s="9"/>
      <c r="AT6" s="9"/>
      <c r="AU6" s="9"/>
      <c r="AV6" s="9"/>
      <c r="AW6" s="9"/>
    </row>
    <row r="7" spans="1:49" s="170" customFormat="1" ht="15" customHeight="1">
      <c r="A7" s="187">
        <v>2</v>
      </c>
      <c r="B7" s="184">
        <v>2</v>
      </c>
      <c r="C7" s="186"/>
      <c r="D7" s="184">
        <v>1076</v>
      </c>
      <c r="E7" s="184" t="s">
        <v>188</v>
      </c>
      <c r="F7" s="184" t="s">
        <v>170</v>
      </c>
      <c r="G7" s="184">
        <v>1982</v>
      </c>
      <c r="H7" s="184" t="s">
        <v>443</v>
      </c>
      <c r="I7" s="184" t="s">
        <v>196</v>
      </c>
      <c r="J7" s="184">
        <v>60</v>
      </c>
      <c r="K7" s="184">
        <v>20</v>
      </c>
      <c r="L7" s="184">
        <v>60</v>
      </c>
      <c r="M7" s="185">
        <v>0.49465277777777777</v>
      </c>
      <c r="N7" s="184">
        <v>0</v>
      </c>
      <c r="O7" s="182">
        <v>0.6020833333333333</v>
      </c>
      <c r="P7" s="182">
        <v>0.72569444444444442</v>
      </c>
      <c r="Q7" s="182">
        <v>0.52708333333333335</v>
      </c>
      <c r="R7" s="182">
        <v>0.3527777777777778</v>
      </c>
      <c r="S7" s="182">
        <v>0.66874999999999996</v>
      </c>
      <c r="T7" s="182">
        <v>0.4375</v>
      </c>
      <c r="U7" s="182">
        <v>0.63749999999999996</v>
      </c>
      <c r="V7" s="182">
        <v>0.28819444444444442</v>
      </c>
      <c r="W7" s="182">
        <v>0.4909722222222222</v>
      </c>
      <c r="X7" s="182">
        <v>0.3347222222222222</v>
      </c>
      <c r="Y7" s="182">
        <v>0.59097222222222223</v>
      </c>
      <c r="Z7" s="182">
        <v>0.46250000000000002</v>
      </c>
      <c r="AA7" s="182">
        <v>0.54722222222222228</v>
      </c>
      <c r="AB7" s="182">
        <v>0.41666666666666669</v>
      </c>
      <c r="AC7" s="182">
        <v>0.50902777777777775</v>
      </c>
      <c r="AD7" s="182">
        <v>0.75555555555555554</v>
      </c>
      <c r="AE7" s="182">
        <v>0.69791666666666663</v>
      </c>
      <c r="AF7" s="182">
        <v>0.30763888888888891</v>
      </c>
      <c r="AG7" s="182">
        <v>0.61944444444444446</v>
      </c>
      <c r="AH7" s="182">
        <v>0.37569444444444444</v>
      </c>
      <c r="AI7" s="182">
        <v>0.76527777777777772</v>
      </c>
      <c r="AJ7" s="181" t="s">
        <v>174</v>
      </c>
      <c r="AL7" s="18">
        <f>VLOOKUP(AM7,id!$A:$C,3,0)</f>
        <v>59</v>
      </c>
      <c r="AM7" s="18" t="str">
        <f t="shared" ref="AM7" si="0">AN7&amp;AO7&amp;AQ7</f>
        <v>ŚmiejaDaniel1982</v>
      </c>
      <c r="AN7" s="9" t="str">
        <f t="shared" ref="AN7" si="1">E7</f>
        <v>Śmieja</v>
      </c>
      <c r="AO7" s="9" t="str">
        <f t="shared" ref="AO7" si="2">F7</f>
        <v>Daniel</v>
      </c>
      <c r="AP7" s="9" t="str">
        <f t="shared" ref="AP7" si="3">I7</f>
        <v>mrdp.pl</v>
      </c>
      <c r="AQ7" s="9">
        <f t="shared" ref="AQ7" si="4">G7</f>
        <v>1982</v>
      </c>
      <c r="AR7" s="9">
        <f>AR6*IF(AV7&lt;1,AV7,IF(AW7&lt;1,AW7,IF(AU7&lt;1,AU7,IF(AT7&lt;1,AT7,1))))</f>
        <v>99.335485984369882</v>
      </c>
      <c r="AS7" s="9"/>
      <c r="AT7" s="9">
        <f>M6/M7</f>
        <v>0.99335485984369887</v>
      </c>
      <c r="AU7" s="9">
        <f>K7/K6</f>
        <v>1</v>
      </c>
      <c r="AV7" s="9">
        <f>J7/J6</f>
        <v>1</v>
      </c>
      <c r="AW7" s="9">
        <f>AU7^0.2</f>
        <v>1</v>
      </c>
    </row>
    <row r="8" spans="1:49" ht="15" customHeight="1">
      <c r="A8" s="180">
        <v>3</v>
      </c>
      <c r="B8" s="177">
        <v>3</v>
      </c>
      <c r="C8" s="179"/>
      <c r="D8" s="177">
        <v>1089</v>
      </c>
      <c r="E8" s="177" t="s">
        <v>629</v>
      </c>
      <c r="F8" s="177" t="s">
        <v>52</v>
      </c>
      <c r="G8" s="177">
        <v>1975</v>
      </c>
      <c r="H8" s="177" t="s">
        <v>628</v>
      </c>
      <c r="I8" s="179"/>
      <c r="J8" s="177">
        <v>60</v>
      </c>
      <c r="K8" s="177">
        <v>20</v>
      </c>
      <c r="L8" s="177">
        <v>60</v>
      </c>
      <c r="M8" s="178">
        <v>0.4947685185185185</v>
      </c>
      <c r="N8" s="177">
        <v>0</v>
      </c>
      <c r="O8" s="175">
        <v>0.6020833333333333</v>
      </c>
      <c r="P8" s="175">
        <v>0.72569444444444442</v>
      </c>
      <c r="Q8" s="175">
        <v>0.52708333333333335</v>
      </c>
      <c r="R8" s="175">
        <v>0.3527777777777778</v>
      </c>
      <c r="S8" s="175">
        <v>0.6694444444444444</v>
      </c>
      <c r="T8" s="175">
        <v>0.4375</v>
      </c>
      <c r="U8" s="175">
        <v>0.63749999999999996</v>
      </c>
      <c r="V8" s="175">
        <v>0.2902777777777778</v>
      </c>
      <c r="W8" s="175">
        <v>0.49166666666666664</v>
      </c>
      <c r="X8" s="175">
        <v>0.3347222222222222</v>
      </c>
      <c r="Y8" s="175">
        <v>0.59097222222222223</v>
      </c>
      <c r="Z8" s="175">
        <v>0.46319444444444446</v>
      </c>
      <c r="AA8" s="175">
        <v>0.54722222222222228</v>
      </c>
      <c r="AB8" s="175">
        <v>0.41666666666666669</v>
      </c>
      <c r="AC8" s="175">
        <v>0.50902777777777775</v>
      </c>
      <c r="AD8" s="175">
        <v>0.75555555555555554</v>
      </c>
      <c r="AE8" s="175">
        <v>0.69791666666666663</v>
      </c>
      <c r="AF8" s="175">
        <v>0.30763888888888891</v>
      </c>
      <c r="AG8" s="175">
        <v>0.61944444444444446</v>
      </c>
      <c r="AH8" s="175">
        <v>0.37569444444444444</v>
      </c>
      <c r="AI8" s="175">
        <v>0.76527777777777772</v>
      </c>
      <c r="AJ8" s="174" t="s">
        <v>174</v>
      </c>
      <c r="AL8" s="18">
        <f>VLOOKUP(AM8,id!$A:$C,3,0)</f>
        <v>159</v>
      </c>
      <c r="AM8" s="18" t="str">
        <f t="shared" ref="AM8:AM71" si="5">AN8&amp;AO8&amp;AQ8</f>
        <v>JędrusikRafał1975</v>
      </c>
      <c r="AN8" s="9" t="str">
        <f t="shared" ref="AN8:AN71" si="6">E8</f>
        <v>Jędrusik</v>
      </c>
      <c r="AO8" s="9" t="str">
        <f t="shared" ref="AO8:AO71" si="7">F8</f>
        <v>Rafał</v>
      </c>
      <c r="AP8" s="9">
        <f t="shared" ref="AP8:AP71" si="8">I8</f>
        <v>0</v>
      </c>
      <c r="AQ8" s="9">
        <f t="shared" ref="AQ8:AQ71" si="9">G8</f>
        <v>1975</v>
      </c>
      <c r="AR8" s="9">
        <f t="shared" ref="AR8:AR71" si="10">AR7*IF(AV8&lt;1,AV8,IF(AW8&lt;1,AW8,IF(AU8&lt;1,AU8,IF(AT8&lt;1,AT8,1))))</f>
        <v>99.312248526246847</v>
      </c>
      <c r="AS8" s="9"/>
      <c r="AT8" s="9">
        <f t="shared" ref="AT8:AT71" si="11">M7/M8</f>
        <v>0.99976607092729486</v>
      </c>
      <c r="AU8" s="9">
        <f t="shared" ref="AU8:AU71" si="12">K8/K7</f>
        <v>1</v>
      </c>
      <c r="AV8" s="9">
        <f t="shared" ref="AV8:AV71" si="13">J8/J7</f>
        <v>1</v>
      </c>
      <c r="AW8" s="9">
        <f t="shared" ref="AW8:AW71" si="14">AU8^0.2</f>
        <v>1</v>
      </c>
    </row>
    <row r="9" spans="1:49" s="170" customFormat="1" ht="15" customHeight="1">
      <c r="A9" s="187">
        <v>4</v>
      </c>
      <c r="B9" s="184">
        <v>4</v>
      </c>
      <c r="C9" s="186"/>
      <c r="D9" s="184">
        <v>1013</v>
      </c>
      <c r="E9" s="184" t="s">
        <v>197</v>
      </c>
      <c r="F9" s="184" t="s">
        <v>29</v>
      </c>
      <c r="G9" s="184">
        <v>1967</v>
      </c>
      <c r="H9" s="184" t="s">
        <v>437</v>
      </c>
      <c r="I9" s="184" t="s">
        <v>627</v>
      </c>
      <c r="J9" s="184">
        <v>60</v>
      </c>
      <c r="K9" s="184">
        <v>20</v>
      </c>
      <c r="L9" s="184">
        <v>60</v>
      </c>
      <c r="M9" s="185">
        <v>0.4956712962962963</v>
      </c>
      <c r="N9" s="184">
        <v>0</v>
      </c>
      <c r="O9" s="182">
        <v>0.50972222222222219</v>
      </c>
      <c r="P9" s="182">
        <v>0.69305555555555554</v>
      </c>
      <c r="Q9" s="182">
        <v>0.3215277777777778</v>
      </c>
      <c r="R9" s="182">
        <v>0.3923611111111111</v>
      </c>
      <c r="S9" s="182">
        <v>0.63055555555555554</v>
      </c>
      <c r="T9" s="182">
        <v>0.35416666666666669</v>
      </c>
      <c r="U9" s="182">
        <v>0.5493055555555556</v>
      </c>
      <c r="V9" s="182">
        <v>0.7270833333333333</v>
      </c>
      <c r="W9" s="182">
        <v>0.60347222222222219</v>
      </c>
      <c r="X9" s="182">
        <v>0.40972222222222221</v>
      </c>
      <c r="Y9" s="182">
        <v>0.49861111111111112</v>
      </c>
      <c r="Z9" s="182">
        <v>0.30138888888888887</v>
      </c>
      <c r="AA9" s="182">
        <v>0.34305555555555556</v>
      </c>
      <c r="AB9" s="182">
        <v>0.45694444444444443</v>
      </c>
      <c r="AC9" s="182">
        <v>0.57361111111111107</v>
      </c>
      <c r="AD9" s="182">
        <v>0.28611111111111109</v>
      </c>
      <c r="AE9" s="182">
        <v>0.66041666666666665</v>
      </c>
      <c r="AF9" s="182">
        <v>0.75208333333333333</v>
      </c>
      <c r="AG9" s="182">
        <v>0.53125</v>
      </c>
      <c r="AH9" s="182">
        <v>0.375</v>
      </c>
      <c r="AI9" s="182">
        <v>0.76597222222222228</v>
      </c>
      <c r="AJ9" s="181" t="s">
        <v>174</v>
      </c>
      <c r="AL9" s="18">
        <f>VLOOKUP(AM9,id!$A:$C,3,0)</f>
        <v>60</v>
      </c>
      <c r="AM9" s="18" t="str">
        <f t="shared" si="5"/>
        <v>PachulskiLeszek1967</v>
      </c>
      <c r="AN9" s="9" t="str">
        <f t="shared" si="6"/>
        <v>Pachulski</v>
      </c>
      <c r="AO9" s="9" t="str">
        <f t="shared" si="7"/>
        <v>Leszek</v>
      </c>
      <c r="AP9" s="9" t="str">
        <f t="shared" si="8"/>
        <v>OPRYCHY TEAM</v>
      </c>
      <c r="AQ9" s="9">
        <f t="shared" si="9"/>
        <v>1967</v>
      </c>
      <c r="AR9" s="9">
        <f t="shared" si="10"/>
        <v>99.131368794657448</v>
      </c>
      <c r="AS9" s="9"/>
      <c r="AT9" s="9">
        <f t="shared" si="11"/>
        <v>0.99817867650492687</v>
      </c>
      <c r="AU9" s="9">
        <f t="shared" si="12"/>
        <v>1</v>
      </c>
      <c r="AV9" s="9">
        <f t="shared" si="13"/>
        <v>1</v>
      </c>
      <c r="AW9" s="9">
        <f t="shared" si="14"/>
        <v>1</v>
      </c>
    </row>
    <row r="10" spans="1:49" ht="15" customHeight="1">
      <c r="A10" s="180">
        <v>5</v>
      </c>
      <c r="B10" s="177">
        <v>5</v>
      </c>
      <c r="C10" s="179"/>
      <c r="D10" s="177">
        <v>1101</v>
      </c>
      <c r="E10" s="177" t="s">
        <v>626</v>
      </c>
      <c r="F10" s="177" t="s">
        <v>98</v>
      </c>
      <c r="G10" s="177">
        <v>1958</v>
      </c>
      <c r="H10" s="177" t="s">
        <v>510</v>
      </c>
      <c r="I10" s="177" t="s">
        <v>492</v>
      </c>
      <c r="J10" s="177">
        <v>60</v>
      </c>
      <c r="K10" s="177">
        <v>20</v>
      </c>
      <c r="L10" s="177">
        <v>60</v>
      </c>
      <c r="M10" s="178">
        <v>0.49570601851851853</v>
      </c>
      <c r="N10" s="177">
        <v>0</v>
      </c>
      <c r="O10" s="175">
        <v>0.50972222222222219</v>
      </c>
      <c r="P10" s="175">
        <v>0.69236111111111109</v>
      </c>
      <c r="Q10" s="175">
        <v>0.3215277777777778</v>
      </c>
      <c r="R10" s="175">
        <v>0.3923611111111111</v>
      </c>
      <c r="S10" s="175">
        <v>0.63124999999999998</v>
      </c>
      <c r="T10" s="175">
        <v>0.35416666666666669</v>
      </c>
      <c r="U10" s="175">
        <v>0.55000000000000004</v>
      </c>
      <c r="V10" s="175">
        <v>0.7270833333333333</v>
      </c>
      <c r="W10" s="175">
        <v>0.60347222222222219</v>
      </c>
      <c r="X10" s="175">
        <v>0.40972222222222221</v>
      </c>
      <c r="Y10" s="175">
        <v>0.49861111111111112</v>
      </c>
      <c r="Z10" s="175">
        <v>0.30138888888888887</v>
      </c>
      <c r="AA10" s="175">
        <v>0.34305555555555556</v>
      </c>
      <c r="AB10" s="175">
        <v>0.45694444444444443</v>
      </c>
      <c r="AC10" s="175">
        <v>0.57361111111111107</v>
      </c>
      <c r="AD10" s="175">
        <v>0.28611111111111109</v>
      </c>
      <c r="AE10" s="175">
        <v>0.66111111111111109</v>
      </c>
      <c r="AF10" s="175">
        <v>0.75208333333333333</v>
      </c>
      <c r="AG10" s="175">
        <v>0.53194444444444444</v>
      </c>
      <c r="AH10" s="175">
        <v>0.375</v>
      </c>
      <c r="AI10" s="175">
        <v>0.76597222222222228</v>
      </c>
      <c r="AJ10" s="174" t="s">
        <v>174</v>
      </c>
      <c r="AL10" s="18">
        <f>VLOOKUP(AM10,id!$A:$C,3,0)</f>
        <v>160</v>
      </c>
      <c r="AM10" s="18" t="str">
        <f t="shared" si="5"/>
        <v>WardaJarosław1958</v>
      </c>
      <c r="AN10" s="9" t="str">
        <f t="shared" si="6"/>
        <v>Warda</v>
      </c>
      <c r="AO10" s="9" t="str">
        <f t="shared" si="7"/>
        <v>Jarosław</v>
      </c>
      <c r="AP10" s="9" t="str">
        <f t="shared" si="8"/>
        <v>Grey Wolf</v>
      </c>
      <c r="AQ10" s="9">
        <f t="shared" si="9"/>
        <v>1958</v>
      </c>
      <c r="AR10" s="9">
        <f t="shared" si="10"/>
        <v>99.124425039109013</v>
      </c>
      <c r="AS10" s="9"/>
      <c r="AT10" s="9">
        <f t="shared" si="11"/>
        <v>0.99992995400312867</v>
      </c>
      <c r="AU10" s="9">
        <f t="shared" si="12"/>
        <v>1</v>
      </c>
      <c r="AV10" s="9">
        <f t="shared" si="13"/>
        <v>1</v>
      </c>
      <c r="AW10" s="9">
        <f t="shared" si="14"/>
        <v>1</v>
      </c>
    </row>
    <row r="11" spans="1:49" s="170" customFormat="1" ht="15" customHeight="1">
      <c r="A11" s="187">
        <v>6</v>
      </c>
      <c r="B11" s="184">
        <v>6</v>
      </c>
      <c r="C11" s="186"/>
      <c r="D11" s="184">
        <v>1001</v>
      </c>
      <c r="E11" s="184" t="s">
        <v>197</v>
      </c>
      <c r="F11" s="184" t="s">
        <v>38</v>
      </c>
      <c r="G11" s="184">
        <v>1968</v>
      </c>
      <c r="H11" s="184" t="s">
        <v>321</v>
      </c>
      <c r="I11" s="184" t="s">
        <v>560</v>
      </c>
      <c r="J11" s="184">
        <v>60</v>
      </c>
      <c r="K11" s="184">
        <v>20</v>
      </c>
      <c r="L11" s="184">
        <v>60</v>
      </c>
      <c r="M11" s="185">
        <v>0.4982523148148148</v>
      </c>
      <c r="N11" s="184">
        <v>0</v>
      </c>
      <c r="O11" s="182">
        <v>0.50972222222222219</v>
      </c>
      <c r="P11" s="182">
        <v>0.69305555555555554</v>
      </c>
      <c r="Q11" s="182">
        <v>0.3215277777777778</v>
      </c>
      <c r="R11" s="182">
        <v>0.3923611111111111</v>
      </c>
      <c r="S11" s="182">
        <v>0.63124999999999998</v>
      </c>
      <c r="T11" s="182">
        <v>0.35416666666666669</v>
      </c>
      <c r="U11" s="182">
        <v>0.5493055555555556</v>
      </c>
      <c r="V11" s="182">
        <v>0.7270833333333333</v>
      </c>
      <c r="W11" s="182">
        <v>0.60416666666666663</v>
      </c>
      <c r="X11" s="182">
        <v>0.40972222222222221</v>
      </c>
      <c r="Y11" s="182">
        <v>0.49861111111111112</v>
      </c>
      <c r="Z11" s="182">
        <v>0.30138888888888887</v>
      </c>
      <c r="AA11" s="182">
        <v>0.34305555555555556</v>
      </c>
      <c r="AB11" s="182">
        <v>0.45694444444444443</v>
      </c>
      <c r="AC11" s="182">
        <v>0.57361111111111107</v>
      </c>
      <c r="AD11" s="182">
        <v>0.28611111111111109</v>
      </c>
      <c r="AE11" s="182">
        <v>0.66111111111111109</v>
      </c>
      <c r="AF11" s="182">
        <v>0.75277777777777777</v>
      </c>
      <c r="AG11" s="182">
        <v>0.53194444444444444</v>
      </c>
      <c r="AH11" s="182">
        <v>0.375</v>
      </c>
      <c r="AI11" s="182">
        <v>0.76875000000000004</v>
      </c>
      <c r="AJ11" s="181" t="s">
        <v>174</v>
      </c>
      <c r="AL11" s="18">
        <f>VLOOKUP(AM11,id!$A:$C,3,0)</f>
        <v>137</v>
      </c>
      <c r="AM11" s="18" t="str">
        <f t="shared" si="5"/>
        <v>PachulskiMarek1968</v>
      </c>
      <c r="AN11" s="9" t="str">
        <f t="shared" si="6"/>
        <v>Pachulski</v>
      </c>
      <c r="AO11" s="9" t="str">
        <f t="shared" si="7"/>
        <v>Marek</v>
      </c>
      <c r="AP11" s="9" t="str">
        <f t="shared" si="8"/>
        <v>GREY WOLF</v>
      </c>
      <c r="AQ11" s="9">
        <f t="shared" si="9"/>
        <v>1968</v>
      </c>
      <c r="AR11" s="9">
        <f t="shared" si="10"/>
        <v>98.617854073265349</v>
      </c>
      <c r="AS11" s="9"/>
      <c r="AT11" s="9">
        <f t="shared" si="11"/>
        <v>0.99488954447257782</v>
      </c>
      <c r="AU11" s="9">
        <f t="shared" si="12"/>
        <v>1</v>
      </c>
      <c r="AV11" s="9">
        <f t="shared" si="13"/>
        <v>1</v>
      </c>
      <c r="AW11" s="9">
        <f t="shared" si="14"/>
        <v>1</v>
      </c>
    </row>
    <row r="12" spans="1:49" ht="15" customHeight="1">
      <c r="A12" s="180">
        <v>7</v>
      </c>
      <c r="B12" s="177">
        <v>7</v>
      </c>
      <c r="C12" s="179"/>
      <c r="D12" s="177">
        <v>1006</v>
      </c>
      <c r="E12" s="177" t="s">
        <v>169</v>
      </c>
      <c r="F12" s="177" t="s">
        <v>182</v>
      </c>
      <c r="G12" s="177">
        <v>1977</v>
      </c>
      <c r="H12" s="177" t="s">
        <v>321</v>
      </c>
      <c r="I12" s="177" t="s">
        <v>174</v>
      </c>
      <c r="J12" s="177">
        <v>59</v>
      </c>
      <c r="K12" s="177">
        <v>19</v>
      </c>
      <c r="L12" s="177">
        <v>59</v>
      </c>
      <c r="M12" s="178">
        <v>0.49130787037037038</v>
      </c>
      <c r="N12" s="177">
        <v>0</v>
      </c>
      <c r="O12" s="175">
        <v>0.44583333333333336</v>
      </c>
      <c r="P12" s="176"/>
      <c r="Q12" s="175">
        <v>0.52708333333333335</v>
      </c>
      <c r="R12" s="175">
        <v>0.31111111111111112</v>
      </c>
      <c r="S12" s="175">
        <v>0.61319444444444449</v>
      </c>
      <c r="T12" s="175">
        <v>0.38611111111111113</v>
      </c>
      <c r="U12" s="175">
        <v>0.48749999999999999</v>
      </c>
      <c r="V12" s="175">
        <v>0.71597222222222223</v>
      </c>
      <c r="W12" s="175">
        <v>0.57916666666666672</v>
      </c>
      <c r="X12" s="175">
        <v>0.2951388888888889</v>
      </c>
      <c r="Y12" s="175">
        <v>0.43611111111111112</v>
      </c>
      <c r="Z12" s="175">
        <v>0.55069444444444449</v>
      </c>
      <c r="AA12" s="175">
        <v>0.39930555555555558</v>
      </c>
      <c r="AB12" s="175">
        <v>0.36388888888888887</v>
      </c>
      <c r="AC12" s="175">
        <v>0.50694444444444442</v>
      </c>
      <c r="AD12" s="175">
        <v>0.68402777777777779</v>
      </c>
      <c r="AE12" s="175">
        <v>0.6430555555555556</v>
      </c>
      <c r="AF12" s="175">
        <v>0.74305555555555558</v>
      </c>
      <c r="AG12" s="175">
        <v>0.46944444444444444</v>
      </c>
      <c r="AH12" s="175">
        <v>0.33541666666666664</v>
      </c>
      <c r="AI12" s="175">
        <v>0.76180555555555551</v>
      </c>
      <c r="AJ12" s="174"/>
      <c r="AL12" s="18">
        <f>VLOOKUP(AM12,id!$A:$C,3,0)</f>
        <v>61</v>
      </c>
      <c r="AM12" s="18" t="str">
        <f t="shared" si="5"/>
        <v>PiwakowskiWojciech1977</v>
      </c>
      <c r="AN12" s="9" t="str">
        <f t="shared" si="6"/>
        <v>Piwakowski</v>
      </c>
      <c r="AO12" s="9" t="str">
        <f t="shared" si="7"/>
        <v>Wojciech</v>
      </c>
      <c r="AP12" s="9" t="str">
        <f t="shared" si="8"/>
        <v>Harpagan</v>
      </c>
      <c r="AQ12" s="9">
        <f t="shared" si="9"/>
        <v>1977</v>
      </c>
      <c r="AR12" s="9">
        <f t="shared" si="10"/>
        <v>96.974223172044248</v>
      </c>
      <c r="AS12" s="9"/>
      <c r="AT12" s="9">
        <f t="shared" si="11"/>
        <v>1.0141346085891305</v>
      </c>
      <c r="AU12" s="9">
        <f t="shared" si="12"/>
        <v>0.95</v>
      </c>
      <c r="AV12" s="9">
        <f t="shared" si="13"/>
        <v>0.98333333333333328</v>
      </c>
      <c r="AW12" s="9">
        <f t="shared" si="14"/>
        <v>0.98979378168698851</v>
      </c>
    </row>
    <row r="13" spans="1:49" s="170" customFormat="1" ht="15" customHeight="1">
      <c r="A13" s="187">
        <v>8</v>
      </c>
      <c r="B13" s="184">
        <v>8</v>
      </c>
      <c r="C13" s="186"/>
      <c r="D13" s="184">
        <v>1108</v>
      </c>
      <c r="E13" s="184" t="s">
        <v>625</v>
      </c>
      <c r="F13" s="184" t="s">
        <v>175</v>
      </c>
      <c r="G13" s="184">
        <v>1977</v>
      </c>
      <c r="H13" s="184" t="s">
        <v>307</v>
      </c>
      <c r="I13" s="186"/>
      <c r="J13" s="184">
        <v>57</v>
      </c>
      <c r="K13" s="184">
        <v>18</v>
      </c>
      <c r="L13" s="184">
        <v>57</v>
      </c>
      <c r="M13" s="185">
        <v>0.47743055555555558</v>
      </c>
      <c r="N13" s="184">
        <v>0</v>
      </c>
      <c r="O13" s="182">
        <v>0.54097222222222219</v>
      </c>
      <c r="P13" s="182">
        <v>0.38819444444444445</v>
      </c>
      <c r="Q13" s="183"/>
      <c r="R13" s="182">
        <v>0.72986111111111107</v>
      </c>
      <c r="S13" s="182">
        <v>0.44236111111111109</v>
      </c>
      <c r="T13" s="182">
        <v>0.61736111111111114</v>
      </c>
      <c r="U13" s="183"/>
      <c r="V13" s="182">
        <v>0.31597222222222221</v>
      </c>
      <c r="W13" s="182">
        <v>0.47152777777777777</v>
      </c>
      <c r="X13" s="182">
        <v>0.71250000000000002</v>
      </c>
      <c r="Y13" s="182">
        <v>0.55694444444444446</v>
      </c>
      <c r="Z13" s="182">
        <v>0.36180555555555555</v>
      </c>
      <c r="AA13" s="182">
        <v>0.59722222222222221</v>
      </c>
      <c r="AB13" s="182">
        <v>0.64930555555555558</v>
      </c>
      <c r="AC13" s="182">
        <v>0.48888888888888887</v>
      </c>
      <c r="AD13" s="182">
        <v>0.34583333333333333</v>
      </c>
      <c r="AE13" s="182">
        <v>0.41736111111111113</v>
      </c>
      <c r="AF13" s="182">
        <v>0.29930555555555555</v>
      </c>
      <c r="AG13" s="182">
        <v>0.51736111111111116</v>
      </c>
      <c r="AH13" s="182">
        <v>0.68888888888888888</v>
      </c>
      <c r="AI13" s="182">
        <v>0.74791666666666667</v>
      </c>
      <c r="AJ13" s="181"/>
      <c r="AL13" s="18">
        <f>VLOOKUP(AM13,id!$A:$C,3,0)</f>
        <v>161</v>
      </c>
      <c r="AM13" s="18" t="str">
        <f t="shared" si="5"/>
        <v>BogumiłDariusz1977</v>
      </c>
      <c r="AN13" s="9" t="str">
        <f t="shared" si="6"/>
        <v>Bogumił</v>
      </c>
      <c r="AO13" s="9" t="str">
        <f t="shared" si="7"/>
        <v>Dariusz</v>
      </c>
      <c r="AP13" s="9">
        <f t="shared" si="8"/>
        <v>0</v>
      </c>
      <c r="AQ13" s="9">
        <f t="shared" si="9"/>
        <v>1977</v>
      </c>
      <c r="AR13" s="9">
        <f t="shared" si="10"/>
        <v>93.686961369602074</v>
      </c>
      <c r="AS13" s="9"/>
      <c r="AT13" s="9">
        <f t="shared" si="11"/>
        <v>1.0290666666666666</v>
      </c>
      <c r="AU13" s="9">
        <f t="shared" si="12"/>
        <v>0.94736842105263153</v>
      </c>
      <c r="AV13" s="9">
        <f t="shared" si="13"/>
        <v>0.96610169491525422</v>
      </c>
      <c r="AW13" s="9">
        <f t="shared" si="14"/>
        <v>0.98924481086568572</v>
      </c>
    </row>
    <row r="14" spans="1:49" ht="15" customHeight="1">
      <c r="A14" s="180">
        <v>9</v>
      </c>
      <c r="B14" s="177">
        <v>9</v>
      </c>
      <c r="C14" s="179"/>
      <c r="D14" s="177">
        <v>1052</v>
      </c>
      <c r="E14" s="177" t="s">
        <v>624</v>
      </c>
      <c r="F14" s="177" t="s">
        <v>394</v>
      </c>
      <c r="G14" s="177">
        <v>1983</v>
      </c>
      <c r="H14" s="177" t="s">
        <v>406</v>
      </c>
      <c r="I14" s="177" t="s">
        <v>623</v>
      </c>
      <c r="J14" s="177">
        <v>56</v>
      </c>
      <c r="K14" s="177">
        <v>19</v>
      </c>
      <c r="L14" s="177">
        <v>56</v>
      </c>
      <c r="M14" s="178">
        <v>0.4989351851851852</v>
      </c>
      <c r="N14" s="177">
        <v>0</v>
      </c>
      <c r="O14" s="175">
        <v>0.53541666666666665</v>
      </c>
      <c r="P14" s="175">
        <v>0.73402777777777772</v>
      </c>
      <c r="Q14" s="175">
        <v>0.46666666666666667</v>
      </c>
      <c r="R14" s="175">
        <v>0.37361111111111112</v>
      </c>
      <c r="S14" s="175">
        <v>0.64513888888888893</v>
      </c>
      <c r="T14" s="175">
        <v>0.44722222222222224</v>
      </c>
      <c r="U14" s="175">
        <v>0.57847222222222228</v>
      </c>
      <c r="V14" s="175">
        <v>0.29652777777777778</v>
      </c>
      <c r="W14" s="175">
        <v>0.6166666666666667</v>
      </c>
      <c r="X14" s="175">
        <v>0.35833333333333334</v>
      </c>
      <c r="Y14" s="175">
        <v>0.52569444444444446</v>
      </c>
      <c r="Z14" s="175">
        <v>0.70416666666666672</v>
      </c>
      <c r="AA14" s="175">
        <v>0.48749999999999999</v>
      </c>
      <c r="AB14" s="175">
        <v>0.42777777777777776</v>
      </c>
      <c r="AC14" s="175">
        <v>0.59722222222222221</v>
      </c>
      <c r="AD14" s="176"/>
      <c r="AE14" s="175">
        <v>0.67986111111111114</v>
      </c>
      <c r="AF14" s="175">
        <v>0.32083333333333336</v>
      </c>
      <c r="AG14" s="175">
        <v>0.55972222222222223</v>
      </c>
      <c r="AH14" s="175">
        <v>0.39652777777777776</v>
      </c>
      <c r="AI14" s="175">
        <v>0.76944444444444449</v>
      </c>
      <c r="AJ14" s="174"/>
      <c r="AL14" s="18">
        <f>VLOOKUP(AM14,id!$A:$C,3,0)</f>
        <v>162</v>
      </c>
      <c r="AM14" s="18" t="str">
        <f t="shared" si="5"/>
        <v>RuchlickiStanisław1983</v>
      </c>
      <c r="AN14" s="9" t="str">
        <f t="shared" si="6"/>
        <v>Ruchlicki</v>
      </c>
      <c r="AO14" s="9" t="str">
        <f t="shared" si="7"/>
        <v>Stanisław</v>
      </c>
      <c r="AP14" s="9" t="str">
        <f t="shared" si="8"/>
        <v>Bliska Team</v>
      </c>
      <c r="AQ14" s="9">
        <f t="shared" si="9"/>
        <v>1983</v>
      </c>
      <c r="AR14" s="9">
        <f t="shared" si="10"/>
        <v>92.043330468380987</v>
      </c>
      <c r="AS14" s="9"/>
      <c r="AT14" s="9">
        <f t="shared" si="11"/>
        <v>0.95689895147072468</v>
      </c>
      <c r="AU14" s="9">
        <f t="shared" si="12"/>
        <v>1.0555555555555556</v>
      </c>
      <c r="AV14" s="9">
        <f t="shared" si="13"/>
        <v>0.98245614035087714</v>
      </c>
      <c r="AW14" s="9">
        <f t="shared" si="14"/>
        <v>1.0108721208503508</v>
      </c>
    </row>
    <row r="15" spans="1:49" s="170" customFormat="1" ht="15" customHeight="1">
      <c r="A15" s="187">
        <v>10</v>
      </c>
      <c r="B15" s="184">
        <v>10</v>
      </c>
      <c r="C15" s="186"/>
      <c r="D15" s="184">
        <v>1026</v>
      </c>
      <c r="E15" s="184" t="s">
        <v>222</v>
      </c>
      <c r="F15" s="184" t="s">
        <v>172</v>
      </c>
      <c r="G15" s="184">
        <v>1983</v>
      </c>
      <c r="H15" s="184" t="s">
        <v>321</v>
      </c>
      <c r="I15" s="186"/>
      <c r="J15" s="184">
        <v>56</v>
      </c>
      <c r="K15" s="184">
        <v>17</v>
      </c>
      <c r="L15" s="184">
        <v>56</v>
      </c>
      <c r="M15" s="185">
        <v>0.45861111111111114</v>
      </c>
      <c r="N15" s="184">
        <v>0</v>
      </c>
      <c r="O15" s="182">
        <v>0.51458333333333328</v>
      </c>
      <c r="P15" s="183"/>
      <c r="Q15" s="183"/>
      <c r="R15" s="182">
        <v>0.71388888888888891</v>
      </c>
      <c r="S15" s="183"/>
      <c r="T15" s="182">
        <v>0.59236111111111112</v>
      </c>
      <c r="U15" s="182">
        <v>0.46944444444444444</v>
      </c>
      <c r="V15" s="182">
        <v>0.3125</v>
      </c>
      <c r="W15" s="182">
        <v>0.42152777777777778</v>
      </c>
      <c r="X15" s="182">
        <v>0.69236111111111109</v>
      </c>
      <c r="Y15" s="182">
        <v>0.53263888888888888</v>
      </c>
      <c r="Z15" s="182">
        <v>0.36249999999999999</v>
      </c>
      <c r="AA15" s="182">
        <v>0.5805555555555556</v>
      </c>
      <c r="AB15" s="182">
        <v>0.62708333333333333</v>
      </c>
      <c r="AC15" s="182">
        <v>0.44305555555555554</v>
      </c>
      <c r="AD15" s="182">
        <v>0.34097222222222223</v>
      </c>
      <c r="AE15" s="182">
        <v>0.39097222222222222</v>
      </c>
      <c r="AF15" s="182">
        <v>0.2951388888888889</v>
      </c>
      <c r="AG15" s="182">
        <v>0.48749999999999999</v>
      </c>
      <c r="AH15" s="182">
        <v>0.66180555555555554</v>
      </c>
      <c r="AI15" s="182">
        <v>0.72916666666666663</v>
      </c>
      <c r="AJ15" s="181"/>
      <c r="AL15" s="18">
        <f>VLOOKUP(AM15,id!$A:$C,3,0)</f>
        <v>70</v>
      </c>
      <c r="AM15" s="18" t="str">
        <f t="shared" si="5"/>
        <v>SzumańskiJakub1983</v>
      </c>
      <c r="AN15" s="9" t="str">
        <f t="shared" si="6"/>
        <v>Szumański</v>
      </c>
      <c r="AO15" s="9" t="str">
        <f t="shared" si="7"/>
        <v>Jakub</v>
      </c>
      <c r="AP15" s="9">
        <f t="shared" si="8"/>
        <v>0</v>
      </c>
      <c r="AQ15" s="9">
        <f t="shared" si="9"/>
        <v>1983</v>
      </c>
      <c r="AR15" s="9">
        <f t="shared" si="10"/>
        <v>90.018420580218233</v>
      </c>
      <c r="AS15" s="9"/>
      <c r="AT15" s="9">
        <f t="shared" si="11"/>
        <v>1.0879265091863517</v>
      </c>
      <c r="AU15" s="9">
        <f t="shared" si="12"/>
        <v>0.89473684210526316</v>
      </c>
      <c r="AV15" s="9">
        <f t="shared" si="13"/>
        <v>1</v>
      </c>
      <c r="AW15" s="9">
        <f t="shared" si="14"/>
        <v>0.97800047132303236</v>
      </c>
    </row>
    <row r="16" spans="1:49" ht="15" customHeight="1">
      <c r="A16" s="180">
        <v>11</v>
      </c>
      <c r="B16" s="177">
        <v>11</v>
      </c>
      <c r="C16" s="179"/>
      <c r="D16" s="177">
        <v>1080</v>
      </c>
      <c r="E16" s="177" t="s">
        <v>185</v>
      </c>
      <c r="F16" s="177" t="s">
        <v>182</v>
      </c>
      <c r="G16" s="177">
        <v>1978</v>
      </c>
      <c r="H16" s="177" t="s">
        <v>406</v>
      </c>
      <c r="I16" s="179"/>
      <c r="J16" s="177">
        <v>54</v>
      </c>
      <c r="K16" s="177">
        <v>18</v>
      </c>
      <c r="L16" s="177">
        <v>54</v>
      </c>
      <c r="M16" s="178">
        <v>0.48241898148148149</v>
      </c>
      <c r="N16" s="177">
        <v>0</v>
      </c>
      <c r="O16" s="175">
        <v>0.6118055555555556</v>
      </c>
      <c r="P16" s="176"/>
      <c r="Q16" s="175">
        <v>0.48055555555555557</v>
      </c>
      <c r="R16" s="175">
        <v>0.36458333333333331</v>
      </c>
      <c r="S16" s="175">
        <v>0.69861111111111107</v>
      </c>
      <c r="T16" s="175">
        <v>0.40902777777777777</v>
      </c>
      <c r="U16" s="175">
        <v>0.65347222222222223</v>
      </c>
      <c r="V16" s="175">
        <v>0.29097222222222224</v>
      </c>
      <c r="W16" s="175">
        <v>0.53194444444444444</v>
      </c>
      <c r="X16" s="175">
        <v>0.35</v>
      </c>
      <c r="Y16" s="175">
        <v>0.59791666666666665</v>
      </c>
      <c r="Z16" s="175">
        <v>0.50277777777777777</v>
      </c>
      <c r="AA16" s="175">
        <v>0.46875</v>
      </c>
      <c r="AB16" s="175">
        <v>0.44027777777777777</v>
      </c>
      <c r="AC16" s="175">
        <v>0.5493055555555556</v>
      </c>
      <c r="AD16" s="175">
        <v>0.74305555555555558</v>
      </c>
      <c r="AE16" s="176"/>
      <c r="AF16" s="175">
        <v>0.30972222222222223</v>
      </c>
      <c r="AG16" s="175">
        <v>0.63124999999999998</v>
      </c>
      <c r="AH16" s="175">
        <v>0.38819444444444445</v>
      </c>
      <c r="AI16" s="175">
        <v>0.75277777777777777</v>
      </c>
      <c r="AJ16" s="174"/>
      <c r="AL16" s="18">
        <f>VLOOKUP(AM16,id!$A:$C,3,0)</f>
        <v>62</v>
      </c>
      <c r="AM16" s="18" t="str">
        <f t="shared" si="5"/>
        <v>PaszkowskiWojciech1978</v>
      </c>
      <c r="AN16" s="9" t="str">
        <f t="shared" si="6"/>
        <v>Paszkowski</v>
      </c>
      <c r="AO16" s="9" t="str">
        <f t="shared" si="7"/>
        <v>Wojciech</v>
      </c>
      <c r="AP16" s="9">
        <f t="shared" si="8"/>
        <v>0</v>
      </c>
      <c r="AQ16" s="9">
        <f t="shared" si="9"/>
        <v>1978</v>
      </c>
      <c r="AR16" s="9">
        <f t="shared" si="10"/>
        <v>86.803476988067587</v>
      </c>
      <c r="AS16" s="9"/>
      <c r="AT16" s="9">
        <f t="shared" si="11"/>
        <v>0.95064897675199733</v>
      </c>
      <c r="AU16" s="9">
        <f t="shared" si="12"/>
        <v>1.0588235294117647</v>
      </c>
      <c r="AV16" s="9">
        <f t="shared" si="13"/>
        <v>0.9642857142857143</v>
      </c>
      <c r="AW16" s="9">
        <f t="shared" si="14"/>
        <v>1.0114972741551362</v>
      </c>
    </row>
    <row r="17" spans="1:49" s="170" customFormat="1" ht="15" customHeight="1">
      <c r="A17" s="187">
        <v>12</v>
      </c>
      <c r="B17" s="184">
        <v>12</v>
      </c>
      <c r="C17" s="186"/>
      <c r="D17" s="184">
        <v>1073</v>
      </c>
      <c r="E17" s="184" t="s">
        <v>622</v>
      </c>
      <c r="F17" s="184" t="s">
        <v>293</v>
      </c>
      <c r="G17" s="184">
        <v>1978</v>
      </c>
      <c r="H17" s="184" t="s">
        <v>621</v>
      </c>
      <c r="I17" s="184" t="s">
        <v>620</v>
      </c>
      <c r="J17" s="184">
        <v>54</v>
      </c>
      <c r="K17" s="184">
        <v>17</v>
      </c>
      <c r="L17" s="184">
        <v>54</v>
      </c>
      <c r="M17" s="185">
        <v>0.47958333333333331</v>
      </c>
      <c r="N17" s="184">
        <v>0</v>
      </c>
      <c r="O17" s="182">
        <v>0.55208333333333337</v>
      </c>
      <c r="P17" s="183"/>
      <c r="Q17" s="182">
        <v>0.48055555555555557</v>
      </c>
      <c r="R17" s="182">
        <v>0.34305555555555556</v>
      </c>
      <c r="S17" s="183"/>
      <c r="T17" s="182">
        <v>0.45277777777777778</v>
      </c>
      <c r="U17" s="182">
        <v>0.60763888888888884</v>
      </c>
      <c r="V17" s="182">
        <v>0.28958333333333336</v>
      </c>
      <c r="W17" s="182">
        <v>0.66874999999999996</v>
      </c>
      <c r="X17" s="182">
        <v>0.3611111111111111</v>
      </c>
      <c r="Y17" s="182">
        <v>0.54097222222222219</v>
      </c>
      <c r="Z17" s="183"/>
      <c r="AA17" s="182">
        <v>0.46944444444444444</v>
      </c>
      <c r="AB17" s="182">
        <v>0.42708333333333331</v>
      </c>
      <c r="AC17" s="182">
        <v>0.6333333333333333</v>
      </c>
      <c r="AD17" s="182">
        <v>0.74027777777777781</v>
      </c>
      <c r="AE17" s="182">
        <v>0.7006944444444444</v>
      </c>
      <c r="AF17" s="182">
        <v>0.31111111111111112</v>
      </c>
      <c r="AG17" s="182">
        <v>0.58125000000000004</v>
      </c>
      <c r="AH17" s="182">
        <v>0.38750000000000001</v>
      </c>
      <c r="AI17" s="182">
        <v>0.75</v>
      </c>
      <c r="AJ17" s="181"/>
      <c r="AL17" s="18">
        <f>VLOOKUP(AM17,id!$A:$C,3,0)</f>
        <v>163</v>
      </c>
      <c r="AM17" s="18" t="str">
        <f t="shared" si="5"/>
        <v>PoździkRadosław1978</v>
      </c>
      <c r="AN17" s="9" t="str">
        <f t="shared" si="6"/>
        <v>Poździk</v>
      </c>
      <c r="AO17" s="9" t="str">
        <f t="shared" si="7"/>
        <v>Radosław</v>
      </c>
      <c r="AP17" s="9" t="str">
        <f t="shared" si="8"/>
        <v>Barlinecka Grupa Kolarska</v>
      </c>
      <c r="AQ17" s="9">
        <f t="shared" si="9"/>
        <v>1978</v>
      </c>
      <c r="AR17" s="9">
        <f t="shared" si="10"/>
        <v>85.816817510033431</v>
      </c>
      <c r="AS17" s="9"/>
      <c r="AT17" s="9">
        <f t="shared" si="11"/>
        <v>1.0059127328892752</v>
      </c>
      <c r="AU17" s="9">
        <f t="shared" si="12"/>
        <v>0.94444444444444442</v>
      </c>
      <c r="AV17" s="9">
        <f t="shared" si="13"/>
        <v>1</v>
      </c>
      <c r="AW17" s="9">
        <f t="shared" si="14"/>
        <v>0.98863341063895649</v>
      </c>
    </row>
    <row r="18" spans="1:49" ht="15" customHeight="1">
      <c r="A18" s="180">
        <v>13</v>
      </c>
      <c r="B18" s="177">
        <v>13</v>
      </c>
      <c r="C18" s="179"/>
      <c r="D18" s="177">
        <v>1035</v>
      </c>
      <c r="E18" s="177" t="s">
        <v>619</v>
      </c>
      <c r="F18" s="177" t="s">
        <v>618</v>
      </c>
      <c r="G18" s="177">
        <v>1978</v>
      </c>
      <c r="H18" s="177" t="s">
        <v>617</v>
      </c>
      <c r="I18" s="177" t="s">
        <v>560</v>
      </c>
      <c r="J18" s="177">
        <v>54</v>
      </c>
      <c r="K18" s="177">
        <v>16</v>
      </c>
      <c r="L18" s="177">
        <v>54</v>
      </c>
      <c r="M18" s="178">
        <v>0.47925925925925927</v>
      </c>
      <c r="N18" s="177">
        <v>0</v>
      </c>
      <c r="O18" s="176"/>
      <c r="P18" s="175">
        <v>0.34861111111111109</v>
      </c>
      <c r="Q18" s="176"/>
      <c r="R18" s="176"/>
      <c r="S18" s="175">
        <v>0.44374999999999998</v>
      </c>
      <c r="T18" s="175">
        <v>0.63680555555555551</v>
      </c>
      <c r="U18" s="175">
        <v>0.48541666666666666</v>
      </c>
      <c r="V18" s="175">
        <v>0.30763888888888891</v>
      </c>
      <c r="W18" s="175">
        <v>0.39861111111111114</v>
      </c>
      <c r="X18" s="175">
        <v>0.73263888888888884</v>
      </c>
      <c r="Y18" s="176"/>
      <c r="Z18" s="175">
        <v>0.37222222222222223</v>
      </c>
      <c r="AA18" s="175">
        <v>0.62152777777777779</v>
      </c>
      <c r="AB18" s="175">
        <v>0.67013888888888884</v>
      </c>
      <c r="AC18" s="175">
        <v>0.56319444444444444</v>
      </c>
      <c r="AD18" s="175">
        <v>0.32916666666666666</v>
      </c>
      <c r="AE18" s="175">
        <v>0.41944444444444445</v>
      </c>
      <c r="AF18" s="175">
        <v>0.29375000000000001</v>
      </c>
      <c r="AG18" s="175">
        <v>0.50555555555555554</v>
      </c>
      <c r="AH18" s="175">
        <v>0.7104166666666667</v>
      </c>
      <c r="AI18" s="175">
        <v>0.75</v>
      </c>
      <c r="AJ18" s="174"/>
      <c r="AL18" s="18">
        <f>VLOOKUP(AM18,id!$A:$C,3,0)</f>
        <v>164</v>
      </c>
      <c r="AM18" s="18" t="str">
        <f t="shared" si="5"/>
        <v>WalińskiMikołaj1978</v>
      </c>
      <c r="AN18" s="9" t="str">
        <f t="shared" si="6"/>
        <v>Waliński</v>
      </c>
      <c r="AO18" s="9" t="str">
        <f t="shared" si="7"/>
        <v>Mikołaj</v>
      </c>
      <c r="AP18" s="9" t="str">
        <f t="shared" si="8"/>
        <v>GREY WOLF</v>
      </c>
      <c r="AQ18" s="9">
        <f t="shared" si="9"/>
        <v>1978</v>
      </c>
      <c r="AR18" s="9">
        <f t="shared" si="10"/>
        <v>84.782577798359057</v>
      </c>
      <c r="AS18" s="9"/>
      <c r="AT18" s="9">
        <f t="shared" si="11"/>
        <v>1.0006761978361669</v>
      </c>
      <c r="AU18" s="9">
        <f t="shared" si="12"/>
        <v>0.94117647058823528</v>
      </c>
      <c r="AV18" s="9">
        <f t="shared" si="13"/>
        <v>1</v>
      </c>
      <c r="AW18" s="9">
        <f t="shared" si="14"/>
        <v>0.98794828634196963</v>
      </c>
    </row>
    <row r="19" spans="1:49" s="170" customFormat="1" ht="15" customHeight="1">
      <c r="A19" s="187">
        <v>14</v>
      </c>
      <c r="B19" s="184">
        <v>14</v>
      </c>
      <c r="C19" s="186"/>
      <c r="D19" s="184">
        <v>1063</v>
      </c>
      <c r="E19" s="184" t="s">
        <v>87</v>
      </c>
      <c r="F19" s="184" t="s">
        <v>98</v>
      </c>
      <c r="G19" s="184">
        <v>1984</v>
      </c>
      <c r="H19" s="184" t="s">
        <v>298</v>
      </c>
      <c r="I19" s="184" t="s">
        <v>299</v>
      </c>
      <c r="J19" s="184">
        <v>53</v>
      </c>
      <c r="K19" s="184">
        <v>16</v>
      </c>
      <c r="L19" s="184">
        <v>53</v>
      </c>
      <c r="M19" s="185">
        <v>0.48233796296296294</v>
      </c>
      <c r="N19" s="184">
        <v>0</v>
      </c>
      <c r="O19" s="182">
        <v>0.57777777777777772</v>
      </c>
      <c r="P19" s="182">
        <v>0.39444444444444443</v>
      </c>
      <c r="Q19" s="183"/>
      <c r="R19" s="183"/>
      <c r="S19" s="182">
        <v>0.46041666666666664</v>
      </c>
      <c r="T19" s="183"/>
      <c r="U19" s="182">
        <v>0.53402777777777777</v>
      </c>
      <c r="V19" s="182">
        <v>0.31319444444444444</v>
      </c>
      <c r="W19" s="182">
        <v>0.49305555555555558</v>
      </c>
      <c r="X19" s="183"/>
      <c r="Y19" s="182">
        <v>0.60277777777777775</v>
      </c>
      <c r="Z19" s="182">
        <v>0.36180555555555555</v>
      </c>
      <c r="AA19" s="182">
        <v>0.66041666666666665</v>
      </c>
      <c r="AB19" s="182">
        <v>0.69236111111111109</v>
      </c>
      <c r="AC19" s="182">
        <v>0.51180555555555551</v>
      </c>
      <c r="AD19" s="182">
        <v>0.34375</v>
      </c>
      <c r="AE19" s="182">
        <v>0.42708333333333331</v>
      </c>
      <c r="AF19" s="182">
        <v>0.29722222222222222</v>
      </c>
      <c r="AG19" s="182">
        <v>0.55347222222222225</v>
      </c>
      <c r="AH19" s="182">
        <v>0.72916666666666663</v>
      </c>
      <c r="AI19" s="182">
        <v>0.75277777777777777</v>
      </c>
      <c r="AJ19" s="181"/>
      <c r="AL19" s="18">
        <f>VLOOKUP(AM19,id!$A:$C,3,0)</f>
        <v>8</v>
      </c>
      <c r="AM19" s="18" t="str">
        <f t="shared" si="5"/>
        <v>WieczorekJarosław1984</v>
      </c>
      <c r="AN19" s="9" t="str">
        <f t="shared" si="6"/>
        <v>Wieczorek</v>
      </c>
      <c r="AO19" s="9" t="str">
        <f t="shared" si="7"/>
        <v>Jarosław</v>
      </c>
      <c r="AP19" s="9" t="str">
        <f t="shared" si="8"/>
        <v>Europa Ubezpieczenia</v>
      </c>
      <c r="AQ19" s="9">
        <f t="shared" si="9"/>
        <v>1984</v>
      </c>
      <c r="AR19" s="9">
        <f t="shared" si="10"/>
        <v>83.21253006135241</v>
      </c>
      <c r="AS19" s="9"/>
      <c r="AT19" s="9">
        <f t="shared" si="11"/>
        <v>0.99361712338628405</v>
      </c>
      <c r="AU19" s="9">
        <f t="shared" si="12"/>
        <v>1</v>
      </c>
      <c r="AV19" s="9">
        <f t="shared" si="13"/>
        <v>0.98148148148148151</v>
      </c>
      <c r="AW19" s="9">
        <f t="shared" si="14"/>
        <v>1</v>
      </c>
    </row>
    <row r="20" spans="1:49" ht="15" customHeight="1">
      <c r="A20" s="180">
        <v>15</v>
      </c>
      <c r="B20" s="177">
        <v>15</v>
      </c>
      <c r="C20" s="179"/>
      <c r="D20" s="177">
        <v>1054</v>
      </c>
      <c r="E20" s="177" t="s">
        <v>62</v>
      </c>
      <c r="F20" s="177" t="s">
        <v>26</v>
      </c>
      <c r="G20" s="177">
        <v>1969</v>
      </c>
      <c r="H20" s="177" t="s">
        <v>298</v>
      </c>
      <c r="I20" s="179"/>
      <c r="J20" s="177">
        <v>53</v>
      </c>
      <c r="K20" s="177">
        <v>16</v>
      </c>
      <c r="L20" s="177">
        <v>53</v>
      </c>
      <c r="M20" s="178">
        <v>0.48249999999999998</v>
      </c>
      <c r="N20" s="177">
        <v>0</v>
      </c>
      <c r="O20" s="175">
        <v>0.57708333333333328</v>
      </c>
      <c r="P20" s="175">
        <v>0.39374999999999999</v>
      </c>
      <c r="Q20" s="176"/>
      <c r="R20" s="176"/>
      <c r="S20" s="175">
        <v>0.46041666666666664</v>
      </c>
      <c r="T20" s="176"/>
      <c r="U20" s="175">
        <v>0.53402777777777777</v>
      </c>
      <c r="V20" s="175">
        <v>0.31319444444444444</v>
      </c>
      <c r="W20" s="175">
        <v>0.49305555555555558</v>
      </c>
      <c r="X20" s="176"/>
      <c r="Y20" s="175">
        <v>0.60277777777777775</v>
      </c>
      <c r="Z20" s="175">
        <v>0.36180555555555555</v>
      </c>
      <c r="AA20" s="175">
        <v>0.66041666666666665</v>
      </c>
      <c r="AB20" s="175">
        <v>0.69236111111111109</v>
      </c>
      <c r="AC20" s="175">
        <v>0.51180555555555551</v>
      </c>
      <c r="AD20" s="175">
        <v>0.34305555555555556</v>
      </c>
      <c r="AE20" s="175">
        <v>0.42777777777777776</v>
      </c>
      <c r="AF20" s="175">
        <v>0.29722222222222222</v>
      </c>
      <c r="AG20" s="175">
        <v>0.55347222222222225</v>
      </c>
      <c r="AH20" s="175">
        <v>0.72916666666666663</v>
      </c>
      <c r="AI20" s="175">
        <v>0.75277777777777777</v>
      </c>
      <c r="AJ20" s="174"/>
      <c r="AL20" s="18">
        <f>VLOOKUP(AM20,id!$A:$C,3,0)</f>
        <v>7</v>
      </c>
      <c r="AM20" s="18" t="str">
        <f t="shared" si="5"/>
        <v>SzawdzinKrzysztof1969</v>
      </c>
      <c r="AN20" s="9" t="str">
        <f t="shared" si="6"/>
        <v>Szawdzin</v>
      </c>
      <c r="AO20" s="9" t="str">
        <f t="shared" si="7"/>
        <v>Krzysztof</v>
      </c>
      <c r="AP20" s="9">
        <f t="shared" si="8"/>
        <v>0</v>
      </c>
      <c r="AQ20" s="9">
        <f t="shared" si="9"/>
        <v>1969</v>
      </c>
      <c r="AR20" s="9">
        <f t="shared" si="10"/>
        <v>83.184584959144132</v>
      </c>
      <c r="AS20" s="9"/>
      <c r="AT20" s="9">
        <f t="shared" si="11"/>
        <v>0.99966417194396473</v>
      </c>
      <c r="AU20" s="9">
        <f t="shared" si="12"/>
        <v>1</v>
      </c>
      <c r="AV20" s="9">
        <f t="shared" si="13"/>
        <v>1</v>
      </c>
      <c r="AW20" s="9">
        <f t="shared" si="14"/>
        <v>1</v>
      </c>
    </row>
    <row r="21" spans="1:49" s="170" customFormat="1" ht="15" customHeight="1">
      <c r="A21" s="187">
        <v>16</v>
      </c>
      <c r="B21" s="184">
        <v>16</v>
      </c>
      <c r="C21" s="186"/>
      <c r="D21" s="184">
        <v>1045</v>
      </c>
      <c r="E21" s="184" t="s">
        <v>88</v>
      </c>
      <c r="F21" s="184" t="s">
        <v>71</v>
      </c>
      <c r="G21" s="184">
        <v>1986</v>
      </c>
      <c r="H21" s="184" t="s">
        <v>298</v>
      </c>
      <c r="I21" s="184" t="s">
        <v>616</v>
      </c>
      <c r="J21" s="184">
        <v>53</v>
      </c>
      <c r="K21" s="184">
        <v>16</v>
      </c>
      <c r="L21" s="184">
        <v>53</v>
      </c>
      <c r="M21" s="185">
        <v>0.49535879629629631</v>
      </c>
      <c r="N21" s="184">
        <v>0</v>
      </c>
      <c r="O21" s="183"/>
      <c r="P21" s="182">
        <v>0.35972222222222222</v>
      </c>
      <c r="Q21" s="182">
        <v>0.59583333333333333</v>
      </c>
      <c r="R21" s="183"/>
      <c r="S21" s="182">
        <v>0.42291666666666666</v>
      </c>
      <c r="T21" s="183"/>
      <c r="U21" s="182">
        <v>0.46944444444444444</v>
      </c>
      <c r="V21" s="182">
        <v>0.31041666666666667</v>
      </c>
      <c r="W21" s="182">
        <v>0.54236111111111107</v>
      </c>
      <c r="X21" s="182">
        <v>0.74513888888888891</v>
      </c>
      <c r="Y21" s="183"/>
      <c r="Z21" s="182">
        <v>0.57013888888888886</v>
      </c>
      <c r="AA21" s="182">
        <v>0.63611111111111107</v>
      </c>
      <c r="AB21" s="182">
        <v>0.6743055555555556</v>
      </c>
      <c r="AC21" s="182">
        <v>0.52430555555555558</v>
      </c>
      <c r="AD21" s="182">
        <v>0.33611111111111114</v>
      </c>
      <c r="AE21" s="182">
        <v>0.39097222222222222</v>
      </c>
      <c r="AF21" s="182">
        <v>0.29444444444444445</v>
      </c>
      <c r="AG21" s="182">
        <v>0.48749999999999999</v>
      </c>
      <c r="AH21" s="182">
        <v>0.71388888888888891</v>
      </c>
      <c r="AI21" s="182">
        <v>0.76597222222222228</v>
      </c>
      <c r="AJ21" s="181"/>
      <c r="AL21" s="18">
        <f>VLOOKUP(AM21,id!$A:$C,3,0)</f>
        <v>4</v>
      </c>
      <c r="AM21" s="18" t="str">
        <f t="shared" si="5"/>
        <v>MirowskiŁukasz1986</v>
      </c>
      <c r="AN21" s="9" t="str">
        <f t="shared" si="6"/>
        <v>Mirowski</v>
      </c>
      <c r="AO21" s="9" t="str">
        <f t="shared" si="7"/>
        <v>Łukasz</v>
      </c>
      <c r="AP21" s="9" t="str">
        <f t="shared" si="8"/>
        <v>Niższa Opłata Startowa Team</v>
      </c>
      <c r="AQ21" s="9">
        <f t="shared" si="9"/>
        <v>1986</v>
      </c>
      <c r="AR21" s="9">
        <f t="shared" si="10"/>
        <v>81.025233715198965</v>
      </c>
      <c r="AS21" s="9"/>
      <c r="AT21" s="9">
        <f t="shared" si="11"/>
        <v>0.97404144956657857</v>
      </c>
      <c r="AU21" s="9">
        <f t="shared" si="12"/>
        <v>1</v>
      </c>
      <c r="AV21" s="9">
        <f t="shared" si="13"/>
        <v>1</v>
      </c>
      <c r="AW21" s="9">
        <f t="shared" si="14"/>
        <v>1</v>
      </c>
    </row>
    <row r="22" spans="1:49" ht="15" customHeight="1">
      <c r="A22" s="180">
        <v>17</v>
      </c>
      <c r="B22" s="177">
        <v>17</v>
      </c>
      <c r="C22" s="179"/>
      <c r="D22" s="177">
        <v>1096</v>
      </c>
      <c r="E22" s="177" t="s">
        <v>615</v>
      </c>
      <c r="F22" s="177" t="s">
        <v>25</v>
      </c>
      <c r="G22" s="177">
        <v>1984</v>
      </c>
      <c r="H22" s="177" t="s">
        <v>510</v>
      </c>
      <c r="I22" s="177" t="s">
        <v>613</v>
      </c>
      <c r="J22" s="177">
        <v>53</v>
      </c>
      <c r="K22" s="177">
        <v>15</v>
      </c>
      <c r="L22" s="177">
        <v>53</v>
      </c>
      <c r="M22" s="178">
        <v>0.48083333333333333</v>
      </c>
      <c r="N22" s="177">
        <v>0</v>
      </c>
      <c r="O22" s="175">
        <v>0.49652777777777779</v>
      </c>
      <c r="P22" s="176"/>
      <c r="Q22" s="176"/>
      <c r="R22" s="176"/>
      <c r="S22" s="175">
        <v>0.65138888888888891</v>
      </c>
      <c r="T22" s="176"/>
      <c r="U22" s="175">
        <v>0.5444444444444444</v>
      </c>
      <c r="V22" s="176"/>
      <c r="W22" s="175">
        <v>0.59583333333333333</v>
      </c>
      <c r="X22" s="175">
        <v>0.34583333333333333</v>
      </c>
      <c r="Y22" s="175">
        <v>0.48472222222222222</v>
      </c>
      <c r="Z22" s="175">
        <v>0.71250000000000002</v>
      </c>
      <c r="AA22" s="175">
        <v>0.44722222222222224</v>
      </c>
      <c r="AB22" s="175">
        <v>0.41319444444444442</v>
      </c>
      <c r="AC22" s="175">
        <v>0.56736111111111109</v>
      </c>
      <c r="AD22" s="175">
        <v>0.74027777777777781</v>
      </c>
      <c r="AE22" s="175">
        <v>0.68194444444444446</v>
      </c>
      <c r="AF22" s="175">
        <v>0.30069444444444443</v>
      </c>
      <c r="AG22" s="175">
        <v>0.52430555555555558</v>
      </c>
      <c r="AH22" s="175">
        <v>0.37222222222222223</v>
      </c>
      <c r="AI22" s="175">
        <v>0.75138888888888888</v>
      </c>
      <c r="AJ22" s="174"/>
      <c r="AL22" s="18">
        <f>VLOOKUP(AM22,id!$A:$C,3,0)</f>
        <v>165</v>
      </c>
      <c r="AM22" s="18" t="str">
        <f t="shared" si="5"/>
        <v>WylężekJacek1984</v>
      </c>
      <c r="AN22" s="9" t="str">
        <f t="shared" si="6"/>
        <v>Wylężek</v>
      </c>
      <c r="AO22" s="9" t="str">
        <f t="shared" si="7"/>
        <v>Jacek</v>
      </c>
      <c r="AP22" s="9" t="str">
        <f t="shared" si="8"/>
        <v>CUMULUS</v>
      </c>
      <c r="AQ22" s="9">
        <f t="shared" si="9"/>
        <v>1984</v>
      </c>
      <c r="AR22" s="9">
        <f t="shared" si="10"/>
        <v>79.986104775241444</v>
      </c>
      <c r="AS22" s="9"/>
      <c r="AT22" s="9">
        <f t="shared" si="11"/>
        <v>1.030208935104949</v>
      </c>
      <c r="AU22" s="9">
        <f t="shared" si="12"/>
        <v>0.9375</v>
      </c>
      <c r="AV22" s="9">
        <f t="shared" si="13"/>
        <v>1</v>
      </c>
      <c r="AW22" s="9">
        <f t="shared" si="14"/>
        <v>0.98717524291740988</v>
      </c>
    </row>
    <row r="23" spans="1:49" s="170" customFormat="1" ht="15" customHeight="1">
      <c r="A23" s="187">
        <v>18</v>
      </c>
      <c r="B23" s="184">
        <v>18</v>
      </c>
      <c r="C23" s="186"/>
      <c r="D23" s="184">
        <v>1097</v>
      </c>
      <c r="E23" s="184" t="s">
        <v>614</v>
      </c>
      <c r="F23" s="184" t="s">
        <v>52</v>
      </c>
      <c r="G23" s="184">
        <v>1991</v>
      </c>
      <c r="H23" s="184" t="s">
        <v>510</v>
      </c>
      <c r="I23" s="184" t="s">
        <v>613</v>
      </c>
      <c r="J23" s="184">
        <v>53</v>
      </c>
      <c r="K23" s="184">
        <v>15</v>
      </c>
      <c r="L23" s="184">
        <v>53</v>
      </c>
      <c r="M23" s="185">
        <v>0.48086805555555556</v>
      </c>
      <c r="N23" s="184">
        <v>0</v>
      </c>
      <c r="O23" s="182">
        <v>0.49652777777777779</v>
      </c>
      <c r="P23" s="183"/>
      <c r="Q23" s="183"/>
      <c r="R23" s="183"/>
      <c r="S23" s="182">
        <v>0.65208333333333335</v>
      </c>
      <c r="T23" s="183"/>
      <c r="U23" s="182">
        <v>0.54513888888888884</v>
      </c>
      <c r="V23" s="183"/>
      <c r="W23" s="182">
        <v>0.59583333333333333</v>
      </c>
      <c r="X23" s="182">
        <v>0.34583333333333333</v>
      </c>
      <c r="Y23" s="182">
        <v>0.48472222222222222</v>
      </c>
      <c r="Z23" s="182">
        <v>0.71319444444444446</v>
      </c>
      <c r="AA23" s="182">
        <v>0.44722222222222224</v>
      </c>
      <c r="AB23" s="182">
        <v>0.41319444444444442</v>
      </c>
      <c r="AC23" s="182">
        <v>0.56736111111111109</v>
      </c>
      <c r="AD23" s="182">
        <v>0.74027777777777781</v>
      </c>
      <c r="AE23" s="182">
        <v>0.68194444444444446</v>
      </c>
      <c r="AF23" s="182">
        <v>0.30069444444444443</v>
      </c>
      <c r="AG23" s="182">
        <v>0.52430555555555558</v>
      </c>
      <c r="AH23" s="182">
        <v>0.37222222222222223</v>
      </c>
      <c r="AI23" s="182">
        <v>0.75138888888888888</v>
      </c>
      <c r="AJ23" s="181"/>
      <c r="AL23" s="18">
        <f>VLOOKUP(AM23,id!$A:$C,3,0)</f>
        <v>166</v>
      </c>
      <c r="AM23" s="18" t="str">
        <f t="shared" si="5"/>
        <v>BuczekRafał1991</v>
      </c>
      <c r="AN23" s="9" t="str">
        <f t="shared" si="6"/>
        <v>Buczek</v>
      </c>
      <c r="AO23" s="9" t="str">
        <f t="shared" si="7"/>
        <v>Rafał</v>
      </c>
      <c r="AP23" s="9" t="str">
        <f t="shared" si="8"/>
        <v>CUMULUS</v>
      </c>
      <c r="AQ23" s="9">
        <f t="shared" si="9"/>
        <v>1991</v>
      </c>
      <c r="AR23" s="9">
        <f t="shared" si="10"/>
        <v>79.98032918821167</v>
      </c>
      <c r="AS23" s="9"/>
      <c r="AT23" s="9">
        <f t="shared" si="11"/>
        <v>0.99992779262040576</v>
      </c>
      <c r="AU23" s="9">
        <f t="shared" si="12"/>
        <v>1</v>
      </c>
      <c r="AV23" s="9">
        <f t="shared" si="13"/>
        <v>1</v>
      </c>
      <c r="AW23" s="9">
        <f t="shared" si="14"/>
        <v>1</v>
      </c>
    </row>
    <row r="24" spans="1:49" ht="15" customHeight="1">
      <c r="A24" s="180">
        <v>19</v>
      </c>
      <c r="B24" s="177">
        <v>19</v>
      </c>
      <c r="C24" s="179"/>
      <c r="D24" s="177">
        <v>1095</v>
      </c>
      <c r="E24" s="177" t="s">
        <v>190</v>
      </c>
      <c r="F24" s="177" t="s">
        <v>55</v>
      </c>
      <c r="G24" s="177">
        <v>1977</v>
      </c>
      <c r="H24" s="177" t="s">
        <v>321</v>
      </c>
      <c r="I24" s="177" t="s">
        <v>189</v>
      </c>
      <c r="J24" s="177">
        <v>52</v>
      </c>
      <c r="K24" s="177">
        <v>17</v>
      </c>
      <c r="L24" s="177">
        <v>52</v>
      </c>
      <c r="M24" s="178">
        <v>0.49208333333333332</v>
      </c>
      <c r="N24" s="177">
        <v>0</v>
      </c>
      <c r="O24" s="175">
        <v>0.58611111111111114</v>
      </c>
      <c r="P24" s="175">
        <v>0.37986111111111109</v>
      </c>
      <c r="Q24" s="175">
        <v>0.64513888888888893</v>
      </c>
      <c r="R24" s="176"/>
      <c r="S24" s="175">
        <v>0.43958333333333333</v>
      </c>
      <c r="T24" s="175">
        <v>0.69930555555555551</v>
      </c>
      <c r="U24" s="175">
        <v>0.52708333333333335</v>
      </c>
      <c r="V24" s="175">
        <v>0.30763888888888891</v>
      </c>
      <c r="W24" s="175">
        <v>0.47499999999999998</v>
      </c>
      <c r="X24" s="176"/>
      <c r="Y24" s="175">
        <v>0.6020833333333333</v>
      </c>
      <c r="Z24" s="175">
        <v>0.35347222222222224</v>
      </c>
      <c r="AA24" s="175">
        <v>0.6743055555555556</v>
      </c>
      <c r="AB24" s="176"/>
      <c r="AC24" s="175">
        <v>0.50208333333333333</v>
      </c>
      <c r="AD24" s="175">
        <v>0.33402777777777776</v>
      </c>
      <c r="AE24" s="175">
        <v>0.41111111111111109</v>
      </c>
      <c r="AF24" s="175">
        <v>0.29375000000000001</v>
      </c>
      <c r="AG24" s="175">
        <v>0.5493055555555556</v>
      </c>
      <c r="AH24" s="175">
        <v>0.73402777777777772</v>
      </c>
      <c r="AI24" s="175">
        <v>0.76249999999999996</v>
      </c>
      <c r="AJ24" s="174"/>
      <c r="AL24" s="18">
        <f>VLOOKUP(AM24,id!$A:$C,3,0)</f>
        <v>86</v>
      </c>
      <c r="AM24" s="18" t="str">
        <f t="shared" si="5"/>
        <v>SzotTomasz1977</v>
      </c>
      <c r="AN24" s="9" t="str">
        <f t="shared" si="6"/>
        <v>Szot</v>
      </c>
      <c r="AO24" s="9" t="str">
        <f t="shared" si="7"/>
        <v>Tomasz</v>
      </c>
      <c r="AP24" s="9" t="str">
        <f t="shared" si="8"/>
        <v>GR3miasto</v>
      </c>
      <c r="AQ24" s="9">
        <f t="shared" si="9"/>
        <v>1977</v>
      </c>
      <c r="AR24" s="9">
        <f t="shared" si="10"/>
        <v>78.471266373339745</v>
      </c>
      <c r="AS24" s="9"/>
      <c r="AT24" s="9">
        <f t="shared" si="11"/>
        <v>0.97720858029918156</v>
      </c>
      <c r="AU24" s="9">
        <f t="shared" si="12"/>
        <v>1.1333333333333333</v>
      </c>
      <c r="AV24" s="9">
        <f t="shared" si="13"/>
        <v>0.98113207547169812</v>
      </c>
      <c r="AW24" s="9">
        <f t="shared" si="14"/>
        <v>1.0253485756577327</v>
      </c>
    </row>
    <row r="25" spans="1:49" s="170" customFormat="1" ht="15" customHeight="1">
      <c r="A25" s="187">
        <v>20</v>
      </c>
      <c r="B25" s="184">
        <v>20</v>
      </c>
      <c r="C25" s="186"/>
      <c r="D25" s="184">
        <v>1067</v>
      </c>
      <c r="E25" s="184" t="s">
        <v>106</v>
      </c>
      <c r="F25" s="184" t="s">
        <v>23</v>
      </c>
      <c r="G25" s="184">
        <v>1977</v>
      </c>
      <c r="H25" s="184" t="s">
        <v>612</v>
      </c>
      <c r="I25" s="184" t="s">
        <v>237</v>
      </c>
      <c r="J25" s="184">
        <v>52</v>
      </c>
      <c r="K25" s="184">
        <v>17</v>
      </c>
      <c r="L25" s="184">
        <v>52</v>
      </c>
      <c r="M25" s="185">
        <v>0.49287037037037035</v>
      </c>
      <c r="N25" s="184">
        <v>0</v>
      </c>
      <c r="O25" s="182">
        <v>0.59791666666666665</v>
      </c>
      <c r="P25" s="182">
        <v>0.35625000000000001</v>
      </c>
      <c r="Q25" s="182">
        <v>0.50763888888888886</v>
      </c>
      <c r="R25" s="183"/>
      <c r="S25" s="182">
        <v>0.42083333333333334</v>
      </c>
      <c r="T25" s="182">
        <v>0.67083333333333328</v>
      </c>
      <c r="U25" s="182">
        <v>0.5493055555555556</v>
      </c>
      <c r="V25" s="182">
        <v>0.32500000000000001</v>
      </c>
      <c r="W25" s="182">
        <v>0.4513888888888889</v>
      </c>
      <c r="X25" s="183"/>
      <c r="Y25" s="182">
        <v>0.61597222222222225</v>
      </c>
      <c r="Z25" s="182">
        <v>0.48472222222222222</v>
      </c>
      <c r="AA25" s="182">
        <v>0.65416666666666667</v>
      </c>
      <c r="AB25" s="182">
        <v>0.70138888888888884</v>
      </c>
      <c r="AC25" s="182">
        <v>0.52222222222222225</v>
      </c>
      <c r="AD25" s="183"/>
      <c r="AE25" s="182">
        <v>0.39374999999999999</v>
      </c>
      <c r="AF25" s="182">
        <v>0.30694444444444446</v>
      </c>
      <c r="AG25" s="182">
        <v>0.56805555555555554</v>
      </c>
      <c r="AH25" s="182">
        <v>0.73888888888888893</v>
      </c>
      <c r="AI25" s="182">
        <v>0.7631944444444444</v>
      </c>
      <c r="AJ25" s="181"/>
      <c r="AL25" s="18">
        <f>VLOOKUP(AM25,id!$A:$C,3,0)</f>
        <v>83</v>
      </c>
      <c r="AM25" s="18" t="str">
        <f t="shared" si="5"/>
        <v>GrabowskiGrzegorz1977</v>
      </c>
      <c r="AN25" s="9" t="str">
        <f t="shared" si="6"/>
        <v>Grabowski</v>
      </c>
      <c r="AO25" s="9" t="str">
        <f t="shared" si="7"/>
        <v>Grzegorz</v>
      </c>
      <c r="AP25" s="9" t="str">
        <f t="shared" si="8"/>
        <v>Wheelie Garage</v>
      </c>
      <c r="AQ25" s="9">
        <f t="shared" si="9"/>
        <v>1977</v>
      </c>
      <c r="AR25" s="9">
        <f t="shared" si="10"/>
        <v>78.345960011481139</v>
      </c>
      <c r="AS25" s="9"/>
      <c r="AT25" s="9">
        <f t="shared" si="11"/>
        <v>0.99840315611497277</v>
      </c>
      <c r="AU25" s="9">
        <f t="shared" si="12"/>
        <v>1</v>
      </c>
      <c r="AV25" s="9">
        <f t="shared" si="13"/>
        <v>1</v>
      </c>
      <c r="AW25" s="9">
        <f t="shared" si="14"/>
        <v>1</v>
      </c>
    </row>
    <row r="26" spans="1:49" ht="15" customHeight="1">
      <c r="A26" s="180">
        <v>21</v>
      </c>
      <c r="B26" s="177">
        <v>21</v>
      </c>
      <c r="C26" s="179"/>
      <c r="D26" s="177">
        <v>1105</v>
      </c>
      <c r="E26" s="177" t="s">
        <v>484</v>
      </c>
      <c r="F26" s="177" t="s">
        <v>78</v>
      </c>
      <c r="G26" s="177">
        <v>1970</v>
      </c>
      <c r="H26" s="177" t="s">
        <v>486</v>
      </c>
      <c r="I26" s="177" t="s">
        <v>611</v>
      </c>
      <c r="J26" s="177">
        <v>52</v>
      </c>
      <c r="K26" s="177">
        <v>17</v>
      </c>
      <c r="L26" s="177">
        <v>52</v>
      </c>
      <c r="M26" s="178">
        <v>0.4929398148148148</v>
      </c>
      <c r="N26" s="177">
        <v>0</v>
      </c>
      <c r="O26" s="175">
        <v>0.59861111111111109</v>
      </c>
      <c r="P26" s="175">
        <v>0.35625000000000001</v>
      </c>
      <c r="Q26" s="175">
        <v>0.5083333333333333</v>
      </c>
      <c r="R26" s="176"/>
      <c r="S26" s="175">
        <v>0.42083333333333334</v>
      </c>
      <c r="T26" s="175">
        <v>0.67083333333333328</v>
      </c>
      <c r="U26" s="175">
        <v>0.5493055555555556</v>
      </c>
      <c r="V26" s="175">
        <v>0.32500000000000001</v>
      </c>
      <c r="W26" s="175">
        <v>0.4513888888888889</v>
      </c>
      <c r="X26" s="176"/>
      <c r="Y26" s="175">
        <v>0.61597222222222225</v>
      </c>
      <c r="Z26" s="175">
        <v>0.48194444444444445</v>
      </c>
      <c r="AA26" s="175">
        <v>0.65486111111111112</v>
      </c>
      <c r="AB26" s="175">
        <v>0.70138888888888884</v>
      </c>
      <c r="AC26" s="175">
        <v>0.52222222222222225</v>
      </c>
      <c r="AD26" s="176"/>
      <c r="AE26" s="175">
        <v>0.39374999999999999</v>
      </c>
      <c r="AF26" s="175">
        <v>0.30694444444444446</v>
      </c>
      <c r="AG26" s="175">
        <v>0.56805555555555554</v>
      </c>
      <c r="AH26" s="175">
        <v>0.73888888888888893</v>
      </c>
      <c r="AI26" s="175">
        <v>0.7631944444444444</v>
      </c>
      <c r="AJ26" s="174"/>
      <c r="AL26" s="18">
        <f>VLOOKUP(AM26,id!$A:$C,3,0)</f>
        <v>155</v>
      </c>
      <c r="AM26" s="18" t="str">
        <f t="shared" si="5"/>
        <v>WalterMaciej1970</v>
      </c>
      <c r="AN26" s="9" t="str">
        <f t="shared" si="6"/>
        <v>Walter</v>
      </c>
      <c r="AO26" s="9" t="str">
        <f t="shared" si="7"/>
        <v>Maciej</v>
      </c>
      <c r="AP26" s="9" t="str">
        <f t="shared" si="8"/>
        <v>zwijjakchcesz</v>
      </c>
      <c r="AQ26" s="9">
        <f t="shared" si="9"/>
        <v>1970</v>
      </c>
      <c r="AR26" s="9">
        <f t="shared" si="10"/>
        <v>78.334922778326202</v>
      </c>
      <c r="AS26" s="9"/>
      <c r="AT26" s="9">
        <f t="shared" si="11"/>
        <v>0.99985912185959147</v>
      </c>
      <c r="AU26" s="9">
        <f t="shared" si="12"/>
        <v>1</v>
      </c>
      <c r="AV26" s="9">
        <f t="shared" si="13"/>
        <v>1</v>
      </c>
      <c r="AW26" s="9">
        <f t="shared" si="14"/>
        <v>1</v>
      </c>
    </row>
    <row r="27" spans="1:49" s="170" customFormat="1" ht="15" customHeight="1">
      <c r="A27" s="187">
        <v>22</v>
      </c>
      <c r="B27" s="184">
        <v>22</v>
      </c>
      <c r="C27" s="186"/>
      <c r="D27" s="184">
        <v>1050</v>
      </c>
      <c r="E27" s="184" t="s">
        <v>610</v>
      </c>
      <c r="F27" s="184" t="s">
        <v>55</v>
      </c>
      <c r="G27" s="184">
        <v>1986</v>
      </c>
      <c r="H27" s="184" t="s">
        <v>470</v>
      </c>
      <c r="I27" s="184" t="s">
        <v>609</v>
      </c>
      <c r="J27" s="184">
        <v>52</v>
      </c>
      <c r="K27" s="184">
        <v>15</v>
      </c>
      <c r="L27" s="184">
        <v>52</v>
      </c>
      <c r="M27" s="185">
        <v>0.42528935185185185</v>
      </c>
      <c r="N27" s="184">
        <v>0</v>
      </c>
      <c r="O27" s="182">
        <v>0.51458333333333328</v>
      </c>
      <c r="P27" s="183"/>
      <c r="Q27" s="183"/>
      <c r="R27" s="183"/>
      <c r="S27" s="183"/>
      <c r="T27" s="182">
        <v>0.59236111111111112</v>
      </c>
      <c r="U27" s="182">
        <v>0.46944444444444444</v>
      </c>
      <c r="V27" s="182">
        <v>0.3125</v>
      </c>
      <c r="W27" s="182">
        <v>0.42222222222222222</v>
      </c>
      <c r="X27" s="183"/>
      <c r="Y27" s="182">
        <v>0.53263888888888888</v>
      </c>
      <c r="Z27" s="182">
        <v>0.36249999999999999</v>
      </c>
      <c r="AA27" s="182">
        <v>0.5805555555555556</v>
      </c>
      <c r="AB27" s="182">
        <v>0.62708333333333333</v>
      </c>
      <c r="AC27" s="182">
        <v>0.44305555555555554</v>
      </c>
      <c r="AD27" s="182">
        <v>0.34097222222222223</v>
      </c>
      <c r="AE27" s="182">
        <v>0.39097222222222222</v>
      </c>
      <c r="AF27" s="182">
        <v>0.2951388888888889</v>
      </c>
      <c r="AG27" s="182">
        <v>0.48749999999999999</v>
      </c>
      <c r="AH27" s="182">
        <v>0.66180555555555554</v>
      </c>
      <c r="AI27" s="182">
        <v>0.6958333333333333</v>
      </c>
      <c r="AJ27" s="181"/>
      <c r="AL27" s="18">
        <f>VLOOKUP(AM27,id!$A:$C,3,0)</f>
        <v>167</v>
      </c>
      <c r="AM27" s="18" t="str">
        <f t="shared" si="5"/>
        <v>SzymańskiTomasz1986</v>
      </c>
      <c r="AN27" s="9" t="str">
        <f t="shared" si="6"/>
        <v>Szymański</v>
      </c>
      <c r="AO27" s="9" t="str">
        <f t="shared" si="7"/>
        <v>Tomasz</v>
      </c>
      <c r="AP27" s="9" t="str">
        <f t="shared" si="8"/>
        <v>HAPPYTOM</v>
      </c>
      <c r="AQ27" s="9">
        <f t="shared" si="9"/>
        <v>1986</v>
      </c>
      <c r="AR27" s="9">
        <f t="shared" si="10"/>
        <v>76.398333833034798</v>
      </c>
      <c r="AS27" s="9"/>
      <c r="AT27" s="9">
        <f t="shared" si="11"/>
        <v>1.1590692611239624</v>
      </c>
      <c r="AU27" s="9">
        <f t="shared" si="12"/>
        <v>0.88235294117647056</v>
      </c>
      <c r="AV27" s="9">
        <f t="shared" si="13"/>
        <v>1</v>
      </c>
      <c r="AW27" s="9">
        <f t="shared" si="14"/>
        <v>0.97527808955947271</v>
      </c>
    </row>
    <row r="28" spans="1:49" ht="15" customHeight="1">
      <c r="A28" s="180">
        <v>23</v>
      </c>
      <c r="B28" s="177">
        <v>23</v>
      </c>
      <c r="C28" s="179"/>
      <c r="D28" s="177">
        <v>1085</v>
      </c>
      <c r="E28" s="177" t="s">
        <v>414</v>
      </c>
      <c r="F28" s="177" t="s">
        <v>71</v>
      </c>
      <c r="G28" s="177">
        <v>1977</v>
      </c>
      <c r="H28" s="177" t="s">
        <v>307</v>
      </c>
      <c r="I28" s="177" t="s">
        <v>413</v>
      </c>
      <c r="J28" s="177">
        <v>52</v>
      </c>
      <c r="K28" s="177">
        <v>15</v>
      </c>
      <c r="L28" s="177">
        <v>52</v>
      </c>
      <c r="M28" s="178">
        <v>0.48288194444444443</v>
      </c>
      <c r="N28" s="177">
        <v>0</v>
      </c>
      <c r="O28" s="175">
        <v>0.5493055555555556</v>
      </c>
      <c r="P28" s="176"/>
      <c r="Q28" s="176"/>
      <c r="R28" s="175">
        <v>0.36875000000000002</v>
      </c>
      <c r="S28" s="176"/>
      <c r="T28" s="175">
        <v>0.47222222222222221</v>
      </c>
      <c r="U28" s="176"/>
      <c r="V28" s="176"/>
      <c r="W28" s="175">
        <v>0.6333333333333333</v>
      </c>
      <c r="X28" s="175">
        <v>0.35138888888888886</v>
      </c>
      <c r="Y28" s="175">
        <v>0.53472222222222221</v>
      </c>
      <c r="Z28" s="175">
        <v>0.71875</v>
      </c>
      <c r="AA28" s="175">
        <v>0.49166666666666664</v>
      </c>
      <c r="AB28" s="175">
        <v>0.44444444444444442</v>
      </c>
      <c r="AC28" s="175">
        <v>0.60972222222222228</v>
      </c>
      <c r="AD28" s="175">
        <v>0.74027777777777781</v>
      </c>
      <c r="AE28" s="175">
        <v>0.67152777777777772</v>
      </c>
      <c r="AF28" s="175">
        <v>0.30069444444444443</v>
      </c>
      <c r="AG28" s="175">
        <v>0.57291666666666663</v>
      </c>
      <c r="AH28" s="175">
        <v>0.39861111111111114</v>
      </c>
      <c r="AI28" s="175">
        <v>0.75347222222222221</v>
      </c>
      <c r="AJ28" s="174"/>
      <c r="AL28" s="18">
        <f>VLOOKUP(AM28,id!$A:$C,3,0)</f>
        <v>126</v>
      </c>
      <c r="AM28" s="18" t="str">
        <f t="shared" si="5"/>
        <v>SenderekŁukasz1977</v>
      </c>
      <c r="AN28" s="9" t="str">
        <f t="shared" si="6"/>
        <v>Senderek</v>
      </c>
      <c r="AO28" s="9" t="str">
        <f t="shared" si="7"/>
        <v>Łukasz</v>
      </c>
      <c r="AP28" s="9" t="str">
        <f t="shared" si="8"/>
        <v>Team 360°</v>
      </c>
      <c r="AQ28" s="9">
        <f t="shared" si="9"/>
        <v>1977</v>
      </c>
      <c r="AR28" s="9">
        <f t="shared" si="10"/>
        <v>67.286421147500391</v>
      </c>
      <c r="AS28" s="9"/>
      <c r="AT28" s="9">
        <f t="shared" si="11"/>
        <v>0.88073152608997873</v>
      </c>
      <c r="AU28" s="9">
        <f t="shared" si="12"/>
        <v>1</v>
      </c>
      <c r="AV28" s="9">
        <f t="shared" si="13"/>
        <v>1</v>
      </c>
      <c r="AW28" s="9">
        <f t="shared" si="14"/>
        <v>1</v>
      </c>
    </row>
    <row r="29" spans="1:49" s="170" customFormat="1" ht="15" customHeight="1">
      <c r="A29" s="187">
        <v>24</v>
      </c>
      <c r="B29" s="184">
        <v>24</v>
      </c>
      <c r="C29" s="186"/>
      <c r="D29" s="184">
        <v>1062</v>
      </c>
      <c r="E29" s="184" t="s">
        <v>607</v>
      </c>
      <c r="F29" s="184" t="s">
        <v>91</v>
      </c>
      <c r="G29" s="184">
        <v>1956</v>
      </c>
      <c r="H29" s="184" t="s">
        <v>606</v>
      </c>
      <c r="I29" s="184" t="s">
        <v>608</v>
      </c>
      <c r="J29" s="184">
        <v>52</v>
      </c>
      <c r="K29" s="184">
        <v>15</v>
      </c>
      <c r="L29" s="184">
        <v>52</v>
      </c>
      <c r="M29" s="185">
        <v>0.49216435185185187</v>
      </c>
      <c r="N29" s="184">
        <v>0</v>
      </c>
      <c r="O29" s="182">
        <v>0.57708333333333328</v>
      </c>
      <c r="P29" s="183"/>
      <c r="Q29" s="183"/>
      <c r="R29" s="183"/>
      <c r="S29" s="182">
        <v>0.43819444444444444</v>
      </c>
      <c r="T29" s="183"/>
      <c r="U29" s="182">
        <v>0.47569444444444442</v>
      </c>
      <c r="V29" s="182">
        <v>0.30902777777777779</v>
      </c>
      <c r="W29" s="182">
        <v>0.39027777777777778</v>
      </c>
      <c r="X29" s="183"/>
      <c r="Y29" s="182">
        <v>0.60138888888888886</v>
      </c>
      <c r="Z29" s="182">
        <v>0.36249999999999999</v>
      </c>
      <c r="AA29" s="182">
        <v>0.65347222222222223</v>
      </c>
      <c r="AB29" s="182">
        <v>0.69305555555555554</v>
      </c>
      <c r="AC29" s="182">
        <v>0.53680555555555554</v>
      </c>
      <c r="AD29" s="182">
        <v>0.33750000000000002</v>
      </c>
      <c r="AE29" s="182">
        <v>0.41111111111111109</v>
      </c>
      <c r="AF29" s="182">
        <v>0.29305555555555557</v>
      </c>
      <c r="AG29" s="182">
        <v>0.50624999999999998</v>
      </c>
      <c r="AH29" s="182">
        <v>0.72847222222222219</v>
      </c>
      <c r="AI29" s="182">
        <v>0.76249999999999996</v>
      </c>
      <c r="AJ29" s="181"/>
      <c r="AL29" s="18">
        <f>VLOOKUP(AM29,id!$A:$C,3,0)</f>
        <v>168</v>
      </c>
      <c r="AM29" s="18" t="str">
        <f t="shared" si="5"/>
        <v>MarciniukAdam1956</v>
      </c>
      <c r="AN29" s="9" t="str">
        <f t="shared" si="6"/>
        <v>Marciniuk</v>
      </c>
      <c r="AO29" s="9" t="str">
        <f t="shared" si="7"/>
        <v>Adam</v>
      </c>
      <c r="AP29" s="9" t="str">
        <f t="shared" si="8"/>
        <v>RADMOR Team</v>
      </c>
      <c r="AQ29" s="9">
        <f t="shared" si="9"/>
        <v>1956</v>
      </c>
      <c r="AR29" s="9">
        <f t="shared" si="10"/>
        <v>66.017373578883507</v>
      </c>
      <c r="AS29" s="9"/>
      <c r="AT29" s="9">
        <f t="shared" si="11"/>
        <v>0.98113961855936782</v>
      </c>
      <c r="AU29" s="9">
        <f t="shared" si="12"/>
        <v>1</v>
      </c>
      <c r="AV29" s="9">
        <f t="shared" si="13"/>
        <v>1</v>
      </c>
      <c r="AW29" s="9">
        <f t="shared" si="14"/>
        <v>1</v>
      </c>
    </row>
    <row r="30" spans="1:49" ht="15" customHeight="1">
      <c r="A30" s="180">
        <v>25</v>
      </c>
      <c r="B30" s="177">
        <v>25</v>
      </c>
      <c r="C30" s="179"/>
      <c r="D30" s="177">
        <v>1061</v>
      </c>
      <c r="E30" s="177" t="s">
        <v>607</v>
      </c>
      <c r="F30" s="177" t="s">
        <v>52</v>
      </c>
      <c r="G30" s="177">
        <v>1983</v>
      </c>
      <c r="H30" s="177" t="s">
        <v>606</v>
      </c>
      <c r="I30" s="177" t="s">
        <v>605</v>
      </c>
      <c r="J30" s="177">
        <v>52</v>
      </c>
      <c r="K30" s="177">
        <v>15</v>
      </c>
      <c r="L30" s="177">
        <v>52</v>
      </c>
      <c r="M30" s="178">
        <v>0.4921875</v>
      </c>
      <c r="N30" s="177">
        <v>0</v>
      </c>
      <c r="O30" s="175">
        <v>0.57638888888888884</v>
      </c>
      <c r="P30" s="176"/>
      <c r="Q30" s="176"/>
      <c r="R30" s="176"/>
      <c r="S30" s="175">
        <v>0.43819444444444444</v>
      </c>
      <c r="T30" s="176"/>
      <c r="U30" s="175">
        <v>0.47638888888888886</v>
      </c>
      <c r="V30" s="175">
        <v>0.30902777777777779</v>
      </c>
      <c r="W30" s="175">
        <v>0.39027777777777778</v>
      </c>
      <c r="X30" s="176"/>
      <c r="Y30" s="175">
        <v>0.60138888888888886</v>
      </c>
      <c r="Z30" s="175">
        <v>0.36249999999999999</v>
      </c>
      <c r="AA30" s="175">
        <v>0.65347222222222223</v>
      </c>
      <c r="AB30" s="175">
        <v>0.69305555555555554</v>
      </c>
      <c r="AC30" s="175">
        <v>0.53680555555555554</v>
      </c>
      <c r="AD30" s="175">
        <v>0.33750000000000002</v>
      </c>
      <c r="AE30" s="175">
        <v>0.41249999999999998</v>
      </c>
      <c r="AF30" s="175">
        <v>0.29305555555555557</v>
      </c>
      <c r="AG30" s="175">
        <v>0.50624999999999998</v>
      </c>
      <c r="AH30" s="175">
        <v>0.72847222222222219</v>
      </c>
      <c r="AI30" s="175">
        <v>0.76249999999999996</v>
      </c>
      <c r="AJ30" s="174"/>
      <c r="AL30" s="18">
        <f>VLOOKUP(AM30,id!$A:$C,3,0)</f>
        <v>169</v>
      </c>
      <c r="AM30" s="18" t="str">
        <f t="shared" si="5"/>
        <v>MarciniukRafał1983</v>
      </c>
      <c r="AN30" s="9" t="str">
        <f t="shared" si="6"/>
        <v>Marciniuk</v>
      </c>
      <c r="AO30" s="9" t="str">
        <f t="shared" si="7"/>
        <v>Rafał</v>
      </c>
      <c r="AP30" s="9" t="str">
        <f t="shared" si="8"/>
        <v>PROGRESBIKE.COM</v>
      </c>
      <c r="AQ30" s="9">
        <f t="shared" si="9"/>
        <v>1983</v>
      </c>
      <c r="AR30" s="9">
        <f t="shared" si="10"/>
        <v>66.014268705346581</v>
      </c>
      <c r="AS30" s="9"/>
      <c r="AT30" s="9">
        <f t="shared" si="11"/>
        <v>0.9999529688418578</v>
      </c>
      <c r="AU30" s="9">
        <f t="shared" si="12"/>
        <v>1</v>
      </c>
      <c r="AV30" s="9">
        <f t="shared" si="13"/>
        <v>1</v>
      </c>
      <c r="AW30" s="9">
        <f t="shared" si="14"/>
        <v>1</v>
      </c>
    </row>
    <row r="31" spans="1:49" s="170" customFormat="1" ht="15" customHeight="1">
      <c r="A31" s="187">
        <v>26</v>
      </c>
      <c r="B31" s="184">
        <v>26</v>
      </c>
      <c r="C31" s="186"/>
      <c r="D31" s="184">
        <v>1040</v>
      </c>
      <c r="E31" s="184" t="s">
        <v>604</v>
      </c>
      <c r="F31" s="184" t="s">
        <v>603</v>
      </c>
      <c r="G31" s="184">
        <v>1987</v>
      </c>
      <c r="H31" s="184" t="s">
        <v>510</v>
      </c>
      <c r="I31" s="186"/>
      <c r="J31" s="184">
        <v>52</v>
      </c>
      <c r="K31" s="184">
        <v>15</v>
      </c>
      <c r="L31" s="184">
        <v>52</v>
      </c>
      <c r="M31" s="185">
        <v>0.49226851851851849</v>
      </c>
      <c r="N31" s="184">
        <v>0</v>
      </c>
      <c r="O31" s="182">
        <v>0.57638888888888884</v>
      </c>
      <c r="P31" s="183"/>
      <c r="Q31" s="183"/>
      <c r="R31" s="183"/>
      <c r="S31" s="182">
        <v>0.43819444444444444</v>
      </c>
      <c r="T31" s="183"/>
      <c r="U31" s="182">
        <v>0.47569444444444442</v>
      </c>
      <c r="V31" s="182">
        <v>0.30902777777777779</v>
      </c>
      <c r="W31" s="182">
        <v>0.39027777777777778</v>
      </c>
      <c r="X31" s="183"/>
      <c r="Y31" s="182">
        <v>0.60138888888888886</v>
      </c>
      <c r="Z31" s="182">
        <v>0.36249999999999999</v>
      </c>
      <c r="AA31" s="182">
        <v>0.65347222222222223</v>
      </c>
      <c r="AB31" s="182">
        <v>0.69305555555555554</v>
      </c>
      <c r="AC31" s="182">
        <v>0.53680555555555554</v>
      </c>
      <c r="AD31" s="182">
        <v>0.33750000000000002</v>
      </c>
      <c r="AE31" s="182">
        <v>0.41249999999999998</v>
      </c>
      <c r="AF31" s="182">
        <v>0.29305555555555557</v>
      </c>
      <c r="AG31" s="182">
        <v>0.50624999999999998</v>
      </c>
      <c r="AH31" s="182">
        <v>0.72847222222222219</v>
      </c>
      <c r="AI31" s="182">
        <v>0.76249999999999996</v>
      </c>
      <c r="AJ31" s="181"/>
      <c r="AL31" s="18">
        <f>VLOOKUP(AM31,id!$A:$C,3,0)</f>
        <v>170</v>
      </c>
      <c r="AM31" s="18" t="str">
        <f t="shared" si="5"/>
        <v>BrechelkeSławek1987</v>
      </c>
      <c r="AN31" s="9" t="str">
        <f t="shared" si="6"/>
        <v>Brechelke</v>
      </c>
      <c r="AO31" s="9" t="str">
        <f t="shared" si="7"/>
        <v>Sławek</v>
      </c>
      <c r="AP31" s="9">
        <f t="shared" si="8"/>
        <v>0</v>
      </c>
      <c r="AQ31" s="9">
        <f t="shared" si="9"/>
        <v>1987</v>
      </c>
      <c r="AR31" s="9">
        <f t="shared" si="10"/>
        <v>66.003403947495144</v>
      </c>
      <c r="AS31" s="9"/>
      <c r="AT31" s="9">
        <f t="shared" si="11"/>
        <v>0.9998354180381831</v>
      </c>
      <c r="AU31" s="9">
        <f t="shared" si="12"/>
        <v>1</v>
      </c>
      <c r="AV31" s="9">
        <f t="shared" si="13"/>
        <v>1</v>
      </c>
      <c r="AW31" s="9">
        <f t="shared" si="14"/>
        <v>1</v>
      </c>
    </row>
    <row r="32" spans="1:49" ht="15" customHeight="1">
      <c r="A32" s="180">
        <v>27</v>
      </c>
      <c r="B32" s="177">
        <v>27</v>
      </c>
      <c r="C32" s="179"/>
      <c r="D32" s="177">
        <v>1087</v>
      </c>
      <c r="E32" s="177" t="s">
        <v>602</v>
      </c>
      <c r="F32" s="177" t="s">
        <v>19</v>
      </c>
      <c r="G32" s="177">
        <v>1983</v>
      </c>
      <c r="H32" s="177" t="s">
        <v>599</v>
      </c>
      <c r="I32" s="177" t="s">
        <v>601</v>
      </c>
      <c r="J32" s="177">
        <v>50</v>
      </c>
      <c r="K32" s="177">
        <v>16</v>
      </c>
      <c r="L32" s="177">
        <v>50</v>
      </c>
      <c r="M32" s="178">
        <v>0.48689814814814814</v>
      </c>
      <c r="N32" s="177">
        <v>0</v>
      </c>
      <c r="O32" s="175">
        <v>0.54722222222222228</v>
      </c>
      <c r="P32" s="176"/>
      <c r="Q32" s="175">
        <v>0.46458333333333335</v>
      </c>
      <c r="R32" s="175">
        <v>0.3034722222222222</v>
      </c>
      <c r="S32" s="176"/>
      <c r="T32" s="175">
        <v>0.43680555555555556</v>
      </c>
      <c r="U32" s="175">
        <v>0.59861111111111109</v>
      </c>
      <c r="V32" s="176"/>
      <c r="W32" s="175">
        <v>0.65416666666666667</v>
      </c>
      <c r="X32" s="175">
        <v>0.32361111111111113</v>
      </c>
      <c r="Y32" s="175">
        <v>0.53541666666666665</v>
      </c>
      <c r="Z32" s="175">
        <v>0.72152777777777777</v>
      </c>
      <c r="AA32" s="175">
        <v>0.4826388888888889</v>
      </c>
      <c r="AB32" s="175">
        <v>0.40486111111111112</v>
      </c>
      <c r="AC32" s="175">
        <v>0.62083333333333335</v>
      </c>
      <c r="AD32" s="175">
        <v>0.74722222222222223</v>
      </c>
      <c r="AE32" s="175">
        <v>0.68402777777777779</v>
      </c>
      <c r="AF32" s="176"/>
      <c r="AG32" s="175">
        <v>0.57291666666666663</v>
      </c>
      <c r="AH32" s="175">
        <v>0.35694444444444445</v>
      </c>
      <c r="AI32" s="175">
        <v>0.75763888888888886</v>
      </c>
      <c r="AJ32" s="174"/>
      <c r="AL32" s="18">
        <f>VLOOKUP(AM32,id!$A:$C,3,0)</f>
        <v>171</v>
      </c>
      <c r="AM32" s="18" t="str">
        <f t="shared" si="5"/>
        <v>KozdrykPiotr1983</v>
      </c>
      <c r="AN32" s="9" t="str">
        <f t="shared" si="6"/>
        <v>Kozdryk</v>
      </c>
      <c r="AO32" s="9" t="str">
        <f t="shared" si="7"/>
        <v>Piotr</v>
      </c>
      <c r="AP32" s="9" t="str">
        <f t="shared" si="8"/>
        <v>Kross Centrum Rowerowe Olsztyn</v>
      </c>
      <c r="AQ32" s="9">
        <f t="shared" si="9"/>
        <v>1983</v>
      </c>
      <c r="AR32" s="9">
        <f t="shared" si="10"/>
        <v>63.4648114879761</v>
      </c>
      <c r="AS32" s="9"/>
      <c r="AT32" s="9">
        <f t="shared" si="11"/>
        <v>1.0110297613387849</v>
      </c>
      <c r="AU32" s="9">
        <f t="shared" si="12"/>
        <v>1.0666666666666667</v>
      </c>
      <c r="AV32" s="9">
        <f t="shared" si="13"/>
        <v>0.96153846153846156</v>
      </c>
      <c r="AW32" s="9">
        <f t="shared" si="14"/>
        <v>1.0129913682242364</v>
      </c>
    </row>
    <row r="33" spans="1:49" s="170" customFormat="1" ht="15" customHeight="1">
      <c r="A33" s="187">
        <v>28</v>
      </c>
      <c r="B33" s="184">
        <v>28</v>
      </c>
      <c r="C33" s="186"/>
      <c r="D33" s="184">
        <v>1098</v>
      </c>
      <c r="E33" s="184" t="s">
        <v>600</v>
      </c>
      <c r="F33" s="184" t="s">
        <v>78</v>
      </c>
      <c r="G33" s="184">
        <v>1989</v>
      </c>
      <c r="H33" s="184" t="s">
        <v>599</v>
      </c>
      <c r="I33" s="184" t="s">
        <v>598</v>
      </c>
      <c r="J33" s="184">
        <v>50</v>
      </c>
      <c r="K33" s="184">
        <v>16</v>
      </c>
      <c r="L33" s="184">
        <v>50</v>
      </c>
      <c r="M33" s="185">
        <v>0.48697916666666669</v>
      </c>
      <c r="N33" s="184">
        <v>0</v>
      </c>
      <c r="O33" s="182">
        <v>0.54722222222222228</v>
      </c>
      <c r="P33" s="183"/>
      <c r="Q33" s="182">
        <v>0.46458333333333335</v>
      </c>
      <c r="R33" s="182">
        <v>0.3034722222222222</v>
      </c>
      <c r="S33" s="183"/>
      <c r="T33" s="182">
        <v>0.4375</v>
      </c>
      <c r="U33" s="182">
        <v>0.59861111111111109</v>
      </c>
      <c r="V33" s="183"/>
      <c r="W33" s="182">
        <v>0.65347222222222223</v>
      </c>
      <c r="X33" s="182">
        <v>0.32361111111111113</v>
      </c>
      <c r="Y33" s="182">
        <v>0.53541666666666665</v>
      </c>
      <c r="Z33" s="182">
        <v>0.72152777777777777</v>
      </c>
      <c r="AA33" s="182">
        <v>0.4826388888888889</v>
      </c>
      <c r="AB33" s="182">
        <v>0.40486111111111112</v>
      </c>
      <c r="AC33" s="182">
        <v>0.62083333333333335</v>
      </c>
      <c r="AD33" s="182">
        <v>0.74722222222222223</v>
      </c>
      <c r="AE33" s="182">
        <v>0.68402777777777779</v>
      </c>
      <c r="AF33" s="183"/>
      <c r="AG33" s="182">
        <v>0.57291666666666663</v>
      </c>
      <c r="AH33" s="182">
        <v>0.35694444444444445</v>
      </c>
      <c r="AI33" s="182">
        <v>0.75763888888888886</v>
      </c>
      <c r="AJ33" s="181"/>
      <c r="AL33" s="18">
        <f>VLOOKUP(AM33,id!$A:$C,3,0)</f>
        <v>172</v>
      </c>
      <c r="AM33" s="18" t="str">
        <f t="shared" si="5"/>
        <v>TuminskiMaciej1989</v>
      </c>
      <c r="AN33" s="9" t="str">
        <f t="shared" si="6"/>
        <v>Tuminski</v>
      </c>
      <c r="AO33" s="9" t="str">
        <f t="shared" si="7"/>
        <v>Maciej</v>
      </c>
      <c r="AP33" s="9" t="str">
        <f t="shared" si="8"/>
        <v>ITS</v>
      </c>
      <c r="AQ33" s="9">
        <f t="shared" si="9"/>
        <v>1989</v>
      </c>
      <c r="AR33" s="9">
        <f t="shared" si="10"/>
        <v>63.454252874062469</v>
      </c>
      <c r="AS33" s="9"/>
      <c r="AT33" s="9">
        <f t="shared" si="11"/>
        <v>0.99983363042186568</v>
      </c>
      <c r="AU33" s="9">
        <f t="shared" si="12"/>
        <v>1</v>
      </c>
      <c r="AV33" s="9">
        <f t="shared" si="13"/>
        <v>1</v>
      </c>
      <c r="AW33" s="9">
        <f t="shared" si="14"/>
        <v>1</v>
      </c>
    </row>
    <row r="34" spans="1:49" ht="15" customHeight="1">
      <c r="A34" s="180">
        <v>29</v>
      </c>
      <c r="B34" s="177">
        <v>29</v>
      </c>
      <c r="C34" s="179"/>
      <c r="D34" s="177">
        <v>1039</v>
      </c>
      <c r="E34" s="177" t="s">
        <v>597</v>
      </c>
      <c r="F34" s="177" t="s">
        <v>55</v>
      </c>
      <c r="G34" s="177">
        <v>1974</v>
      </c>
      <c r="H34" s="177" t="s">
        <v>510</v>
      </c>
      <c r="I34" s="177" t="s">
        <v>551</v>
      </c>
      <c r="J34" s="177">
        <v>50</v>
      </c>
      <c r="K34" s="177">
        <v>15</v>
      </c>
      <c r="L34" s="177">
        <v>50</v>
      </c>
      <c r="M34" s="178">
        <v>0.48253472222222221</v>
      </c>
      <c r="N34" s="177">
        <v>0</v>
      </c>
      <c r="O34" s="176"/>
      <c r="P34" s="175">
        <v>0.35972222222222222</v>
      </c>
      <c r="Q34" s="175">
        <v>0.62777777777777777</v>
      </c>
      <c r="R34" s="176"/>
      <c r="S34" s="175">
        <v>0.43194444444444446</v>
      </c>
      <c r="T34" s="176"/>
      <c r="U34" s="175">
        <v>0.48472222222222222</v>
      </c>
      <c r="V34" s="175">
        <v>0.30833333333333335</v>
      </c>
      <c r="W34" s="175">
        <v>0.55902777777777779</v>
      </c>
      <c r="X34" s="176"/>
      <c r="Y34" s="176"/>
      <c r="Z34" s="175">
        <v>0.59861111111111109</v>
      </c>
      <c r="AA34" s="175">
        <v>0.66041666666666665</v>
      </c>
      <c r="AB34" s="175">
        <v>0.69236111111111109</v>
      </c>
      <c r="AC34" s="175">
        <v>0.53819444444444442</v>
      </c>
      <c r="AD34" s="175">
        <v>0.33750000000000002</v>
      </c>
      <c r="AE34" s="175">
        <v>0.40277777777777779</v>
      </c>
      <c r="AF34" s="175">
        <v>0.29444444444444445</v>
      </c>
      <c r="AG34" s="175">
        <v>0.51041666666666663</v>
      </c>
      <c r="AH34" s="175">
        <v>0.72777777777777775</v>
      </c>
      <c r="AI34" s="175">
        <v>0.75277777777777777</v>
      </c>
      <c r="AJ34" s="174"/>
      <c r="AL34" s="18">
        <f>VLOOKUP(AM34,id!$A:$C,3,0)</f>
        <v>173</v>
      </c>
      <c r="AM34" s="18" t="str">
        <f t="shared" si="5"/>
        <v>GrześTomasz1974</v>
      </c>
      <c r="AN34" s="9" t="str">
        <f t="shared" si="6"/>
        <v>Grześ</v>
      </c>
      <c r="AO34" s="9" t="str">
        <f t="shared" si="7"/>
        <v>Tomasz</v>
      </c>
      <c r="AP34" s="9" t="str">
        <f t="shared" si="8"/>
        <v>Globtrowerzyści</v>
      </c>
      <c r="AQ34" s="9">
        <f t="shared" si="9"/>
        <v>1974</v>
      </c>
      <c r="AR34" s="9">
        <f t="shared" si="10"/>
        <v>62.640467495095372</v>
      </c>
      <c r="AS34" s="9"/>
      <c r="AT34" s="9">
        <f t="shared" si="11"/>
        <v>1.0092106209973377</v>
      </c>
      <c r="AU34" s="9">
        <f t="shared" si="12"/>
        <v>0.9375</v>
      </c>
      <c r="AV34" s="9">
        <f t="shared" si="13"/>
        <v>1</v>
      </c>
      <c r="AW34" s="9">
        <f t="shared" si="14"/>
        <v>0.98717524291740988</v>
      </c>
    </row>
    <row r="35" spans="1:49" s="170" customFormat="1" ht="15" customHeight="1">
      <c r="A35" s="187">
        <v>29</v>
      </c>
      <c r="B35" s="184">
        <v>29</v>
      </c>
      <c r="C35" s="186"/>
      <c r="D35" s="184">
        <v>1036</v>
      </c>
      <c r="E35" s="184" t="s">
        <v>596</v>
      </c>
      <c r="F35" s="184" t="s">
        <v>105</v>
      </c>
      <c r="G35" s="184">
        <v>1982</v>
      </c>
      <c r="H35" s="184" t="s">
        <v>595</v>
      </c>
      <c r="I35" s="184" t="s">
        <v>594</v>
      </c>
      <c r="J35" s="184">
        <v>50</v>
      </c>
      <c r="K35" s="184">
        <v>15</v>
      </c>
      <c r="L35" s="184">
        <v>50</v>
      </c>
      <c r="M35" s="185">
        <v>0.48253472222222221</v>
      </c>
      <c r="N35" s="184">
        <v>0</v>
      </c>
      <c r="O35" s="183"/>
      <c r="P35" s="182">
        <v>0.35902777777777778</v>
      </c>
      <c r="Q35" s="182">
        <v>0.62777777777777777</v>
      </c>
      <c r="R35" s="183"/>
      <c r="S35" s="182">
        <v>0.43263888888888891</v>
      </c>
      <c r="T35" s="183"/>
      <c r="U35" s="182">
        <v>0.48472222222222222</v>
      </c>
      <c r="V35" s="182">
        <v>0.30833333333333335</v>
      </c>
      <c r="W35" s="182">
        <v>0.55902777777777779</v>
      </c>
      <c r="X35" s="183"/>
      <c r="Y35" s="183"/>
      <c r="Z35" s="182">
        <v>0.60138888888888886</v>
      </c>
      <c r="AA35" s="182">
        <v>0.66041666666666665</v>
      </c>
      <c r="AB35" s="182">
        <v>0.69236111111111109</v>
      </c>
      <c r="AC35" s="182">
        <v>0.54097222222222219</v>
      </c>
      <c r="AD35" s="182">
        <v>0.33750000000000002</v>
      </c>
      <c r="AE35" s="182">
        <v>0.40277777777777779</v>
      </c>
      <c r="AF35" s="182">
        <v>0.29444444444444445</v>
      </c>
      <c r="AG35" s="182">
        <v>0.51041666666666663</v>
      </c>
      <c r="AH35" s="182">
        <v>0.72777777777777775</v>
      </c>
      <c r="AI35" s="182">
        <v>0.75277777777777777</v>
      </c>
      <c r="AJ35" s="181"/>
      <c r="AL35" s="18">
        <f>VLOOKUP(AM35,id!$A:$C,3,0)</f>
        <v>174</v>
      </c>
      <c r="AM35" s="18" t="str">
        <f t="shared" si="5"/>
        <v>KulkaJan1982</v>
      </c>
      <c r="AN35" s="9" t="str">
        <f t="shared" si="6"/>
        <v>Kulka</v>
      </c>
      <c r="AO35" s="9" t="str">
        <f t="shared" si="7"/>
        <v>Jan</v>
      </c>
      <c r="AP35" s="9" t="str">
        <f t="shared" si="8"/>
        <v>Kozacy z Wybrzeża</v>
      </c>
      <c r="AQ35" s="9">
        <f t="shared" si="9"/>
        <v>1982</v>
      </c>
      <c r="AR35" s="9">
        <f t="shared" si="10"/>
        <v>62.640467495095372</v>
      </c>
      <c r="AS35" s="9"/>
      <c r="AT35" s="9">
        <f t="shared" si="11"/>
        <v>1</v>
      </c>
      <c r="AU35" s="9">
        <f t="shared" si="12"/>
        <v>1</v>
      </c>
      <c r="AV35" s="9">
        <f t="shared" si="13"/>
        <v>1</v>
      </c>
      <c r="AW35" s="9">
        <f t="shared" si="14"/>
        <v>1</v>
      </c>
    </row>
    <row r="36" spans="1:49" ht="15" customHeight="1">
      <c r="A36" s="180">
        <v>31</v>
      </c>
      <c r="B36" s="177">
        <v>31</v>
      </c>
      <c r="C36" s="179"/>
      <c r="D36" s="177">
        <v>1082</v>
      </c>
      <c r="E36" s="177" t="s">
        <v>473</v>
      </c>
      <c r="F36" s="177" t="s">
        <v>460</v>
      </c>
      <c r="G36" s="177">
        <v>1984</v>
      </c>
      <c r="H36" s="177" t="s">
        <v>321</v>
      </c>
      <c r="I36" s="179"/>
      <c r="J36" s="177">
        <v>50</v>
      </c>
      <c r="K36" s="177">
        <v>15</v>
      </c>
      <c r="L36" s="177">
        <v>50</v>
      </c>
      <c r="M36" s="178">
        <v>0.49843749999999998</v>
      </c>
      <c r="N36" s="177">
        <v>0</v>
      </c>
      <c r="O36" s="175">
        <v>0.60416666666666663</v>
      </c>
      <c r="P36" s="176"/>
      <c r="Q36" s="176"/>
      <c r="R36" s="176"/>
      <c r="S36" s="175">
        <v>0.46527777777777779</v>
      </c>
      <c r="T36" s="175">
        <v>0.70833333333333337</v>
      </c>
      <c r="U36" s="175">
        <v>0.50208333333333333</v>
      </c>
      <c r="V36" s="175">
        <v>0.31458333333333333</v>
      </c>
      <c r="W36" s="175">
        <v>0.40555555555555556</v>
      </c>
      <c r="X36" s="176"/>
      <c r="Y36" s="175">
        <v>0.62569444444444444</v>
      </c>
      <c r="Z36" s="175">
        <v>0.36875000000000002</v>
      </c>
      <c r="AA36" s="175">
        <v>0.68680555555555556</v>
      </c>
      <c r="AB36" s="176"/>
      <c r="AC36" s="175">
        <v>0.55972222222222223</v>
      </c>
      <c r="AD36" s="175">
        <v>0.34652777777777777</v>
      </c>
      <c r="AE36" s="175">
        <v>0.43125000000000002</v>
      </c>
      <c r="AF36" s="175">
        <v>0.2986111111111111</v>
      </c>
      <c r="AG36" s="175">
        <v>0.53402777777777777</v>
      </c>
      <c r="AH36" s="175">
        <v>0.74583333333333335</v>
      </c>
      <c r="AI36" s="175">
        <v>0.76875000000000004</v>
      </c>
      <c r="AJ36" s="174"/>
      <c r="AL36" s="18">
        <f>VLOOKUP(AM36,id!$A:$C,3,0)</f>
        <v>151</v>
      </c>
      <c r="AM36" s="18" t="str">
        <f t="shared" si="5"/>
        <v>ChomickiAdrian1984</v>
      </c>
      <c r="AN36" s="9" t="str">
        <f t="shared" si="6"/>
        <v>Chomicki</v>
      </c>
      <c r="AO36" s="9" t="str">
        <f t="shared" si="7"/>
        <v>Adrian</v>
      </c>
      <c r="AP36" s="9">
        <f t="shared" si="8"/>
        <v>0</v>
      </c>
      <c r="AQ36" s="9">
        <f t="shared" si="9"/>
        <v>1984</v>
      </c>
      <c r="AR36" s="9">
        <f t="shared" si="10"/>
        <v>60.641907124997587</v>
      </c>
      <c r="AS36" s="9"/>
      <c r="AT36" s="9">
        <f t="shared" si="11"/>
        <v>0.96809474050853361</v>
      </c>
      <c r="AU36" s="9">
        <f t="shared" si="12"/>
        <v>1</v>
      </c>
      <c r="AV36" s="9">
        <f t="shared" si="13"/>
        <v>1</v>
      </c>
      <c r="AW36" s="9">
        <f t="shared" si="14"/>
        <v>1</v>
      </c>
    </row>
    <row r="37" spans="1:49" s="170" customFormat="1" ht="15" customHeight="1">
      <c r="A37" s="187">
        <v>32</v>
      </c>
      <c r="B37" s="184">
        <v>32</v>
      </c>
      <c r="C37" s="186"/>
      <c r="D37" s="184">
        <v>1093</v>
      </c>
      <c r="E37" s="184" t="s">
        <v>593</v>
      </c>
      <c r="F37" s="184" t="s">
        <v>53</v>
      </c>
      <c r="G37" s="184">
        <v>1975</v>
      </c>
      <c r="H37" s="184" t="s">
        <v>321</v>
      </c>
      <c r="I37" s="186"/>
      <c r="J37" s="184">
        <v>50</v>
      </c>
      <c r="K37" s="184">
        <v>15</v>
      </c>
      <c r="L37" s="184">
        <v>50</v>
      </c>
      <c r="M37" s="185">
        <v>0.49927083333333333</v>
      </c>
      <c r="N37" s="184">
        <v>0</v>
      </c>
      <c r="O37" s="182">
        <v>0.5708333333333333</v>
      </c>
      <c r="P37" s="183"/>
      <c r="Q37" s="183"/>
      <c r="R37" s="183"/>
      <c r="S37" s="183"/>
      <c r="T37" s="182">
        <v>0.4861111111111111</v>
      </c>
      <c r="U37" s="182">
        <v>0.63680555555555551</v>
      </c>
      <c r="V37" s="182">
        <v>0.29305555555555557</v>
      </c>
      <c r="W37" s="182">
        <v>0.6875</v>
      </c>
      <c r="X37" s="182">
        <v>0.35833333333333334</v>
      </c>
      <c r="Y37" s="182">
        <v>0.55625000000000002</v>
      </c>
      <c r="Z37" s="182">
        <v>0.73472222222222228</v>
      </c>
      <c r="AA37" s="182">
        <v>0.51041666666666663</v>
      </c>
      <c r="AB37" s="182">
        <v>0.45555555555555555</v>
      </c>
      <c r="AC37" s="182">
        <v>0.66180555555555554</v>
      </c>
      <c r="AD37" s="182">
        <v>0.7583333333333333</v>
      </c>
      <c r="AE37" s="183"/>
      <c r="AF37" s="182">
        <v>0.31944444444444442</v>
      </c>
      <c r="AG37" s="182">
        <v>0.60138888888888886</v>
      </c>
      <c r="AH37" s="182">
        <v>0.40138888888888891</v>
      </c>
      <c r="AI37" s="182">
        <v>0.76944444444444449</v>
      </c>
      <c r="AJ37" s="181"/>
      <c r="AL37" s="18">
        <f>VLOOKUP(AM37,id!$A:$C,3,0)</f>
        <v>175</v>
      </c>
      <c r="AM37" s="18" t="str">
        <f t="shared" si="5"/>
        <v>StaniszewskiBartosz1975</v>
      </c>
      <c r="AN37" s="9" t="str">
        <f t="shared" si="6"/>
        <v>Staniszewski</v>
      </c>
      <c r="AO37" s="9" t="str">
        <f t="shared" si="7"/>
        <v>Bartosz</v>
      </c>
      <c r="AP37" s="9">
        <f t="shared" si="8"/>
        <v>0</v>
      </c>
      <c r="AQ37" s="9">
        <f t="shared" si="9"/>
        <v>1975</v>
      </c>
      <c r="AR37" s="9">
        <f t="shared" si="10"/>
        <v>60.540689671002177</v>
      </c>
      <c r="AS37" s="9"/>
      <c r="AT37" s="9">
        <f t="shared" si="11"/>
        <v>0.99833089922804086</v>
      </c>
      <c r="AU37" s="9">
        <f t="shared" si="12"/>
        <v>1</v>
      </c>
      <c r="AV37" s="9">
        <f t="shared" si="13"/>
        <v>1</v>
      </c>
      <c r="AW37" s="9">
        <f t="shared" si="14"/>
        <v>1</v>
      </c>
    </row>
    <row r="38" spans="1:49" ht="15" customHeight="1">
      <c r="A38" s="180">
        <v>33</v>
      </c>
      <c r="B38" s="177">
        <v>33</v>
      </c>
      <c r="C38" s="179"/>
      <c r="D38" s="177">
        <v>1018</v>
      </c>
      <c r="E38" s="177" t="s">
        <v>592</v>
      </c>
      <c r="F38" s="177" t="s">
        <v>104</v>
      </c>
      <c r="G38" s="177">
        <v>1981</v>
      </c>
      <c r="H38" s="177" t="s">
        <v>572</v>
      </c>
      <c r="I38" s="179"/>
      <c r="J38" s="177">
        <v>49</v>
      </c>
      <c r="K38" s="177">
        <v>15</v>
      </c>
      <c r="L38" s="177">
        <v>49</v>
      </c>
      <c r="M38" s="178">
        <v>0.47116898148148151</v>
      </c>
      <c r="N38" s="177">
        <v>0</v>
      </c>
      <c r="O38" s="176"/>
      <c r="P38" s="176"/>
      <c r="Q38" s="175">
        <v>0.52361111111111114</v>
      </c>
      <c r="R38" s="175">
        <v>0.36875000000000002</v>
      </c>
      <c r="S38" s="175">
        <v>0.63888888888888884</v>
      </c>
      <c r="T38" s="175">
        <v>0.47361111111111109</v>
      </c>
      <c r="U38" s="175">
        <v>0.59375</v>
      </c>
      <c r="V38" s="175">
        <v>0.28819444444444442</v>
      </c>
      <c r="W38" s="176"/>
      <c r="X38" s="175">
        <v>0.34930555555555554</v>
      </c>
      <c r="Y38" s="176"/>
      <c r="Z38" s="176"/>
      <c r="AA38" s="175">
        <v>0.50972222222222219</v>
      </c>
      <c r="AB38" s="175">
        <v>0.4465277777777778</v>
      </c>
      <c r="AC38" s="175">
        <v>0.54305555555555551</v>
      </c>
      <c r="AD38" s="175">
        <v>0.73263888888888884</v>
      </c>
      <c r="AE38" s="175">
        <v>0.68888888888888888</v>
      </c>
      <c r="AF38" s="175">
        <v>0.31319444444444444</v>
      </c>
      <c r="AG38" s="175">
        <v>0.57291666666666663</v>
      </c>
      <c r="AH38" s="175">
        <v>0.39791666666666664</v>
      </c>
      <c r="AI38" s="175">
        <v>0.7416666666666667</v>
      </c>
      <c r="AJ38" s="174"/>
      <c r="AL38" s="18">
        <f>VLOOKUP(AM38,id!$A:$C,3,0)</f>
        <v>176</v>
      </c>
      <c r="AM38" s="18" t="str">
        <f t="shared" si="5"/>
        <v>SielskiKarol1981</v>
      </c>
      <c r="AN38" s="9" t="str">
        <f t="shared" si="6"/>
        <v>Sielski</v>
      </c>
      <c r="AO38" s="9" t="str">
        <f t="shared" si="7"/>
        <v>Karol</v>
      </c>
      <c r="AP38" s="9">
        <f t="shared" si="8"/>
        <v>0</v>
      </c>
      <c r="AQ38" s="9">
        <f t="shared" si="9"/>
        <v>1981</v>
      </c>
      <c r="AR38" s="9">
        <f t="shared" si="10"/>
        <v>59.329875877582133</v>
      </c>
      <c r="AS38" s="9"/>
      <c r="AT38" s="9">
        <f t="shared" si="11"/>
        <v>1.0596428308236507</v>
      </c>
      <c r="AU38" s="9">
        <f t="shared" si="12"/>
        <v>1</v>
      </c>
      <c r="AV38" s="9">
        <f t="shared" si="13"/>
        <v>0.98</v>
      </c>
      <c r="AW38" s="9">
        <f t="shared" si="14"/>
        <v>1</v>
      </c>
    </row>
    <row r="39" spans="1:49" s="170" customFormat="1" ht="15" customHeight="1">
      <c r="A39" s="187">
        <v>34</v>
      </c>
      <c r="B39" s="184">
        <v>34</v>
      </c>
      <c r="C39" s="186"/>
      <c r="D39" s="184">
        <v>1058</v>
      </c>
      <c r="E39" s="184" t="s">
        <v>591</v>
      </c>
      <c r="F39" s="184" t="s">
        <v>78</v>
      </c>
      <c r="G39" s="184">
        <v>1985</v>
      </c>
      <c r="H39" s="184" t="s">
        <v>321</v>
      </c>
      <c r="I39" s="186"/>
      <c r="J39" s="184">
        <v>49</v>
      </c>
      <c r="K39" s="184">
        <v>15</v>
      </c>
      <c r="L39" s="184">
        <v>49</v>
      </c>
      <c r="M39" s="185">
        <v>0.47159722222222222</v>
      </c>
      <c r="N39" s="184">
        <v>0</v>
      </c>
      <c r="O39" s="183"/>
      <c r="P39" s="183"/>
      <c r="Q39" s="182">
        <v>0.52361111111111114</v>
      </c>
      <c r="R39" s="182">
        <v>0.36875000000000002</v>
      </c>
      <c r="S39" s="182">
        <v>0.63888888888888884</v>
      </c>
      <c r="T39" s="182">
        <v>0.47361111111111109</v>
      </c>
      <c r="U39" s="182">
        <v>0.59375</v>
      </c>
      <c r="V39" s="182">
        <v>0.28819444444444442</v>
      </c>
      <c r="W39" s="183"/>
      <c r="X39" s="182">
        <v>0.34930555555555554</v>
      </c>
      <c r="Y39" s="183"/>
      <c r="Z39" s="183"/>
      <c r="AA39" s="182">
        <v>0.50972222222222219</v>
      </c>
      <c r="AB39" s="182">
        <v>0.4465277777777778</v>
      </c>
      <c r="AC39" s="182">
        <v>0.54305555555555551</v>
      </c>
      <c r="AD39" s="182">
        <v>0.73263888888888884</v>
      </c>
      <c r="AE39" s="182">
        <v>0.68888888888888888</v>
      </c>
      <c r="AF39" s="182">
        <v>0.31319444444444444</v>
      </c>
      <c r="AG39" s="182">
        <v>0.57291666666666663</v>
      </c>
      <c r="AH39" s="182">
        <v>0.39791666666666664</v>
      </c>
      <c r="AI39" s="182">
        <v>0.74236111111111114</v>
      </c>
      <c r="AJ39" s="181"/>
      <c r="AL39" s="18">
        <f>VLOOKUP(AM39,id!$A:$C,3,0)</f>
        <v>177</v>
      </c>
      <c r="AM39" s="18" t="str">
        <f t="shared" si="5"/>
        <v>JanuszewskiMaciej1985</v>
      </c>
      <c r="AN39" s="9" t="str">
        <f t="shared" si="6"/>
        <v>Januszewski</v>
      </c>
      <c r="AO39" s="9" t="str">
        <f t="shared" si="7"/>
        <v>Maciej</v>
      </c>
      <c r="AP39" s="9">
        <f t="shared" si="8"/>
        <v>0</v>
      </c>
      <c r="AQ39" s="9">
        <f t="shared" si="9"/>
        <v>1985</v>
      </c>
      <c r="AR39" s="9">
        <f t="shared" si="10"/>
        <v>59.276000517854293</v>
      </c>
      <c r="AS39" s="9"/>
      <c r="AT39" s="9">
        <f t="shared" si="11"/>
        <v>0.99909193540470231</v>
      </c>
      <c r="AU39" s="9">
        <f t="shared" si="12"/>
        <v>1</v>
      </c>
      <c r="AV39" s="9">
        <f t="shared" si="13"/>
        <v>1</v>
      </c>
      <c r="AW39" s="9">
        <f t="shared" si="14"/>
        <v>1</v>
      </c>
    </row>
    <row r="40" spans="1:49" s="170" customFormat="1" ht="15" customHeight="1">
      <c r="A40" s="187">
        <v>36</v>
      </c>
      <c r="B40" s="184">
        <v>35</v>
      </c>
      <c r="C40" s="186"/>
      <c r="D40" s="184">
        <v>1041</v>
      </c>
      <c r="E40" s="184" t="s">
        <v>587</v>
      </c>
      <c r="F40" s="184" t="s">
        <v>256</v>
      </c>
      <c r="G40" s="184">
        <v>1955</v>
      </c>
      <c r="H40" s="184" t="s">
        <v>443</v>
      </c>
      <c r="I40" s="186"/>
      <c r="J40" s="184">
        <v>49</v>
      </c>
      <c r="K40" s="184">
        <v>13</v>
      </c>
      <c r="L40" s="184">
        <v>49</v>
      </c>
      <c r="M40" s="185">
        <v>0.47218749999999998</v>
      </c>
      <c r="N40" s="184">
        <v>0</v>
      </c>
      <c r="O40" s="182">
        <v>0.5444444444444444</v>
      </c>
      <c r="P40" s="183"/>
      <c r="Q40" s="183"/>
      <c r="R40" s="183"/>
      <c r="S40" s="183"/>
      <c r="T40" s="183"/>
      <c r="U40" s="183"/>
      <c r="V40" s="183"/>
      <c r="W40" s="182">
        <v>0.62708333333333333</v>
      </c>
      <c r="X40" s="182">
        <v>0.34166666666666667</v>
      </c>
      <c r="Y40" s="182">
        <v>0.52013888888888893</v>
      </c>
      <c r="Z40" s="182">
        <v>0.71250000000000002</v>
      </c>
      <c r="AA40" s="182">
        <v>0.47361111111111109</v>
      </c>
      <c r="AB40" s="182">
        <v>0.4284722222222222</v>
      </c>
      <c r="AC40" s="182">
        <v>0.59513888888888888</v>
      </c>
      <c r="AD40" s="182">
        <v>0.73263888888888884</v>
      </c>
      <c r="AE40" s="182">
        <v>0.66527777777777775</v>
      </c>
      <c r="AF40" s="182">
        <v>0.29791666666666666</v>
      </c>
      <c r="AG40" s="182">
        <v>0.56874999999999998</v>
      </c>
      <c r="AH40" s="182">
        <v>0.37638888888888888</v>
      </c>
      <c r="AI40" s="182">
        <v>0.74236111111111114</v>
      </c>
      <c r="AJ40" s="181"/>
      <c r="AL40" s="18">
        <f>VLOOKUP(AM40,id!$A:$C,3,0)</f>
        <v>178</v>
      </c>
      <c r="AM40" s="18" t="str">
        <f t="shared" si="5"/>
        <v>ŚcibiszJerzy1955</v>
      </c>
      <c r="AN40" s="9" t="str">
        <f t="shared" si="6"/>
        <v>Ścibisz</v>
      </c>
      <c r="AO40" s="9" t="str">
        <f t="shared" si="7"/>
        <v>Jerzy</v>
      </c>
      <c r="AP40" s="9">
        <f t="shared" si="8"/>
        <v>0</v>
      </c>
      <c r="AQ40" s="9">
        <f t="shared" si="9"/>
        <v>1955</v>
      </c>
      <c r="AR40" s="9">
        <f t="shared" si="10"/>
        <v>57.603558328840336</v>
      </c>
      <c r="AS40" s="9"/>
      <c r="AT40" s="9">
        <f t="shared" si="11"/>
        <v>0.99874990808147657</v>
      </c>
      <c r="AU40" s="9">
        <f t="shared" si="12"/>
        <v>0.8666666666666667</v>
      </c>
      <c r="AV40" s="9">
        <f t="shared" si="13"/>
        <v>1</v>
      </c>
      <c r="AW40" s="9">
        <f t="shared" si="14"/>
        <v>0.9717855089006856</v>
      </c>
    </row>
    <row r="41" spans="1:49" ht="15" customHeight="1">
      <c r="A41" s="180">
        <v>37</v>
      </c>
      <c r="B41" s="177">
        <v>36</v>
      </c>
      <c r="C41" s="179"/>
      <c r="D41" s="177">
        <v>1083</v>
      </c>
      <c r="E41" s="177" t="s">
        <v>586</v>
      </c>
      <c r="F41" s="177" t="s">
        <v>585</v>
      </c>
      <c r="G41" s="177">
        <v>1973</v>
      </c>
      <c r="H41" s="177" t="s">
        <v>584</v>
      </c>
      <c r="I41" s="179"/>
      <c r="J41" s="177">
        <v>48</v>
      </c>
      <c r="K41" s="177">
        <v>16</v>
      </c>
      <c r="L41" s="177">
        <v>48</v>
      </c>
      <c r="M41" s="178">
        <v>0.49769675925925927</v>
      </c>
      <c r="N41" s="177">
        <v>0</v>
      </c>
      <c r="O41" s="175">
        <v>0.54236111111111107</v>
      </c>
      <c r="P41" s="176"/>
      <c r="Q41" s="175">
        <v>0.4513888888888889</v>
      </c>
      <c r="R41" s="175">
        <v>0.31041666666666667</v>
      </c>
      <c r="S41" s="175">
        <v>0.62430555555555556</v>
      </c>
      <c r="T41" s="175">
        <v>0.41875000000000001</v>
      </c>
      <c r="U41" s="175">
        <v>0.59097222222222223</v>
      </c>
      <c r="V41" s="176"/>
      <c r="W41" s="175">
        <v>0.69791666666666663</v>
      </c>
      <c r="X41" s="175">
        <v>0.29444444444444445</v>
      </c>
      <c r="Y41" s="175">
        <v>0.52847222222222223</v>
      </c>
      <c r="Z41" s="175">
        <v>0.73819444444444449</v>
      </c>
      <c r="AA41" s="175">
        <v>0.43888888888888888</v>
      </c>
      <c r="AB41" s="175">
        <v>0.3840277777777778</v>
      </c>
      <c r="AC41" s="175">
        <v>0.4777777777777778</v>
      </c>
      <c r="AD41" s="176"/>
      <c r="AE41" s="175">
        <v>0.65763888888888888</v>
      </c>
      <c r="AF41" s="176"/>
      <c r="AG41" s="175">
        <v>0.56874999999999998</v>
      </c>
      <c r="AH41" s="175">
        <v>0.33541666666666664</v>
      </c>
      <c r="AI41" s="175">
        <v>0.7680555555555556</v>
      </c>
      <c r="AJ41" s="174"/>
      <c r="AL41" s="18">
        <f>VLOOKUP(AM41,id!$A:$C,3,0)</f>
        <v>140</v>
      </c>
      <c r="AM41" s="18" t="str">
        <f t="shared" si="5"/>
        <v>CIESIELSKIWITOLD1973</v>
      </c>
      <c r="AN41" s="9" t="str">
        <f t="shared" si="6"/>
        <v>CIESIELSKI</v>
      </c>
      <c r="AO41" s="9" t="str">
        <f t="shared" si="7"/>
        <v>WITOLD</v>
      </c>
      <c r="AP41" s="9">
        <f t="shared" si="8"/>
        <v>0</v>
      </c>
      <c r="AQ41" s="9">
        <f t="shared" si="9"/>
        <v>1973</v>
      </c>
      <c r="AR41" s="9">
        <f t="shared" si="10"/>
        <v>56.427975505802777</v>
      </c>
      <c r="AS41" s="9"/>
      <c r="AT41" s="9">
        <f t="shared" si="11"/>
        <v>0.94874537801446468</v>
      </c>
      <c r="AU41" s="9">
        <f t="shared" si="12"/>
        <v>1.2307692307692308</v>
      </c>
      <c r="AV41" s="9">
        <f t="shared" si="13"/>
        <v>0.97959183673469385</v>
      </c>
      <c r="AW41" s="9">
        <f t="shared" si="14"/>
        <v>1.0424022162772979</v>
      </c>
    </row>
    <row r="42" spans="1:49" ht="15" customHeight="1">
      <c r="A42" s="180">
        <v>39</v>
      </c>
      <c r="B42" s="177">
        <v>37</v>
      </c>
      <c r="C42" s="179"/>
      <c r="D42" s="177">
        <v>1099</v>
      </c>
      <c r="E42" s="177" t="s">
        <v>583</v>
      </c>
      <c r="F42" s="177" t="s">
        <v>53</v>
      </c>
      <c r="G42" s="177">
        <v>1981</v>
      </c>
      <c r="H42" s="177" t="s">
        <v>582</v>
      </c>
      <c r="I42" s="179"/>
      <c r="J42" s="177">
        <v>48</v>
      </c>
      <c r="K42" s="177">
        <v>14</v>
      </c>
      <c r="L42" s="177">
        <v>48</v>
      </c>
      <c r="M42" s="178">
        <v>0.4911226851851852</v>
      </c>
      <c r="N42" s="177">
        <v>0</v>
      </c>
      <c r="O42" s="175">
        <v>0.5083333333333333</v>
      </c>
      <c r="P42" s="176"/>
      <c r="Q42" s="176"/>
      <c r="R42" s="175">
        <v>0.71458333333333335</v>
      </c>
      <c r="S42" s="176"/>
      <c r="T42" s="175">
        <v>0.64027777777777772</v>
      </c>
      <c r="U42" s="176"/>
      <c r="V42" s="176"/>
      <c r="W42" s="175">
        <v>0.42083333333333334</v>
      </c>
      <c r="X42" s="175">
        <v>0.73819444444444449</v>
      </c>
      <c r="Y42" s="175">
        <v>0.5493055555555556</v>
      </c>
      <c r="Z42" s="175">
        <v>0.36388888888888887</v>
      </c>
      <c r="AA42" s="175">
        <v>0.62291666666666667</v>
      </c>
      <c r="AB42" s="176"/>
      <c r="AC42" s="175">
        <v>0.44166666666666665</v>
      </c>
      <c r="AD42" s="175">
        <v>0.34097222222222223</v>
      </c>
      <c r="AE42" s="175">
        <v>0.39374999999999999</v>
      </c>
      <c r="AF42" s="175">
        <v>0.30694444444444446</v>
      </c>
      <c r="AG42" s="175">
        <v>0.47222222222222221</v>
      </c>
      <c r="AH42" s="175">
        <v>0.68958333333333333</v>
      </c>
      <c r="AI42" s="175">
        <v>0.76180555555555551</v>
      </c>
      <c r="AJ42" s="174"/>
      <c r="AL42" s="18">
        <f>VLOOKUP(AM42,id!$A:$C,3,0)</f>
        <v>179</v>
      </c>
      <c r="AM42" s="18" t="str">
        <f t="shared" si="5"/>
        <v>RuksztoBartosz1981</v>
      </c>
      <c r="AN42" s="9" t="str">
        <f t="shared" si="6"/>
        <v>Rukszto</v>
      </c>
      <c r="AO42" s="9" t="str">
        <f t="shared" si="7"/>
        <v>Bartosz</v>
      </c>
      <c r="AP42" s="9">
        <f t="shared" si="8"/>
        <v>0</v>
      </c>
      <c r="AQ42" s="9">
        <f t="shared" si="9"/>
        <v>1981</v>
      </c>
      <c r="AR42" s="9">
        <f t="shared" si="10"/>
        <v>54.940939259046637</v>
      </c>
      <c r="AS42" s="9"/>
      <c r="AT42" s="9">
        <f t="shared" si="11"/>
        <v>1.0133858082153042</v>
      </c>
      <c r="AU42" s="9">
        <f t="shared" si="12"/>
        <v>0.875</v>
      </c>
      <c r="AV42" s="9">
        <f t="shared" si="13"/>
        <v>1</v>
      </c>
      <c r="AW42" s="9">
        <f t="shared" si="14"/>
        <v>0.97364718061516808</v>
      </c>
    </row>
    <row r="43" spans="1:49" s="170" customFormat="1" ht="15" customHeight="1">
      <c r="A43" s="187">
        <v>40</v>
      </c>
      <c r="B43" s="184">
        <v>38</v>
      </c>
      <c r="C43" s="186"/>
      <c r="D43" s="184">
        <v>1084</v>
      </c>
      <c r="E43" s="184" t="s">
        <v>171</v>
      </c>
      <c r="F43" s="184" t="s">
        <v>76</v>
      </c>
      <c r="G43" s="184">
        <v>1980</v>
      </c>
      <c r="H43" s="184" t="s">
        <v>321</v>
      </c>
      <c r="I43" s="186"/>
      <c r="J43" s="184">
        <v>48</v>
      </c>
      <c r="K43" s="184">
        <v>14</v>
      </c>
      <c r="L43" s="184">
        <v>48</v>
      </c>
      <c r="M43" s="185">
        <v>0.49115740740740743</v>
      </c>
      <c r="N43" s="184">
        <v>0</v>
      </c>
      <c r="O43" s="182">
        <v>0.5083333333333333</v>
      </c>
      <c r="P43" s="183"/>
      <c r="Q43" s="183"/>
      <c r="R43" s="182">
        <v>0.71527777777777779</v>
      </c>
      <c r="S43" s="183"/>
      <c r="T43" s="182">
        <v>0.64027777777777772</v>
      </c>
      <c r="U43" s="183"/>
      <c r="V43" s="183"/>
      <c r="W43" s="182">
        <v>0.42083333333333334</v>
      </c>
      <c r="X43" s="182">
        <v>0.73819444444444449</v>
      </c>
      <c r="Y43" s="182">
        <v>0.5493055555555556</v>
      </c>
      <c r="Z43" s="182">
        <v>0.36319444444444443</v>
      </c>
      <c r="AA43" s="182">
        <v>0.62291666666666667</v>
      </c>
      <c r="AB43" s="183"/>
      <c r="AC43" s="182">
        <v>0.44166666666666665</v>
      </c>
      <c r="AD43" s="182">
        <v>0.34097222222222223</v>
      </c>
      <c r="AE43" s="182">
        <v>0.39374999999999999</v>
      </c>
      <c r="AF43" s="182">
        <v>0.30694444444444446</v>
      </c>
      <c r="AG43" s="182">
        <v>0.47222222222222221</v>
      </c>
      <c r="AH43" s="182">
        <v>0.69027777777777777</v>
      </c>
      <c r="AI43" s="182">
        <v>0.76180555555555551</v>
      </c>
      <c r="AJ43" s="181"/>
      <c r="AL43" s="18">
        <f>VLOOKUP(AM43,id!$A:$C,3,0)</f>
        <v>72</v>
      </c>
      <c r="AM43" s="18" t="str">
        <f t="shared" si="5"/>
        <v>JaskólskiKonrad1980</v>
      </c>
      <c r="AN43" s="9" t="str">
        <f t="shared" si="6"/>
        <v>Jaskólski</v>
      </c>
      <c r="AO43" s="9" t="str">
        <f t="shared" si="7"/>
        <v>Konrad</v>
      </c>
      <c r="AP43" s="9">
        <f t="shared" si="8"/>
        <v>0</v>
      </c>
      <c r="AQ43" s="9">
        <f t="shared" si="9"/>
        <v>1980</v>
      </c>
      <c r="AR43" s="9">
        <f t="shared" si="10"/>
        <v>54.937055226202425</v>
      </c>
      <c r="AS43" s="9"/>
      <c r="AT43" s="9">
        <f t="shared" si="11"/>
        <v>0.99992930530681501</v>
      </c>
      <c r="AU43" s="9">
        <f t="shared" si="12"/>
        <v>1</v>
      </c>
      <c r="AV43" s="9">
        <f t="shared" si="13"/>
        <v>1</v>
      </c>
      <c r="AW43" s="9">
        <f t="shared" si="14"/>
        <v>1</v>
      </c>
    </row>
    <row r="44" spans="1:49" ht="15" customHeight="1">
      <c r="A44" s="180">
        <v>41</v>
      </c>
      <c r="B44" s="177">
        <v>39</v>
      </c>
      <c r="C44" s="179"/>
      <c r="D44" s="177">
        <v>1004</v>
      </c>
      <c r="E44" s="177" t="s">
        <v>32</v>
      </c>
      <c r="F44" s="177" t="s">
        <v>29</v>
      </c>
      <c r="G44" s="177">
        <v>1958</v>
      </c>
      <c r="H44" s="177" t="s">
        <v>474</v>
      </c>
      <c r="I44" s="177" t="s">
        <v>181</v>
      </c>
      <c r="J44" s="177">
        <v>48</v>
      </c>
      <c r="K44" s="177">
        <v>13</v>
      </c>
      <c r="L44" s="177">
        <v>48</v>
      </c>
      <c r="M44" s="178">
        <v>0.49187500000000001</v>
      </c>
      <c r="N44" s="177">
        <v>0</v>
      </c>
      <c r="O44" s="175">
        <v>0.59097222222222223</v>
      </c>
      <c r="P44" s="176"/>
      <c r="Q44" s="176"/>
      <c r="R44" s="176"/>
      <c r="S44" s="176"/>
      <c r="T44" s="176"/>
      <c r="U44" s="176"/>
      <c r="V44" s="175">
        <v>0.29305555555555557</v>
      </c>
      <c r="W44" s="175">
        <v>0.68680555555555556</v>
      </c>
      <c r="X44" s="175">
        <v>0.36319444444444443</v>
      </c>
      <c r="Y44" s="175">
        <v>0.57152777777777775</v>
      </c>
      <c r="Z44" s="176"/>
      <c r="AA44" s="175">
        <v>0.51458333333333328</v>
      </c>
      <c r="AB44" s="175">
        <v>0.46805555555555556</v>
      </c>
      <c r="AC44" s="175">
        <v>0.66388888888888886</v>
      </c>
      <c r="AD44" s="175">
        <v>0.75208333333333333</v>
      </c>
      <c r="AE44" s="175">
        <v>0.71180555555555558</v>
      </c>
      <c r="AF44" s="175">
        <v>0.31874999999999998</v>
      </c>
      <c r="AG44" s="175">
        <v>0.61805555555555558</v>
      </c>
      <c r="AH44" s="175">
        <v>0.40902777777777777</v>
      </c>
      <c r="AI44" s="175">
        <v>0.76249999999999996</v>
      </c>
      <c r="AJ44" s="174"/>
      <c r="AL44" s="18">
        <f>VLOOKUP(AM44,id!$A:$C,3,0)</f>
        <v>15</v>
      </c>
      <c r="AM44" s="18" t="str">
        <f t="shared" si="5"/>
        <v>OrłowskiLeszek1958</v>
      </c>
      <c r="AN44" s="9" t="str">
        <f t="shared" si="6"/>
        <v>Orłowski</v>
      </c>
      <c r="AO44" s="9" t="str">
        <f t="shared" si="7"/>
        <v>Leszek</v>
      </c>
      <c r="AP44" s="9" t="str">
        <f t="shared" si="8"/>
        <v>Troll Team</v>
      </c>
      <c r="AQ44" s="9">
        <f t="shared" si="9"/>
        <v>1958</v>
      </c>
      <c r="AR44" s="9">
        <f t="shared" si="10"/>
        <v>54.128805048873325</v>
      </c>
      <c r="AS44" s="9"/>
      <c r="AT44" s="9">
        <f t="shared" si="11"/>
        <v>0.99854110781683847</v>
      </c>
      <c r="AU44" s="9">
        <f t="shared" si="12"/>
        <v>0.9285714285714286</v>
      </c>
      <c r="AV44" s="9">
        <f t="shared" si="13"/>
        <v>1</v>
      </c>
      <c r="AW44" s="9">
        <f t="shared" si="14"/>
        <v>0.98528770473770133</v>
      </c>
    </row>
    <row r="45" spans="1:49" s="170" customFormat="1" ht="15" customHeight="1">
      <c r="A45" s="187">
        <v>42</v>
      </c>
      <c r="B45" s="184">
        <v>40</v>
      </c>
      <c r="C45" s="186"/>
      <c r="D45" s="184">
        <v>1028</v>
      </c>
      <c r="E45" s="184" t="s">
        <v>31</v>
      </c>
      <c r="F45" s="184" t="s">
        <v>29</v>
      </c>
      <c r="G45" s="184">
        <v>1958</v>
      </c>
      <c r="H45" s="184" t="s">
        <v>474</v>
      </c>
      <c r="I45" s="184" t="s">
        <v>181</v>
      </c>
      <c r="J45" s="184">
        <v>48</v>
      </c>
      <c r="K45" s="184">
        <v>13</v>
      </c>
      <c r="L45" s="184">
        <v>48</v>
      </c>
      <c r="M45" s="185">
        <v>0.49189814814814814</v>
      </c>
      <c r="N45" s="184">
        <v>0</v>
      </c>
      <c r="O45" s="182">
        <v>0.59097222222222223</v>
      </c>
      <c r="P45" s="183"/>
      <c r="Q45" s="183"/>
      <c r="R45" s="183"/>
      <c r="S45" s="183"/>
      <c r="T45" s="183"/>
      <c r="U45" s="183"/>
      <c r="V45" s="182">
        <v>0.29305555555555557</v>
      </c>
      <c r="W45" s="182">
        <v>0.68680555555555556</v>
      </c>
      <c r="X45" s="182">
        <v>0.36319444444444443</v>
      </c>
      <c r="Y45" s="182">
        <v>0.57152777777777775</v>
      </c>
      <c r="Z45" s="183"/>
      <c r="AA45" s="182">
        <v>0.51527777777777772</v>
      </c>
      <c r="AB45" s="182">
        <v>0.46805555555555556</v>
      </c>
      <c r="AC45" s="182">
        <v>0.66388888888888886</v>
      </c>
      <c r="AD45" s="182">
        <v>0.75208333333333333</v>
      </c>
      <c r="AE45" s="182">
        <v>0.71180555555555558</v>
      </c>
      <c r="AF45" s="182">
        <v>0.31874999999999998</v>
      </c>
      <c r="AG45" s="182">
        <v>0.61805555555555558</v>
      </c>
      <c r="AH45" s="182">
        <v>0.40902777777777777</v>
      </c>
      <c r="AI45" s="182">
        <v>0.76249999999999996</v>
      </c>
      <c r="AJ45" s="181"/>
      <c r="AL45" s="18">
        <f>VLOOKUP(AM45,id!$A:$C,3,0)</f>
        <v>16</v>
      </c>
      <c r="AM45" s="18" t="str">
        <f t="shared" si="5"/>
        <v>PapisLeszek1958</v>
      </c>
      <c r="AN45" s="9" t="str">
        <f t="shared" si="6"/>
        <v>Papis</v>
      </c>
      <c r="AO45" s="9" t="str">
        <f t="shared" si="7"/>
        <v>Leszek</v>
      </c>
      <c r="AP45" s="9" t="str">
        <f t="shared" si="8"/>
        <v>Troll Team</v>
      </c>
      <c r="AQ45" s="9">
        <f t="shared" si="9"/>
        <v>1958</v>
      </c>
      <c r="AR45" s="9">
        <f t="shared" si="10"/>
        <v>54.126257810988676</v>
      </c>
      <c r="AS45" s="9"/>
      <c r="AT45" s="9">
        <f t="shared" si="11"/>
        <v>0.9999529411764706</v>
      </c>
      <c r="AU45" s="9">
        <f t="shared" si="12"/>
        <v>1</v>
      </c>
      <c r="AV45" s="9">
        <f t="shared" si="13"/>
        <v>1</v>
      </c>
      <c r="AW45" s="9">
        <f t="shared" si="14"/>
        <v>1</v>
      </c>
    </row>
    <row r="46" spans="1:49" s="170" customFormat="1" ht="15" customHeight="1">
      <c r="A46" s="187">
        <v>44</v>
      </c>
      <c r="B46" s="184">
        <v>41</v>
      </c>
      <c r="C46" s="186"/>
      <c r="D46" s="184">
        <v>1029</v>
      </c>
      <c r="E46" s="184" t="s">
        <v>580</v>
      </c>
      <c r="F46" s="184" t="s">
        <v>30</v>
      </c>
      <c r="G46" s="184">
        <v>1971</v>
      </c>
      <c r="H46" s="184" t="s">
        <v>504</v>
      </c>
      <c r="I46" s="184" t="s">
        <v>579</v>
      </c>
      <c r="J46" s="184">
        <v>47</v>
      </c>
      <c r="K46" s="184">
        <v>16</v>
      </c>
      <c r="L46" s="184">
        <v>47</v>
      </c>
      <c r="M46" s="185">
        <v>0.49086805555555557</v>
      </c>
      <c r="N46" s="184">
        <v>0</v>
      </c>
      <c r="O46" s="182">
        <v>0.62083333333333335</v>
      </c>
      <c r="P46" s="183"/>
      <c r="Q46" s="182">
        <v>0.38750000000000001</v>
      </c>
      <c r="R46" s="182">
        <v>0.74375000000000002</v>
      </c>
      <c r="S46" s="182">
        <v>0.50902777777777775</v>
      </c>
      <c r="T46" s="182">
        <v>0.71458333333333335</v>
      </c>
      <c r="U46" s="182">
        <v>0.55000000000000004</v>
      </c>
      <c r="V46" s="182">
        <v>0.30902777777777779</v>
      </c>
      <c r="W46" s="182">
        <v>0.42777777777777776</v>
      </c>
      <c r="X46" s="183"/>
      <c r="Y46" s="182">
        <v>0.64652777777777781</v>
      </c>
      <c r="Z46" s="182">
        <v>0.36041666666666666</v>
      </c>
      <c r="AA46" s="182">
        <v>0.70138888888888884</v>
      </c>
      <c r="AB46" s="183"/>
      <c r="AC46" s="182">
        <v>0.40694444444444444</v>
      </c>
      <c r="AD46" s="182">
        <v>0.33888888888888891</v>
      </c>
      <c r="AE46" s="182">
        <v>0.4597222222222222</v>
      </c>
      <c r="AF46" s="182">
        <v>0.29236111111111113</v>
      </c>
      <c r="AG46" s="182">
        <v>0.58194444444444449</v>
      </c>
      <c r="AH46" s="183"/>
      <c r="AI46" s="182">
        <v>0.76111111111111107</v>
      </c>
      <c r="AJ46" s="181"/>
      <c r="AL46" s="18">
        <f>VLOOKUP(AM46,id!$A:$C,3,0)</f>
        <v>180</v>
      </c>
      <c r="AM46" s="18" t="str">
        <f t="shared" si="5"/>
        <v>DzichAndrzej1971</v>
      </c>
      <c r="AN46" s="9" t="str">
        <f t="shared" si="6"/>
        <v>Dzich</v>
      </c>
      <c r="AO46" s="9" t="str">
        <f t="shared" si="7"/>
        <v>Andrzej</v>
      </c>
      <c r="AP46" s="9" t="str">
        <f t="shared" si="8"/>
        <v>Alive!</v>
      </c>
      <c r="AQ46" s="9">
        <f t="shared" si="9"/>
        <v>1971</v>
      </c>
      <c r="AR46" s="9">
        <f t="shared" si="10"/>
        <v>52.998627439926409</v>
      </c>
      <c r="AS46" s="9"/>
      <c r="AT46" s="9">
        <f t="shared" si="11"/>
        <v>1.0020985121784443</v>
      </c>
      <c r="AU46" s="9">
        <f t="shared" si="12"/>
        <v>1.2307692307692308</v>
      </c>
      <c r="AV46" s="9">
        <f t="shared" si="13"/>
        <v>0.97916666666666663</v>
      </c>
      <c r="AW46" s="9">
        <f t="shared" si="14"/>
        <v>1.0424022162772979</v>
      </c>
    </row>
    <row r="47" spans="1:49" ht="15" customHeight="1">
      <c r="A47" s="180">
        <v>45</v>
      </c>
      <c r="B47" s="177">
        <v>42</v>
      </c>
      <c r="C47" s="179"/>
      <c r="D47" s="177">
        <v>1075</v>
      </c>
      <c r="E47" s="177" t="s">
        <v>70</v>
      </c>
      <c r="F47" s="177" t="s">
        <v>71</v>
      </c>
      <c r="G47" s="177">
        <v>1981</v>
      </c>
      <c r="H47" s="177" t="s">
        <v>578</v>
      </c>
      <c r="I47" s="177" t="s">
        <v>159</v>
      </c>
      <c r="J47" s="177">
        <v>47</v>
      </c>
      <c r="K47" s="177">
        <v>16</v>
      </c>
      <c r="L47" s="177">
        <v>47</v>
      </c>
      <c r="M47" s="178">
        <v>0.49096064814814816</v>
      </c>
      <c r="N47" s="177">
        <v>0</v>
      </c>
      <c r="O47" s="175">
        <v>0.62083333333333335</v>
      </c>
      <c r="P47" s="176"/>
      <c r="Q47" s="175">
        <v>0.38819444444444445</v>
      </c>
      <c r="R47" s="175">
        <v>0.74444444444444446</v>
      </c>
      <c r="S47" s="175">
        <v>0.50972222222222219</v>
      </c>
      <c r="T47" s="175">
        <v>0.71458333333333335</v>
      </c>
      <c r="U47" s="175">
        <v>0.55000000000000004</v>
      </c>
      <c r="V47" s="175">
        <v>0.30902777777777779</v>
      </c>
      <c r="W47" s="175">
        <v>0.42777777777777776</v>
      </c>
      <c r="X47" s="176"/>
      <c r="Y47" s="175">
        <v>0.64652777777777781</v>
      </c>
      <c r="Z47" s="175">
        <v>0.36041666666666666</v>
      </c>
      <c r="AA47" s="175">
        <v>0.70138888888888884</v>
      </c>
      <c r="AB47" s="176"/>
      <c r="AC47" s="175">
        <v>0.40694444444444444</v>
      </c>
      <c r="AD47" s="175">
        <v>0.33888888888888891</v>
      </c>
      <c r="AE47" s="175">
        <v>0.4597222222222222</v>
      </c>
      <c r="AF47" s="175">
        <v>0.29236111111111113</v>
      </c>
      <c r="AG47" s="175">
        <v>0.58194444444444449</v>
      </c>
      <c r="AH47" s="176"/>
      <c r="AI47" s="175">
        <v>0.76111111111111107</v>
      </c>
      <c r="AJ47" s="174"/>
      <c r="AL47" s="18">
        <f>VLOOKUP(AM47,id!$A:$C,3,0)</f>
        <v>44</v>
      </c>
      <c r="AM47" s="18" t="str">
        <f t="shared" si="5"/>
        <v>WronaŁukasz1981</v>
      </c>
      <c r="AN47" s="9" t="str">
        <f t="shared" si="6"/>
        <v>Wrona</v>
      </c>
      <c r="AO47" s="9" t="str">
        <f t="shared" si="7"/>
        <v>Łukasz</v>
      </c>
      <c r="AP47" s="9" t="str">
        <f t="shared" si="8"/>
        <v>Towanda</v>
      </c>
      <c r="AQ47" s="9">
        <f t="shared" si="9"/>
        <v>1981</v>
      </c>
      <c r="AR47" s="9">
        <f t="shared" si="10"/>
        <v>52.988632177908933</v>
      </c>
      <c r="AS47" s="9"/>
      <c r="AT47" s="9">
        <f t="shared" si="11"/>
        <v>0.99981140526650791</v>
      </c>
      <c r="AU47" s="9">
        <f t="shared" si="12"/>
        <v>1</v>
      </c>
      <c r="AV47" s="9">
        <f t="shared" si="13"/>
        <v>1</v>
      </c>
      <c r="AW47" s="9">
        <f t="shared" si="14"/>
        <v>1</v>
      </c>
    </row>
    <row r="48" spans="1:49" s="170" customFormat="1" ht="15" customHeight="1">
      <c r="A48" s="187">
        <v>46</v>
      </c>
      <c r="B48" s="184">
        <v>43</v>
      </c>
      <c r="C48" s="186"/>
      <c r="D48" s="184">
        <v>1056</v>
      </c>
      <c r="E48" s="184" t="s">
        <v>577</v>
      </c>
      <c r="F48" s="184" t="s">
        <v>20</v>
      </c>
      <c r="G48" s="184">
        <v>1976</v>
      </c>
      <c r="H48" s="184" t="s">
        <v>437</v>
      </c>
      <c r="I48" s="186"/>
      <c r="J48" s="184">
        <v>47</v>
      </c>
      <c r="K48" s="184">
        <v>16</v>
      </c>
      <c r="L48" s="184">
        <v>47</v>
      </c>
      <c r="M48" s="185">
        <v>0.49228009259259259</v>
      </c>
      <c r="N48" s="184">
        <v>0</v>
      </c>
      <c r="O48" s="182">
        <v>0.62083333333333335</v>
      </c>
      <c r="P48" s="183"/>
      <c r="Q48" s="182">
        <v>0.38819444444444445</v>
      </c>
      <c r="R48" s="182">
        <v>0.74444444444444446</v>
      </c>
      <c r="S48" s="182">
        <v>0.50972222222222219</v>
      </c>
      <c r="T48" s="182">
        <v>0.71458333333333335</v>
      </c>
      <c r="U48" s="182">
        <v>0.55069444444444449</v>
      </c>
      <c r="V48" s="182">
        <v>0.30902777777777779</v>
      </c>
      <c r="W48" s="182">
        <v>0.42777777777777776</v>
      </c>
      <c r="X48" s="183"/>
      <c r="Y48" s="182">
        <v>0.64652777777777781</v>
      </c>
      <c r="Z48" s="182">
        <v>0.36041666666666666</v>
      </c>
      <c r="AA48" s="182">
        <v>0.70138888888888884</v>
      </c>
      <c r="AB48" s="183"/>
      <c r="AC48" s="182">
        <v>0.40694444444444444</v>
      </c>
      <c r="AD48" s="182">
        <v>0.33958333333333335</v>
      </c>
      <c r="AE48" s="182">
        <v>0.4597222222222222</v>
      </c>
      <c r="AF48" s="182">
        <v>0.29236111111111113</v>
      </c>
      <c r="AG48" s="182">
        <v>0.58194444444444449</v>
      </c>
      <c r="AH48" s="183"/>
      <c r="AI48" s="182">
        <v>0.76249999999999996</v>
      </c>
      <c r="AJ48" s="181"/>
      <c r="AL48" s="18">
        <f>VLOOKUP(AM48,id!$A:$C,3,0)</f>
        <v>181</v>
      </c>
      <c r="AM48" s="18" t="str">
        <f t="shared" si="5"/>
        <v>KlechaPaweł1976</v>
      </c>
      <c r="AN48" s="9" t="str">
        <f t="shared" si="6"/>
        <v>Klecha</v>
      </c>
      <c r="AO48" s="9" t="str">
        <f t="shared" si="7"/>
        <v>Paweł</v>
      </c>
      <c r="AP48" s="9">
        <f t="shared" si="8"/>
        <v>0</v>
      </c>
      <c r="AQ48" s="9">
        <f t="shared" si="9"/>
        <v>1976</v>
      </c>
      <c r="AR48" s="9">
        <f t="shared" si="10"/>
        <v>52.846608241946704</v>
      </c>
      <c r="AS48" s="9"/>
      <c r="AT48" s="9">
        <f t="shared" si="11"/>
        <v>0.9973197282110362</v>
      </c>
      <c r="AU48" s="9">
        <f t="shared" si="12"/>
        <v>1</v>
      </c>
      <c r="AV48" s="9">
        <f t="shared" si="13"/>
        <v>1</v>
      </c>
      <c r="AW48" s="9">
        <f t="shared" si="14"/>
        <v>1</v>
      </c>
    </row>
    <row r="49" spans="1:49" ht="15" customHeight="1">
      <c r="A49" s="180">
        <v>47</v>
      </c>
      <c r="B49" s="177">
        <v>44</v>
      </c>
      <c r="C49" s="179"/>
      <c r="D49" s="177">
        <v>1017</v>
      </c>
      <c r="E49" s="177" t="s">
        <v>576</v>
      </c>
      <c r="F49" s="177" t="s">
        <v>552</v>
      </c>
      <c r="G49" s="177">
        <v>1968</v>
      </c>
      <c r="H49" s="177" t="s">
        <v>575</v>
      </c>
      <c r="I49" s="179"/>
      <c r="J49" s="177">
        <v>47</v>
      </c>
      <c r="K49" s="177">
        <v>13</v>
      </c>
      <c r="L49" s="177">
        <v>47</v>
      </c>
      <c r="M49" s="178">
        <v>0.47973379629629631</v>
      </c>
      <c r="N49" s="177">
        <v>0</v>
      </c>
      <c r="O49" s="176"/>
      <c r="P49" s="176"/>
      <c r="Q49" s="175">
        <v>0.52430555555555558</v>
      </c>
      <c r="R49" s="176"/>
      <c r="S49" s="176"/>
      <c r="T49" s="176"/>
      <c r="U49" s="175">
        <v>0.60763888888888884</v>
      </c>
      <c r="V49" s="175">
        <v>0.29444444444444445</v>
      </c>
      <c r="W49" s="175">
        <v>0.65138888888888891</v>
      </c>
      <c r="X49" s="175">
        <v>0.37083333333333335</v>
      </c>
      <c r="Y49" s="176"/>
      <c r="Z49" s="176"/>
      <c r="AA49" s="175">
        <v>0.50486111111111109</v>
      </c>
      <c r="AB49" s="175">
        <v>0.45555555555555555</v>
      </c>
      <c r="AC49" s="175">
        <v>0.54097222222222219</v>
      </c>
      <c r="AD49" s="175">
        <v>0.73888888888888893</v>
      </c>
      <c r="AE49" s="175">
        <v>0.68819444444444444</v>
      </c>
      <c r="AF49" s="175">
        <v>0.32291666666666669</v>
      </c>
      <c r="AG49" s="175">
        <v>0.5708333333333333</v>
      </c>
      <c r="AH49" s="175">
        <v>0.41319444444444442</v>
      </c>
      <c r="AI49" s="175">
        <v>0.75</v>
      </c>
      <c r="AJ49" s="174"/>
      <c r="AL49" s="18">
        <f>VLOOKUP(AM49,id!$A:$C,3,0)</f>
        <v>182</v>
      </c>
      <c r="AM49" s="18" t="str">
        <f t="shared" si="5"/>
        <v>MarcinkiewiczMariusz1968</v>
      </c>
      <c r="AN49" s="9" t="str">
        <f t="shared" si="6"/>
        <v>Marcinkiewicz</v>
      </c>
      <c r="AO49" s="9" t="str">
        <f t="shared" si="7"/>
        <v>Mariusz</v>
      </c>
      <c r="AP49" s="9">
        <f t="shared" si="8"/>
        <v>0</v>
      </c>
      <c r="AQ49" s="9">
        <f t="shared" si="9"/>
        <v>1968</v>
      </c>
      <c r="AR49" s="9">
        <f t="shared" si="10"/>
        <v>50.696945398558661</v>
      </c>
      <c r="AS49" s="9"/>
      <c r="AT49" s="9">
        <f t="shared" si="11"/>
        <v>1.0261526212936378</v>
      </c>
      <c r="AU49" s="9">
        <f t="shared" si="12"/>
        <v>0.8125</v>
      </c>
      <c r="AV49" s="9">
        <f t="shared" si="13"/>
        <v>1</v>
      </c>
      <c r="AW49" s="9">
        <f t="shared" si="14"/>
        <v>0.95932259581265311</v>
      </c>
    </row>
    <row r="50" spans="1:49" s="170" customFormat="1" ht="15" customHeight="1">
      <c r="A50" s="187">
        <v>48</v>
      </c>
      <c r="B50" s="184">
        <v>45</v>
      </c>
      <c r="C50" s="186"/>
      <c r="D50" s="184">
        <v>1010</v>
      </c>
      <c r="E50" s="184" t="s">
        <v>574</v>
      </c>
      <c r="F50" s="184" t="s">
        <v>53</v>
      </c>
      <c r="G50" s="184">
        <v>1973</v>
      </c>
      <c r="H50" s="184" t="s">
        <v>443</v>
      </c>
      <c r="I50" s="186"/>
      <c r="J50" s="184">
        <v>47</v>
      </c>
      <c r="K50" s="184">
        <v>13</v>
      </c>
      <c r="L50" s="184">
        <v>47</v>
      </c>
      <c r="M50" s="185">
        <v>0.47984953703703703</v>
      </c>
      <c r="N50" s="184">
        <v>0</v>
      </c>
      <c r="O50" s="183"/>
      <c r="P50" s="183"/>
      <c r="Q50" s="182">
        <v>0.52430555555555558</v>
      </c>
      <c r="R50" s="183"/>
      <c r="S50" s="183"/>
      <c r="T50" s="183"/>
      <c r="U50" s="182">
        <v>0.60833333333333328</v>
      </c>
      <c r="V50" s="182">
        <v>0.29444444444444445</v>
      </c>
      <c r="W50" s="182">
        <v>0.65138888888888891</v>
      </c>
      <c r="X50" s="182">
        <v>0.37152777777777779</v>
      </c>
      <c r="Y50" s="183"/>
      <c r="Z50" s="183"/>
      <c r="AA50" s="182">
        <v>0.50486111111111109</v>
      </c>
      <c r="AB50" s="182">
        <v>0.45555555555555555</v>
      </c>
      <c r="AC50" s="182">
        <v>0.54097222222222219</v>
      </c>
      <c r="AD50" s="182">
        <v>0.73888888888888893</v>
      </c>
      <c r="AE50" s="182">
        <v>0.68819444444444444</v>
      </c>
      <c r="AF50" s="182">
        <v>0.32291666666666669</v>
      </c>
      <c r="AG50" s="182">
        <v>0.5708333333333333</v>
      </c>
      <c r="AH50" s="182">
        <v>0.41458333333333336</v>
      </c>
      <c r="AI50" s="182">
        <v>0.75</v>
      </c>
      <c r="AJ50" s="181"/>
      <c r="AL50" s="18">
        <f>VLOOKUP(AM50,id!$A:$C,3,0)</f>
        <v>183</v>
      </c>
      <c r="AM50" s="18" t="str">
        <f t="shared" si="5"/>
        <v>WiercińskiBartosz1973</v>
      </c>
      <c r="AN50" s="9" t="str">
        <f t="shared" si="6"/>
        <v>Wierciński</v>
      </c>
      <c r="AO50" s="9" t="str">
        <f t="shared" si="7"/>
        <v>Bartosz</v>
      </c>
      <c r="AP50" s="9">
        <f t="shared" si="8"/>
        <v>0</v>
      </c>
      <c r="AQ50" s="9">
        <f t="shared" si="9"/>
        <v>1973</v>
      </c>
      <c r="AR50" s="9">
        <f t="shared" si="10"/>
        <v>50.684717186252875</v>
      </c>
      <c r="AS50" s="9"/>
      <c r="AT50" s="9">
        <f t="shared" si="11"/>
        <v>0.99975879784847688</v>
      </c>
      <c r="AU50" s="9">
        <f t="shared" si="12"/>
        <v>1</v>
      </c>
      <c r="AV50" s="9">
        <f t="shared" si="13"/>
        <v>1</v>
      </c>
      <c r="AW50" s="9">
        <f t="shared" si="14"/>
        <v>1</v>
      </c>
    </row>
    <row r="51" spans="1:49" ht="15" customHeight="1">
      <c r="A51" s="180">
        <v>49</v>
      </c>
      <c r="B51" s="177">
        <v>46</v>
      </c>
      <c r="C51" s="179"/>
      <c r="D51" s="177">
        <v>1086</v>
      </c>
      <c r="E51" s="177" t="s">
        <v>573</v>
      </c>
      <c r="F51" s="177" t="s">
        <v>267</v>
      </c>
      <c r="G51" s="177">
        <v>1974</v>
      </c>
      <c r="H51" s="177" t="s">
        <v>321</v>
      </c>
      <c r="I51" s="179"/>
      <c r="J51" s="177">
        <v>46</v>
      </c>
      <c r="K51" s="177">
        <v>14</v>
      </c>
      <c r="L51" s="177">
        <v>46</v>
      </c>
      <c r="M51" s="178">
        <v>0.47909722222222223</v>
      </c>
      <c r="N51" s="177">
        <v>0</v>
      </c>
      <c r="O51" s="176"/>
      <c r="P51" s="176"/>
      <c r="Q51" s="175">
        <v>0.57361111111111107</v>
      </c>
      <c r="R51" s="175">
        <v>0.3923611111111111</v>
      </c>
      <c r="S51" s="176"/>
      <c r="T51" s="175">
        <v>0.53541666666666665</v>
      </c>
      <c r="U51" s="176"/>
      <c r="V51" s="175">
        <v>0.29583333333333334</v>
      </c>
      <c r="W51" s="175">
        <v>0.62430555555555556</v>
      </c>
      <c r="X51" s="175">
        <v>0.36805555555555558</v>
      </c>
      <c r="Y51" s="176"/>
      <c r="Z51" s="175">
        <v>0.70277777777777772</v>
      </c>
      <c r="AA51" s="175">
        <v>0.55972222222222223</v>
      </c>
      <c r="AB51" s="175">
        <v>0.50138888888888888</v>
      </c>
      <c r="AC51" s="175">
        <v>0.59305555555555556</v>
      </c>
      <c r="AD51" s="175">
        <v>0.7368055555555556</v>
      </c>
      <c r="AE51" s="175">
        <v>0.66805555555555551</v>
      </c>
      <c r="AF51" s="175">
        <v>0.31736111111111109</v>
      </c>
      <c r="AG51" s="176"/>
      <c r="AH51" s="175">
        <v>0.4284722222222222</v>
      </c>
      <c r="AI51" s="175">
        <v>0.74930555555555556</v>
      </c>
      <c r="AJ51" s="174"/>
      <c r="AL51" s="18">
        <f>VLOOKUP(AM51,id!$A:$C,3,0)</f>
        <v>184</v>
      </c>
      <c r="AM51" s="18" t="str">
        <f t="shared" si="5"/>
        <v>FlisikowskiZdzisław1974</v>
      </c>
      <c r="AN51" s="9" t="str">
        <f t="shared" si="6"/>
        <v>Flisikowski</v>
      </c>
      <c r="AO51" s="9" t="str">
        <f t="shared" si="7"/>
        <v>Zdzisław</v>
      </c>
      <c r="AP51" s="9">
        <f t="shared" si="8"/>
        <v>0</v>
      </c>
      <c r="AQ51" s="9">
        <f t="shared" si="9"/>
        <v>1974</v>
      </c>
      <c r="AR51" s="9">
        <f t="shared" si="10"/>
        <v>49.606318948247491</v>
      </c>
      <c r="AS51" s="9"/>
      <c r="AT51" s="9">
        <f t="shared" si="11"/>
        <v>1.0015702758853939</v>
      </c>
      <c r="AU51" s="9">
        <f t="shared" si="12"/>
        <v>1.0769230769230769</v>
      </c>
      <c r="AV51" s="9">
        <f t="shared" si="13"/>
        <v>0.97872340425531912</v>
      </c>
      <c r="AW51" s="9">
        <f t="shared" si="14"/>
        <v>1.0149319789453937</v>
      </c>
    </row>
    <row r="52" spans="1:49" s="170" customFormat="1" ht="15" customHeight="1">
      <c r="A52" s="187">
        <v>50</v>
      </c>
      <c r="B52" s="184">
        <v>47</v>
      </c>
      <c r="C52" s="186"/>
      <c r="D52" s="184">
        <v>1049</v>
      </c>
      <c r="E52" s="184" t="s">
        <v>101</v>
      </c>
      <c r="F52" s="184" t="s">
        <v>100</v>
      </c>
      <c r="G52" s="184">
        <v>1974</v>
      </c>
      <c r="H52" s="184" t="s">
        <v>572</v>
      </c>
      <c r="I52" s="184" t="s">
        <v>571</v>
      </c>
      <c r="J52" s="184">
        <v>46</v>
      </c>
      <c r="K52" s="184">
        <v>14</v>
      </c>
      <c r="L52" s="184">
        <v>46</v>
      </c>
      <c r="M52" s="185">
        <v>0.48905092592592592</v>
      </c>
      <c r="N52" s="184">
        <v>0</v>
      </c>
      <c r="O52" s="183"/>
      <c r="P52" s="183"/>
      <c r="Q52" s="182">
        <v>0.5805555555555556</v>
      </c>
      <c r="R52" s="182">
        <v>0.41249999999999998</v>
      </c>
      <c r="S52" s="183"/>
      <c r="T52" s="182">
        <v>0.53749999999999998</v>
      </c>
      <c r="U52" s="183"/>
      <c r="V52" s="182">
        <v>0.30277777777777776</v>
      </c>
      <c r="W52" s="182">
        <v>0.64583333333333337</v>
      </c>
      <c r="X52" s="182">
        <v>0.39027777777777778</v>
      </c>
      <c r="Y52" s="183"/>
      <c r="Z52" s="182">
        <v>0.71597222222222223</v>
      </c>
      <c r="AA52" s="182">
        <v>0.55972222222222223</v>
      </c>
      <c r="AB52" s="182">
        <v>0.50624999999999998</v>
      </c>
      <c r="AC52" s="182">
        <v>0.61736111111111114</v>
      </c>
      <c r="AD52" s="182">
        <v>0.74791666666666667</v>
      </c>
      <c r="AE52" s="182">
        <v>0.67500000000000004</v>
      </c>
      <c r="AF52" s="182">
        <v>0.34027777777777779</v>
      </c>
      <c r="AG52" s="183"/>
      <c r="AH52" s="182">
        <v>0.44513888888888886</v>
      </c>
      <c r="AI52" s="182">
        <v>0.75972222222222219</v>
      </c>
      <c r="AJ52" s="181"/>
      <c r="AL52" s="18">
        <f>VLOOKUP(AM52,id!$A:$C,3,0)</f>
        <v>47</v>
      </c>
      <c r="AM52" s="18" t="str">
        <f t="shared" si="5"/>
        <v>MakowiecSławomir1974</v>
      </c>
      <c r="AN52" s="9" t="str">
        <f t="shared" si="6"/>
        <v>Makowiec</v>
      </c>
      <c r="AO52" s="9" t="str">
        <f t="shared" si="7"/>
        <v>Sławomir</v>
      </c>
      <c r="AP52" s="9" t="str">
        <f t="shared" si="8"/>
        <v>Zamykam stawkę</v>
      </c>
      <c r="AQ52" s="9">
        <f t="shared" si="9"/>
        <v>1974</v>
      </c>
      <c r="AR52" s="9">
        <f t="shared" si="10"/>
        <v>48.596676445869186</v>
      </c>
      <c r="AS52" s="9"/>
      <c r="AT52" s="9">
        <f t="shared" si="11"/>
        <v>0.97964689733516352</v>
      </c>
      <c r="AU52" s="9">
        <f t="shared" si="12"/>
        <v>1</v>
      </c>
      <c r="AV52" s="9">
        <f t="shared" si="13"/>
        <v>1</v>
      </c>
      <c r="AW52" s="9">
        <f t="shared" si="14"/>
        <v>1</v>
      </c>
    </row>
    <row r="53" spans="1:49" ht="15" customHeight="1">
      <c r="A53" s="180">
        <v>51</v>
      </c>
      <c r="B53" s="177">
        <v>48</v>
      </c>
      <c r="C53" s="179"/>
      <c r="D53" s="177">
        <v>1059</v>
      </c>
      <c r="E53" s="177" t="s">
        <v>184</v>
      </c>
      <c r="F53" s="177" t="s">
        <v>19</v>
      </c>
      <c r="G53" s="177">
        <v>1977</v>
      </c>
      <c r="H53" s="177" t="s">
        <v>381</v>
      </c>
      <c r="I53" s="177" t="s">
        <v>202</v>
      </c>
      <c r="J53" s="177">
        <v>44</v>
      </c>
      <c r="K53" s="177">
        <v>15</v>
      </c>
      <c r="L53" s="177">
        <v>44</v>
      </c>
      <c r="M53" s="178">
        <v>0.49758101851851849</v>
      </c>
      <c r="N53" s="177">
        <v>0</v>
      </c>
      <c r="O53" s="175">
        <v>0.54305555555555551</v>
      </c>
      <c r="P53" s="176"/>
      <c r="Q53" s="175">
        <v>0.45208333333333334</v>
      </c>
      <c r="R53" s="175">
        <v>0.31874999999999998</v>
      </c>
      <c r="S53" s="175">
        <v>0.62430555555555556</v>
      </c>
      <c r="T53" s="175">
        <v>0.39652777777777776</v>
      </c>
      <c r="U53" s="175">
        <v>0.59166666666666667</v>
      </c>
      <c r="V53" s="176"/>
      <c r="W53" s="175">
        <v>0.69722222222222219</v>
      </c>
      <c r="X53" s="175">
        <v>0.3</v>
      </c>
      <c r="Y53" s="175">
        <v>0.52916666666666667</v>
      </c>
      <c r="Z53" s="175">
        <v>0.73819444444444449</v>
      </c>
      <c r="AA53" s="175">
        <v>0.42430555555555555</v>
      </c>
      <c r="AB53" s="176"/>
      <c r="AC53" s="175">
        <v>0.4777777777777778</v>
      </c>
      <c r="AD53" s="176"/>
      <c r="AE53" s="175">
        <v>0.65763888888888888</v>
      </c>
      <c r="AF53" s="176"/>
      <c r="AG53" s="175">
        <v>0.56874999999999998</v>
      </c>
      <c r="AH53" s="175">
        <v>0.35625000000000001</v>
      </c>
      <c r="AI53" s="175">
        <v>0.7680555555555556</v>
      </c>
      <c r="AJ53" s="174"/>
      <c r="AL53" s="18">
        <f>VLOOKUP(AM53,id!$A:$C,3,0)</f>
        <v>66</v>
      </c>
      <c r="AM53" s="18" t="str">
        <f t="shared" si="5"/>
        <v>OrzołPiotr1977</v>
      </c>
      <c r="AN53" s="9" t="str">
        <f t="shared" si="6"/>
        <v>Orzoł</v>
      </c>
      <c r="AO53" s="9" t="str">
        <f t="shared" si="7"/>
        <v>Piotr</v>
      </c>
      <c r="AP53" s="9" t="str">
        <f t="shared" si="8"/>
        <v>OlsztynKocham</v>
      </c>
      <c r="AQ53" s="9">
        <f t="shared" si="9"/>
        <v>1977</v>
      </c>
      <c r="AR53" s="9">
        <f t="shared" si="10"/>
        <v>46.483777469961829</v>
      </c>
      <c r="AS53" s="9"/>
      <c r="AT53" s="9">
        <f t="shared" si="11"/>
        <v>0.98285687702077185</v>
      </c>
      <c r="AU53" s="9">
        <f t="shared" si="12"/>
        <v>1.0714285714285714</v>
      </c>
      <c r="AV53" s="9">
        <f t="shared" si="13"/>
        <v>0.95652173913043481</v>
      </c>
      <c r="AW53" s="9">
        <f t="shared" si="14"/>
        <v>1.0138942140146645</v>
      </c>
    </row>
    <row r="54" spans="1:49" s="170" customFormat="1" ht="15" customHeight="1">
      <c r="A54" s="187">
        <v>52</v>
      </c>
      <c r="B54" s="184">
        <v>49</v>
      </c>
      <c r="C54" s="186"/>
      <c r="D54" s="184">
        <v>1094</v>
      </c>
      <c r="E54" s="184" t="s">
        <v>102</v>
      </c>
      <c r="F54" s="184" t="s">
        <v>38</v>
      </c>
      <c r="G54" s="184">
        <v>1978</v>
      </c>
      <c r="H54" s="184" t="s">
        <v>451</v>
      </c>
      <c r="I54" s="184" t="s">
        <v>189</v>
      </c>
      <c r="J54" s="184">
        <v>44</v>
      </c>
      <c r="K54" s="184">
        <v>14</v>
      </c>
      <c r="L54" s="184">
        <v>44</v>
      </c>
      <c r="M54" s="185">
        <v>0.48398148148148146</v>
      </c>
      <c r="N54" s="184">
        <v>0</v>
      </c>
      <c r="O54" s="182">
        <v>0.55069444444444449</v>
      </c>
      <c r="P54" s="183"/>
      <c r="Q54" s="183"/>
      <c r="R54" s="182">
        <v>0.37708333333333333</v>
      </c>
      <c r="S54" s="183"/>
      <c r="T54" s="182">
        <v>0.47499999999999998</v>
      </c>
      <c r="U54" s="182">
        <v>0.63124999999999998</v>
      </c>
      <c r="V54" s="182">
        <v>0.2951388888888889</v>
      </c>
      <c r="W54" s="182">
        <v>0.68819444444444444</v>
      </c>
      <c r="X54" s="182">
        <v>0.35972222222222222</v>
      </c>
      <c r="Y54" s="182">
        <v>0.53333333333333333</v>
      </c>
      <c r="Z54" s="183"/>
      <c r="AA54" s="182">
        <v>0.49375000000000002</v>
      </c>
      <c r="AB54" s="182">
        <v>0.44930555555555557</v>
      </c>
      <c r="AC54" s="182">
        <v>0.65625</v>
      </c>
      <c r="AD54" s="183"/>
      <c r="AE54" s="183"/>
      <c r="AF54" s="182">
        <v>0.31736111111111109</v>
      </c>
      <c r="AG54" s="182">
        <v>0.6</v>
      </c>
      <c r="AH54" s="182">
        <v>0.40694444444444444</v>
      </c>
      <c r="AI54" s="182">
        <v>0.75416666666666665</v>
      </c>
      <c r="AJ54" s="181"/>
      <c r="AL54" s="18">
        <f>VLOOKUP(AM54,id!$A:$C,3,0)</f>
        <v>28</v>
      </c>
      <c r="AM54" s="18" t="str">
        <f t="shared" si="5"/>
        <v>SadowskiMarek1978</v>
      </c>
      <c r="AN54" s="9" t="str">
        <f t="shared" si="6"/>
        <v>Sadowski</v>
      </c>
      <c r="AO54" s="9" t="str">
        <f t="shared" si="7"/>
        <v>Marek</v>
      </c>
      <c r="AP54" s="9" t="str">
        <f t="shared" si="8"/>
        <v>GR3miasto</v>
      </c>
      <c r="AQ54" s="9">
        <f t="shared" si="9"/>
        <v>1978</v>
      </c>
      <c r="AR54" s="9">
        <f t="shared" si="10"/>
        <v>45.846772599581591</v>
      </c>
      <c r="AS54" s="9"/>
      <c r="AT54" s="9">
        <f t="shared" si="11"/>
        <v>1.0280992921369811</v>
      </c>
      <c r="AU54" s="9">
        <f t="shared" si="12"/>
        <v>0.93333333333333335</v>
      </c>
      <c r="AV54" s="9">
        <f t="shared" si="13"/>
        <v>1</v>
      </c>
      <c r="AW54" s="9">
        <f t="shared" si="14"/>
        <v>0.98629618965902943</v>
      </c>
    </row>
    <row r="55" spans="1:49" ht="15" customHeight="1">
      <c r="A55" s="180">
        <v>53</v>
      </c>
      <c r="B55" s="177">
        <v>50</v>
      </c>
      <c r="C55" s="179"/>
      <c r="D55" s="177">
        <v>1038</v>
      </c>
      <c r="E55" s="177" t="s">
        <v>570</v>
      </c>
      <c r="F55" s="177" t="s">
        <v>380</v>
      </c>
      <c r="G55" s="177">
        <v>1974</v>
      </c>
      <c r="H55" s="177" t="s">
        <v>519</v>
      </c>
      <c r="I55" s="177" t="s">
        <v>547</v>
      </c>
      <c r="J55" s="177">
        <v>43</v>
      </c>
      <c r="K55" s="177">
        <v>14</v>
      </c>
      <c r="L55" s="177">
        <v>43</v>
      </c>
      <c r="M55" s="178">
        <v>0.48175925925925928</v>
      </c>
      <c r="N55" s="177">
        <v>0</v>
      </c>
      <c r="O55" s="176"/>
      <c r="P55" s="176"/>
      <c r="Q55" s="175">
        <v>0.45833333333333331</v>
      </c>
      <c r="R55" s="175">
        <v>0.2951388888888889</v>
      </c>
      <c r="S55" s="175">
        <v>0.5854166666666667</v>
      </c>
      <c r="T55" s="175">
        <v>0.42569444444444443</v>
      </c>
      <c r="U55" s="175">
        <v>0.5493055555555556</v>
      </c>
      <c r="V55" s="175">
        <v>0.73055555555555551</v>
      </c>
      <c r="W55" s="176"/>
      <c r="X55" s="175">
        <v>0.34444444444444444</v>
      </c>
      <c r="Y55" s="176"/>
      <c r="Z55" s="175">
        <v>0.68125000000000002</v>
      </c>
      <c r="AA55" s="175">
        <v>0.44444444444444442</v>
      </c>
      <c r="AB55" s="176"/>
      <c r="AC55" s="175">
        <v>0.49583333333333335</v>
      </c>
      <c r="AD55" s="175">
        <v>0.70138888888888884</v>
      </c>
      <c r="AE55" s="175">
        <v>0.62847222222222221</v>
      </c>
      <c r="AF55" s="176"/>
      <c r="AG55" s="175">
        <v>0.52916666666666667</v>
      </c>
      <c r="AH55" s="175">
        <v>0.39027777777777778</v>
      </c>
      <c r="AI55" s="175">
        <v>0.75208333333333333</v>
      </c>
      <c r="AJ55" s="174"/>
      <c r="AL55" s="18">
        <f>VLOOKUP(AM55,id!$A:$C,3,0)</f>
        <v>185</v>
      </c>
      <c r="AM55" s="18" t="str">
        <f t="shared" si="5"/>
        <v>FigasBartłomiej1974</v>
      </c>
      <c r="AN55" s="9" t="str">
        <f t="shared" si="6"/>
        <v>Figas</v>
      </c>
      <c r="AO55" s="9" t="str">
        <f t="shared" si="7"/>
        <v>Bartłomiej</v>
      </c>
      <c r="AP55" s="9" t="str">
        <f t="shared" si="8"/>
        <v>C&amp;F - YAK CHCESZ</v>
      </c>
      <c r="AQ55" s="9">
        <f t="shared" si="9"/>
        <v>1974</v>
      </c>
      <c r="AR55" s="9">
        <f t="shared" si="10"/>
        <v>44.804800495045647</v>
      </c>
      <c r="AS55" s="9"/>
      <c r="AT55" s="9">
        <f t="shared" si="11"/>
        <v>1.0046127234287909</v>
      </c>
      <c r="AU55" s="9">
        <f t="shared" si="12"/>
        <v>1</v>
      </c>
      <c r="AV55" s="9">
        <f t="shared" si="13"/>
        <v>0.97727272727272729</v>
      </c>
      <c r="AW55" s="9">
        <f t="shared" si="14"/>
        <v>1</v>
      </c>
    </row>
    <row r="56" spans="1:49" s="170" customFormat="1" ht="15" customHeight="1">
      <c r="A56" s="187">
        <v>54</v>
      </c>
      <c r="B56" s="184">
        <v>51</v>
      </c>
      <c r="C56" s="186"/>
      <c r="D56" s="184">
        <v>1106</v>
      </c>
      <c r="E56" s="184" t="s">
        <v>569</v>
      </c>
      <c r="F56" s="184" t="s">
        <v>568</v>
      </c>
      <c r="G56" s="184">
        <v>1976</v>
      </c>
      <c r="H56" s="184" t="s">
        <v>321</v>
      </c>
      <c r="I56" s="186"/>
      <c r="J56" s="184">
        <v>42</v>
      </c>
      <c r="K56" s="184">
        <v>14</v>
      </c>
      <c r="L56" s="184">
        <v>42</v>
      </c>
      <c r="M56" s="185">
        <v>0.44086805555555558</v>
      </c>
      <c r="N56" s="184">
        <v>0</v>
      </c>
      <c r="O56" s="182">
        <v>0.55138888888888893</v>
      </c>
      <c r="P56" s="183"/>
      <c r="Q56" s="182">
        <v>0.48333333333333334</v>
      </c>
      <c r="R56" s="182">
        <v>0.36666666666666664</v>
      </c>
      <c r="S56" s="183"/>
      <c r="T56" s="182">
        <v>0.46250000000000002</v>
      </c>
      <c r="U56" s="182">
        <v>0.59861111111111109</v>
      </c>
      <c r="V56" s="182">
        <v>0.29236111111111113</v>
      </c>
      <c r="W56" s="183"/>
      <c r="X56" s="182">
        <v>0.34513888888888888</v>
      </c>
      <c r="Y56" s="182">
        <v>0.53888888888888886</v>
      </c>
      <c r="Z56" s="183"/>
      <c r="AA56" s="182">
        <v>0.50208333333333333</v>
      </c>
      <c r="AB56" s="182">
        <v>0.43333333333333335</v>
      </c>
      <c r="AC56" s="182">
        <v>0.6333333333333333</v>
      </c>
      <c r="AD56" s="183"/>
      <c r="AE56" s="183"/>
      <c r="AF56" s="182">
        <v>0.31319444444444444</v>
      </c>
      <c r="AG56" s="182">
        <v>0.57499999999999996</v>
      </c>
      <c r="AH56" s="182">
        <v>0.38958333333333334</v>
      </c>
      <c r="AI56" s="182">
        <v>0.71111111111111114</v>
      </c>
      <c r="AJ56" s="181"/>
      <c r="AL56" s="18">
        <f>VLOOKUP(AM56,id!$A:$C,3,0)</f>
        <v>186</v>
      </c>
      <c r="AM56" s="18" t="str">
        <f t="shared" si="5"/>
        <v>CiarkowskiSzymon1976</v>
      </c>
      <c r="AN56" s="9" t="str">
        <f t="shared" si="6"/>
        <v>Ciarkowski</v>
      </c>
      <c r="AO56" s="9" t="str">
        <f t="shared" si="7"/>
        <v>Szymon</v>
      </c>
      <c r="AP56" s="9">
        <f t="shared" si="8"/>
        <v>0</v>
      </c>
      <c r="AQ56" s="9">
        <f t="shared" si="9"/>
        <v>1976</v>
      </c>
      <c r="AR56" s="9">
        <f t="shared" si="10"/>
        <v>43.762828390509704</v>
      </c>
      <c r="AS56" s="9"/>
      <c r="AT56" s="9">
        <f t="shared" si="11"/>
        <v>1.092751568612008</v>
      </c>
      <c r="AU56" s="9">
        <f t="shared" si="12"/>
        <v>1</v>
      </c>
      <c r="AV56" s="9">
        <f t="shared" si="13"/>
        <v>0.97674418604651159</v>
      </c>
      <c r="AW56" s="9">
        <f t="shared" si="14"/>
        <v>1</v>
      </c>
    </row>
    <row r="57" spans="1:49" ht="15" customHeight="1">
      <c r="A57" s="180">
        <v>55</v>
      </c>
      <c r="B57" s="177">
        <v>52</v>
      </c>
      <c r="C57" s="179"/>
      <c r="D57" s="177">
        <v>1003</v>
      </c>
      <c r="E57" s="177" t="s">
        <v>384</v>
      </c>
      <c r="F57" s="177" t="s">
        <v>52</v>
      </c>
      <c r="G57" s="177">
        <v>1983</v>
      </c>
      <c r="H57" s="177" t="s">
        <v>381</v>
      </c>
      <c r="I57" s="179"/>
      <c r="J57" s="177">
        <v>42</v>
      </c>
      <c r="K57" s="177">
        <v>14</v>
      </c>
      <c r="L57" s="177">
        <v>42</v>
      </c>
      <c r="M57" s="178">
        <v>0.49755787037037036</v>
      </c>
      <c r="N57" s="177">
        <v>0</v>
      </c>
      <c r="O57" s="175">
        <v>0.54791666666666672</v>
      </c>
      <c r="P57" s="176"/>
      <c r="Q57" s="175">
        <v>0.45902777777777776</v>
      </c>
      <c r="R57" s="175">
        <v>0.31388888888888888</v>
      </c>
      <c r="S57" s="176"/>
      <c r="T57" s="175">
        <v>0.43194444444444446</v>
      </c>
      <c r="U57" s="175">
        <v>0.6069444444444444</v>
      </c>
      <c r="V57" s="176"/>
      <c r="W57" s="175">
        <v>0.66041666666666665</v>
      </c>
      <c r="X57" s="175">
        <v>0.29722222222222222</v>
      </c>
      <c r="Y57" s="175">
        <v>0.53333333333333333</v>
      </c>
      <c r="Z57" s="176"/>
      <c r="AA57" s="175">
        <v>0.4826388888888889</v>
      </c>
      <c r="AB57" s="175">
        <v>0.3840277777777778</v>
      </c>
      <c r="AC57" s="175">
        <v>0.63402777777777775</v>
      </c>
      <c r="AD57" s="175">
        <v>0.75763888888888886</v>
      </c>
      <c r="AE57" s="176"/>
      <c r="AF57" s="176"/>
      <c r="AG57" s="175">
        <v>0.5805555555555556</v>
      </c>
      <c r="AH57" s="175">
        <v>0.34861111111111109</v>
      </c>
      <c r="AI57" s="175">
        <v>0.7680555555555556</v>
      </c>
      <c r="AJ57" s="174"/>
      <c r="AL57" s="18">
        <f>VLOOKUP(AM57,id!$A:$C,3,0)</f>
        <v>134</v>
      </c>
      <c r="AM57" s="18" t="str">
        <f t="shared" si="5"/>
        <v>SirockiRafał1983</v>
      </c>
      <c r="AN57" s="9" t="str">
        <f t="shared" si="6"/>
        <v>Sirocki</v>
      </c>
      <c r="AO57" s="9" t="str">
        <f t="shared" si="7"/>
        <v>Rafał</v>
      </c>
      <c r="AP57" s="9">
        <f t="shared" si="8"/>
        <v>0</v>
      </c>
      <c r="AQ57" s="9">
        <f t="shared" si="9"/>
        <v>1983</v>
      </c>
      <c r="AR57" s="9">
        <f t="shared" si="10"/>
        <v>38.776661383677343</v>
      </c>
      <c r="AS57" s="9"/>
      <c r="AT57" s="9">
        <f t="shared" si="11"/>
        <v>0.88606387680569454</v>
      </c>
      <c r="AU57" s="9">
        <f t="shared" si="12"/>
        <v>1</v>
      </c>
      <c r="AV57" s="9">
        <f t="shared" si="13"/>
        <v>1</v>
      </c>
      <c r="AW57" s="9">
        <f t="shared" si="14"/>
        <v>1</v>
      </c>
    </row>
    <row r="58" spans="1:49" s="170" customFormat="1" ht="15" customHeight="1">
      <c r="A58" s="187">
        <v>56</v>
      </c>
      <c r="B58" s="184">
        <v>53</v>
      </c>
      <c r="C58" s="186"/>
      <c r="D58" s="184">
        <v>1047</v>
      </c>
      <c r="E58" s="184" t="s">
        <v>567</v>
      </c>
      <c r="F58" s="184" t="s">
        <v>71</v>
      </c>
      <c r="G58" s="184">
        <v>1976</v>
      </c>
      <c r="H58" s="184" t="s">
        <v>451</v>
      </c>
      <c r="I58" s="184" t="s">
        <v>566</v>
      </c>
      <c r="J58" s="184">
        <v>42</v>
      </c>
      <c r="K58" s="184">
        <v>13</v>
      </c>
      <c r="L58" s="184">
        <v>42</v>
      </c>
      <c r="M58" s="185">
        <v>0.45856481481481481</v>
      </c>
      <c r="N58" s="184">
        <v>0</v>
      </c>
      <c r="O58" s="183"/>
      <c r="P58" s="183"/>
      <c r="Q58" s="182">
        <v>0.59027777777777779</v>
      </c>
      <c r="R58" s="182">
        <v>0.3923611111111111</v>
      </c>
      <c r="S58" s="183"/>
      <c r="T58" s="182">
        <v>0.54374999999999996</v>
      </c>
      <c r="U58" s="183"/>
      <c r="V58" s="182">
        <v>0.29236111111111113</v>
      </c>
      <c r="W58" s="182">
        <v>0.61527777777777781</v>
      </c>
      <c r="X58" s="182">
        <v>0.36805555555555558</v>
      </c>
      <c r="Y58" s="183"/>
      <c r="Z58" s="182">
        <v>0.68958333333333333</v>
      </c>
      <c r="AA58" s="182">
        <v>0.57430555555555551</v>
      </c>
      <c r="AB58" s="182">
        <v>0.4861111111111111</v>
      </c>
      <c r="AC58" s="183"/>
      <c r="AD58" s="182">
        <v>0.71527777777777779</v>
      </c>
      <c r="AE58" s="182">
        <v>0.64444444444444449</v>
      </c>
      <c r="AF58" s="182">
        <v>0.32083333333333336</v>
      </c>
      <c r="AG58" s="183"/>
      <c r="AH58" s="182">
        <v>0.42569444444444443</v>
      </c>
      <c r="AI58" s="182">
        <v>0.72916666666666663</v>
      </c>
      <c r="AJ58" s="181"/>
      <c r="AL58" s="18">
        <f>VLOOKUP(AM58,id!$A:$C,3,0)</f>
        <v>187</v>
      </c>
      <c r="AM58" s="18" t="str">
        <f t="shared" si="5"/>
        <v>RybińskiŁukasz1976</v>
      </c>
      <c r="AN58" s="9" t="str">
        <f t="shared" si="6"/>
        <v>Rybiński</v>
      </c>
      <c r="AO58" s="9" t="str">
        <f t="shared" si="7"/>
        <v>Łukasz</v>
      </c>
      <c r="AP58" s="9" t="str">
        <f t="shared" si="8"/>
        <v>W to drugie lewo</v>
      </c>
      <c r="AQ58" s="9">
        <f t="shared" si="9"/>
        <v>1976</v>
      </c>
      <c r="AR58" s="9">
        <f t="shared" si="10"/>
        <v>38.206167692114505</v>
      </c>
      <c r="AS58" s="9"/>
      <c r="AT58" s="9">
        <f t="shared" si="11"/>
        <v>1.0850328117112569</v>
      </c>
      <c r="AU58" s="9">
        <f t="shared" si="12"/>
        <v>0.9285714285714286</v>
      </c>
      <c r="AV58" s="9">
        <f t="shared" si="13"/>
        <v>1</v>
      </c>
      <c r="AW58" s="9">
        <f t="shared" si="14"/>
        <v>0.98528770473770133</v>
      </c>
    </row>
    <row r="59" spans="1:49" ht="15" customHeight="1">
      <c r="A59" s="180">
        <v>57</v>
      </c>
      <c r="B59" s="177">
        <v>54</v>
      </c>
      <c r="C59" s="179"/>
      <c r="D59" s="177">
        <v>1021</v>
      </c>
      <c r="E59" s="177" t="s">
        <v>468</v>
      </c>
      <c r="F59" s="177" t="s">
        <v>21</v>
      </c>
      <c r="G59" s="177">
        <v>1979</v>
      </c>
      <c r="H59" s="177" t="s">
        <v>471</v>
      </c>
      <c r="I59" s="177" t="s">
        <v>469</v>
      </c>
      <c r="J59" s="177">
        <v>42</v>
      </c>
      <c r="K59" s="177">
        <v>13</v>
      </c>
      <c r="L59" s="177">
        <v>42</v>
      </c>
      <c r="M59" s="178">
        <v>0.48998842592592595</v>
      </c>
      <c r="N59" s="177">
        <v>0</v>
      </c>
      <c r="O59" s="175">
        <v>0.5444444444444444</v>
      </c>
      <c r="P59" s="176"/>
      <c r="Q59" s="176"/>
      <c r="R59" s="175">
        <v>0.36736111111111114</v>
      </c>
      <c r="S59" s="176"/>
      <c r="T59" s="175">
        <v>0.46875</v>
      </c>
      <c r="U59" s="176"/>
      <c r="V59" s="175">
        <v>0.29236111111111113</v>
      </c>
      <c r="W59" s="175">
        <v>0.62013888888888891</v>
      </c>
      <c r="X59" s="175">
        <v>0.35069444444444442</v>
      </c>
      <c r="Y59" s="175">
        <v>0.53263888888888888</v>
      </c>
      <c r="Z59" s="176"/>
      <c r="AA59" s="175">
        <v>0.48541666666666666</v>
      </c>
      <c r="AB59" s="175">
        <v>0.44444444444444442</v>
      </c>
      <c r="AC59" s="175">
        <v>0.59513888888888888</v>
      </c>
      <c r="AD59" s="176"/>
      <c r="AE59" s="176"/>
      <c r="AF59" s="175">
        <v>0.31180555555555556</v>
      </c>
      <c r="AG59" s="175">
        <v>0.56874999999999998</v>
      </c>
      <c r="AH59" s="175">
        <v>0.39166666666666666</v>
      </c>
      <c r="AI59" s="175">
        <v>0.76041666666666663</v>
      </c>
      <c r="AJ59" s="174"/>
      <c r="AL59" s="18">
        <f>VLOOKUP(AM59,id!$A:$C,3,0)</f>
        <v>150</v>
      </c>
      <c r="AM59" s="18" t="str">
        <f t="shared" si="5"/>
        <v>WarmowskiMarcin1979</v>
      </c>
      <c r="AN59" s="9" t="str">
        <f t="shared" si="6"/>
        <v>Warmowski</v>
      </c>
      <c r="AO59" s="9" t="str">
        <f t="shared" si="7"/>
        <v>Marcin</v>
      </c>
      <c r="AP59" s="9" t="str">
        <f t="shared" si="8"/>
        <v>WARMA Team</v>
      </c>
      <c r="AQ59" s="9">
        <f t="shared" si="9"/>
        <v>1979</v>
      </c>
      <c r="AR59" s="9">
        <f t="shared" si="10"/>
        <v>35.755955213454037</v>
      </c>
      <c r="AS59" s="9"/>
      <c r="AT59" s="9">
        <f t="shared" si="11"/>
        <v>0.93586866658792955</v>
      </c>
      <c r="AU59" s="9">
        <f t="shared" si="12"/>
        <v>1</v>
      </c>
      <c r="AV59" s="9">
        <f t="shared" si="13"/>
        <v>1</v>
      </c>
      <c r="AW59" s="9">
        <f t="shared" si="14"/>
        <v>1</v>
      </c>
    </row>
    <row r="60" spans="1:49" s="170" customFormat="1" ht="15" customHeight="1">
      <c r="A60" s="187">
        <v>58</v>
      </c>
      <c r="B60" s="184">
        <v>55</v>
      </c>
      <c r="C60" s="186"/>
      <c r="D60" s="184">
        <v>1020</v>
      </c>
      <c r="E60" s="184" t="s">
        <v>468</v>
      </c>
      <c r="F60" s="184" t="s">
        <v>71</v>
      </c>
      <c r="G60" s="184">
        <v>1984</v>
      </c>
      <c r="H60" s="184" t="s">
        <v>565</v>
      </c>
      <c r="I60" s="184" t="s">
        <v>469</v>
      </c>
      <c r="J60" s="184">
        <v>42</v>
      </c>
      <c r="K60" s="184">
        <v>13</v>
      </c>
      <c r="L60" s="184">
        <v>42</v>
      </c>
      <c r="M60" s="185">
        <v>0.49017361111111113</v>
      </c>
      <c r="N60" s="184">
        <v>0</v>
      </c>
      <c r="O60" s="182">
        <v>0.54513888888888884</v>
      </c>
      <c r="P60" s="183"/>
      <c r="Q60" s="183"/>
      <c r="R60" s="182">
        <v>0.36736111111111114</v>
      </c>
      <c r="S60" s="183"/>
      <c r="T60" s="182">
        <v>0.46875</v>
      </c>
      <c r="U60" s="183"/>
      <c r="V60" s="182">
        <v>0.29236111111111113</v>
      </c>
      <c r="W60" s="182">
        <v>0.625</v>
      </c>
      <c r="X60" s="182">
        <v>0.35069444444444442</v>
      </c>
      <c r="Y60" s="182">
        <v>0.53263888888888888</v>
      </c>
      <c r="Z60" s="183"/>
      <c r="AA60" s="182">
        <v>0.48472222222222222</v>
      </c>
      <c r="AB60" s="182">
        <v>0.44444444444444442</v>
      </c>
      <c r="AC60" s="182">
        <v>0.59513888888888888</v>
      </c>
      <c r="AD60" s="183"/>
      <c r="AE60" s="183"/>
      <c r="AF60" s="182">
        <v>0.31180555555555556</v>
      </c>
      <c r="AG60" s="182">
        <v>0.56874999999999998</v>
      </c>
      <c r="AH60" s="182">
        <v>0.39166666666666666</v>
      </c>
      <c r="AI60" s="182">
        <v>0.76041666666666663</v>
      </c>
      <c r="AJ60" s="181"/>
      <c r="AL60" s="18">
        <f>VLOOKUP(AM60,id!$A:$C,3,0)</f>
        <v>149</v>
      </c>
      <c r="AM60" s="18" t="str">
        <f t="shared" si="5"/>
        <v>WarmowskiŁukasz1984</v>
      </c>
      <c r="AN60" s="9" t="str">
        <f t="shared" si="6"/>
        <v>Warmowski</v>
      </c>
      <c r="AO60" s="9" t="str">
        <f t="shared" si="7"/>
        <v>Łukasz</v>
      </c>
      <c r="AP60" s="9" t="str">
        <f t="shared" si="8"/>
        <v>WARMA Team</v>
      </c>
      <c r="AQ60" s="9">
        <f t="shared" si="9"/>
        <v>1984</v>
      </c>
      <c r="AR60" s="9">
        <f t="shared" si="10"/>
        <v>35.742446789015055</v>
      </c>
      <c r="AS60" s="9"/>
      <c r="AT60" s="9">
        <f t="shared" si="11"/>
        <v>0.9996222049066138</v>
      </c>
      <c r="AU60" s="9">
        <f t="shared" si="12"/>
        <v>1</v>
      </c>
      <c r="AV60" s="9">
        <f t="shared" si="13"/>
        <v>1</v>
      </c>
      <c r="AW60" s="9">
        <f t="shared" si="14"/>
        <v>1</v>
      </c>
    </row>
    <row r="61" spans="1:49" ht="15" customHeight="1">
      <c r="A61" s="180">
        <v>59</v>
      </c>
      <c r="B61" s="177">
        <v>56</v>
      </c>
      <c r="C61" s="179"/>
      <c r="D61" s="177">
        <v>1100</v>
      </c>
      <c r="E61" s="177" t="s">
        <v>564</v>
      </c>
      <c r="F61" s="177" t="s">
        <v>563</v>
      </c>
      <c r="G61" s="177">
        <v>1971</v>
      </c>
      <c r="H61" s="177" t="s">
        <v>510</v>
      </c>
      <c r="I61" s="179"/>
      <c r="J61" s="177">
        <v>40</v>
      </c>
      <c r="K61" s="177">
        <v>16</v>
      </c>
      <c r="L61" s="177">
        <v>49</v>
      </c>
      <c r="M61" s="178">
        <v>0.50589120370370366</v>
      </c>
      <c r="N61" s="177">
        <v>9</v>
      </c>
      <c r="O61" s="175">
        <v>0.59791666666666665</v>
      </c>
      <c r="P61" s="176"/>
      <c r="Q61" s="175">
        <v>0.50277777777777777</v>
      </c>
      <c r="R61" s="175">
        <v>0.37708333333333333</v>
      </c>
      <c r="S61" s="176"/>
      <c r="T61" s="175">
        <v>0.46111111111111114</v>
      </c>
      <c r="U61" s="175">
        <v>0.63749999999999996</v>
      </c>
      <c r="V61" s="175">
        <v>0.29375000000000001</v>
      </c>
      <c r="W61" s="175">
        <v>0.7006944444444444</v>
      </c>
      <c r="X61" s="175">
        <v>0.35555555555555557</v>
      </c>
      <c r="Y61" s="175">
        <v>0.58819444444444446</v>
      </c>
      <c r="Z61" s="176"/>
      <c r="AA61" s="175">
        <v>0.48541666666666666</v>
      </c>
      <c r="AB61" s="175">
        <v>0.43611111111111112</v>
      </c>
      <c r="AC61" s="175">
        <v>0.67500000000000004</v>
      </c>
      <c r="AD61" s="175">
        <v>0.76597222222222228</v>
      </c>
      <c r="AE61" s="176"/>
      <c r="AF61" s="175">
        <v>0.31458333333333333</v>
      </c>
      <c r="AG61" s="175">
        <v>0.61944444444444446</v>
      </c>
      <c r="AH61" s="175">
        <v>0.40208333333333335</v>
      </c>
      <c r="AI61" s="175">
        <v>0.77638888888888891</v>
      </c>
      <c r="AJ61" s="174"/>
      <c r="AL61" s="18">
        <f>VLOOKUP(AM61,id!$A:$C,3,0)</f>
        <v>188</v>
      </c>
      <c r="AM61" s="18" t="str">
        <f t="shared" si="5"/>
        <v>BagińskiOlgierd1971</v>
      </c>
      <c r="AN61" s="9" t="str">
        <f t="shared" si="6"/>
        <v>Bagiński</v>
      </c>
      <c r="AO61" s="9" t="str">
        <f t="shared" si="7"/>
        <v>Olgierd</v>
      </c>
      <c r="AP61" s="9">
        <f t="shared" si="8"/>
        <v>0</v>
      </c>
      <c r="AQ61" s="9">
        <f t="shared" si="9"/>
        <v>1971</v>
      </c>
      <c r="AR61" s="9">
        <f t="shared" si="10"/>
        <v>34.040425513347671</v>
      </c>
      <c r="AS61" s="9"/>
      <c r="AT61" s="9">
        <f t="shared" si="11"/>
        <v>0.96893088379967529</v>
      </c>
      <c r="AU61" s="9">
        <f t="shared" si="12"/>
        <v>1.2307692307692308</v>
      </c>
      <c r="AV61" s="9">
        <f t="shared" si="13"/>
        <v>0.95238095238095233</v>
      </c>
      <c r="AW61" s="9">
        <f t="shared" si="14"/>
        <v>1.0424022162772979</v>
      </c>
    </row>
    <row r="62" spans="1:49" s="170" customFormat="1" ht="15" customHeight="1">
      <c r="A62" s="187">
        <v>60</v>
      </c>
      <c r="B62" s="184">
        <v>57</v>
      </c>
      <c r="C62" s="186"/>
      <c r="D62" s="184">
        <v>1002</v>
      </c>
      <c r="E62" s="184" t="s">
        <v>562</v>
      </c>
      <c r="F62" s="184" t="s">
        <v>561</v>
      </c>
      <c r="G62" s="184">
        <v>1969</v>
      </c>
      <c r="H62" s="184" t="s">
        <v>510</v>
      </c>
      <c r="I62" s="184" t="s">
        <v>560</v>
      </c>
      <c r="J62" s="184">
        <v>40</v>
      </c>
      <c r="K62" s="184">
        <v>12</v>
      </c>
      <c r="L62" s="184">
        <v>40</v>
      </c>
      <c r="M62" s="185">
        <v>0.38597222222222222</v>
      </c>
      <c r="N62" s="184">
        <v>0</v>
      </c>
      <c r="O62" s="183"/>
      <c r="P62" s="182">
        <v>0.34861111111111109</v>
      </c>
      <c r="Q62" s="183"/>
      <c r="R62" s="183"/>
      <c r="S62" s="182">
        <v>0.44374999999999998</v>
      </c>
      <c r="T62" s="183"/>
      <c r="U62" s="182">
        <v>0.48472222222222222</v>
      </c>
      <c r="V62" s="182">
        <v>0.30763888888888891</v>
      </c>
      <c r="W62" s="182">
        <v>0.39861111111111114</v>
      </c>
      <c r="X62" s="183"/>
      <c r="Y62" s="183"/>
      <c r="Z62" s="182">
        <v>0.37222222222222223</v>
      </c>
      <c r="AA62" s="182">
        <v>0.62152777777777779</v>
      </c>
      <c r="AB62" s="183"/>
      <c r="AC62" s="182">
        <v>0.56319444444444444</v>
      </c>
      <c r="AD62" s="182">
        <v>0.32916666666666666</v>
      </c>
      <c r="AE62" s="182">
        <v>0.41944444444444445</v>
      </c>
      <c r="AF62" s="182">
        <v>0.29375000000000001</v>
      </c>
      <c r="AG62" s="182">
        <v>0.50555555555555554</v>
      </c>
      <c r="AH62" s="183"/>
      <c r="AI62" s="182">
        <v>0.65625</v>
      </c>
      <c r="AJ62" s="181"/>
      <c r="AL62" s="18">
        <f>VLOOKUP(AM62,id!$A:$C,3,0)</f>
        <v>189</v>
      </c>
      <c r="AM62" s="18" t="str">
        <f t="shared" si="5"/>
        <v>PotockiMirosław1969</v>
      </c>
      <c r="AN62" s="9" t="str">
        <f t="shared" si="6"/>
        <v>Potocki</v>
      </c>
      <c r="AO62" s="9" t="str">
        <f t="shared" si="7"/>
        <v>Mirosław</v>
      </c>
      <c r="AP62" s="9" t="str">
        <f t="shared" si="8"/>
        <v>GREY WOLF</v>
      </c>
      <c r="AQ62" s="9">
        <f t="shared" si="9"/>
        <v>1969</v>
      </c>
      <c r="AR62" s="9">
        <f t="shared" si="10"/>
        <v>32.137140606315889</v>
      </c>
      <c r="AS62" s="9"/>
      <c r="AT62" s="9">
        <f t="shared" si="11"/>
        <v>1.3106932949502219</v>
      </c>
      <c r="AU62" s="9">
        <f t="shared" si="12"/>
        <v>0.75</v>
      </c>
      <c r="AV62" s="9">
        <f t="shared" si="13"/>
        <v>1</v>
      </c>
      <c r="AW62" s="9">
        <f t="shared" si="14"/>
        <v>0.94408751129490198</v>
      </c>
    </row>
    <row r="63" spans="1:49" ht="15" customHeight="1">
      <c r="A63" s="180">
        <v>61</v>
      </c>
      <c r="B63" s="177">
        <v>58</v>
      </c>
      <c r="C63" s="179"/>
      <c r="D63" s="177">
        <v>1064</v>
      </c>
      <c r="E63" s="177" t="s">
        <v>39</v>
      </c>
      <c r="F63" s="177" t="s">
        <v>170</v>
      </c>
      <c r="G63" s="177">
        <v>1985</v>
      </c>
      <c r="H63" s="177" t="s">
        <v>541</v>
      </c>
      <c r="I63" s="179"/>
      <c r="J63" s="177">
        <v>40</v>
      </c>
      <c r="K63" s="177">
        <v>12</v>
      </c>
      <c r="L63" s="177">
        <v>40</v>
      </c>
      <c r="M63" s="178">
        <v>0.46233796296296298</v>
      </c>
      <c r="N63" s="177">
        <v>0</v>
      </c>
      <c r="O63" s="176"/>
      <c r="P63" s="176"/>
      <c r="Q63" s="175">
        <v>0.56041666666666667</v>
      </c>
      <c r="R63" s="175">
        <v>0.38541666666666669</v>
      </c>
      <c r="S63" s="176"/>
      <c r="T63" s="175">
        <v>0.51249999999999996</v>
      </c>
      <c r="U63" s="176"/>
      <c r="V63" s="176"/>
      <c r="W63" s="175">
        <v>0.58402777777777781</v>
      </c>
      <c r="X63" s="175">
        <v>0.35208333333333336</v>
      </c>
      <c r="Y63" s="176"/>
      <c r="Z63" s="175">
        <v>0.69027777777777777</v>
      </c>
      <c r="AA63" s="175">
        <v>0.54791666666666672</v>
      </c>
      <c r="AB63" s="175">
        <v>0.48055555555555557</v>
      </c>
      <c r="AC63" s="176"/>
      <c r="AD63" s="175">
        <v>0.72152777777777777</v>
      </c>
      <c r="AE63" s="175">
        <v>0.62013888888888891</v>
      </c>
      <c r="AF63" s="175">
        <v>0.29375000000000001</v>
      </c>
      <c r="AG63" s="176"/>
      <c r="AH63" s="175">
        <v>0.42708333333333331</v>
      </c>
      <c r="AI63" s="175">
        <v>0.73263888888888884</v>
      </c>
      <c r="AJ63" s="174"/>
      <c r="AL63" s="18">
        <f>VLOOKUP(AM63,id!$A:$C,3,0)</f>
        <v>190</v>
      </c>
      <c r="AM63" s="18" t="str">
        <f t="shared" si="5"/>
        <v>ZielińskiDaniel1985</v>
      </c>
      <c r="AN63" s="9" t="str">
        <f t="shared" si="6"/>
        <v>Zieliński</v>
      </c>
      <c r="AO63" s="9" t="str">
        <f t="shared" si="7"/>
        <v>Daniel</v>
      </c>
      <c r="AP63" s="9">
        <f t="shared" si="8"/>
        <v>0</v>
      </c>
      <c r="AQ63" s="9">
        <f t="shared" si="9"/>
        <v>1985</v>
      </c>
      <c r="AR63" s="9">
        <f t="shared" si="10"/>
        <v>26.828953210319487</v>
      </c>
      <c r="AS63" s="9"/>
      <c r="AT63" s="9">
        <f t="shared" si="11"/>
        <v>0.83482701647223745</v>
      </c>
      <c r="AU63" s="9">
        <f t="shared" si="12"/>
        <v>1</v>
      </c>
      <c r="AV63" s="9">
        <f t="shared" si="13"/>
        <v>1</v>
      </c>
      <c r="AW63" s="9">
        <f t="shared" si="14"/>
        <v>1</v>
      </c>
    </row>
    <row r="64" spans="1:49" s="170" customFormat="1" ht="15" customHeight="1">
      <c r="A64" s="187">
        <v>62</v>
      </c>
      <c r="B64" s="184">
        <v>59</v>
      </c>
      <c r="C64" s="186"/>
      <c r="D64" s="184">
        <v>1057</v>
      </c>
      <c r="E64" s="184" t="s">
        <v>559</v>
      </c>
      <c r="F64" s="184" t="s">
        <v>558</v>
      </c>
      <c r="G64" s="184">
        <v>1972</v>
      </c>
      <c r="H64" s="184" t="s">
        <v>510</v>
      </c>
      <c r="I64" s="184" t="s">
        <v>557</v>
      </c>
      <c r="J64" s="184">
        <v>40</v>
      </c>
      <c r="K64" s="184">
        <v>11</v>
      </c>
      <c r="L64" s="184">
        <v>40</v>
      </c>
      <c r="M64" s="185">
        <v>0.49782407407407409</v>
      </c>
      <c r="N64" s="184">
        <v>0</v>
      </c>
      <c r="O64" s="183"/>
      <c r="P64" s="183"/>
      <c r="Q64" s="183"/>
      <c r="R64" s="182">
        <v>0.40972222222222221</v>
      </c>
      <c r="S64" s="183"/>
      <c r="T64" s="183"/>
      <c r="U64" s="183"/>
      <c r="V64" s="182">
        <v>0.30138888888888887</v>
      </c>
      <c r="W64" s="182">
        <v>0.7006944444444444</v>
      </c>
      <c r="X64" s="182">
        <v>0.38611111111111113</v>
      </c>
      <c r="Y64" s="183"/>
      <c r="Z64" s="183"/>
      <c r="AA64" s="182">
        <v>0.54166666666666663</v>
      </c>
      <c r="AB64" s="182">
        <v>0.48541666666666666</v>
      </c>
      <c r="AC64" s="182">
        <v>0.6645833333333333</v>
      </c>
      <c r="AD64" s="182">
        <v>0.7583333333333333</v>
      </c>
      <c r="AE64" s="183"/>
      <c r="AF64" s="182">
        <v>0.33819444444444446</v>
      </c>
      <c r="AG64" s="182">
        <v>0.62152777777777779</v>
      </c>
      <c r="AH64" s="182">
        <v>0.4375</v>
      </c>
      <c r="AI64" s="182">
        <v>0.7680555555555556</v>
      </c>
      <c r="AJ64" s="181"/>
      <c r="AL64" s="18">
        <f>VLOOKUP(AM64,id!$A:$C,3,0)</f>
        <v>191</v>
      </c>
      <c r="AM64" s="18" t="str">
        <f t="shared" si="5"/>
        <v>HálaKarel1972</v>
      </c>
      <c r="AN64" s="9" t="str">
        <f t="shared" si="6"/>
        <v>Hála</v>
      </c>
      <c r="AO64" s="9" t="str">
        <f t="shared" si="7"/>
        <v>Karel</v>
      </c>
      <c r="AP64" s="9" t="str">
        <f t="shared" si="8"/>
        <v>Gdzie jest mój Bronks</v>
      </c>
      <c r="AQ64" s="9">
        <f t="shared" si="9"/>
        <v>1972</v>
      </c>
      <c r="AR64" s="9">
        <f t="shared" si="10"/>
        <v>26.36610734412718</v>
      </c>
      <c r="AS64" s="9"/>
      <c r="AT64" s="9">
        <f t="shared" si="11"/>
        <v>0.92871756719055143</v>
      </c>
      <c r="AU64" s="9">
        <f t="shared" si="12"/>
        <v>0.91666666666666663</v>
      </c>
      <c r="AV64" s="9">
        <f t="shared" si="13"/>
        <v>1</v>
      </c>
      <c r="AW64" s="9">
        <f t="shared" si="14"/>
        <v>0.98274826965614603</v>
      </c>
    </row>
    <row r="65" spans="1:49" ht="15" customHeight="1">
      <c r="A65" s="180">
        <v>63</v>
      </c>
      <c r="B65" s="177">
        <v>60</v>
      </c>
      <c r="C65" s="179"/>
      <c r="D65" s="177">
        <v>1007</v>
      </c>
      <c r="E65" s="177" t="s">
        <v>556</v>
      </c>
      <c r="F65" s="177" t="s">
        <v>19</v>
      </c>
      <c r="G65" s="177">
        <v>1979</v>
      </c>
      <c r="H65" s="177" t="s">
        <v>321</v>
      </c>
      <c r="I65" s="177" t="s">
        <v>554</v>
      </c>
      <c r="J65" s="177">
        <v>40</v>
      </c>
      <c r="K65" s="177">
        <v>11</v>
      </c>
      <c r="L65" s="177">
        <v>40</v>
      </c>
      <c r="M65" s="178">
        <v>0.49800925925925926</v>
      </c>
      <c r="N65" s="177">
        <v>0</v>
      </c>
      <c r="O65" s="176"/>
      <c r="P65" s="176"/>
      <c r="Q65" s="176"/>
      <c r="R65" s="175">
        <v>0.40972222222222221</v>
      </c>
      <c r="S65" s="176"/>
      <c r="T65" s="176"/>
      <c r="U65" s="176"/>
      <c r="V65" s="175">
        <v>0.30138888888888887</v>
      </c>
      <c r="W65" s="175">
        <v>0.70347222222222228</v>
      </c>
      <c r="X65" s="175">
        <v>0.39305555555555555</v>
      </c>
      <c r="Y65" s="176"/>
      <c r="Z65" s="176"/>
      <c r="AA65" s="175">
        <v>0.54236111111111107</v>
      </c>
      <c r="AB65" s="175">
        <v>0.49236111111111114</v>
      </c>
      <c r="AC65" s="175">
        <v>0.66180555555555554</v>
      </c>
      <c r="AD65" s="175">
        <v>0.75763888888888886</v>
      </c>
      <c r="AE65" s="176"/>
      <c r="AF65" s="175">
        <v>0.33055555555555555</v>
      </c>
      <c r="AG65" s="175">
        <v>0.62152777777777779</v>
      </c>
      <c r="AH65" s="175">
        <v>0.43680555555555556</v>
      </c>
      <c r="AI65" s="175">
        <v>0.76875000000000004</v>
      </c>
      <c r="AJ65" s="174"/>
      <c r="AL65" s="18">
        <f>VLOOKUP(AM65,id!$A:$C,3,0)</f>
        <v>192</v>
      </c>
      <c r="AM65" s="18" t="str">
        <f t="shared" si="5"/>
        <v>JaśPiotr1979</v>
      </c>
      <c r="AN65" s="9" t="str">
        <f t="shared" si="6"/>
        <v>Jaś</v>
      </c>
      <c r="AO65" s="9" t="str">
        <f t="shared" si="7"/>
        <v>Piotr</v>
      </c>
      <c r="AP65" s="9" t="str">
        <f t="shared" si="8"/>
        <v>Gdzie jest mój bronks?</v>
      </c>
      <c r="AQ65" s="9">
        <f t="shared" si="9"/>
        <v>1979</v>
      </c>
      <c r="AR65" s="9">
        <f t="shared" si="10"/>
        <v>26.356303083703594</v>
      </c>
      <c r="AS65" s="9"/>
      <c r="AT65" s="9">
        <f t="shared" si="11"/>
        <v>0.99962814911220599</v>
      </c>
      <c r="AU65" s="9">
        <f t="shared" si="12"/>
        <v>1</v>
      </c>
      <c r="AV65" s="9">
        <f t="shared" si="13"/>
        <v>1</v>
      </c>
      <c r="AW65" s="9">
        <f t="shared" si="14"/>
        <v>1</v>
      </c>
    </row>
    <row r="66" spans="1:49" s="170" customFormat="1" ht="15" customHeight="1">
      <c r="A66" s="187">
        <v>64</v>
      </c>
      <c r="B66" s="184">
        <v>61</v>
      </c>
      <c r="C66" s="186"/>
      <c r="D66" s="184">
        <v>1011</v>
      </c>
      <c r="E66" s="184" t="s">
        <v>555</v>
      </c>
      <c r="F66" s="184" t="s">
        <v>28</v>
      </c>
      <c r="G66" s="184">
        <v>1978</v>
      </c>
      <c r="H66" s="184" t="s">
        <v>321</v>
      </c>
      <c r="I66" s="184" t="s">
        <v>554</v>
      </c>
      <c r="J66" s="184">
        <v>40</v>
      </c>
      <c r="K66" s="184">
        <v>11</v>
      </c>
      <c r="L66" s="184">
        <v>40</v>
      </c>
      <c r="M66" s="185">
        <v>0.49812499999999998</v>
      </c>
      <c r="N66" s="184">
        <v>0</v>
      </c>
      <c r="O66" s="183"/>
      <c r="P66" s="183"/>
      <c r="Q66" s="183"/>
      <c r="R66" s="182">
        <v>0.40972222222222221</v>
      </c>
      <c r="S66" s="183"/>
      <c r="T66" s="183"/>
      <c r="U66" s="183"/>
      <c r="V66" s="182">
        <v>0.30138888888888887</v>
      </c>
      <c r="W66" s="182">
        <v>0.7006944444444444</v>
      </c>
      <c r="X66" s="182">
        <v>0.39305555555555555</v>
      </c>
      <c r="Y66" s="183"/>
      <c r="Z66" s="183"/>
      <c r="AA66" s="182">
        <v>0.54166666666666663</v>
      </c>
      <c r="AB66" s="182">
        <v>0.48541666666666666</v>
      </c>
      <c r="AC66" s="182">
        <v>0.66388888888888886</v>
      </c>
      <c r="AD66" s="182">
        <v>0.7583333333333333</v>
      </c>
      <c r="AE66" s="183"/>
      <c r="AF66" s="182">
        <v>0.32916666666666666</v>
      </c>
      <c r="AG66" s="182">
        <v>0.62152777777777779</v>
      </c>
      <c r="AH66" s="182">
        <v>0.4375</v>
      </c>
      <c r="AI66" s="182">
        <v>0.76875000000000004</v>
      </c>
      <c r="AJ66" s="181"/>
      <c r="AL66" s="18">
        <f>VLOOKUP(AM66,id!$A:$C,3,0)</f>
        <v>193</v>
      </c>
      <c r="AM66" s="18" t="str">
        <f t="shared" si="5"/>
        <v>FlorekPrzemysław1978</v>
      </c>
      <c r="AN66" s="9" t="str">
        <f t="shared" si="6"/>
        <v>Florek</v>
      </c>
      <c r="AO66" s="9" t="str">
        <f t="shared" si="7"/>
        <v>Przemysław</v>
      </c>
      <c r="AP66" s="9" t="str">
        <f t="shared" si="8"/>
        <v>Gdzie jest mój bronks?</v>
      </c>
      <c r="AQ66" s="9">
        <f t="shared" si="9"/>
        <v>1978</v>
      </c>
      <c r="AR66" s="9">
        <f t="shared" si="10"/>
        <v>26.350179122765887</v>
      </c>
      <c r="AS66" s="9"/>
      <c r="AT66" s="9">
        <f t="shared" si="11"/>
        <v>0.99976764719550171</v>
      </c>
      <c r="AU66" s="9">
        <f t="shared" si="12"/>
        <v>1</v>
      </c>
      <c r="AV66" s="9">
        <f t="shared" si="13"/>
        <v>1</v>
      </c>
      <c r="AW66" s="9">
        <f t="shared" si="14"/>
        <v>1</v>
      </c>
    </row>
    <row r="67" spans="1:49" ht="15" customHeight="1">
      <c r="A67" s="180">
        <v>65</v>
      </c>
      <c r="B67" s="177">
        <v>62</v>
      </c>
      <c r="C67" s="179"/>
      <c r="D67" s="177">
        <v>1019</v>
      </c>
      <c r="E67" s="177" t="s">
        <v>553</v>
      </c>
      <c r="F67" s="177" t="s">
        <v>552</v>
      </c>
      <c r="G67" s="177">
        <v>1974</v>
      </c>
      <c r="H67" s="177" t="s">
        <v>321</v>
      </c>
      <c r="I67" s="177" t="s">
        <v>551</v>
      </c>
      <c r="J67" s="177">
        <v>39</v>
      </c>
      <c r="K67" s="177">
        <v>13</v>
      </c>
      <c r="L67" s="177">
        <v>39</v>
      </c>
      <c r="M67" s="178">
        <v>0.4316550925925926</v>
      </c>
      <c r="N67" s="177">
        <v>0</v>
      </c>
      <c r="O67" s="176"/>
      <c r="P67" s="175">
        <v>0.35902777777777778</v>
      </c>
      <c r="Q67" s="175">
        <v>0.62847222222222221</v>
      </c>
      <c r="R67" s="176"/>
      <c r="S67" s="175">
        <v>0.43194444444444446</v>
      </c>
      <c r="T67" s="175">
        <v>0.66180555555555554</v>
      </c>
      <c r="U67" s="175">
        <v>0.48472222222222222</v>
      </c>
      <c r="V67" s="175">
        <v>0.30902777777777779</v>
      </c>
      <c r="W67" s="175">
        <v>0.55902777777777779</v>
      </c>
      <c r="X67" s="176"/>
      <c r="Y67" s="176"/>
      <c r="Z67" s="175">
        <v>0.59861111111111109</v>
      </c>
      <c r="AA67" s="176"/>
      <c r="AB67" s="176"/>
      <c r="AC67" s="175">
        <v>0.53819444444444442</v>
      </c>
      <c r="AD67" s="175">
        <v>0.33680555555555558</v>
      </c>
      <c r="AE67" s="175">
        <v>0.40277777777777779</v>
      </c>
      <c r="AF67" s="175">
        <v>0.29375000000000001</v>
      </c>
      <c r="AG67" s="175">
        <v>0.51041666666666663</v>
      </c>
      <c r="AH67" s="176"/>
      <c r="AI67" s="175">
        <v>0.70208333333333328</v>
      </c>
      <c r="AJ67" s="174"/>
      <c r="AL67" s="18">
        <f>VLOOKUP(AM67,id!$A:$C,3,0)</f>
        <v>194</v>
      </c>
      <c r="AM67" s="18" t="str">
        <f t="shared" si="5"/>
        <v>JakubiniecMariusz1974</v>
      </c>
      <c r="AN67" s="9" t="str">
        <f t="shared" si="6"/>
        <v>Jakubiniec</v>
      </c>
      <c r="AO67" s="9" t="str">
        <f t="shared" si="7"/>
        <v>Mariusz</v>
      </c>
      <c r="AP67" s="9" t="str">
        <f t="shared" si="8"/>
        <v>Globtrowerzyści</v>
      </c>
      <c r="AQ67" s="9">
        <f t="shared" si="9"/>
        <v>1974</v>
      </c>
      <c r="AR67" s="9">
        <f t="shared" si="10"/>
        <v>25.691424644696738</v>
      </c>
      <c r="AS67" s="9"/>
      <c r="AT67" s="9">
        <f t="shared" si="11"/>
        <v>1.1539884703043304</v>
      </c>
      <c r="AU67" s="9">
        <f t="shared" si="12"/>
        <v>1.1818181818181819</v>
      </c>
      <c r="AV67" s="9">
        <f t="shared" si="13"/>
        <v>0.97499999999999998</v>
      </c>
      <c r="AW67" s="9">
        <f t="shared" si="14"/>
        <v>1.0339752265319502</v>
      </c>
    </row>
    <row r="68" spans="1:49" s="170" customFormat="1" ht="15" customHeight="1">
      <c r="A68" s="187">
        <v>66</v>
      </c>
      <c r="B68" s="184">
        <v>63</v>
      </c>
      <c r="C68" s="186"/>
      <c r="D68" s="184">
        <v>1107</v>
      </c>
      <c r="E68" s="184" t="s">
        <v>550</v>
      </c>
      <c r="F68" s="184" t="s">
        <v>25</v>
      </c>
      <c r="G68" s="184">
        <v>1968</v>
      </c>
      <c r="H68" s="184" t="s">
        <v>321</v>
      </c>
      <c r="I68" s="186"/>
      <c r="J68" s="184">
        <v>39</v>
      </c>
      <c r="K68" s="184">
        <v>12</v>
      </c>
      <c r="L68" s="184">
        <v>39</v>
      </c>
      <c r="M68" s="185">
        <v>0.48412037037037037</v>
      </c>
      <c r="N68" s="184">
        <v>0</v>
      </c>
      <c r="O68" s="183"/>
      <c r="P68" s="183"/>
      <c r="Q68" s="182">
        <v>0.50694444444444442</v>
      </c>
      <c r="R68" s="182">
        <v>0.2951388888888889</v>
      </c>
      <c r="S68" s="183"/>
      <c r="T68" s="182">
        <v>0.46458333333333335</v>
      </c>
      <c r="U68" s="183"/>
      <c r="V68" s="183"/>
      <c r="W68" s="182">
        <v>0.5756944444444444</v>
      </c>
      <c r="X68" s="182">
        <v>0.3263888888888889</v>
      </c>
      <c r="Y68" s="183"/>
      <c r="Z68" s="182">
        <v>0.67013888888888884</v>
      </c>
      <c r="AA68" s="182">
        <v>0.48472222222222222</v>
      </c>
      <c r="AB68" s="182">
        <v>0.43055555555555558</v>
      </c>
      <c r="AC68" s="182">
        <v>0.53402777777777777</v>
      </c>
      <c r="AD68" s="182">
        <v>0.7104166666666667</v>
      </c>
      <c r="AE68" s="182">
        <v>0.60972222222222228</v>
      </c>
      <c r="AF68" s="183"/>
      <c r="AG68" s="183"/>
      <c r="AH68" s="182">
        <v>0.3659722222222222</v>
      </c>
      <c r="AI68" s="182">
        <v>0.75486111111111109</v>
      </c>
      <c r="AJ68" s="181"/>
      <c r="AL68" s="18">
        <f>VLOOKUP(AM68,id!$A:$C,3,0)</f>
        <v>195</v>
      </c>
      <c r="AM68" s="18" t="str">
        <f t="shared" si="5"/>
        <v>WoźniakJacek1968</v>
      </c>
      <c r="AN68" s="9" t="str">
        <f t="shared" si="6"/>
        <v>Woźniak</v>
      </c>
      <c r="AO68" s="9" t="str">
        <f t="shared" si="7"/>
        <v>Jacek</v>
      </c>
      <c r="AP68" s="9">
        <f t="shared" si="8"/>
        <v>0</v>
      </c>
      <c r="AQ68" s="9">
        <f t="shared" si="9"/>
        <v>1968</v>
      </c>
      <c r="AR68" s="9">
        <f t="shared" si="10"/>
        <v>25.283416923882218</v>
      </c>
      <c r="AS68" s="9"/>
      <c r="AT68" s="9">
        <f t="shared" si="11"/>
        <v>0.89162761786363209</v>
      </c>
      <c r="AU68" s="9">
        <f t="shared" si="12"/>
        <v>0.92307692307692313</v>
      </c>
      <c r="AV68" s="9">
        <f t="shared" si="13"/>
        <v>1</v>
      </c>
      <c r="AW68" s="9">
        <f t="shared" si="14"/>
        <v>0.98411891413352426</v>
      </c>
    </row>
    <row r="69" spans="1:49" ht="15" customHeight="1">
      <c r="A69" s="180">
        <v>67</v>
      </c>
      <c r="B69" s="177">
        <v>64</v>
      </c>
      <c r="C69" s="179"/>
      <c r="D69" s="177">
        <v>1037</v>
      </c>
      <c r="E69" s="177" t="s">
        <v>549</v>
      </c>
      <c r="F69" s="177" t="s">
        <v>548</v>
      </c>
      <c r="G69" s="177">
        <v>1975</v>
      </c>
      <c r="H69" s="177" t="s">
        <v>519</v>
      </c>
      <c r="I69" s="177" t="s">
        <v>547</v>
      </c>
      <c r="J69" s="177">
        <v>38</v>
      </c>
      <c r="K69" s="177">
        <v>12</v>
      </c>
      <c r="L69" s="177">
        <v>38</v>
      </c>
      <c r="M69" s="178">
        <v>0.43759259259259259</v>
      </c>
      <c r="N69" s="177">
        <v>0</v>
      </c>
      <c r="O69" s="176"/>
      <c r="P69" s="176"/>
      <c r="Q69" s="175">
        <v>0.45833333333333331</v>
      </c>
      <c r="R69" s="175">
        <v>0.2951388888888889</v>
      </c>
      <c r="S69" s="175">
        <v>0.58611111111111114</v>
      </c>
      <c r="T69" s="175">
        <v>0.42569444444444443</v>
      </c>
      <c r="U69" s="175">
        <v>0.5493055555555556</v>
      </c>
      <c r="V69" s="176"/>
      <c r="W69" s="176"/>
      <c r="X69" s="175">
        <v>0.34444444444444444</v>
      </c>
      <c r="Y69" s="176"/>
      <c r="Z69" s="176"/>
      <c r="AA69" s="175">
        <v>0.44374999999999998</v>
      </c>
      <c r="AB69" s="176"/>
      <c r="AC69" s="175">
        <v>0.49583333333333335</v>
      </c>
      <c r="AD69" s="175">
        <v>0.69513888888888886</v>
      </c>
      <c r="AE69" s="175">
        <v>0.62916666666666665</v>
      </c>
      <c r="AF69" s="176"/>
      <c r="AG69" s="175">
        <v>0.52916666666666667</v>
      </c>
      <c r="AH69" s="175">
        <v>0.39027777777777778</v>
      </c>
      <c r="AI69" s="175">
        <v>0.70833333333333337</v>
      </c>
      <c r="AJ69" s="174"/>
      <c r="AL69" s="18">
        <f>VLOOKUP(AM69,id!$A:$C,3,0)</f>
        <v>196</v>
      </c>
      <c r="AM69" s="18" t="str">
        <f t="shared" si="5"/>
        <v>SzubertPatryk1975</v>
      </c>
      <c r="AN69" s="9" t="str">
        <f t="shared" si="6"/>
        <v>Szubert</v>
      </c>
      <c r="AO69" s="9" t="str">
        <f t="shared" si="7"/>
        <v>Patryk</v>
      </c>
      <c r="AP69" s="9" t="str">
        <f t="shared" si="8"/>
        <v>C&amp;F - YAK CHCESZ</v>
      </c>
      <c r="AQ69" s="9">
        <f t="shared" si="9"/>
        <v>1975</v>
      </c>
      <c r="AR69" s="9">
        <f t="shared" si="10"/>
        <v>24.635124182244212</v>
      </c>
      <c r="AS69" s="9"/>
      <c r="AT69" s="9">
        <f t="shared" si="11"/>
        <v>1.1063267033432078</v>
      </c>
      <c r="AU69" s="9">
        <f t="shared" si="12"/>
        <v>1</v>
      </c>
      <c r="AV69" s="9">
        <f t="shared" si="13"/>
        <v>0.97435897435897434</v>
      </c>
      <c r="AW69" s="9">
        <f t="shared" si="14"/>
        <v>1</v>
      </c>
    </row>
    <row r="70" spans="1:49" s="170" customFormat="1" ht="15" customHeight="1">
      <c r="A70" s="187">
        <v>68</v>
      </c>
      <c r="B70" s="184">
        <v>65</v>
      </c>
      <c r="C70" s="186"/>
      <c r="D70" s="184">
        <v>1044</v>
      </c>
      <c r="E70" s="184" t="s">
        <v>546</v>
      </c>
      <c r="F70" s="184" t="s">
        <v>182</v>
      </c>
      <c r="G70" s="184">
        <v>1971</v>
      </c>
      <c r="H70" s="184" t="s">
        <v>545</v>
      </c>
      <c r="I70" s="184" t="s">
        <v>543</v>
      </c>
      <c r="J70" s="184">
        <v>38</v>
      </c>
      <c r="K70" s="184">
        <v>11</v>
      </c>
      <c r="L70" s="184">
        <v>38</v>
      </c>
      <c r="M70" s="185">
        <v>0.48560185185185184</v>
      </c>
      <c r="N70" s="184">
        <v>0</v>
      </c>
      <c r="O70" s="183"/>
      <c r="P70" s="183"/>
      <c r="Q70" s="182">
        <v>0.58611111111111114</v>
      </c>
      <c r="R70" s="183"/>
      <c r="S70" s="183"/>
      <c r="T70" s="182">
        <v>0.67569444444444449</v>
      </c>
      <c r="U70" s="183"/>
      <c r="V70" s="182">
        <v>0.31805555555555554</v>
      </c>
      <c r="W70" s="182">
        <v>0.45</v>
      </c>
      <c r="X70" s="183"/>
      <c r="Y70" s="183"/>
      <c r="Z70" s="182">
        <v>0.39444444444444443</v>
      </c>
      <c r="AA70" s="182">
        <v>0.66180555555555554</v>
      </c>
      <c r="AB70" s="183"/>
      <c r="AC70" s="182">
        <v>0.54861111111111116</v>
      </c>
      <c r="AD70" s="182">
        <v>0.36805555555555558</v>
      </c>
      <c r="AE70" s="182">
        <v>0.49652777777777779</v>
      </c>
      <c r="AF70" s="182">
        <v>0.29791666666666666</v>
      </c>
      <c r="AG70" s="183"/>
      <c r="AH70" s="182">
        <v>0.7270833333333333</v>
      </c>
      <c r="AI70" s="182">
        <v>0.75624999999999998</v>
      </c>
      <c r="AJ70" s="181"/>
      <c r="AL70" s="18">
        <f>VLOOKUP(AM70,id!$A:$C,3,0)</f>
        <v>197</v>
      </c>
      <c r="AM70" s="18" t="str">
        <f t="shared" si="5"/>
        <v>KryszewskiWojciech1971</v>
      </c>
      <c r="AN70" s="9" t="str">
        <f t="shared" si="6"/>
        <v>Kryszewski</v>
      </c>
      <c r="AO70" s="9" t="str">
        <f t="shared" si="7"/>
        <v>Wojciech</v>
      </c>
      <c r="AP70" s="9" t="str">
        <f t="shared" si="8"/>
        <v>K2</v>
      </c>
      <c r="AQ70" s="9">
        <f t="shared" si="9"/>
        <v>1971</v>
      </c>
      <c r="AR70" s="9">
        <f t="shared" si="10"/>
        <v>24.21012566286478</v>
      </c>
      <c r="AS70" s="9"/>
      <c r="AT70" s="9">
        <f t="shared" si="11"/>
        <v>0.90113452188006482</v>
      </c>
      <c r="AU70" s="9">
        <f t="shared" si="12"/>
        <v>0.91666666666666663</v>
      </c>
      <c r="AV70" s="9">
        <f t="shared" si="13"/>
        <v>1</v>
      </c>
      <c r="AW70" s="9">
        <f t="shared" si="14"/>
        <v>0.98274826965614603</v>
      </c>
    </row>
    <row r="71" spans="1:49" ht="15" customHeight="1">
      <c r="A71" s="180">
        <v>69</v>
      </c>
      <c r="B71" s="177">
        <v>66</v>
      </c>
      <c r="C71" s="179"/>
      <c r="D71" s="177">
        <v>1025</v>
      </c>
      <c r="E71" s="177" t="s">
        <v>544</v>
      </c>
      <c r="F71" s="177" t="s">
        <v>182</v>
      </c>
      <c r="G71" s="177">
        <v>1965</v>
      </c>
      <c r="H71" s="177" t="s">
        <v>510</v>
      </c>
      <c r="I71" s="177" t="s">
        <v>543</v>
      </c>
      <c r="J71" s="177">
        <v>38</v>
      </c>
      <c r="K71" s="177">
        <v>11</v>
      </c>
      <c r="L71" s="177">
        <v>38</v>
      </c>
      <c r="M71" s="178">
        <v>0.4871875</v>
      </c>
      <c r="N71" s="177">
        <v>0</v>
      </c>
      <c r="O71" s="176"/>
      <c r="P71" s="176"/>
      <c r="Q71" s="175">
        <v>0.58611111111111114</v>
      </c>
      <c r="R71" s="176"/>
      <c r="S71" s="176"/>
      <c r="T71" s="175">
        <v>0.67569444444444449</v>
      </c>
      <c r="U71" s="176"/>
      <c r="V71" s="175">
        <v>0.31805555555555554</v>
      </c>
      <c r="W71" s="175">
        <v>0.45</v>
      </c>
      <c r="X71" s="176"/>
      <c r="Y71" s="176"/>
      <c r="Z71" s="175">
        <v>0.39444444444444443</v>
      </c>
      <c r="AA71" s="175">
        <v>0.66180555555555554</v>
      </c>
      <c r="AB71" s="176"/>
      <c r="AC71" s="175">
        <v>0.5493055555555556</v>
      </c>
      <c r="AD71" s="175">
        <v>0.36805555555555558</v>
      </c>
      <c r="AE71" s="175">
        <v>0.49722222222222223</v>
      </c>
      <c r="AF71" s="175">
        <v>0.29791666666666666</v>
      </c>
      <c r="AG71" s="176"/>
      <c r="AH71" s="175">
        <v>0.7270833333333333</v>
      </c>
      <c r="AI71" s="175">
        <v>0.75763888888888886</v>
      </c>
      <c r="AJ71" s="174"/>
      <c r="AL71" s="18">
        <f>VLOOKUP(AM71,id!$A:$C,3,0)</f>
        <v>198</v>
      </c>
      <c r="AM71" s="18" t="str">
        <f t="shared" si="5"/>
        <v>StępieńWojciech1965</v>
      </c>
      <c r="AN71" s="9" t="str">
        <f t="shared" si="6"/>
        <v>Stępień</v>
      </c>
      <c r="AO71" s="9" t="str">
        <f t="shared" si="7"/>
        <v>Wojciech</v>
      </c>
      <c r="AP71" s="9" t="str">
        <f t="shared" si="8"/>
        <v>K2</v>
      </c>
      <c r="AQ71" s="9">
        <f t="shared" si="9"/>
        <v>1965</v>
      </c>
      <c r="AR71" s="9">
        <f t="shared" si="10"/>
        <v>24.131329016966113</v>
      </c>
      <c r="AS71" s="9"/>
      <c r="AT71" s="9">
        <f t="shared" si="11"/>
        <v>0.99674530206922762</v>
      </c>
      <c r="AU71" s="9">
        <f t="shared" si="12"/>
        <v>1</v>
      </c>
      <c r="AV71" s="9">
        <f t="shared" si="13"/>
        <v>1</v>
      </c>
      <c r="AW71" s="9">
        <f t="shared" si="14"/>
        <v>1</v>
      </c>
    </row>
    <row r="72" spans="1:49" s="170" customFormat="1" ht="15" customHeight="1">
      <c r="A72" s="187">
        <v>70</v>
      </c>
      <c r="B72" s="184">
        <v>67</v>
      </c>
      <c r="C72" s="186"/>
      <c r="D72" s="184">
        <v>1024</v>
      </c>
      <c r="E72" s="184" t="s">
        <v>61</v>
      </c>
      <c r="F72" s="184" t="s">
        <v>55</v>
      </c>
      <c r="G72" s="184">
        <v>1986</v>
      </c>
      <c r="H72" s="184" t="s">
        <v>542</v>
      </c>
      <c r="I72" s="184" t="s">
        <v>540</v>
      </c>
      <c r="J72" s="184">
        <v>37</v>
      </c>
      <c r="K72" s="184">
        <v>12</v>
      </c>
      <c r="L72" s="184">
        <v>37</v>
      </c>
      <c r="M72" s="185">
        <v>0.49158564814814815</v>
      </c>
      <c r="N72" s="184">
        <v>0</v>
      </c>
      <c r="O72" s="183"/>
      <c r="P72" s="183"/>
      <c r="Q72" s="182">
        <v>0.58819444444444446</v>
      </c>
      <c r="R72" s="182">
        <v>0.74444444444444446</v>
      </c>
      <c r="S72" s="182">
        <v>0.49861111111111112</v>
      </c>
      <c r="T72" s="182">
        <v>0.65347222222222223</v>
      </c>
      <c r="U72" s="183"/>
      <c r="V72" s="182">
        <v>0.33888888888888891</v>
      </c>
      <c r="W72" s="182">
        <v>0.54652777777777772</v>
      </c>
      <c r="X72" s="183"/>
      <c r="Y72" s="183"/>
      <c r="Z72" s="182">
        <v>0.40486111111111112</v>
      </c>
      <c r="AA72" s="182">
        <v>0.61388888888888893</v>
      </c>
      <c r="AB72" s="183"/>
      <c r="AC72" s="183"/>
      <c r="AD72" s="182">
        <v>0.37986111111111109</v>
      </c>
      <c r="AE72" s="182">
        <v>0.45416666666666666</v>
      </c>
      <c r="AF72" s="182">
        <v>0.31458333333333333</v>
      </c>
      <c r="AG72" s="183"/>
      <c r="AH72" s="182">
        <v>0.70486111111111116</v>
      </c>
      <c r="AI72" s="182">
        <v>0.76180555555555551</v>
      </c>
      <c r="AJ72" s="181"/>
      <c r="AL72" s="18">
        <f>VLOOKUP(AM72,id!$A:$C,3,0)</f>
        <v>45</v>
      </c>
      <c r="AM72" s="18" t="str">
        <f t="shared" ref="AM72:AM99" si="15">AN72&amp;AO72&amp;AQ72</f>
        <v>SkorackiTomasz1986</v>
      </c>
      <c r="AN72" s="9" t="str">
        <f t="shared" ref="AN72:AN99" si="16">E72</f>
        <v>Skoracki</v>
      </c>
      <c r="AO72" s="9" t="str">
        <f t="shared" ref="AO72:AO99" si="17">F72</f>
        <v>Tomasz</v>
      </c>
      <c r="AP72" s="9" t="str">
        <f t="shared" ref="AP72:AP99" si="18">I72</f>
        <v>Serotonina Team</v>
      </c>
      <c r="AQ72" s="9">
        <f t="shared" ref="AQ72:AQ99" si="19">G72</f>
        <v>1986</v>
      </c>
      <c r="AR72" s="9">
        <f t="shared" ref="AR72:AR98" si="20">AR71*IF(AV72&lt;1,AV72,IF(AW72&lt;1,AW72,IF(AU72&lt;1,AU72,IF(AT72&lt;1,AT72,1))))</f>
        <v>23.496294042835427</v>
      </c>
      <c r="AS72" s="9"/>
      <c r="AT72" s="9">
        <f t="shared" ref="AT72:AT99" si="21">M71/M72</f>
        <v>0.99105313964165465</v>
      </c>
      <c r="AU72" s="9">
        <f t="shared" ref="AU72:AU99" si="22">K72/K71</f>
        <v>1.0909090909090908</v>
      </c>
      <c r="AV72" s="9">
        <f t="shared" ref="AV72:AV99" si="23">J72/J71</f>
        <v>0.97368421052631582</v>
      </c>
      <c r="AW72" s="9">
        <f t="shared" ref="AW72:AW99" si="24">AU72^0.2</f>
        <v>1.0175545771755876</v>
      </c>
    </row>
    <row r="73" spans="1:49" ht="15" customHeight="1">
      <c r="A73" s="180">
        <v>71</v>
      </c>
      <c r="B73" s="177">
        <v>68</v>
      </c>
      <c r="C73" s="179"/>
      <c r="D73" s="177">
        <v>1034</v>
      </c>
      <c r="E73" s="177" t="s">
        <v>60</v>
      </c>
      <c r="F73" s="177" t="s">
        <v>147</v>
      </c>
      <c r="G73" s="177">
        <v>1993</v>
      </c>
      <c r="H73" s="177" t="s">
        <v>541</v>
      </c>
      <c r="I73" s="177" t="s">
        <v>540</v>
      </c>
      <c r="J73" s="177">
        <v>37</v>
      </c>
      <c r="K73" s="177">
        <v>12</v>
      </c>
      <c r="L73" s="177">
        <v>37</v>
      </c>
      <c r="M73" s="178">
        <v>0.49167824074074074</v>
      </c>
      <c r="N73" s="177">
        <v>0</v>
      </c>
      <c r="O73" s="176"/>
      <c r="P73" s="176"/>
      <c r="Q73" s="175">
        <v>0.58819444444444446</v>
      </c>
      <c r="R73" s="175">
        <v>0.74375000000000002</v>
      </c>
      <c r="S73" s="175">
        <v>0.50138888888888888</v>
      </c>
      <c r="T73" s="175">
        <v>0.65277777777777779</v>
      </c>
      <c r="U73" s="176"/>
      <c r="V73" s="175">
        <v>0.33888888888888891</v>
      </c>
      <c r="W73" s="175">
        <v>0.54652777777777772</v>
      </c>
      <c r="X73" s="176"/>
      <c r="Y73" s="176"/>
      <c r="Z73" s="175">
        <v>0.40486111111111112</v>
      </c>
      <c r="AA73" s="175">
        <v>0.61388888888888893</v>
      </c>
      <c r="AB73" s="176"/>
      <c r="AC73" s="176"/>
      <c r="AD73" s="175">
        <v>0.37986111111111109</v>
      </c>
      <c r="AE73" s="175">
        <v>0.45416666666666666</v>
      </c>
      <c r="AF73" s="175">
        <v>0.31458333333333333</v>
      </c>
      <c r="AG73" s="176"/>
      <c r="AH73" s="175">
        <v>0.70486111111111116</v>
      </c>
      <c r="AI73" s="175">
        <v>0.76249999999999996</v>
      </c>
      <c r="AJ73" s="174"/>
      <c r="AL73" s="18">
        <f>VLOOKUP(AM73,id!$A:$C,3,0)</f>
        <v>46</v>
      </c>
      <c r="AM73" s="18" t="str">
        <f t="shared" si="15"/>
        <v>ZającBartek1993</v>
      </c>
      <c r="AN73" s="9" t="str">
        <f t="shared" si="16"/>
        <v>Zając</v>
      </c>
      <c r="AO73" s="9" t="str">
        <f t="shared" si="17"/>
        <v>Bartek</v>
      </c>
      <c r="AP73" s="9" t="str">
        <f t="shared" si="18"/>
        <v>Serotonina Team</v>
      </c>
      <c r="AQ73" s="9">
        <f t="shared" si="19"/>
        <v>1993</v>
      </c>
      <c r="AR73" s="9">
        <f t="shared" si="20"/>
        <v>23.491869232865259</v>
      </c>
      <c r="AS73" s="9"/>
      <c r="AT73" s="9">
        <f t="shared" si="21"/>
        <v>0.99981168051599545</v>
      </c>
      <c r="AU73" s="9">
        <f t="shared" si="22"/>
        <v>1</v>
      </c>
      <c r="AV73" s="9">
        <f t="shared" si="23"/>
        <v>1</v>
      </c>
      <c r="AW73" s="9">
        <f t="shared" si="24"/>
        <v>1</v>
      </c>
    </row>
    <row r="74" spans="1:49" s="170" customFormat="1" ht="15" customHeight="1">
      <c r="A74" s="187">
        <v>72</v>
      </c>
      <c r="B74" s="184">
        <v>69</v>
      </c>
      <c r="C74" s="186"/>
      <c r="D74" s="184">
        <v>1079</v>
      </c>
      <c r="E74" s="184" t="s">
        <v>539</v>
      </c>
      <c r="F74" s="184" t="s">
        <v>538</v>
      </c>
      <c r="G74" s="184">
        <v>1988</v>
      </c>
      <c r="H74" s="184" t="s">
        <v>321</v>
      </c>
      <c r="I74" s="184" t="s">
        <v>537</v>
      </c>
      <c r="J74" s="184">
        <v>37</v>
      </c>
      <c r="K74" s="184">
        <v>11</v>
      </c>
      <c r="L74" s="184">
        <v>37</v>
      </c>
      <c r="M74" s="185">
        <v>0.47931712962962963</v>
      </c>
      <c r="N74" s="184">
        <v>0</v>
      </c>
      <c r="O74" s="183"/>
      <c r="P74" s="183"/>
      <c r="Q74" s="182">
        <v>0.60347222222222219</v>
      </c>
      <c r="R74" s="182">
        <v>0.37569444444444444</v>
      </c>
      <c r="S74" s="183"/>
      <c r="T74" s="182">
        <v>0.51388888888888884</v>
      </c>
      <c r="U74" s="183"/>
      <c r="V74" s="183"/>
      <c r="W74" s="182">
        <v>0.64027777777777772</v>
      </c>
      <c r="X74" s="182">
        <v>0.35138888888888886</v>
      </c>
      <c r="Y74" s="183"/>
      <c r="Z74" s="183"/>
      <c r="AA74" s="182">
        <v>0.5805555555555556</v>
      </c>
      <c r="AB74" s="182">
        <v>0.47361111111111109</v>
      </c>
      <c r="AC74" s="183"/>
      <c r="AD74" s="182">
        <v>0.7368055555555556</v>
      </c>
      <c r="AE74" s="182">
        <v>0.67500000000000004</v>
      </c>
      <c r="AF74" s="182">
        <v>0.29722222222222222</v>
      </c>
      <c r="AG74" s="183"/>
      <c r="AH74" s="182">
        <v>0.41319444444444442</v>
      </c>
      <c r="AI74" s="182">
        <v>0.75</v>
      </c>
      <c r="AJ74" s="181"/>
      <c r="AL74" s="18">
        <f>VLOOKUP(AM74,id!$A:$C,3,0)</f>
        <v>199</v>
      </c>
      <c r="AM74" s="18" t="str">
        <f t="shared" si="15"/>
        <v>DejaDominik1988</v>
      </c>
      <c r="AN74" s="9" t="str">
        <f t="shared" si="16"/>
        <v>Deja</v>
      </c>
      <c r="AO74" s="9" t="str">
        <f t="shared" si="17"/>
        <v>Dominik</v>
      </c>
      <c r="AP74" s="9" t="str">
        <f t="shared" si="18"/>
        <v>KulawiKrulowie</v>
      </c>
      <c r="AQ74" s="9">
        <f t="shared" si="19"/>
        <v>1988</v>
      </c>
      <c r="AR74" s="9">
        <f t="shared" si="20"/>
        <v>23.086593839586786</v>
      </c>
      <c r="AS74" s="9"/>
      <c r="AT74" s="9">
        <f t="shared" si="21"/>
        <v>1.0257890034530219</v>
      </c>
      <c r="AU74" s="9">
        <f t="shared" si="22"/>
        <v>0.91666666666666663</v>
      </c>
      <c r="AV74" s="9">
        <f t="shared" si="23"/>
        <v>1</v>
      </c>
      <c r="AW74" s="9">
        <f t="shared" si="24"/>
        <v>0.98274826965614603</v>
      </c>
    </row>
    <row r="75" spans="1:49" ht="15" customHeight="1">
      <c r="A75" s="180">
        <v>73</v>
      </c>
      <c r="B75" s="177">
        <v>70</v>
      </c>
      <c r="C75" s="179"/>
      <c r="D75" s="177">
        <v>1055</v>
      </c>
      <c r="E75" s="177" t="s">
        <v>33</v>
      </c>
      <c r="F75" s="177" t="s">
        <v>30</v>
      </c>
      <c r="G75" s="177">
        <v>1965</v>
      </c>
      <c r="H75" s="177" t="s">
        <v>307</v>
      </c>
      <c r="I75" s="179"/>
      <c r="J75" s="177">
        <v>37</v>
      </c>
      <c r="K75" s="177">
        <v>11</v>
      </c>
      <c r="L75" s="177">
        <v>37</v>
      </c>
      <c r="M75" s="178">
        <v>0.48605324074074074</v>
      </c>
      <c r="N75" s="177">
        <v>0</v>
      </c>
      <c r="O75" s="175">
        <v>0.56180555555555556</v>
      </c>
      <c r="P75" s="176"/>
      <c r="Q75" s="176"/>
      <c r="R75" s="176"/>
      <c r="S75" s="176"/>
      <c r="T75" s="176"/>
      <c r="U75" s="175">
        <v>0.49513888888888891</v>
      </c>
      <c r="V75" s="175">
        <v>0.31111111111111112</v>
      </c>
      <c r="W75" s="175">
        <v>0.43611111111111112</v>
      </c>
      <c r="X75" s="176"/>
      <c r="Y75" s="175">
        <v>0.61597222222222225</v>
      </c>
      <c r="Z75" s="175">
        <v>0.36944444444444446</v>
      </c>
      <c r="AA75" s="176"/>
      <c r="AB75" s="176"/>
      <c r="AC75" s="175">
        <v>0.46319444444444446</v>
      </c>
      <c r="AD75" s="175">
        <v>0.34375</v>
      </c>
      <c r="AE75" s="175">
        <v>0.40416666666666667</v>
      </c>
      <c r="AF75" s="175">
        <v>0.29375000000000001</v>
      </c>
      <c r="AG75" s="175">
        <v>0.52430555555555558</v>
      </c>
      <c r="AH75" s="176"/>
      <c r="AI75" s="175">
        <v>0.75624999999999998</v>
      </c>
      <c r="AJ75" s="174"/>
      <c r="AL75" s="18">
        <f>VLOOKUP(AM75,id!$A:$C,3,0)</f>
        <v>37</v>
      </c>
      <c r="AM75" s="18" t="str">
        <f t="shared" si="15"/>
        <v>SmejdaAndrzej1965</v>
      </c>
      <c r="AN75" s="9" t="str">
        <f t="shared" si="16"/>
        <v>Smejda</v>
      </c>
      <c r="AO75" s="9" t="str">
        <f t="shared" si="17"/>
        <v>Andrzej</v>
      </c>
      <c r="AP75" s="9">
        <f t="shared" si="18"/>
        <v>0</v>
      </c>
      <c r="AQ75" s="9">
        <f t="shared" si="19"/>
        <v>1965</v>
      </c>
      <c r="AR75" s="9">
        <f t="shared" si="20"/>
        <v>22.766641521105075</v>
      </c>
      <c r="AS75" s="9"/>
      <c r="AT75" s="9">
        <f t="shared" si="21"/>
        <v>0.98614120728658172</v>
      </c>
      <c r="AU75" s="9">
        <f t="shared" si="22"/>
        <v>1</v>
      </c>
      <c r="AV75" s="9">
        <f t="shared" si="23"/>
        <v>1</v>
      </c>
      <c r="AW75" s="9">
        <f t="shared" si="24"/>
        <v>1</v>
      </c>
    </row>
    <row r="76" spans="1:49" s="170" customFormat="1" ht="15" customHeight="1">
      <c r="A76" s="187">
        <v>74</v>
      </c>
      <c r="B76" s="184">
        <v>71</v>
      </c>
      <c r="C76" s="186"/>
      <c r="D76" s="184">
        <v>1104</v>
      </c>
      <c r="E76" s="184" t="s">
        <v>297</v>
      </c>
      <c r="F76" s="184" t="s">
        <v>293</v>
      </c>
      <c r="G76" s="184">
        <v>1979</v>
      </c>
      <c r="H76" s="184" t="s">
        <v>286</v>
      </c>
      <c r="I76" s="186"/>
      <c r="J76" s="184">
        <v>36</v>
      </c>
      <c r="K76" s="184">
        <v>11</v>
      </c>
      <c r="L76" s="184">
        <v>36</v>
      </c>
      <c r="M76" s="185">
        <v>0.39643518518518517</v>
      </c>
      <c r="N76" s="184">
        <v>0</v>
      </c>
      <c r="O76" s="183"/>
      <c r="P76" s="182">
        <v>0.38055555555555554</v>
      </c>
      <c r="Q76" s="183"/>
      <c r="R76" s="183"/>
      <c r="S76" s="182">
        <v>0.4597222222222222</v>
      </c>
      <c r="T76" s="183"/>
      <c r="U76" s="182">
        <v>0.51736111111111116</v>
      </c>
      <c r="V76" s="182">
        <v>0.32708333333333334</v>
      </c>
      <c r="W76" s="182">
        <v>0.60416666666666663</v>
      </c>
      <c r="X76" s="183"/>
      <c r="Y76" s="183"/>
      <c r="Z76" s="182">
        <v>0.63611111111111107</v>
      </c>
      <c r="AA76" s="183"/>
      <c r="AB76" s="183"/>
      <c r="AC76" s="182">
        <v>0.58402777777777781</v>
      </c>
      <c r="AD76" s="182">
        <v>0.35555555555555557</v>
      </c>
      <c r="AE76" s="182">
        <v>0.42777777777777776</v>
      </c>
      <c r="AF76" s="182">
        <v>0.31111111111111112</v>
      </c>
      <c r="AG76" s="182">
        <v>0.54652777777777772</v>
      </c>
      <c r="AH76" s="183"/>
      <c r="AI76" s="182">
        <v>0.66666666666666663</v>
      </c>
      <c r="AJ76" s="181"/>
      <c r="AL76" s="18">
        <f>VLOOKUP(AM76,id!$A:$C,3,0)</f>
        <v>101</v>
      </c>
      <c r="AM76" s="18" t="str">
        <f t="shared" si="15"/>
        <v>WalentowskiRadosław1979</v>
      </c>
      <c r="AN76" s="9" t="str">
        <f t="shared" si="16"/>
        <v>Walentowski</v>
      </c>
      <c r="AO76" s="9" t="str">
        <f t="shared" si="17"/>
        <v>Radosław</v>
      </c>
      <c r="AP76" s="9">
        <f t="shared" si="18"/>
        <v>0</v>
      </c>
      <c r="AQ76" s="9">
        <f t="shared" si="19"/>
        <v>1979</v>
      </c>
      <c r="AR76" s="9">
        <f t="shared" si="20"/>
        <v>22.151326885399534</v>
      </c>
      <c r="AS76" s="9"/>
      <c r="AT76" s="9">
        <f t="shared" si="21"/>
        <v>1.2260597921289269</v>
      </c>
      <c r="AU76" s="9">
        <f t="shared" si="22"/>
        <v>1</v>
      </c>
      <c r="AV76" s="9">
        <f t="shared" si="23"/>
        <v>0.97297297297297303</v>
      </c>
      <c r="AW76" s="9">
        <f t="shared" si="24"/>
        <v>1</v>
      </c>
    </row>
    <row r="77" spans="1:49" ht="15" customHeight="1">
      <c r="A77" s="180">
        <v>75</v>
      </c>
      <c r="B77" s="177">
        <v>72</v>
      </c>
      <c r="C77" s="179"/>
      <c r="D77" s="177">
        <v>1090</v>
      </c>
      <c r="E77" s="177" t="s">
        <v>533</v>
      </c>
      <c r="F77" s="177" t="s">
        <v>28</v>
      </c>
      <c r="G77" s="177">
        <v>1972</v>
      </c>
      <c r="H77" s="177" t="s">
        <v>532</v>
      </c>
      <c r="I77" s="177" t="s">
        <v>534</v>
      </c>
      <c r="J77" s="177">
        <v>36</v>
      </c>
      <c r="K77" s="177">
        <v>11</v>
      </c>
      <c r="L77" s="177">
        <v>36</v>
      </c>
      <c r="M77" s="178">
        <v>0.44806712962962963</v>
      </c>
      <c r="N77" s="177">
        <v>0</v>
      </c>
      <c r="O77" s="176"/>
      <c r="P77" s="176"/>
      <c r="Q77" s="175">
        <v>0.52638888888888891</v>
      </c>
      <c r="R77" s="175">
        <v>0.3034722222222222</v>
      </c>
      <c r="S77" s="176"/>
      <c r="T77" s="175">
        <v>0.47916666666666669</v>
      </c>
      <c r="U77" s="176"/>
      <c r="V77" s="176"/>
      <c r="W77" s="175">
        <v>0.59722222222222221</v>
      </c>
      <c r="X77" s="175">
        <v>0.33958333333333335</v>
      </c>
      <c r="Y77" s="176"/>
      <c r="Z77" s="176"/>
      <c r="AA77" s="175">
        <v>0.51041666666666663</v>
      </c>
      <c r="AB77" s="175">
        <v>0.43333333333333335</v>
      </c>
      <c r="AC77" s="175">
        <v>0.55208333333333337</v>
      </c>
      <c r="AD77" s="175">
        <v>0.70347222222222228</v>
      </c>
      <c r="AE77" s="175">
        <v>0.65277777777777779</v>
      </c>
      <c r="AF77" s="176"/>
      <c r="AG77" s="176"/>
      <c r="AH77" s="175">
        <v>0.37708333333333333</v>
      </c>
      <c r="AI77" s="175">
        <v>0.71875</v>
      </c>
      <c r="AJ77" s="174"/>
      <c r="AL77" s="18">
        <f>VLOOKUP(AM77,id!$A:$C,3,0)</f>
        <v>200</v>
      </c>
      <c r="AM77" s="18" t="str">
        <f t="shared" si="15"/>
        <v>DunowskiPrzemysław1972</v>
      </c>
      <c r="AN77" s="9" t="str">
        <f t="shared" si="16"/>
        <v>Dunowski</v>
      </c>
      <c r="AO77" s="9" t="str">
        <f t="shared" si="17"/>
        <v>Przemysław</v>
      </c>
      <c r="AP77" s="9" t="str">
        <f t="shared" si="18"/>
        <v>MTB4FUN</v>
      </c>
      <c r="AQ77" s="9">
        <f t="shared" si="19"/>
        <v>1972</v>
      </c>
      <c r="AR77" s="9">
        <f t="shared" si="20"/>
        <v>19.59877169112972</v>
      </c>
      <c r="AS77" s="9"/>
      <c r="AT77" s="9">
        <f t="shared" si="21"/>
        <v>0.88476739079895639</v>
      </c>
      <c r="AU77" s="9">
        <f t="shared" si="22"/>
        <v>1</v>
      </c>
      <c r="AV77" s="9">
        <f t="shared" si="23"/>
        <v>1</v>
      </c>
      <c r="AW77" s="9">
        <f t="shared" si="24"/>
        <v>1</v>
      </c>
    </row>
    <row r="78" spans="1:49" ht="15" customHeight="1">
      <c r="A78" s="180">
        <v>77</v>
      </c>
      <c r="B78" s="177">
        <v>73</v>
      </c>
      <c r="C78" s="179"/>
      <c r="D78" s="177">
        <v>1092</v>
      </c>
      <c r="E78" s="177" t="s">
        <v>533</v>
      </c>
      <c r="F78" s="177" t="s">
        <v>78</v>
      </c>
      <c r="G78" s="177">
        <v>2001</v>
      </c>
      <c r="H78" s="177" t="s">
        <v>532</v>
      </c>
      <c r="I78" s="177" t="s">
        <v>531</v>
      </c>
      <c r="J78" s="177">
        <v>36</v>
      </c>
      <c r="K78" s="177">
        <v>11</v>
      </c>
      <c r="L78" s="177">
        <v>36</v>
      </c>
      <c r="M78" s="178">
        <v>0.44824074074074072</v>
      </c>
      <c r="N78" s="177">
        <v>0</v>
      </c>
      <c r="O78" s="176"/>
      <c r="P78" s="176"/>
      <c r="Q78" s="175">
        <v>0.52638888888888891</v>
      </c>
      <c r="R78" s="175">
        <v>0.30416666666666664</v>
      </c>
      <c r="S78" s="176"/>
      <c r="T78" s="175">
        <v>0.47986111111111113</v>
      </c>
      <c r="U78" s="176"/>
      <c r="V78" s="176"/>
      <c r="W78" s="175">
        <v>0.59722222222222221</v>
      </c>
      <c r="X78" s="175">
        <v>0.33958333333333335</v>
      </c>
      <c r="Y78" s="176"/>
      <c r="Z78" s="176"/>
      <c r="AA78" s="175">
        <v>0.51041666666666663</v>
      </c>
      <c r="AB78" s="175">
        <v>0.43402777777777779</v>
      </c>
      <c r="AC78" s="175">
        <v>0.55208333333333337</v>
      </c>
      <c r="AD78" s="175">
        <v>0.70347222222222228</v>
      </c>
      <c r="AE78" s="175">
        <v>0.65277777777777779</v>
      </c>
      <c r="AF78" s="176"/>
      <c r="AG78" s="176"/>
      <c r="AH78" s="175">
        <v>0.37708333333333333</v>
      </c>
      <c r="AI78" s="175">
        <v>0.71875</v>
      </c>
      <c r="AJ78" s="174"/>
      <c r="AL78" s="18">
        <f>VLOOKUP(AM78,id!$A:$C,3,0)</f>
        <v>201</v>
      </c>
      <c r="AM78" s="18" t="str">
        <f t="shared" si="15"/>
        <v>DunowskiMaciej2001</v>
      </c>
      <c r="AN78" s="9" t="str">
        <f t="shared" si="16"/>
        <v>Dunowski</v>
      </c>
      <c r="AO78" s="9" t="str">
        <f t="shared" si="17"/>
        <v>Maciej</v>
      </c>
      <c r="AP78" s="9" t="str">
        <f t="shared" si="18"/>
        <v>fan MTB4FUN</v>
      </c>
      <c r="AQ78" s="9">
        <f t="shared" si="19"/>
        <v>2001</v>
      </c>
      <c r="AR78" s="9">
        <f t="shared" si="20"/>
        <v>19.591180760140077</v>
      </c>
      <c r="AS78" s="9"/>
      <c r="AT78" s="9">
        <f t="shared" si="21"/>
        <v>0.99961268332989062</v>
      </c>
      <c r="AU78" s="9">
        <f t="shared" si="22"/>
        <v>1</v>
      </c>
      <c r="AV78" s="9">
        <f t="shared" si="23"/>
        <v>1</v>
      </c>
      <c r="AW78" s="9">
        <f t="shared" si="24"/>
        <v>1</v>
      </c>
    </row>
    <row r="79" spans="1:49" s="170" customFormat="1" ht="15" customHeight="1">
      <c r="A79" s="187">
        <v>78</v>
      </c>
      <c r="B79" s="184">
        <v>74</v>
      </c>
      <c r="C79" s="186"/>
      <c r="D79" s="184">
        <v>1027</v>
      </c>
      <c r="E79" s="184" t="s">
        <v>225</v>
      </c>
      <c r="F79" s="184" t="s">
        <v>58</v>
      </c>
      <c r="G79" s="184">
        <v>1970</v>
      </c>
      <c r="H79" s="184" t="s">
        <v>530</v>
      </c>
      <c r="I79" s="186"/>
      <c r="J79" s="184">
        <v>36</v>
      </c>
      <c r="K79" s="184">
        <v>11</v>
      </c>
      <c r="L79" s="184">
        <v>36</v>
      </c>
      <c r="M79" s="185">
        <v>0.47878472222222224</v>
      </c>
      <c r="N79" s="184">
        <v>0</v>
      </c>
      <c r="O79" s="182">
        <v>0.61111111111111116</v>
      </c>
      <c r="P79" s="183"/>
      <c r="Q79" s="183"/>
      <c r="R79" s="183"/>
      <c r="S79" s="182">
        <v>0.45416666666666666</v>
      </c>
      <c r="T79" s="183"/>
      <c r="U79" s="182">
        <v>0.49236111111111114</v>
      </c>
      <c r="V79" s="182">
        <v>0.31319444444444444</v>
      </c>
      <c r="W79" s="182">
        <v>0.40486111111111112</v>
      </c>
      <c r="X79" s="183"/>
      <c r="Y79" s="183"/>
      <c r="Z79" s="182">
        <v>0.3659722222222222</v>
      </c>
      <c r="AA79" s="183"/>
      <c r="AB79" s="183"/>
      <c r="AC79" s="182">
        <v>0.56666666666666665</v>
      </c>
      <c r="AD79" s="182">
        <v>0.34652777777777777</v>
      </c>
      <c r="AE79" s="182">
        <v>0.42986111111111114</v>
      </c>
      <c r="AF79" s="182">
        <v>0.29791666666666666</v>
      </c>
      <c r="AG79" s="182">
        <v>0.52500000000000002</v>
      </c>
      <c r="AH79" s="183"/>
      <c r="AI79" s="182">
        <v>0.74930555555555556</v>
      </c>
      <c r="AJ79" s="181"/>
      <c r="AL79" s="18">
        <f>VLOOKUP(AM79,id!$A:$C,3,0)</f>
        <v>71</v>
      </c>
      <c r="AM79" s="18" t="str">
        <f t="shared" si="15"/>
        <v>ZawadzkiArtur1970</v>
      </c>
      <c r="AN79" s="9" t="str">
        <f t="shared" si="16"/>
        <v>Zawadzki</v>
      </c>
      <c r="AO79" s="9" t="str">
        <f t="shared" si="17"/>
        <v>Artur</v>
      </c>
      <c r="AP79" s="9">
        <f t="shared" si="18"/>
        <v>0</v>
      </c>
      <c r="AQ79" s="9">
        <f t="shared" si="19"/>
        <v>1970</v>
      </c>
      <c r="AR79" s="9">
        <f t="shared" si="20"/>
        <v>18.341365061007682</v>
      </c>
      <c r="AS79" s="9"/>
      <c r="AT79" s="9">
        <f t="shared" si="21"/>
        <v>0.93620518771001027</v>
      </c>
      <c r="AU79" s="9">
        <f t="shared" si="22"/>
        <v>1</v>
      </c>
      <c r="AV79" s="9">
        <f t="shared" si="23"/>
        <v>1</v>
      </c>
      <c r="AW79" s="9">
        <f t="shared" si="24"/>
        <v>1</v>
      </c>
    </row>
    <row r="80" spans="1:49" ht="15" customHeight="1">
      <c r="A80" s="180">
        <v>79</v>
      </c>
      <c r="B80" s="177">
        <v>75</v>
      </c>
      <c r="C80" s="179"/>
      <c r="D80" s="177">
        <v>1077</v>
      </c>
      <c r="E80" s="177" t="s">
        <v>529</v>
      </c>
      <c r="F80" s="177" t="s">
        <v>528</v>
      </c>
      <c r="G80" s="177">
        <v>1970</v>
      </c>
      <c r="H80" s="177" t="s">
        <v>321</v>
      </c>
      <c r="I80" s="177" t="s">
        <v>523</v>
      </c>
      <c r="J80" s="177">
        <v>36</v>
      </c>
      <c r="K80" s="177">
        <v>11</v>
      </c>
      <c r="L80" s="177">
        <v>36</v>
      </c>
      <c r="M80" s="178">
        <v>0.48982638888888891</v>
      </c>
      <c r="N80" s="177">
        <v>0</v>
      </c>
      <c r="O80" s="175">
        <v>0.59652777777777777</v>
      </c>
      <c r="P80" s="176"/>
      <c r="Q80" s="176"/>
      <c r="R80" s="176"/>
      <c r="S80" s="176"/>
      <c r="T80" s="175">
        <v>0.72430555555555554</v>
      </c>
      <c r="U80" s="176"/>
      <c r="V80" s="175">
        <v>0.31597222222222221</v>
      </c>
      <c r="W80" s="175">
        <v>0.46805555555555556</v>
      </c>
      <c r="X80" s="176"/>
      <c r="Y80" s="175">
        <v>0.62361111111111112</v>
      </c>
      <c r="Z80" s="175">
        <v>0.38958333333333334</v>
      </c>
      <c r="AA80" s="175">
        <v>0.68680555555555556</v>
      </c>
      <c r="AB80" s="176"/>
      <c r="AC80" s="175">
        <v>0.5131944444444444</v>
      </c>
      <c r="AD80" s="175">
        <v>0.36041666666666666</v>
      </c>
      <c r="AE80" s="176"/>
      <c r="AF80" s="175">
        <v>0.29791666666666666</v>
      </c>
      <c r="AG80" s="175">
        <v>0.55625000000000002</v>
      </c>
      <c r="AH80" s="176"/>
      <c r="AI80" s="175">
        <v>0.76041666666666663</v>
      </c>
      <c r="AJ80" s="174"/>
      <c r="AL80" s="18">
        <f>VLOOKUP(AM80,id!$A:$C,3,0)</f>
        <v>202</v>
      </c>
      <c r="AM80" s="18" t="str">
        <f t="shared" si="15"/>
        <v>SkolimowskiWaldemar1970</v>
      </c>
      <c r="AN80" s="9" t="str">
        <f t="shared" si="16"/>
        <v>Skolimowski</v>
      </c>
      <c r="AO80" s="9" t="str">
        <f t="shared" si="17"/>
        <v>Waldemar</v>
      </c>
      <c r="AP80" s="9" t="str">
        <f t="shared" si="18"/>
        <v>MH Automatyka Team</v>
      </c>
      <c r="AQ80" s="9">
        <f t="shared" si="19"/>
        <v>1970</v>
      </c>
      <c r="AR80" s="9">
        <f t="shared" si="20"/>
        <v>17.927914002001483</v>
      </c>
      <c r="AS80" s="9"/>
      <c r="AT80" s="9">
        <f t="shared" si="21"/>
        <v>0.97745799957467927</v>
      </c>
      <c r="AU80" s="9">
        <f t="shared" si="22"/>
        <v>1</v>
      </c>
      <c r="AV80" s="9">
        <f t="shared" si="23"/>
        <v>1</v>
      </c>
      <c r="AW80" s="9">
        <f t="shared" si="24"/>
        <v>1</v>
      </c>
    </row>
    <row r="81" spans="1:49" s="170" customFormat="1" ht="15" customHeight="1">
      <c r="A81" s="187">
        <v>80</v>
      </c>
      <c r="B81" s="184">
        <v>76</v>
      </c>
      <c r="C81" s="186"/>
      <c r="D81" s="184">
        <v>1071</v>
      </c>
      <c r="E81" s="184" t="s">
        <v>527</v>
      </c>
      <c r="F81" s="184" t="s">
        <v>526</v>
      </c>
      <c r="G81" s="184">
        <v>1975</v>
      </c>
      <c r="H81" s="184" t="s">
        <v>525</v>
      </c>
      <c r="I81" s="186"/>
      <c r="J81" s="184">
        <v>36</v>
      </c>
      <c r="K81" s="184">
        <v>11</v>
      </c>
      <c r="L81" s="184">
        <v>36</v>
      </c>
      <c r="M81" s="185">
        <v>0.49312499999999998</v>
      </c>
      <c r="N81" s="184">
        <v>0</v>
      </c>
      <c r="O81" s="182">
        <v>0.59583333333333333</v>
      </c>
      <c r="P81" s="183"/>
      <c r="Q81" s="183"/>
      <c r="R81" s="183"/>
      <c r="S81" s="183"/>
      <c r="T81" s="182">
        <v>0.72361111111111109</v>
      </c>
      <c r="U81" s="183"/>
      <c r="V81" s="182">
        <v>0.31597222222222221</v>
      </c>
      <c r="W81" s="182">
        <v>0.46736111111111112</v>
      </c>
      <c r="X81" s="183"/>
      <c r="Y81" s="182">
        <v>0.62361111111111112</v>
      </c>
      <c r="Z81" s="182">
        <v>0.38958333333333334</v>
      </c>
      <c r="AA81" s="182">
        <v>0.68680555555555556</v>
      </c>
      <c r="AB81" s="183"/>
      <c r="AC81" s="182">
        <v>0.51249999999999996</v>
      </c>
      <c r="AD81" s="182">
        <v>0.36041666666666666</v>
      </c>
      <c r="AE81" s="183"/>
      <c r="AF81" s="182">
        <v>0.2986111111111111</v>
      </c>
      <c r="AG81" s="182">
        <v>0.55555555555555558</v>
      </c>
      <c r="AH81" s="183"/>
      <c r="AI81" s="182">
        <v>0.76388888888888884</v>
      </c>
      <c r="AJ81" s="181"/>
      <c r="AL81" s="18">
        <f>VLOOKUP(AM81,id!$A:$C,3,0)</f>
        <v>203</v>
      </c>
      <c r="AM81" s="18" t="str">
        <f t="shared" si="15"/>
        <v>PaszkiewiczArkadiusz1975</v>
      </c>
      <c r="AN81" s="9" t="str">
        <f t="shared" si="16"/>
        <v>Paszkiewicz</v>
      </c>
      <c r="AO81" s="9" t="str">
        <f t="shared" si="17"/>
        <v>Arkadiusz</v>
      </c>
      <c r="AP81" s="9">
        <f t="shared" si="18"/>
        <v>0</v>
      </c>
      <c r="AQ81" s="9">
        <f t="shared" si="19"/>
        <v>1975</v>
      </c>
      <c r="AR81" s="9">
        <f t="shared" si="20"/>
        <v>17.80799062288656</v>
      </c>
      <c r="AS81" s="9"/>
      <c r="AT81" s="9">
        <f t="shared" si="21"/>
        <v>0.99331080129559224</v>
      </c>
      <c r="AU81" s="9">
        <f t="shared" si="22"/>
        <v>1</v>
      </c>
      <c r="AV81" s="9">
        <f t="shared" si="23"/>
        <v>1</v>
      </c>
      <c r="AW81" s="9">
        <f t="shared" si="24"/>
        <v>1</v>
      </c>
    </row>
    <row r="82" spans="1:49" ht="15" customHeight="1">
      <c r="A82" s="180">
        <v>81</v>
      </c>
      <c r="B82" s="177">
        <v>77</v>
      </c>
      <c r="C82" s="179"/>
      <c r="D82" s="177">
        <v>1078</v>
      </c>
      <c r="E82" s="177" t="s">
        <v>524</v>
      </c>
      <c r="F82" s="177" t="s">
        <v>30</v>
      </c>
      <c r="G82" s="177">
        <v>1970</v>
      </c>
      <c r="H82" s="177" t="s">
        <v>321</v>
      </c>
      <c r="I82" s="177" t="s">
        <v>523</v>
      </c>
      <c r="J82" s="177">
        <v>36</v>
      </c>
      <c r="K82" s="177">
        <v>11</v>
      </c>
      <c r="L82" s="177">
        <v>36</v>
      </c>
      <c r="M82" s="178">
        <v>0.4932523148148148</v>
      </c>
      <c r="N82" s="177">
        <v>0</v>
      </c>
      <c r="O82" s="175">
        <v>0.59652777777777777</v>
      </c>
      <c r="P82" s="176"/>
      <c r="Q82" s="176"/>
      <c r="R82" s="176"/>
      <c r="S82" s="176"/>
      <c r="T82" s="175">
        <v>0.72430555555555554</v>
      </c>
      <c r="U82" s="176"/>
      <c r="V82" s="175">
        <v>0.31597222222222221</v>
      </c>
      <c r="W82" s="175">
        <v>0.46736111111111112</v>
      </c>
      <c r="X82" s="176"/>
      <c r="Y82" s="175">
        <v>0.62361111111111112</v>
      </c>
      <c r="Z82" s="175">
        <v>0.38958333333333334</v>
      </c>
      <c r="AA82" s="175">
        <v>0.68680555555555556</v>
      </c>
      <c r="AB82" s="176"/>
      <c r="AC82" s="175">
        <v>0.5131944444444444</v>
      </c>
      <c r="AD82" s="175">
        <v>0.36041666666666666</v>
      </c>
      <c r="AE82" s="176"/>
      <c r="AF82" s="175">
        <v>0.2986111111111111</v>
      </c>
      <c r="AG82" s="175">
        <v>0.55625000000000002</v>
      </c>
      <c r="AH82" s="176"/>
      <c r="AI82" s="175">
        <v>0.76388888888888884</v>
      </c>
      <c r="AJ82" s="174"/>
      <c r="AL82" s="18">
        <f>VLOOKUP(AM82,id!$A:$C,3,0)</f>
        <v>204</v>
      </c>
      <c r="AM82" s="18" t="str">
        <f t="shared" si="15"/>
        <v>KalinowskiAndrzej1970</v>
      </c>
      <c r="AN82" s="9" t="str">
        <f t="shared" si="16"/>
        <v>Kalinowski</v>
      </c>
      <c r="AO82" s="9" t="str">
        <f t="shared" si="17"/>
        <v>Andrzej</v>
      </c>
      <c r="AP82" s="9" t="str">
        <f t="shared" si="18"/>
        <v>MH Automatyka Team</v>
      </c>
      <c r="AQ82" s="9">
        <f t="shared" si="19"/>
        <v>1970</v>
      </c>
      <c r="AR82" s="9">
        <f t="shared" si="20"/>
        <v>17.803394149722052</v>
      </c>
      <c r="AS82" s="9"/>
      <c r="AT82" s="9">
        <f t="shared" si="21"/>
        <v>0.99974188704038291</v>
      </c>
      <c r="AU82" s="9">
        <f t="shared" si="22"/>
        <v>1</v>
      </c>
      <c r="AV82" s="9">
        <f t="shared" si="23"/>
        <v>1</v>
      </c>
      <c r="AW82" s="9">
        <f t="shared" si="24"/>
        <v>1</v>
      </c>
    </row>
    <row r="83" spans="1:49" s="170" customFormat="1" ht="15" customHeight="1">
      <c r="A83" s="187">
        <v>82</v>
      </c>
      <c r="B83" s="184">
        <v>78</v>
      </c>
      <c r="C83" s="186"/>
      <c r="D83" s="184">
        <v>1032</v>
      </c>
      <c r="E83" s="184" t="s">
        <v>522</v>
      </c>
      <c r="F83" s="184" t="s">
        <v>329</v>
      </c>
      <c r="G83" s="184">
        <v>1958</v>
      </c>
      <c r="H83" s="184" t="s">
        <v>321</v>
      </c>
      <c r="I83" s="186"/>
      <c r="J83" s="184">
        <v>35</v>
      </c>
      <c r="K83" s="184">
        <v>11</v>
      </c>
      <c r="L83" s="184">
        <v>35</v>
      </c>
      <c r="M83" s="185">
        <v>0.49159722222222224</v>
      </c>
      <c r="N83" s="184">
        <v>0</v>
      </c>
      <c r="O83" s="183"/>
      <c r="P83" s="183"/>
      <c r="Q83" s="182">
        <v>0.58611111111111114</v>
      </c>
      <c r="R83" s="182">
        <v>0.74444444444444446</v>
      </c>
      <c r="S83" s="183"/>
      <c r="T83" s="182">
        <v>0.65277777777777779</v>
      </c>
      <c r="U83" s="183"/>
      <c r="V83" s="182">
        <v>0.31736111111111109</v>
      </c>
      <c r="W83" s="182">
        <v>0.54791666666666672</v>
      </c>
      <c r="X83" s="183"/>
      <c r="Y83" s="183"/>
      <c r="Z83" s="182">
        <v>0.39444444444444443</v>
      </c>
      <c r="AA83" s="182">
        <v>0.61388888888888893</v>
      </c>
      <c r="AB83" s="183"/>
      <c r="AC83" s="183"/>
      <c r="AD83" s="182">
        <v>0.36944444444444446</v>
      </c>
      <c r="AE83" s="182">
        <v>0.44583333333333336</v>
      </c>
      <c r="AF83" s="182">
        <v>0.29444444444444445</v>
      </c>
      <c r="AG83" s="183"/>
      <c r="AH83" s="182">
        <v>0.70486111111111116</v>
      </c>
      <c r="AI83" s="182">
        <v>0.76180555555555551</v>
      </c>
      <c r="AJ83" s="181"/>
      <c r="AL83" s="18">
        <f>VLOOKUP(AM83,id!$A:$C,3,0)</f>
        <v>205</v>
      </c>
      <c r="AM83" s="18" t="str">
        <f t="shared" si="15"/>
        <v>PiątkowskiZbigniew1958</v>
      </c>
      <c r="AN83" s="9" t="str">
        <f t="shared" si="16"/>
        <v>Piątkowski</v>
      </c>
      <c r="AO83" s="9" t="str">
        <f t="shared" si="17"/>
        <v>Zbigniew</v>
      </c>
      <c r="AP83" s="9">
        <f t="shared" si="18"/>
        <v>0</v>
      </c>
      <c r="AQ83" s="9">
        <f t="shared" si="19"/>
        <v>1958</v>
      </c>
      <c r="AR83" s="9">
        <f t="shared" si="20"/>
        <v>17.308855423340884</v>
      </c>
      <c r="AS83" s="9"/>
      <c r="AT83" s="9">
        <f t="shared" si="21"/>
        <v>1.0033667655506897</v>
      </c>
      <c r="AU83" s="9">
        <f t="shared" si="22"/>
        <v>1</v>
      </c>
      <c r="AV83" s="9">
        <f t="shared" si="23"/>
        <v>0.97222222222222221</v>
      </c>
      <c r="AW83" s="9">
        <f t="shared" si="24"/>
        <v>1</v>
      </c>
    </row>
    <row r="84" spans="1:49" ht="15" customHeight="1">
      <c r="A84" s="180">
        <v>83</v>
      </c>
      <c r="B84" s="177">
        <v>79</v>
      </c>
      <c r="C84" s="179"/>
      <c r="D84" s="177">
        <v>1068</v>
      </c>
      <c r="E84" s="177" t="s">
        <v>72</v>
      </c>
      <c r="F84" s="177" t="s">
        <v>73</v>
      </c>
      <c r="G84" s="177">
        <v>1963</v>
      </c>
      <c r="H84" s="177" t="s">
        <v>445</v>
      </c>
      <c r="I84" s="179"/>
      <c r="J84" s="177">
        <v>34</v>
      </c>
      <c r="K84" s="177">
        <v>9</v>
      </c>
      <c r="L84" s="177">
        <v>34</v>
      </c>
      <c r="M84" s="178">
        <v>0.47886574074074073</v>
      </c>
      <c r="N84" s="177">
        <v>0</v>
      </c>
      <c r="O84" s="176"/>
      <c r="P84" s="176"/>
      <c r="Q84" s="176"/>
      <c r="R84" s="176"/>
      <c r="S84" s="175">
        <v>0.48888888888888887</v>
      </c>
      <c r="T84" s="176"/>
      <c r="U84" s="176"/>
      <c r="V84" s="176"/>
      <c r="W84" s="175">
        <v>0.41597222222222224</v>
      </c>
      <c r="X84" s="176"/>
      <c r="Y84" s="175">
        <v>0.64722222222222225</v>
      </c>
      <c r="Z84" s="175">
        <v>0.35208333333333336</v>
      </c>
      <c r="AA84" s="176"/>
      <c r="AB84" s="176"/>
      <c r="AC84" s="175">
        <v>0.54861111111111116</v>
      </c>
      <c r="AD84" s="175">
        <v>0.3298611111111111</v>
      </c>
      <c r="AE84" s="175">
        <v>0.45555555555555555</v>
      </c>
      <c r="AF84" s="175">
        <v>0.29444444444444445</v>
      </c>
      <c r="AG84" s="175">
        <v>0.59375</v>
      </c>
      <c r="AH84" s="176"/>
      <c r="AI84" s="175">
        <v>0.74930555555555556</v>
      </c>
      <c r="AJ84" s="174"/>
      <c r="AL84" s="18">
        <f>VLOOKUP(AM84,id!$A:$C,3,0)</f>
        <v>31</v>
      </c>
      <c r="AM84" s="18" t="str">
        <f t="shared" si="15"/>
        <v>JańczakWiesław1963</v>
      </c>
      <c r="AN84" s="9" t="str">
        <f t="shared" si="16"/>
        <v>Jańczak</v>
      </c>
      <c r="AO84" s="9" t="str">
        <f t="shared" si="17"/>
        <v>Wiesław</v>
      </c>
      <c r="AP84" s="9">
        <f t="shared" si="18"/>
        <v>0</v>
      </c>
      <c r="AQ84" s="9">
        <f t="shared" si="19"/>
        <v>1963</v>
      </c>
      <c r="AR84" s="9">
        <f t="shared" si="20"/>
        <v>16.814316696959715</v>
      </c>
      <c r="AS84" s="9"/>
      <c r="AT84" s="9">
        <f t="shared" si="21"/>
        <v>1.0265867452989801</v>
      </c>
      <c r="AU84" s="9">
        <f t="shared" si="22"/>
        <v>0.81818181818181823</v>
      </c>
      <c r="AV84" s="9">
        <f t="shared" si="23"/>
        <v>0.97142857142857142</v>
      </c>
      <c r="AW84" s="9">
        <f t="shared" si="24"/>
        <v>0.96066056837243674</v>
      </c>
    </row>
    <row r="85" spans="1:49" s="170" customFormat="1" ht="15" customHeight="1">
      <c r="A85" s="187">
        <v>84</v>
      </c>
      <c r="B85" s="184">
        <v>80</v>
      </c>
      <c r="C85" s="186"/>
      <c r="D85" s="184">
        <v>1088</v>
      </c>
      <c r="E85" s="184" t="s">
        <v>521</v>
      </c>
      <c r="F85" s="184" t="s">
        <v>55</v>
      </c>
      <c r="G85" s="184">
        <v>1983</v>
      </c>
      <c r="H85" s="184" t="s">
        <v>321</v>
      </c>
      <c r="I85" s="184" t="s">
        <v>520</v>
      </c>
      <c r="J85" s="184">
        <v>33</v>
      </c>
      <c r="K85" s="184">
        <v>9</v>
      </c>
      <c r="L85" s="184">
        <v>33</v>
      </c>
      <c r="M85" s="185">
        <v>0.48531249999999998</v>
      </c>
      <c r="N85" s="184">
        <v>0</v>
      </c>
      <c r="O85" s="183"/>
      <c r="P85" s="183"/>
      <c r="Q85" s="183"/>
      <c r="R85" s="183"/>
      <c r="S85" s="182">
        <v>0.47013888888888888</v>
      </c>
      <c r="T85" s="183"/>
      <c r="U85" s="183"/>
      <c r="V85" s="182">
        <v>0.31666666666666665</v>
      </c>
      <c r="W85" s="182">
        <v>0.53680555555555554</v>
      </c>
      <c r="X85" s="183"/>
      <c r="Y85" s="183"/>
      <c r="Z85" s="182">
        <v>0.38472222222222224</v>
      </c>
      <c r="AA85" s="183"/>
      <c r="AB85" s="183"/>
      <c r="AC85" s="182">
        <v>0.55763888888888891</v>
      </c>
      <c r="AD85" s="182">
        <v>0.35486111111111113</v>
      </c>
      <c r="AE85" s="182">
        <v>0.41666666666666669</v>
      </c>
      <c r="AF85" s="182">
        <v>0.29791666666666666</v>
      </c>
      <c r="AG85" s="182">
        <v>0.60624999999999996</v>
      </c>
      <c r="AH85" s="183"/>
      <c r="AI85" s="182">
        <v>0.75555555555555554</v>
      </c>
      <c r="AJ85" s="181"/>
      <c r="AL85" s="18">
        <f>VLOOKUP(AM85,id!$A:$C,3,0)</f>
        <v>206</v>
      </c>
      <c r="AM85" s="18" t="str">
        <f t="shared" si="15"/>
        <v>LarczyńskiTomasz1983</v>
      </c>
      <c r="AN85" s="9" t="str">
        <f t="shared" si="16"/>
        <v>Larczyński</v>
      </c>
      <c r="AO85" s="9" t="str">
        <f t="shared" si="17"/>
        <v>Tomasz</v>
      </c>
      <c r="AP85" s="9" t="str">
        <f t="shared" si="18"/>
        <v>Partia Razem</v>
      </c>
      <c r="AQ85" s="9">
        <f t="shared" si="19"/>
        <v>1983</v>
      </c>
      <c r="AR85" s="9">
        <f t="shared" si="20"/>
        <v>16.319777970578546</v>
      </c>
      <c r="AS85" s="9"/>
      <c r="AT85" s="9">
        <f t="shared" si="21"/>
        <v>0.9867162719706184</v>
      </c>
      <c r="AU85" s="9">
        <f t="shared" si="22"/>
        <v>1</v>
      </c>
      <c r="AV85" s="9">
        <f t="shared" si="23"/>
        <v>0.97058823529411764</v>
      </c>
      <c r="AW85" s="9">
        <f t="shared" si="24"/>
        <v>1</v>
      </c>
    </row>
    <row r="86" spans="1:49" ht="15" customHeight="1">
      <c r="A86" s="180">
        <v>85</v>
      </c>
      <c r="B86" s="177">
        <v>81</v>
      </c>
      <c r="C86" s="179"/>
      <c r="D86" s="177">
        <v>1053</v>
      </c>
      <c r="E86" s="177" t="s">
        <v>117</v>
      </c>
      <c r="F86" s="177" t="s">
        <v>20</v>
      </c>
      <c r="G86" s="177">
        <v>1984</v>
      </c>
      <c r="H86" s="177" t="s">
        <v>519</v>
      </c>
      <c r="I86" s="177" t="s">
        <v>223</v>
      </c>
      <c r="J86" s="177">
        <v>32</v>
      </c>
      <c r="K86" s="177">
        <v>13</v>
      </c>
      <c r="L86" s="177">
        <v>45</v>
      </c>
      <c r="M86" s="178">
        <v>0.50843749999999999</v>
      </c>
      <c r="N86" s="177">
        <v>13</v>
      </c>
      <c r="O86" s="176"/>
      <c r="P86" s="176"/>
      <c r="Q86" s="176"/>
      <c r="R86" s="176"/>
      <c r="S86" s="175">
        <v>0.47499999999999998</v>
      </c>
      <c r="T86" s="175">
        <v>0.67708333333333337</v>
      </c>
      <c r="U86" s="175">
        <v>0.52916666666666667</v>
      </c>
      <c r="V86" s="175">
        <v>0.31527777777777777</v>
      </c>
      <c r="W86" s="175">
        <v>0.40486111111111112</v>
      </c>
      <c r="X86" s="176"/>
      <c r="Y86" s="176"/>
      <c r="Z86" s="175">
        <v>0.37222222222222223</v>
      </c>
      <c r="AA86" s="175">
        <v>0.66180555555555554</v>
      </c>
      <c r="AB86" s="175">
        <v>0.72152777777777777</v>
      </c>
      <c r="AC86" s="175">
        <v>0.5854166666666667</v>
      </c>
      <c r="AD86" s="175">
        <v>0.34930555555555554</v>
      </c>
      <c r="AE86" s="175">
        <v>0.4375</v>
      </c>
      <c r="AF86" s="175">
        <v>0.29722222222222222</v>
      </c>
      <c r="AG86" s="175">
        <v>0.55486111111111114</v>
      </c>
      <c r="AH86" s="176"/>
      <c r="AI86" s="175">
        <v>0.77916666666666667</v>
      </c>
      <c r="AJ86" s="174"/>
      <c r="AL86" s="18">
        <f>VLOOKUP(AM86,id!$A:$C,3,0)</f>
        <v>24</v>
      </c>
      <c r="AM86" s="18" t="str">
        <f t="shared" si="15"/>
        <v>CichońPaweł1984</v>
      </c>
      <c r="AN86" s="9" t="str">
        <f t="shared" si="16"/>
        <v>Cichoń</v>
      </c>
      <c r="AO86" s="9" t="str">
        <f t="shared" si="17"/>
        <v>Paweł</v>
      </c>
      <c r="AP86" s="9" t="str">
        <f t="shared" si="18"/>
        <v>KOOPER Architektura</v>
      </c>
      <c r="AQ86" s="9">
        <f t="shared" si="19"/>
        <v>1984</v>
      </c>
      <c r="AR86" s="9">
        <f t="shared" si="20"/>
        <v>15.825239244197379</v>
      </c>
      <c r="AS86" s="9"/>
      <c r="AT86" s="9">
        <f t="shared" si="21"/>
        <v>0.95451751690227415</v>
      </c>
      <c r="AU86" s="9">
        <f t="shared" si="22"/>
        <v>1.4444444444444444</v>
      </c>
      <c r="AV86" s="9">
        <f t="shared" si="23"/>
        <v>0.96969696969696972</v>
      </c>
      <c r="AW86" s="9">
        <f t="shared" si="24"/>
        <v>1.0763169225148108</v>
      </c>
    </row>
    <row r="87" spans="1:49" s="170" customFormat="1" ht="15" customHeight="1">
      <c r="A87" s="187">
        <v>86</v>
      </c>
      <c r="B87" s="184">
        <v>82</v>
      </c>
      <c r="C87" s="186"/>
      <c r="D87" s="184">
        <v>1033</v>
      </c>
      <c r="E87" s="184" t="s">
        <v>173</v>
      </c>
      <c r="F87" s="184" t="s">
        <v>19</v>
      </c>
      <c r="G87" s="184">
        <v>1976</v>
      </c>
      <c r="H87" s="184" t="s">
        <v>518</v>
      </c>
      <c r="I87" s="184" t="s">
        <v>226</v>
      </c>
      <c r="J87" s="184">
        <v>32</v>
      </c>
      <c r="K87" s="184">
        <v>10</v>
      </c>
      <c r="L87" s="184">
        <v>34</v>
      </c>
      <c r="M87" s="185">
        <v>0.50081018518518516</v>
      </c>
      <c r="N87" s="184">
        <v>2</v>
      </c>
      <c r="O87" s="182">
        <v>0.66388888888888886</v>
      </c>
      <c r="P87" s="183"/>
      <c r="Q87" s="183"/>
      <c r="R87" s="183"/>
      <c r="S87" s="183"/>
      <c r="T87" s="183"/>
      <c r="U87" s="182">
        <v>0.57499999999999996</v>
      </c>
      <c r="V87" s="182">
        <v>0.34444444444444444</v>
      </c>
      <c r="W87" s="182">
        <v>0.44097222222222221</v>
      </c>
      <c r="X87" s="183"/>
      <c r="Y87" s="183"/>
      <c r="Z87" s="182">
        <v>0.39374999999999999</v>
      </c>
      <c r="AA87" s="183"/>
      <c r="AB87" s="183"/>
      <c r="AC87" s="182">
        <v>0.59722222222222221</v>
      </c>
      <c r="AD87" s="182">
        <v>0.37430555555555556</v>
      </c>
      <c r="AE87" s="182">
        <v>0.47847222222222224</v>
      </c>
      <c r="AF87" s="182">
        <v>0.32430555555555557</v>
      </c>
      <c r="AG87" s="182">
        <v>0.63194444444444442</v>
      </c>
      <c r="AH87" s="183"/>
      <c r="AI87" s="182">
        <v>0.77152777777777781</v>
      </c>
      <c r="AJ87" s="181"/>
      <c r="AL87" s="18">
        <f>VLOOKUP(AM87,id!$A:$C,3,0)</f>
        <v>75</v>
      </c>
      <c r="AM87" s="18" t="str">
        <f t="shared" si="15"/>
        <v>JóźwiukPiotr1976</v>
      </c>
      <c r="AN87" s="9" t="str">
        <f t="shared" si="16"/>
        <v>Jóźwiuk</v>
      </c>
      <c r="AO87" s="9" t="str">
        <f t="shared" si="17"/>
        <v>Piotr</v>
      </c>
      <c r="AP87" s="9" t="str">
        <f t="shared" si="18"/>
        <v>Brotherhood of Moonshine</v>
      </c>
      <c r="AQ87" s="9">
        <f t="shared" si="19"/>
        <v>1976</v>
      </c>
      <c r="AR87" s="9">
        <f t="shared" si="20"/>
        <v>15.016254280919568</v>
      </c>
      <c r="AS87" s="9"/>
      <c r="AT87" s="9">
        <f t="shared" si="21"/>
        <v>1.0152299514675296</v>
      </c>
      <c r="AU87" s="9">
        <f t="shared" si="22"/>
        <v>0.76923076923076927</v>
      </c>
      <c r="AV87" s="9">
        <f t="shared" si="23"/>
        <v>1</v>
      </c>
      <c r="AW87" s="9">
        <f t="shared" si="24"/>
        <v>0.94888008005474922</v>
      </c>
    </row>
    <row r="88" spans="1:49" ht="15" customHeight="1">
      <c r="A88" s="180">
        <v>87</v>
      </c>
      <c r="B88" s="177">
        <v>83</v>
      </c>
      <c r="C88" s="179"/>
      <c r="D88" s="177">
        <v>1048</v>
      </c>
      <c r="E88" s="177" t="s">
        <v>517</v>
      </c>
      <c r="F88" s="177" t="s">
        <v>38</v>
      </c>
      <c r="G88" s="177">
        <v>1951</v>
      </c>
      <c r="H88" s="177" t="s">
        <v>516</v>
      </c>
      <c r="I88" s="179"/>
      <c r="J88" s="177">
        <v>31</v>
      </c>
      <c r="K88" s="177">
        <v>10</v>
      </c>
      <c r="L88" s="177">
        <v>31</v>
      </c>
      <c r="M88" s="178">
        <v>0.49577546296296299</v>
      </c>
      <c r="N88" s="177">
        <v>0</v>
      </c>
      <c r="O88" s="175">
        <v>0.60972222222222228</v>
      </c>
      <c r="P88" s="175">
        <v>0.38333333333333336</v>
      </c>
      <c r="Q88" s="176"/>
      <c r="R88" s="176"/>
      <c r="S88" s="176"/>
      <c r="T88" s="176"/>
      <c r="U88" s="175">
        <v>0.54722222222222228</v>
      </c>
      <c r="V88" s="175">
        <v>0.32569444444444445</v>
      </c>
      <c r="W88" s="175">
        <v>0.48194444444444445</v>
      </c>
      <c r="X88" s="176"/>
      <c r="Y88" s="175">
        <v>0.64027777777777772</v>
      </c>
      <c r="Z88" s="176"/>
      <c r="AA88" s="176"/>
      <c r="AB88" s="176"/>
      <c r="AC88" s="175">
        <v>0.5131944444444444</v>
      </c>
      <c r="AD88" s="176"/>
      <c r="AE88" s="175">
        <v>0.43263888888888891</v>
      </c>
      <c r="AF88" s="175">
        <v>0.29791666666666666</v>
      </c>
      <c r="AG88" s="175">
        <v>0.56944444444444442</v>
      </c>
      <c r="AH88" s="176"/>
      <c r="AI88" s="175">
        <v>0.76597222222222228</v>
      </c>
      <c r="AJ88" s="174"/>
      <c r="AL88" s="18">
        <f>VLOOKUP(AM88,id!$A:$C,3,0)</f>
        <v>207</v>
      </c>
      <c r="AM88" s="18" t="str">
        <f t="shared" si="15"/>
        <v>RedlarskiMarek1951</v>
      </c>
      <c r="AN88" s="9" t="str">
        <f t="shared" si="16"/>
        <v>Redlarski</v>
      </c>
      <c r="AO88" s="9" t="str">
        <f t="shared" si="17"/>
        <v>Marek</v>
      </c>
      <c r="AP88" s="9">
        <f t="shared" si="18"/>
        <v>0</v>
      </c>
      <c r="AQ88" s="9">
        <f t="shared" si="19"/>
        <v>1951</v>
      </c>
      <c r="AR88" s="9">
        <f t="shared" si="20"/>
        <v>14.546996334640832</v>
      </c>
      <c r="AS88" s="9"/>
      <c r="AT88" s="9">
        <f t="shared" si="21"/>
        <v>1.0101552468775532</v>
      </c>
      <c r="AU88" s="9">
        <f t="shared" si="22"/>
        <v>1</v>
      </c>
      <c r="AV88" s="9">
        <f t="shared" si="23"/>
        <v>0.96875</v>
      </c>
      <c r="AW88" s="9">
        <f t="shared" si="24"/>
        <v>1</v>
      </c>
    </row>
    <row r="89" spans="1:49" s="170" customFormat="1" ht="15" customHeight="1">
      <c r="A89" s="187">
        <v>88</v>
      </c>
      <c r="B89" s="184">
        <v>84</v>
      </c>
      <c r="C89" s="186"/>
      <c r="D89" s="184">
        <v>1042</v>
      </c>
      <c r="E89" s="184" t="s">
        <v>515</v>
      </c>
      <c r="F89" s="184" t="s">
        <v>175</v>
      </c>
      <c r="G89" s="184">
        <v>1962</v>
      </c>
      <c r="H89" s="184" t="s">
        <v>289</v>
      </c>
      <c r="I89" s="186"/>
      <c r="J89" s="184">
        <v>31</v>
      </c>
      <c r="K89" s="184">
        <v>8</v>
      </c>
      <c r="L89" s="184">
        <v>31</v>
      </c>
      <c r="M89" s="185">
        <v>0.47184027777777776</v>
      </c>
      <c r="N89" s="184">
        <v>0</v>
      </c>
      <c r="O89" s="183"/>
      <c r="P89" s="183"/>
      <c r="Q89" s="183"/>
      <c r="R89" s="183"/>
      <c r="S89" s="183"/>
      <c r="T89" s="183"/>
      <c r="U89" s="183"/>
      <c r="V89" s="182">
        <v>0.32777777777777778</v>
      </c>
      <c r="W89" s="182">
        <v>0.50069444444444444</v>
      </c>
      <c r="X89" s="183"/>
      <c r="Y89" s="183"/>
      <c r="Z89" s="182">
        <v>0.4</v>
      </c>
      <c r="AA89" s="183"/>
      <c r="AB89" s="183"/>
      <c r="AC89" s="182">
        <v>0.53402777777777777</v>
      </c>
      <c r="AD89" s="182">
        <v>0.36944444444444446</v>
      </c>
      <c r="AE89" s="182">
        <v>0.45347222222222222</v>
      </c>
      <c r="AF89" s="182">
        <v>0.30416666666666664</v>
      </c>
      <c r="AG89" s="182">
        <v>0.57222222222222219</v>
      </c>
      <c r="AH89" s="183"/>
      <c r="AI89" s="182">
        <v>0.74236111111111114</v>
      </c>
      <c r="AJ89" s="181"/>
      <c r="AL89" s="18">
        <f>VLOOKUP(AM89,id!$A:$C,3,0)</f>
        <v>208</v>
      </c>
      <c r="AM89" s="18" t="str">
        <f t="shared" si="15"/>
        <v>RzepeckiDariusz1962</v>
      </c>
      <c r="AN89" s="9" t="str">
        <f t="shared" si="16"/>
        <v>Rzepecki</v>
      </c>
      <c r="AO89" s="9" t="str">
        <f t="shared" si="17"/>
        <v>Dariusz</v>
      </c>
      <c r="AP89" s="9">
        <f t="shared" si="18"/>
        <v>0</v>
      </c>
      <c r="AQ89" s="9">
        <f t="shared" si="19"/>
        <v>1962</v>
      </c>
      <c r="AR89" s="9">
        <f t="shared" si="20"/>
        <v>13.912056309070266</v>
      </c>
      <c r="AS89" s="9"/>
      <c r="AT89" s="9">
        <f t="shared" si="21"/>
        <v>1.0507273039468199</v>
      </c>
      <c r="AU89" s="9">
        <f t="shared" si="22"/>
        <v>0.8</v>
      </c>
      <c r="AV89" s="9">
        <f t="shared" si="23"/>
        <v>1</v>
      </c>
      <c r="AW89" s="9">
        <f t="shared" si="24"/>
        <v>0.956352499790037</v>
      </c>
    </row>
    <row r="90" spans="1:49" ht="15" customHeight="1">
      <c r="A90" s="180">
        <v>89</v>
      </c>
      <c r="B90" s="177">
        <v>85</v>
      </c>
      <c r="C90" s="179"/>
      <c r="D90" s="177">
        <v>1066</v>
      </c>
      <c r="E90" s="177" t="s">
        <v>514</v>
      </c>
      <c r="F90" s="177" t="s">
        <v>99</v>
      </c>
      <c r="G90" s="177">
        <v>1991</v>
      </c>
      <c r="H90" s="177" t="s">
        <v>513</v>
      </c>
      <c r="I90" s="177" t="s">
        <v>512</v>
      </c>
      <c r="J90" s="177">
        <v>25</v>
      </c>
      <c r="K90" s="177">
        <v>8</v>
      </c>
      <c r="L90" s="177">
        <v>25</v>
      </c>
      <c r="M90" s="178">
        <v>0.49483796296296295</v>
      </c>
      <c r="N90" s="177">
        <v>0</v>
      </c>
      <c r="O90" s="176"/>
      <c r="P90" s="176"/>
      <c r="Q90" s="175">
        <v>0.69861111111111107</v>
      </c>
      <c r="R90" s="175">
        <v>0.40208333333333335</v>
      </c>
      <c r="S90" s="176"/>
      <c r="T90" s="175">
        <v>0.63124999999999998</v>
      </c>
      <c r="U90" s="176"/>
      <c r="V90" s="176"/>
      <c r="W90" s="176"/>
      <c r="X90" s="175">
        <v>0.37222222222222223</v>
      </c>
      <c r="Y90" s="176"/>
      <c r="Z90" s="176"/>
      <c r="AA90" s="175">
        <v>0.67847222222222225</v>
      </c>
      <c r="AB90" s="175">
        <v>0.59097222222222223</v>
      </c>
      <c r="AC90" s="176"/>
      <c r="AD90" s="176"/>
      <c r="AE90" s="176"/>
      <c r="AF90" s="175">
        <v>0.29722222222222222</v>
      </c>
      <c r="AG90" s="176"/>
      <c r="AH90" s="175">
        <v>0.46180555555555558</v>
      </c>
      <c r="AI90" s="175">
        <v>0.76527777777777772</v>
      </c>
      <c r="AJ90" s="174"/>
      <c r="AL90" s="18">
        <f>VLOOKUP(AM90,id!$A:$C,3,0)</f>
        <v>209</v>
      </c>
      <c r="AM90" s="18" t="str">
        <f t="shared" si="15"/>
        <v>MyślakMateusz1991</v>
      </c>
      <c r="AN90" s="9" t="str">
        <f t="shared" si="16"/>
        <v>Myślak</v>
      </c>
      <c r="AO90" s="9" t="str">
        <f t="shared" si="17"/>
        <v>Mateusz</v>
      </c>
      <c r="AP90" s="9" t="str">
        <f t="shared" si="18"/>
        <v>Kulawi Krulowie</v>
      </c>
      <c r="AQ90" s="9">
        <f t="shared" si="19"/>
        <v>1991</v>
      </c>
      <c r="AR90" s="9">
        <f t="shared" si="20"/>
        <v>11.219400249250214</v>
      </c>
      <c r="AS90" s="9"/>
      <c r="AT90" s="9">
        <f t="shared" si="21"/>
        <v>0.9535248163914487</v>
      </c>
      <c r="AU90" s="9">
        <f t="shared" si="22"/>
        <v>1</v>
      </c>
      <c r="AV90" s="9">
        <f t="shared" si="23"/>
        <v>0.80645161290322576</v>
      </c>
      <c r="AW90" s="9">
        <f t="shared" si="24"/>
        <v>1</v>
      </c>
    </row>
    <row r="91" spans="1:49" s="170" customFormat="1" ht="15" customHeight="1">
      <c r="A91" s="187">
        <v>90</v>
      </c>
      <c r="B91" s="184">
        <v>86</v>
      </c>
      <c r="C91" s="186"/>
      <c r="D91" s="184">
        <v>1065</v>
      </c>
      <c r="E91" s="184" t="s">
        <v>511</v>
      </c>
      <c r="F91" s="184" t="s">
        <v>175</v>
      </c>
      <c r="G91" s="184">
        <v>1963</v>
      </c>
      <c r="H91" s="184" t="s">
        <v>510</v>
      </c>
      <c r="I91" s="184" t="s">
        <v>509</v>
      </c>
      <c r="J91" s="184">
        <v>24</v>
      </c>
      <c r="K91" s="184">
        <v>6</v>
      </c>
      <c r="L91" s="184">
        <v>24</v>
      </c>
      <c r="M91" s="185">
        <v>0.46206018518518521</v>
      </c>
      <c r="N91" s="184">
        <v>0</v>
      </c>
      <c r="O91" s="183"/>
      <c r="P91" s="183"/>
      <c r="Q91" s="183"/>
      <c r="R91" s="183"/>
      <c r="S91" s="183"/>
      <c r="T91" s="183"/>
      <c r="U91" s="183"/>
      <c r="V91" s="183"/>
      <c r="W91" s="182">
        <v>0.41736111111111113</v>
      </c>
      <c r="X91" s="183"/>
      <c r="Y91" s="183"/>
      <c r="Z91" s="182">
        <v>0.3263888888888889</v>
      </c>
      <c r="AA91" s="183"/>
      <c r="AB91" s="183"/>
      <c r="AC91" s="182">
        <v>0.47986111111111113</v>
      </c>
      <c r="AD91" s="182">
        <v>0.29375000000000001</v>
      </c>
      <c r="AE91" s="182">
        <v>0.64027777777777772</v>
      </c>
      <c r="AF91" s="183"/>
      <c r="AG91" s="182">
        <v>0.54097222222222219</v>
      </c>
      <c r="AH91" s="183"/>
      <c r="AI91" s="182">
        <v>0.73263888888888884</v>
      </c>
      <c r="AJ91" s="181"/>
      <c r="AL91" s="18">
        <f>VLOOKUP(AM91,id!$A:$C,3,0)</f>
        <v>210</v>
      </c>
      <c r="AM91" s="18" t="str">
        <f t="shared" si="15"/>
        <v>UrbanowskiDariusz1963</v>
      </c>
      <c r="AN91" s="9" t="str">
        <f t="shared" si="16"/>
        <v>Urbanowski</v>
      </c>
      <c r="AO91" s="9" t="str">
        <f t="shared" si="17"/>
        <v>Dariusz</v>
      </c>
      <c r="AP91" s="9" t="str">
        <f t="shared" si="18"/>
        <v>Montownia</v>
      </c>
      <c r="AQ91" s="9">
        <f t="shared" si="19"/>
        <v>1963</v>
      </c>
      <c r="AR91" s="9">
        <f t="shared" si="20"/>
        <v>10.770624239280204</v>
      </c>
      <c r="AS91" s="9"/>
      <c r="AT91" s="9">
        <f t="shared" si="21"/>
        <v>1.0709383297429989</v>
      </c>
      <c r="AU91" s="9">
        <f t="shared" si="22"/>
        <v>0.75</v>
      </c>
      <c r="AV91" s="9">
        <f t="shared" si="23"/>
        <v>0.96</v>
      </c>
      <c r="AW91" s="9">
        <f t="shared" si="24"/>
        <v>0.94408751129490198</v>
      </c>
    </row>
    <row r="92" spans="1:49" ht="15" customHeight="1">
      <c r="A92" s="180">
        <v>91</v>
      </c>
      <c r="B92" s="177">
        <v>87</v>
      </c>
      <c r="C92" s="179"/>
      <c r="D92" s="177">
        <v>1046</v>
      </c>
      <c r="E92" s="177" t="s">
        <v>84</v>
      </c>
      <c r="F92" s="177" t="s">
        <v>26</v>
      </c>
      <c r="G92" s="177">
        <v>1954</v>
      </c>
      <c r="H92" s="177" t="s">
        <v>289</v>
      </c>
      <c r="I92" s="179"/>
      <c r="J92" s="177">
        <v>19</v>
      </c>
      <c r="K92" s="177">
        <v>6</v>
      </c>
      <c r="L92" s="177">
        <v>19</v>
      </c>
      <c r="M92" s="178">
        <v>0.28453703703703703</v>
      </c>
      <c r="N92" s="177">
        <v>0</v>
      </c>
      <c r="O92" s="176"/>
      <c r="P92" s="175">
        <v>0.35972222222222222</v>
      </c>
      <c r="Q92" s="176"/>
      <c r="R92" s="176"/>
      <c r="S92" s="175">
        <v>0.42291666666666666</v>
      </c>
      <c r="T92" s="176"/>
      <c r="U92" s="176"/>
      <c r="V92" s="175">
        <v>0.30902777777777779</v>
      </c>
      <c r="W92" s="176"/>
      <c r="X92" s="176"/>
      <c r="Y92" s="176"/>
      <c r="Z92" s="176"/>
      <c r="AA92" s="176"/>
      <c r="AB92" s="176"/>
      <c r="AC92" s="176"/>
      <c r="AD92" s="175">
        <v>0.33680555555555558</v>
      </c>
      <c r="AE92" s="175">
        <v>0.39097222222222222</v>
      </c>
      <c r="AF92" s="175">
        <v>0.29236111111111113</v>
      </c>
      <c r="AG92" s="176"/>
      <c r="AH92" s="176"/>
      <c r="AI92" s="175">
        <v>0.55486111111111114</v>
      </c>
      <c r="AJ92" s="174"/>
      <c r="AL92" s="18">
        <f>VLOOKUP(AM92,id!$A:$C,3,0)</f>
        <v>13</v>
      </c>
      <c r="AM92" s="18" t="str">
        <f t="shared" si="15"/>
        <v>WiktorowskiKrzysztof1954</v>
      </c>
      <c r="AN92" s="9" t="str">
        <f t="shared" si="16"/>
        <v>Wiktorowski</v>
      </c>
      <c r="AO92" s="9" t="str">
        <f t="shared" si="17"/>
        <v>Krzysztof</v>
      </c>
      <c r="AP92" s="9">
        <f t="shared" si="18"/>
        <v>0</v>
      </c>
      <c r="AQ92" s="9">
        <f t="shared" si="19"/>
        <v>1954</v>
      </c>
      <c r="AR92" s="9">
        <f t="shared" si="20"/>
        <v>8.5267441894301612</v>
      </c>
      <c r="AS92" s="9"/>
      <c r="AT92" s="9">
        <f t="shared" si="21"/>
        <v>1.6239017246989913</v>
      </c>
      <c r="AU92" s="9">
        <f t="shared" si="22"/>
        <v>1</v>
      </c>
      <c r="AV92" s="9">
        <f t="shared" si="23"/>
        <v>0.79166666666666663</v>
      </c>
      <c r="AW92" s="9">
        <f t="shared" si="24"/>
        <v>1</v>
      </c>
    </row>
    <row r="93" spans="1:49" s="170" customFormat="1" ht="15" customHeight="1">
      <c r="A93" s="187">
        <v>92</v>
      </c>
      <c r="B93" s="184">
        <v>88</v>
      </c>
      <c r="C93" s="186"/>
      <c r="D93" s="184">
        <v>1060</v>
      </c>
      <c r="E93" s="184" t="s">
        <v>169</v>
      </c>
      <c r="F93" s="184" t="s">
        <v>30</v>
      </c>
      <c r="G93" s="184">
        <v>1951</v>
      </c>
      <c r="H93" s="184" t="s">
        <v>321</v>
      </c>
      <c r="I93" s="184" t="s">
        <v>508</v>
      </c>
      <c r="J93" s="184">
        <v>14</v>
      </c>
      <c r="K93" s="184">
        <v>9</v>
      </c>
      <c r="L93" s="184">
        <v>31</v>
      </c>
      <c r="M93" s="185">
        <v>0.51153935185185184</v>
      </c>
      <c r="N93" s="184">
        <v>17</v>
      </c>
      <c r="O93" s="183"/>
      <c r="P93" s="183"/>
      <c r="Q93" s="182">
        <v>0.6020833333333333</v>
      </c>
      <c r="R93" s="182">
        <v>0.38611111111111113</v>
      </c>
      <c r="S93" s="183"/>
      <c r="T93" s="183"/>
      <c r="U93" s="183"/>
      <c r="V93" s="183"/>
      <c r="W93" s="182">
        <v>0.65555555555555556</v>
      </c>
      <c r="X93" s="182">
        <v>0.36180555555555555</v>
      </c>
      <c r="Y93" s="183"/>
      <c r="Z93" s="183"/>
      <c r="AA93" s="182">
        <v>0.58125000000000004</v>
      </c>
      <c r="AB93" s="182">
        <v>0.51111111111111107</v>
      </c>
      <c r="AC93" s="183"/>
      <c r="AD93" s="183"/>
      <c r="AE93" s="182">
        <v>0.70763888888888893</v>
      </c>
      <c r="AF93" s="182">
        <v>0.3034722222222222</v>
      </c>
      <c r="AG93" s="183"/>
      <c r="AH93" s="182">
        <v>0.44305555555555554</v>
      </c>
      <c r="AI93" s="182">
        <v>0.78194444444444444</v>
      </c>
      <c r="AJ93" s="181"/>
      <c r="AL93" s="18">
        <f>VLOOKUP(AM93,id!$A:$C,3,0)</f>
        <v>152</v>
      </c>
      <c r="AM93" s="18" t="str">
        <f t="shared" si="15"/>
        <v>PiwakowskiAndrzej1951</v>
      </c>
      <c r="AN93" s="9" t="str">
        <f t="shared" si="16"/>
        <v>Piwakowski</v>
      </c>
      <c r="AO93" s="9" t="str">
        <f t="shared" si="17"/>
        <v>Andrzej</v>
      </c>
      <c r="AP93" s="9" t="str">
        <f t="shared" si="18"/>
        <v>Hapragan</v>
      </c>
      <c r="AQ93" s="9">
        <f t="shared" si="19"/>
        <v>1951</v>
      </c>
      <c r="AR93" s="9">
        <f t="shared" si="20"/>
        <v>6.2828641395801181</v>
      </c>
      <c r="AS93" s="9"/>
      <c r="AT93" s="9">
        <f t="shared" si="21"/>
        <v>0.5562368486548861</v>
      </c>
      <c r="AU93" s="9">
        <f t="shared" si="22"/>
        <v>1.5</v>
      </c>
      <c r="AV93" s="9">
        <f t="shared" si="23"/>
        <v>0.73684210526315785</v>
      </c>
      <c r="AW93" s="9">
        <f t="shared" si="24"/>
        <v>1.0844717711976986</v>
      </c>
    </row>
    <row r="94" spans="1:49" ht="15" customHeight="1">
      <c r="A94" s="180">
        <v>93</v>
      </c>
      <c r="B94" s="177">
        <v>89</v>
      </c>
      <c r="C94" s="179"/>
      <c r="D94" s="177">
        <v>1072</v>
      </c>
      <c r="E94" s="177" t="s">
        <v>507</v>
      </c>
      <c r="F94" s="177" t="s">
        <v>78</v>
      </c>
      <c r="G94" s="177">
        <v>1963</v>
      </c>
      <c r="H94" s="177" t="s">
        <v>443</v>
      </c>
      <c r="I94" s="179"/>
      <c r="J94" s="177">
        <v>6</v>
      </c>
      <c r="K94" s="177">
        <v>2</v>
      </c>
      <c r="L94" s="177">
        <v>6</v>
      </c>
      <c r="M94" s="178">
        <v>0.4253587962962963</v>
      </c>
      <c r="N94" s="177">
        <v>0</v>
      </c>
      <c r="O94" s="176"/>
      <c r="P94" s="176"/>
      <c r="Q94" s="176"/>
      <c r="R94" s="176"/>
      <c r="S94" s="176"/>
      <c r="T94" s="176"/>
      <c r="U94" s="176"/>
      <c r="V94" s="175">
        <v>0.31736111111111109</v>
      </c>
      <c r="W94" s="176"/>
      <c r="X94" s="176"/>
      <c r="Y94" s="176"/>
      <c r="Z94" s="176"/>
      <c r="AA94" s="176"/>
      <c r="AB94" s="176"/>
      <c r="AC94" s="176"/>
      <c r="AD94" s="175">
        <v>0.58611111111111114</v>
      </c>
      <c r="AE94" s="176"/>
      <c r="AF94" s="176"/>
      <c r="AG94" s="176"/>
      <c r="AH94" s="176"/>
      <c r="AI94" s="175">
        <v>0.6958333333333333</v>
      </c>
      <c r="AJ94" s="174"/>
      <c r="AL94" s="18">
        <f>VLOOKUP(AM94,id!$A:$C,3,0)</f>
        <v>211</v>
      </c>
      <c r="AM94" s="18" t="str">
        <f t="shared" si="15"/>
        <v>AndrzejczakMaciej1963</v>
      </c>
      <c r="AN94" s="9" t="str">
        <f t="shared" si="16"/>
        <v>Andrzejczak</v>
      </c>
      <c r="AO94" s="9" t="str">
        <f t="shared" si="17"/>
        <v>Maciej</v>
      </c>
      <c r="AP94" s="9">
        <f t="shared" si="18"/>
        <v>0</v>
      </c>
      <c r="AQ94" s="9">
        <f t="shared" si="19"/>
        <v>1963</v>
      </c>
      <c r="AR94" s="9">
        <f t="shared" si="20"/>
        <v>2.6926560598200506</v>
      </c>
      <c r="AS94" s="9"/>
      <c r="AT94" s="9">
        <f t="shared" si="21"/>
        <v>1.2026067317896112</v>
      </c>
      <c r="AU94" s="9">
        <f t="shared" si="22"/>
        <v>0.22222222222222221</v>
      </c>
      <c r="AV94" s="9">
        <f t="shared" si="23"/>
        <v>0.42857142857142855</v>
      </c>
      <c r="AW94" s="9">
        <f t="shared" si="24"/>
        <v>0.7402143449743066</v>
      </c>
    </row>
    <row r="95" spans="1:49" s="170" customFormat="1" ht="15" customHeight="1">
      <c r="A95" s="187">
        <v>94</v>
      </c>
      <c r="B95" s="184">
        <v>90</v>
      </c>
      <c r="C95" s="186"/>
      <c r="D95" s="184">
        <v>1081</v>
      </c>
      <c r="E95" s="184" t="s">
        <v>506</v>
      </c>
      <c r="F95" s="184" t="s">
        <v>505</v>
      </c>
      <c r="G95" s="184">
        <v>1976</v>
      </c>
      <c r="H95" s="184" t="s">
        <v>504</v>
      </c>
      <c r="I95" s="184" t="s">
        <v>503</v>
      </c>
      <c r="J95" s="184">
        <v>5</v>
      </c>
      <c r="K95" s="184">
        <v>11</v>
      </c>
      <c r="L95" s="184">
        <v>35</v>
      </c>
      <c r="M95" s="185">
        <v>0.52075231481481477</v>
      </c>
      <c r="N95" s="184">
        <v>30</v>
      </c>
      <c r="O95" s="182">
        <v>0.68958333333333333</v>
      </c>
      <c r="P95" s="182">
        <v>0.41805555555555557</v>
      </c>
      <c r="Q95" s="183"/>
      <c r="R95" s="183"/>
      <c r="S95" s="182">
        <v>0.50555555555555554</v>
      </c>
      <c r="T95" s="183"/>
      <c r="U95" s="183"/>
      <c r="V95" s="182">
        <v>0.31527777777777777</v>
      </c>
      <c r="W95" s="182">
        <v>0.58194444444444449</v>
      </c>
      <c r="X95" s="183"/>
      <c r="Y95" s="183"/>
      <c r="Z95" s="182">
        <v>0.38541666666666669</v>
      </c>
      <c r="AA95" s="183"/>
      <c r="AB95" s="183"/>
      <c r="AC95" s="182">
        <v>0.60486111111111107</v>
      </c>
      <c r="AD95" s="182">
        <v>0.3611111111111111</v>
      </c>
      <c r="AE95" s="182">
        <v>0.45347222222222222</v>
      </c>
      <c r="AF95" s="182">
        <v>0.29583333333333334</v>
      </c>
      <c r="AG95" s="182">
        <v>0.66319444444444442</v>
      </c>
      <c r="AH95" s="183"/>
      <c r="AI95" s="182">
        <v>0.79097222222222219</v>
      </c>
      <c r="AJ95" s="181"/>
      <c r="AL95" s="18">
        <f>VLOOKUP(AM95,id!$A:$C,3,0)</f>
        <v>212</v>
      </c>
      <c r="AM95" s="18" t="str">
        <f t="shared" si="15"/>
        <v>RutkaRadoslaw1976</v>
      </c>
      <c r="AN95" s="9" t="str">
        <f t="shared" si="16"/>
        <v>Rutka</v>
      </c>
      <c r="AO95" s="9" t="str">
        <f t="shared" si="17"/>
        <v>Radoslaw</v>
      </c>
      <c r="AP95" s="9" t="str">
        <f t="shared" si="18"/>
        <v>KTS IRONMAN KWIDZYN</v>
      </c>
      <c r="AQ95" s="9">
        <f t="shared" si="19"/>
        <v>1976</v>
      </c>
      <c r="AR95" s="9">
        <f t="shared" si="20"/>
        <v>2.2438800498500422</v>
      </c>
      <c r="AS95" s="9"/>
      <c r="AT95" s="9">
        <f t="shared" si="21"/>
        <v>0.81681594914764533</v>
      </c>
      <c r="AU95" s="9">
        <f t="shared" si="22"/>
        <v>5.5</v>
      </c>
      <c r="AV95" s="9">
        <f t="shared" si="23"/>
        <v>0.83333333333333337</v>
      </c>
      <c r="AW95" s="9">
        <f t="shared" si="24"/>
        <v>1.4062823883876352</v>
      </c>
    </row>
    <row r="96" spans="1:49" ht="15" customHeight="1">
      <c r="A96" s="180">
        <v>95</v>
      </c>
      <c r="B96" s="177">
        <v>91</v>
      </c>
      <c r="C96" s="179"/>
      <c r="D96" s="177">
        <v>1014</v>
      </c>
      <c r="E96" s="177" t="s">
        <v>498</v>
      </c>
      <c r="F96" s="177" t="s">
        <v>23</v>
      </c>
      <c r="G96" s="177">
        <v>1976</v>
      </c>
      <c r="H96" s="177" t="s">
        <v>502</v>
      </c>
      <c r="I96" s="177" t="s">
        <v>501</v>
      </c>
      <c r="J96" s="177">
        <v>3</v>
      </c>
      <c r="K96" s="177">
        <v>7</v>
      </c>
      <c r="L96" s="177">
        <v>22</v>
      </c>
      <c r="M96" s="178">
        <v>0.5128125</v>
      </c>
      <c r="N96" s="177">
        <v>19</v>
      </c>
      <c r="O96" s="176"/>
      <c r="P96" s="175">
        <v>0.41041666666666665</v>
      </c>
      <c r="Q96" s="176"/>
      <c r="R96" s="176"/>
      <c r="S96" s="175">
        <v>0.54097222222222219</v>
      </c>
      <c r="T96" s="176"/>
      <c r="U96" s="175">
        <v>0.63194444444444442</v>
      </c>
      <c r="V96" s="175">
        <v>0.33611111111111114</v>
      </c>
      <c r="W96" s="176"/>
      <c r="X96" s="176"/>
      <c r="Y96" s="176"/>
      <c r="Z96" s="176"/>
      <c r="AA96" s="176"/>
      <c r="AB96" s="176"/>
      <c r="AC96" s="176"/>
      <c r="AD96" s="176"/>
      <c r="AE96" s="175">
        <v>0.47569444444444442</v>
      </c>
      <c r="AF96" s="175">
        <v>0.30694444444444446</v>
      </c>
      <c r="AG96" s="175">
        <v>0.67222222222222228</v>
      </c>
      <c r="AH96" s="176"/>
      <c r="AI96" s="175">
        <v>0.78333333333333333</v>
      </c>
      <c r="AJ96" s="174"/>
      <c r="AL96" s="18">
        <f>VLOOKUP(AM96,id!$A:$C,3,0)</f>
        <v>213</v>
      </c>
      <c r="AM96" s="18" t="str">
        <f t="shared" si="15"/>
        <v>WodzińskiGrzegorz1976</v>
      </c>
      <c r="AN96" s="9" t="str">
        <f t="shared" si="16"/>
        <v>Wodziński</v>
      </c>
      <c r="AO96" s="9" t="str">
        <f t="shared" si="17"/>
        <v>Grzegorz</v>
      </c>
      <c r="AP96" s="9" t="str">
        <f t="shared" si="18"/>
        <v>mamy.to</v>
      </c>
      <c r="AQ96" s="9">
        <f t="shared" si="19"/>
        <v>1976</v>
      </c>
      <c r="AR96" s="9">
        <f t="shared" si="20"/>
        <v>1.3463280299100253</v>
      </c>
      <c r="AS96" s="9"/>
      <c r="AT96" s="9">
        <f t="shared" si="21"/>
        <v>1.0154828808089014</v>
      </c>
      <c r="AU96" s="9">
        <f t="shared" si="22"/>
        <v>0.63636363636363635</v>
      </c>
      <c r="AV96" s="9">
        <f t="shared" si="23"/>
        <v>0.6</v>
      </c>
      <c r="AW96" s="9">
        <f t="shared" si="24"/>
        <v>0.91356840399348593</v>
      </c>
    </row>
    <row r="97" spans="1:49" s="170" customFormat="1" ht="15" customHeight="1">
      <c r="A97" s="187">
        <v>96</v>
      </c>
      <c r="B97" s="184">
        <v>92</v>
      </c>
      <c r="C97" s="186"/>
      <c r="D97" s="184">
        <v>1022</v>
      </c>
      <c r="E97" s="184" t="s">
        <v>500</v>
      </c>
      <c r="F97" s="184" t="s">
        <v>172</v>
      </c>
      <c r="G97" s="184">
        <v>1982</v>
      </c>
      <c r="H97" s="184" t="s">
        <v>499</v>
      </c>
      <c r="I97" s="186"/>
      <c r="J97" s="184">
        <v>2</v>
      </c>
      <c r="K97" s="184">
        <v>6</v>
      </c>
      <c r="L97" s="184">
        <v>23</v>
      </c>
      <c r="M97" s="185">
        <v>0.51436342592592588</v>
      </c>
      <c r="N97" s="184">
        <v>21</v>
      </c>
      <c r="O97" s="183"/>
      <c r="P97" s="183"/>
      <c r="Q97" s="183"/>
      <c r="R97" s="183"/>
      <c r="S97" s="182">
        <v>0.51527777777777772</v>
      </c>
      <c r="T97" s="183"/>
      <c r="U97" s="183"/>
      <c r="V97" s="183"/>
      <c r="W97" s="183"/>
      <c r="X97" s="183"/>
      <c r="Y97" s="183"/>
      <c r="Z97" s="182">
        <v>0.35138888888888886</v>
      </c>
      <c r="AA97" s="183"/>
      <c r="AB97" s="183"/>
      <c r="AC97" s="182">
        <v>0.68472222222222223</v>
      </c>
      <c r="AD97" s="182">
        <v>0.3263888888888889</v>
      </c>
      <c r="AE97" s="182">
        <v>0.4284722222222222</v>
      </c>
      <c r="AF97" s="183"/>
      <c r="AG97" s="182">
        <v>0.61944444444444446</v>
      </c>
      <c r="AH97" s="183"/>
      <c r="AI97" s="182">
        <v>0.78472222222222221</v>
      </c>
      <c r="AJ97" s="181"/>
      <c r="AL97" s="18">
        <f>VLOOKUP(AM97,id!$A:$C,3,0)</f>
        <v>214</v>
      </c>
      <c r="AM97" s="18" t="str">
        <f t="shared" si="15"/>
        <v>DolanieckiJakub1982</v>
      </c>
      <c r="AN97" s="9" t="str">
        <f t="shared" si="16"/>
        <v>Dolaniecki</v>
      </c>
      <c r="AO97" s="9" t="str">
        <f t="shared" si="17"/>
        <v>Jakub</v>
      </c>
      <c r="AP97" s="9">
        <f t="shared" si="18"/>
        <v>0</v>
      </c>
      <c r="AQ97" s="9">
        <f t="shared" si="19"/>
        <v>1982</v>
      </c>
      <c r="AR97" s="9">
        <f t="shared" si="20"/>
        <v>0.89755201994001688</v>
      </c>
      <c r="AS97" s="9"/>
      <c r="AT97" s="9">
        <f t="shared" si="21"/>
        <v>0.99698476631938981</v>
      </c>
      <c r="AU97" s="9">
        <f t="shared" si="22"/>
        <v>0.8571428571428571</v>
      </c>
      <c r="AV97" s="9">
        <f t="shared" si="23"/>
        <v>0.66666666666666663</v>
      </c>
      <c r="AW97" s="9">
        <f t="shared" si="24"/>
        <v>0.96964026609557907</v>
      </c>
    </row>
    <row r="98" spans="1:49" ht="15" customHeight="1">
      <c r="A98" s="180">
        <v>97</v>
      </c>
      <c r="B98" s="177">
        <v>93</v>
      </c>
      <c r="C98" s="179"/>
      <c r="D98" s="177">
        <v>1023</v>
      </c>
      <c r="E98" s="177" t="s">
        <v>500</v>
      </c>
      <c r="F98" s="177" t="s">
        <v>38</v>
      </c>
      <c r="G98" s="177">
        <v>1977</v>
      </c>
      <c r="H98" s="177" t="s">
        <v>499</v>
      </c>
      <c r="I98" s="179"/>
      <c r="J98" s="177">
        <v>1</v>
      </c>
      <c r="K98" s="177">
        <v>6</v>
      </c>
      <c r="L98" s="177">
        <v>23</v>
      </c>
      <c r="M98" s="178">
        <v>0.5146412037037037</v>
      </c>
      <c r="N98" s="177">
        <v>22</v>
      </c>
      <c r="O98" s="176"/>
      <c r="P98" s="176"/>
      <c r="Q98" s="176"/>
      <c r="R98" s="176"/>
      <c r="S98" s="175">
        <v>0.51597222222222228</v>
      </c>
      <c r="T98" s="176"/>
      <c r="U98" s="176"/>
      <c r="V98" s="176"/>
      <c r="W98" s="176"/>
      <c r="X98" s="176"/>
      <c r="Y98" s="176"/>
      <c r="Z98" s="175">
        <v>0.35138888888888886</v>
      </c>
      <c r="AA98" s="176"/>
      <c r="AB98" s="176"/>
      <c r="AC98" s="175">
        <v>0.68125000000000002</v>
      </c>
      <c r="AD98" s="175">
        <v>0.3263888888888889</v>
      </c>
      <c r="AE98" s="175">
        <v>0.4284722222222222</v>
      </c>
      <c r="AF98" s="176"/>
      <c r="AG98" s="175">
        <v>0.61944444444444446</v>
      </c>
      <c r="AH98" s="176"/>
      <c r="AI98" s="175">
        <v>0.78541666666666665</v>
      </c>
      <c r="AJ98" s="174"/>
      <c r="AL98" s="18">
        <f>VLOOKUP(AM98,id!$A:$C,3,0)</f>
        <v>215</v>
      </c>
      <c r="AM98" s="18" t="str">
        <f t="shared" si="15"/>
        <v>DolanieckiMarek1977</v>
      </c>
      <c r="AN98" s="9" t="str">
        <f t="shared" si="16"/>
        <v>Dolaniecki</v>
      </c>
      <c r="AO98" s="9" t="str">
        <f t="shared" si="17"/>
        <v>Marek</v>
      </c>
      <c r="AP98" s="9">
        <f t="shared" si="18"/>
        <v>0</v>
      </c>
      <c r="AQ98" s="9">
        <f t="shared" si="19"/>
        <v>1977</v>
      </c>
      <c r="AR98" s="9">
        <f t="shared" si="20"/>
        <v>0.44877600997000844</v>
      </c>
      <c r="AS98" s="9"/>
      <c r="AT98" s="9">
        <f t="shared" si="21"/>
        <v>0.99946024963454394</v>
      </c>
      <c r="AU98" s="9">
        <f t="shared" si="22"/>
        <v>1</v>
      </c>
      <c r="AV98" s="9">
        <f t="shared" si="23"/>
        <v>0.5</v>
      </c>
      <c r="AW98" s="9">
        <f t="shared" si="24"/>
        <v>1</v>
      </c>
    </row>
    <row r="99" spans="1:49" s="170" customFormat="1" ht="15" customHeight="1" thickBot="1">
      <c r="A99" s="623" t="s">
        <v>248</v>
      </c>
      <c r="B99" s="624"/>
      <c r="C99" s="624"/>
      <c r="D99" s="173">
        <v>1015</v>
      </c>
      <c r="E99" s="173" t="s">
        <v>498</v>
      </c>
      <c r="F99" s="173" t="s">
        <v>38</v>
      </c>
      <c r="G99" s="173">
        <v>1971</v>
      </c>
      <c r="H99" s="173" t="s">
        <v>298</v>
      </c>
      <c r="I99" s="172"/>
      <c r="J99" s="625" t="s">
        <v>497</v>
      </c>
      <c r="K99" s="625"/>
      <c r="L99" s="625"/>
      <c r="M99" s="625"/>
      <c r="N99" s="625"/>
      <c r="O99" s="172"/>
      <c r="P99" s="172"/>
      <c r="Q99" s="172"/>
      <c r="R99" s="172"/>
      <c r="S99" s="172"/>
      <c r="T99" s="172"/>
      <c r="U99" s="172"/>
      <c r="V99" s="172"/>
      <c r="W99" s="172"/>
      <c r="X99" s="172"/>
      <c r="Y99" s="172"/>
      <c r="Z99" s="172"/>
      <c r="AA99" s="172"/>
      <c r="AB99" s="172"/>
      <c r="AC99" s="172"/>
      <c r="AD99" s="172"/>
      <c r="AE99" s="172"/>
      <c r="AF99" s="172"/>
      <c r="AG99" s="172"/>
      <c r="AH99" s="172"/>
      <c r="AI99" s="172"/>
      <c r="AJ99" s="171"/>
      <c r="AL99" s="18">
        <f>VLOOKUP(AM99,id!$A:$C,3,0)</f>
        <v>216</v>
      </c>
      <c r="AM99" s="18" t="str">
        <f t="shared" si="15"/>
        <v>WodzińskiMarek1971</v>
      </c>
      <c r="AN99" s="9" t="str">
        <f t="shared" si="16"/>
        <v>Wodziński</v>
      </c>
      <c r="AO99" s="9" t="str">
        <f t="shared" si="17"/>
        <v>Marek</v>
      </c>
      <c r="AP99" s="9">
        <f t="shared" si="18"/>
        <v>0</v>
      </c>
      <c r="AQ99" s="9">
        <f t="shared" si="19"/>
        <v>1971</v>
      </c>
      <c r="AR99" s="9">
        <v>0</v>
      </c>
      <c r="AS99" s="9"/>
      <c r="AT99" s="9" t="e">
        <f t="shared" si="21"/>
        <v>#DIV/0!</v>
      </c>
      <c r="AU99" s="9">
        <f t="shared" si="22"/>
        <v>0</v>
      </c>
      <c r="AV99" s="9" t="e">
        <f t="shared" si="23"/>
        <v>#VALUE!</v>
      </c>
      <c r="AW99" s="9">
        <f t="shared" si="24"/>
        <v>0</v>
      </c>
    </row>
    <row r="101" spans="1:49">
      <c r="A101" s="608" t="s">
        <v>496</v>
      </c>
      <c r="B101" s="608"/>
      <c r="C101" s="608"/>
      <c r="D101" s="608"/>
      <c r="E101" s="608"/>
      <c r="F101" s="608"/>
      <c r="G101" s="608"/>
      <c r="H101" s="608"/>
      <c r="I101" s="608"/>
      <c r="J101" s="608"/>
      <c r="K101" s="608"/>
      <c r="L101" s="608"/>
      <c r="M101" s="608"/>
      <c r="N101" s="608"/>
      <c r="O101" s="608"/>
      <c r="P101" s="608"/>
      <c r="Q101" s="608"/>
      <c r="R101" s="608"/>
      <c r="S101" s="608"/>
      <c r="T101" s="608"/>
      <c r="U101" s="608"/>
      <c r="V101" s="608"/>
      <c r="W101" s="608"/>
      <c r="X101" s="608"/>
      <c r="Y101" s="608"/>
      <c r="Z101" s="608"/>
      <c r="AA101" s="608"/>
      <c r="AB101" s="608"/>
      <c r="AC101" s="608"/>
      <c r="AD101" s="608"/>
      <c r="AE101" s="608"/>
      <c r="AF101" s="608"/>
      <c r="AG101" s="608"/>
      <c r="AH101" s="608"/>
      <c r="AI101" s="608"/>
      <c r="AJ101" s="608"/>
    </row>
    <row r="102" spans="1:49">
      <c r="A102" s="608" t="s">
        <v>495</v>
      </c>
      <c r="B102" s="608"/>
      <c r="C102" s="608"/>
      <c r="D102" s="608"/>
      <c r="E102" s="608"/>
      <c r="F102" s="608"/>
      <c r="G102" s="608"/>
      <c r="H102" s="608"/>
      <c r="I102" s="608"/>
      <c r="J102" s="608"/>
      <c r="K102" s="608"/>
      <c r="L102" s="608"/>
      <c r="M102" s="608"/>
      <c r="N102" s="608"/>
      <c r="O102" s="608"/>
      <c r="P102" s="608"/>
      <c r="Q102" s="608"/>
      <c r="R102" s="608"/>
      <c r="S102" s="608"/>
      <c r="T102" s="608"/>
      <c r="U102" s="608"/>
      <c r="V102" s="608"/>
      <c r="W102" s="608"/>
      <c r="X102" s="608"/>
      <c r="Y102" s="608"/>
      <c r="Z102" s="608"/>
      <c r="AA102" s="608"/>
      <c r="AB102" s="608"/>
      <c r="AC102" s="608"/>
      <c r="AD102" s="608"/>
      <c r="AE102" s="608"/>
      <c r="AF102" s="608"/>
      <c r="AG102" s="608"/>
      <c r="AH102" s="608"/>
      <c r="AI102" s="608"/>
      <c r="AJ102" s="608"/>
    </row>
    <row r="103" spans="1:49">
      <c r="A103" s="608" t="s">
        <v>494</v>
      </c>
      <c r="B103" s="608"/>
      <c r="C103" s="608"/>
      <c r="D103" s="608"/>
      <c r="E103" s="608"/>
      <c r="F103" s="608"/>
      <c r="G103" s="608"/>
      <c r="H103" s="608"/>
      <c r="I103" s="608"/>
      <c r="J103" s="608"/>
      <c r="K103" s="608"/>
      <c r="L103" s="608"/>
      <c r="M103" s="608"/>
      <c r="N103" s="608"/>
      <c r="O103" s="608"/>
      <c r="P103" s="608"/>
      <c r="Q103" s="608"/>
      <c r="R103" s="608"/>
      <c r="S103" s="608"/>
      <c r="T103" s="608"/>
      <c r="U103" s="608"/>
      <c r="V103" s="608"/>
      <c r="W103" s="608"/>
      <c r="X103" s="608"/>
      <c r="Y103" s="608"/>
      <c r="Z103" s="608"/>
      <c r="AA103" s="608"/>
      <c r="AB103" s="608"/>
      <c r="AC103" s="608"/>
      <c r="AD103" s="608"/>
      <c r="AE103" s="608"/>
      <c r="AF103" s="608"/>
      <c r="AG103" s="608"/>
      <c r="AH103" s="608"/>
      <c r="AI103" s="608"/>
      <c r="AJ103" s="608"/>
    </row>
  </sheetData>
  <sheetProtection selectLockedCells="1" selectUnlockedCells="1"/>
  <mergeCells count="40">
    <mergeCell ref="AA2:AA3"/>
    <mergeCell ref="A1:N2"/>
    <mergeCell ref="O1:AI1"/>
    <mergeCell ref="AJ1:AJ5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H2:AH3"/>
    <mergeCell ref="AI2:AI3"/>
    <mergeCell ref="A3:N3"/>
    <mergeCell ref="A4:A5"/>
    <mergeCell ref="B4:B5"/>
    <mergeCell ref="C4:C5"/>
    <mergeCell ref="D4:D5"/>
    <mergeCell ref="E4:E5"/>
    <mergeCell ref="F4:F5"/>
    <mergeCell ref="G4:G5"/>
    <mergeCell ref="AB2:AB3"/>
    <mergeCell ref="AC2:AC3"/>
    <mergeCell ref="AD2:AD3"/>
    <mergeCell ref="AE2:AE3"/>
    <mergeCell ref="AF2:AF3"/>
    <mergeCell ref="AG2:AG3"/>
    <mergeCell ref="A102:AJ102"/>
    <mergeCell ref="A103:AJ103"/>
    <mergeCell ref="H4:H5"/>
    <mergeCell ref="I4:I5"/>
    <mergeCell ref="J4:N4"/>
    <mergeCell ref="A99:C99"/>
    <mergeCell ref="J99:N99"/>
    <mergeCell ref="A101:AJ101"/>
  </mergeCells>
  <pageMargins left="0.23622047244094491" right="0.23622047244094491" top="0.74803149606299213" bottom="0.74803149606299213" header="0.31496062992125984" footer="0.31496062992125984"/>
  <pageSetup paperSize="9" scale="46" firstPageNumber="0" fitToHeight="0" orientation="landscape" r:id="rId1"/>
  <headerFooter alignWithMargins="0">
    <oddHeader>&amp;A</oddHeader>
    <oddFooter>&amp;C&amp;11Strona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28"/>
  <sheetViews>
    <sheetView topLeftCell="V1" workbookViewId="0">
      <selection activeCell="AC5" sqref="AC5:AN9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26.5546875" style="168" customWidth="1"/>
    <col min="6" max="6" width="15.6640625" style="168" customWidth="1"/>
    <col min="7" max="7" width="8.33203125" style="168" customWidth="1"/>
    <col min="8" max="8" width="24" style="168" customWidth="1"/>
    <col min="9" max="9" width="34.109375" style="168" customWidth="1"/>
    <col min="10" max="12" width="8.33203125" style="168" customWidth="1"/>
    <col min="13" max="13" width="9.6640625" style="168" customWidth="1"/>
    <col min="14" max="26" width="6.109375" style="168" customWidth="1"/>
    <col min="27" max="27" width="9" style="168" customWidth="1"/>
    <col min="28" max="16384" width="11.88671875" style="168"/>
  </cols>
  <sheetData>
    <row r="1" spans="1:40" ht="14.25" customHeight="1">
      <c r="A1" s="632" t="s">
        <v>954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6" t="s">
        <v>953</v>
      </c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7"/>
    </row>
    <row r="2" spans="1:40" ht="74.25" customHeight="1">
      <c r="A2" s="634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12" t="s">
        <v>678</v>
      </c>
      <c r="P2" s="612" t="s">
        <v>671</v>
      </c>
      <c r="Q2" s="612" t="s">
        <v>681</v>
      </c>
      <c r="R2" s="612" t="s">
        <v>683</v>
      </c>
      <c r="S2" s="612" t="s">
        <v>674</v>
      </c>
      <c r="T2" s="612" t="s">
        <v>952</v>
      </c>
      <c r="U2" s="612" t="s">
        <v>684</v>
      </c>
      <c r="V2" s="612" t="s">
        <v>685</v>
      </c>
      <c r="W2" s="612" t="s">
        <v>670</v>
      </c>
      <c r="X2" s="612" t="s">
        <v>951</v>
      </c>
      <c r="Y2" s="612" t="s">
        <v>672</v>
      </c>
      <c r="Z2" s="612" t="s">
        <v>675</v>
      </c>
      <c r="AA2" s="629" t="s">
        <v>666</v>
      </c>
    </row>
    <row r="3" spans="1:40" ht="34.5" customHeight="1">
      <c r="A3" s="630" t="s">
        <v>665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29"/>
    </row>
    <row r="4" spans="1:40" ht="15" customHeight="1">
      <c r="A4" s="628" t="s">
        <v>664</v>
      </c>
      <c r="B4" s="626" t="s">
        <v>663</v>
      </c>
      <c r="C4" s="626" t="s">
        <v>662</v>
      </c>
      <c r="D4" s="626" t="s">
        <v>661</v>
      </c>
      <c r="E4" s="626" t="s">
        <v>191</v>
      </c>
      <c r="F4" s="626" t="s">
        <v>192</v>
      </c>
      <c r="G4" s="626" t="s">
        <v>955</v>
      </c>
      <c r="H4" s="626" t="s">
        <v>367</v>
      </c>
      <c r="I4" s="626" t="s">
        <v>368</v>
      </c>
      <c r="J4" s="627" t="s">
        <v>375</v>
      </c>
      <c r="K4" s="627"/>
      <c r="L4" s="627"/>
      <c r="M4" s="627"/>
      <c r="N4" s="627"/>
      <c r="O4" s="216" t="s">
        <v>659</v>
      </c>
      <c r="P4" s="216" t="s">
        <v>658</v>
      </c>
      <c r="Q4" s="216" t="s">
        <v>657</v>
      </c>
      <c r="R4" s="216" t="s">
        <v>656</v>
      </c>
      <c r="S4" s="216" t="s">
        <v>655</v>
      </c>
      <c r="T4" s="216" t="s">
        <v>654</v>
      </c>
      <c r="U4" s="216" t="s">
        <v>653</v>
      </c>
      <c r="V4" s="216" t="s">
        <v>652</v>
      </c>
      <c r="W4" s="216" t="s">
        <v>651</v>
      </c>
      <c r="X4" s="216" t="s">
        <v>650</v>
      </c>
      <c r="Y4" s="216" t="s">
        <v>649</v>
      </c>
      <c r="Z4" s="216" t="s">
        <v>648</v>
      </c>
      <c r="AA4" s="215" t="s">
        <v>331</v>
      </c>
    </row>
    <row r="5" spans="1:40" ht="30" customHeight="1">
      <c r="A5" s="628"/>
      <c r="B5" s="626"/>
      <c r="C5" s="626"/>
      <c r="D5" s="626"/>
      <c r="E5" s="626"/>
      <c r="F5" s="626"/>
      <c r="G5" s="626"/>
      <c r="H5" s="626"/>
      <c r="I5" s="626"/>
      <c r="J5" s="189" t="s">
        <v>639</v>
      </c>
      <c r="K5" s="189" t="s">
        <v>950</v>
      </c>
      <c r="L5" s="189" t="s">
        <v>638</v>
      </c>
      <c r="M5" s="189" t="s">
        <v>40</v>
      </c>
      <c r="N5" s="189" t="s">
        <v>637</v>
      </c>
      <c r="O5" s="189" t="s">
        <v>636</v>
      </c>
      <c r="P5" s="189" t="s">
        <v>636</v>
      </c>
      <c r="Q5" s="189" t="s">
        <v>635</v>
      </c>
      <c r="R5" s="189" t="s">
        <v>635</v>
      </c>
      <c r="S5" s="189" t="s">
        <v>634</v>
      </c>
      <c r="T5" s="189" t="s">
        <v>634</v>
      </c>
      <c r="U5" s="189" t="s">
        <v>633</v>
      </c>
      <c r="V5" s="189" t="s">
        <v>633</v>
      </c>
      <c r="W5" s="189" t="s">
        <v>632</v>
      </c>
      <c r="X5" s="189" t="s">
        <v>632</v>
      </c>
      <c r="Y5" s="189" t="s">
        <v>949</v>
      </c>
      <c r="Z5" s="189" t="s">
        <v>949</v>
      </c>
      <c r="AA5" s="214" t="s">
        <v>631</v>
      </c>
      <c r="AC5" s="18" t="s">
        <v>79</v>
      </c>
      <c r="AD5" s="18" t="s">
        <v>80</v>
      </c>
      <c r="AE5" s="9" t="s">
        <v>108</v>
      </c>
      <c r="AF5" s="9" t="s">
        <v>109</v>
      </c>
      <c r="AG5" s="9" t="s">
        <v>83</v>
      </c>
      <c r="AH5" s="9" t="s">
        <v>81</v>
      </c>
      <c r="AI5" s="9" t="s">
        <v>48</v>
      </c>
      <c r="AJ5" s="9" t="s">
        <v>49</v>
      </c>
      <c r="AK5" s="9" t="s">
        <v>45</v>
      </c>
      <c r="AL5" s="9" t="s">
        <v>46</v>
      </c>
      <c r="AM5" s="9" t="s">
        <v>35</v>
      </c>
      <c r="AN5" s="9" t="s">
        <v>47</v>
      </c>
    </row>
    <row r="6" spans="1:40" ht="15" customHeight="1">
      <c r="A6" s="206">
        <v>1</v>
      </c>
      <c r="B6" s="203">
        <v>1</v>
      </c>
      <c r="C6" s="205"/>
      <c r="D6" s="203">
        <v>3002</v>
      </c>
      <c r="E6" s="203" t="s">
        <v>948</v>
      </c>
      <c r="F6" s="203" t="s">
        <v>100</v>
      </c>
      <c r="G6" s="203">
        <v>1972</v>
      </c>
      <c r="H6" s="203" t="s">
        <v>474</v>
      </c>
      <c r="I6" s="203" t="s">
        <v>947</v>
      </c>
      <c r="J6" s="203">
        <v>42</v>
      </c>
      <c r="K6" s="203">
        <v>12</v>
      </c>
      <c r="L6" s="203">
        <v>42</v>
      </c>
      <c r="M6" s="204">
        <v>0.27398148148148149</v>
      </c>
      <c r="N6" s="203">
        <v>0</v>
      </c>
      <c r="O6" s="202">
        <v>0.47638888888888886</v>
      </c>
      <c r="P6" s="202">
        <v>0.55625000000000002</v>
      </c>
      <c r="Q6" s="202">
        <v>0.39791666666666664</v>
      </c>
      <c r="R6" s="202">
        <v>0.37083333333333335</v>
      </c>
      <c r="S6" s="202">
        <v>0.42499999999999999</v>
      </c>
      <c r="T6" s="202">
        <v>0.61111111111111116</v>
      </c>
      <c r="U6" s="202">
        <v>0.43611111111111112</v>
      </c>
      <c r="V6" s="202">
        <v>0.57986111111111116</v>
      </c>
      <c r="W6" s="202">
        <v>0.50277777777777777</v>
      </c>
      <c r="X6" s="202">
        <v>0.38333333333333336</v>
      </c>
      <c r="Y6" s="202">
        <v>0.45</v>
      </c>
      <c r="Z6" s="202">
        <v>0.53055555555555556</v>
      </c>
      <c r="AA6" s="200">
        <v>0.62777777777777777</v>
      </c>
      <c r="AB6" s="191"/>
      <c r="AC6" s="18">
        <f>VLOOKUP(AD6,id!$A:$C,3,0)</f>
        <v>219</v>
      </c>
      <c r="AD6" s="18" t="str">
        <f>AE6&amp;AF6&amp;AH6</f>
        <v>ĆwirkoSławomir1972</v>
      </c>
      <c r="AE6" s="9" t="str">
        <f>E6</f>
        <v>Ćwirko</v>
      </c>
      <c r="AF6" s="9" t="str">
        <f>F6</f>
        <v>Sławomir</v>
      </c>
      <c r="AG6" s="9" t="str">
        <f>I6</f>
        <v>STOPA Słupsk</v>
      </c>
      <c r="AH6" s="9">
        <f>G6</f>
        <v>1972</v>
      </c>
      <c r="AI6" s="9"/>
      <c r="AJ6" s="9">
        <v>50</v>
      </c>
      <c r="AK6" s="9"/>
      <c r="AL6" s="9"/>
      <c r="AM6" s="9"/>
      <c r="AN6" s="9"/>
    </row>
    <row r="7" spans="1:40" ht="15" customHeight="1">
      <c r="A7" s="206">
        <v>11</v>
      </c>
      <c r="B7" s="205"/>
      <c r="C7" s="203">
        <v>1</v>
      </c>
      <c r="D7" s="203">
        <v>3056</v>
      </c>
      <c r="E7" s="203" t="s">
        <v>931</v>
      </c>
      <c r="F7" s="203" t="s">
        <v>156</v>
      </c>
      <c r="G7" s="203">
        <v>1998</v>
      </c>
      <c r="H7" s="203" t="s">
        <v>930</v>
      </c>
      <c r="I7" s="203" t="s">
        <v>929</v>
      </c>
      <c r="J7" s="203">
        <v>42</v>
      </c>
      <c r="K7" s="203">
        <v>12</v>
      </c>
      <c r="L7" s="203">
        <v>42</v>
      </c>
      <c r="M7" s="204">
        <v>0.31307870370370372</v>
      </c>
      <c r="N7" s="203">
        <v>0</v>
      </c>
      <c r="O7" s="202">
        <v>0.52847222222222223</v>
      </c>
      <c r="P7" s="202">
        <v>0.37361111111111112</v>
      </c>
      <c r="Q7" s="202">
        <v>0.61319444444444449</v>
      </c>
      <c r="R7" s="202">
        <v>0.6479166666666667</v>
      </c>
      <c r="S7" s="202">
        <v>0.60138888888888886</v>
      </c>
      <c r="T7" s="202">
        <v>0.39444444444444443</v>
      </c>
      <c r="U7" s="202">
        <v>0.57847222222222228</v>
      </c>
      <c r="V7" s="202">
        <v>0.42152777777777778</v>
      </c>
      <c r="W7" s="202">
        <v>0.49375000000000002</v>
      </c>
      <c r="X7" s="202">
        <v>0.63124999999999998</v>
      </c>
      <c r="Y7" s="202">
        <v>0.55555555555555558</v>
      </c>
      <c r="Z7" s="202">
        <v>0.46111111111111114</v>
      </c>
      <c r="AA7" s="200">
        <v>0.66666666666666663</v>
      </c>
      <c r="AB7" s="191"/>
      <c r="AC7" s="18">
        <f>VLOOKUP(AD7,id!$A:$C,3,0)</f>
        <v>361</v>
      </c>
      <c r="AD7" s="18" t="str">
        <f t="shared" ref="AD7:AD11" si="0">AE7&amp;AF7&amp;AH7</f>
        <v>LisewskaAgnieszka1998</v>
      </c>
      <c r="AE7" s="9" t="str">
        <f t="shared" ref="AE7:AE11" si="1">E7</f>
        <v>Lisewska</v>
      </c>
      <c r="AF7" s="9" t="str">
        <f t="shared" ref="AF7:AF11" si="2">F7</f>
        <v>Agnieszka</v>
      </c>
      <c r="AG7" s="9" t="str">
        <f t="shared" ref="AG7:AG11" si="3">I7</f>
        <v>PKO HARPAGAN</v>
      </c>
      <c r="AH7" s="9">
        <f t="shared" ref="AH7:AH11" si="4">G7</f>
        <v>1998</v>
      </c>
      <c r="AI7" s="9">
        <v>50</v>
      </c>
      <c r="AJ7" s="9">
        <f>AJ6*IF(AM7&lt;1,AM7,IF(AN7&lt;1,AN7,IF(AL7&lt;1,AL7,IF(AK7&lt;1,AK7,1))))</f>
        <v>43.756007393715343</v>
      </c>
      <c r="AK7" s="9">
        <f t="shared" ref="AK7" si="5">M6/M7</f>
        <v>0.87512014787430681</v>
      </c>
      <c r="AL7" s="9">
        <f t="shared" ref="AL7" si="6">K7/K6</f>
        <v>1</v>
      </c>
      <c r="AM7" s="9">
        <f t="shared" ref="AM7" si="7">J7/J6</f>
        <v>1</v>
      </c>
      <c r="AN7" s="9">
        <f t="shared" ref="AN7" si="8">AL7^0.2</f>
        <v>1</v>
      </c>
    </row>
    <row r="8" spans="1:40" s="170" customFormat="1" ht="15" customHeight="1">
      <c r="A8" s="213">
        <v>20</v>
      </c>
      <c r="B8" s="212"/>
      <c r="C8" s="210">
        <v>2</v>
      </c>
      <c r="D8" s="210">
        <v>3065</v>
      </c>
      <c r="E8" s="210" t="s">
        <v>916</v>
      </c>
      <c r="F8" s="210" t="s">
        <v>915</v>
      </c>
      <c r="G8" s="210">
        <v>1987</v>
      </c>
      <c r="H8" s="210" t="s">
        <v>307</v>
      </c>
      <c r="I8" s="210" t="s">
        <v>914</v>
      </c>
      <c r="J8" s="210">
        <v>42</v>
      </c>
      <c r="K8" s="210">
        <v>12</v>
      </c>
      <c r="L8" s="210">
        <v>42</v>
      </c>
      <c r="M8" s="211">
        <v>0.34978009259259257</v>
      </c>
      <c r="N8" s="210">
        <v>0</v>
      </c>
      <c r="O8" s="209">
        <v>5.1388888888888887E-2</v>
      </c>
      <c r="P8" s="209">
        <v>0.37569444444444444</v>
      </c>
      <c r="Q8" s="209">
        <v>0.1451388888888889</v>
      </c>
      <c r="R8" s="209">
        <v>0.18194444444444444</v>
      </c>
      <c r="S8" s="209">
        <v>0.12777777777777777</v>
      </c>
      <c r="T8" s="209">
        <v>0.40277777777777779</v>
      </c>
      <c r="U8" s="209">
        <v>0.1</v>
      </c>
      <c r="V8" s="209">
        <v>0.43263888888888891</v>
      </c>
      <c r="W8" s="209">
        <v>2.1527777777777778E-2</v>
      </c>
      <c r="X8" s="209">
        <v>0.16319444444444445</v>
      </c>
      <c r="Y8" s="209">
        <v>7.8472222222222221E-2</v>
      </c>
      <c r="Z8" s="209">
        <v>0.47152777777777777</v>
      </c>
      <c r="AA8" s="207">
        <v>0.20347222222222222</v>
      </c>
      <c r="AB8" s="192"/>
      <c r="AC8" s="18">
        <f>VLOOKUP(AD8,id!$A:$C,3,0)</f>
        <v>362</v>
      </c>
      <c r="AD8" s="18" t="str">
        <f t="shared" si="0"/>
        <v>MłyńskaAlicja1987</v>
      </c>
      <c r="AE8" s="9" t="str">
        <f t="shared" si="1"/>
        <v>Młyńska</v>
      </c>
      <c r="AF8" s="9" t="str">
        <f t="shared" si="2"/>
        <v>Alicja</v>
      </c>
      <c r="AG8" s="9" t="str">
        <f t="shared" si="3"/>
        <v>Świat Rowerów Racing Team</v>
      </c>
      <c r="AH8" s="9">
        <f t="shared" si="4"/>
        <v>1987</v>
      </c>
      <c r="AI8" s="9">
        <f t="shared" ref="AI8:AI24" si="9">AI7*IF(AM8&lt;1,AM8,IF(AN8&lt;1,AN8,IF(AL8&lt;1,AL8,IF(AK8&lt;1,AK8,1))))</f>
        <v>44.753648125475671</v>
      </c>
      <c r="AJ8" s="9">
        <f t="shared" ref="AJ8:AJ24" si="10">AJ7*IF(AM8&lt;1,AM8,IF(AN8&lt;1,AN8,IF(AL8&lt;1,AL8,IF(AK8&lt;1,AK8,1))))</f>
        <v>39.164819165480964</v>
      </c>
      <c r="AK8" s="9">
        <f t="shared" ref="AK8:AK24" si="11">M7/M8</f>
        <v>0.8950729625095134</v>
      </c>
      <c r="AL8" s="9">
        <f t="shared" ref="AL8:AL24" si="12">K8/K7</f>
        <v>1</v>
      </c>
      <c r="AM8" s="9">
        <f t="shared" ref="AM8:AM24" si="13">J8/J7</f>
        <v>1</v>
      </c>
      <c r="AN8" s="9">
        <f t="shared" ref="AN8:AN24" si="14">AL8^0.2</f>
        <v>1</v>
      </c>
    </row>
    <row r="9" spans="1:40" s="170" customFormat="1" ht="15" customHeight="1">
      <c r="A9" s="213">
        <v>56</v>
      </c>
      <c r="B9" s="212"/>
      <c r="C9" s="210">
        <v>3</v>
      </c>
      <c r="D9" s="210">
        <v>3075</v>
      </c>
      <c r="E9" s="210" t="s">
        <v>865</v>
      </c>
      <c r="F9" s="210" t="s">
        <v>757</v>
      </c>
      <c r="G9" s="210">
        <v>1982</v>
      </c>
      <c r="H9" s="210" t="s">
        <v>864</v>
      </c>
      <c r="I9" s="210" t="s">
        <v>863</v>
      </c>
      <c r="J9" s="210">
        <v>38</v>
      </c>
      <c r="K9" s="210">
        <v>10</v>
      </c>
      <c r="L9" s="210">
        <v>38</v>
      </c>
      <c r="M9" s="211">
        <v>0.37032407407407408</v>
      </c>
      <c r="N9" s="210">
        <v>0</v>
      </c>
      <c r="O9" s="209">
        <v>0.57847222222222228</v>
      </c>
      <c r="P9" s="208"/>
      <c r="Q9" s="209">
        <v>0.4909722222222222</v>
      </c>
      <c r="R9" s="209">
        <v>0.37986111111111109</v>
      </c>
      <c r="S9" s="209">
        <v>0.51458333333333328</v>
      </c>
      <c r="T9" s="208"/>
      <c r="U9" s="209">
        <v>0.53194444444444444</v>
      </c>
      <c r="V9" s="209">
        <v>0.6743055555555556</v>
      </c>
      <c r="W9" s="209">
        <v>0.62361111111111112</v>
      </c>
      <c r="X9" s="209">
        <v>0.39791666666666664</v>
      </c>
      <c r="Y9" s="209">
        <v>0.55555555555555558</v>
      </c>
      <c r="Z9" s="209">
        <v>0.43263888888888891</v>
      </c>
      <c r="AA9" s="207">
        <v>0.72430555555555554</v>
      </c>
      <c r="AB9" s="192"/>
      <c r="AC9" s="18">
        <f>VLOOKUP(AD9,id!$A:$C,3,0)</f>
        <v>363</v>
      </c>
      <c r="AD9" s="18" t="str">
        <f t="shared" si="0"/>
        <v>DomachowskaDorota1982</v>
      </c>
      <c r="AE9" s="9" t="str">
        <f t="shared" si="1"/>
        <v>Domachowska</v>
      </c>
      <c r="AF9" s="9" t="str">
        <f t="shared" si="2"/>
        <v>Dorota</v>
      </c>
      <c r="AG9" s="9" t="str">
        <f t="shared" si="3"/>
        <v>Ysiaki</v>
      </c>
      <c r="AH9" s="9">
        <f t="shared" si="4"/>
        <v>1982</v>
      </c>
      <c r="AI9" s="9">
        <f t="shared" si="9"/>
        <v>40.491395923049417</v>
      </c>
      <c r="AJ9" s="9">
        <f t="shared" si="10"/>
        <v>35.434836387816112</v>
      </c>
      <c r="AK9" s="9">
        <f t="shared" si="11"/>
        <v>0.94452431553944238</v>
      </c>
      <c r="AL9" s="9">
        <f t="shared" si="12"/>
        <v>0.83333333333333337</v>
      </c>
      <c r="AM9" s="9">
        <f t="shared" si="13"/>
        <v>0.90476190476190477</v>
      </c>
      <c r="AN9" s="9">
        <f t="shared" si="14"/>
        <v>0.96419250400262724</v>
      </c>
    </row>
    <row r="10" spans="1:40" ht="15" customHeight="1">
      <c r="A10" s="206">
        <v>61</v>
      </c>
      <c r="B10" s="205"/>
      <c r="C10" s="203">
        <v>4</v>
      </c>
      <c r="D10" s="203">
        <v>3106</v>
      </c>
      <c r="E10" s="203" t="s">
        <v>856</v>
      </c>
      <c r="F10" s="203" t="s">
        <v>855</v>
      </c>
      <c r="G10" s="203">
        <v>1982</v>
      </c>
      <c r="H10" s="203" t="s">
        <v>321</v>
      </c>
      <c r="I10" s="203" t="s">
        <v>854</v>
      </c>
      <c r="J10" s="203">
        <v>36</v>
      </c>
      <c r="K10" s="203">
        <v>9</v>
      </c>
      <c r="L10" s="203">
        <v>36</v>
      </c>
      <c r="M10" s="204">
        <v>0.35524305555555558</v>
      </c>
      <c r="N10" s="203">
        <v>0</v>
      </c>
      <c r="O10" s="201"/>
      <c r="P10" s="202">
        <v>0.37708333333333333</v>
      </c>
      <c r="Q10" s="201"/>
      <c r="R10" s="202">
        <v>0.68263888888888891</v>
      </c>
      <c r="S10" s="201"/>
      <c r="T10" s="202">
        <v>0.39652777777777776</v>
      </c>
      <c r="U10" s="202">
        <v>0.57777777777777772</v>
      </c>
      <c r="V10" s="202">
        <v>0.4284722222222222</v>
      </c>
      <c r="W10" s="202">
        <v>0.47708333333333336</v>
      </c>
      <c r="X10" s="202">
        <v>0.66041666666666665</v>
      </c>
      <c r="Y10" s="202">
        <v>0.54097222222222219</v>
      </c>
      <c r="Z10" s="202">
        <v>0.61597222222222225</v>
      </c>
      <c r="AA10" s="200">
        <v>0.70902777777777781</v>
      </c>
      <c r="AB10" s="191"/>
      <c r="AC10" s="18">
        <f>VLOOKUP(AD10,id!$A:$C,3,0)</f>
        <v>364</v>
      </c>
      <c r="AD10" s="18" t="str">
        <f t="shared" si="0"/>
        <v>ŚlósarczykDominika1982</v>
      </c>
      <c r="AE10" s="9" t="str">
        <f t="shared" si="1"/>
        <v>Ślósarczyk</v>
      </c>
      <c r="AF10" s="9" t="str">
        <f t="shared" si="2"/>
        <v>Dominika</v>
      </c>
      <c r="AG10" s="9" t="str">
        <f t="shared" si="3"/>
        <v>SKPT</v>
      </c>
      <c r="AH10" s="9">
        <f t="shared" si="4"/>
        <v>1982</v>
      </c>
      <c r="AI10" s="9">
        <f t="shared" si="9"/>
        <v>38.36026982183629</v>
      </c>
      <c r="AJ10" s="9">
        <f t="shared" si="10"/>
        <v>33.569844998983683</v>
      </c>
      <c r="AK10" s="9">
        <f t="shared" si="11"/>
        <v>1.0424526765060438</v>
      </c>
      <c r="AL10" s="9">
        <f t="shared" si="12"/>
        <v>0.9</v>
      </c>
      <c r="AM10" s="9">
        <f t="shared" si="13"/>
        <v>0.94736842105263153</v>
      </c>
      <c r="AN10" s="9">
        <f t="shared" si="14"/>
        <v>0.9791483623609768</v>
      </c>
    </row>
    <row r="11" spans="1:40" s="170" customFormat="1" ht="15" customHeight="1">
      <c r="A11" s="213">
        <v>66</v>
      </c>
      <c r="B11" s="212"/>
      <c r="C11" s="210">
        <v>5</v>
      </c>
      <c r="D11" s="210">
        <v>3128</v>
      </c>
      <c r="E11" s="210" t="s">
        <v>848</v>
      </c>
      <c r="F11" s="210" t="s">
        <v>760</v>
      </c>
      <c r="G11" s="210">
        <v>1979</v>
      </c>
      <c r="H11" s="210" t="s">
        <v>321</v>
      </c>
      <c r="I11" s="212"/>
      <c r="J11" s="210">
        <v>36</v>
      </c>
      <c r="K11" s="210">
        <v>9</v>
      </c>
      <c r="L11" s="210">
        <v>36</v>
      </c>
      <c r="M11" s="211">
        <v>0.35972222222222222</v>
      </c>
      <c r="N11" s="210">
        <v>0</v>
      </c>
      <c r="O11" s="209">
        <v>0.52430555555555558</v>
      </c>
      <c r="P11" s="208"/>
      <c r="Q11" s="208"/>
      <c r="R11" s="209">
        <v>0.69305555555555554</v>
      </c>
      <c r="S11" s="208"/>
      <c r="T11" s="209">
        <v>0.38541666666666669</v>
      </c>
      <c r="U11" s="209">
        <v>0.59722222222222221</v>
      </c>
      <c r="V11" s="209">
        <v>0.4152777777777778</v>
      </c>
      <c r="W11" s="209">
        <v>0.47708333333333336</v>
      </c>
      <c r="X11" s="209">
        <v>0.67222222222222228</v>
      </c>
      <c r="Y11" s="209">
        <v>0.56736111111111109</v>
      </c>
      <c r="Z11" s="209">
        <v>0.63472222222222219</v>
      </c>
      <c r="AA11" s="207">
        <v>0.71388888888888891</v>
      </c>
      <c r="AB11" s="192"/>
      <c r="AC11" s="18">
        <f>VLOOKUP(AD11,id!$A:$C,3,0)</f>
        <v>365</v>
      </c>
      <c r="AD11" s="18" t="str">
        <f t="shared" si="0"/>
        <v>JarosiewiczMałgorzata1979</v>
      </c>
      <c r="AE11" s="9" t="str">
        <f t="shared" si="1"/>
        <v>Jarosiewicz</v>
      </c>
      <c r="AF11" s="9" t="str">
        <f t="shared" si="2"/>
        <v>Małgorzata</v>
      </c>
      <c r="AG11" s="9">
        <f t="shared" si="3"/>
        <v>0</v>
      </c>
      <c r="AH11" s="9">
        <f t="shared" si="4"/>
        <v>1979</v>
      </c>
      <c r="AI11" s="9">
        <f t="shared" si="9"/>
        <v>37.88261781343698</v>
      </c>
      <c r="AJ11" s="9">
        <f t="shared" si="10"/>
        <v>33.151842102760817</v>
      </c>
      <c r="AK11" s="9">
        <f t="shared" si="11"/>
        <v>0.98754826254826256</v>
      </c>
      <c r="AL11" s="9">
        <f t="shared" si="12"/>
        <v>1</v>
      </c>
      <c r="AM11" s="9">
        <f t="shared" si="13"/>
        <v>1</v>
      </c>
      <c r="AN11" s="9">
        <f t="shared" si="14"/>
        <v>1</v>
      </c>
    </row>
    <row r="12" spans="1:40" s="170" customFormat="1" ht="15" customHeight="1">
      <c r="A12" s="213">
        <v>72</v>
      </c>
      <c r="B12" s="212"/>
      <c r="C12" s="210">
        <v>6</v>
      </c>
      <c r="D12" s="210">
        <v>3024</v>
      </c>
      <c r="E12" s="210" t="s">
        <v>840</v>
      </c>
      <c r="F12" s="210" t="s">
        <v>839</v>
      </c>
      <c r="G12" s="210">
        <v>1980</v>
      </c>
      <c r="H12" s="210" t="s">
        <v>837</v>
      </c>
      <c r="I12" s="210" t="s">
        <v>836</v>
      </c>
      <c r="J12" s="210">
        <v>35</v>
      </c>
      <c r="K12" s="210">
        <v>10</v>
      </c>
      <c r="L12" s="210">
        <v>35</v>
      </c>
      <c r="M12" s="211">
        <v>0.34673611111111113</v>
      </c>
      <c r="N12" s="210">
        <v>0</v>
      </c>
      <c r="O12" s="208"/>
      <c r="P12" s="209">
        <v>0.37986111111111109</v>
      </c>
      <c r="Q12" s="209">
        <v>0.63958333333333328</v>
      </c>
      <c r="R12" s="209">
        <v>0.6791666666666667</v>
      </c>
      <c r="S12" s="209">
        <v>0.62291666666666667</v>
      </c>
      <c r="T12" s="209">
        <v>0.40763888888888888</v>
      </c>
      <c r="U12" s="209">
        <v>0.58888888888888891</v>
      </c>
      <c r="V12" s="209">
        <v>0.44513888888888886</v>
      </c>
      <c r="W12" s="209">
        <v>0.53749999999999998</v>
      </c>
      <c r="X12" s="209">
        <v>0.66180555555555554</v>
      </c>
      <c r="Y12" s="208"/>
      <c r="Z12" s="209">
        <v>0.49166666666666664</v>
      </c>
      <c r="AA12" s="207">
        <v>0.7006944444444444</v>
      </c>
      <c r="AB12" s="192"/>
      <c r="AC12" s="18">
        <f>VLOOKUP(AD12,id!$A:$C,3,0)</f>
        <v>366</v>
      </c>
      <c r="AD12" s="18" t="str">
        <f t="shared" ref="AD12:AD19" si="15">AE12&amp;AF12&amp;AH12</f>
        <v>Harasimowicz-PelichowskaAlina1980</v>
      </c>
      <c r="AE12" s="9" t="str">
        <f t="shared" ref="AE12:AE19" si="16">E12</f>
        <v>Harasimowicz-Pelichowska</v>
      </c>
      <c r="AF12" s="9" t="str">
        <f t="shared" ref="AF12:AF19" si="17">F12</f>
        <v>Alina</v>
      </c>
      <c r="AG12" s="9" t="str">
        <f t="shared" ref="AG12:AG19" si="18">I12</f>
        <v>Bejbol Team</v>
      </c>
      <c r="AH12" s="9">
        <f t="shared" ref="AH12:AH19" si="19">G12</f>
        <v>1980</v>
      </c>
      <c r="AI12" s="9">
        <f t="shared" si="9"/>
        <v>36.83032287417484</v>
      </c>
      <c r="AJ12" s="9">
        <f t="shared" si="10"/>
        <v>32.230957599906347</v>
      </c>
      <c r="AK12" s="9">
        <f t="shared" si="11"/>
        <v>1.0374524334067694</v>
      </c>
      <c r="AL12" s="9">
        <f t="shared" si="12"/>
        <v>1.1111111111111112</v>
      </c>
      <c r="AM12" s="9">
        <f t="shared" si="13"/>
        <v>0.97222222222222221</v>
      </c>
      <c r="AN12" s="9">
        <f t="shared" si="14"/>
        <v>1.0212956876001351</v>
      </c>
    </row>
    <row r="13" spans="1:40" s="170" customFormat="1" ht="15" customHeight="1">
      <c r="A13" s="206">
        <v>79</v>
      </c>
      <c r="B13" s="205"/>
      <c r="C13" s="203">
        <v>7</v>
      </c>
      <c r="D13" s="203">
        <v>3122</v>
      </c>
      <c r="E13" s="203" t="s">
        <v>828</v>
      </c>
      <c r="F13" s="203" t="s">
        <v>388</v>
      </c>
      <c r="G13" s="203">
        <v>1978</v>
      </c>
      <c r="H13" s="203" t="s">
        <v>510</v>
      </c>
      <c r="I13" s="203" t="s">
        <v>827</v>
      </c>
      <c r="J13" s="203">
        <v>34</v>
      </c>
      <c r="K13" s="203">
        <v>11</v>
      </c>
      <c r="L13" s="203">
        <v>41</v>
      </c>
      <c r="M13" s="204">
        <v>0.37958333333333333</v>
      </c>
      <c r="N13" s="203">
        <v>7</v>
      </c>
      <c r="O13" s="202">
        <v>0.50624999999999998</v>
      </c>
      <c r="P13" s="201"/>
      <c r="Q13" s="202">
        <v>0.41180555555555554</v>
      </c>
      <c r="R13" s="202">
        <v>0.37638888888888888</v>
      </c>
      <c r="S13" s="202">
        <v>0.43888888888888888</v>
      </c>
      <c r="T13" s="202">
        <v>0.68541666666666667</v>
      </c>
      <c r="U13" s="202">
        <v>0.4513888888888889</v>
      </c>
      <c r="V13" s="202">
        <v>0.64375000000000004</v>
      </c>
      <c r="W13" s="202">
        <v>0.56527777777777777</v>
      </c>
      <c r="X13" s="202">
        <v>0.3923611111111111</v>
      </c>
      <c r="Y13" s="202">
        <v>0.46875</v>
      </c>
      <c r="Z13" s="202">
        <v>0.60763888888888884</v>
      </c>
      <c r="AA13" s="200">
        <v>0.73333333333333328</v>
      </c>
      <c r="AB13" s="191"/>
      <c r="AC13" s="18">
        <f>VLOOKUP(AD13,id!$A:$C,3,0)</f>
        <v>367</v>
      </c>
      <c r="AD13" s="18" t="str">
        <f t="shared" si="15"/>
        <v>SkurasAnna1978</v>
      </c>
      <c r="AE13" s="9" t="str">
        <f t="shared" si="16"/>
        <v>Skuras</v>
      </c>
      <c r="AF13" s="9" t="str">
        <f t="shared" si="17"/>
        <v>Anna</v>
      </c>
      <c r="AG13" s="9" t="str">
        <f t="shared" si="18"/>
        <v>Intel/Dziubasy w lasy</v>
      </c>
      <c r="AH13" s="9">
        <f t="shared" si="19"/>
        <v>1978</v>
      </c>
      <c r="AI13" s="9">
        <f t="shared" si="9"/>
        <v>35.7780279349127</v>
      </c>
      <c r="AJ13" s="9">
        <f t="shared" si="10"/>
        <v>31.31007309705188</v>
      </c>
      <c r="AK13" s="9">
        <f t="shared" si="11"/>
        <v>0.9134650567142335</v>
      </c>
      <c r="AL13" s="9">
        <f t="shared" si="12"/>
        <v>1.1000000000000001</v>
      </c>
      <c r="AM13" s="9">
        <f t="shared" si="13"/>
        <v>0.97142857142857142</v>
      </c>
      <c r="AN13" s="9">
        <f t="shared" si="14"/>
        <v>1.0192448764914566</v>
      </c>
    </row>
    <row r="14" spans="1:40" s="170" customFormat="1" ht="15" customHeight="1">
      <c r="A14" s="206">
        <v>85</v>
      </c>
      <c r="B14" s="205"/>
      <c r="C14" s="203">
        <v>8</v>
      </c>
      <c r="D14" s="203">
        <v>3162</v>
      </c>
      <c r="E14" s="203" t="s">
        <v>820</v>
      </c>
      <c r="F14" s="203" t="s">
        <v>819</v>
      </c>
      <c r="G14" s="203">
        <v>1988</v>
      </c>
      <c r="H14" s="203" t="s">
        <v>307</v>
      </c>
      <c r="I14" s="203" t="s">
        <v>818</v>
      </c>
      <c r="J14" s="203">
        <v>33</v>
      </c>
      <c r="K14" s="203">
        <v>10</v>
      </c>
      <c r="L14" s="203">
        <v>33</v>
      </c>
      <c r="M14" s="204">
        <v>0.34831018518518519</v>
      </c>
      <c r="N14" s="203">
        <v>0</v>
      </c>
      <c r="O14" s="202">
        <v>0.56388888888888888</v>
      </c>
      <c r="P14" s="202">
        <v>0.39930555555555558</v>
      </c>
      <c r="Q14" s="202">
        <v>0.63888888888888884</v>
      </c>
      <c r="R14" s="202">
        <v>0.68125000000000002</v>
      </c>
      <c r="S14" s="201"/>
      <c r="T14" s="202">
        <v>0.37569444444444444</v>
      </c>
      <c r="U14" s="202">
        <v>0.59930555555555554</v>
      </c>
      <c r="V14" s="202">
        <v>0.46319444444444446</v>
      </c>
      <c r="W14" s="202">
        <v>0.52152777777777781</v>
      </c>
      <c r="X14" s="202">
        <v>0.66111111111111109</v>
      </c>
      <c r="Y14" s="201"/>
      <c r="Z14" s="202">
        <v>0.42569444444444443</v>
      </c>
      <c r="AA14" s="200">
        <v>0.70208333333333328</v>
      </c>
      <c r="AB14" s="191"/>
      <c r="AC14" s="18">
        <f>VLOOKUP(AD14,id!$A:$C,3,0)</f>
        <v>368</v>
      </c>
      <c r="AD14" s="18" t="str">
        <f t="shared" si="15"/>
        <v>PacekKarolina1988</v>
      </c>
      <c r="AE14" s="9" t="str">
        <f t="shared" si="16"/>
        <v>Pacek</v>
      </c>
      <c r="AF14" s="9" t="str">
        <f t="shared" si="17"/>
        <v>Karolina</v>
      </c>
      <c r="AG14" s="9" t="str">
        <f t="shared" si="18"/>
        <v>Team 360</v>
      </c>
      <c r="AH14" s="9">
        <f t="shared" si="19"/>
        <v>1988</v>
      </c>
      <c r="AI14" s="9">
        <f t="shared" si="9"/>
        <v>34.72573299565056</v>
      </c>
      <c r="AJ14" s="9">
        <f t="shared" si="10"/>
        <v>30.389188594197414</v>
      </c>
      <c r="AK14" s="9">
        <f t="shared" si="11"/>
        <v>1.0897853392702863</v>
      </c>
      <c r="AL14" s="9">
        <f t="shared" si="12"/>
        <v>0.90909090909090906</v>
      </c>
      <c r="AM14" s="9">
        <f t="shared" si="13"/>
        <v>0.97058823529411764</v>
      </c>
      <c r="AN14" s="9">
        <f t="shared" si="14"/>
        <v>0.98111849572626431</v>
      </c>
    </row>
    <row r="15" spans="1:40" s="170" customFormat="1" ht="15" customHeight="1">
      <c r="A15" s="206">
        <v>113</v>
      </c>
      <c r="B15" s="205"/>
      <c r="C15" s="203">
        <v>9</v>
      </c>
      <c r="D15" s="203">
        <v>3135</v>
      </c>
      <c r="E15" s="203" t="s">
        <v>772</v>
      </c>
      <c r="F15" s="203" t="s">
        <v>478</v>
      </c>
      <c r="G15" s="203">
        <v>1957</v>
      </c>
      <c r="H15" s="203" t="s">
        <v>773</v>
      </c>
      <c r="I15" s="205"/>
      <c r="J15" s="203">
        <v>30</v>
      </c>
      <c r="K15" s="203">
        <v>9</v>
      </c>
      <c r="L15" s="203">
        <v>30</v>
      </c>
      <c r="M15" s="204">
        <v>0.36995370370370373</v>
      </c>
      <c r="N15" s="203">
        <v>0</v>
      </c>
      <c r="O15" s="202">
        <v>0.61250000000000004</v>
      </c>
      <c r="P15" s="202">
        <v>0.71111111111111114</v>
      </c>
      <c r="Q15" s="202">
        <v>0.43680555555555556</v>
      </c>
      <c r="R15" s="202">
        <v>0.3840277777777778</v>
      </c>
      <c r="S15" s="202">
        <v>0.46597222222222223</v>
      </c>
      <c r="T15" s="201"/>
      <c r="U15" s="202">
        <v>0.48472222222222222</v>
      </c>
      <c r="V15" s="201"/>
      <c r="W15" s="201"/>
      <c r="X15" s="202">
        <v>0.40902777777777777</v>
      </c>
      <c r="Y15" s="202">
        <v>0.54305555555555551</v>
      </c>
      <c r="Z15" s="202">
        <v>0.68263888888888891</v>
      </c>
      <c r="AA15" s="200">
        <v>0.72361111111111109</v>
      </c>
      <c r="AB15" s="191"/>
      <c r="AC15" s="18">
        <f>VLOOKUP(AD15,id!$A:$C,3,0)</f>
        <v>369</v>
      </c>
      <c r="AD15" s="18" t="str">
        <f t="shared" si="15"/>
        <v>NajderEwa1957</v>
      </c>
      <c r="AE15" s="9" t="str">
        <f t="shared" si="16"/>
        <v>Najder</v>
      </c>
      <c r="AF15" s="9" t="str">
        <f t="shared" si="17"/>
        <v>Ewa</v>
      </c>
      <c r="AG15" s="9">
        <f t="shared" si="18"/>
        <v>0</v>
      </c>
      <c r="AH15" s="9">
        <f t="shared" si="19"/>
        <v>1957</v>
      </c>
      <c r="AI15" s="9">
        <f t="shared" si="9"/>
        <v>31.568848177864144</v>
      </c>
      <c r="AJ15" s="9">
        <f t="shared" si="10"/>
        <v>27.626535085634011</v>
      </c>
      <c r="AK15" s="9">
        <f t="shared" si="11"/>
        <v>0.94149668376924034</v>
      </c>
      <c r="AL15" s="9">
        <f t="shared" si="12"/>
        <v>0.9</v>
      </c>
      <c r="AM15" s="9">
        <f t="shared" si="13"/>
        <v>0.90909090909090906</v>
      </c>
      <c r="AN15" s="9">
        <f t="shared" si="14"/>
        <v>0.9791483623609768</v>
      </c>
    </row>
    <row r="16" spans="1:40" s="170" customFormat="1" ht="15" customHeight="1">
      <c r="A16" s="213">
        <v>122</v>
      </c>
      <c r="B16" s="212"/>
      <c r="C16" s="210">
        <v>10</v>
      </c>
      <c r="D16" s="210">
        <v>3131</v>
      </c>
      <c r="E16" s="210" t="s">
        <v>761</v>
      </c>
      <c r="F16" s="210" t="s">
        <v>760</v>
      </c>
      <c r="G16" s="210">
        <v>1983</v>
      </c>
      <c r="H16" s="210" t="s">
        <v>321</v>
      </c>
      <c r="I16" s="210" t="s">
        <v>756</v>
      </c>
      <c r="J16" s="210">
        <v>29</v>
      </c>
      <c r="K16" s="210">
        <v>9</v>
      </c>
      <c r="L16" s="210">
        <v>29</v>
      </c>
      <c r="M16" s="211">
        <v>0.35238425925925926</v>
      </c>
      <c r="N16" s="210">
        <v>0</v>
      </c>
      <c r="O16" s="208"/>
      <c r="P16" s="209">
        <v>0.37291666666666667</v>
      </c>
      <c r="Q16" s="209">
        <v>0.64513888888888893</v>
      </c>
      <c r="R16" s="209">
        <v>0.68541666666666667</v>
      </c>
      <c r="S16" s="209">
        <v>0.62777777777777777</v>
      </c>
      <c r="T16" s="209">
        <v>0.3888888888888889</v>
      </c>
      <c r="U16" s="209">
        <v>0.58263888888888893</v>
      </c>
      <c r="V16" s="209">
        <v>0.4201388888888889</v>
      </c>
      <c r="W16" s="209">
        <v>0.50069444444444444</v>
      </c>
      <c r="X16" s="209">
        <v>0.66805555555555551</v>
      </c>
      <c r="Y16" s="208"/>
      <c r="Z16" s="208"/>
      <c r="AA16" s="207">
        <v>0.70625000000000004</v>
      </c>
      <c r="AB16" s="192"/>
      <c r="AC16" s="18">
        <f>VLOOKUP(AD16,id!$A:$C,3,0)</f>
        <v>370</v>
      </c>
      <c r="AD16" s="18" t="str">
        <f t="shared" si="15"/>
        <v>GórskaMałgorzata1983</v>
      </c>
      <c r="AE16" s="9" t="str">
        <f t="shared" si="16"/>
        <v>Górska</v>
      </c>
      <c r="AF16" s="9" t="str">
        <f t="shared" si="17"/>
        <v>Małgorzata</v>
      </c>
      <c r="AG16" s="9" t="str">
        <f t="shared" si="18"/>
        <v>Rock and Road Rowery i Narty</v>
      </c>
      <c r="AH16" s="9">
        <f t="shared" si="19"/>
        <v>1983</v>
      </c>
      <c r="AI16" s="9">
        <f t="shared" si="9"/>
        <v>30.516553238602008</v>
      </c>
      <c r="AJ16" s="9">
        <f t="shared" si="10"/>
        <v>26.705650582779544</v>
      </c>
      <c r="AK16" s="9">
        <f t="shared" si="11"/>
        <v>1.049858766340406</v>
      </c>
      <c r="AL16" s="9">
        <f t="shared" si="12"/>
        <v>1</v>
      </c>
      <c r="AM16" s="9">
        <f t="shared" si="13"/>
        <v>0.96666666666666667</v>
      </c>
      <c r="AN16" s="9">
        <f t="shared" si="14"/>
        <v>1</v>
      </c>
    </row>
    <row r="17" spans="1:40" s="170" customFormat="1" ht="15" customHeight="1">
      <c r="A17" s="213">
        <v>124</v>
      </c>
      <c r="B17" s="212"/>
      <c r="C17" s="210">
        <v>11</v>
      </c>
      <c r="D17" s="210">
        <v>3129</v>
      </c>
      <c r="E17" s="210" t="s">
        <v>758</v>
      </c>
      <c r="F17" s="210" t="s">
        <v>757</v>
      </c>
      <c r="G17" s="210">
        <v>1984</v>
      </c>
      <c r="H17" s="210" t="s">
        <v>321</v>
      </c>
      <c r="I17" s="210" t="s">
        <v>756</v>
      </c>
      <c r="J17" s="210">
        <v>29</v>
      </c>
      <c r="K17" s="210">
        <v>9</v>
      </c>
      <c r="L17" s="210">
        <v>29</v>
      </c>
      <c r="M17" s="211">
        <v>0.3526273148148148</v>
      </c>
      <c r="N17" s="210">
        <v>0</v>
      </c>
      <c r="O17" s="208"/>
      <c r="P17" s="209">
        <v>0.37291666666666667</v>
      </c>
      <c r="Q17" s="209">
        <v>0.64513888888888893</v>
      </c>
      <c r="R17" s="209">
        <v>0.6875</v>
      </c>
      <c r="S17" s="209">
        <v>0.62777777777777777</v>
      </c>
      <c r="T17" s="209">
        <v>0.38958333333333334</v>
      </c>
      <c r="U17" s="209">
        <v>0.58333333333333337</v>
      </c>
      <c r="V17" s="209">
        <v>0.4201388888888889</v>
      </c>
      <c r="W17" s="209">
        <v>0.50069444444444444</v>
      </c>
      <c r="X17" s="209">
        <v>0.66527777777777775</v>
      </c>
      <c r="Y17" s="208"/>
      <c r="Z17" s="208"/>
      <c r="AA17" s="207">
        <v>0.70625000000000004</v>
      </c>
      <c r="AB17" s="192"/>
      <c r="AC17" s="18">
        <f>VLOOKUP(AD17,id!$A:$C,3,0)</f>
        <v>371</v>
      </c>
      <c r="AD17" s="18" t="str">
        <f t="shared" si="15"/>
        <v>BużDorota1984</v>
      </c>
      <c r="AE17" s="9" t="str">
        <f t="shared" si="16"/>
        <v>Buż</v>
      </c>
      <c r="AF17" s="9" t="str">
        <f t="shared" si="17"/>
        <v>Dorota</v>
      </c>
      <c r="AG17" s="9" t="str">
        <f t="shared" si="18"/>
        <v>Rock and Road Rowery i Narty</v>
      </c>
      <c r="AH17" s="9">
        <f t="shared" si="19"/>
        <v>1984</v>
      </c>
      <c r="AI17" s="9">
        <f t="shared" si="9"/>
        <v>30.495519083023492</v>
      </c>
      <c r="AJ17" s="9">
        <f t="shared" si="10"/>
        <v>26.687243169439263</v>
      </c>
      <c r="AK17" s="9">
        <f t="shared" si="11"/>
        <v>0.9993107296419077</v>
      </c>
      <c r="AL17" s="9">
        <f t="shared" si="12"/>
        <v>1</v>
      </c>
      <c r="AM17" s="9">
        <f t="shared" si="13"/>
        <v>1</v>
      </c>
      <c r="AN17" s="9">
        <f t="shared" si="14"/>
        <v>1</v>
      </c>
    </row>
    <row r="18" spans="1:40" s="170" customFormat="1" ht="15" customHeight="1">
      <c r="A18" s="213">
        <v>130</v>
      </c>
      <c r="B18" s="212"/>
      <c r="C18" s="210">
        <v>12</v>
      </c>
      <c r="D18" s="210">
        <v>3018</v>
      </c>
      <c r="E18" s="210" t="s">
        <v>750</v>
      </c>
      <c r="F18" s="210" t="s">
        <v>749</v>
      </c>
      <c r="G18" s="210">
        <v>1957</v>
      </c>
      <c r="H18" s="210" t="s">
        <v>465</v>
      </c>
      <c r="I18" s="210" t="s">
        <v>748</v>
      </c>
      <c r="J18" s="210">
        <v>28</v>
      </c>
      <c r="K18" s="210">
        <v>8</v>
      </c>
      <c r="L18" s="210">
        <v>28</v>
      </c>
      <c r="M18" s="211">
        <v>0.35260416666666666</v>
      </c>
      <c r="N18" s="210">
        <v>0</v>
      </c>
      <c r="O18" s="209">
        <v>0.56041666666666667</v>
      </c>
      <c r="P18" s="208"/>
      <c r="Q18" s="209">
        <v>0.44305555555555554</v>
      </c>
      <c r="R18" s="209">
        <v>0.38958333333333334</v>
      </c>
      <c r="S18" s="209">
        <v>0.47361111111111109</v>
      </c>
      <c r="T18" s="208"/>
      <c r="U18" s="209">
        <v>0.50138888888888888</v>
      </c>
      <c r="V18" s="208"/>
      <c r="W18" s="209">
        <v>0.61875000000000002</v>
      </c>
      <c r="X18" s="209">
        <v>0.41249999999999998</v>
      </c>
      <c r="Y18" s="209">
        <v>0.52777777777777779</v>
      </c>
      <c r="Z18" s="208"/>
      <c r="AA18" s="207">
        <v>0.70625000000000004</v>
      </c>
      <c r="AB18" s="192"/>
      <c r="AC18" s="18">
        <f>VLOOKUP(AD18,id!$A:$C,3,0)</f>
        <v>372</v>
      </c>
      <c r="AD18" s="18" t="str">
        <f t="shared" si="15"/>
        <v>BłajetJoanna1957</v>
      </c>
      <c r="AE18" s="9" t="str">
        <f t="shared" si="16"/>
        <v>Błajet</v>
      </c>
      <c r="AF18" s="9" t="str">
        <f t="shared" si="17"/>
        <v>Joanna</v>
      </c>
      <c r="AG18" s="9" t="str">
        <f t="shared" si="18"/>
        <v>BŁAJET TEAM</v>
      </c>
      <c r="AH18" s="9">
        <f t="shared" si="19"/>
        <v>1957</v>
      </c>
      <c r="AI18" s="9">
        <f t="shared" si="9"/>
        <v>29.443949459470957</v>
      </c>
      <c r="AJ18" s="9">
        <f t="shared" si="10"/>
        <v>25.766993404975842</v>
      </c>
      <c r="AK18" s="9">
        <f t="shared" si="11"/>
        <v>1.0000656491055309</v>
      </c>
      <c r="AL18" s="9">
        <f t="shared" si="12"/>
        <v>0.88888888888888884</v>
      </c>
      <c r="AM18" s="9">
        <f t="shared" si="13"/>
        <v>0.96551724137931039</v>
      </c>
      <c r="AN18" s="9">
        <f t="shared" si="14"/>
        <v>0.97671868386117389</v>
      </c>
    </row>
    <row r="19" spans="1:40" s="170" customFormat="1" ht="15" customHeight="1">
      <c r="A19" s="206">
        <v>131</v>
      </c>
      <c r="B19" s="205"/>
      <c r="C19" s="203">
        <v>13</v>
      </c>
      <c r="D19" s="203">
        <v>3164</v>
      </c>
      <c r="E19" s="203" t="s">
        <v>746</v>
      </c>
      <c r="F19" s="203" t="s">
        <v>747</v>
      </c>
      <c r="G19" s="203">
        <v>1961</v>
      </c>
      <c r="H19" s="203" t="s">
        <v>307</v>
      </c>
      <c r="I19" s="205"/>
      <c r="J19" s="203">
        <v>28</v>
      </c>
      <c r="K19" s="203">
        <v>8</v>
      </c>
      <c r="L19" s="203">
        <v>28</v>
      </c>
      <c r="M19" s="204">
        <v>0.36005787037037035</v>
      </c>
      <c r="N19" s="203">
        <v>0</v>
      </c>
      <c r="O19" s="201"/>
      <c r="P19" s="202">
        <v>0.69861111111111107</v>
      </c>
      <c r="Q19" s="202">
        <v>0.43680555555555556</v>
      </c>
      <c r="R19" s="202">
        <v>0.38541666666666669</v>
      </c>
      <c r="S19" s="202">
        <v>0.46597222222222223</v>
      </c>
      <c r="T19" s="201"/>
      <c r="U19" s="202">
        <v>0.48472222222222222</v>
      </c>
      <c r="V19" s="201"/>
      <c r="W19" s="202">
        <v>0.57986111111111116</v>
      </c>
      <c r="X19" s="202">
        <v>0.40833333333333333</v>
      </c>
      <c r="Y19" s="202">
        <v>0.51111111111111107</v>
      </c>
      <c r="Z19" s="201"/>
      <c r="AA19" s="200">
        <v>0.71388888888888891</v>
      </c>
      <c r="AB19" s="191"/>
      <c r="AC19" s="18">
        <f>VLOOKUP(AD19,id!$A:$C,3,0)</f>
        <v>373</v>
      </c>
      <c r="AD19" s="18" t="str">
        <f t="shared" si="15"/>
        <v>KunstetterBeata1961</v>
      </c>
      <c r="AE19" s="9" t="str">
        <f t="shared" si="16"/>
        <v>Kunstetter</v>
      </c>
      <c r="AF19" s="9" t="str">
        <f t="shared" si="17"/>
        <v>Beata</v>
      </c>
      <c r="AG19" s="9">
        <f t="shared" si="18"/>
        <v>0</v>
      </c>
      <c r="AH19" s="9">
        <f t="shared" si="19"/>
        <v>1961</v>
      </c>
      <c r="AI19" s="9">
        <f t="shared" si="9"/>
        <v>28.834418344619973</v>
      </c>
      <c r="AJ19" s="9">
        <f t="shared" si="10"/>
        <v>25.233580445613459</v>
      </c>
      <c r="AK19" s="9">
        <f t="shared" si="11"/>
        <v>0.97929859526182139</v>
      </c>
      <c r="AL19" s="9">
        <f t="shared" si="12"/>
        <v>1</v>
      </c>
      <c r="AM19" s="9">
        <f t="shared" si="13"/>
        <v>1</v>
      </c>
      <c r="AN19" s="9">
        <f t="shared" si="14"/>
        <v>1</v>
      </c>
    </row>
    <row r="20" spans="1:40" s="170" customFormat="1" ht="15" customHeight="1">
      <c r="A20" s="213">
        <v>134</v>
      </c>
      <c r="B20" s="212"/>
      <c r="C20" s="210">
        <v>14</v>
      </c>
      <c r="D20" s="210">
        <v>3095</v>
      </c>
      <c r="E20" s="210" t="s">
        <v>744</v>
      </c>
      <c r="F20" s="210" t="s">
        <v>743</v>
      </c>
      <c r="G20" s="210">
        <v>1970</v>
      </c>
      <c r="H20" s="210" t="s">
        <v>510</v>
      </c>
      <c r="I20" s="212"/>
      <c r="J20" s="210">
        <v>28</v>
      </c>
      <c r="K20" s="210">
        <v>8</v>
      </c>
      <c r="L20" s="210">
        <v>28</v>
      </c>
      <c r="M20" s="211">
        <v>0.37008101851851855</v>
      </c>
      <c r="N20" s="210">
        <v>0</v>
      </c>
      <c r="O20" s="209">
        <v>0.61319444444444449</v>
      </c>
      <c r="P20" s="208"/>
      <c r="Q20" s="209">
        <v>0.43402777777777779</v>
      </c>
      <c r="R20" s="209">
        <v>0.37777777777777777</v>
      </c>
      <c r="S20" s="209">
        <v>0.46319444444444446</v>
      </c>
      <c r="T20" s="208"/>
      <c r="U20" s="209">
        <v>0.48819444444444443</v>
      </c>
      <c r="V20" s="208"/>
      <c r="W20" s="209">
        <v>0.65277777777777779</v>
      </c>
      <c r="X20" s="209">
        <v>0.40138888888888891</v>
      </c>
      <c r="Y20" s="209">
        <v>0.55138888888888893</v>
      </c>
      <c r="Z20" s="208"/>
      <c r="AA20" s="207">
        <v>0.72361111111111109</v>
      </c>
      <c r="AB20" s="192"/>
      <c r="AC20" s="18">
        <f>VLOOKUP(AD20,id!$A:$C,3,0)</f>
        <v>374</v>
      </c>
      <c r="AD20" s="18" t="str">
        <f t="shared" ref="AD20:AD24" si="20">AE20&amp;AF20&amp;AH20</f>
        <v>BłędowskaAleksandra1970</v>
      </c>
      <c r="AE20" s="9" t="str">
        <f t="shared" ref="AE20:AE24" si="21">E20</f>
        <v>Błędowska</v>
      </c>
      <c r="AF20" s="9" t="str">
        <f t="shared" ref="AF20:AF24" si="22">F20</f>
        <v>Aleksandra</v>
      </c>
      <c r="AG20" s="9">
        <f t="shared" ref="AG20:AG24" si="23">I20</f>
        <v>0</v>
      </c>
      <c r="AH20" s="9">
        <f t="shared" ref="AH20:AH24" si="24">G20</f>
        <v>1970</v>
      </c>
      <c r="AI20" s="9">
        <f t="shared" si="9"/>
        <v>28.053476787577249</v>
      </c>
      <c r="AJ20" s="9">
        <f t="shared" si="10"/>
        <v>24.550162754733041</v>
      </c>
      <c r="AK20" s="9">
        <f t="shared" si="11"/>
        <v>0.97291634089132117</v>
      </c>
      <c r="AL20" s="9">
        <f t="shared" si="12"/>
        <v>1</v>
      </c>
      <c r="AM20" s="9">
        <f t="shared" si="13"/>
        <v>1</v>
      </c>
      <c r="AN20" s="9">
        <f t="shared" si="14"/>
        <v>1</v>
      </c>
    </row>
    <row r="21" spans="1:40" s="170" customFormat="1" ht="15" customHeight="1">
      <c r="A21" s="206">
        <v>135</v>
      </c>
      <c r="B21" s="205"/>
      <c r="C21" s="203">
        <v>15</v>
      </c>
      <c r="D21" s="203">
        <v>3093</v>
      </c>
      <c r="E21" s="203" t="s">
        <v>742</v>
      </c>
      <c r="F21" s="203" t="s">
        <v>741</v>
      </c>
      <c r="G21" s="203">
        <v>1975</v>
      </c>
      <c r="H21" s="203" t="s">
        <v>518</v>
      </c>
      <c r="I21" s="205"/>
      <c r="J21" s="203">
        <v>28</v>
      </c>
      <c r="K21" s="203">
        <v>8</v>
      </c>
      <c r="L21" s="203">
        <v>28</v>
      </c>
      <c r="M21" s="204">
        <v>0.37016203703703704</v>
      </c>
      <c r="N21" s="203">
        <v>0</v>
      </c>
      <c r="O21" s="202">
        <v>0.61319444444444449</v>
      </c>
      <c r="P21" s="201"/>
      <c r="Q21" s="202">
        <v>0.43402777777777779</v>
      </c>
      <c r="R21" s="202">
        <v>0.37708333333333333</v>
      </c>
      <c r="S21" s="202">
        <v>0.46319444444444446</v>
      </c>
      <c r="T21" s="201"/>
      <c r="U21" s="202">
        <v>0.48125000000000001</v>
      </c>
      <c r="V21" s="201"/>
      <c r="W21" s="202">
        <v>0.65277777777777779</v>
      </c>
      <c r="X21" s="202">
        <v>0.40138888888888891</v>
      </c>
      <c r="Y21" s="202">
        <v>0.55138888888888893</v>
      </c>
      <c r="Z21" s="201"/>
      <c r="AA21" s="200">
        <v>0.72430555555555554</v>
      </c>
      <c r="AB21" s="191"/>
      <c r="AC21" s="18">
        <f>VLOOKUP(AD21,id!$A:$C,3,0)</f>
        <v>375</v>
      </c>
      <c r="AD21" s="18" t="str">
        <f t="shared" si="20"/>
        <v>KopaniaAnita1975</v>
      </c>
      <c r="AE21" s="9" t="str">
        <f t="shared" si="21"/>
        <v>Kopania</v>
      </c>
      <c r="AF21" s="9" t="str">
        <f t="shared" si="22"/>
        <v>Anita</v>
      </c>
      <c r="AG21" s="9">
        <f t="shared" si="23"/>
        <v>0</v>
      </c>
      <c r="AH21" s="9">
        <f t="shared" si="24"/>
        <v>1975</v>
      </c>
      <c r="AI21" s="9">
        <f t="shared" si="9"/>
        <v>28.047336635694535</v>
      </c>
      <c r="AJ21" s="9">
        <f t="shared" si="10"/>
        <v>24.544789384109468</v>
      </c>
      <c r="AK21" s="9">
        <f t="shared" si="11"/>
        <v>0.99978112688387222</v>
      </c>
      <c r="AL21" s="9">
        <f t="shared" si="12"/>
        <v>1</v>
      </c>
      <c r="AM21" s="9">
        <f t="shared" si="13"/>
        <v>1</v>
      </c>
      <c r="AN21" s="9">
        <f t="shared" si="14"/>
        <v>1</v>
      </c>
    </row>
    <row r="22" spans="1:40" s="170" customFormat="1" ht="15" customHeight="1">
      <c r="A22" s="206">
        <v>149</v>
      </c>
      <c r="B22" s="205"/>
      <c r="C22" s="203">
        <v>16</v>
      </c>
      <c r="D22" s="203">
        <v>3037</v>
      </c>
      <c r="E22" s="203" t="s">
        <v>723</v>
      </c>
      <c r="F22" s="203" t="s">
        <v>722</v>
      </c>
      <c r="G22" s="203">
        <v>1982</v>
      </c>
      <c r="H22" s="203" t="s">
        <v>721</v>
      </c>
      <c r="I22" s="203" t="s">
        <v>720</v>
      </c>
      <c r="J22" s="203">
        <v>19</v>
      </c>
      <c r="K22" s="203">
        <v>6</v>
      </c>
      <c r="L22" s="203">
        <v>19</v>
      </c>
      <c r="M22" s="204">
        <v>0.37409722222222225</v>
      </c>
      <c r="N22" s="203">
        <v>0</v>
      </c>
      <c r="O22" s="202">
        <v>0.61250000000000004</v>
      </c>
      <c r="P22" s="202">
        <v>0.37847222222222221</v>
      </c>
      <c r="Q22" s="201"/>
      <c r="R22" s="201"/>
      <c r="S22" s="201"/>
      <c r="T22" s="202">
        <v>0.44305555555555554</v>
      </c>
      <c r="U22" s="202">
        <v>0.6694444444444444</v>
      </c>
      <c r="V22" s="202">
        <v>0.48472222222222222</v>
      </c>
      <c r="W22" s="201"/>
      <c r="X22" s="201"/>
      <c r="Y22" s="201"/>
      <c r="Z22" s="202">
        <v>0.5395833333333333</v>
      </c>
      <c r="AA22" s="200">
        <v>0.72777777777777775</v>
      </c>
      <c r="AB22" s="191"/>
      <c r="AC22" s="18">
        <f>VLOOKUP(AD22,id!$A:$C,3,0)</f>
        <v>376</v>
      </c>
      <c r="AD22" s="18" t="str">
        <f t="shared" si="20"/>
        <v>MamczakEdyta1982</v>
      </c>
      <c r="AE22" s="9" t="str">
        <f t="shared" si="21"/>
        <v>Mamczak</v>
      </c>
      <c r="AF22" s="9" t="str">
        <f t="shared" si="22"/>
        <v>Edyta</v>
      </c>
      <c r="AG22" s="9" t="str">
        <f t="shared" si="23"/>
        <v>49 BAZA LOTNICZA</v>
      </c>
      <c r="AH22" s="9">
        <f t="shared" si="24"/>
        <v>1982</v>
      </c>
      <c r="AI22" s="9">
        <f t="shared" si="9"/>
        <v>19.032121288507007</v>
      </c>
      <c r="AJ22" s="9">
        <f t="shared" si="10"/>
        <v>16.655392796359997</v>
      </c>
      <c r="AK22" s="9">
        <f t="shared" si="11"/>
        <v>0.98948084895736643</v>
      </c>
      <c r="AL22" s="9">
        <f t="shared" si="12"/>
        <v>0.75</v>
      </c>
      <c r="AM22" s="9">
        <f t="shared" si="13"/>
        <v>0.6785714285714286</v>
      </c>
      <c r="AN22" s="9">
        <f t="shared" si="14"/>
        <v>0.94408751129490198</v>
      </c>
    </row>
    <row r="23" spans="1:40" s="170" customFormat="1" ht="15" customHeight="1">
      <c r="A23" s="206">
        <v>151</v>
      </c>
      <c r="B23" s="205"/>
      <c r="C23" s="203">
        <v>17</v>
      </c>
      <c r="D23" s="203">
        <v>3069</v>
      </c>
      <c r="E23" s="203" t="s">
        <v>718</v>
      </c>
      <c r="F23" s="203" t="s">
        <v>589</v>
      </c>
      <c r="G23" s="203">
        <v>1978</v>
      </c>
      <c r="H23" s="203" t="s">
        <v>692</v>
      </c>
      <c r="I23" s="203" t="s">
        <v>717</v>
      </c>
      <c r="J23" s="203">
        <v>19</v>
      </c>
      <c r="K23" s="203">
        <v>5</v>
      </c>
      <c r="L23" s="203">
        <v>19</v>
      </c>
      <c r="M23" s="204">
        <v>0.35642361111111109</v>
      </c>
      <c r="N23" s="203">
        <v>0</v>
      </c>
      <c r="O23" s="201"/>
      <c r="P23" s="202">
        <v>0.37361111111111112</v>
      </c>
      <c r="Q23" s="201"/>
      <c r="R23" s="201"/>
      <c r="S23" s="201"/>
      <c r="T23" s="202">
        <v>0.40208333333333335</v>
      </c>
      <c r="U23" s="201"/>
      <c r="V23" s="202">
        <v>0.4777777777777778</v>
      </c>
      <c r="W23" s="202">
        <v>0.56597222222222221</v>
      </c>
      <c r="X23" s="201"/>
      <c r="Y23" s="202">
        <v>0.62291666666666667</v>
      </c>
      <c r="Z23" s="201"/>
      <c r="AA23" s="200">
        <v>0.7104166666666667</v>
      </c>
      <c r="AB23" s="191"/>
      <c r="AC23" s="18">
        <f>VLOOKUP(AD23,id!$A:$C,3,0)</f>
        <v>377</v>
      </c>
      <c r="AD23" s="18" t="str">
        <f t="shared" si="20"/>
        <v>BlockBarbara1978</v>
      </c>
      <c r="AE23" s="9" t="str">
        <f t="shared" si="21"/>
        <v>Block</v>
      </c>
      <c r="AF23" s="9" t="str">
        <f t="shared" si="22"/>
        <v>Barbara</v>
      </c>
      <c r="AG23" s="9" t="str">
        <f t="shared" si="23"/>
        <v>SHOCKBLAZERSI</v>
      </c>
      <c r="AH23" s="9">
        <f t="shared" si="24"/>
        <v>1978</v>
      </c>
      <c r="AI23" s="9">
        <f t="shared" si="9"/>
        <v>18.350628681647279</v>
      </c>
      <c r="AJ23" s="9">
        <f t="shared" si="10"/>
        <v>16.059004885469665</v>
      </c>
      <c r="AK23" s="9">
        <f t="shared" si="11"/>
        <v>1.0495859717486606</v>
      </c>
      <c r="AL23" s="9">
        <f t="shared" si="12"/>
        <v>0.83333333333333337</v>
      </c>
      <c r="AM23" s="9">
        <f t="shared" si="13"/>
        <v>1</v>
      </c>
      <c r="AN23" s="9">
        <f t="shared" si="14"/>
        <v>0.96419250400262724</v>
      </c>
    </row>
    <row r="24" spans="1:40" s="170" customFormat="1" ht="15" customHeight="1">
      <c r="A24" s="213">
        <v>162</v>
      </c>
      <c r="B24" s="212"/>
      <c r="C24" s="210">
        <v>18</v>
      </c>
      <c r="D24" s="210">
        <v>3031</v>
      </c>
      <c r="E24" s="210" t="s">
        <v>702</v>
      </c>
      <c r="F24" s="210" t="s">
        <v>280</v>
      </c>
      <c r="G24" s="210">
        <v>1988</v>
      </c>
      <c r="H24" s="210" t="s">
        <v>321</v>
      </c>
      <c r="I24" s="210" t="s">
        <v>701</v>
      </c>
      <c r="J24" s="210">
        <v>9</v>
      </c>
      <c r="K24" s="210">
        <v>10</v>
      </c>
      <c r="L24" s="210">
        <v>35</v>
      </c>
      <c r="M24" s="211">
        <v>0.39283564814814814</v>
      </c>
      <c r="N24" s="210">
        <v>26</v>
      </c>
      <c r="O24" s="209">
        <v>0.54305555555555551</v>
      </c>
      <c r="P24" s="209">
        <v>0.375</v>
      </c>
      <c r="Q24" s="209">
        <v>0.65625</v>
      </c>
      <c r="R24" s="208"/>
      <c r="S24" s="209">
        <v>0.64027777777777772</v>
      </c>
      <c r="T24" s="209">
        <v>0.4</v>
      </c>
      <c r="U24" s="209">
        <v>0.59930555555555554</v>
      </c>
      <c r="V24" s="209">
        <v>0.43402777777777779</v>
      </c>
      <c r="W24" s="209">
        <v>0.47638888888888886</v>
      </c>
      <c r="X24" s="208"/>
      <c r="Y24" s="209">
        <v>0.57708333333333328</v>
      </c>
      <c r="Z24" s="209">
        <v>0.70208333333333328</v>
      </c>
      <c r="AA24" s="207">
        <v>0.74652777777777779</v>
      </c>
      <c r="AB24" s="192"/>
      <c r="AC24" s="18">
        <f>VLOOKUP(AD24,id!$A:$C,3,0)</f>
        <v>378</v>
      </c>
      <c r="AD24" s="18" t="str">
        <f t="shared" si="20"/>
        <v>WysockaAgata1988</v>
      </c>
      <c r="AE24" s="9" t="str">
        <f t="shared" si="21"/>
        <v>Wysocka</v>
      </c>
      <c r="AF24" s="9" t="str">
        <f t="shared" si="22"/>
        <v>Agata</v>
      </c>
      <c r="AG24" s="9" t="str">
        <f t="shared" si="23"/>
        <v>DO UZGODNIENIA</v>
      </c>
      <c r="AH24" s="9">
        <f t="shared" si="24"/>
        <v>1988</v>
      </c>
      <c r="AI24" s="9">
        <f t="shared" si="9"/>
        <v>8.692403059727658</v>
      </c>
      <c r="AJ24" s="9">
        <f t="shared" si="10"/>
        <v>7.6068970510119467</v>
      </c>
      <c r="AK24" s="9">
        <f t="shared" si="11"/>
        <v>0.90730974337821513</v>
      </c>
      <c r="AL24" s="9">
        <f t="shared" si="12"/>
        <v>2</v>
      </c>
      <c r="AM24" s="9">
        <f t="shared" si="13"/>
        <v>0.47368421052631576</v>
      </c>
      <c r="AN24" s="9">
        <f t="shared" si="14"/>
        <v>1.1486983549970351</v>
      </c>
    </row>
    <row r="25" spans="1:40" s="170" customFormat="1" ht="15" customHeight="1">
      <c r="A25" s="169"/>
      <c r="B25" s="168"/>
      <c r="C25" s="168"/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91"/>
    </row>
    <row r="26" spans="1:40">
      <c r="A26" s="608" t="s">
        <v>691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8"/>
      <c r="N26" s="608"/>
      <c r="O26" s="608"/>
      <c r="P26" s="608"/>
      <c r="Q26" s="608"/>
      <c r="R26" s="608"/>
      <c r="S26" s="608"/>
      <c r="T26" s="608"/>
      <c r="U26" s="608"/>
      <c r="V26" s="608"/>
      <c r="W26" s="608"/>
      <c r="X26" s="608"/>
      <c r="Y26" s="608"/>
      <c r="Z26" s="608"/>
      <c r="AA26" s="608"/>
    </row>
    <row r="27" spans="1:40">
      <c r="A27" s="608" t="s">
        <v>495</v>
      </c>
      <c r="B27" s="608"/>
      <c r="C27" s="608"/>
      <c r="D27" s="608"/>
      <c r="E27" s="608"/>
      <c r="F27" s="608"/>
      <c r="G27" s="608"/>
      <c r="H27" s="608"/>
      <c r="I27" s="608"/>
      <c r="J27" s="608"/>
      <c r="K27" s="608"/>
      <c r="L27" s="608"/>
      <c r="M27" s="608"/>
      <c r="N27" s="608"/>
      <c r="O27" s="608"/>
      <c r="P27" s="608"/>
      <c r="Q27" s="608"/>
      <c r="R27" s="608"/>
      <c r="S27" s="608"/>
      <c r="T27" s="608"/>
      <c r="U27" s="608"/>
      <c r="V27" s="608"/>
      <c r="W27" s="608"/>
      <c r="X27" s="608"/>
      <c r="Y27" s="608"/>
      <c r="Z27" s="608"/>
      <c r="AA27" s="608"/>
    </row>
    <row r="28" spans="1:40">
      <c r="A28" s="608" t="s">
        <v>690</v>
      </c>
      <c r="B28" s="608"/>
      <c r="C28" s="608"/>
      <c r="D28" s="608"/>
      <c r="E28" s="608"/>
      <c r="F28" s="608"/>
      <c r="G28" s="608"/>
      <c r="H28" s="608"/>
      <c r="I28" s="608"/>
      <c r="J28" s="608"/>
      <c r="K28" s="608"/>
      <c r="L28" s="608"/>
      <c r="M28" s="608"/>
      <c r="N28" s="608"/>
      <c r="O28" s="608"/>
      <c r="P28" s="608"/>
      <c r="Q28" s="608"/>
      <c r="R28" s="608"/>
      <c r="S28" s="608"/>
      <c r="T28" s="608"/>
      <c r="U28" s="608"/>
      <c r="V28" s="608"/>
      <c r="W28" s="608"/>
      <c r="X28" s="608"/>
      <c r="Y28" s="608"/>
      <c r="Z28" s="608"/>
      <c r="AA28" s="608"/>
    </row>
  </sheetData>
  <sheetProtection selectLockedCells="1" selectUnlockedCells="1"/>
  <mergeCells count="29">
    <mergeCell ref="Z2:Z3"/>
    <mergeCell ref="AA2:AA3"/>
    <mergeCell ref="A3:N3"/>
    <mergeCell ref="A1:N2"/>
    <mergeCell ref="O1:AA1"/>
    <mergeCell ref="O2:O3"/>
    <mergeCell ref="P2:P3"/>
    <mergeCell ref="Q2:Q3"/>
    <mergeCell ref="R2:R3"/>
    <mergeCell ref="S2:S3"/>
    <mergeCell ref="W2:W3"/>
    <mergeCell ref="X2:X3"/>
    <mergeCell ref="Y2:Y3"/>
    <mergeCell ref="T2:T3"/>
    <mergeCell ref="U2:U3"/>
    <mergeCell ref="V2:V3"/>
    <mergeCell ref="A28:AA28"/>
    <mergeCell ref="G4:G5"/>
    <mergeCell ref="H4:H5"/>
    <mergeCell ref="I4:I5"/>
    <mergeCell ref="J4:N4"/>
    <mergeCell ref="A26:AA26"/>
    <mergeCell ref="A27:AA27"/>
    <mergeCell ref="A4:A5"/>
    <mergeCell ref="B4:B5"/>
    <mergeCell ref="C4:C5"/>
    <mergeCell ref="D4:D5"/>
    <mergeCell ref="E4:E5"/>
    <mergeCell ref="F4:F5"/>
  </mergeCells>
  <pageMargins left="0.23622047244094491" right="0.23622047244094491" top="0.74803149606299213" bottom="0.74803149606299213" header="0.31496062992125984" footer="0.31496062992125984"/>
  <pageSetup paperSize="9" scale="54" firstPageNumber="0" fitToHeight="0" orientation="landscape" horizontalDpi="4294967293" r:id="rId1"/>
  <headerFooter alignWithMargins="0">
    <oddHeader>&amp;A</oddHeader>
    <oddFooter>&amp;C&amp;11Strona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N157"/>
  <sheetViews>
    <sheetView workbookViewId="0">
      <selection activeCell="AC5" sqref="AC5:AN15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26.5546875" style="168" customWidth="1"/>
    <col min="6" max="6" width="15.6640625" style="168" customWidth="1"/>
    <col min="7" max="7" width="8.33203125" style="168" customWidth="1"/>
    <col min="8" max="8" width="24" style="168" customWidth="1"/>
    <col min="9" max="9" width="34.109375" style="168" customWidth="1"/>
    <col min="10" max="12" width="8.33203125" style="168" customWidth="1"/>
    <col min="13" max="13" width="9.6640625" style="168" customWidth="1"/>
    <col min="14" max="26" width="6.109375" style="168" customWidth="1"/>
    <col min="27" max="27" width="9" style="168" customWidth="1"/>
    <col min="28" max="16384" width="11.88671875" style="168"/>
  </cols>
  <sheetData>
    <row r="1" spans="1:40" ht="14.25" customHeight="1">
      <c r="A1" s="632" t="s">
        <v>954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6" t="s">
        <v>953</v>
      </c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7"/>
    </row>
    <row r="2" spans="1:40" ht="74.25" customHeight="1">
      <c r="A2" s="634"/>
      <c r="B2" s="635"/>
      <c r="C2" s="635"/>
      <c r="D2" s="635"/>
      <c r="E2" s="635"/>
      <c r="F2" s="635"/>
      <c r="G2" s="635"/>
      <c r="H2" s="635"/>
      <c r="I2" s="635"/>
      <c r="J2" s="635"/>
      <c r="K2" s="635"/>
      <c r="L2" s="635"/>
      <c r="M2" s="635"/>
      <c r="N2" s="635"/>
      <c r="O2" s="612" t="s">
        <v>678</v>
      </c>
      <c r="P2" s="612" t="s">
        <v>671</v>
      </c>
      <c r="Q2" s="612" t="s">
        <v>681</v>
      </c>
      <c r="R2" s="612" t="s">
        <v>683</v>
      </c>
      <c r="S2" s="612" t="s">
        <v>674</v>
      </c>
      <c r="T2" s="612" t="s">
        <v>952</v>
      </c>
      <c r="U2" s="612" t="s">
        <v>684</v>
      </c>
      <c r="V2" s="612" t="s">
        <v>685</v>
      </c>
      <c r="W2" s="612" t="s">
        <v>670</v>
      </c>
      <c r="X2" s="612" t="s">
        <v>951</v>
      </c>
      <c r="Y2" s="612" t="s">
        <v>672</v>
      </c>
      <c r="Z2" s="612" t="s">
        <v>675</v>
      </c>
      <c r="AA2" s="629" t="s">
        <v>666</v>
      </c>
    </row>
    <row r="3" spans="1:40" ht="34.5" customHeight="1">
      <c r="A3" s="630" t="s">
        <v>665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29"/>
    </row>
    <row r="4" spans="1:40" ht="15" customHeight="1">
      <c r="A4" s="628" t="s">
        <v>664</v>
      </c>
      <c r="B4" s="626" t="s">
        <v>663</v>
      </c>
      <c r="C4" s="626" t="s">
        <v>662</v>
      </c>
      <c r="D4" s="626" t="s">
        <v>661</v>
      </c>
      <c r="E4" s="626" t="s">
        <v>191</v>
      </c>
      <c r="F4" s="626" t="s">
        <v>192</v>
      </c>
      <c r="G4" s="626" t="s">
        <v>955</v>
      </c>
      <c r="H4" s="626" t="s">
        <v>367</v>
      </c>
      <c r="I4" s="626" t="s">
        <v>368</v>
      </c>
      <c r="J4" s="627" t="s">
        <v>375</v>
      </c>
      <c r="K4" s="627"/>
      <c r="L4" s="627"/>
      <c r="M4" s="627"/>
      <c r="N4" s="627"/>
      <c r="O4" s="216" t="s">
        <v>659</v>
      </c>
      <c r="P4" s="216" t="s">
        <v>658</v>
      </c>
      <c r="Q4" s="216" t="s">
        <v>657</v>
      </c>
      <c r="R4" s="216" t="s">
        <v>656</v>
      </c>
      <c r="S4" s="216" t="s">
        <v>655</v>
      </c>
      <c r="T4" s="216" t="s">
        <v>654</v>
      </c>
      <c r="U4" s="216" t="s">
        <v>653</v>
      </c>
      <c r="V4" s="216" t="s">
        <v>652</v>
      </c>
      <c r="W4" s="216" t="s">
        <v>651</v>
      </c>
      <c r="X4" s="216" t="s">
        <v>650</v>
      </c>
      <c r="Y4" s="216" t="s">
        <v>649</v>
      </c>
      <c r="Z4" s="216" t="s">
        <v>648</v>
      </c>
      <c r="AA4" s="215" t="s">
        <v>331</v>
      </c>
    </row>
    <row r="5" spans="1:40" ht="30" customHeight="1">
      <c r="A5" s="628"/>
      <c r="B5" s="626"/>
      <c r="C5" s="626"/>
      <c r="D5" s="626"/>
      <c r="E5" s="626"/>
      <c r="F5" s="626"/>
      <c r="G5" s="626"/>
      <c r="H5" s="626"/>
      <c r="I5" s="626"/>
      <c r="J5" s="189" t="s">
        <v>639</v>
      </c>
      <c r="K5" s="189" t="s">
        <v>950</v>
      </c>
      <c r="L5" s="189" t="s">
        <v>638</v>
      </c>
      <c r="M5" s="189" t="s">
        <v>40</v>
      </c>
      <c r="N5" s="189" t="s">
        <v>637</v>
      </c>
      <c r="O5" s="189" t="s">
        <v>636</v>
      </c>
      <c r="P5" s="189" t="s">
        <v>636</v>
      </c>
      <c r="Q5" s="189" t="s">
        <v>635</v>
      </c>
      <c r="R5" s="189" t="s">
        <v>635</v>
      </c>
      <c r="S5" s="189" t="s">
        <v>634</v>
      </c>
      <c r="T5" s="189" t="s">
        <v>634</v>
      </c>
      <c r="U5" s="189" t="s">
        <v>633</v>
      </c>
      <c r="V5" s="189" t="s">
        <v>633</v>
      </c>
      <c r="W5" s="189" t="s">
        <v>632</v>
      </c>
      <c r="X5" s="189" t="s">
        <v>632</v>
      </c>
      <c r="Y5" s="189" t="s">
        <v>949</v>
      </c>
      <c r="Z5" s="189" t="s">
        <v>949</v>
      </c>
      <c r="AA5" s="214" t="s">
        <v>631</v>
      </c>
      <c r="AC5" s="18" t="s">
        <v>79</v>
      </c>
      <c r="AD5" s="18" t="s">
        <v>80</v>
      </c>
      <c r="AE5" s="9" t="s">
        <v>108</v>
      </c>
      <c r="AF5" s="9" t="s">
        <v>109</v>
      </c>
      <c r="AG5" s="9" t="s">
        <v>83</v>
      </c>
      <c r="AH5" s="9" t="s">
        <v>81</v>
      </c>
      <c r="AI5" s="9" t="s">
        <v>48</v>
      </c>
      <c r="AJ5" s="9"/>
      <c r="AK5" s="9" t="s">
        <v>45</v>
      </c>
      <c r="AL5" s="9" t="s">
        <v>46</v>
      </c>
      <c r="AM5" s="9" t="s">
        <v>35</v>
      </c>
      <c r="AN5" s="9" t="s">
        <v>47</v>
      </c>
    </row>
    <row r="6" spans="1:40" ht="15" customHeight="1">
      <c r="A6" s="206">
        <v>1</v>
      </c>
      <c r="B6" s="203">
        <v>1</v>
      </c>
      <c r="C6" s="205"/>
      <c r="D6" s="203">
        <v>3002</v>
      </c>
      <c r="E6" s="203" t="s">
        <v>948</v>
      </c>
      <c r="F6" s="203" t="s">
        <v>100</v>
      </c>
      <c r="G6" s="203">
        <v>1972</v>
      </c>
      <c r="H6" s="203" t="s">
        <v>474</v>
      </c>
      <c r="I6" s="203" t="s">
        <v>947</v>
      </c>
      <c r="J6" s="203">
        <v>42</v>
      </c>
      <c r="K6" s="203">
        <v>12</v>
      </c>
      <c r="L6" s="203">
        <v>42</v>
      </c>
      <c r="M6" s="204">
        <v>0.27398148148148149</v>
      </c>
      <c r="N6" s="203">
        <v>0</v>
      </c>
      <c r="O6" s="202">
        <v>0.47638888888888886</v>
      </c>
      <c r="P6" s="202">
        <v>0.55625000000000002</v>
      </c>
      <c r="Q6" s="202">
        <v>0.39791666666666664</v>
      </c>
      <c r="R6" s="202">
        <v>0.37083333333333335</v>
      </c>
      <c r="S6" s="202">
        <v>0.42499999999999999</v>
      </c>
      <c r="T6" s="202">
        <v>0.61111111111111116</v>
      </c>
      <c r="U6" s="202">
        <v>0.43611111111111112</v>
      </c>
      <c r="V6" s="202">
        <v>0.57986111111111116</v>
      </c>
      <c r="W6" s="202">
        <v>0.50277777777777777</v>
      </c>
      <c r="X6" s="202">
        <v>0.38333333333333336</v>
      </c>
      <c r="Y6" s="202">
        <v>0.45</v>
      </c>
      <c r="Z6" s="202">
        <v>0.53055555555555556</v>
      </c>
      <c r="AA6" s="200">
        <v>0.62777777777777777</v>
      </c>
      <c r="AB6" s="191"/>
      <c r="AC6" s="18">
        <f>VLOOKUP(AD6,id!$A:$C,3,0)</f>
        <v>219</v>
      </c>
      <c r="AD6" s="18" t="str">
        <f>AE6&amp;AF6&amp;AH6</f>
        <v>ĆwirkoSławomir1972</v>
      </c>
      <c r="AE6" s="9" t="str">
        <f t="shared" ref="AE6:AF9" si="0">E6</f>
        <v>Ćwirko</v>
      </c>
      <c r="AF6" s="9" t="str">
        <f t="shared" si="0"/>
        <v>Sławomir</v>
      </c>
      <c r="AG6" s="9" t="str">
        <f>I6</f>
        <v>STOPA Słupsk</v>
      </c>
      <c r="AH6" s="9">
        <f>G6</f>
        <v>1972</v>
      </c>
      <c r="AI6" s="9">
        <v>50</v>
      </c>
      <c r="AJ6" s="9"/>
      <c r="AK6" s="9"/>
      <c r="AL6" s="9"/>
      <c r="AM6" s="9"/>
      <c r="AN6" s="9"/>
    </row>
    <row r="7" spans="1:40" s="170" customFormat="1" ht="15" customHeight="1">
      <c r="A7" s="213">
        <v>2</v>
      </c>
      <c r="B7" s="210">
        <v>2</v>
      </c>
      <c r="C7" s="212"/>
      <c r="D7" s="210">
        <v>3006</v>
      </c>
      <c r="E7" s="210" t="s">
        <v>946</v>
      </c>
      <c r="F7" s="210" t="s">
        <v>552</v>
      </c>
      <c r="G7" s="210">
        <v>1975</v>
      </c>
      <c r="H7" s="210" t="s">
        <v>321</v>
      </c>
      <c r="I7" s="210" t="s">
        <v>174</v>
      </c>
      <c r="J7" s="210">
        <v>42</v>
      </c>
      <c r="K7" s="210">
        <v>12</v>
      </c>
      <c r="L7" s="210">
        <v>42</v>
      </c>
      <c r="M7" s="211">
        <v>0.27405092592592595</v>
      </c>
      <c r="N7" s="210">
        <v>0</v>
      </c>
      <c r="O7" s="209">
        <v>0.50138888888888888</v>
      </c>
      <c r="P7" s="209">
        <v>0.37291666666666667</v>
      </c>
      <c r="Q7" s="209">
        <v>0.58680555555555558</v>
      </c>
      <c r="R7" s="209">
        <v>0.61527777777777781</v>
      </c>
      <c r="S7" s="209">
        <v>0.57638888888888884</v>
      </c>
      <c r="T7" s="209">
        <v>0.38541666666666669</v>
      </c>
      <c r="U7" s="209">
        <v>0.54791666666666672</v>
      </c>
      <c r="V7" s="209">
        <v>0.41111111111111109</v>
      </c>
      <c r="W7" s="209">
        <v>0.47013888888888888</v>
      </c>
      <c r="X7" s="209">
        <v>0.60138888888888886</v>
      </c>
      <c r="Y7" s="209">
        <v>0.5229166666666667</v>
      </c>
      <c r="Z7" s="209">
        <v>0.44305555555555554</v>
      </c>
      <c r="AA7" s="207">
        <v>0.62777777777777777</v>
      </c>
      <c r="AB7" s="192"/>
      <c r="AC7" s="18">
        <f>VLOOKUP(AD7,id!$A:$C,3,0)</f>
        <v>220</v>
      </c>
      <c r="AD7" s="18" t="str">
        <f t="shared" ref="AD7:AD66" si="1">AE7&amp;AF7&amp;AH7</f>
        <v>LeśniowskiMariusz1975</v>
      </c>
      <c r="AE7" s="9" t="str">
        <f t="shared" si="0"/>
        <v>Leśniowski</v>
      </c>
      <c r="AF7" s="9" t="str">
        <f t="shared" si="0"/>
        <v>Mariusz</v>
      </c>
      <c r="AG7" s="9" t="str">
        <f>I7</f>
        <v>Harpagan</v>
      </c>
      <c r="AH7" s="9">
        <f>G7</f>
        <v>1975</v>
      </c>
      <c r="AI7" s="9">
        <f>AI6*IF(AM7&lt;1,AM7,IF(AN7&lt;1,AN7,IF(AL7&lt;1,AL7,IF(AK7&lt;1,AK7,1))))</f>
        <v>49.987330010980656</v>
      </c>
      <c r="AJ7" s="9"/>
      <c r="AK7" s="9">
        <f>M6/M7</f>
        <v>0.99974660021961315</v>
      </c>
      <c r="AL7" s="9">
        <f>K7/K6</f>
        <v>1</v>
      </c>
      <c r="AM7" s="9">
        <f>J7/J6</f>
        <v>1</v>
      </c>
      <c r="AN7" s="9">
        <f>AL7^0.2</f>
        <v>1</v>
      </c>
    </row>
    <row r="8" spans="1:40" ht="15" customHeight="1">
      <c r="A8" s="206">
        <v>3</v>
      </c>
      <c r="B8" s="203">
        <v>3</v>
      </c>
      <c r="C8" s="205"/>
      <c r="D8" s="203">
        <v>3152</v>
      </c>
      <c r="E8" s="203" t="s">
        <v>945</v>
      </c>
      <c r="F8" s="203" t="s">
        <v>38</v>
      </c>
      <c r="G8" s="203">
        <v>1989</v>
      </c>
      <c r="H8" s="203" t="s">
        <v>944</v>
      </c>
      <c r="I8" s="203" t="s">
        <v>943</v>
      </c>
      <c r="J8" s="203">
        <v>42</v>
      </c>
      <c r="K8" s="203">
        <v>12</v>
      </c>
      <c r="L8" s="203">
        <v>42</v>
      </c>
      <c r="M8" s="204">
        <v>0.27406249999999999</v>
      </c>
      <c r="N8" s="203">
        <v>0</v>
      </c>
      <c r="O8" s="202">
        <v>0.50138888888888888</v>
      </c>
      <c r="P8" s="202">
        <v>0.37291666666666667</v>
      </c>
      <c r="Q8" s="202">
        <v>0.58680555555555558</v>
      </c>
      <c r="R8" s="202">
        <v>0.61527777777777781</v>
      </c>
      <c r="S8" s="202">
        <v>0.57638888888888884</v>
      </c>
      <c r="T8" s="202">
        <v>0.38541666666666669</v>
      </c>
      <c r="U8" s="202">
        <v>0.54791666666666672</v>
      </c>
      <c r="V8" s="202">
        <v>0.41111111111111109</v>
      </c>
      <c r="W8" s="202">
        <v>0.47013888888888888</v>
      </c>
      <c r="X8" s="202">
        <v>0.60138888888888886</v>
      </c>
      <c r="Y8" s="202">
        <v>0.52222222222222225</v>
      </c>
      <c r="Z8" s="202">
        <v>0.44305555555555554</v>
      </c>
      <c r="AA8" s="200">
        <v>0.62777777777777777</v>
      </c>
      <c r="AB8" s="191"/>
      <c r="AC8" s="18">
        <f>VLOOKUP(AD8,id!$A:$C,3,0)</f>
        <v>221</v>
      </c>
      <c r="AD8" s="18" t="str">
        <f t="shared" si="1"/>
        <v>WróbelMarek1989</v>
      </c>
      <c r="AE8" s="9" t="str">
        <f t="shared" si="0"/>
        <v>Wróbel</v>
      </c>
      <c r="AF8" s="9" t="str">
        <f t="shared" si="0"/>
        <v>Marek</v>
      </c>
      <c r="AG8" s="9" t="str">
        <f>I8</f>
        <v>Race-Evolution.pl</v>
      </c>
      <c r="AH8" s="9">
        <f>G8</f>
        <v>1989</v>
      </c>
      <c r="AI8" s="9">
        <f t="shared" ref="AI8:AI15" si="2">AI7*IF(AM8&lt;1,AM8,IF(AN8&lt;1,AN8,IF(AL8&lt;1,AL8,IF(AK8&lt;1,AK8,1))))</f>
        <v>49.985218970395714</v>
      </c>
      <c r="AJ8" s="9"/>
      <c r="AK8" s="9">
        <f>M7/M8</f>
        <v>0.99995776848684503</v>
      </c>
      <c r="AL8" s="9">
        <f>K8/K7</f>
        <v>1</v>
      </c>
      <c r="AM8" s="9">
        <f>J8/J7</f>
        <v>1</v>
      </c>
      <c r="AN8" s="9">
        <f t="shared" ref="AN8:AN15" si="3">AL8^0.2</f>
        <v>1</v>
      </c>
    </row>
    <row r="9" spans="1:40" s="170" customFormat="1" ht="15" customHeight="1">
      <c r="A9" s="213">
        <v>4</v>
      </c>
      <c r="B9" s="210">
        <v>4</v>
      </c>
      <c r="C9" s="212"/>
      <c r="D9" s="210">
        <v>3087</v>
      </c>
      <c r="E9" s="210" t="s">
        <v>875</v>
      </c>
      <c r="F9" s="210" t="s">
        <v>942</v>
      </c>
      <c r="G9" s="210">
        <v>1972</v>
      </c>
      <c r="H9" s="210" t="s">
        <v>519</v>
      </c>
      <c r="I9" s="210" t="s">
        <v>941</v>
      </c>
      <c r="J9" s="210">
        <v>42</v>
      </c>
      <c r="K9" s="210">
        <v>12</v>
      </c>
      <c r="L9" s="210">
        <v>42</v>
      </c>
      <c r="M9" s="211">
        <v>0.28442129629629631</v>
      </c>
      <c r="N9" s="210">
        <v>0</v>
      </c>
      <c r="O9" s="209">
        <v>0.47222222222222221</v>
      </c>
      <c r="P9" s="209">
        <v>0.62638888888888888</v>
      </c>
      <c r="Q9" s="209">
        <v>0.40555555555555556</v>
      </c>
      <c r="R9" s="209">
        <v>0.37152777777777779</v>
      </c>
      <c r="S9" s="209">
        <v>0.4201388888888889</v>
      </c>
      <c r="T9" s="209">
        <v>0.60347222222222219</v>
      </c>
      <c r="U9" s="209">
        <v>0.43194444444444446</v>
      </c>
      <c r="V9" s="209">
        <v>0.57361111111111107</v>
      </c>
      <c r="W9" s="209">
        <v>0.53541666666666665</v>
      </c>
      <c r="X9" s="209">
        <v>0.38819444444444445</v>
      </c>
      <c r="Y9" s="209">
        <v>0.44722222222222224</v>
      </c>
      <c r="Z9" s="209">
        <v>0.50347222222222221</v>
      </c>
      <c r="AA9" s="207">
        <v>0.6381944444444444</v>
      </c>
      <c r="AB9" s="192"/>
      <c r="AC9" s="18">
        <f>VLOOKUP(AD9,id!$A:$C,3,0)</f>
        <v>222</v>
      </c>
      <c r="AD9" s="18" t="str">
        <f t="shared" si="1"/>
        <v>NowakRemik1972</v>
      </c>
      <c r="AE9" s="9" t="str">
        <f t="shared" si="0"/>
        <v>Nowak</v>
      </c>
      <c r="AF9" s="9" t="str">
        <f t="shared" si="0"/>
        <v>Remik</v>
      </c>
      <c r="AG9" s="9" t="str">
        <f>I9</f>
        <v>KS Hades</v>
      </c>
      <c r="AH9" s="9">
        <f>G9</f>
        <v>1972</v>
      </c>
      <c r="AI9" s="9">
        <f t="shared" si="2"/>
        <v>48.164726947179943</v>
      </c>
      <c r="AJ9" s="9"/>
      <c r="AK9" s="9">
        <f>M8/M9</f>
        <v>0.96357939285423611</v>
      </c>
      <c r="AL9" s="9">
        <f>K9/K8</f>
        <v>1</v>
      </c>
      <c r="AM9" s="9">
        <f>J9/J8</f>
        <v>1</v>
      </c>
      <c r="AN9" s="9">
        <f t="shared" si="3"/>
        <v>1</v>
      </c>
    </row>
    <row r="10" spans="1:40" ht="15" customHeight="1">
      <c r="A10" s="206">
        <v>5</v>
      </c>
      <c r="B10" s="203">
        <v>5</v>
      </c>
      <c r="C10" s="205"/>
      <c r="D10" s="203">
        <v>3144</v>
      </c>
      <c r="E10" s="203" t="s">
        <v>940</v>
      </c>
      <c r="F10" s="203" t="s">
        <v>26</v>
      </c>
      <c r="G10" s="203">
        <v>1975</v>
      </c>
      <c r="H10" s="203" t="s">
        <v>321</v>
      </c>
      <c r="I10" s="203" t="s">
        <v>709</v>
      </c>
      <c r="J10" s="203">
        <v>42</v>
      </c>
      <c r="K10" s="203">
        <v>12</v>
      </c>
      <c r="L10" s="203">
        <v>42</v>
      </c>
      <c r="M10" s="204">
        <v>0.29659722222222223</v>
      </c>
      <c r="N10" s="203">
        <v>0</v>
      </c>
      <c r="O10" s="202">
        <v>0.49930555555555556</v>
      </c>
      <c r="P10" s="202">
        <v>0.37430555555555556</v>
      </c>
      <c r="Q10" s="202">
        <v>0.59791666666666665</v>
      </c>
      <c r="R10" s="202">
        <v>0.63055555555555554</v>
      </c>
      <c r="S10" s="202">
        <v>0.57847222222222228</v>
      </c>
      <c r="T10" s="202">
        <v>0.38750000000000001</v>
      </c>
      <c r="U10" s="202">
        <v>0.54791666666666672</v>
      </c>
      <c r="V10" s="202">
        <v>0.41041666666666665</v>
      </c>
      <c r="W10" s="202">
        <v>0.47361111111111109</v>
      </c>
      <c r="X10" s="202">
        <v>0.61458333333333337</v>
      </c>
      <c r="Y10" s="202">
        <v>0.52708333333333335</v>
      </c>
      <c r="Z10" s="202">
        <v>0.44374999999999998</v>
      </c>
      <c r="AA10" s="200">
        <v>0.65069444444444446</v>
      </c>
      <c r="AB10" s="191"/>
      <c r="AC10" s="18">
        <f>VLOOKUP(AD10,id!$A:$C,3,0)</f>
        <v>223</v>
      </c>
      <c r="AD10" s="18" t="str">
        <f t="shared" si="1"/>
        <v>WasilewskiKrzysztof1975</v>
      </c>
      <c r="AE10" s="9" t="str">
        <f t="shared" ref="AE10:AF68" si="4">E10</f>
        <v>Wasilewski</v>
      </c>
      <c r="AF10" s="9" t="str">
        <f t="shared" si="4"/>
        <v>Krzysztof</v>
      </c>
      <c r="AG10" s="9" t="str">
        <f t="shared" ref="AG10:AG68" si="5">I10</f>
        <v>Masterlease</v>
      </c>
      <c r="AH10" s="9">
        <f t="shared" ref="AH10:AH68" si="6">G10</f>
        <v>1975</v>
      </c>
      <c r="AI10" s="9">
        <f t="shared" si="2"/>
        <v>46.187465854991018</v>
      </c>
      <c r="AJ10" s="9"/>
      <c r="AK10" s="9">
        <f t="shared" ref="AK10:AK15" si="7">M9/M10</f>
        <v>0.95894794349488799</v>
      </c>
      <c r="AL10" s="9">
        <f t="shared" ref="AL10:AL15" si="8">K10/K9</f>
        <v>1</v>
      </c>
      <c r="AM10" s="9">
        <f t="shared" ref="AM10:AM15" si="9">J10/J9</f>
        <v>1</v>
      </c>
      <c r="AN10" s="9">
        <f t="shared" si="3"/>
        <v>1</v>
      </c>
    </row>
    <row r="11" spans="1:40" s="170" customFormat="1" ht="15" customHeight="1">
      <c r="A11" s="213">
        <v>6</v>
      </c>
      <c r="B11" s="210">
        <v>6</v>
      </c>
      <c r="C11" s="212"/>
      <c r="D11" s="210">
        <v>3125</v>
      </c>
      <c r="E11" s="210" t="s">
        <v>736</v>
      </c>
      <c r="F11" s="210" t="s">
        <v>55</v>
      </c>
      <c r="G11" s="210">
        <v>1985</v>
      </c>
      <c r="H11" s="210" t="s">
        <v>510</v>
      </c>
      <c r="I11" s="210" t="s">
        <v>939</v>
      </c>
      <c r="J11" s="210">
        <v>42</v>
      </c>
      <c r="K11" s="210">
        <v>12</v>
      </c>
      <c r="L11" s="210">
        <v>42</v>
      </c>
      <c r="M11" s="211">
        <v>0.29716435185185186</v>
      </c>
      <c r="N11" s="210">
        <v>0</v>
      </c>
      <c r="O11" s="209">
        <v>0.49583333333333335</v>
      </c>
      <c r="P11" s="209">
        <v>0.64097222222222228</v>
      </c>
      <c r="Q11" s="209">
        <v>0.40694444444444444</v>
      </c>
      <c r="R11" s="209">
        <v>0.375</v>
      </c>
      <c r="S11" s="209">
        <v>0.42499999999999999</v>
      </c>
      <c r="T11" s="209">
        <v>0.61458333333333337</v>
      </c>
      <c r="U11" s="209">
        <v>0.43472222222222223</v>
      </c>
      <c r="V11" s="209">
        <v>0.58680555555555558</v>
      </c>
      <c r="W11" s="209">
        <v>0.53055555555555556</v>
      </c>
      <c r="X11" s="209">
        <v>0.38958333333333334</v>
      </c>
      <c r="Y11" s="209">
        <v>0.46319444444444446</v>
      </c>
      <c r="Z11" s="209">
        <v>0.55486111111111114</v>
      </c>
      <c r="AA11" s="207">
        <v>0.65069444444444446</v>
      </c>
      <c r="AB11" s="192"/>
      <c r="AC11" s="18">
        <f>VLOOKUP(AD11,id!$A:$C,3,0)</f>
        <v>224</v>
      </c>
      <c r="AD11" s="18" t="str">
        <f t="shared" si="1"/>
        <v>LipińskiTomasz1985</v>
      </c>
      <c r="AE11" s="9" t="str">
        <f t="shared" si="4"/>
        <v>Lipiński</v>
      </c>
      <c r="AF11" s="9" t="str">
        <f t="shared" si="4"/>
        <v>Tomasz</v>
      </c>
      <c r="AG11" s="9" t="str">
        <f t="shared" si="5"/>
        <v>Piast Słupsk</v>
      </c>
      <c r="AH11" s="9">
        <f t="shared" si="6"/>
        <v>1985</v>
      </c>
      <c r="AI11" s="9">
        <f t="shared" si="2"/>
        <v>46.099318403115866</v>
      </c>
      <c r="AJ11" s="9"/>
      <c r="AK11" s="9">
        <f t="shared" si="7"/>
        <v>0.99809152872444018</v>
      </c>
      <c r="AL11" s="9">
        <f t="shared" si="8"/>
        <v>1</v>
      </c>
      <c r="AM11" s="9">
        <f t="shared" si="9"/>
        <v>1</v>
      </c>
      <c r="AN11" s="9">
        <f t="shared" si="3"/>
        <v>1</v>
      </c>
    </row>
    <row r="12" spans="1:40" ht="15" customHeight="1">
      <c r="A12" s="206">
        <v>7</v>
      </c>
      <c r="B12" s="203">
        <v>7</v>
      </c>
      <c r="C12" s="205"/>
      <c r="D12" s="203">
        <v>3046</v>
      </c>
      <c r="E12" s="203" t="s">
        <v>938</v>
      </c>
      <c r="F12" s="203" t="s">
        <v>26</v>
      </c>
      <c r="G12" s="203">
        <v>1977</v>
      </c>
      <c r="H12" s="203" t="s">
        <v>321</v>
      </c>
      <c r="I12" s="203" t="s">
        <v>937</v>
      </c>
      <c r="J12" s="203">
        <v>42</v>
      </c>
      <c r="K12" s="203">
        <v>12</v>
      </c>
      <c r="L12" s="203">
        <v>42</v>
      </c>
      <c r="M12" s="204">
        <v>0.29723379629629632</v>
      </c>
      <c r="N12" s="203">
        <v>0</v>
      </c>
      <c r="O12" s="202">
        <v>0.49583333333333335</v>
      </c>
      <c r="P12" s="202">
        <v>0.64097222222222228</v>
      </c>
      <c r="Q12" s="202">
        <v>0.40416666666666667</v>
      </c>
      <c r="R12" s="202">
        <v>0.375</v>
      </c>
      <c r="S12" s="202">
        <v>0.42430555555555555</v>
      </c>
      <c r="T12" s="202">
        <v>0.61458333333333337</v>
      </c>
      <c r="U12" s="202">
        <v>0.43472222222222223</v>
      </c>
      <c r="V12" s="202">
        <v>0.58680555555555558</v>
      </c>
      <c r="W12" s="202">
        <v>0.53055555555555556</v>
      </c>
      <c r="X12" s="202">
        <v>0.38819444444444445</v>
      </c>
      <c r="Y12" s="202">
        <v>0.46250000000000002</v>
      </c>
      <c r="Z12" s="202">
        <v>0.5541666666666667</v>
      </c>
      <c r="AA12" s="200">
        <v>0.65138888888888891</v>
      </c>
      <c r="AB12" s="191"/>
      <c r="AC12" s="18">
        <f>VLOOKUP(AD12,id!$A:$C,3,0)</f>
        <v>225</v>
      </c>
      <c r="AD12" s="18" t="str">
        <f t="shared" si="1"/>
        <v>DeptułaKrzysztof1977</v>
      </c>
      <c r="AE12" s="9" t="str">
        <f t="shared" si="4"/>
        <v>Deptuła</v>
      </c>
      <c r="AF12" s="9" t="str">
        <f t="shared" si="4"/>
        <v>Krzysztof</v>
      </c>
      <c r="AG12" s="9" t="str">
        <f t="shared" si="5"/>
        <v>4mmol</v>
      </c>
      <c r="AH12" s="9">
        <f t="shared" si="6"/>
        <v>1977</v>
      </c>
      <c r="AI12" s="9">
        <f t="shared" si="2"/>
        <v>46.088547953740111</v>
      </c>
      <c r="AJ12" s="9"/>
      <c r="AK12" s="9">
        <f t="shared" si="7"/>
        <v>0.99976636423815268</v>
      </c>
      <c r="AL12" s="9">
        <f t="shared" si="8"/>
        <v>1</v>
      </c>
      <c r="AM12" s="9">
        <f t="shared" si="9"/>
        <v>1</v>
      </c>
      <c r="AN12" s="9">
        <f t="shared" si="3"/>
        <v>1</v>
      </c>
    </row>
    <row r="13" spans="1:40" s="170" customFormat="1" ht="15" customHeight="1">
      <c r="A13" s="213">
        <v>8</v>
      </c>
      <c r="B13" s="210">
        <v>8</v>
      </c>
      <c r="C13" s="212"/>
      <c r="D13" s="210">
        <v>3001</v>
      </c>
      <c r="E13" s="210" t="s">
        <v>446</v>
      </c>
      <c r="F13" s="210" t="s">
        <v>55</v>
      </c>
      <c r="G13" s="210">
        <v>1967</v>
      </c>
      <c r="H13" s="210" t="s">
        <v>321</v>
      </c>
      <c r="I13" s="210" t="s">
        <v>936</v>
      </c>
      <c r="J13" s="210">
        <v>42</v>
      </c>
      <c r="K13" s="210">
        <v>12</v>
      </c>
      <c r="L13" s="210">
        <v>42</v>
      </c>
      <c r="M13" s="211">
        <v>0.30636574074074074</v>
      </c>
      <c r="N13" s="210">
        <v>0</v>
      </c>
      <c r="O13" s="209">
        <v>0.52986111111111112</v>
      </c>
      <c r="P13" s="209">
        <v>0.64930555555555558</v>
      </c>
      <c r="Q13" s="209">
        <v>0.45</v>
      </c>
      <c r="R13" s="209">
        <v>0.38611111111111113</v>
      </c>
      <c r="S13" s="209">
        <v>0.47222222222222221</v>
      </c>
      <c r="T13" s="209">
        <v>0.61805555555555558</v>
      </c>
      <c r="U13" s="209">
        <v>0.48333333333333334</v>
      </c>
      <c r="V13" s="209">
        <v>0.58680555555555558</v>
      </c>
      <c r="W13" s="209">
        <v>0.55902777777777779</v>
      </c>
      <c r="X13" s="209">
        <v>0.39930555555555558</v>
      </c>
      <c r="Y13" s="209">
        <v>0.51111111111111107</v>
      </c>
      <c r="Z13" s="209">
        <v>0.41805555555555557</v>
      </c>
      <c r="AA13" s="207">
        <v>0.66041666666666665</v>
      </c>
      <c r="AB13" s="192"/>
      <c r="AC13" s="18">
        <f>VLOOKUP(AD13,id!$A:$C,3,0)</f>
        <v>139</v>
      </c>
      <c r="AD13" s="18" t="str">
        <f t="shared" si="1"/>
        <v>JankowskiTomasz1967</v>
      </c>
      <c r="AE13" s="9" t="str">
        <f t="shared" si="4"/>
        <v>Jankowski</v>
      </c>
      <c r="AF13" s="9" t="str">
        <f t="shared" si="4"/>
        <v>Tomasz</v>
      </c>
      <c r="AG13" s="9" t="str">
        <f t="shared" si="5"/>
        <v>ZTF / Harpagan</v>
      </c>
      <c r="AH13" s="9">
        <f t="shared" si="6"/>
        <v>1967</v>
      </c>
      <c r="AI13" s="9">
        <f t="shared" si="2"/>
        <v>44.714771439365315</v>
      </c>
      <c r="AJ13" s="9"/>
      <c r="AK13" s="9">
        <f t="shared" si="7"/>
        <v>0.97019267094824335</v>
      </c>
      <c r="AL13" s="9">
        <f t="shared" si="8"/>
        <v>1</v>
      </c>
      <c r="AM13" s="9">
        <f t="shared" si="9"/>
        <v>1</v>
      </c>
      <c r="AN13" s="9">
        <f t="shared" si="3"/>
        <v>1</v>
      </c>
    </row>
    <row r="14" spans="1:40" ht="15" customHeight="1">
      <c r="A14" s="206">
        <v>9</v>
      </c>
      <c r="B14" s="203">
        <v>9</v>
      </c>
      <c r="C14" s="205"/>
      <c r="D14" s="203">
        <v>3058</v>
      </c>
      <c r="E14" s="203" t="s">
        <v>935</v>
      </c>
      <c r="F14" s="203" t="s">
        <v>28</v>
      </c>
      <c r="G14" s="203">
        <v>1972</v>
      </c>
      <c r="H14" s="203" t="s">
        <v>510</v>
      </c>
      <c r="I14" s="203" t="s">
        <v>934</v>
      </c>
      <c r="J14" s="203">
        <v>42</v>
      </c>
      <c r="K14" s="203">
        <v>12</v>
      </c>
      <c r="L14" s="203">
        <v>42</v>
      </c>
      <c r="M14" s="204">
        <v>0.30953703703703705</v>
      </c>
      <c r="N14" s="203">
        <v>0</v>
      </c>
      <c r="O14" s="202">
        <v>0.52361111111111114</v>
      </c>
      <c r="P14" s="202">
        <v>0.37430555555555556</v>
      </c>
      <c r="Q14" s="202">
        <v>0.61527777777777781</v>
      </c>
      <c r="R14" s="202">
        <v>0.64583333333333337</v>
      </c>
      <c r="S14" s="202">
        <v>0.59583333333333333</v>
      </c>
      <c r="T14" s="202">
        <v>0.40069444444444446</v>
      </c>
      <c r="U14" s="202">
        <v>0.5756944444444444</v>
      </c>
      <c r="V14" s="202">
        <v>0.4236111111111111</v>
      </c>
      <c r="W14" s="202">
        <v>0.50069444444444444</v>
      </c>
      <c r="X14" s="202">
        <v>0.63124999999999998</v>
      </c>
      <c r="Y14" s="202">
        <v>0.55625000000000002</v>
      </c>
      <c r="Z14" s="202">
        <v>0.4597222222222222</v>
      </c>
      <c r="AA14" s="200">
        <v>0.66319444444444442</v>
      </c>
      <c r="AB14" s="191"/>
      <c r="AC14" s="18">
        <f>VLOOKUP(AD14,id!$A:$C,3,0)</f>
        <v>226</v>
      </c>
      <c r="AD14" s="18" t="str">
        <f t="shared" si="1"/>
        <v>PiotrowiczPrzemysław1972</v>
      </c>
      <c r="AE14" s="9" t="str">
        <f t="shared" si="4"/>
        <v>Piotrowicz</v>
      </c>
      <c r="AF14" s="9" t="str">
        <f t="shared" si="4"/>
        <v>Przemysław</v>
      </c>
      <c r="AG14" s="9" t="str">
        <f t="shared" si="5"/>
        <v>Grupa Rowerowo Kajtowa</v>
      </c>
      <c r="AH14" s="9">
        <f t="shared" si="6"/>
        <v>1972</v>
      </c>
      <c r="AI14" s="9">
        <f t="shared" si="2"/>
        <v>44.256655698474418</v>
      </c>
      <c r="AJ14" s="9"/>
      <c r="AK14" s="9">
        <f t="shared" si="7"/>
        <v>0.98975471133712234</v>
      </c>
      <c r="AL14" s="9">
        <f t="shared" si="8"/>
        <v>1</v>
      </c>
      <c r="AM14" s="9">
        <f t="shared" si="9"/>
        <v>1</v>
      </c>
      <c r="AN14" s="9">
        <f t="shared" si="3"/>
        <v>1</v>
      </c>
    </row>
    <row r="15" spans="1:40" s="170" customFormat="1" ht="15" customHeight="1">
      <c r="A15" s="213">
        <v>10</v>
      </c>
      <c r="B15" s="210">
        <v>10</v>
      </c>
      <c r="C15" s="212"/>
      <c r="D15" s="210">
        <v>3054</v>
      </c>
      <c r="E15" s="210" t="s">
        <v>933</v>
      </c>
      <c r="F15" s="210" t="s">
        <v>293</v>
      </c>
      <c r="G15" s="210">
        <v>1994</v>
      </c>
      <c r="H15" s="210" t="s">
        <v>932</v>
      </c>
      <c r="I15" s="210" t="s">
        <v>408</v>
      </c>
      <c r="J15" s="210">
        <v>42</v>
      </c>
      <c r="K15" s="210">
        <v>12</v>
      </c>
      <c r="L15" s="210">
        <v>42</v>
      </c>
      <c r="M15" s="211">
        <v>0.31300925925925926</v>
      </c>
      <c r="N15" s="210">
        <v>0</v>
      </c>
      <c r="O15" s="209">
        <v>0.52847222222222223</v>
      </c>
      <c r="P15" s="209">
        <v>0.37361111111111112</v>
      </c>
      <c r="Q15" s="209">
        <v>0.61319444444444449</v>
      </c>
      <c r="R15" s="209">
        <v>0.6479166666666667</v>
      </c>
      <c r="S15" s="209">
        <v>0.60138888888888886</v>
      </c>
      <c r="T15" s="209">
        <v>0.39444444444444443</v>
      </c>
      <c r="U15" s="209">
        <v>0.57777777777777772</v>
      </c>
      <c r="V15" s="209">
        <v>0.42152777777777778</v>
      </c>
      <c r="W15" s="209">
        <v>0.49305555555555558</v>
      </c>
      <c r="X15" s="209">
        <v>0.63124999999999998</v>
      </c>
      <c r="Y15" s="209">
        <v>0.55555555555555558</v>
      </c>
      <c r="Z15" s="209">
        <v>0.46041666666666664</v>
      </c>
      <c r="AA15" s="207">
        <v>0.66666666666666663</v>
      </c>
      <c r="AB15" s="192"/>
      <c r="AC15" s="18">
        <f>VLOOKUP(AD15,id!$A:$C,3,0)</f>
        <v>227</v>
      </c>
      <c r="AD15" s="18" t="str">
        <f t="shared" si="1"/>
        <v>JaroszekRadosław1994</v>
      </c>
      <c r="AE15" s="9" t="str">
        <f t="shared" si="4"/>
        <v>Jaroszek</v>
      </c>
      <c r="AF15" s="9" t="str">
        <f t="shared" si="4"/>
        <v>Radosław</v>
      </c>
      <c r="AG15" s="9" t="str">
        <f t="shared" si="5"/>
        <v>Team360</v>
      </c>
      <c r="AH15" s="9">
        <f t="shared" si="6"/>
        <v>1994</v>
      </c>
      <c r="AI15" s="9">
        <f t="shared" si="2"/>
        <v>43.765715130897796</v>
      </c>
      <c r="AJ15" s="9"/>
      <c r="AK15" s="9">
        <f t="shared" si="7"/>
        <v>0.98890696642508513</v>
      </c>
      <c r="AL15" s="9">
        <f t="shared" si="8"/>
        <v>1</v>
      </c>
      <c r="AM15" s="9">
        <f t="shared" si="9"/>
        <v>1</v>
      </c>
      <c r="AN15" s="9">
        <f t="shared" si="3"/>
        <v>1</v>
      </c>
    </row>
    <row r="16" spans="1:40" s="170" customFormat="1" ht="15" customHeight="1">
      <c r="A16" s="213">
        <v>12</v>
      </c>
      <c r="B16" s="210">
        <v>11</v>
      </c>
      <c r="C16" s="212"/>
      <c r="D16" s="210">
        <v>3150</v>
      </c>
      <c r="E16" s="210" t="s">
        <v>927</v>
      </c>
      <c r="F16" s="210" t="s">
        <v>25</v>
      </c>
      <c r="G16" s="210">
        <v>1982</v>
      </c>
      <c r="H16" s="210" t="s">
        <v>321</v>
      </c>
      <c r="I16" s="210" t="s">
        <v>928</v>
      </c>
      <c r="J16" s="210">
        <v>42</v>
      </c>
      <c r="K16" s="210">
        <v>12</v>
      </c>
      <c r="L16" s="210">
        <v>42</v>
      </c>
      <c r="M16" s="211">
        <v>0.31796296296296295</v>
      </c>
      <c r="N16" s="210">
        <v>0</v>
      </c>
      <c r="O16" s="209">
        <v>0.53819444444444442</v>
      </c>
      <c r="P16" s="209">
        <v>0.65972222222222221</v>
      </c>
      <c r="Q16" s="209">
        <v>0.44861111111111113</v>
      </c>
      <c r="R16" s="209">
        <v>0.37569444444444444</v>
      </c>
      <c r="S16" s="209">
        <v>0.46805555555555556</v>
      </c>
      <c r="T16" s="209">
        <v>0.63749999999999996</v>
      </c>
      <c r="U16" s="209">
        <v>0.48125000000000001</v>
      </c>
      <c r="V16" s="209">
        <v>0.60277777777777775</v>
      </c>
      <c r="W16" s="209">
        <v>0.56597222222222221</v>
      </c>
      <c r="X16" s="209">
        <v>0.39166666666666666</v>
      </c>
      <c r="Y16" s="209">
        <v>0.51666666666666672</v>
      </c>
      <c r="Z16" s="209">
        <v>0.41875000000000001</v>
      </c>
      <c r="AA16" s="207">
        <v>0.67152777777777772</v>
      </c>
      <c r="AB16" s="192"/>
      <c r="AC16" s="18">
        <f>VLOOKUP(AD16,id!$A:$C,3,0)</f>
        <v>228</v>
      </c>
      <c r="AD16" s="18" t="str">
        <f t="shared" si="1"/>
        <v>GrundkowskiJacek1982</v>
      </c>
      <c r="AE16" s="9" t="str">
        <f t="shared" si="4"/>
        <v>Grundkowski</v>
      </c>
      <c r="AF16" s="9" t="str">
        <f t="shared" si="4"/>
        <v>Jacek</v>
      </c>
      <c r="AG16" s="9" t="str">
        <f t="shared" si="5"/>
        <v>ADVA Optical Networking</v>
      </c>
      <c r="AH16" s="9">
        <f t="shared" si="6"/>
        <v>1982</v>
      </c>
      <c r="AI16" s="9">
        <f t="shared" ref="AI16:AI79" si="10">AI15*IF(AM16&lt;1,AM16,IF(AN16&lt;1,AN16,IF(AL16&lt;1,AL16,IF(AK16&lt;1,AK16,1))))</f>
        <v>43.083867210250439</v>
      </c>
      <c r="AJ16" s="9"/>
      <c r="AK16" s="9">
        <f t="shared" ref="AK16:AK79" si="11">M15/M16</f>
        <v>0.98442050087361688</v>
      </c>
      <c r="AL16" s="9">
        <f t="shared" ref="AL16:AL79" si="12">K16/K15</f>
        <v>1</v>
      </c>
      <c r="AM16" s="9">
        <f t="shared" ref="AM16:AM79" si="13">J16/J15</f>
        <v>1</v>
      </c>
      <c r="AN16" s="9">
        <f t="shared" ref="AN16:AN79" si="14">AL16^0.2</f>
        <v>1</v>
      </c>
    </row>
    <row r="17" spans="1:40" ht="15" customHeight="1">
      <c r="A17" s="206">
        <v>13</v>
      </c>
      <c r="B17" s="203">
        <v>12</v>
      </c>
      <c r="C17" s="205"/>
      <c r="D17" s="203">
        <v>3151</v>
      </c>
      <c r="E17" s="203" t="s">
        <v>927</v>
      </c>
      <c r="F17" s="203" t="s">
        <v>926</v>
      </c>
      <c r="G17" s="203">
        <v>1952</v>
      </c>
      <c r="H17" s="203" t="s">
        <v>321</v>
      </c>
      <c r="I17" s="205"/>
      <c r="J17" s="203">
        <v>42</v>
      </c>
      <c r="K17" s="203">
        <v>12</v>
      </c>
      <c r="L17" s="203">
        <v>42</v>
      </c>
      <c r="M17" s="204">
        <v>0.31800925925925927</v>
      </c>
      <c r="N17" s="203">
        <v>0</v>
      </c>
      <c r="O17" s="202">
        <v>0.53819444444444442</v>
      </c>
      <c r="P17" s="202">
        <v>0.65972222222222221</v>
      </c>
      <c r="Q17" s="202">
        <v>0.44861111111111113</v>
      </c>
      <c r="R17" s="202">
        <v>0.37638888888888888</v>
      </c>
      <c r="S17" s="202">
        <v>0.46875</v>
      </c>
      <c r="T17" s="202">
        <v>0.63749999999999996</v>
      </c>
      <c r="U17" s="202">
        <v>0.48125000000000001</v>
      </c>
      <c r="V17" s="202">
        <v>0.60277777777777775</v>
      </c>
      <c r="W17" s="202">
        <v>0.56527777777777777</v>
      </c>
      <c r="X17" s="202">
        <v>0.39166666666666666</v>
      </c>
      <c r="Y17" s="202">
        <v>0.51666666666666672</v>
      </c>
      <c r="Z17" s="202">
        <v>0.41875000000000001</v>
      </c>
      <c r="AA17" s="200">
        <v>0.67152777777777772</v>
      </c>
      <c r="AB17" s="191"/>
      <c r="AC17" s="18">
        <f>VLOOKUP(AD17,id!$A:$C,3,0)</f>
        <v>229</v>
      </c>
      <c r="AD17" s="18" t="str">
        <f t="shared" si="1"/>
        <v>GrundkowskiLesław1952</v>
      </c>
      <c r="AE17" s="9" t="str">
        <f t="shared" si="4"/>
        <v>Grundkowski</v>
      </c>
      <c r="AF17" s="9" t="str">
        <f t="shared" si="4"/>
        <v>Lesław</v>
      </c>
      <c r="AG17" s="9">
        <f t="shared" si="5"/>
        <v>0</v>
      </c>
      <c r="AH17" s="9">
        <f t="shared" si="6"/>
        <v>1952</v>
      </c>
      <c r="AI17" s="9">
        <f t="shared" si="10"/>
        <v>43.07759499199301</v>
      </c>
      <c r="AJ17" s="9"/>
      <c r="AK17" s="9">
        <f t="shared" si="11"/>
        <v>0.99985441840151401</v>
      </c>
      <c r="AL17" s="9">
        <f t="shared" si="12"/>
        <v>1</v>
      </c>
      <c r="AM17" s="9">
        <f t="shared" si="13"/>
        <v>1</v>
      </c>
      <c r="AN17" s="9">
        <f t="shared" si="14"/>
        <v>1</v>
      </c>
    </row>
    <row r="18" spans="1:40" s="170" customFormat="1" ht="15" customHeight="1">
      <c r="A18" s="213">
        <v>14</v>
      </c>
      <c r="B18" s="210">
        <v>13</v>
      </c>
      <c r="C18" s="212"/>
      <c r="D18" s="210">
        <v>3059</v>
      </c>
      <c r="E18" s="210" t="s">
        <v>177</v>
      </c>
      <c r="F18" s="210" t="s">
        <v>19</v>
      </c>
      <c r="G18" s="210">
        <v>1959</v>
      </c>
      <c r="H18" s="210" t="s">
        <v>321</v>
      </c>
      <c r="I18" s="212"/>
      <c r="J18" s="210">
        <v>42</v>
      </c>
      <c r="K18" s="210">
        <v>12</v>
      </c>
      <c r="L18" s="210">
        <v>42</v>
      </c>
      <c r="M18" s="211">
        <v>0.32018518518518518</v>
      </c>
      <c r="N18" s="210">
        <v>0</v>
      </c>
      <c r="O18" s="209">
        <v>0.49305555555555558</v>
      </c>
      <c r="P18" s="209">
        <v>0.16180555555555556</v>
      </c>
      <c r="Q18" s="209">
        <v>0.41180555555555554</v>
      </c>
      <c r="R18" s="209">
        <v>0.37569444444444444</v>
      </c>
      <c r="S18" s="209">
        <v>0.42986111111111114</v>
      </c>
      <c r="T18" s="209">
        <v>0.13750000000000001</v>
      </c>
      <c r="U18" s="209">
        <v>0.44236111111111109</v>
      </c>
      <c r="V18" s="209">
        <v>0.10208333333333333</v>
      </c>
      <c r="W18" s="209">
        <v>6.1111111111111109E-2</v>
      </c>
      <c r="X18" s="209">
        <v>0.39166666666666666</v>
      </c>
      <c r="Y18" s="209">
        <v>0.47222222222222221</v>
      </c>
      <c r="Z18" s="209">
        <v>2.9166666666666667E-2</v>
      </c>
      <c r="AA18" s="207">
        <v>0.17430555555555555</v>
      </c>
      <c r="AB18" s="192"/>
      <c r="AC18" s="18">
        <f>VLOOKUP(AD18,id!$A:$C,3,0)</f>
        <v>73</v>
      </c>
      <c r="AD18" s="18" t="str">
        <f t="shared" si="1"/>
        <v>MorawskiPiotr1959</v>
      </c>
      <c r="AE18" s="9" t="str">
        <f t="shared" si="4"/>
        <v>Morawski</v>
      </c>
      <c r="AF18" s="9" t="str">
        <f t="shared" si="4"/>
        <v>Piotr</v>
      </c>
      <c r="AG18" s="9">
        <f t="shared" si="5"/>
        <v>0</v>
      </c>
      <c r="AH18" s="9">
        <f t="shared" si="6"/>
        <v>1959</v>
      </c>
      <c r="AI18" s="9">
        <f t="shared" si="10"/>
        <v>42.784846732215158</v>
      </c>
      <c r="AJ18" s="9"/>
      <c r="AK18" s="9">
        <f t="shared" si="11"/>
        <v>0.99320416425679592</v>
      </c>
      <c r="AL18" s="9">
        <f t="shared" si="12"/>
        <v>1</v>
      </c>
      <c r="AM18" s="9">
        <f t="shared" si="13"/>
        <v>1</v>
      </c>
      <c r="AN18" s="9">
        <f t="shared" si="14"/>
        <v>1</v>
      </c>
    </row>
    <row r="19" spans="1:40" ht="15" customHeight="1">
      <c r="A19" s="206">
        <v>15</v>
      </c>
      <c r="B19" s="203">
        <v>14</v>
      </c>
      <c r="C19" s="205"/>
      <c r="D19" s="203">
        <v>3127</v>
      </c>
      <c r="E19" s="203" t="s">
        <v>925</v>
      </c>
      <c r="F19" s="203" t="s">
        <v>21</v>
      </c>
      <c r="G19" s="203">
        <v>1972</v>
      </c>
      <c r="H19" s="203" t="s">
        <v>924</v>
      </c>
      <c r="I19" s="203" t="s">
        <v>923</v>
      </c>
      <c r="J19" s="203">
        <v>42</v>
      </c>
      <c r="K19" s="203">
        <v>12</v>
      </c>
      <c r="L19" s="203">
        <v>42</v>
      </c>
      <c r="M19" s="204">
        <v>0.32190972222222225</v>
      </c>
      <c r="N19" s="203">
        <v>0</v>
      </c>
      <c r="O19" s="202">
        <v>0.53819444444444442</v>
      </c>
      <c r="P19" s="202">
        <v>0.66180555555555554</v>
      </c>
      <c r="Q19" s="202">
        <v>0.44861111111111113</v>
      </c>
      <c r="R19" s="202">
        <v>0.37569444444444444</v>
      </c>
      <c r="S19" s="202">
        <v>0.46805555555555556</v>
      </c>
      <c r="T19" s="202">
        <v>0.63749999999999996</v>
      </c>
      <c r="U19" s="202">
        <v>0.48125000000000001</v>
      </c>
      <c r="V19" s="202">
        <v>0.60277777777777775</v>
      </c>
      <c r="W19" s="202">
        <v>0.56597222222222221</v>
      </c>
      <c r="X19" s="202">
        <v>0.3923611111111111</v>
      </c>
      <c r="Y19" s="202">
        <v>0.51666666666666672</v>
      </c>
      <c r="Z19" s="202">
        <v>0.41875000000000001</v>
      </c>
      <c r="AA19" s="200">
        <v>0.67569444444444449</v>
      </c>
      <c r="AB19" s="191"/>
      <c r="AC19" s="18">
        <f>VLOOKUP(AD19,id!$A:$C,3,0)</f>
        <v>230</v>
      </c>
      <c r="AD19" s="18" t="str">
        <f t="shared" si="1"/>
        <v>BurkiciakMarcin1972</v>
      </c>
      <c r="AE19" s="9" t="str">
        <f t="shared" si="4"/>
        <v>Burkiciak</v>
      </c>
      <c r="AF19" s="9" t="str">
        <f t="shared" si="4"/>
        <v>Marcin</v>
      </c>
      <c r="AG19" s="9" t="str">
        <f t="shared" si="5"/>
        <v>Matylda pozdr. ciepłego brata</v>
      </c>
      <c r="AH19" s="9">
        <f t="shared" si="6"/>
        <v>1972</v>
      </c>
      <c r="AI19" s="9">
        <f t="shared" si="10"/>
        <v>42.555639449178443</v>
      </c>
      <c r="AJ19" s="9"/>
      <c r="AK19" s="9">
        <f t="shared" si="11"/>
        <v>0.99464279293855384</v>
      </c>
      <c r="AL19" s="9">
        <f t="shared" si="12"/>
        <v>1</v>
      </c>
      <c r="AM19" s="9">
        <f t="shared" si="13"/>
        <v>1</v>
      </c>
      <c r="AN19" s="9">
        <f t="shared" si="14"/>
        <v>1</v>
      </c>
    </row>
    <row r="20" spans="1:40" s="170" customFormat="1" ht="15" customHeight="1">
      <c r="A20" s="213">
        <v>16</v>
      </c>
      <c r="B20" s="210">
        <v>15</v>
      </c>
      <c r="C20" s="212"/>
      <c r="D20" s="210">
        <v>3108</v>
      </c>
      <c r="E20" s="210" t="s">
        <v>922</v>
      </c>
      <c r="F20" s="210" t="s">
        <v>172</v>
      </c>
      <c r="G20" s="210">
        <v>1984</v>
      </c>
      <c r="H20" s="210" t="s">
        <v>921</v>
      </c>
      <c r="I20" s="212"/>
      <c r="J20" s="210">
        <v>42</v>
      </c>
      <c r="K20" s="210">
        <v>12</v>
      </c>
      <c r="L20" s="210">
        <v>42</v>
      </c>
      <c r="M20" s="211">
        <v>0.32285879629629627</v>
      </c>
      <c r="N20" s="210">
        <v>0</v>
      </c>
      <c r="O20" s="209">
        <v>0.48472222222222222</v>
      </c>
      <c r="P20" s="209">
        <v>0.63402777777777775</v>
      </c>
      <c r="Q20" s="209">
        <v>0.40763888888888888</v>
      </c>
      <c r="R20" s="209">
        <v>0.37569444444444444</v>
      </c>
      <c r="S20" s="209">
        <v>0.42986111111111114</v>
      </c>
      <c r="T20" s="209">
        <v>0.65347222222222223</v>
      </c>
      <c r="U20" s="209">
        <v>0.44236111111111109</v>
      </c>
      <c r="V20" s="209">
        <v>0.56527777777777777</v>
      </c>
      <c r="W20" s="209">
        <v>0.5180555555555556</v>
      </c>
      <c r="X20" s="209">
        <v>0.39027777777777778</v>
      </c>
      <c r="Y20" s="209">
        <v>0.46250000000000002</v>
      </c>
      <c r="Z20" s="209">
        <v>0.60624999999999996</v>
      </c>
      <c r="AA20" s="207">
        <v>0.67638888888888893</v>
      </c>
      <c r="AB20" s="192"/>
      <c r="AC20" s="18">
        <f>VLOOKUP(AD20,id!$A:$C,3,0)</f>
        <v>231</v>
      </c>
      <c r="AD20" s="18" t="str">
        <f t="shared" si="1"/>
        <v>PriebeJakub1984</v>
      </c>
      <c r="AE20" s="9" t="str">
        <f t="shared" si="4"/>
        <v>Priebe</v>
      </c>
      <c r="AF20" s="9" t="str">
        <f t="shared" si="4"/>
        <v>Jakub</v>
      </c>
      <c r="AG20" s="9">
        <f t="shared" si="5"/>
        <v>0</v>
      </c>
      <c r="AH20" s="9">
        <f t="shared" si="6"/>
        <v>1984</v>
      </c>
      <c r="AI20" s="9">
        <f t="shared" si="10"/>
        <v>42.430543108083896</v>
      </c>
      <c r="AJ20" s="9"/>
      <c r="AK20" s="9">
        <f t="shared" si="11"/>
        <v>0.99706040509051819</v>
      </c>
      <c r="AL20" s="9">
        <f t="shared" si="12"/>
        <v>1</v>
      </c>
      <c r="AM20" s="9">
        <f t="shared" si="13"/>
        <v>1</v>
      </c>
      <c r="AN20" s="9">
        <f t="shared" si="14"/>
        <v>1</v>
      </c>
    </row>
    <row r="21" spans="1:40" ht="15" customHeight="1">
      <c r="A21" s="206">
        <v>17</v>
      </c>
      <c r="B21" s="203">
        <v>16</v>
      </c>
      <c r="C21" s="205"/>
      <c r="D21" s="203">
        <v>3109</v>
      </c>
      <c r="E21" s="203" t="s">
        <v>920</v>
      </c>
      <c r="F21" s="203" t="s">
        <v>55</v>
      </c>
      <c r="G21" s="203">
        <v>1975</v>
      </c>
      <c r="H21" s="203" t="s">
        <v>606</v>
      </c>
      <c r="I21" s="205"/>
      <c r="J21" s="203">
        <v>42</v>
      </c>
      <c r="K21" s="203">
        <v>12</v>
      </c>
      <c r="L21" s="203">
        <v>42</v>
      </c>
      <c r="M21" s="204">
        <v>0.32288194444444446</v>
      </c>
      <c r="N21" s="203">
        <v>0</v>
      </c>
      <c r="O21" s="202">
        <v>0.48472222222222222</v>
      </c>
      <c r="P21" s="202">
        <v>0.63472222222222219</v>
      </c>
      <c r="Q21" s="202">
        <v>0.40763888888888888</v>
      </c>
      <c r="R21" s="202">
        <v>0.37569444444444444</v>
      </c>
      <c r="S21" s="202">
        <v>0.42986111111111114</v>
      </c>
      <c r="T21" s="202">
        <v>0.65347222222222223</v>
      </c>
      <c r="U21" s="202">
        <v>0.44236111111111109</v>
      </c>
      <c r="V21" s="202">
        <v>0.56527777777777777</v>
      </c>
      <c r="W21" s="202">
        <v>0.5180555555555556</v>
      </c>
      <c r="X21" s="202">
        <v>0.39027777777777778</v>
      </c>
      <c r="Y21" s="202">
        <v>0.46250000000000002</v>
      </c>
      <c r="Z21" s="202">
        <v>0.60624999999999996</v>
      </c>
      <c r="AA21" s="200">
        <v>0.67638888888888893</v>
      </c>
      <c r="AB21" s="191"/>
      <c r="AC21" s="18">
        <f>VLOOKUP(AD21,id!$A:$C,3,0)</f>
        <v>232</v>
      </c>
      <c r="AD21" s="18" t="str">
        <f t="shared" si="1"/>
        <v>PopczykTomasz1975</v>
      </c>
      <c r="AE21" s="9" t="str">
        <f t="shared" si="4"/>
        <v>Popczyk</v>
      </c>
      <c r="AF21" s="9" t="str">
        <f t="shared" si="4"/>
        <v>Tomasz</v>
      </c>
      <c r="AG21" s="9">
        <f t="shared" si="5"/>
        <v>0</v>
      </c>
      <c r="AH21" s="9">
        <f t="shared" si="6"/>
        <v>1975</v>
      </c>
      <c r="AI21" s="9">
        <f t="shared" si="10"/>
        <v>42.427501164999825</v>
      </c>
      <c r="AJ21" s="9"/>
      <c r="AK21" s="9">
        <f t="shared" si="11"/>
        <v>0.99992830770333718</v>
      </c>
      <c r="AL21" s="9">
        <f t="shared" si="12"/>
        <v>1</v>
      </c>
      <c r="AM21" s="9">
        <f t="shared" si="13"/>
        <v>1</v>
      </c>
      <c r="AN21" s="9">
        <f t="shared" si="14"/>
        <v>1</v>
      </c>
    </row>
    <row r="22" spans="1:40" s="170" customFormat="1" ht="15" customHeight="1">
      <c r="A22" s="213">
        <v>18</v>
      </c>
      <c r="B22" s="210">
        <v>17</v>
      </c>
      <c r="C22" s="212"/>
      <c r="D22" s="210">
        <v>3116</v>
      </c>
      <c r="E22" s="210" t="s">
        <v>919</v>
      </c>
      <c r="F22" s="210" t="s">
        <v>25</v>
      </c>
      <c r="G22" s="210">
        <v>1979</v>
      </c>
      <c r="H22" s="210" t="s">
        <v>307</v>
      </c>
      <c r="I22" s="212"/>
      <c r="J22" s="210">
        <v>42</v>
      </c>
      <c r="K22" s="210">
        <v>12</v>
      </c>
      <c r="L22" s="210">
        <v>42</v>
      </c>
      <c r="M22" s="211">
        <v>0.3301736111111111</v>
      </c>
      <c r="N22" s="210">
        <v>0</v>
      </c>
      <c r="O22" s="209">
        <v>0.53888888888888886</v>
      </c>
      <c r="P22" s="209">
        <v>0.39513888888888887</v>
      </c>
      <c r="Q22" s="209">
        <v>0.6333333333333333</v>
      </c>
      <c r="R22" s="209">
        <v>0.66666666666666663</v>
      </c>
      <c r="S22" s="209">
        <v>0.61111111111111116</v>
      </c>
      <c r="T22" s="209">
        <v>0.37569444444444444</v>
      </c>
      <c r="U22" s="209">
        <v>0.58611111111111114</v>
      </c>
      <c r="V22" s="209">
        <v>0.44861111111111113</v>
      </c>
      <c r="W22" s="209">
        <v>0.48333333333333334</v>
      </c>
      <c r="X22" s="209">
        <v>0.65</v>
      </c>
      <c r="Y22" s="209">
        <v>0.56458333333333333</v>
      </c>
      <c r="Z22" s="209">
        <v>0.4152777777777778</v>
      </c>
      <c r="AA22" s="207">
        <v>0.68402777777777779</v>
      </c>
      <c r="AB22" s="192"/>
      <c r="AC22" s="18">
        <f>VLOOKUP(AD22,id!$A:$C,3,0)</f>
        <v>233</v>
      </c>
      <c r="AD22" s="18" t="str">
        <f t="shared" si="1"/>
        <v>DrabikJacek1979</v>
      </c>
      <c r="AE22" s="9" t="str">
        <f t="shared" si="4"/>
        <v>Drabik</v>
      </c>
      <c r="AF22" s="9" t="str">
        <f t="shared" si="4"/>
        <v>Jacek</v>
      </c>
      <c r="AG22" s="9">
        <f t="shared" si="5"/>
        <v>0</v>
      </c>
      <c r="AH22" s="9">
        <f t="shared" si="6"/>
        <v>1979</v>
      </c>
      <c r="AI22" s="9">
        <f t="shared" si="10"/>
        <v>41.490517755109202</v>
      </c>
      <c r="AJ22" s="9"/>
      <c r="AK22" s="9">
        <f t="shared" si="11"/>
        <v>0.97791565884951104</v>
      </c>
      <c r="AL22" s="9">
        <f t="shared" si="12"/>
        <v>1</v>
      </c>
      <c r="AM22" s="9">
        <f t="shared" si="13"/>
        <v>1</v>
      </c>
      <c r="AN22" s="9">
        <f t="shared" si="14"/>
        <v>1</v>
      </c>
    </row>
    <row r="23" spans="1:40" ht="15" customHeight="1">
      <c r="A23" s="206">
        <v>19</v>
      </c>
      <c r="B23" s="203">
        <v>18</v>
      </c>
      <c r="C23" s="205"/>
      <c r="D23" s="203">
        <v>3107</v>
      </c>
      <c r="E23" s="203" t="s">
        <v>918</v>
      </c>
      <c r="F23" s="203" t="s">
        <v>25</v>
      </c>
      <c r="G23" s="203">
        <v>1968</v>
      </c>
      <c r="H23" s="203" t="s">
        <v>463</v>
      </c>
      <c r="I23" s="203" t="s">
        <v>917</v>
      </c>
      <c r="J23" s="203">
        <v>42</v>
      </c>
      <c r="K23" s="203">
        <v>12</v>
      </c>
      <c r="L23" s="203">
        <v>42</v>
      </c>
      <c r="M23" s="204">
        <v>0.33584490740740741</v>
      </c>
      <c r="N23" s="203">
        <v>0</v>
      </c>
      <c r="O23" s="202">
        <v>0.49583333333333335</v>
      </c>
      <c r="P23" s="202">
        <v>0.37083333333333335</v>
      </c>
      <c r="Q23" s="202">
        <v>0.59166666666666667</v>
      </c>
      <c r="R23" s="202">
        <v>0.67152777777777772</v>
      </c>
      <c r="S23" s="202">
        <v>0.57430555555555551</v>
      </c>
      <c r="T23" s="202">
        <v>0.39652777777777776</v>
      </c>
      <c r="U23" s="202">
        <v>0.5395833333333333</v>
      </c>
      <c r="V23" s="202">
        <v>0.42430555555555555</v>
      </c>
      <c r="W23" s="202">
        <v>0.46319444444444446</v>
      </c>
      <c r="X23" s="202">
        <v>0.65277777777777779</v>
      </c>
      <c r="Y23" s="202">
        <v>0.51666666666666672</v>
      </c>
      <c r="Z23" s="202">
        <v>0.62569444444444444</v>
      </c>
      <c r="AA23" s="200">
        <v>0.68958333333333333</v>
      </c>
      <c r="AB23" s="191"/>
      <c r="AC23" s="18">
        <f>VLOOKUP(AD23,id!$A:$C,3,0)</f>
        <v>234</v>
      </c>
      <c r="AD23" s="18" t="str">
        <f t="shared" si="1"/>
        <v>PolaszJacek1968</v>
      </c>
      <c r="AE23" s="9" t="str">
        <f t="shared" si="4"/>
        <v>Polasz</v>
      </c>
      <c r="AF23" s="9" t="str">
        <f t="shared" si="4"/>
        <v>Jacek</v>
      </c>
      <c r="AG23" s="9" t="str">
        <f t="shared" si="5"/>
        <v>Wykrojniki TSA</v>
      </c>
      <c r="AH23" s="9">
        <f t="shared" si="6"/>
        <v>1968</v>
      </c>
      <c r="AI23" s="9">
        <f t="shared" si="10"/>
        <v>40.789881793431441</v>
      </c>
      <c r="AJ23" s="9"/>
      <c r="AK23" s="9">
        <f t="shared" si="11"/>
        <v>0.98311334734810618</v>
      </c>
      <c r="AL23" s="9">
        <f t="shared" si="12"/>
        <v>1</v>
      </c>
      <c r="AM23" s="9">
        <f t="shared" si="13"/>
        <v>1</v>
      </c>
      <c r="AN23" s="9">
        <f t="shared" si="14"/>
        <v>1</v>
      </c>
    </row>
    <row r="24" spans="1:40" ht="15" customHeight="1">
      <c r="A24" s="206">
        <v>21</v>
      </c>
      <c r="B24" s="203">
        <v>19</v>
      </c>
      <c r="C24" s="205"/>
      <c r="D24" s="203">
        <v>3064</v>
      </c>
      <c r="E24" s="203" t="s">
        <v>576</v>
      </c>
      <c r="F24" s="203" t="s">
        <v>23</v>
      </c>
      <c r="G24" s="203">
        <v>1986</v>
      </c>
      <c r="H24" s="203" t="s">
        <v>307</v>
      </c>
      <c r="I24" s="203" t="s">
        <v>914</v>
      </c>
      <c r="J24" s="203">
        <v>42</v>
      </c>
      <c r="K24" s="203">
        <v>12</v>
      </c>
      <c r="L24" s="203">
        <v>42</v>
      </c>
      <c r="M24" s="204">
        <v>0.34983796296296299</v>
      </c>
      <c r="N24" s="203">
        <v>0</v>
      </c>
      <c r="O24" s="202">
        <v>0.55138888888888893</v>
      </c>
      <c r="P24" s="202">
        <v>0.37569444444444444</v>
      </c>
      <c r="Q24" s="202">
        <v>0.64513888888888893</v>
      </c>
      <c r="R24" s="202">
        <v>0.68194444444444446</v>
      </c>
      <c r="S24" s="202">
        <v>0.62777777777777777</v>
      </c>
      <c r="T24" s="202">
        <v>0.40277777777777779</v>
      </c>
      <c r="U24" s="202">
        <v>0.60069444444444442</v>
      </c>
      <c r="V24" s="202">
        <v>0.43333333333333335</v>
      </c>
      <c r="W24" s="202">
        <v>0.52152777777777781</v>
      </c>
      <c r="X24" s="202">
        <v>0.66319444444444442</v>
      </c>
      <c r="Y24" s="202">
        <v>0.57847222222222228</v>
      </c>
      <c r="Z24" s="202">
        <v>0.47152777777777777</v>
      </c>
      <c r="AA24" s="200">
        <v>0.70347222222222228</v>
      </c>
      <c r="AB24" s="191"/>
      <c r="AC24" s="18">
        <f>VLOOKUP(AD24,id!$A:$C,3,0)</f>
        <v>235</v>
      </c>
      <c r="AD24" s="18" t="str">
        <f t="shared" si="1"/>
        <v>MarcinkiewiczGrzegorz1986</v>
      </c>
      <c r="AE24" s="9" t="str">
        <f t="shared" si="4"/>
        <v>Marcinkiewicz</v>
      </c>
      <c r="AF24" s="9" t="str">
        <f t="shared" si="4"/>
        <v>Grzegorz</v>
      </c>
      <c r="AG24" s="9" t="str">
        <f t="shared" si="5"/>
        <v>Świat Rowerów Racing Team</v>
      </c>
      <c r="AH24" s="9">
        <f t="shared" si="6"/>
        <v>1986</v>
      </c>
      <c r="AI24" s="9">
        <f t="shared" si="10"/>
        <v>39.158340501554953</v>
      </c>
      <c r="AJ24" s="9"/>
      <c r="AK24" s="9">
        <f t="shared" si="11"/>
        <v>0.96000132336399124</v>
      </c>
      <c r="AL24" s="9">
        <f t="shared" si="12"/>
        <v>1</v>
      </c>
      <c r="AM24" s="9">
        <f t="shared" si="13"/>
        <v>1</v>
      </c>
      <c r="AN24" s="9">
        <f t="shared" si="14"/>
        <v>1</v>
      </c>
    </row>
    <row r="25" spans="1:40" s="170" customFormat="1" ht="15" customHeight="1">
      <c r="A25" s="213">
        <v>22</v>
      </c>
      <c r="B25" s="210">
        <v>20</v>
      </c>
      <c r="C25" s="212"/>
      <c r="D25" s="210">
        <v>3165</v>
      </c>
      <c r="E25" s="210" t="s">
        <v>913</v>
      </c>
      <c r="F25" s="210" t="s">
        <v>55</v>
      </c>
      <c r="G25" s="210">
        <v>1976</v>
      </c>
      <c r="H25" s="210" t="s">
        <v>666</v>
      </c>
      <c r="I25" s="210" t="s">
        <v>910</v>
      </c>
      <c r="J25" s="210">
        <v>42</v>
      </c>
      <c r="K25" s="210">
        <v>12</v>
      </c>
      <c r="L25" s="210">
        <v>42</v>
      </c>
      <c r="M25" s="211">
        <v>0.35002314814814817</v>
      </c>
      <c r="N25" s="210">
        <v>0</v>
      </c>
      <c r="O25" s="209">
        <v>0.48055555555555557</v>
      </c>
      <c r="P25" s="209">
        <v>0.37222222222222223</v>
      </c>
      <c r="Q25" s="209">
        <v>0.60416666666666663</v>
      </c>
      <c r="R25" s="209">
        <v>0.6875</v>
      </c>
      <c r="S25" s="209">
        <v>0.58125000000000004</v>
      </c>
      <c r="T25" s="209">
        <v>0.38819444444444445</v>
      </c>
      <c r="U25" s="209">
        <v>0.53402777777777777</v>
      </c>
      <c r="V25" s="209">
        <v>0.41458333333333336</v>
      </c>
      <c r="W25" s="209">
        <v>0.45208333333333334</v>
      </c>
      <c r="X25" s="209">
        <v>0.67013888888888884</v>
      </c>
      <c r="Y25" s="209">
        <v>0.51111111111111107</v>
      </c>
      <c r="Z25" s="209">
        <v>0.64375000000000004</v>
      </c>
      <c r="AA25" s="207">
        <v>0.70416666666666672</v>
      </c>
      <c r="AB25" s="192"/>
      <c r="AC25" s="18">
        <f>VLOOKUP(AD25,id!$A:$C,3,0)</f>
        <v>236</v>
      </c>
      <c r="AD25" s="18" t="str">
        <f t="shared" si="1"/>
        <v>GrzonkaTomasz1976</v>
      </c>
      <c r="AE25" s="9" t="str">
        <f t="shared" si="4"/>
        <v>Grzonka</v>
      </c>
      <c r="AF25" s="9" t="str">
        <f t="shared" si="4"/>
        <v>Tomasz</v>
      </c>
      <c r="AG25" s="9" t="str">
        <f t="shared" si="5"/>
        <v>MIG</v>
      </c>
      <c r="AH25" s="9">
        <f t="shared" si="6"/>
        <v>1976</v>
      </c>
      <c r="AI25" s="9">
        <f t="shared" si="10"/>
        <v>39.137623173070565</v>
      </c>
      <c r="AJ25" s="9"/>
      <c r="AK25" s="9">
        <f t="shared" si="11"/>
        <v>0.99947093446200652</v>
      </c>
      <c r="AL25" s="9">
        <f t="shared" si="12"/>
        <v>1</v>
      </c>
      <c r="AM25" s="9">
        <f t="shared" si="13"/>
        <v>1</v>
      </c>
      <c r="AN25" s="9">
        <f t="shared" si="14"/>
        <v>1</v>
      </c>
    </row>
    <row r="26" spans="1:40" ht="15" customHeight="1">
      <c r="A26" s="206">
        <v>23</v>
      </c>
      <c r="B26" s="203">
        <v>21</v>
      </c>
      <c r="C26" s="205"/>
      <c r="D26" s="203">
        <v>3039</v>
      </c>
      <c r="E26" s="203" t="s">
        <v>912</v>
      </c>
      <c r="F26" s="203" t="s">
        <v>53</v>
      </c>
      <c r="G26" s="203">
        <v>1976</v>
      </c>
      <c r="H26" s="203" t="s">
        <v>911</v>
      </c>
      <c r="I26" s="203" t="s">
        <v>910</v>
      </c>
      <c r="J26" s="203">
        <v>42</v>
      </c>
      <c r="K26" s="203">
        <v>12</v>
      </c>
      <c r="L26" s="203">
        <v>42</v>
      </c>
      <c r="M26" s="204">
        <v>0.35003472222222221</v>
      </c>
      <c r="N26" s="203">
        <v>0</v>
      </c>
      <c r="O26" s="202">
        <v>0.48055555555555557</v>
      </c>
      <c r="P26" s="202">
        <v>0.37222222222222223</v>
      </c>
      <c r="Q26" s="202">
        <v>0.60416666666666663</v>
      </c>
      <c r="R26" s="202">
        <v>0.6875</v>
      </c>
      <c r="S26" s="202">
        <v>0.58125000000000004</v>
      </c>
      <c r="T26" s="202">
        <v>0.38819444444444445</v>
      </c>
      <c r="U26" s="202">
        <v>0.53402777777777777</v>
      </c>
      <c r="V26" s="202">
        <v>0.41458333333333336</v>
      </c>
      <c r="W26" s="202">
        <v>0.45277777777777778</v>
      </c>
      <c r="X26" s="202">
        <v>0.67083333333333328</v>
      </c>
      <c r="Y26" s="202">
        <v>0.51180555555555551</v>
      </c>
      <c r="Z26" s="202">
        <v>0.64375000000000004</v>
      </c>
      <c r="AA26" s="200">
        <v>0.70416666666666672</v>
      </c>
      <c r="AB26" s="191"/>
      <c r="AC26" s="18">
        <f>VLOOKUP(AD26,id!$A:$C,3,0)</f>
        <v>237</v>
      </c>
      <c r="AD26" s="18" t="str">
        <f t="shared" si="1"/>
        <v>DębskiBartosz1976</v>
      </c>
      <c r="AE26" s="9" t="str">
        <f t="shared" si="4"/>
        <v>Dębski</v>
      </c>
      <c r="AF26" s="9" t="str">
        <f t="shared" si="4"/>
        <v>Bartosz</v>
      </c>
      <c r="AG26" s="9" t="str">
        <f t="shared" si="5"/>
        <v>MIG</v>
      </c>
      <c r="AH26" s="9">
        <f t="shared" si="6"/>
        <v>1976</v>
      </c>
      <c r="AI26" s="9">
        <f t="shared" si="10"/>
        <v>39.136329067883487</v>
      </c>
      <c r="AJ26" s="9"/>
      <c r="AK26" s="9">
        <f t="shared" si="11"/>
        <v>0.99996693449723917</v>
      </c>
      <c r="AL26" s="9">
        <f t="shared" si="12"/>
        <v>1</v>
      </c>
      <c r="AM26" s="9">
        <f t="shared" si="13"/>
        <v>1</v>
      </c>
      <c r="AN26" s="9">
        <f t="shared" si="14"/>
        <v>1</v>
      </c>
    </row>
    <row r="27" spans="1:40" s="170" customFormat="1" ht="15" customHeight="1">
      <c r="A27" s="213">
        <v>24</v>
      </c>
      <c r="B27" s="210">
        <v>22</v>
      </c>
      <c r="C27" s="212"/>
      <c r="D27" s="210">
        <v>3115</v>
      </c>
      <c r="E27" s="210" t="s">
        <v>856</v>
      </c>
      <c r="F27" s="210" t="s">
        <v>78</v>
      </c>
      <c r="G27" s="210">
        <v>1979</v>
      </c>
      <c r="H27" s="210" t="s">
        <v>321</v>
      </c>
      <c r="I27" s="210" t="s">
        <v>909</v>
      </c>
      <c r="J27" s="210">
        <v>42</v>
      </c>
      <c r="K27" s="210">
        <v>12</v>
      </c>
      <c r="L27" s="210">
        <v>42</v>
      </c>
      <c r="M27" s="211">
        <v>0.35146990740740741</v>
      </c>
      <c r="N27" s="210">
        <v>0</v>
      </c>
      <c r="O27" s="209">
        <v>0.53263888888888888</v>
      </c>
      <c r="P27" s="209">
        <v>0.37361111111111112</v>
      </c>
      <c r="Q27" s="209">
        <v>0.64027777777777772</v>
      </c>
      <c r="R27" s="209">
        <v>0.68263888888888891</v>
      </c>
      <c r="S27" s="209">
        <v>0.62222222222222223</v>
      </c>
      <c r="T27" s="209">
        <v>0.38819444444444445</v>
      </c>
      <c r="U27" s="209">
        <v>0.59236111111111112</v>
      </c>
      <c r="V27" s="209">
        <v>0.41875000000000001</v>
      </c>
      <c r="W27" s="209">
        <v>0.45416666666666666</v>
      </c>
      <c r="X27" s="209">
        <v>0.66388888888888886</v>
      </c>
      <c r="Y27" s="209">
        <v>0.56805555555555554</v>
      </c>
      <c r="Z27" s="209">
        <v>0.49375000000000002</v>
      </c>
      <c r="AA27" s="207">
        <v>0.7055555555555556</v>
      </c>
      <c r="AB27" s="192"/>
      <c r="AC27" s="18">
        <f>VLOOKUP(AD27,id!$A:$C,3,0)</f>
        <v>238</v>
      </c>
      <c r="AD27" s="18" t="str">
        <f t="shared" si="1"/>
        <v>ŚlósarczykMaciej1979</v>
      </c>
      <c r="AE27" s="9" t="str">
        <f t="shared" si="4"/>
        <v>Ślósarczyk</v>
      </c>
      <c r="AF27" s="9" t="str">
        <f t="shared" si="4"/>
        <v>Maciej</v>
      </c>
      <c r="AG27" s="9" t="str">
        <f t="shared" si="5"/>
        <v>SKPT Gdańsk / Comarch Team</v>
      </c>
      <c r="AH27" s="9">
        <f t="shared" si="6"/>
        <v>1979</v>
      </c>
      <c r="AI27" s="9">
        <f t="shared" si="10"/>
        <v>38.976520565087107</v>
      </c>
      <c r="AJ27" s="9"/>
      <c r="AK27" s="9">
        <f t="shared" si="11"/>
        <v>0.99591662001514791</v>
      </c>
      <c r="AL27" s="9">
        <f t="shared" si="12"/>
        <v>1</v>
      </c>
      <c r="AM27" s="9">
        <f t="shared" si="13"/>
        <v>1</v>
      </c>
      <c r="AN27" s="9">
        <f t="shared" si="14"/>
        <v>1</v>
      </c>
    </row>
    <row r="28" spans="1:40" ht="15" customHeight="1">
      <c r="A28" s="206">
        <v>25</v>
      </c>
      <c r="B28" s="203">
        <v>23</v>
      </c>
      <c r="C28" s="205"/>
      <c r="D28" s="203">
        <v>3051</v>
      </c>
      <c r="E28" s="203" t="s">
        <v>908</v>
      </c>
      <c r="F28" s="203" t="s">
        <v>23</v>
      </c>
      <c r="G28" s="203">
        <v>1972</v>
      </c>
      <c r="H28" s="203" t="s">
        <v>906</v>
      </c>
      <c r="I28" s="203" t="s">
        <v>906</v>
      </c>
      <c r="J28" s="203">
        <v>42</v>
      </c>
      <c r="K28" s="203">
        <v>12</v>
      </c>
      <c r="L28" s="203">
        <v>42</v>
      </c>
      <c r="M28" s="204">
        <v>0.35949074074074072</v>
      </c>
      <c r="N28" s="203">
        <v>0</v>
      </c>
      <c r="O28" s="202">
        <v>0.5131944444444444</v>
      </c>
      <c r="P28" s="202">
        <v>0.70277777777777772</v>
      </c>
      <c r="Q28" s="202">
        <v>0.42708333333333331</v>
      </c>
      <c r="R28" s="202">
        <v>0.3888888888888889</v>
      </c>
      <c r="S28" s="202">
        <v>0.44374999999999998</v>
      </c>
      <c r="T28" s="202">
        <v>0.67986111111111114</v>
      </c>
      <c r="U28" s="202">
        <v>0.45833333333333331</v>
      </c>
      <c r="V28" s="202">
        <v>0.64513888888888893</v>
      </c>
      <c r="W28" s="202">
        <v>0.56458333333333333</v>
      </c>
      <c r="X28" s="202">
        <v>0.40625</v>
      </c>
      <c r="Y28" s="202">
        <v>0.47916666666666669</v>
      </c>
      <c r="Z28" s="202">
        <v>0.60486111111111107</v>
      </c>
      <c r="AA28" s="200">
        <v>0.71319444444444446</v>
      </c>
      <c r="AB28" s="191"/>
      <c r="AC28" s="18">
        <f>VLOOKUP(AD28,id!$A:$C,3,0)</f>
        <v>239</v>
      </c>
      <c r="AD28" s="18" t="str">
        <f t="shared" si="1"/>
        <v>CieślińskiGrzegorz1972</v>
      </c>
      <c r="AE28" s="9" t="str">
        <f t="shared" si="4"/>
        <v>Cieśliński</v>
      </c>
      <c r="AF28" s="9" t="str">
        <f t="shared" si="4"/>
        <v>Grzegorz</v>
      </c>
      <c r="AG28" s="9" t="str">
        <f t="shared" si="5"/>
        <v>Kaliska</v>
      </c>
      <c r="AH28" s="9">
        <f t="shared" si="6"/>
        <v>1972</v>
      </c>
      <c r="AI28" s="9">
        <f t="shared" si="10"/>
        <v>38.106889890534461</v>
      </c>
      <c r="AJ28" s="9"/>
      <c r="AK28" s="9">
        <f t="shared" si="11"/>
        <v>0.97768834513844183</v>
      </c>
      <c r="AL28" s="9">
        <f t="shared" si="12"/>
        <v>1</v>
      </c>
      <c r="AM28" s="9">
        <f t="shared" si="13"/>
        <v>1</v>
      </c>
      <c r="AN28" s="9">
        <f t="shared" si="14"/>
        <v>1</v>
      </c>
    </row>
    <row r="29" spans="1:40" s="170" customFormat="1" ht="15" customHeight="1">
      <c r="A29" s="213">
        <v>26</v>
      </c>
      <c r="B29" s="210">
        <v>24</v>
      </c>
      <c r="C29" s="212"/>
      <c r="D29" s="210">
        <v>3050</v>
      </c>
      <c r="E29" s="210" t="s">
        <v>907</v>
      </c>
      <c r="F29" s="210" t="s">
        <v>30</v>
      </c>
      <c r="G29" s="210">
        <v>1979</v>
      </c>
      <c r="H29" s="210" t="s">
        <v>906</v>
      </c>
      <c r="I29" s="210" t="s">
        <v>906</v>
      </c>
      <c r="J29" s="210">
        <v>42</v>
      </c>
      <c r="K29" s="210">
        <v>12</v>
      </c>
      <c r="L29" s="210">
        <v>42</v>
      </c>
      <c r="M29" s="211">
        <v>0.35957175925925927</v>
      </c>
      <c r="N29" s="210">
        <v>0</v>
      </c>
      <c r="O29" s="209">
        <v>0.5131944444444444</v>
      </c>
      <c r="P29" s="209">
        <v>0.70277777777777772</v>
      </c>
      <c r="Q29" s="209">
        <v>0.42708333333333331</v>
      </c>
      <c r="R29" s="209">
        <v>0.3888888888888889</v>
      </c>
      <c r="S29" s="209">
        <v>0.44374999999999998</v>
      </c>
      <c r="T29" s="209">
        <v>0.67986111111111114</v>
      </c>
      <c r="U29" s="209">
        <v>0.45833333333333331</v>
      </c>
      <c r="V29" s="209">
        <v>0.64513888888888893</v>
      </c>
      <c r="W29" s="209">
        <v>0.56458333333333333</v>
      </c>
      <c r="X29" s="209">
        <v>0.40625</v>
      </c>
      <c r="Y29" s="209">
        <v>0.47916666666666669</v>
      </c>
      <c r="Z29" s="209">
        <v>0.60486111111111107</v>
      </c>
      <c r="AA29" s="207">
        <v>0.71319444444444446</v>
      </c>
      <c r="AB29" s="192"/>
      <c r="AC29" s="18">
        <f>VLOOKUP(AD29,id!$A:$C,3,0)</f>
        <v>240</v>
      </c>
      <c r="AD29" s="18" t="str">
        <f t="shared" si="1"/>
        <v>LiczywekAndrzej1979</v>
      </c>
      <c r="AE29" s="9" t="str">
        <f t="shared" si="4"/>
        <v>Liczywek</v>
      </c>
      <c r="AF29" s="9" t="str">
        <f t="shared" si="4"/>
        <v>Andrzej</v>
      </c>
      <c r="AG29" s="9" t="str">
        <f t="shared" si="5"/>
        <v>Kaliska</v>
      </c>
      <c r="AH29" s="9">
        <f t="shared" si="6"/>
        <v>1979</v>
      </c>
      <c r="AI29" s="9">
        <f t="shared" si="10"/>
        <v>38.098303666269686</v>
      </c>
      <c r="AJ29" s="9"/>
      <c r="AK29" s="9">
        <f t="shared" si="11"/>
        <v>0.99977468052917884</v>
      </c>
      <c r="AL29" s="9">
        <f t="shared" si="12"/>
        <v>1</v>
      </c>
      <c r="AM29" s="9">
        <f t="shared" si="13"/>
        <v>1</v>
      </c>
      <c r="AN29" s="9">
        <f t="shared" si="14"/>
        <v>1</v>
      </c>
    </row>
    <row r="30" spans="1:40" ht="15" customHeight="1">
      <c r="A30" s="206">
        <v>27</v>
      </c>
      <c r="B30" s="203">
        <v>25</v>
      </c>
      <c r="C30" s="205"/>
      <c r="D30" s="203">
        <v>3104</v>
      </c>
      <c r="E30" s="203" t="s">
        <v>905</v>
      </c>
      <c r="F30" s="203" t="s">
        <v>28</v>
      </c>
      <c r="G30" s="203">
        <v>1974</v>
      </c>
      <c r="H30" s="203" t="s">
        <v>904</v>
      </c>
      <c r="I30" s="203" t="s">
        <v>903</v>
      </c>
      <c r="J30" s="203">
        <v>42</v>
      </c>
      <c r="K30" s="203">
        <v>12</v>
      </c>
      <c r="L30" s="203">
        <v>42</v>
      </c>
      <c r="M30" s="204">
        <v>0.36390046296296297</v>
      </c>
      <c r="N30" s="203">
        <v>0</v>
      </c>
      <c r="O30" s="202">
        <v>0.55347222222222225</v>
      </c>
      <c r="P30" s="202">
        <v>0.41666666666666669</v>
      </c>
      <c r="Q30" s="202">
        <v>0.65347222222222223</v>
      </c>
      <c r="R30" s="202">
        <v>0.69861111111111107</v>
      </c>
      <c r="S30" s="202">
        <v>0.6333333333333333</v>
      </c>
      <c r="T30" s="202">
        <v>0.3972222222222222</v>
      </c>
      <c r="U30" s="202">
        <v>0.60624999999999996</v>
      </c>
      <c r="V30" s="202">
        <v>0.44722222222222224</v>
      </c>
      <c r="W30" s="202">
        <v>0.5180555555555556</v>
      </c>
      <c r="X30" s="202">
        <v>0.67291666666666672</v>
      </c>
      <c r="Y30" s="202">
        <v>0.57777777777777772</v>
      </c>
      <c r="Z30" s="202">
        <v>0.4861111111111111</v>
      </c>
      <c r="AA30" s="200">
        <v>0.71805555555555556</v>
      </c>
      <c r="AB30" s="191"/>
      <c r="AC30" s="18">
        <f>VLOOKUP(AD30,id!$A:$C,3,0)</f>
        <v>241</v>
      </c>
      <c r="AD30" s="18" t="str">
        <f t="shared" si="1"/>
        <v>FerdekPrzemysław1974</v>
      </c>
      <c r="AE30" s="9" t="str">
        <f t="shared" si="4"/>
        <v>Ferdek</v>
      </c>
      <c r="AF30" s="9" t="str">
        <f t="shared" si="4"/>
        <v>Przemysław</v>
      </c>
      <c r="AG30" s="9" t="str">
        <f t="shared" si="5"/>
        <v>QoS</v>
      </c>
      <c r="AH30" s="9">
        <f t="shared" si="6"/>
        <v>1974</v>
      </c>
      <c r="AI30" s="9">
        <f t="shared" si="10"/>
        <v>37.645113068922754</v>
      </c>
      <c r="AJ30" s="9"/>
      <c r="AK30" s="9">
        <f t="shared" si="11"/>
        <v>0.98810470404885342</v>
      </c>
      <c r="AL30" s="9">
        <f t="shared" si="12"/>
        <v>1</v>
      </c>
      <c r="AM30" s="9">
        <f t="shared" si="13"/>
        <v>1</v>
      </c>
      <c r="AN30" s="9">
        <f t="shared" si="14"/>
        <v>1</v>
      </c>
    </row>
    <row r="31" spans="1:40" s="170" customFormat="1" ht="15" customHeight="1">
      <c r="A31" s="213">
        <v>28</v>
      </c>
      <c r="B31" s="210">
        <v>26</v>
      </c>
      <c r="C31" s="212"/>
      <c r="D31" s="210">
        <v>3005</v>
      </c>
      <c r="E31" s="210" t="s">
        <v>902</v>
      </c>
      <c r="F31" s="210" t="s">
        <v>20</v>
      </c>
      <c r="G31" s="210">
        <v>1977</v>
      </c>
      <c r="H31" s="210" t="s">
        <v>321</v>
      </c>
      <c r="I31" s="212"/>
      <c r="J31" s="210">
        <v>42</v>
      </c>
      <c r="K31" s="210">
        <v>12</v>
      </c>
      <c r="L31" s="210">
        <v>42</v>
      </c>
      <c r="M31" s="211">
        <v>0.36616898148148147</v>
      </c>
      <c r="N31" s="210">
        <v>0</v>
      </c>
      <c r="O31" s="209">
        <v>0.54791666666666672</v>
      </c>
      <c r="P31" s="209">
        <v>0.4152777777777778</v>
      </c>
      <c r="Q31" s="209">
        <v>0.67083333333333328</v>
      </c>
      <c r="R31" s="209">
        <v>0.70416666666666672</v>
      </c>
      <c r="S31" s="209">
        <v>0.65347222222222223</v>
      </c>
      <c r="T31" s="209">
        <v>0.39444444444444443</v>
      </c>
      <c r="U31" s="209">
        <v>0.62361111111111112</v>
      </c>
      <c r="V31" s="209">
        <v>0.46666666666666667</v>
      </c>
      <c r="W31" s="209">
        <v>0.51875000000000004</v>
      </c>
      <c r="X31" s="209">
        <v>0.6875</v>
      </c>
      <c r="Y31" s="209">
        <v>0.59861111111111109</v>
      </c>
      <c r="Z31" s="209">
        <v>0.43611111111111112</v>
      </c>
      <c r="AA31" s="207">
        <v>0.72013888888888888</v>
      </c>
      <c r="AB31" s="192"/>
      <c r="AC31" s="18">
        <f>VLOOKUP(AD31,id!$A:$C,3,0)</f>
        <v>242</v>
      </c>
      <c r="AD31" s="18" t="str">
        <f t="shared" si="1"/>
        <v>BielennyPaweł1977</v>
      </c>
      <c r="AE31" s="9" t="str">
        <f t="shared" si="4"/>
        <v>Bielenny</v>
      </c>
      <c r="AF31" s="9" t="str">
        <f t="shared" si="4"/>
        <v>Paweł</v>
      </c>
      <c r="AG31" s="9">
        <f t="shared" si="5"/>
        <v>0</v>
      </c>
      <c r="AH31" s="9">
        <f t="shared" si="6"/>
        <v>1977</v>
      </c>
      <c r="AI31" s="9">
        <f t="shared" si="10"/>
        <v>37.411891140120758</v>
      </c>
      <c r="AJ31" s="9"/>
      <c r="AK31" s="9">
        <f t="shared" si="11"/>
        <v>0.99380472231880401</v>
      </c>
      <c r="AL31" s="9">
        <f t="shared" si="12"/>
        <v>1</v>
      </c>
      <c r="AM31" s="9">
        <f t="shared" si="13"/>
        <v>1</v>
      </c>
      <c r="AN31" s="9">
        <f t="shared" si="14"/>
        <v>1</v>
      </c>
    </row>
    <row r="32" spans="1:40" ht="15" customHeight="1">
      <c r="A32" s="206">
        <v>29</v>
      </c>
      <c r="B32" s="203">
        <v>27</v>
      </c>
      <c r="C32" s="205"/>
      <c r="D32" s="203">
        <v>3021</v>
      </c>
      <c r="E32" s="203" t="s">
        <v>187</v>
      </c>
      <c r="F32" s="203" t="s">
        <v>55</v>
      </c>
      <c r="G32" s="203">
        <v>1974</v>
      </c>
      <c r="H32" s="203" t="s">
        <v>901</v>
      </c>
      <c r="I32" s="205"/>
      <c r="J32" s="203">
        <v>42</v>
      </c>
      <c r="K32" s="203">
        <v>12</v>
      </c>
      <c r="L32" s="203">
        <v>42</v>
      </c>
      <c r="M32" s="204">
        <v>0.3664351851851852</v>
      </c>
      <c r="N32" s="203">
        <v>0</v>
      </c>
      <c r="O32" s="202">
        <v>0.54791666666666672</v>
      </c>
      <c r="P32" s="202">
        <v>0.4152777777777778</v>
      </c>
      <c r="Q32" s="202">
        <v>0.67083333333333328</v>
      </c>
      <c r="R32" s="202">
        <v>0.70416666666666672</v>
      </c>
      <c r="S32" s="202">
        <v>0.65347222222222223</v>
      </c>
      <c r="T32" s="202">
        <v>0.39513888888888887</v>
      </c>
      <c r="U32" s="202">
        <v>0.62291666666666667</v>
      </c>
      <c r="V32" s="202">
        <v>0.46666666666666667</v>
      </c>
      <c r="W32" s="202">
        <v>0.51875000000000004</v>
      </c>
      <c r="X32" s="202">
        <v>0.6875</v>
      </c>
      <c r="Y32" s="202">
        <v>0.59930555555555554</v>
      </c>
      <c r="Z32" s="202">
        <v>0.43611111111111112</v>
      </c>
      <c r="AA32" s="200">
        <v>0.72013888888888888</v>
      </c>
      <c r="AB32" s="191"/>
      <c r="AC32" s="18">
        <f>VLOOKUP(AD32,id!$A:$C,3,0)</f>
        <v>79</v>
      </c>
      <c r="AD32" s="18" t="str">
        <f t="shared" si="1"/>
        <v>FilipiukTomasz1974</v>
      </c>
      <c r="AE32" s="9" t="str">
        <f t="shared" si="4"/>
        <v>Filipiuk</v>
      </c>
      <c r="AF32" s="9" t="str">
        <f t="shared" si="4"/>
        <v>Tomasz</v>
      </c>
      <c r="AG32" s="9">
        <f t="shared" si="5"/>
        <v>0</v>
      </c>
      <c r="AH32" s="9">
        <f t="shared" si="6"/>
        <v>1974</v>
      </c>
      <c r="AI32" s="9">
        <f t="shared" si="10"/>
        <v>37.384712571067602</v>
      </c>
      <c r="AJ32" s="9"/>
      <c r="AK32" s="9">
        <f t="shared" si="11"/>
        <v>0.99927353126974094</v>
      </c>
      <c r="AL32" s="9">
        <f t="shared" si="12"/>
        <v>1</v>
      </c>
      <c r="AM32" s="9">
        <f t="shared" si="13"/>
        <v>1</v>
      </c>
      <c r="AN32" s="9">
        <f t="shared" si="14"/>
        <v>1</v>
      </c>
    </row>
    <row r="33" spans="1:40" s="170" customFormat="1" ht="15" customHeight="1">
      <c r="A33" s="213">
        <v>30</v>
      </c>
      <c r="B33" s="210">
        <v>28</v>
      </c>
      <c r="C33" s="212"/>
      <c r="D33" s="210">
        <v>3105</v>
      </c>
      <c r="E33" s="210" t="s">
        <v>900</v>
      </c>
      <c r="F33" s="210" t="s">
        <v>19</v>
      </c>
      <c r="G33" s="210">
        <v>1982</v>
      </c>
      <c r="H33" s="210" t="s">
        <v>307</v>
      </c>
      <c r="I33" s="210" t="s">
        <v>899</v>
      </c>
      <c r="J33" s="210">
        <v>42</v>
      </c>
      <c r="K33" s="210">
        <v>12</v>
      </c>
      <c r="L33" s="210">
        <v>42</v>
      </c>
      <c r="M33" s="211">
        <v>0.36652777777777779</v>
      </c>
      <c r="N33" s="210">
        <v>0</v>
      </c>
      <c r="O33" s="209">
        <v>0.54791666666666672</v>
      </c>
      <c r="P33" s="209">
        <v>0.4152777777777778</v>
      </c>
      <c r="Q33" s="209">
        <v>0.67013888888888884</v>
      </c>
      <c r="R33" s="209">
        <v>0.70416666666666672</v>
      </c>
      <c r="S33" s="209">
        <v>0.65416666666666667</v>
      </c>
      <c r="T33" s="209">
        <v>0.39513888888888887</v>
      </c>
      <c r="U33" s="209">
        <v>0.625</v>
      </c>
      <c r="V33" s="209">
        <v>0.47291666666666665</v>
      </c>
      <c r="W33" s="209">
        <v>0.51875000000000004</v>
      </c>
      <c r="X33" s="209">
        <v>0.68819444444444444</v>
      </c>
      <c r="Y33" s="209">
        <v>0.59861111111111109</v>
      </c>
      <c r="Z33" s="209">
        <v>0.43611111111111112</v>
      </c>
      <c r="AA33" s="207">
        <v>0.72013888888888888</v>
      </c>
      <c r="AB33" s="192"/>
      <c r="AC33" s="18">
        <f>VLOOKUP(AD33,id!$A:$C,3,0)</f>
        <v>243</v>
      </c>
      <c r="AD33" s="18" t="str">
        <f t="shared" si="1"/>
        <v>KobusPiotr1982</v>
      </c>
      <c r="AE33" s="9" t="str">
        <f t="shared" si="4"/>
        <v>Kobus</v>
      </c>
      <c r="AF33" s="9" t="str">
        <f t="shared" si="4"/>
        <v>Piotr</v>
      </c>
      <c r="AG33" s="9" t="str">
        <f t="shared" si="5"/>
        <v>Kikuś Team</v>
      </c>
      <c r="AH33" s="9">
        <f t="shared" si="6"/>
        <v>1982</v>
      </c>
      <c r="AI33" s="9">
        <f t="shared" si="10"/>
        <v>37.375268409751179</v>
      </c>
      <c r="AJ33" s="9"/>
      <c r="AK33" s="9">
        <f t="shared" si="11"/>
        <v>0.99974737905772393</v>
      </c>
      <c r="AL33" s="9">
        <f t="shared" si="12"/>
        <v>1</v>
      </c>
      <c r="AM33" s="9">
        <f t="shared" si="13"/>
        <v>1</v>
      </c>
      <c r="AN33" s="9">
        <f t="shared" si="14"/>
        <v>1</v>
      </c>
    </row>
    <row r="34" spans="1:40" ht="15" customHeight="1">
      <c r="A34" s="206">
        <v>31</v>
      </c>
      <c r="B34" s="203">
        <v>29</v>
      </c>
      <c r="C34" s="205"/>
      <c r="D34" s="203">
        <v>3044</v>
      </c>
      <c r="E34" s="203" t="s">
        <v>234</v>
      </c>
      <c r="F34" s="203" t="s">
        <v>235</v>
      </c>
      <c r="G34" s="203">
        <v>1990</v>
      </c>
      <c r="H34" s="203" t="s">
        <v>472</v>
      </c>
      <c r="I34" s="203" t="s">
        <v>898</v>
      </c>
      <c r="J34" s="203">
        <v>42</v>
      </c>
      <c r="K34" s="203">
        <v>12</v>
      </c>
      <c r="L34" s="203">
        <v>42</v>
      </c>
      <c r="M34" s="204">
        <v>0.36898148148148147</v>
      </c>
      <c r="N34" s="203">
        <v>0</v>
      </c>
      <c r="O34" s="202">
        <v>0.54861111111111116</v>
      </c>
      <c r="P34" s="202">
        <v>0.37361111111111112</v>
      </c>
      <c r="Q34" s="202">
        <v>0.66805555555555551</v>
      </c>
      <c r="R34" s="202">
        <v>0.70625000000000004</v>
      </c>
      <c r="S34" s="202">
        <v>0.63124999999999998</v>
      </c>
      <c r="T34" s="202">
        <v>0.39444444444444443</v>
      </c>
      <c r="U34" s="202">
        <v>0.60486111111111107</v>
      </c>
      <c r="V34" s="202">
        <v>0.4236111111111111</v>
      </c>
      <c r="W34" s="202">
        <v>0.46875</v>
      </c>
      <c r="X34" s="202">
        <v>0.68472222222222223</v>
      </c>
      <c r="Y34" s="202">
        <v>0.57847222222222228</v>
      </c>
      <c r="Z34" s="202">
        <v>0.50763888888888886</v>
      </c>
      <c r="AA34" s="200">
        <v>0.72291666666666665</v>
      </c>
      <c r="AB34" s="191"/>
      <c r="AC34" s="18">
        <f>VLOOKUP(AD34,id!$A:$C,3,0)</f>
        <v>81</v>
      </c>
      <c r="AD34" s="18" t="str">
        <f t="shared" si="1"/>
        <v>KotkowskiKamil1990</v>
      </c>
      <c r="AE34" s="9" t="str">
        <f t="shared" si="4"/>
        <v>Kotkowski</v>
      </c>
      <c r="AF34" s="9" t="str">
        <f t="shared" si="4"/>
        <v>Kamil</v>
      </c>
      <c r="AG34" s="9" t="str">
        <f t="shared" si="5"/>
        <v>Królowie lasu</v>
      </c>
      <c r="AH34" s="9">
        <f t="shared" si="6"/>
        <v>1990</v>
      </c>
      <c r="AI34" s="9">
        <f t="shared" si="10"/>
        <v>37.126725219573416</v>
      </c>
      <c r="AJ34" s="9"/>
      <c r="AK34" s="9">
        <f t="shared" si="11"/>
        <v>0.99335006273525728</v>
      </c>
      <c r="AL34" s="9">
        <f t="shared" si="12"/>
        <v>1</v>
      </c>
      <c r="AM34" s="9">
        <f t="shared" si="13"/>
        <v>1</v>
      </c>
      <c r="AN34" s="9">
        <f t="shared" si="14"/>
        <v>1</v>
      </c>
    </row>
    <row r="35" spans="1:40" s="170" customFormat="1" ht="15" customHeight="1">
      <c r="A35" s="213">
        <v>32</v>
      </c>
      <c r="B35" s="210">
        <v>30</v>
      </c>
      <c r="C35" s="212"/>
      <c r="D35" s="210">
        <v>3079</v>
      </c>
      <c r="E35" s="210" t="s">
        <v>232</v>
      </c>
      <c r="F35" s="210" t="s">
        <v>78</v>
      </c>
      <c r="G35" s="210">
        <v>1990</v>
      </c>
      <c r="H35" s="210" t="s">
        <v>472</v>
      </c>
      <c r="I35" s="210" t="s">
        <v>233</v>
      </c>
      <c r="J35" s="210">
        <v>42</v>
      </c>
      <c r="K35" s="210">
        <v>12</v>
      </c>
      <c r="L35" s="210">
        <v>42</v>
      </c>
      <c r="M35" s="211">
        <v>0.36901620370370369</v>
      </c>
      <c r="N35" s="210">
        <v>0</v>
      </c>
      <c r="O35" s="209">
        <v>0.54861111111111116</v>
      </c>
      <c r="P35" s="209">
        <v>0.37361111111111112</v>
      </c>
      <c r="Q35" s="209">
        <v>0.66805555555555551</v>
      </c>
      <c r="R35" s="209">
        <v>0.70694444444444449</v>
      </c>
      <c r="S35" s="209">
        <v>0.63124999999999998</v>
      </c>
      <c r="T35" s="209">
        <v>0.39444444444444443</v>
      </c>
      <c r="U35" s="209">
        <v>0.60486111111111107</v>
      </c>
      <c r="V35" s="209">
        <v>0.42430555555555555</v>
      </c>
      <c r="W35" s="209">
        <v>0.46875</v>
      </c>
      <c r="X35" s="209">
        <v>0.68472222222222223</v>
      </c>
      <c r="Y35" s="209">
        <v>0.57777777777777772</v>
      </c>
      <c r="Z35" s="209">
        <v>0.50763888888888886</v>
      </c>
      <c r="AA35" s="207">
        <v>0.72291666666666665</v>
      </c>
      <c r="AB35" s="192"/>
      <c r="AC35" s="18">
        <f>VLOOKUP(AD35,id!$A:$C,3,0)</f>
        <v>80</v>
      </c>
      <c r="AD35" s="18" t="str">
        <f t="shared" si="1"/>
        <v>WysockiMaciej1990</v>
      </c>
      <c r="AE35" s="9" t="str">
        <f t="shared" si="4"/>
        <v>Wysocki</v>
      </c>
      <c r="AF35" s="9" t="str">
        <f t="shared" si="4"/>
        <v>Maciej</v>
      </c>
      <c r="AG35" s="9" t="str">
        <f t="shared" si="5"/>
        <v>Królowie Lasu</v>
      </c>
      <c r="AH35" s="9">
        <f t="shared" si="6"/>
        <v>1990</v>
      </c>
      <c r="AI35" s="9">
        <f t="shared" si="10"/>
        <v>37.123231816328463</v>
      </c>
      <c r="AJ35" s="9"/>
      <c r="AK35" s="9">
        <f t="shared" si="11"/>
        <v>0.99990590596869799</v>
      </c>
      <c r="AL35" s="9">
        <f t="shared" si="12"/>
        <v>1</v>
      </c>
      <c r="AM35" s="9">
        <f t="shared" si="13"/>
        <v>1</v>
      </c>
      <c r="AN35" s="9">
        <f t="shared" si="14"/>
        <v>1</v>
      </c>
    </row>
    <row r="36" spans="1:40" ht="15" customHeight="1">
      <c r="A36" s="206">
        <v>33</v>
      </c>
      <c r="B36" s="203">
        <v>31</v>
      </c>
      <c r="C36" s="205"/>
      <c r="D36" s="203">
        <v>3053</v>
      </c>
      <c r="E36" s="203" t="s">
        <v>897</v>
      </c>
      <c r="F36" s="203" t="s">
        <v>568</v>
      </c>
      <c r="G36" s="203">
        <v>1978</v>
      </c>
      <c r="H36" s="203" t="s">
        <v>437</v>
      </c>
      <c r="I36" s="203" t="s">
        <v>896</v>
      </c>
      <c r="J36" s="203">
        <v>42</v>
      </c>
      <c r="K36" s="203">
        <v>12</v>
      </c>
      <c r="L36" s="203">
        <v>42</v>
      </c>
      <c r="M36" s="204">
        <v>0.3712037037037037</v>
      </c>
      <c r="N36" s="203">
        <v>0</v>
      </c>
      <c r="O36" s="202">
        <v>0.50902777777777775</v>
      </c>
      <c r="P36" s="202">
        <v>0.70763888888888893</v>
      </c>
      <c r="Q36" s="202">
        <v>0.41458333333333336</v>
      </c>
      <c r="R36" s="202">
        <v>0.37638888888888888</v>
      </c>
      <c r="S36" s="202">
        <v>0.43888888888888888</v>
      </c>
      <c r="T36" s="202">
        <v>0.68541666666666667</v>
      </c>
      <c r="U36" s="202">
        <v>0.45277777777777778</v>
      </c>
      <c r="V36" s="202">
        <v>0.64097222222222228</v>
      </c>
      <c r="W36" s="202">
        <v>0.54374999999999996</v>
      </c>
      <c r="X36" s="202">
        <v>0.39513888888888887</v>
      </c>
      <c r="Y36" s="202">
        <v>0.48541666666666666</v>
      </c>
      <c r="Z36" s="202">
        <v>0.6020833333333333</v>
      </c>
      <c r="AA36" s="200">
        <v>0.72499999999999998</v>
      </c>
      <c r="AB36" s="191"/>
      <c r="AC36" s="18">
        <f>VLOOKUP(AD36,id!$A:$C,3,0)</f>
        <v>244</v>
      </c>
      <c r="AD36" s="18" t="str">
        <f t="shared" si="1"/>
        <v>MiotkSzymon1978</v>
      </c>
      <c r="AE36" s="9" t="str">
        <f t="shared" si="4"/>
        <v>Miotk</v>
      </c>
      <c r="AF36" s="9" t="str">
        <f t="shared" si="4"/>
        <v>Szymon</v>
      </c>
      <c r="AG36" s="9" t="str">
        <f t="shared" si="5"/>
        <v>Intel</v>
      </c>
      <c r="AH36" s="9">
        <f t="shared" si="6"/>
        <v>1978</v>
      </c>
      <c r="AI36" s="9">
        <f t="shared" si="10"/>
        <v>36.904464953853839</v>
      </c>
      <c r="AJ36" s="9"/>
      <c r="AK36" s="9">
        <f t="shared" si="11"/>
        <v>0.99410700922923423</v>
      </c>
      <c r="AL36" s="9">
        <f t="shared" si="12"/>
        <v>1</v>
      </c>
      <c r="AM36" s="9">
        <f t="shared" si="13"/>
        <v>1</v>
      </c>
      <c r="AN36" s="9">
        <f t="shared" si="14"/>
        <v>1</v>
      </c>
    </row>
    <row r="37" spans="1:40" s="170" customFormat="1" ht="15" customHeight="1">
      <c r="A37" s="213">
        <v>34</v>
      </c>
      <c r="B37" s="210">
        <v>32</v>
      </c>
      <c r="C37" s="212"/>
      <c r="D37" s="210">
        <v>3123</v>
      </c>
      <c r="E37" s="210" t="s">
        <v>895</v>
      </c>
      <c r="F37" s="210" t="s">
        <v>100</v>
      </c>
      <c r="G37" s="210">
        <v>1980</v>
      </c>
      <c r="H37" s="210" t="s">
        <v>510</v>
      </c>
      <c r="I37" s="210" t="s">
        <v>894</v>
      </c>
      <c r="J37" s="210">
        <v>42</v>
      </c>
      <c r="K37" s="210">
        <v>12</v>
      </c>
      <c r="L37" s="210">
        <v>42</v>
      </c>
      <c r="M37" s="211">
        <v>0.37335648148148148</v>
      </c>
      <c r="N37" s="210">
        <v>0</v>
      </c>
      <c r="O37" s="209">
        <v>0.50624999999999998</v>
      </c>
      <c r="P37" s="209">
        <v>0.71736111111111112</v>
      </c>
      <c r="Q37" s="209">
        <v>0.41180555555555554</v>
      </c>
      <c r="R37" s="209">
        <v>0.37569444444444444</v>
      </c>
      <c r="S37" s="209">
        <v>0.43888888888888888</v>
      </c>
      <c r="T37" s="209">
        <v>0.68472222222222223</v>
      </c>
      <c r="U37" s="209">
        <v>0.4513888888888889</v>
      </c>
      <c r="V37" s="209">
        <v>0.6430555555555556</v>
      </c>
      <c r="W37" s="209">
        <v>0.56527777777777777</v>
      </c>
      <c r="X37" s="209">
        <v>0.39166666666666666</v>
      </c>
      <c r="Y37" s="209">
        <v>0.46875</v>
      </c>
      <c r="Z37" s="209">
        <v>0.60763888888888884</v>
      </c>
      <c r="AA37" s="207">
        <v>0.7270833333333333</v>
      </c>
      <c r="AB37" s="192"/>
      <c r="AC37" s="18">
        <f>VLOOKUP(AD37,id!$A:$C,3,0)</f>
        <v>245</v>
      </c>
      <c r="AD37" s="18" t="str">
        <f t="shared" si="1"/>
        <v>BoguszewskiSławomir1980</v>
      </c>
      <c r="AE37" s="9" t="str">
        <f t="shared" si="4"/>
        <v>Boguszewski</v>
      </c>
      <c r="AF37" s="9" t="str">
        <f t="shared" si="4"/>
        <v>Sławomir</v>
      </c>
      <c r="AG37" s="9" t="str">
        <f t="shared" si="5"/>
        <v>Dziubasy w lasy</v>
      </c>
      <c r="AH37" s="9">
        <f t="shared" si="6"/>
        <v>1980</v>
      </c>
      <c r="AI37" s="9">
        <f t="shared" si="10"/>
        <v>36.691673383346775</v>
      </c>
      <c r="AJ37" s="9"/>
      <c r="AK37" s="9">
        <f t="shared" si="11"/>
        <v>0.99423398846797695</v>
      </c>
      <c r="AL37" s="9">
        <f t="shared" si="12"/>
        <v>1</v>
      </c>
      <c r="AM37" s="9">
        <f t="shared" si="13"/>
        <v>1</v>
      </c>
      <c r="AN37" s="9">
        <f t="shared" si="14"/>
        <v>1</v>
      </c>
    </row>
    <row r="38" spans="1:40" ht="15" customHeight="1">
      <c r="A38" s="206">
        <v>35</v>
      </c>
      <c r="B38" s="203">
        <v>33</v>
      </c>
      <c r="C38" s="205"/>
      <c r="D38" s="203">
        <v>3153</v>
      </c>
      <c r="E38" s="203" t="s">
        <v>615</v>
      </c>
      <c r="F38" s="203" t="s">
        <v>267</v>
      </c>
      <c r="G38" s="203">
        <v>1952</v>
      </c>
      <c r="H38" s="203" t="s">
        <v>510</v>
      </c>
      <c r="I38" s="203" t="s">
        <v>613</v>
      </c>
      <c r="J38" s="203">
        <v>42</v>
      </c>
      <c r="K38" s="203">
        <v>12</v>
      </c>
      <c r="L38" s="203">
        <v>42</v>
      </c>
      <c r="M38" s="204">
        <v>0.3737847222222222</v>
      </c>
      <c r="N38" s="203">
        <v>0</v>
      </c>
      <c r="O38" s="202">
        <v>0.53125</v>
      </c>
      <c r="P38" s="202">
        <v>0.37638888888888888</v>
      </c>
      <c r="Q38" s="202">
        <v>0.6430555555555556</v>
      </c>
      <c r="R38" s="202">
        <v>0.71250000000000002</v>
      </c>
      <c r="S38" s="202">
        <v>0.61527777777777781</v>
      </c>
      <c r="T38" s="202">
        <v>0.39583333333333331</v>
      </c>
      <c r="U38" s="202">
        <v>0.58194444444444449</v>
      </c>
      <c r="V38" s="202">
        <v>0.42083333333333334</v>
      </c>
      <c r="W38" s="202">
        <v>0.47430555555555554</v>
      </c>
      <c r="X38" s="202">
        <v>0.69791666666666663</v>
      </c>
      <c r="Y38" s="202">
        <v>0.55277777777777781</v>
      </c>
      <c r="Z38" s="202">
        <v>0.67708333333333337</v>
      </c>
      <c r="AA38" s="200">
        <v>0.72777777777777775</v>
      </c>
      <c r="AB38" s="191"/>
      <c r="AC38" s="18">
        <f>VLOOKUP(AD38,id!$A:$C,3,0)</f>
        <v>246</v>
      </c>
      <c r="AD38" s="18" t="str">
        <f t="shared" si="1"/>
        <v>WylężekZdzisław1952</v>
      </c>
      <c r="AE38" s="9" t="str">
        <f t="shared" si="4"/>
        <v>Wylężek</v>
      </c>
      <c r="AF38" s="9" t="str">
        <f t="shared" si="4"/>
        <v>Zdzisław</v>
      </c>
      <c r="AG38" s="9" t="str">
        <f t="shared" si="5"/>
        <v>CUMULUS</v>
      </c>
      <c r="AH38" s="9">
        <f t="shared" si="6"/>
        <v>1952</v>
      </c>
      <c r="AI38" s="9">
        <f t="shared" si="10"/>
        <v>36.649636166589268</v>
      </c>
      <c r="AJ38" s="9"/>
      <c r="AK38" s="9">
        <f t="shared" si="11"/>
        <v>0.99885431181297424</v>
      </c>
      <c r="AL38" s="9">
        <f t="shared" si="12"/>
        <v>1</v>
      </c>
      <c r="AM38" s="9">
        <f t="shared" si="13"/>
        <v>1</v>
      </c>
      <c r="AN38" s="9">
        <f t="shared" si="14"/>
        <v>1</v>
      </c>
    </row>
    <row r="39" spans="1:40" s="170" customFormat="1" ht="15" customHeight="1">
      <c r="A39" s="213">
        <v>36</v>
      </c>
      <c r="B39" s="210">
        <v>34</v>
      </c>
      <c r="C39" s="212"/>
      <c r="D39" s="210">
        <v>3033</v>
      </c>
      <c r="E39" s="210" t="s">
        <v>197</v>
      </c>
      <c r="F39" s="210" t="s">
        <v>98</v>
      </c>
      <c r="G39" s="210">
        <v>1964</v>
      </c>
      <c r="H39" s="210" t="s">
        <v>463</v>
      </c>
      <c r="I39" s="210" t="s">
        <v>560</v>
      </c>
      <c r="J39" s="210">
        <v>41</v>
      </c>
      <c r="K39" s="210">
        <v>12</v>
      </c>
      <c r="L39" s="210">
        <v>42</v>
      </c>
      <c r="M39" s="211">
        <v>0.37552083333333336</v>
      </c>
      <c r="N39" s="210">
        <v>1</v>
      </c>
      <c r="O39" s="209">
        <v>0.57847222222222228</v>
      </c>
      <c r="P39" s="209">
        <v>0.42222222222222222</v>
      </c>
      <c r="Q39" s="209">
        <v>0.67569444444444449</v>
      </c>
      <c r="R39" s="209">
        <v>0.71250000000000002</v>
      </c>
      <c r="S39" s="209">
        <v>0.66249999999999998</v>
      </c>
      <c r="T39" s="209">
        <v>0.39930555555555558</v>
      </c>
      <c r="U39" s="209">
        <v>0.6333333333333333</v>
      </c>
      <c r="V39" s="209">
        <v>0.48472222222222222</v>
      </c>
      <c r="W39" s="209">
        <v>0.54583333333333328</v>
      </c>
      <c r="X39" s="209">
        <v>0.69305555555555554</v>
      </c>
      <c r="Y39" s="209">
        <v>0.60833333333333328</v>
      </c>
      <c r="Z39" s="209">
        <v>0.45</v>
      </c>
      <c r="AA39" s="207">
        <v>0.72916666666666663</v>
      </c>
      <c r="AB39" s="192"/>
      <c r="AC39" s="18">
        <f>VLOOKUP(AD39,id!$A:$C,3,0)</f>
        <v>247</v>
      </c>
      <c r="AD39" s="18" t="str">
        <f t="shared" si="1"/>
        <v>PachulskiJarosław1964</v>
      </c>
      <c r="AE39" s="9" t="str">
        <f t="shared" si="4"/>
        <v>Pachulski</v>
      </c>
      <c r="AF39" s="9" t="str">
        <f t="shared" si="4"/>
        <v>Jarosław</v>
      </c>
      <c r="AG39" s="9" t="str">
        <f t="shared" si="5"/>
        <v>GREY WOLF</v>
      </c>
      <c r="AH39" s="9">
        <f t="shared" si="6"/>
        <v>1964</v>
      </c>
      <c r="AI39" s="9">
        <f t="shared" si="10"/>
        <v>35.777025781670474</v>
      </c>
      <c r="AJ39" s="9"/>
      <c r="AK39" s="9">
        <f t="shared" si="11"/>
        <v>0.99537679149329616</v>
      </c>
      <c r="AL39" s="9">
        <f t="shared" si="12"/>
        <v>1</v>
      </c>
      <c r="AM39" s="9">
        <f t="shared" si="13"/>
        <v>0.97619047619047616</v>
      </c>
      <c r="AN39" s="9">
        <f t="shared" si="14"/>
        <v>1</v>
      </c>
    </row>
    <row r="40" spans="1:40" ht="15" customHeight="1">
      <c r="A40" s="206">
        <v>37</v>
      </c>
      <c r="B40" s="203">
        <v>35</v>
      </c>
      <c r="C40" s="205"/>
      <c r="D40" s="203">
        <v>3049</v>
      </c>
      <c r="E40" s="203" t="s">
        <v>893</v>
      </c>
      <c r="F40" s="203" t="s">
        <v>55</v>
      </c>
      <c r="G40" s="203">
        <v>1978</v>
      </c>
      <c r="H40" s="203" t="s">
        <v>321</v>
      </c>
      <c r="I40" s="205"/>
      <c r="J40" s="203">
        <v>41</v>
      </c>
      <c r="K40" s="203">
        <v>11</v>
      </c>
      <c r="L40" s="203">
        <v>41</v>
      </c>
      <c r="M40" s="204">
        <v>0.36819444444444444</v>
      </c>
      <c r="N40" s="203">
        <v>0</v>
      </c>
      <c r="O40" s="202">
        <v>0.50069444444444444</v>
      </c>
      <c r="P40" s="201"/>
      <c r="Q40" s="202">
        <v>0.41736111111111113</v>
      </c>
      <c r="R40" s="202">
        <v>0.37708333333333333</v>
      </c>
      <c r="S40" s="202">
        <v>0.43680555555555556</v>
      </c>
      <c r="T40" s="202">
        <v>0.6875</v>
      </c>
      <c r="U40" s="202">
        <v>0.4513888888888889</v>
      </c>
      <c r="V40" s="202">
        <v>0.6430555555555556</v>
      </c>
      <c r="W40" s="202">
        <v>0.53749999999999998</v>
      </c>
      <c r="X40" s="202">
        <v>0.3923611111111111</v>
      </c>
      <c r="Y40" s="202">
        <v>0.46944444444444444</v>
      </c>
      <c r="Z40" s="202">
        <v>0.57986111111111116</v>
      </c>
      <c r="AA40" s="200">
        <v>0.72222222222222221</v>
      </c>
      <c r="AB40" s="191"/>
      <c r="AC40" s="18">
        <f>VLOOKUP(AD40,id!$A:$C,3,0)</f>
        <v>248</v>
      </c>
      <c r="AD40" s="18" t="str">
        <f t="shared" si="1"/>
        <v>SitekTomasz1978</v>
      </c>
      <c r="AE40" s="9" t="str">
        <f t="shared" si="4"/>
        <v>Sitek</v>
      </c>
      <c r="AF40" s="9" t="str">
        <f t="shared" si="4"/>
        <v>Tomasz</v>
      </c>
      <c r="AG40" s="9">
        <f t="shared" si="5"/>
        <v>0</v>
      </c>
      <c r="AH40" s="9">
        <f t="shared" si="6"/>
        <v>1978</v>
      </c>
      <c r="AI40" s="9">
        <f t="shared" si="10"/>
        <v>35.159810180379985</v>
      </c>
      <c r="AJ40" s="9"/>
      <c r="AK40" s="9">
        <f t="shared" si="11"/>
        <v>1.0198981516408903</v>
      </c>
      <c r="AL40" s="9">
        <f t="shared" si="12"/>
        <v>0.91666666666666663</v>
      </c>
      <c r="AM40" s="9">
        <f t="shared" si="13"/>
        <v>1</v>
      </c>
      <c r="AN40" s="9">
        <f t="shared" si="14"/>
        <v>0.98274826965614603</v>
      </c>
    </row>
    <row r="41" spans="1:40" s="170" customFormat="1" ht="15" customHeight="1">
      <c r="A41" s="213">
        <v>38</v>
      </c>
      <c r="B41" s="210">
        <v>36</v>
      </c>
      <c r="C41" s="212"/>
      <c r="D41" s="210">
        <v>3041</v>
      </c>
      <c r="E41" s="210" t="s">
        <v>892</v>
      </c>
      <c r="F41" s="210" t="s">
        <v>172</v>
      </c>
      <c r="G41" s="210">
        <v>1986</v>
      </c>
      <c r="H41" s="210" t="s">
        <v>321</v>
      </c>
      <c r="I41" s="210" t="s">
        <v>891</v>
      </c>
      <c r="J41" s="210">
        <v>41</v>
      </c>
      <c r="K41" s="210">
        <v>11</v>
      </c>
      <c r="L41" s="210">
        <v>41</v>
      </c>
      <c r="M41" s="211">
        <v>0.36868055555555557</v>
      </c>
      <c r="N41" s="210">
        <v>0</v>
      </c>
      <c r="O41" s="209">
        <v>0.50069444444444444</v>
      </c>
      <c r="P41" s="208"/>
      <c r="Q41" s="209">
        <v>0.41736111111111113</v>
      </c>
      <c r="R41" s="209">
        <v>0.37777777777777777</v>
      </c>
      <c r="S41" s="209">
        <v>0.43680555555555556</v>
      </c>
      <c r="T41" s="209">
        <v>0.69444444444444442</v>
      </c>
      <c r="U41" s="209">
        <v>0.4513888888888889</v>
      </c>
      <c r="V41" s="209">
        <v>0.64375000000000004</v>
      </c>
      <c r="W41" s="209">
        <v>0.53749999999999998</v>
      </c>
      <c r="X41" s="209">
        <v>0.3923611111111111</v>
      </c>
      <c r="Y41" s="209">
        <v>0.46944444444444444</v>
      </c>
      <c r="Z41" s="209">
        <v>0.5805555555555556</v>
      </c>
      <c r="AA41" s="207">
        <v>0.72222222222222221</v>
      </c>
      <c r="AB41" s="192"/>
      <c r="AC41" s="18">
        <f>VLOOKUP(AD41,id!$A:$C,3,0)</f>
        <v>249</v>
      </c>
      <c r="AD41" s="18" t="str">
        <f t="shared" si="1"/>
        <v>GlaserJakub1986</v>
      </c>
      <c r="AE41" s="9" t="str">
        <f t="shared" si="4"/>
        <v>Glaser</v>
      </c>
      <c r="AF41" s="9" t="str">
        <f t="shared" si="4"/>
        <v>Jakub</v>
      </c>
      <c r="AG41" s="9" t="str">
        <f t="shared" si="5"/>
        <v>Staples</v>
      </c>
      <c r="AH41" s="9">
        <f t="shared" si="6"/>
        <v>1986</v>
      </c>
      <c r="AI41" s="9">
        <f t="shared" si="10"/>
        <v>35.113451417663342</v>
      </c>
      <c r="AJ41" s="9"/>
      <c r="AK41" s="9">
        <f t="shared" si="11"/>
        <v>0.99868148427199088</v>
      </c>
      <c r="AL41" s="9">
        <f t="shared" si="12"/>
        <v>1</v>
      </c>
      <c r="AM41" s="9">
        <f t="shared" si="13"/>
        <v>1</v>
      </c>
      <c r="AN41" s="9">
        <f t="shared" si="14"/>
        <v>1</v>
      </c>
    </row>
    <row r="42" spans="1:40" ht="15" customHeight="1">
      <c r="A42" s="206">
        <v>39</v>
      </c>
      <c r="B42" s="203">
        <v>37</v>
      </c>
      <c r="C42" s="205"/>
      <c r="D42" s="203">
        <v>3052</v>
      </c>
      <c r="E42" s="203" t="s">
        <v>890</v>
      </c>
      <c r="F42" s="203" t="s">
        <v>85</v>
      </c>
      <c r="G42" s="203">
        <v>1987</v>
      </c>
      <c r="H42" s="203" t="s">
        <v>889</v>
      </c>
      <c r="I42" s="203" t="s">
        <v>888</v>
      </c>
      <c r="J42" s="203">
        <v>41</v>
      </c>
      <c r="K42" s="203">
        <v>11</v>
      </c>
      <c r="L42" s="203">
        <v>41</v>
      </c>
      <c r="M42" s="204">
        <v>0.37126157407407406</v>
      </c>
      <c r="N42" s="203">
        <v>0</v>
      </c>
      <c r="O42" s="202">
        <v>0.50694444444444442</v>
      </c>
      <c r="P42" s="201"/>
      <c r="Q42" s="202">
        <v>0.41805555555555557</v>
      </c>
      <c r="R42" s="202">
        <v>0.37569444444444444</v>
      </c>
      <c r="S42" s="202">
        <v>0.43472222222222223</v>
      </c>
      <c r="T42" s="202">
        <v>0.68541666666666667</v>
      </c>
      <c r="U42" s="202">
        <v>0.4513888888888889</v>
      </c>
      <c r="V42" s="202">
        <v>0.63749999999999996</v>
      </c>
      <c r="W42" s="202">
        <v>0.58333333333333337</v>
      </c>
      <c r="X42" s="202">
        <v>0.39305555555555555</v>
      </c>
      <c r="Y42" s="202">
        <v>0.4777777777777778</v>
      </c>
      <c r="Z42" s="202">
        <v>0.54722222222222228</v>
      </c>
      <c r="AA42" s="200">
        <v>0.72499999999999998</v>
      </c>
      <c r="AB42" s="191"/>
      <c r="AC42" s="18">
        <f>VLOOKUP(AD42,id!$A:$C,3,0)</f>
        <v>250</v>
      </c>
      <c r="AD42" s="18" t="str">
        <f t="shared" si="1"/>
        <v>StencelKrystian1987</v>
      </c>
      <c r="AE42" s="9" t="str">
        <f t="shared" si="4"/>
        <v>Stencel</v>
      </c>
      <c r="AF42" s="9" t="str">
        <f t="shared" si="4"/>
        <v>Krystian</v>
      </c>
      <c r="AG42" s="9" t="str">
        <f t="shared" si="5"/>
        <v>OgryS</v>
      </c>
      <c r="AH42" s="9">
        <f t="shared" si="6"/>
        <v>1987</v>
      </c>
      <c r="AI42" s="9">
        <f t="shared" si="10"/>
        <v>34.869341941523466</v>
      </c>
      <c r="AJ42" s="9"/>
      <c r="AK42" s="9">
        <f t="shared" si="11"/>
        <v>0.99304797830221037</v>
      </c>
      <c r="AL42" s="9">
        <f t="shared" si="12"/>
        <v>1</v>
      </c>
      <c r="AM42" s="9">
        <f t="shared" si="13"/>
        <v>1</v>
      </c>
      <c r="AN42" s="9">
        <f t="shared" si="14"/>
        <v>1</v>
      </c>
    </row>
    <row r="43" spans="1:40" s="170" customFormat="1" ht="15" customHeight="1">
      <c r="A43" s="213">
        <v>40</v>
      </c>
      <c r="B43" s="210">
        <v>38</v>
      </c>
      <c r="C43" s="212"/>
      <c r="D43" s="210">
        <v>3124</v>
      </c>
      <c r="E43" s="210" t="s">
        <v>887</v>
      </c>
      <c r="F43" s="210" t="s">
        <v>175</v>
      </c>
      <c r="G43" s="210">
        <v>1962</v>
      </c>
      <c r="H43" s="210" t="s">
        <v>617</v>
      </c>
      <c r="I43" s="210" t="s">
        <v>886</v>
      </c>
      <c r="J43" s="210">
        <v>40</v>
      </c>
      <c r="K43" s="210">
        <v>12</v>
      </c>
      <c r="L43" s="210">
        <v>42</v>
      </c>
      <c r="M43" s="211">
        <v>0.37607638888888889</v>
      </c>
      <c r="N43" s="210">
        <v>2</v>
      </c>
      <c r="O43" s="209">
        <v>0.57847222222222228</v>
      </c>
      <c r="P43" s="209">
        <v>0.42222222222222222</v>
      </c>
      <c r="Q43" s="209">
        <v>0.67569444444444449</v>
      </c>
      <c r="R43" s="209">
        <v>0.71250000000000002</v>
      </c>
      <c r="S43" s="209">
        <v>0.66249999999999998</v>
      </c>
      <c r="T43" s="209">
        <v>0.39930555555555558</v>
      </c>
      <c r="U43" s="209">
        <v>0.6333333333333333</v>
      </c>
      <c r="V43" s="209">
        <v>0.48541666666666666</v>
      </c>
      <c r="W43" s="209">
        <v>0.54583333333333328</v>
      </c>
      <c r="X43" s="209">
        <v>0.69305555555555554</v>
      </c>
      <c r="Y43" s="209">
        <v>0.60902777777777772</v>
      </c>
      <c r="Z43" s="209">
        <v>0.45</v>
      </c>
      <c r="AA43" s="207">
        <v>0.72986111111111107</v>
      </c>
      <c r="AB43" s="192"/>
      <c r="AC43" s="18">
        <f>VLOOKUP(AD43,id!$A:$C,3,0)</f>
        <v>251</v>
      </c>
      <c r="AD43" s="18" t="str">
        <f t="shared" si="1"/>
        <v>KorsakDariusz1962</v>
      </c>
      <c r="AE43" s="9" t="str">
        <f t="shared" si="4"/>
        <v>Korsak</v>
      </c>
      <c r="AF43" s="9" t="str">
        <f t="shared" si="4"/>
        <v>Dariusz</v>
      </c>
      <c r="AG43" s="9" t="str">
        <f t="shared" si="5"/>
        <v>Elbląska Strona Rowerowa</v>
      </c>
      <c r="AH43" s="9">
        <f t="shared" si="6"/>
        <v>1962</v>
      </c>
      <c r="AI43" s="9">
        <f t="shared" si="10"/>
        <v>34.018870186852162</v>
      </c>
      <c r="AJ43" s="9"/>
      <c r="AK43" s="9">
        <f t="shared" si="11"/>
        <v>0.98719724248299634</v>
      </c>
      <c r="AL43" s="9">
        <f t="shared" si="12"/>
        <v>1.0909090909090908</v>
      </c>
      <c r="AM43" s="9">
        <f t="shared" si="13"/>
        <v>0.97560975609756095</v>
      </c>
      <c r="AN43" s="9">
        <f t="shared" si="14"/>
        <v>1.0175545771755876</v>
      </c>
    </row>
    <row r="44" spans="1:40" ht="15" customHeight="1">
      <c r="A44" s="206">
        <v>41</v>
      </c>
      <c r="B44" s="203">
        <v>39</v>
      </c>
      <c r="C44" s="205"/>
      <c r="D44" s="203">
        <v>3166</v>
      </c>
      <c r="E44" s="203" t="s">
        <v>885</v>
      </c>
      <c r="F44" s="203" t="s">
        <v>104</v>
      </c>
      <c r="G44" s="203">
        <v>1972</v>
      </c>
      <c r="H44" s="203" t="s">
        <v>463</v>
      </c>
      <c r="I44" s="205"/>
      <c r="J44" s="203">
        <v>39</v>
      </c>
      <c r="K44" s="203">
        <v>11</v>
      </c>
      <c r="L44" s="203">
        <v>39</v>
      </c>
      <c r="M44" s="204">
        <v>0.32797453703703705</v>
      </c>
      <c r="N44" s="203">
        <v>0</v>
      </c>
      <c r="O44" s="202">
        <v>0.48472222222222222</v>
      </c>
      <c r="P44" s="202">
        <v>0.6430555555555556</v>
      </c>
      <c r="Q44" s="202">
        <v>0.40763888888888888</v>
      </c>
      <c r="R44" s="202">
        <v>0.37569444444444444</v>
      </c>
      <c r="S44" s="202">
        <v>0.43055555555555558</v>
      </c>
      <c r="T44" s="201"/>
      <c r="U44" s="202">
        <v>0.44236111111111109</v>
      </c>
      <c r="V44" s="202">
        <v>0.56527777777777777</v>
      </c>
      <c r="W44" s="202">
        <v>0.51875000000000004</v>
      </c>
      <c r="X44" s="202">
        <v>0.39027777777777778</v>
      </c>
      <c r="Y44" s="202">
        <v>0.46250000000000002</v>
      </c>
      <c r="Z44" s="202">
        <v>0.60763888888888884</v>
      </c>
      <c r="AA44" s="200">
        <v>0.68194444444444446</v>
      </c>
      <c r="AB44" s="191"/>
      <c r="AC44" s="18">
        <f>VLOOKUP(AD44,id!$A:$C,3,0)</f>
        <v>252</v>
      </c>
      <c r="AD44" s="18" t="str">
        <f t="shared" si="1"/>
        <v>MarzejonKarol1972</v>
      </c>
      <c r="AE44" s="9" t="str">
        <f t="shared" si="4"/>
        <v>Marzejon</v>
      </c>
      <c r="AF44" s="9" t="str">
        <f t="shared" si="4"/>
        <v>Karol</v>
      </c>
      <c r="AG44" s="9">
        <f t="shared" si="5"/>
        <v>0</v>
      </c>
      <c r="AH44" s="9">
        <f t="shared" si="6"/>
        <v>1972</v>
      </c>
      <c r="AI44" s="9">
        <f t="shared" si="10"/>
        <v>33.168398432180858</v>
      </c>
      <c r="AJ44" s="9"/>
      <c r="AK44" s="9">
        <f t="shared" si="11"/>
        <v>1.146663372975262</v>
      </c>
      <c r="AL44" s="9">
        <f t="shared" si="12"/>
        <v>0.91666666666666663</v>
      </c>
      <c r="AM44" s="9">
        <f t="shared" si="13"/>
        <v>0.97499999999999998</v>
      </c>
      <c r="AN44" s="9">
        <f t="shared" si="14"/>
        <v>0.98274826965614603</v>
      </c>
    </row>
    <row r="45" spans="1:40" s="170" customFormat="1" ht="15" customHeight="1">
      <c r="A45" s="213">
        <v>42</v>
      </c>
      <c r="B45" s="210">
        <v>40</v>
      </c>
      <c r="C45" s="212"/>
      <c r="D45" s="210">
        <v>3119</v>
      </c>
      <c r="E45" s="210" t="s">
        <v>884</v>
      </c>
      <c r="F45" s="210" t="s">
        <v>99</v>
      </c>
      <c r="G45" s="210">
        <v>1987</v>
      </c>
      <c r="H45" s="210" t="s">
        <v>465</v>
      </c>
      <c r="I45" s="212"/>
      <c r="J45" s="210">
        <v>39</v>
      </c>
      <c r="K45" s="210">
        <v>11</v>
      </c>
      <c r="L45" s="210">
        <v>39</v>
      </c>
      <c r="M45" s="211">
        <v>0.34218749999999998</v>
      </c>
      <c r="N45" s="210">
        <v>0</v>
      </c>
      <c r="O45" s="209">
        <v>0.51180555555555551</v>
      </c>
      <c r="P45" s="209">
        <v>0.37361111111111112</v>
      </c>
      <c r="Q45" s="209">
        <v>0.63749999999999996</v>
      </c>
      <c r="R45" s="209">
        <v>0.67500000000000004</v>
      </c>
      <c r="S45" s="208"/>
      <c r="T45" s="209">
        <v>0.39861111111111114</v>
      </c>
      <c r="U45" s="209">
        <v>0.57361111111111107</v>
      </c>
      <c r="V45" s="209">
        <v>0.42986111111111114</v>
      </c>
      <c r="W45" s="209">
        <v>0.47638888888888886</v>
      </c>
      <c r="X45" s="209">
        <v>0.65555555555555556</v>
      </c>
      <c r="Y45" s="209">
        <v>0.53888888888888886</v>
      </c>
      <c r="Z45" s="209">
        <v>0.60416666666666663</v>
      </c>
      <c r="AA45" s="207">
        <v>0.6958333333333333</v>
      </c>
      <c r="AB45" s="192"/>
      <c r="AC45" s="18">
        <f>VLOOKUP(AD45,id!$A:$C,3,0)</f>
        <v>253</v>
      </c>
      <c r="AD45" s="18" t="str">
        <f t="shared" si="1"/>
        <v>HołodMateusz1987</v>
      </c>
      <c r="AE45" s="9" t="str">
        <f t="shared" si="4"/>
        <v>Hołod</v>
      </c>
      <c r="AF45" s="9" t="str">
        <f t="shared" si="4"/>
        <v>Mateusz</v>
      </c>
      <c r="AG45" s="9">
        <f t="shared" si="5"/>
        <v>0</v>
      </c>
      <c r="AH45" s="9">
        <f t="shared" si="6"/>
        <v>1987</v>
      </c>
      <c r="AI45" s="9">
        <f t="shared" si="10"/>
        <v>31.790729117967498</v>
      </c>
      <c r="AJ45" s="9"/>
      <c r="AK45" s="9">
        <f t="shared" si="11"/>
        <v>0.95846440047353298</v>
      </c>
      <c r="AL45" s="9">
        <f t="shared" si="12"/>
        <v>1</v>
      </c>
      <c r="AM45" s="9">
        <f t="shared" si="13"/>
        <v>1</v>
      </c>
      <c r="AN45" s="9">
        <f t="shared" si="14"/>
        <v>1</v>
      </c>
    </row>
    <row r="46" spans="1:40" ht="15" customHeight="1">
      <c r="A46" s="206">
        <v>43</v>
      </c>
      <c r="B46" s="203">
        <v>41</v>
      </c>
      <c r="C46" s="205"/>
      <c r="D46" s="203">
        <v>3030</v>
      </c>
      <c r="E46" s="203" t="s">
        <v>95</v>
      </c>
      <c r="F46" s="203" t="s">
        <v>23</v>
      </c>
      <c r="G46" s="203">
        <v>1974</v>
      </c>
      <c r="H46" s="203" t="s">
        <v>883</v>
      </c>
      <c r="I46" s="203" t="s">
        <v>227</v>
      </c>
      <c r="J46" s="203">
        <v>39</v>
      </c>
      <c r="K46" s="203">
        <v>11</v>
      </c>
      <c r="L46" s="203">
        <v>39</v>
      </c>
      <c r="M46" s="204">
        <v>0.37109953703703702</v>
      </c>
      <c r="N46" s="203">
        <v>0</v>
      </c>
      <c r="O46" s="202">
        <v>0.54097222222222219</v>
      </c>
      <c r="P46" s="202">
        <v>0.37152777777777779</v>
      </c>
      <c r="Q46" s="202">
        <v>0.67291666666666672</v>
      </c>
      <c r="R46" s="202">
        <v>0.70625000000000004</v>
      </c>
      <c r="S46" s="201"/>
      <c r="T46" s="202">
        <v>0.39861111111111114</v>
      </c>
      <c r="U46" s="202">
        <v>0.60555555555555551</v>
      </c>
      <c r="V46" s="202">
        <v>0.43055555555555558</v>
      </c>
      <c r="W46" s="202">
        <v>0.49861111111111112</v>
      </c>
      <c r="X46" s="202">
        <v>0.68958333333333333</v>
      </c>
      <c r="Y46" s="202">
        <v>0.57986111111111116</v>
      </c>
      <c r="Z46" s="202">
        <v>0.63472222222222219</v>
      </c>
      <c r="AA46" s="200">
        <v>0.72499999999999998</v>
      </c>
      <c r="AB46" s="191"/>
      <c r="AC46" s="18">
        <f>VLOOKUP(AD46,id!$A:$C,3,0)</f>
        <v>42</v>
      </c>
      <c r="AD46" s="18" t="str">
        <f t="shared" si="1"/>
        <v>RygalskiGrzegorz1974</v>
      </c>
      <c r="AE46" s="9" t="str">
        <f t="shared" si="4"/>
        <v>Rygalski</v>
      </c>
      <c r="AF46" s="9" t="str">
        <f t="shared" si="4"/>
        <v>Grzegorz</v>
      </c>
      <c r="AG46" s="9" t="str">
        <f t="shared" si="5"/>
        <v>Welocypedy</v>
      </c>
      <c r="AH46" s="9">
        <f t="shared" si="6"/>
        <v>1974</v>
      </c>
      <c r="AI46" s="9">
        <f t="shared" si="10"/>
        <v>29.31394150181546</v>
      </c>
      <c r="AJ46" s="9"/>
      <c r="AK46" s="9">
        <f t="shared" si="11"/>
        <v>0.92209088357296576</v>
      </c>
      <c r="AL46" s="9">
        <f t="shared" si="12"/>
        <v>1</v>
      </c>
      <c r="AM46" s="9">
        <f t="shared" si="13"/>
        <v>1</v>
      </c>
      <c r="AN46" s="9">
        <f t="shared" si="14"/>
        <v>1</v>
      </c>
    </row>
    <row r="47" spans="1:40" s="170" customFormat="1" ht="15" customHeight="1">
      <c r="A47" s="213">
        <v>44</v>
      </c>
      <c r="B47" s="210">
        <v>42</v>
      </c>
      <c r="C47" s="212"/>
      <c r="D47" s="210">
        <v>3098</v>
      </c>
      <c r="E47" s="210" t="s">
        <v>804</v>
      </c>
      <c r="F47" s="210" t="s">
        <v>78</v>
      </c>
      <c r="G47" s="210">
        <v>1978</v>
      </c>
      <c r="H47" s="210" t="s">
        <v>510</v>
      </c>
      <c r="I47" s="212"/>
      <c r="J47" s="210">
        <v>39</v>
      </c>
      <c r="K47" s="210">
        <v>11</v>
      </c>
      <c r="L47" s="210">
        <v>39</v>
      </c>
      <c r="M47" s="211">
        <v>0.37377314814814816</v>
      </c>
      <c r="N47" s="210">
        <v>0</v>
      </c>
      <c r="O47" s="209">
        <v>0.5493055555555556</v>
      </c>
      <c r="P47" s="209">
        <v>0.71736111111111112</v>
      </c>
      <c r="Q47" s="209">
        <v>0.41388888888888886</v>
      </c>
      <c r="R47" s="209">
        <v>0.37708333333333333</v>
      </c>
      <c r="S47" s="209">
        <v>0.46527777777777779</v>
      </c>
      <c r="T47" s="208"/>
      <c r="U47" s="209">
        <v>0.48055555555555557</v>
      </c>
      <c r="V47" s="209">
        <v>0.6791666666666667</v>
      </c>
      <c r="W47" s="209">
        <v>0.63472222222222219</v>
      </c>
      <c r="X47" s="209">
        <v>0.39166666666666666</v>
      </c>
      <c r="Y47" s="209">
        <v>0.5229166666666667</v>
      </c>
      <c r="Z47" s="209">
        <v>0.6020833333333333</v>
      </c>
      <c r="AA47" s="207">
        <v>0.72777777777777775</v>
      </c>
      <c r="AB47" s="192"/>
      <c r="AC47" s="18">
        <f>VLOOKUP(AD47,id!$A:$C,3,0)</f>
        <v>254</v>
      </c>
      <c r="AD47" s="18" t="str">
        <f t="shared" si="1"/>
        <v>MaliszewskiMaciej1978</v>
      </c>
      <c r="AE47" s="9" t="str">
        <f t="shared" si="4"/>
        <v>Maliszewski</v>
      </c>
      <c r="AF47" s="9" t="str">
        <f t="shared" si="4"/>
        <v>Maciej</v>
      </c>
      <c r="AG47" s="9">
        <f t="shared" si="5"/>
        <v>0</v>
      </c>
      <c r="AH47" s="9">
        <f t="shared" si="6"/>
        <v>1978</v>
      </c>
      <c r="AI47" s="9">
        <f t="shared" si="10"/>
        <v>29.10425795419301</v>
      </c>
      <c r="AJ47" s="9"/>
      <c r="AK47" s="9">
        <f t="shared" si="11"/>
        <v>0.9928469684771164</v>
      </c>
      <c r="AL47" s="9">
        <f t="shared" si="12"/>
        <v>1</v>
      </c>
      <c r="AM47" s="9">
        <f t="shared" si="13"/>
        <v>1</v>
      </c>
      <c r="AN47" s="9">
        <f t="shared" si="14"/>
        <v>1</v>
      </c>
    </row>
    <row r="48" spans="1:40" ht="15" customHeight="1">
      <c r="A48" s="206">
        <v>45</v>
      </c>
      <c r="B48" s="203">
        <v>43</v>
      </c>
      <c r="C48" s="205"/>
      <c r="D48" s="203">
        <v>3029</v>
      </c>
      <c r="E48" s="203" t="s">
        <v>804</v>
      </c>
      <c r="F48" s="203" t="s">
        <v>38</v>
      </c>
      <c r="G48" s="203">
        <v>1982</v>
      </c>
      <c r="H48" s="203" t="s">
        <v>510</v>
      </c>
      <c r="I48" s="203" t="s">
        <v>882</v>
      </c>
      <c r="J48" s="203">
        <v>39</v>
      </c>
      <c r="K48" s="203">
        <v>11</v>
      </c>
      <c r="L48" s="203">
        <v>39</v>
      </c>
      <c r="M48" s="204">
        <v>0.37402777777777779</v>
      </c>
      <c r="N48" s="203">
        <v>0</v>
      </c>
      <c r="O48" s="202">
        <v>0.55000000000000004</v>
      </c>
      <c r="P48" s="202">
        <v>0.71736111111111112</v>
      </c>
      <c r="Q48" s="202">
        <v>0.41388888888888886</v>
      </c>
      <c r="R48" s="202">
        <v>0.37638888888888888</v>
      </c>
      <c r="S48" s="202">
        <v>0.46527777777777779</v>
      </c>
      <c r="T48" s="201"/>
      <c r="U48" s="202">
        <v>0.47916666666666669</v>
      </c>
      <c r="V48" s="202">
        <v>0.6791666666666667</v>
      </c>
      <c r="W48" s="202">
        <v>0.63472222222222219</v>
      </c>
      <c r="X48" s="202">
        <v>0.39166666666666666</v>
      </c>
      <c r="Y48" s="202">
        <v>0.51666666666666672</v>
      </c>
      <c r="Z48" s="202">
        <v>0.6020833333333333</v>
      </c>
      <c r="AA48" s="200">
        <v>0.72777777777777775</v>
      </c>
      <c r="AB48" s="191"/>
      <c r="AC48" s="18">
        <f>VLOOKUP(AD48,id!$A:$C,3,0)</f>
        <v>255</v>
      </c>
      <c r="AD48" s="18" t="str">
        <f t="shared" si="1"/>
        <v>MaliszewskiMarek1982</v>
      </c>
      <c r="AE48" s="9" t="str">
        <f t="shared" si="4"/>
        <v>Maliszewski</v>
      </c>
      <c r="AF48" s="9" t="str">
        <f t="shared" si="4"/>
        <v>Marek</v>
      </c>
      <c r="AG48" s="9" t="str">
        <f t="shared" si="5"/>
        <v>MM</v>
      </c>
      <c r="AH48" s="9">
        <f t="shared" si="6"/>
        <v>1982</v>
      </c>
      <c r="AI48" s="9">
        <f t="shared" si="10"/>
        <v>29.084444435348097</v>
      </c>
      <c r="AJ48" s="9"/>
      <c r="AK48" s="9">
        <f t="shared" si="11"/>
        <v>0.99931922267607376</v>
      </c>
      <c r="AL48" s="9">
        <f t="shared" si="12"/>
        <v>1</v>
      </c>
      <c r="AM48" s="9">
        <f t="shared" si="13"/>
        <v>1</v>
      </c>
      <c r="AN48" s="9">
        <f t="shared" si="14"/>
        <v>1</v>
      </c>
    </row>
    <row r="49" spans="1:40" s="170" customFormat="1" ht="15" customHeight="1">
      <c r="A49" s="213">
        <v>46</v>
      </c>
      <c r="B49" s="210">
        <v>44</v>
      </c>
      <c r="C49" s="212"/>
      <c r="D49" s="210">
        <v>3120</v>
      </c>
      <c r="E49" s="210" t="s">
        <v>881</v>
      </c>
      <c r="F49" s="210" t="s">
        <v>25</v>
      </c>
      <c r="G49" s="210">
        <v>1971</v>
      </c>
      <c r="H49" s="210" t="s">
        <v>874</v>
      </c>
      <c r="I49" s="210" t="s">
        <v>876</v>
      </c>
      <c r="J49" s="210">
        <v>38</v>
      </c>
      <c r="K49" s="210">
        <v>11</v>
      </c>
      <c r="L49" s="210">
        <v>38</v>
      </c>
      <c r="M49" s="211">
        <v>0.36700231481481482</v>
      </c>
      <c r="N49" s="210">
        <v>0</v>
      </c>
      <c r="O49" s="209">
        <v>0.52361111111111114</v>
      </c>
      <c r="P49" s="209">
        <v>0.64166666666666672</v>
      </c>
      <c r="Q49" s="209">
        <v>0.4201388888888889</v>
      </c>
      <c r="R49" s="209">
        <v>0.38124999999999998</v>
      </c>
      <c r="S49" s="209">
        <v>0.44374999999999998</v>
      </c>
      <c r="T49" s="209">
        <v>0.69861111111111107</v>
      </c>
      <c r="U49" s="209">
        <v>0.46180555555555558</v>
      </c>
      <c r="V49" s="208"/>
      <c r="W49" s="209">
        <v>0.5625</v>
      </c>
      <c r="X49" s="209">
        <v>0.39861111111111114</v>
      </c>
      <c r="Y49" s="209">
        <v>0.49166666666666664</v>
      </c>
      <c r="Z49" s="209">
        <v>0.61111111111111116</v>
      </c>
      <c r="AA49" s="207">
        <v>0.72083333333333333</v>
      </c>
      <c r="AB49" s="192"/>
      <c r="AC49" s="18">
        <f>VLOOKUP(AD49,id!$A:$C,3,0)</f>
        <v>256</v>
      </c>
      <c r="AD49" s="18" t="str">
        <f t="shared" si="1"/>
        <v>KostrzewaJacek1971</v>
      </c>
      <c r="AE49" s="9" t="str">
        <f t="shared" si="4"/>
        <v>Kostrzewa</v>
      </c>
      <c r="AF49" s="9" t="str">
        <f t="shared" si="4"/>
        <v>Jacek</v>
      </c>
      <c r="AG49" s="9" t="str">
        <f t="shared" si="5"/>
        <v>Tańczący z kompasem</v>
      </c>
      <c r="AH49" s="9">
        <f t="shared" si="6"/>
        <v>1971</v>
      </c>
      <c r="AI49" s="9">
        <f t="shared" si="10"/>
        <v>28.338689449826351</v>
      </c>
      <c r="AJ49" s="9"/>
      <c r="AK49" s="9">
        <f t="shared" si="11"/>
        <v>1.0191428301113248</v>
      </c>
      <c r="AL49" s="9">
        <f t="shared" si="12"/>
        <v>1</v>
      </c>
      <c r="AM49" s="9">
        <f t="shared" si="13"/>
        <v>0.97435897435897434</v>
      </c>
      <c r="AN49" s="9">
        <f t="shared" si="14"/>
        <v>1</v>
      </c>
    </row>
    <row r="50" spans="1:40" ht="15" customHeight="1">
      <c r="A50" s="206">
        <v>47</v>
      </c>
      <c r="B50" s="203">
        <v>45</v>
      </c>
      <c r="C50" s="205"/>
      <c r="D50" s="203">
        <v>3169</v>
      </c>
      <c r="E50" s="203" t="s">
        <v>880</v>
      </c>
      <c r="F50" s="203" t="s">
        <v>19</v>
      </c>
      <c r="G50" s="203">
        <v>1971</v>
      </c>
      <c r="H50" s="203" t="s">
        <v>879</v>
      </c>
      <c r="I50" s="205"/>
      <c r="J50" s="203">
        <v>38</v>
      </c>
      <c r="K50" s="203">
        <v>11</v>
      </c>
      <c r="L50" s="203">
        <v>38</v>
      </c>
      <c r="M50" s="204">
        <v>0.36712962962962964</v>
      </c>
      <c r="N50" s="203">
        <v>0</v>
      </c>
      <c r="O50" s="202">
        <v>0.52430555555555558</v>
      </c>
      <c r="P50" s="202">
        <v>0.64236111111111116</v>
      </c>
      <c r="Q50" s="202">
        <v>0.4201388888888889</v>
      </c>
      <c r="R50" s="202">
        <v>0.38124999999999998</v>
      </c>
      <c r="S50" s="202">
        <v>0.44444444444444442</v>
      </c>
      <c r="T50" s="202">
        <v>0.69861111111111107</v>
      </c>
      <c r="U50" s="202">
        <v>0.46180555555555558</v>
      </c>
      <c r="V50" s="201"/>
      <c r="W50" s="202">
        <v>0.5625</v>
      </c>
      <c r="X50" s="202">
        <v>0.39861111111111114</v>
      </c>
      <c r="Y50" s="202">
        <v>0.49166666666666664</v>
      </c>
      <c r="Z50" s="202">
        <v>0.61111111111111116</v>
      </c>
      <c r="AA50" s="200">
        <v>0.72083333333333333</v>
      </c>
      <c r="AB50" s="191"/>
      <c r="AC50" s="18">
        <f>VLOOKUP(AD50,id!$A:$C,3,0)</f>
        <v>257</v>
      </c>
      <c r="AD50" s="18" t="str">
        <f t="shared" si="1"/>
        <v>KoperskiPiotr1971</v>
      </c>
      <c r="AE50" s="9" t="str">
        <f t="shared" si="4"/>
        <v>Koperski</v>
      </c>
      <c r="AF50" s="9" t="str">
        <f t="shared" si="4"/>
        <v>Piotr</v>
      </c>
      <c r="AG50" s="9">
        <f t="shared" si="5"/>
        <v>0</v>
      </c>
      <c r="AH50" s="9">
        <f t="shared" si="6"/>
        <v>1971</v>
      </c>
      <c r="AI50" s="9">
        <f t="shared" si="10"/>
        <v>28.3288620354522</v>
      </c>
      <c r="AJ50" s="9"/>
      <c r="AK50" s="9">
        <f t="shared" si="11"/>
        <v>0.99965321563682219</v>
      </c>
      <c r="AL50" s="9">
        <f t="shared" si="12"/>
        <v>1</v>
      </c>
      <c r="AM50" s="9">
        <f t="shared" si="13"/>
        <v>1</v>
      </c>
      <c r="AN50" s="9">
        <f t="shared" si="14"/>
        <v>1</v>
      </c>
    </row>
    <row r="51" spans="1:40" s="170" customFormat="1" ht="15" customHeight="1">
      <c r="A51" s="213">
        <v>48</v>
      </c>
      <c r="B51" s="210">
        <v>46</v>
      </c>
      <c r="C51" s="212"/>
      <c r="D51" s="210">
        <v>3161</v>
      </c>
      <c r="E51" s="210" t="s">
        <v>878</v>
      </c>
      <c r="F51" s="210" t="s">
        <v>21</v>
      </c>
      <c r="G51" s="210">
        <v>1971</v>
      </c>
      <c r="H51" s="210" t="s">
        <v>437</v>
      </c>
      <c r="I51" s="210" t="s">
        <v>876</v>
      </c>
      <c r="J51" s="210">
        <v>38</v>
      </c>
      <c r="K51" s="210">
        <v>11</v>
      </c>
      <c r="L51" s="210">
        <v>38</v>
      </c>
      <c r="M51" s="211">
        <v>0.36716435185185187</v>
      </c>
      <c r="N51" s="210">
        <v>0</v>
      </c>
      <c r="O51" s="209">
        <v>0.52361111111111114</v>
      </c>
      <c r="P51" s="209">
        <v>0.64097222222222228</v>
      </c>
      <c r="Q51" s="209">
        <v>0.4201388888888889</v>
      </c>
      <c r="R51" s="209">
        <v>0.38124999999999998</v>
      </c>
      <c r="S51" s="209">
        <v>0.44374999999999998</v>
      </c>
      <c r="T51" s="209">
        <v>0.69861111111111107</v>
      </c>
      <c r="U51" s="209">
        <v>0.46180555555555558</v>
      </c>
      <c r="V51" s="208"/>
      <c r="W51" s="209">
        <v>0.55833333333333335</v>
      </c>
      <c r="X51" s="209">
        <v>0.39861111111111114</v>
      </c>
      <c r="Y51" s="209">
        <v>0.49166666666666664</v>
      </c>
      <c r="Z51" s="209">
        <v>0.61111111111111116</v>
      </c>
      <c r="AA51" s="207">
        <v>0.72083333333333333</v>
      </c>
      <c r="AB51" s="192"/>
      <c r="AC51" s="18">
        <f>VLOOKUP(AD51,id!$A:$C,3,0)</f>
        <v>258</v>
      </c>
      <c r="AD51" s="18" t="str">
        <f t="shared" si="1"/>
        <v>ChełminiakMarcin1971</v>
      </c>
      <c r="AE51" s="9" t="str">
        <f t="shared" si="4"/>
        <v>Chełminiak</v>
      </c>
      <c r="AF51" s="9" t="str">
        <f t="shared" si="4"/>
        <v>Marcin</v>
      </c>
      <c r="AG51" s="9" t="str">
        <f t="shared" si="5"/>
        <v>Tańczący z kompasem</v>
      </c>
      <c r="AH51" s="9">
        <f t="shared" si="6"/>
        <v>1971</v>
      </c>
      <c r="AI51" s="9">
        <f t="shared" si="10"/>
        <v>28.326183014360044</v>
      </c>
      <c r="AJ51" s="9"/>
      <c r="AK51" s="9">
        <f t="shared" si="11"/>
        <v>0.99990543139047372</v>
      </c>
      <c r="AL51" s="9">
        <f t="shared" si="12"/>
        <v>1</v>
      </c>
      <c r="AM51" s="9">
        <f t="shared" si="13"/>
        <v>1</v>
      </c>
      <c r="AN51" s="9">
        <f t="shared" si="14"/>
        <v>1</v>
      </c>
    </row>
    <row r="52" spans="1:40" ht="15" customHeight="1">
      <c r="A52" s="206">
        <v>49</v>
      </c>
      <c r="B52" s="203">
        <v>47</v>
      </c>
      <c r="C52" s="205"/>
      <c r="D52" s="203">
        <v>3139</v>
      </c>
      <c r="E52" s="203" t="s">
        <v>877</v>
      </c>
      <c r="F52" s="203" t="s">
        <v>52</v>
      </c>
      <c r="G52" s="203">
        <v>1971</v>
      </c>
      <c r="H52" s="203" t="s">
        <v>874</v>
      </c>
      <c r="I52" s="203" t="s">
        <v>876</v>
      </c>
      <c r="J52" s="203">
        <v>38</v>
      </c>
      <c r="K52" s="203">
        <v>11</v>
      </c>
      <c r="L52" s="203">
        <v>38</v>
      </c>
      <c r="M52" s="204">
        <v>0.36721064814814813</v>
      </c>
      <c r="N52" s="203">
        <v>0</v>
      </c>
      <c r="O52" s="202">
        <v>0.52430555555555558</v>
      </c>
      <c r="P52" s="202">
        <v>0.64166666666666672</v>
      </c>
      <c r="Q52" s="202">
        <v>0.4201388888888889</v>
      </c>
      <c r="R52" s="202">
        <v>0.38124999999999998</v>
      </c>
      <c r="S52" s="202">
        <v>0.44374999999999998</v>
      </c>
      <c r="T52" s="202">
        <v>0.69861111111111107</v>
      </c>
      <c r="U52" s="202">
        <v>0.46180555555555558</v>
      </c>
      <c r="V52" s="201"/>
      <c r="W52" s="202">
        <v>0.5625</v>
      </c>
      <c r="X52" s="202">
        <v>0.39930555555555558</v>
      </c>
      <c r="Y52" s="202">
        <v>0.49166666666666664</v>
      </c>
      <c r="Z52" s="202">
        <v>0.61111111111111116</v>
      </c>
      <c r="AA52" s="200">
        <v>0.72083333333333333</v>
      </c>
      <c r="AB52" s="191"/>
      <c r="AC52" s="18">
        <f>VLOOKUP(AD52,id!$A:$C,3,0)</f>
        <v>259</v>
      </c>
      <c r="AD52" s="18" t="str">
        <f t="shared" si="1"/>
        <v>CieślikRafał1971</v>
      </c>
      <c r="AE52" s="9" t="str">
        <f t="shared" si="4"/>
        <v>Cieślik</v>
      </c>
      <c r="AF52" s="9" t="str">
        <f t="shared" si="4"/>
        <v>Rafał</v>
      </c>
      <c r="AG52" s="9" t="str">
        <f t="shared" si="5"/>
        <v>Tańczący z kompasem</v>
      </c>
      <c r="AH52" s="9">
        <f t="shared" si="6"/>
        <v>1971</v>
      </c>
      <c r="AI52" s="9">
        <f t="shared" si="10"/>
        <v>28.322611774341848</v>
      </c>
      <c r="AJ52" s="9"/>
      <c r="AK52" s="9">
        <f t="shared" si="11"/>
        <v>0.99987392441768852</v>
      </c>
      <c r="AL52" s="9">
        <f t="shared" si="12"/>
        <v>1</v>
      </c>
      <c r="AM52" s="9">
        <f t="shared" si="13"/>
        <v>1</v>
      </c>
      <c r="AN52" s="9">
        <f t="shared" si="14"/>
        <v>1</v>
      </c>
    </row>
    <row r="53" spans="1:40" s="170" customFormat="1" ht="15" customHeight="1">
      <c r="A53" s="213">
        <v>50</v>
      </c>
      <c r="B53" s="210">
        <v>48</v>
      </c>
      <c r="C53" s="212"/>
      <c r="D53" s="210">
        <v>3126</v>
      </c>
      <c r="E53" s="210" t="s">
        <v>875</v>
      </c>
      <c r="F53" s="210" t="s">
        <v>91</v>
      </c>
      <c r="G53" s="210">
        <v>1966</v>
      </c>
      <c r="H53" s="210" t="s">
        <v>874</v>
      </c>
      <c r="I53" s="210" t="s">
        <v>873</v>
      </c>
      <c r="J53" s="210">
        <v>38</v>
      </c>
      <c r="K53" s="210">
        <v>11</v>
      </c>
      <c r="L53" s="210">
        <v>38</v>
      </c>
      <c r="M53" s="211">
        <v>0.36759259259259258</v>
      </c>
      <c r="N53" s="210">
        <v>0</v>
      </c>
      <c r="O53" s="209">
        <v>0.52430555555555558</v>
      </c>
      <c r="P53" s="209">
        <v>0.64166666666666672</v>
      </c>
      <c r="Q53" s="209">
        <v>0.41944444444444445</v>
      </c>
      <c r="R53" s="209">
        <v>0.38124999999999998</v>
      </c>
      <c r="S53" s="209">
        <v>0.44374999999999998</v>
      </c>
      <c r="T53" s="209">
        <v>0.69861111111111107</v>
      </c>
      <c r="U53" s="209">
        <v>0.46180555555555558</v>
      </c>
      <c r="V53" s="208"/>
      <c r="W53" s="209">
        <v>0.5625</v>
      </c>
      <c r="X53" s="209">
        <v>0.39861111111111114</v>
      </c>
      <c r="Y53" s="209">
        <v>0.49166666666666664</v>
      </c>
      <c r="Z53" s="209">
        <v>0.6118055555555556</v>
      </c>
      <c r="AA53" s="207">
        <v>0.72152777777777777</v>
      </c>
      <c r="AB53" s="192"/>
      <c r="AC53" s="18">
        <f>VLOOKUP(AD53,id!$A:$C,3,0)</f>
        <v>260</v>
      </c>
      <c r="AD53" s="18" t="str">
        <f t="shared" si="1"/>
        <v>NowakAdam1966</v>
      </c>
      <c r="AE53" s="9" t="str">
        <f t="shared" si="4"/>
        <v>Nowak</v>
      </c>
      <c r="AF53" s="9" t="str">
        <f t="shared" si="4"/>
        <v>Adam</v>
      </c>
      <c r="AG53" s="9" t="str">
        <f t="shared" si="5"/>
        <v>tańczący z kompasem</v>
      </c>
      <c r="AH53" s="9">
        <f t="shared" si="6"/>
        <v>1966</v>
      </c>
      <c r="AI53" s="9">
        <f t="shared" si="10"/>
        <v>28.293183367901253</v>
      </c>
      <c r="AJ53" s="9"/>
      <c r="AK53" s="9">
        <f t="shared" si="11"/>
        <v>0.99896095717884126</v>
      </c>
      <c r="AL53" s="9">
        <f t="shared" si="12"/>
        <v>1</v>
      </c>
      <c r="AM53" s="9">
        <f t="shared" si="13"/>
        <v>1</v>
      </c>
      <c r="AN53" s="9">
        <f t="shared" si="14"/>
        <v>1</v>
      </c>
    </row>
    <row r="54" spans="1:40" ht="15" customHeight="1">
      <c r="A54" s="206">
        <v>51</v>
      </c>
      <c r="B54" s="203">
        <v>49</v>
      </c>
      <c r="C54" s="205"/>
      <c r="D54" s="203">
        <v>3154</v>
      </c>
      <c r="E54" s="203" t="s">
        <v>870</v>
      </c>
      <c r="F54" s="203" t="s">
        <v>872</v>
      </c>
      <c r="G54" s="203">
        <v>1974</v>
      </c>
      <c r="H54" s="203" t="s">
        <v>321</v>
      </c>
      <c r="I54" s="203" t="s">
        <v>871</v>
      </c>
      <c r="J54" s="203">
        <v>38</v>
      </c>
      <c r="K54" s="203">
        <v>10</v>
      </c>
      <c r="L54" s="203">
        <v>38</v>
      </c>
      <c r="M54" s="204">
        <v>0.35971064814814813</v>
      </c>
      <c r="N54" s="203">
        <v>0</v>
      </c>
      <c r="O54" s="202">
        <v>0.52916666666666667</v>
      </c>
      <c r="P54" s="201"/>
      <c r="Q54" s="202">
        <v>0.41319444444444442</v>
      </c>
      <c r="R54" s="202">
        <v>0.37708333333333333</v>
      </c>
      <c r="S54" s="202">
        <v>0.43680555555555556</v>
      </c>
      <c r="T54" s="201"/>
      <c r="U54" s="202">
        <v>0.45277777777777778</v>
      </c>
      <c r="V54" s="202">
        <v>0.62083333333333335</v>
      </c>
      <c r="W54" s="202">
        <v>0.56388888888888888</v>
      </c>
      <c r="X54" s="202">
        <v>0.39305555555555555</v>
      </c>
      <c r="Y54" s="202">
        <v>0.48680555555555555</v>
      </c>
      <c r="Z54" s="202">
        <v>0.67013888888888884</v>
      </c>
      <c r="AA54" s="200">
        <v>0.71319444444444446</v>
      </c>
      <c r="AB54" s="191"/>
      <c r="AC54" s="18">
        <f>VLOOKUP(AD54,id!$A:$C,3,0)</f>
        <v>261</v>
      </c>
      <c r="AD54" s="18" t="str">
        <f t="shared" si="1"/>
        <v>TessarRomuald1974</v>
      </c>
      <c r="AE54" s="9" t="str">
        <f t="shared" si="4"/>
        <v>Tessar</v>
      </c>
      <c r="AF54" s="9" t="str">
        <f t="shared" si="4"/>
        <v>Romuald</v>
      </c>
      <c r="AG54" s="9" t="str">
        <f t="shared" si="5"/>
        <v>Stary i Młody</v>
      </c>
      <c r="AH54" s="9">
        <f t="shared" si="6"/>
        <v>1974</v>
      </c>
      <c r="AI54" s="9">
        <f t="shared" si="10"/>
        <v>27.758965505222637</v>
      </c>
      <c r="AJ54" s="9"/>
      <c r="AK54" s="9">
        <f t="shared" si="11"/>
        <v>1.0219119019273464</v>
      </c>
      <c r="AL54" s="9">
        <f t="shared" si="12"/>
        <v>0.90909090909090906</v>
      </c>
      <c r="AM54" s="9">
        <f t="shared" si="13"/>
        <v>1</v>
      </c>
      <c r="AN54" s="9">
        <f t="shared" si="14"/>
        <v>0.98111849572626431</v>
      </c>
    </row>
    <row r="55" spans="1:40" s="170" customFormat="1" ht="15" customHeight="1">
      <c r="A55" s="213">
        <v>52</v>
      </c>
      <c r="B55" s="210">
        <v>50</v>
      </c>
      <c r="C55" s="212"/>
      <c r="D55" s="210">
        <v>3155</v>
      </c>
      <c r="E55" s="210" t="s">
        <v>870</v>
      </c>
      <c r="F55" s="210" t="s">
        <v>67</v>
      </c>
      <c r="G55" s="210">
        <v>1998</v>
      </c>
      <c r="H55" s="210" t="s">
        <v>321</v>
      </c>
      <c r="I55" s="212"/>
      <c r="J55" s="210">
        <v>38</v>
      </c>
      <c r="K55" s="210">
        <v>10</v>
      </c>
      <c r="L55" s="210">
        <v>38</v>
      </c>
      <c r="M55" s="211">
        <v>0.35978009259259258</v>
      </c>
      <c r="N55" s="210">
        <v>0</v>
      </c>
      <c r="O55" s="209">
        <v>0.52916666666666667</v>
      </c>
      <c r="P55" s="208"/>
      <c r="Q55" s="209">
        <v>0.41319444444444442</v>
      </c>
      <c r="R55" s="209">
        <v>0.37708333333333333</v>
      </c>
      <c r="S55" s="209">
        <v>0.43680555555555556</v>
      </c>
      <c r="T55" s="208"/>
      <c r="U55" s="209">
        <v>0.45277777777777778</v>
      </c>
      <c r="V55" s="209">
        <v>0.62013888888888891</v>
      </c>
      <c r="W55" s="209">
        <v>0.56388888888888888</v>
      </c>
      <c r="X55" s="209">
        <v>0.39305555555555555</v>
      </c>
      <c r="Y55" s="209">
        <v>0.48680555555555555</v>
      </c>
      <c r="Z55" s="209">
        <v>0.67013888888888884</v>
      </c>
      <c r="AA55" s="207">
        <v>0.71388888888888891</v>
      </c>
      <c r="AB55" s="192"/>
      <c r="AC55" s="18">
        <f>VLOOKUP(AD55,id!$A:$C,3,0)</f>
        <v>262</v>
      </c>
      <c r="AD55" s="18" t="str">
        <f t="shared" si="1"/>
        <v>TessarMichał1998</v>
      </c>
      <c r="AE55" s="9" t="str">
        <f t="shared" si="4"/>
        <v>Tessar</v>
      </c>
      <c r="AF55" s="9" t="str">
        <f t="shared" si="4"/>
        <v>Michał</v>
      </c>
      <c r="AG55" s="9">
        <f t="shared" si="5"/>
        <v>0</v>
      </c>
      <c r="AH55" s="9">
        <f t="shared" si="6"/>
        <v>1998</v>
      </c>
      <c r="AI55" s="9">
        <f t="shared" si="10"/>
        <v>27.753607493543971</v>
      </c>
      <c r="AJ55" s="9"/>
      <c r="AK55" s="9">
        <f t="shared" si="11"/>
        <v>0.99980698085893516</v>
      </c>
      <c r="AL55" s="9">
        <f t="shared" si="12"/>
        <v>1</v>
      </c>
      <c r="AM55" s="9">
        <f t="shared" si="13"/>
        <v>1</v>
      </c>
      <c r="AN55" s="9">
        <f t="shared" si="14"/>
        <v>1</v>
      </c>
    </row>
    <row r="56" spans="1:40" ht="15" customHeight="1">
      <c r="A56" s="206">
        <v>53</v>
      </c>
      <c r="B56" s="203">
        <v>51</v>
      </c>
      <c r="C56" s="205"/>
      <c r="D56" s="203">
        <v>3168</v>
      </c>
      <c r="E56" s="203" t="s">
        <v>869</v>
      </c>
      <c r="F56" s="203" t="s">
        <v>28</v>
      </c>
      <c r="G56" s="203">
        <v>1983</v>
      </c>
      <c r="H56" s="203" t="s">
        <v>510</v>
      </c>
      <c r="I56" s="205" t="s">
        <v>868</v>
      </c>
      <c r="J56" s="203">
        <v>38</v>
      </c>
      <c r="K56" s="203">
        <v>10</v>
      </c>
      <c r="L56" s="203">
        <v>38</v>
      </c>
      <c r="M56" s="204">
        <v>0.36865740740740743</v>
      </c>
      <c r="N56" s="203">
        <v>0</v>
      </c>
      <c r="O56" s="202">
        <v>0.50902777777777775</v>
      </c>
      <c r="P56" s="201"/>
      <c r="Q56" s="202">
        <v>0.42638888888888887</v>
      </c>
      <c r="R56" s="202">
        <v>0.37638888888888888</v>
      </c>
      <c r="S56" s="202">
        <v>0.44374999999999998</v>
      </c>
      <c r="T56" s="201"/>
      <c r="U56" s="202">
        <v>0.45833333333333331</v>
      </c>
      <c r="V56" s="202">
        <v>0.61944444444444446</v>
      </c>
      <c r="W56" s="202">
        <v>0.54097222222222219</v>
      </c>
      <c r="X56" s="202">
        <v>0.39166666666666666</v>
      </c>
      <c r="Y56" s="202">
        <v>0.48055555555555557</v>
      </c>
      <c r="Z56" s="202">
        <v>0.57986111111111116</v>
      </c>
      <c r="AA56" s="200">
        <v>0.72222222222222221</v>
      </c>
      <c r="AB56" s="191"/>
      <c r="AC56" s="18">
        <f>VLOOKUP(AD56,id!$A:$C,3,0)</f>
        <v>263</v>
      </c>
      <c r="AD56" s="18" t="str">
        <f t="shared" si="1"/>
        <v>PołczyńskiPrzemysław1983</v>
      </c>
      <c r="AE56" s="9" t="str">
        <f t="shared" si="4"/>
        <v>Połczyński</v>
      </c>
      <c r="AF56" s="9" t="str">
        <f t="shared" si="4"/>
        <v>Przemysław</v>
      </c>
      <c r="AG56" s="9" t="str">
        <f t="shared" si="5"/>
        <v>GIWK Biega</v>
      </c>
      <c r="AH56" s="9">
        <f t="shared" si="6"/>
        <v>1983</v>
      </c>
      <c r="AI56" s="9">
        <f t="shared" si="10"/>
        <v>27.085297279191707</v>
      </c>
      <c r="AJ56" s="9"/>
      <c r="AK56" s="9">
        <f t="shared" si="11"/>
        <v>0.97591987944242109</v>
      </c>
      <c r="AL56" s="9">
        <f t="shared" si="12"/>
        <v>1</v>
      </c>
      <c r="AM56" s="9">
        <f t="shared" si="13"/>
        <v>1</v>
      </c>
      <c r="AN56" s="9">
        <f t="shared" si="14"/>
        <v>1</v>
      </c>
    </row>
    <row r="57" spans="1:40" s="170" customFormat="1" ht="15" customHeight="1">
      <c r="A57" s="213">
        <v>54</v>
      </c>
      <c r="B57" s="210">
        <v>52</v>
      </c>
      <c r="C57" s="212"/>
      <c r="D57" s="210">
        <v>3167</v>
      </c>
      <c r="E57" s="210" t="s">
        <v>867</v>
      </c>
      <c r="F57" s="210" t="s">
        <v>23</v>
      </c>
      <c r="G57" s="210">
        <v>1984</v>
      </c>
      <c r="H57" s="210" t="s">
        <v>510</v>
      </c>
      <c r="I57" s="212"/>
      <c r="J57" s="210">
        <v>38</v>
      </c>
      <c r="K57" s="210">
        <v>10</v>
      </c>
      <c r="L57" s="210">
        <v>38</v>
      </c>
      <c r="M57" s="211">
        <v>0.37011574074074072</v>
      </c>
      <c r="N57" s="210">
        <v>0</v>
      </c>
      <c r="O57" s="209">
        <v>0.50902777777777775</v>
      </c>
      <c r="P57" s="208"/>
      <c r="Q57" s="209">
        <v>0.42638888888888887</v>
      </c>
      <c r="R57" s="209">
        <v>0.37638888888888888</v>
      </c>
      <c r="S57" s="209">
        <v>0.44374999999999998</v>
      </c>
      <c r="T57" s="208"/>
      <c r="U57" s="209">
        <v>0.45833333333333331</v>
      </c>
      <c r="V57" s="209">
        <v>0.61944444444444446</v>
      </c>
      <c r="W57" s="209">
        <v>0.54027777777777775</v>
      </c>
      <c r="X57" s="209">
        <v>0.39166666666666666</v>
      </c>
      <c r="Y57" s="209">
        <v>0.48055555555555557</v>
      </c>
      <c r="Z57" s="209">
        <v>0.57986111111111116</v>
      </c>
      <c r="AA57" s="207">
        <v>0.72361111111111109</v>
      </c>
      <c r="AB57" s="192"/>
      <c r="AC57" s="18">
        <f>VLOOKUP(AD57,id!$A:$C,3,0)</f>
        <v>264</v>
      </c>
      <c r="AD57" s="18" t="str">
        <f t="shared" si="1"/>
        <v>CucjewGrzegorz1984</v>
      </c>
      <c r="AE57" s="9" t="str">
        <f t="shared" si="4"/>
        <v>Cucjew</v>
      </c>
      <c r="AF57" s="9" t="str">
        <f t="shared" si="4"/>
        <v>Grzegorz</v>
      </c>
      <c r="AG57" s="9">
        <f t="shared" si="5"/>
        <v>0</v>
      </c>
      <c r="AH57" s="9">
        <f t="shared" si="6"/>
        <v>1984</v>
      </c>
      <c r="AI57" s="9">
        <f t="shared" si="10"/>
        <v>26.978575549966049</v>
      </c>
      <c r="AJ57" s="9"/>
      <c r="AK57" s="9">
        <f t="shared" si="11"/>
        <v>0.99605979110638576</v>
      </c>
      <c r="AL57" s="9">
        <f t="shared" si="12"/>
        <v>1</v>
      </c>
      <c r="AM57" s="9">
        <f t="shared" si="13"/>
        <v>1</v>
      </c>
      <c r="AN57" s="9">
        <f t="shared" si="14"/>
        <v>1</v>
      </c>
    </row>
    <row r="58" spans="1:40" ht="15" customHeight="1">
      <c r="A58" s="206">
        <v>55</v>
      </c>
      <c r="B58" s="203">
        <v>53</v>
      </c>
      <c r="C58" s="205"/>
      <c r="D58" s="203">
        <v>3076</v>
      </c>
      <c r="E58" s="203" t="s">
        <v>866</v>
      </c>
      <c r="F58" s="203" t="s">
        <v>568</v>
      </c>
      <c r="G58" s="203">
        <v>1981</v>
      </c>
      <c r="H58" s="203" t="s">
        <v>864</v>
      </c>
      <c r="I58" s="203" t="s">
        <v>863</v>
      </c>
      <c r="J58" s="203">
        <v>38</v>
      </c>
      <c r="K58" s="203">
        <v>10</v>
      </c>
      <c r="L58" s="203">
        <v>38</v>
      </c>
      <c r="M58" s="204">
        <v>0.37031249999999999</v>
      </c>
      <c r="N58" s="203">
        <v>0</v>
      </c>
      <c r="O58" s="202">
        <v>0.57847222222222228</v>
      </c>
      <c r="P58" s="201"/>
      <c r="Q58" s="202">
        <v>0.49236111111111114</v>
      </c>
      <c r="R58" s="202">
        <v>0.37986111111111109</v>
      </c>
      <c r="S58" s="202">
        <v>0.51458333333333328</v>
      </c>
      <c r="T58" s="201"/>
      <c r="U58" s="202">
        <v>0.53194444444444444</v>
      </c>
      <c r="V58" s="202">
        <v>0.67361111111111116</v>
      </c>
      <c r="W58" s="202">
        <v>0.62361111111111112</v>
      </c>
      <c r="X58" s="202">
        <v>0.39791666666666664</v>
      </c>
      <c r="Y58" s="202">
        <v>0.55555555555555558</v>
      </c>
      <c r="Z58" s="202">
        <v>0.43263888888888891</v>
      </c>
      <c r="AA58" s="200">
        <v>0.72430555555555554</v>
      </c>
      <c r="AB58" s="191"/>
      <c r="AC58" s="18">
        <f>VLOOKUP(AD58,id!$A:$C,3,0)</f>
        <v>265</v>
      </c>
      <c r="AD58" s="18" t="str">
        <f t="shared" si="1"/>
        <v>DomachowskiSzymon1981</v>
      </c>
      <c r="AE58" s="9" t="str">
        <f t="shared" si="4"/>
        <v>Domachowski</v>
      </c>
      <c r="AF58" s="9" t="str">
        <f t="shared" si="4"/>
        <v>Szymon</v>
      </c>
      <c r="AG58" s="9" t="str">
        <f t="shared" si="5"/>
        <v>Ysiaki</v>
      </c>
      <c r="AH58" s="9">
        <f t="shared" si="6"/>
        <v>1981</v>
      </c>
      <c r="AI58" s="9">
        <f t="shared" si="10"/>
        <v>26.964240941922622</v>
      </c>
      <c r="AJ58" s="9"/>
      <c r="AK58" s="9">
        <f t="shared" si="11"/>
        <v>0.99946866697921544</v>
      </c>
      <c r="AL58" s="9">
        <f t="shared" si="12"/>
        <v>1</v>
      </c>
      <c r="AM58" s="9">
        <f t="shared" si="13"/>
        <v>1</v>
      </c>
      <c r="AN58" s="9">
        <f t="shared" si="14"/>
        <v>1</v>
      </c>
    </row>
    <row r="59" spans="1:40" ht="15" customHeight="1">
      <c r="A59" s="206">
        <v>57</v>
      </c>
      <c r="B59" s="203">
        <v>54</v>
      </c>
      <c r="C59" s="205"/>
      <c r="D59" s="203">
        <v>3088</v>
      </c>
      <c r="E59" s="203" t="s">
        <v>862</v>
      </c>
      <c r="F59" s="203" t="s">
        <v>58</v>
      </c>
      <c r="G59" s="203">
        <v>1962</v>
      </c>
      <c r="H59" s="203" t="s">
        <v>510</v>
      </c>
      <c r="I59" s="203" t="s">
        <v>861</v>
      </c>
      <c r="J59" s="203">
        <v>37</v>
      </c>
      <c r="K59" s="203">
        <v>10</v>
      </c>
      <c r="L59" s="203">
        <v>37</v>
      </c>
      <c r="M59" s="204">
        <v>0.36396990740740742</v>
      </c>
      <c r="N59" s="203">
        <v>0</v>
      </c>
      <c r="O59" s="202">
        <v>0.54374999999999996</v>
      </c>
      <c r="P59" s="202">
        <v>0.375</v>
      </c>
      <c r="Q59" s="202">
        <v>0.67638888888888893</v>
      </c>
      <c r="R59" s="201"/>
      <c r="S59" s="201"/>
      <c r="T59" s="202">
        <v>0.40833333333333333</v>
      </c>
      <c r="U59" s="202">
        <v>0.59305555555555556</v>
      </c>
      <c r="V59" s="202">
        <v>0.43541666666666667</v>
      </c>
      <c r="W59" s="202">
        <v>0.51041666666666663</v>
      </c>
      <c r="X59" s="202">
        <v>0.69513888888888886</v>
      </c>
      <c r="Y59" s="202">
        <v>0.56736111111111109</v>
      </c>
      <c r="Z59" s="202">
        <v>0.47361111111111109</v>
      </c>
      <c r="AA59" s="200">
        <v>0.71805555555555556</v>
      </c>
      <c r="AB59" s="191"/>
      <c r="AC59" s="18">
        <f>VLOOKUP(AD59,id!$A:$C,3,0)</f>
        <v>266</v>
      </c>
      <c r="AD59" s="18" t="str">
        <f t="shared" si="1"/>
        <v>SemschArtur1962</v>
      </c>
      <c r="AE59" s="9" t="str">
        <f t="shared" si="4"/>
        <v>Semsch</v>
      </c>
      <c r="AF59" s="9" t="str">
        <f t="shared" si="4"/>
        <v>Artur</v>
      </c>
      <c r="AG59" s="9" t="str">
        <f t="shared" si="5"/>
        <v>KS Pidrina</v>
      </c>
      <c r="AH59" s="9">
        <f t="shared" si="6"/>
        <v>1962</v>
      </c>
      <c r="AI59" s="9">
        <f t="shared" si="10"/>
        <v>26.254655653977292</v>
      </c>
      <c r="AJ59" s="9"/>
      <c r="AK59" s="9">
        <f t="shared" si="11"/>
        <v>1.0174261455782745</v>
      </c>
      <c r="AL59" s="9">
        <f t="shared" si="12"/>
        <v>1</v>
      </c>
      <c r="AM59" s="9">
        <f t="shared" si="13"/>
        <v>0.97368421052631582</v>
      </c>
      <c r="AN59" s="9">
        <f t="shared" si="14"/>
        <v>1</v>
      </c>
    </row>
    <row r="60" spans="1:40" s="170" customFormat="1" ht="15" customHeight="1">
      <c r="A60" s="213">
        <v>58</v>
      </c>
      <c r="B60" s="210">
        <v>55</v>
      </c>
      <c r="C60" s="212"/>
      <c r="D60" s="210">
        <v>3142</v>
      </c>
      <c r="E60" s="210" t="s">
        <v>860</v>
      </c>
      <c r="F60" s="210" t="s">
        <v>859</v>
      </c>
      <c r="G60" s="210">
        <v>1987</v>
      </c>
      <c r="H60" s="210" t="s">
        <v>510</v>
      </c>
      <c r="I60" s="212"/>
      <c r="J60" s="210">
        <v>36</v>
      </c>
      <c r="K60" s="210">
        <v>12</v>
      </c>
      <c r="L60" s="210">
        <v>42</v>
      </c>
      <c r="M60" s="211">
        <v>0.3787847222222222</v>
      </c>
      <c r="N60" s="210">
        <v>6</v>
      </c>
      <c r="O60" s="209">
        <v>0.49305555555555558</v>
      </c>
      <c r="P60" s="209">
        <v>0.72222222222222221</v>
      </c>
      <c r="Q60" s="209">
        <v>0.40694444444444444</v>
      </c>
      <c r="R60" s="209">
        <v>0.37569444444444444</v>
      </c>
      <c r="S60" s="209">
        <v>0.42569444444444443</v>
      </c>
      <c r="T60" s="209">
        <v>0.67083333333333328</v>
      </c>
      <c r="U60" s="209">
        <v>0.44027777777777777</v>
      </c>
      <c r="V60" s="209">
        <v>0.63124999999999998</v>
      </c>
      <c r="W60" s="209">
        <v>0.54166666666666663</v>
      </c>
      <c r="X60" s="209">
        <v>0.39027777777777778</v>
      </c>
      <c r="Y60" s="209">
        <v>0.46111111111111114</v>
      </c>
      <c r="Z60" s="209">
        <v>0.58750000000000002</v>
      </c>
      <c r="AA60" s="207">
        <v>0.73263888888888884</v>
      </c>
      <c r="AB60" s="192"/>
      <c r="AC60" s="18">
        <f>VLOOKUP(AD60,id!$A:$C,3,0)</f>
        <v>267</v>
      </c>
      <c r="AD60" s="18" t="str">
        <f t="shared" si="1"/>
        <v>ZdonczykMichal1987</v>
      </c>
      <c r="AE60" s="9" t="str">
        <f t="shared" si="4"/>
        <v>Zdonczyk</v>
      </c>
      <c r="AF60" s="9" t="str">
        <f t="shared" si="4"/>
        <v>Michal</v>
      </c>
      <c r="AG60" s="9">
        <f t="shared" si="5"/>
        <v>0</v>
      </c>
      <c r="AH60" s="9">
        <f t="shared" si="6"/>
        <v>1987</v>
      </c>
      <c r="AI60" s="9">
        <f t="shared" si="10"/>
        <v>25.545070366031961</v>
      </c>
      <c r="AJ60" s="9"/>
      <c r="AK60" s="9">
        <f t="shared" si="11"/>
        <v>0.96088856296024694</v>
      </c>
      <c r="AL60" s="9">
        <f t="shared" si="12"/>
        <v>1.2</v>
      </c>
      <c r="AM60" s="9">
        <f t="shared" si="13"/>
        <v>0.97297297297297303</v>
      </c>
      <c r="AN60" s="9">
        <f t="shared" si="14"/>
        <v>1.0371372893366482</v>
      </c>
    </row>
    <row r="61" spans="1:40" ht="15" customHeight="1">
      <c r="A61" s="206">
        <v>59</v>
      </c>
      <c r="B61" s="203">
        <v>56</v>
      </c>
      <c r="C61" s="205"/>
      <c r="D61" s="203">
        <v>3042</v>
      </c>
      <c r="E61" s="203" t="s">
        <v>858</v>
      </c>
      <c r="F61" s="203" t="s">
        <v>481</v>
      </c>
      <c r="G61" s="203">
        <v>1983</v>
      </c>
      <c r="H61" s="203" t="s">
        <v>321</v>
      </c>
      <c r="I61" s="205"/>
      <c r="J61" s="203">
        <v>36</v>
      </c>
      <c r="K61" s="203">
        <v>11</v>
      </c>
      <c r="L61" s="203">
        <v>36</v>
      </c>
      <c r="M61" s="204">
        <v>0.35016203703703702</v>
      </c>
      <c r="N61" s="203">
        <v>0</v>
      </c>
      <c r="O61" s="202">
        <v>0.53888888888888886</v>
      </c>
      <c r="P61" s="202">
        <v>0.37361111111111112</v>
      </c>
      <c r="Q61" s="202">
        <v>0.63888888888888884</v>
      </c>
      <c r="R61" s="202">
        <v>0.68263888888888891</v>
      </c>
      <c r="S61" s="202">
        <v>0.62291666666666667</v>
      </c>
      <c r="T61" s="202">
        <v>0.3923611111111111</v>
      </c>
      <c r="U61" s="202">
        <v>0.59166666666666667</v>
      </c>
      <c r="V61" s="202">
        <v>0.4236111111111111</v>
      </c>
      <c r="W61" s="202">
        <v>0.50069444444444444</v>
      </c>
      <c r="X61" s="202">
        <v>0.66111111111111109</v>
      </c>
      <c r="Y61" s="202">
        <v>0.56388888888888888</v>
      </c>
      <c r="Z61" s="201"/>
      <c r="AA61" s="200">
        <v>0.70416666666666672</v>
      </c>
      <c r="AB61" s="191"/>
      <c r="AC61" s="18">
        <f>VLOOKUP(AD61,id!$A:$C,3,0)</f>
        <v>268</v>
      </c>
      <c r="AD61" s="18" t="str">
        <f t="shared" si="1"/>
        <v>KlucznikJarek1983</v>
      </c>
      <c r="AE61" s="9" t="str">
        <f t="shared" si="4"/>
        <v>Klucznik</v>
      </c>
      <c r="AF61" s="9" t="str">
        <f t="shared" si="4"/>
        <v>Jarek</v>
      </c>
      <c r="AG61" s="9">
        <f t="shared" si="5"/>
        <v>0</v>
      </c>
      <c r="AH61" s="9">
        <f t="shared" si="6"/>
        <v>1983</v>
      </c>
      <c r="AI61" s="9">
        <f t="shared" si="10"/>
        <v>25.104373700462403</v>
      </c>
      <c r="AJ61" s="9"/>
      <c r="AK61" s="9">
        <f t="shared" si="11"/>
        <v>1.0817412573543994</v>
      </c>
      <c r="AL61" s="9">
        <f t="shared" si="12"/>
        <v>0.91666666666666663</v>
      </c>
      <c r="AM61" s="9">
        <f t="shared" si="13"/>
        <v>1</v>
      </c>
      <c r="AN61" s="9">
        <f t="shared" si="14"/>
        <v>0.98274826965614603</v>
      </c>
    </row>
    <row r="62" spans="1:40" s="170" customFormat="1" ht="15" customHeight="1">
      <c r="A62" s="213">
        <v>60</v>
      </c>
      <c r="B62" s="210">
        <v>57</v>
      </c>
      <c r="C62" s="212"/>
      <c r="D62" s="210">
        <v>3045</v>
      </c>
      <c r="E62" s="210" t="s">
        <v>857</v>
      </c>
      <c r="F62" s="210" t="s">
        <v>55</v>
      </c>
      <c r="G62" s="210">
        <v>1971</v>
      </c>
      <c r="H62" s="210" t="s">
        <v>510</v>
      </c>
      <c r="I62" s="212"/>
      <c r="J62" s="210">
        <v>36</v>
      </c>
      <c r="K62" s="210">
        <v>11</v>
      </c>
      <c r="L62" s="210">
        <v>36</v>
      </c>
      <c r="M62" s="211">
        <v>0.35997685185185185</v>
      </c>
      <c r="N62" s="210">
        <v>0</v>
      </c>
      <c r="O62" s="209">
        <v>0.53888888888888886</v>
      </c>
      <c r="P62" s="209">
        <v>0.37361111111111112</v>
      </c>
      <c r="Q62" s="209">
        <v>0.63958333333333328</v>
      </c>
      <c r="R62" s="209">
        <v>0.68611111111111112</v>
      </c>
      <c r="S62" s="209">
        <v>0.62291666666666667</v>
      </c>
      <c r="T62" s="209">
        <v>0.3923611111111111</v>
      </c>
      <c r="U62" s="209">
        <v>0.59305555555555556</v>
      </c>
      <c r="V62" s="209">
        <v>0.42430555555555555</v>
      </c>
      <c r="W62" s="209">
        <v>0.50069444444444444</v>
      </c>
      <c r="X62" s="209">
        <v>0.66180555555555554</v>
      </c>
      <c r="Y62" s="209">
        <v>0.56458333333333333</v>
      </c>
      <c r="Z62" s="208"/>
      <c r="AA62" s="207">
        <v>0.71388888888888891</v>
      </c>
      <c r="AB62" s="192"/>
      <c r="AC62" s="18">
        <f>VLOOKUP(AD62,id!$A:$C,3,0)</f>
        <v>269</v>
      </c>
      <c r="AD62" s="18" t="str">
        <f t="shared" si="1"/>
        <v>OgryczakTomasz1971</v>
      </c>
      <c r="AE62" s="9" t="str">
        <f t="shared" si="4"/>
        <v>Ogryczak</v>
      </c>
      <c r="AF62" s="9" t="str">
        <f t="shared" si="4"/>
        <v>Tomasz</v>
      </c>
      <c r="AG62" s="9">
        <f t="shared" si="5"/>
        <v>0</v>
      </c>
      <c r="AH62" s="9">
        <f t="shared" si="6"/>
        <v>1971</v>
      </c>
      <c r="AI62" s="9">
        <f t="shared" si="10"/>
        <v>24.419899747083452</v>
      </c>
      <c r="AJ62" s="9"/>
      <c r="AK62" s="9">
        <f t="shared" si="11"/>
        <v>0.97273487235547551</v>
      </c>
      <c r="AL62" s="9">
        <f t="shared" si="12"/>
        <v>1</v>
      </c>
      <c r="AM62" s="9">
        <f t="shared" si="13"/>
        <v>1</v>
      </c>
      <c r="AN62" s="9">
        <f t="shared" si="14"/>
        <v>1</v>
      </c>
    </row>
    <row r="63" spans="1:40" s="170" customFormat="1" ht="15" customHeight="1">
      <c r="A63" s="213">
        <v>62</v>
      </c>
      <c r="B63" s="210">
        <v>58</v>
      </c>
      <c r="C63" s="212"/>
      <c r="D63" s="210">
        <v>3091</v>
      </c>
      <c r="E63" s="210" t="s">
        <v>853</v>
      </c>
      <c r="F63" s="210" t="s">
        <v>528</v>
      </c>
      <c r="G63" s="210">
        <v>1984</v>
      </c>
      <c r="H63" s="210" t="s">
        <v>321</v>
      </c>
      <c r="I63" s="212"/>
      <c r="J63" s="210">
        <v>36</v>
      </c>
      <c r="K63" s="210">
        <v>9</v>
      </c>
      <c r="L63" s="210">
        <v>36</v>
      </c>
      <c r="M63" s="211">
        <v>0.35771990740740739</v>
      </c>
      <c r="N63" s="210">
        <v>0</v>
      </c>
      <c r="O63" s="209">
        <v>0.5229166666666667</v>
      </c>
      <c r="P63" s="208"/>
      <c r="Q63" s="208"/>
      <c r="R63" s="209">
        <v>0.69305555555555554</v>
      </c>
      <c r="S63" s="208"/>
      <c r="T63" s="209">
        <v>0.39444444444444443</v>
      </c>
      <c r="U63" s="209">
        <v>0.59722222222222221</v>
      </c>
      <c r="V63" s="209">
        <v>0.4201388888888889</v>
      </c>
      <c r="W63" s="209">
        <v>0.47638888888888886</v>
      </c>
      <c r="X63" s="209">
        <v>0.67222222222222228</v>
      </c>
      <c r="Y63" s="209">
        <v>0.56666666666666665</v>
      </c>
      <c r="Z63" s="209">
        <v>0.63402777777777775</v>
      </c>
      <c r="AA63" s="207">
        <v>0.71180555555555558</v>
      </c>
      <c r="AB63" s="192"/>
      <c r="AC63" s="18">
        <f>VLOOKUP(AD63,id!$A:$C,3,0)</f>
        <v>270</v>
      </c>
      <c r="AD63" s="18" t="str">
        <f t="shared" si="1"/>
        <v>PolewkoWaldemar1984</v>
      </c>
      <c r="AE63" s="9" t="str">
        <f t="shared" si="4"/>
        <v>Polewko</v>
      </c>
      <c r="AF63" s="9" t="str">
        <f t="shared" si="4"/>
        <v>Waldemar</v>
      </c>
      <c r="AG63" s="9">
        <f t="shared" si="5"/>
        <v>0</v>
      </c>
      <c r="AH63" s="9">
        <f t="shared" si="6"/>
        <v>1984</v>
      </c>
      <c r="AI63" s="9">
        <f t="shared" si="10"/>
        <v>23.459234770631113</v>
      </c>
      <c r="AJ63" s="9"/>
      <c r="AK63" s="9">
        <f t="shared" si="11"/>
        <v>1.0063092503316402</v>
      </c>
      <c r="AL63" s="9">
        <f t="shared" si="12"/>
        <v>0.81818181818181823</v>
      </c>
      <c r="AM63" s="9">
        <f t="shared" si="13"/>
        <v>1</v>
      </c>
      <c r="AN63" s="9">
        <f t="shared" si="14"/>
        <v>0.96066056837243674</v>
      </c>
    </row>
    <row r="64" spans="1:40" ht="15" customHeight="1">
      <c r="A64" s="206">
        <v>63</v>
      </c>
      <c r="B64" s="203">
        <v>59</v>
      </c>
      <c r="C64" s="205"/>
      <c r="D64" s="203">
        <v>3086</v>
      </c>
      <c r="E64" s="203" t="s">
        <v>852</v>
      </c>
      <c r="F64" s="203" t="s">
        <v>182</v>
      </c>
      <c r="G64" s="203">
        <v>1975</v>
      </c>
      <c r="H64" s="203" t="s">
        <v>321</v>
      </c>
      <c r="I64" s="203" t="s">
        <v>846</v>
      </c>
      <c r="J64" s="203">
        <v>36</v>
      </c>
      <c r="K64" s="203">
        <v>9</v>
      </c>
      <c r="L64" s="203">
        <v>36</v>
      </c>
      <c r="M64" s="204">
        <v>0.35780092592592594</v>
      </c>
      <c r="N64" s="203">
        <v>0</v>
      </c>
      <c r="O64" s="202">
        <v>0.56458333333333333</v>
      </c>
      <c r="P64" s="201"/>
      <c r="Q64" s="201"/>
      <c r="R64" s="202">
        <v>0.69305555555555554</v>
      </c>
      <c r="S64" s="201"/>
      <c r="T64" s="202">
        <v>0.38472222222222224</v>
      </c>
      <c r="U64" s="202">
        <v>0.62847222222222221</v>
      </c>
      <c r="V64" s="202">
        <v>0.41458333333333336</v>
      </c>
      <c r="W64" s="202">
        <v>0.52222222222222225</v>
      </c>
      <c r="X64" s="202">
        <v>0.67222222222222228</v>
      </c>
      <c r="Y64" s="202">
        <v>0.59930555555555554</v>
      </c>
      <c r="Z64" s="202">
        <v>0.46041666666666664</v>
      </c>
      <c r="AA64" s="200">
        <v>0.71180555555555558</v>
      </c>
      <c r="AB64" s="191"/>
      <c r="AC64" s="18">
        <f>VLOOKUP(AD64,id!$A:$C,3,0)</f>
        <v>271</v>
      </c>
      <c r="AD64" s="18" t="str">
        <f t="shared" si="1"/>
        <v>BróżWojciech1975</v>
      </c>
      <c r="AE64" s="9" t="str">
        <f t="shared" si="4"/>
        <v>Bróż</v>
      </c>
      <c r="AF64" s="9" t="str">
        <f t="shared" si="4"/>
        <v>Wojciech</v>
      </c>
      <c r="AG64" s="9" t="str">
        <f t="shared" si="5"/>
        <v>DORACO</v>
      </c>
      <c r="AH64" s="9">
        <f t="shared" si="6"/>
        <v>1975</v>
      </c>
      <c r="AI64" s="9">
        <f t="shared" si="10"/>
        <v>23.453922787600948</v>
      </c>
      <c r="AJ64" s="9"/>
      <c r="AK64" s="9">
        <f t="shared" si="11"/>
        <v>0.99977356537491091</v>
      </c>
      <c r="AL64" s="9">
        <f t="shared" si="12"/>
        <v>1</v>
      </c>
      <c r="AM64" s="9">
        <f t="shared" si="13"/>
        <v>1</v>
      </c>
      <c r="AN64" s="9">
        <f t="shared" si="14"/>
        <v>1</v>
      </c>
    </row>
    <row r="65" spans="1:40" s="170" customFormat="1" ht="15" customHeight="1">
      <c r="A65" s="213">
        <v>64</v>
      </c>
      <c r="B65" s="210">
        <v>60</v>
      </c>
      <c r="C65" s="212"/>
      <c r="D65" s="210">
        <v>3085</v>
      </c>
      <c r="E65" s="210" t="s">
        <v>851</v>
      </c>
      <c r="F65" s="210" t="s">
        <v>71</v>
      </c>
      <c r="G65" s="210">
        <v>1979</v>
      </c>
      <c r="H65" s="210" t="s">
        <v>321</v>
      </c>
      <c r="I65" s="210" t="s">
        <v>846</v>
      </c>
      <c r="J65" s="210">
        <v>36</v>
      </c>
      <c r="K65" s="210">
        <v>9</v>
      </c>
      <c r="L65" s="210">
        <v>36</v>
      </c>
      <c r="M65" s="211">
        <v>0.35788194444444443</v>
      </c>
      <c r="N65" s="210">
        <v>0</v>
      </c>
      <c r="O65" s="209">
        <v>0.52430555555555558</v>
      </c>
      <c r="P65" s="208"/>
      <c r="Q65" s="208"/>
      <c r="R65" s="209">
        <v>0.69305555555555554</v>
      </c>
      <c r="S65" s="208"/>
      <c r="T65" s="209">
        <v>0.39444444444444443</v>
      </c>
      <c r="U65" s="209">
        <v>0.59722222222222221</v>
      </c>
      <c r="V65" s="209">
        <v>0.4201388888888889</v>
      </c>
      <c r="W65" s="209">
        <v>0.47708333333333336</v>
      </c>
      <c r="X65" s="209">
        <v>0.67222222222222228</v>
      </c>
      <c r="Y65" s="209">
        <v>0.56736111111111109</v>
      </c>
      <c r="Z65" s="209">
        <v>0.63402777777777775</v>
      </c>
      <c r="AA65" s="207">
        <v>0.71180555555555558</v>
      </c>
      <c r="AB65" s="192"/>
      <c r="AC65" s="18">
        <f>VLOOKUP(AD65,id!$A:$C,3,0)</f>
        <v>272</v>
      </c>
      <c r="AD65" s="18" t="str">
        <f t="shared" si="1"/>
        <v>BallerstadtŁukasz1979</v>
      </c>
      <c r="AE65" s="9" t="str">
        <f t="shared" si="4"/>
        <v>Ballerstadt</v>
      </c>
      <c r="AF65" s="9" t="str">
        <f t="shared" si="4"/>
        <v>Łukasz</v>
      </c>
      <c r="AG65" s="9" t="str">
        <f t="shared" si="5"/>
        <v>DORACO</v>
      </c>
      <c r="AH65" s="9">
        <f t="shared" si="6"/>
        <v>1979</v>
      </c>
      <c r="AI65" s="9">
        <f t="shared" si="10"/>
        <v>23.448613209659968</v>
      </c>
      <c r="AJ65" s="9"/>
      <c r="AK65" s="9">
        <f t="shared" si="11"/>
        <v>0.99977361663594333</v>
      </c>
      <c r="AL65" s="9">
        <f t="shared" si="12"/>
        <v>1</v>
      </c>
      <c r="AM65" s="9">
        <f t="shared" si="13"/>
        <v>1</v>
      </c>
      <c r="AN65" s="9">
        <f t="shared" si="14"/>
        <v>1</v>
      </c>
    </row>
    <row r="66" spans="1:40" ht="15" customHeight="1">
      <c r="A66" s="206">
        <v>65</v>
      </c>
      <c r="B66" s="203">
        <v>61</v>
      </c>
      <c r="C66" s="205"/>
      <c r="D66" s="203">
        <v>3084</v>
      </c>
      <c r="E66" s="203" t="s">
        <v>848</v>
      </c>
      <c r="F66" s="203" t="s">
        <v>850</v>
      </c>
      <c r="G66" s="203">
        <v>1976</v>
      </c>
      <c r="H66" s="203" t="s">
        <v>321</v>
      </c>
      <c r="I66" s="203" t="s">
        <v>849</v>
      </c>
      <c r="J66" s="203">
        <v>36</v>
      </c>
      <c r="K66" s="203">
        <v>9</v>
      </c>
      <c r="L66" s="203">
        <v>36</v>
      </c>
      <c r="M66" s="204">
        <v>0.3595949074074074</v>
      </c>
      <c r="N66" s="203">
        <v>0</v>
      </c>
      <c r="O66" s="202">
        <v>0.52361111111111114</v>
      </c>
      <c r="P66" s="201"/>
      <c r="Q66" s="201"/>
      <c r="R66" s="202">
        <v>0.69305555555555554</v>
      </c>
      <c r="S66" s="201"/>
      <c r="T66" s="202">
        <v>0.38472222222222224</v>
      </c>
      <c r="U66" s="202">
        <v>0.59722222222222221</v>
      </c>
      <c r="V66" s="202">
        <v>0.4152777777777778</v>
      </c>
      <c r="W66" s="202">
        <v>0.47708333333333336</v>
      </c>
      <c r="X66" s="202">
        <v>0.67361111111111116</v>
      </c>
      <c r="Y66" s="202">
        <v>0.56736111111111109</v>
      </c>
      <c r="Z66" s="202">
        <v>0.63472222222222219</v>
      </c>
      <c r="AA66" s="200">
        <v>0.71319444444444446</v>
      </c>
      <c r="AB66" s="191"/>
      <c r="AC66" s="18">
        <f>VLOOKUP(AD66,id!$A:$C,3,0)</f>
        <v>273</v>
      </c>
      <c r="AD66" s="18" t="str">
        <f t="shared" si="1"/>
        <v>JarosiewiczRadek1976</v>
      </c>
      <c r="AE66" s="9" t="str">
        <f t="shared" si="4"/>
        <v>Jarosiewicz</v>
      </c>
      <c r="AF66" s="9" t="str">
        <f t="shared" si="4"/>
        <v>Radek</v>
      </c>
      <c r="AG66" s="9" t="str">
        <f t="shared" si="5"/>
        <v>team DORACO</v>
      </c>
      <c r="AH66" s="9">
        <f t="shared" si="6"/>
        <v>1976</v>
      </c>
      <c r="AI66" s="9">
        <f t="shared" si="10"/>
        <v>23.336913613437698</v>
      </c>
      <c r="AJ66" s="9"/>
      <c r="AK66" s="9">
        <f t="shared" si="11"/>
        <v>0.99523640928256463</v>
      </c>
      <c r="AL66" s="9">
        <f t="shared" si="12"/>
        <v>1</v>
      </c>
      <c r="AM66" s="9">
        <f t="shared" si="13"/>
        <v>1</v>
      </c>
      <c r="AN66" s="9">
        <f t="shared" si="14"/>
        <v>1</v>
      </c>
    </row>
    <row r="67" spans="1:40" ht="15" customHeight="1">
      <c r="A67" s="206">
        <v>67</v>
      </c>
      <c r="B67" s="203">
        <v>62</v>
      </c>
      <c r="C67" s="205"/>
      <c r="D67" s="203">
        <v>3157</v>
      </c>
      <c r="E67" s="203" t="s">
        <v>847</v>
      </c>
      <c r="F67" s="203" t="s">
        <v>99</v>
      </c>
      <c r="G67" s="203">
        <v>1982</v>
      </c>
      <c r="H67" s="203" t="s">
        <v>606</v>
      </c>
      <c r="I67" s="203" t="s">
        <v>846</v>
      </c>
      <c r="J67" s="203">
        <v>36</v>
      </c>
      <c r="K67" s="203">
        <v>9</v>
      </c>
      <c r="L67" s="203">
        <v>36</v>
      </c>
      <c r="M67" s="204">
        <v>0.35979166666666668</v>
      </c>
      <c r="N67" s="203">
        <v>0</v>
      </c>
      <c r="O67" s="202">
        <v>0.52361111111111114</v>
      </c>
      <c r="P67" s="201"/>
      <c r="Q67" s="201"/>
      <c r="R67" s="202">
        <v>0.69374999999999998</v>
      </c>
      <c r="S67" s="201"/>
      <c r="T67" s="202">
        <v>0.38541666666666669</v>
      </c>
      <c r="U67" s="202">
        <v>0.59791666666666665</v>
      </c>
      <c r="V67" s="202">
        <v>0.41458333333333336</v>
      </c>
      <c r="W67" s="202">
        <v>0.47638888888888886</v>
      </c>
      <c r="X67" s="202">
        <v>0.67291666666666672</v>
      </c>
      <c r="Y67" s="202">
        <v>0.56736111111111109</v>
      </c>
      <c r="Z67" s="202">
        <v>0.63472222222222219</v>
      </c>
      <c r="AA67" s="200">
        <v>0.71388888888888891</v>
      </c>
      <c r="AB67" s="191"/>
      <c r="AC67" s="18">
        <f>VLOOKUP(AD67,id!$A:$C,3,0)</f>
        <v>274</v>
      </c>
      <c r="AD67" s="18" t="str">
        <f t="shared" ref="AD67:AD123" si="15">AE67&amp;AF67&amp;AH67</f>
        <v>CisońMateusz1982</v>
      </c>
      <c r="AE67" s="9" t="str">
        <f t="shared" si="4"/>
        <v>Cisoń</v>
      </c>
      <c r="AF67" s="9" t="str">
        <f t="shared" si="4"/>
        <v>Mateusz</v>
      </c>
      <c r="AG67" s="9" t="str">
        <f t="shared" si="5"/>
        <v>DORACO</v>
      </c>
      <c r="AH67" s="9">
        <f t="shared" si="6"/>
        <v>1982</v>
      </c>
      <c r="AI67" s="9">
        <f t="shared" si="10"/>
        <v>23.324151356105506</v>
      </c>
      <c r="AJ67" s="9"/>
      <c r="AK67" s="9">
        <f t="shared" si="11"/>
        <v>0.99945313002637837</v>
      </c>
      <c r="AL67" s="9">
        <f t="shared" si="12"/>
        <v>1</v>
      </c>
      <c r="AM67" s="9">
        <f t="shared" si="13"/>
        <v>1</v>
      </c>
      <c r="AN67" s="9">
        <f t="shared" si="14"/>
        <v>1</v>
      </c>
    </row>
    <row r="68" spans="1:40" s="170" customFormat="1" ht="15" customHeight="1">
      <c r="A68" s="213">
        <v>68</v>
      </c>
      <c r="B68" s="210">
        <v>63</v>
      </c>
      <c r="C68" s="212"/>
      <c r="D68" s="210">
        <v>3092</v>
      </c>
      <c r="E68" s="210" t="s">
        <v>956</v>
      </c>
      <c r="F68" s="210" t="s">
        <v>91</v>
      </c>
      <c r="G68" s="210">
        <v>1986</v>
      </c>
      <c r="H68" s="210" t="s">
        <v>321</v>
      </c>
      <c r="I68" s="212"/>
      <c r="J68" s="210">
        <v>36</v>
      </c>
      <c r="K68" s="210">
        <v>9</v>
      </c>
      <c r="L68" s="210">
        <v>36</v>
      </c>
      <c r="M68" s="211">
        <v>0.36206018518518518</v>
      </c>
      <c r="N68" s="210">
        <v>0</v>
      </c>
      <c r="O68" s="209">
        <v>0.56458333333333333</v>
      </c>
      <c r="P68" s="208"/>
      <c r="Q68" s="208"/>
      <c r="R68" s="209">
        <v>0.69305555555555554</v>
      </c>
      <c r="S68" s="208"/>
      <c r="T68" s="209">
        <v>0.38472222222222224</v>
      </c>
      <c r="U68" s="209">
        <v>0.62847222222222221</v>
      </c>
      <c r="V68" s="209">
        <v>0.41458333333333336</v>
      </c>
      <c r="W68" s="209">
        <v>0.52222222222222225</v>
      </c>
      <c r="X68" s="209">
        <v>0.67222222222222228</v>
      </c>
      <c r="Y68" s="209">
        <v>0.59930555555555554</v>
      </c>
      <c r="Z68" s="209">
        <v>0.46111111111111114</v>
      </c>
      <c r="AA68" s="207">
        <v>0.71597222222222223</v>
      </c>
      <c r="AB68" s="192"/>
      <c r="AC68" s="18">
        <f>VLOOKUP(AD68,id!$A:$C,3,0)</f>
        <v>275</v>
      </c>
      <c r="AD68" s="18" t="str">
        <f t="shared" si="15"/>
        <v>Łys-PisowackiAdam1986</v>
      </c>
      <c r="AE68" s="9" t="str">
        <f t="shared" si="4"/>
        <v>Łys-Pisowacki</v>
      </c>
      <c r="AF68" s="9" t="str">
        <f t="shared" si="4"/>
        <v>Adam</v>
      </c>
      <c r="AG68" s="9">
        <f t="shared" si="5"/>
        <v>0</v>
      </c>
      <c r="AH68" s="9">
        <f t="shared" si="6"/>
        <v>1986</v>
      </c>
      <c r="AI68" s="9">
        <f t="shared" si="10"/>
        <v>23.178011925576875</v>
      </c>
      <c r="AJ68" s="9"/>
      <c r="AK68" s="9">
        <f t="shared" si="11"/>
        <v>0.993734415958059</v>
      </c>
      <c r="AL68" s="9">
        <f t="shared" si="12"/>
        <v>1</v>
      </c>
      <c r="AM68" s="9">
        <f t="shared" si="13"/>
        <v>1</v>
      </c>
      <c r="AN68" s="9">
        <f t="shared" si="14"/>
        <v>1</v>
      </c>
    </row>
    <row r="69" spans="1:40" ht="15" customHeight="1">
      <c r="A69" s="206">
        <v>69</v>
      </c>
      <c r="B69" s="203">
        <v>64</v>
      </c>
      <c r="C69" s="205"/>
      <c r="D69" s="203">
        <v>3101</v>
      </c>
      <c r="E69" s="203" t="s">
        <v>718</v>
      </c>
      <c r="F69" s="203" t="s">
        <v>170</v>
      </c>
      <c r="G69" s="203">
        <v>1980</v>
      </c>
      <c r="H69" s="203" t="s">
        <v>845</v>
      </c>
      <c r="I69" s="205"/>
      <c r="J69" s="203">
        <v>35</v>
      </c>
      <c r="K69" s="203">
        <v>10</v>
      </c>
      <c r="L69" s="203">
        <v>35</v>
      </c>
      <c r="M69" s="204">
        <v>0.28222222222222221</v>
      </c>
      <c r="N69" s="203">
        <v>0</v>
      </c>
      <c r="O69" s="202">
        <v>0.49305555555555558</v>
      </c>
      <c r="P69" s="202">
        <v>0.62222222222222223</v>
      </c>
      <c r="Q69" s="202">
        <v>0.40763888888888888</v>
      </c>
      <c r="R69" s="202">
        <v>0.375</v>
      </c>
      <c r="S69" s="202">
        <v>0.42638888888888887</v>
      </c>
      <c r="T69" s="201"/>
      <c r="U69" s="202">
        <v>0.44027777777777777</v>
      </c>
      <c r="V69" s="201"/>
      <c r="W69" s="202">
        <v>0.54166666666666663</v>
      </c>
      <c r="X69" s="202">
        <v>0.39027777777777778</v>
      </c>
      <c r="Y69" s="202">
        <v>0.46041666666666664</v>
      </c>
      <c r="Z69" s="202">
        <v>0.58680555555555558</v>
      </c>
      <c r="AA69" s="200">
        <v>0.63611111111111107</v>
      </c>
      <c r="AB69" s="191"/>
      <c r="AC69" s="18">
        <f>VLOOKUP(AD69,id!$A:$C,3,0)</f>
        <v>276</v>
      </c>
      <c r="AD69" s="18" t="str">
        <f t="shared" si="15"/>
        <v>BlockDaniel1980</v>
      </c>
      <c r="AE69" s="9" t="str">
        <f t="shared" ref="AE69:AF124" si="16">E69</f>
        <v>Block</v>
      </c>
      <c r="AF69" s="9" t="str">
        <f t="shared" si="16"/>
        <v>Daniel</v>
      </c>
      <c r="AG69" s="9">
        <f t="shared" ref="AG69:AG124" si="17">I69</f>
        <v>0</v>
      </c>
      <c r="AH69" s="9">
        <f t="shared" ref="AH69:AH124" si="18">G69</f>
        <v>1980</v>
      </c>
      <c r="AI69" s="9">
        <f t="shared" si="10"/>
        <v>22.534178260977516</v>
      </c>
      <c r="AJ69" s="9"/>
      <c r="AK69" s="9">
        <f t="shared" si="11"/>
        <v>1.2828904199475066</v>
      </c>
      <c r="AL69" s="9">
        <f t="shared" si="12"/>
        <v>1.1111111111111112</v>
      </c>
      <c r="AM69" s="9">
        <f t="shared" si="13"/>
        <v>0.97222222222222221</v>
      </c>
      <c r="AN69" s="9">
        <f t="shared" si="14"/>
        <v>1.0212956876001351</v>
      </c>
    </row>
    <row r="70" spans="1:40" s="170" customFormat="1" ht="15" customHeight="1">
      <c r="A70" s="213">
        <v>70</v>
      </c>
      <c r="B70" s="210">
        <v>65</v>
      </c>
      <c r="C70" s="212"/>
      <c r="D70" s="210">
        <v>3110</v>
      </c>
      <c r="E70" s="210" t="s">
        <v>844</v>
      </c>
      <c r="F70" s="210" t="s">
        <v>55</v>
      </c>
      <c r="G70" s="210">
        <v>1977</v>
      </c>
      <c r="H70" s="210" t="s">
        <v>606</v>
      </c>
      <c r="I70" s="210" t="s">
        <v>843</v>
      </c>
      <c r="J70" s="210">
        <v>35</v>
      </c>
      <c r="K70" s="210">
        <v>10</v>
      </c>
      <c r="L70" s="210">
        <v>35</v>
      </c>
      <c r="M70" s="211">
        <v>0.31518518518518518</v>
      </c>
      <c r="N70" s="210">
        <v>0</v>
      </c>
      <c r="O70" s="208"/>
      <c r="P70" s="209">
        <v>0.37361111111111112</v>
      </c>
      <c r="Q70" s="209">
        <v>0.61527777777777781</v>
      </c>
      <c r="R70" s="209">
        <v>0.64652777777777781</v>
      </c>
      <c r="S70" s="209">
        <v>0.60138888888888886</v>
      </c>
      <c r="T70" s="209">
        <v>0.39930555555555558</v>
      </c>
      <c r="U70" s="209">
        <v>0.57638888888888884</v>
      </c>
      <c r="V70" s="209">
        <v>0.42777777777777776</v>
      </c>
      <c r="W70" s="209">
        <v>0.48194444444444445</v>
      </c>
      <c r="X70" s="209">
        <v>0.63124999999999998</v>
      </c>
      <c r="Y70" s="208"/>
      <c r="Z70" s="209">
        <v>0.54583333333333328</v>
      </c>
      <c r="AA70" s="207">
        <v>0.66874999999999996</v>
      </c>
      <c r="AB70" s="192"/>
      <c r="AC70" s="18">
        <f>VLOOKUP(AD70,id!$A:$C,3,0)</f>
        <v>277</v>
      </c>
      <c r="AD70" s="18" t="str">
        <f t="shared" si="15"/>
        <v>TeległówTomasz1977</v>
      </c>
      <c r="AE70" s="9" t="str">
        <f t="shared" si="16"/>
        <v>Teległów</v>
      </c>
      <c r="AF70" s="9" t="str">
        <f t="shared" si="16"/>
        <v>Tomasz</v>
      </c>
      <c r="AG70" s="9" t="str">
        <f t="shared" si="17"/>
        <v>Black Cat Dawn</v>
      </c>
      <c r="AH70" s="9">
        <f t="shared" si="18"/>
        <v>1977</v>
      </c>
      <c r="AI70" s="9">
        <f t="shared" si="10"/>
        <v>20.177489817702547</v>
      </c>
      <c r="AJ70" s="9"/>
      <c r="AK70" s="9">
        <f t="shared" si="11"/>
        <v>0.89541715628672147</v>
      </c>
      <c r="AL70" s="9">
        <f t="shared" si="12"/>
        <v>1</v>
      </c>
      <c r="AM70" s="9">
        <f t="shared" si="13"/>
        <v>1</v>
      </c>
      <c r="AN70" s="9">
        <f t="shared" si="14"/>
        <v>1</v>
      </c>
    </row>
    <row r="71" spans="1:40" ht="15" customHeight="1">
      <c r="A71" s="206">
        <v>71</v>
      </c>
      <c r="B71" s="203">
        <v>66</v>
      </c>
      <c r="C71" s="205"/>
      <c r="D71" s="203">
        <v>3140</v>
      </c>
      <c r="E71" s="203" t="s">
        <v>842</v>
      </c>
      <c r="F71" s="203" t="s">
        <v>172</v>
      </c>
      <c r="G71" s="203">
        <v>1988</v>
      </c>
      <c r="H71" s="203" t="s">
        <v>510</v>
      </c>
      <c r="I71" s="203" t="s">
        <v>841</v>
      </c>
      <c r="J71" s="203">
        <v>35</v>
      </c>
      <c r="K71" s="203">
        <v>10</v>
      </c>
      <c r="L71" s="203">
        <v>35</v>
      </c>
      <c r="M71" s="204">
        <v>0.34475694444444444</v>
      </c>
      <c r="N71" s="203">
        <v>0</v>
      </c>
      <c r="O71" s="202">
        <v>0.52569444444444446</v>
      </c>
      <c r="P71" s="202">
        <v>0.68402777777777779</v>
      </c>
      <c r="Q71" s="202">
        <v>0.41736111111111113</v>
      </c>
      <c r="R71" s="202">
        <v>0.37708333333333333</v>
      </c>
      <c r="S71" s="202">
        <v>0.43680555555555556</v>
      </c>
      <c r="T71" s="201"/>
      <c r="U71" s="202">
        <v>0.45277777777777778</v>
      </c>
      <c r="V71" s="201"/>
      <c r="W71" s="202">
        <v>0.59027777777777779</v>
      </c>
      <c r="X71" s="202">
        <v>0.39513888888888887</v>
      </c>
      <c r="Y71" s="202">
        <v>0.4909722222222222</v>
      </c>
      <c r="Z71" s="202">
        <v>0.65138888888888891</v>
      </c>
      <c r="AA71" s="200">
        <v>0.69861111111111107</v>
      </c>
      <c r="AB71" s="191"/>
      <c r="AC71" s="18">
        <f>VLOOKUP(AD71,id!$A:$C,3,0)</f>
        <v>278</v>
      </c>
      <c r="AD71" s="18" t="str">
        <f t="shared" si="15"/>
        <v>KnitterJakub1988</v>
      </c>
      <c r="AE71" s="9" t="str">
        <f t="shared" si="16"/>
        <v>Knitter</v>
      </c>
      <c r="AF71" s="9" t="str">
        <f t="shared" si="16"/>
        <v>Jakub</v>
      </c>
      <c r="AG71" s="9" t="str">
        <f t="shared" si="17"/>
        <v>Wild Snakes</v>
      </c>
      <c r="AH71" s="9">
        <f t="shared" si="18"/>
        <v>1988</v>
      </c>
      <c r="AI71" s="9">
        <f t="shared" si="10"/>
        <v>18.446752029935062</v>
      </c>
      <c r="AJ71" s="9"/>
      <c r="AK71" s="9">
        <f t="shared" si="11"/>
        <v>0.91422432604827608</v>
      </c>
      <c r="AL71" s="9">
        <f t="shared" si="12"/>
        <v>1</v>
      </c>
      <c r="AM71" s="9">
        <f t="shared" si="13"/>
        <v>1</v>
      </c>
      <c r="AN71" s="9">
        <f t="shared" si="14"/>
        <v>1</v>
      </c>
    </row>
    <row r="72" spans="1:40" ht="15" customHeight="1">
      <c r="A72" s="206">
        <v>73</v>
      </c>
      <c r="B72" s="203">
        <v>67</v>
      </c>
      <c r="C72" s="205"/>
      <c r="D72" s="203">
        <v>3025</v>
      </c>
      <c r="E72" s="203" t="s">
        <v>838</v>
      </c>
      <c r="F72" s="203" t="s">
        <v>399</v>
      </c>
      <c r="G72" s="203">
        <v>1982</v>
      </c>
      <c r="H72" s="203" t="s">
        <v>837</v>
      </c>
      <c r="I72" s="203" t="s">
        <v>836</v>
      </c>
      <c r="J72" s="203">
        <v>35</v>
      </c>
      <c r="K72" s="203">
        <v>10</v>
      </c>
      <c r="L72" s="203">
        <v>35</v>
      </c>
      <c r="M72" s="204">
        <v>0.34679398148148149</v>
      </c>
      <c r="N72" s="203">
        <v>0</v>
      </c>
      <c r="O72" s="201"/>
      <c r="P72" s="202">
        <v>0.37708333333333333</v>
      </c>
      <c r="Q72" s="202">
        <v>0.63888888888888884</v>
      </c>
      <c r="R72" s="202">
        <v>0.67986111111111114</v>
      </c>
      <c r="S72" s="202">
        <v>0.62222222222222223</v>
      </c>
      <c r="T72" s="202">
        <v>0.40694444444444444</v>
      </c>
      <c r="U72" s="202">
        <v>0.58819444444444446</v>
      </c>
      <c r="V72" s="202">
        <v>0.44513888888888886</v>
      </c>
      <c r="W72" s="202">
        <v>0.53680555555555554</v>
      </c>
      <c r="X72" s="202">
        <v>0.66111111111111109</v>
      </c>
      <c r="Y72" s="201"/>
      <c r="Z72" s="202">
        <v>0.4909722222222222</v>
      </c>
      <c r="AA72" s="200">
        <v>0.7006944444444444</v>
      </c>
      <c r="AB72" s="191"/>
      <c r="AC72" s="18">
        <f>VLOOKUP(AD72,id!$A:$C,3,0)</f>
        <v>279</v>
      </c>
      <c r="AD72" s="18" t="str">
        <f t="shared" si="15"/>
        <v>PelichowskiDamian1982</v>
      </c>
      <c r="AE72" s="9" t="str">
        <f t="shared" si="16"/>
        <v>Pelichowski</v>
      </c>
      <c r="AF72" s="9" t="str">
        <f t="shared" si="16"/>
        <v>Damian</v>
      </c>
      <c r="AG72" s="9" t="str">
        <f t="shared" si="17"/>
        <v>Bejbol Team</v>
      </c>
      <c r="AH72" s="9">
        <f t="shared" si="18"/>
        <v>1982</v>
      </c>
      <c r="AI72" s="9">
        <f t="shared" si="10"/>
        <v>18.338397447374284</v>
      </c>
      <c r="AJ72" s="9"/>
      <c r="AK72" s="9">
        <f t="shared" si="11"/>
        <v>0.99412608884290621</v>
      </c>
      <c r="AL72" s="9">
        <f t="shared" si="12"/>
        <v>1</v>
      </c>
      <c r="AM72" s="9">
        <f t="shared" si="13"/>
        <v>1</v>
      </c>
      <c r="AN72" s="9">
        <f t="shared" si="14"/>
        <v>1</v>
      </c>
    </row>
    <row r="73" spans="1:40" s="170" customFormat="1" ht="15" customHeight="1">
      <c r="A73" s="213">
        <v>74</v>
      </c>
      <c r="B73" s="210">
        <v>68</v>
      </c>
      <c r="C73" s="212"/>
      <c r="D73" s="210">
        <v>3048</v>
      </c>
      <c r="E73" s="210" t="s">
        <v>835</v>
      </c>
      <c r="F73" s="210" t="s">
        <v>91</v>
      </c>
      <c r="G73" s="210">
        <v>1975</v>
      </c>
      <c r="H73" s="210" t="s">
        <v>572</v>
      </c>
      <c r="I73" s="210" t="s">
        <v>834</v>
      </c>
      <c r="J73" s="210">
        <v>35</v>
      </c>
      <c r="K73" s="210">
        <v>10</v>
      </c>
      <c r="L73" s="210">
        <v>35</v>
      </c>
      <c r="M73" s="211">
        <v>0.3646064814814815</v>
      </c>
      <c r="N73" s="210">
        <v>0</v>
      </c>
      <c r="O73" s="209">
        <v>0.52361111111111114</v>
      </c>
      <c r="P73" s="209">
        <v>0.70277777777777772</v>
      </c>
      <c r="Q73" s="209">
        <v>0.41875000000000001</v>
      </c>
      <c r="R73" s="209">
        <v>0.37708333333333333</v>
      </c>
      <c r="S73" s="209">
        <v>0.44444444444444442</v>
      </c>
      <c r="T73" s="208"/>
      <c r="U73" s="209">
        <v>0.46180555555555558</v>
      </c>
      <c r="V73" s="208"/>
      <c r="W73" s="209">
        <v>0.61736111111111114</v>
      </c>
      <c r="X73" s="209">
        <v>0.39652777777777776</v>
      </c>
      <c r="Y73" s="209">
        <v>0.49513888888888891</v>
      </c>
      <c r="Z73" s="209">
        <v>0.56597222222222221</v>
      </c>
      <c r="AA73" s="207">
        <v>0.71875</v>
      </c>
      <c r="AB73" s="192"/>
      <c r="AC73" s="18">
        <f>VLOOKUP(AD73,id!$A:$C,3,0)</f>
        <v>280</v>
      </c>
      <c r="AD73" s="18" t="str">
        <f t="shared" si="15"/>
        <v>LisowskiAdam1975</v>
      </c>
      <c r="AE73" s="9" t="str">
        <f t="shared" si="16"/>
        <v>Lisowski</v>
      </c>
      <c r="AF73" s="9" t="str">
        <f t="shared" si="16"/>
        <v>Adam</v>
      </c>
      <c r="AG73" s="9" t="str">
        <f t="shared" si="17"/>
        <v>GRAWITACJA GDAŃSK</v>
      </c>
      <c r="AH73" s="9">
        <f t="shared" si="18"/>
        <v>1975</v>
      </c>
      <c r="AI73" s="9">
        <f t="shared" si="10"/>
        <v>17.442492626362633</v>
      </c>
      <c r="AJ73" s="9"/>
      <c r="AK73" s="9">
        <f t="shared" si="11"/>
        <v>0.95114595898673093</v>
      </c>
      <c r="AL73" s="9">
        <f t="shared" si="12"/>
        <v>1</v>
      </c>
      <c r="AM73" s="9">
        <f t="shared" si="13"/>
        <v>1</v>
      </c>
      <c r="AN73" s="9">
        <f t="shared" si="14"/>
        <v>1</v>
      </c>
    </row>
    <row r="74" spans="1:40" ht="15" customHeight="1">
      <c r="A74" s="206">
        <v>75</v>
      </c>
      <c r="B74" s="203">
        <v>69</v>
      </c>
      <c r="C74" s="205"/>
      <c r="D74" s="203">
        <v>3036</v>
      </c>
      <c r="E74" s="203" t="s">
        <v>833</v>
      </c>
      <c r="F74" s="203" t="s">
        <v>29</v>
      </c>
      <c r="G74" s="203">
        <v>1979</v>
      </c>
      <c r="H74" s="203" t="s">
        <v>321</v>
      </c>
      <c r="I74" s="203" t="s">
        <v>554</v>
      </c>
      <c r="J74" s="203">
        <v>35</v>
      </c>
      <c r="K74" s="203">
        <v>10</v>
      </c>
      <c r="L74" s="203">
        <v>35</v>
      </c>
      <c r="M74" s="204">
        <v>0.36761574074074072</v>
      </c>
      <c r="N74" s="203">
        <v>0</v>
      </c>
      <c r="O74" s="202">
        <v>0.5493055555555556</v>
      </c>
      <c r="P74" s="202">
        <v>0.70416666666666672</v>
      </c>
      <c r="Q74" s="202">
        <v>0.41666666666666669</v>
      </c>
      <c r="R74" s="202">
        <v>0.37708333333333333</v>
      </c>
      <c r="S74" s="202">
        <v>0.43680555555555556</v>
      </c>
      <c r="T74" s="201"/>
      <c r="U74" s="202">
        <v>0.4548611111111111</v>
      </c>
      <c r="V74" s="201"/>
      <c r="W74" s="202">
        <v>0.60624999999999996</v>
      </c>
      <c r="X74" s="202">
        <v>0.39513888888888887</v>
      </c>
      <c r="Y74" s="202">
        <v>0.51388888888888884</v>
      </c>
      <c r="Z74" s="202">
        <v>0.67291666666666672</v>
      </c>
      <c r="AA74" s="200">
        <v>0.72152777777777777</v>
      </c>
      <c r="AB74" s="191"/>
      <c r="AC74" s="18">
        <f>VLOOKUP(AD74,id!$A:$C,3,0)</f>
        <v>281</v>
      </c>
      <c r="AD74" s="18" t="str">
        <f t="shared" si="15"/>
        <v>LegatLeszek1979</v>
      </c>
      <c r="AE74" s="9" t="str">
        <f t="shared" si="16"/>
        <v>Legat</v>
      </c>
      <c r="AF74" s="9" t="str">
        <f t="shared" si="16"/>
        <v>Leszek</v>
      </c>
      <c r="AG74" s="9" t="str">
        <f t="shared" si="17"/>
        <v>Gdzie jest mój bronks?</v>
      </c>
      <c r="AH74" s="9">
        <f t="shared" si="18"/>
        <v>1979</v>
      </c>
      <c r="AI74" s="9">
        <f t="shared" si="10"/>
        <v>17.299710431196893</v>
      </c>
      <c r="AJ74" s="9"/>
      <c r="AK74" s="9">
        <f t="shared" si="11"/>
        <v>0.99181411749889814</v>
      </c>
      <c r="AL74" s="9">
        <f t="shared" si="12"/>
        <v>1</v>
      </c>
      <c r="AM74" s="9">
        <f t="shared" si="13"/>
        <v>1</v>
      </c>
      <c r="AN74" s="9">
        <f t="shared" si="14"/>
        <v>1</v>
      </c>
    </row>
    <row r="75" spans="1:40" s="170" customFormat="1" ht="15" customHeight="1">
      <c r="A75" s="213">
        <v>76</v>
      </c>
      <c r="B75" s="210">
        <v>70</v>
      </c>
      <c r="C75" s="212"/>
      <c r="D75" s="210">
        <v>3175</v>
      </c>
      <c r="E75" s="210" t="s">
        <v>832</v>
      </c>
      <c r="F75" s="210" t="s">
        <v>38</v>
      </c>
      <c r="G75" s="210">
        <v>1957</v>
      </c>
      <c r="H75" s="210" t="s">
        <v>767</v>
      </c>
      <c r="I75" s="212"/>
      <c r="J75" s="210">
        <v>35</v>
      </c>
      <c r="K75" s="210">
        <v>10</v>
      </c>
      <c r="L75" s="210">
        <v>35</v>
      </c>
      <c r="M75" s="211">
        <v>0.37105324074074075</v>
      </c>
      <c r="N75" s="210">
        <v>0</v>
      </c>
      <c r="O75" s="209">
        <v>0.5756944444444444</v>
      </c>
      <c r="P75" s="209">
        <v>0.71319444444444446</v>
      </c>
      <c r="Q75" s="209">
        <v>0.42986111111111114</v>
      </c>
      <c r="R75" s="209">
        <v>0.38472222222222224</v>
      </c>
      <c r="S75" s="209">
        <v>0.46944444444444444</v>
      </c>
      <c r="T75" s="208"/>
      <c r="U75" s="209">
        <v>0.48888888888888887</v>
      </c>
      <c r="V75" s="208"/>
      <c r="W75" s="209">
        <v>0.62013888888888891</v>
      </c>
      <c r="X75" s="209">
        <v>0.40625</v>
      </c>
      <c r="Y75" s="209">
        <v>0.53819444444444442</v>
      </c>
      <c r="Z75" s="209">
        <v>0.67847222222222225</v>
      </c>
      <c r="AA75" s="207">
        <v>0.72499999999999998</v>
      </c>
      <c r="AB75" s="192"/>
      <c r="AC75" s="18">
        <f>VLOOKUP(AD75,id!$A:$C,3,0)</f>
        <v>282</v>
      </c>
      <c r="AD75" s="18" t="str">
        <f t="shared" si="15"/>
        <v>WentaMarek1957</v>
      </c>
      <c r="AE75" s="9" t="str">
        <f t="shared" si="16"/>
        <v>Wenta</v>
      </c>
      <c r="AF75" s="9" t="str">
        <f t="shared" si="16"/>
        <v>Marek</v>
      </c>
      <c r="AG75" s="9">
        <f t="shared" si="17"/>
        <v>0</v>
      </c>
      <c r="AH75" s="9">
        <f t="shared" si="18"/>
        <v>1957</v>
      </c>
      <c r="AI75" s="9">
        <f t="shared" si="10"/>
        <v>17.139442986857844</v>
      </c>
      <c r="AJ75" s="9"/>
      <c r="AK75" s="9">
        <f t="shared" si="11"/>
        <v>0.99073583081194039</v>
      </c>
      <c r="AL75" s="9">
        <f t="shared" si="12"/>
        <v>1</v>
      </c>
      <c r="AM75" s="9">
        <f t="shared" si="13"/>
        <v>1</v>
      </c>
      <c r="AN75" s="9">
        <f t="shared" si="14"/>
        <v>1</v>
      </c>
    </row>
    <row r="76" spans="1:40" ht="15" customHeight="1">
      <c r="A76" s="206">
        <v>77</v>
      </c>
      <c r="B76" s="203">
        <v>71</v>
      </c>
      <c r="C76" s="205"/>
      <c r="D76" s="203">
        <v>3016</v>
      </c>
      <c r="E76" s="203" t="s">
        <v>831</v>
      </c>
      <c r="F76" s="203" t="s">
        <v>56</v>
      </c>
      <c r="G76" s="203">
        <v>1979</v>
      </c>
      <c r="H76" s="203" t="s">
        <v>474</v>
      </c>
      <c r="I76" s="203" t="s">
        <v>830</v>
      </c>
      <c r="J76" s="203">
        <v>35</v>
      </c>
      <c r="K76" s="203">
        <v>9</v>
      </c>
      <c r="L76" s="203">
        <v>35</v>
      </c>
      <c r="M76" s="204">
        <v>0.37200231481481483</v>
      </c>
      <c r="N76" s="203">
        <v>0</v>
      </c>
      <c r="O76" s="202">
        <v>0.56388888888888888</v>
      </c>
      <c r="P76" s="202">
        <v>0.4152777777777778</v>
      </c>
      <c r="Q76" s="201"/>
      <c r="R76" s="201"/>
      <c r="S76" s="201"/>
      <c r="T76" s="202">
        <v>0.39444444444444443</v>
      </c>
      <c r="U76" s="202">
        <v>0.66111111111111109</v>
      </c>
      <c r="V76" s="202">
        <v>0.46666666666666667</v>
      </c>
      <c r="W76" s="202">
        <v>0.51875000000000004</v>
      </c>
      <c r="X76" s="202">
        <v>0.70347222222222228</v>
      </c>
      <c r="Y76" s="202">
        <v>0.62916666666666665</v>
      </c>
      <c r="Z76" s="202">
        <v>0.43611111111111112</v>
      </c>
      <c r="AA76" s="200">
        <v>0.72569444444444442</v>
      </c>
      <c r="AB76" s="191"/>
      <c r="AC76" s="18">
        <f>VLOOKUP(AD76,id!$A:$C,3,0)</f>
        <v>283</v>
      </c>
      <c r="AD76" s="18" t="str">
        <f t="shared" si="15"/>
        <v>DudaRobert1979</v>
      </c>
      <c r="AE76" s="9" t="str">
        <f t="shared" si="16"/>
        <v>Duda</v>
      </c>
      <c r="AF76" s="9" t="str">
        <f t="shared" si="16"/>
        <v>Robert</v>
      </c>
      <c r="AG76" s="9" t="str">
        <f t="shared" si="17"/>
        <v>tym razem na pewno się uda !</v>
      </c>
      <c r="AH76" s="9">
        <f t="shared" si="18"/>
        <v>1979</v>
      </c>
      <c r="AI76" s="9">
        <f t="shared" si="10"/>
        <v>16.782057532361186</v>
      </c>
      <c r="AJ76" s="9"/>
      <c r="AK76" s="9">
        <f t="shared" si="11"/>
        <v>0.99744874148284124</v>
      </c>
      <c r="AL76" s="9">
        <f t="shared" si="12"/>
        <v>0.9</v>
      </c>
      <c r="AM76" s="9">
        <f t="shared" si="13"/>
        <v>1</v>
      </c>
      <c r="AN76" s="9">
        <f t="shared" si="14"/>
        <v>0.9791483623609768</v>
      </c>
    </row>
    <row r="77" spans="1:40" s="170" customFormat="1" ht="15" customHeight="1">
      <c r="A77" s="213">
        <v>78</v>
      </c>
      <c r="B77" s="210">
        <v>72</v>
      </c>
      <c r="C77" s="212"/>
      <c r="D77" s="210">
        <v>3004</v>
      </c>
      <c r="E77" s="210" t="s">
        <v>829</v>
      </c>
      <c r="F77" s="210" t="s">
        <v>38</v>
      </c>
      <c r="G77" s="210">
        <v>1955</v>
      </c>
      <c r="H77" s="210" t="s">
        <v>510</v>
      </c>
      <c r="I77" s="212"/>
      <c r="J77" s="210">
        <v>34</v>
      </c>
      <c r="K77" s="210">
        <v>11</v>
      </c>
      <c r="L77" s="210">
        <v>41</v>
      </c>
      <c r="M77" s="211">
        <v>0.3793287037037037</v>
      </c>
      <c r="N77" s="210">
        <v>7</v>
      </c>
      <c r="O77" s="209">
        <v>0.5493055555555556</v>
      </c>
      <c r="P77" s="208"/>
      <c r="Q77" s="209">
        <v>0.41458333333333336</v>
      </c>
      <c r="R77" s="209">
        <v>0.37638888888888888</v>
      </c>
      <c r="S77" s="209">
        <v>0.46597222222222223</v>
      </c>
      <c r="T77" s="209">
        <v>0.7104166666666667</v>
      </c>
      <c r="U77" s="208">
        <v>0.47916666666666669</v>
      </c>
      <c r="V77" s="209">
        <v>0.67638888888888893</v>
      </c>
      <c r="W77" s="209">
        <v>0.63472222222222219</v>
      </c>
      <c r="X77" s="209">
        <v>0.39166666666666666</v>
      </c>
      <c r="Y77" s="209">
        <v>0.51736111111111116</v>
      </c>
      <c r="Z77" s="209">
        <v>0.6020833333333333</v>
      </c>
      <c r="AA77" s="207">
        <v>0.73333333333333328</v>
      </c>
      <c r="AB77" s="192"/>
      <c r="AC77" s="18">
        <f>VLOOKUP(AD77,id!$A:$C,3,0)</f>
        <v>284</v>
      </c>
      <c r="AD77" s="18" t="str">
        <f t="shared" si="15"/>
        <v>BenasiewiczMarek1955</v>
      </c>
      <c r="AE77" s="9" t="str">
        <f t="shared" si="16"/>
        <v>Benasiewicz</v>
      </c>
      <c r="AF77" s="9" t="str">
        <f t="shared" si="16"/>
        <v>Marek</v>
      </c>
      <c r="AG77" s="9">
        <f t="shared" si="17"/>
        <v>0</v>
      </c>
      <c r="AH77" s="9">
        <f t="shared" si="18"/>
        <v>1955</v>
      </c>
      <c r="AI77" s="9">
        <f t="shared" si="10"/>
        <v>16.302570174293724</v>
      </c>
      <c r="AJ77" s="9"/>
      <c r="AK77" s="9">
        <f t="shared" si="11"/>
        <v>0.98068590956245805</v>
      </c>
      <c r="AL77" s="9">
        <f t="shared" si="12"/>
        <v>1.2222222222222223</v>
      </c>
      <c r="AM77" s="9">
        <f t="shared" si="13"/>
        <v>0.97142857142857142</v>
      </c>
      <c r="AN77" s="9">
        <f t="shared" si="14"/>
        <v>1.0409503969692568</v>
      </c>
    </row>
    <row r="78" spans="1:40" s="170" customFormat="1" ht="15" customHeight="1">
      <c r="A78" s="213">
        <v>80</v>
      </c>
      <c r="B78" s="210">
        <v>73</v>
      </c>
      <c r="C78" s="212"/>
      <c r="D78" s="210">
        <v>3032</v>
      </c>
      <c r="E78" s="210" t="s">
        <v>826</v>
      </c>
      <c r="F78" s="210" t="s">
        <v>957</v>
      </c>
      <c r="G78" s="210">
        <v>1992</v>
      </c>
      <c r="H78" s="210" t="s">
        <v>321</v>
      </c>
      <c r="I78" s="210" t="s">
        <v>825</v>
      </c>
      <c r="J78" s="210">
        <v>34</v>
      </c>
      <c r="K78" s="210">
        <v>11</v>
      </c>
      <c r="L78" s="210">
        <v>41</v>
      </c>
      <c r="M78" s="211">
        <v>0.37962962962962965</v>
      </c>
      <c r="N78" s="210">
        <v>7</v>
      </c>
      <c r="O78" s="209">
        <v>0.53472222222222221</v>
      </c>
      <c r="P78" s="208"/>
      <c r="Q78" s="209">
        <v>0.41319444444444442</v>
      </c>
      <c r="R78" s="209">
        <v>0.37638888888888888</v>
      </c>
      <c r="S78" s="209">
        <v>0.43680555555555556</v>
      </c>
      <c r="T78" s="209">
        <v>0.69513888888888886</v>
      </c>
      <c r="U78" s="209">
        <v>0.45277777777777778</v>
      </c>
      <c r="V78" s="209">
        <v>0.61736111111111114</v>
      </c>
      <c r="W78" s="209">
        <v>0.56527777777777777</v>
      </c>
      <c r="X78" s="209">
        <v>0.39166666666666666</v>
      </c>
      <c r="Y78" s="209">
        <v>0.48888888888888887</v>
      </c>
      <c r="Z78" s="209">
        <v>0.65972222222222221</v>
      </c>
      <c r="AA78" s="207">
        <v>0.73333333333333328</v>
      </c>
      <c r="AB78" s="192"/>
      <c r="AC78" s="18">
        <f>VLOOKUP(AD78,id!$A:$C,3,0)</f>
        <v>285</v>
      </c>
      <c r="AD78" s="18" t="str">
        <f t="shared" si="15"/>
        <v>GrodeckiFilipKordian1992</v>
      </c>
      <c r="AE78" s="9" t="str">
        <f t="shared" si="16"/>
        <v>Grodecki</v>
      </c>
      <c r="AF78" s="9" t="str">
        <f t="shared" si="16"/>
        <v>FilipKordian</v>
      </c>
      <c r="AG78" s="9" t="str">
        <f t="shared" si="17"/>
        <v>Pod Napięciem</v>
      </c>
      <c r="AH78" s="9">
        <f t="shared" si="18"/>
        <v>1992</v>
      </c>
      <c r="AI78" s="9">
        <f t="shared" si="10"/>
        <v>16.289647405253124</v>
      </c>
      <c r="AJ78" s="9"/>
      <c r="AK78" s="9">
        <f t="shared" si="11"/>
        <v>0.99920731707317068</v>
      </c>
      <c r="AL78" s="9">
        <f t="shared" si="12"/>
        <v>1</v>
      </c>
      <c r="AM78" s="9">
        <f t="shared" si="13"/>
        <v>1</v>
      </c>
      <c r="AN78" s="9">
        <f t="shared" si="14"/>
        <v>1</v>
      </c>
    </row>
    <row r="79" spans="1:40" s="170" customFormat="1" ht="15" customHeight="1">
      <c r="A79" s="206">
        <v>81</v>
      </c>
      <c r="B79" s="203">
        <v>74</v>
      </c>
      <c r="C79" s="205"/>
      <c r="D79" s="203">
        <v>3066</v>
      </c>
      <c r="E79" s="203" t="s">
        <v>177</v>
      </c>
      <c r="F79" s="203" t="s">
        <v>618</v>
      </c>
      <c r="G79" s="203">
        <v>1975</v>
      </c>
      <c r="H79" s="203" t="s">
        <v>321</v>
      </c>
      <c r="I79" s="203" t="s">
        <v>469</v>
      </c>
      <c r="J79" s="203">
        <v>34</v>
      </c>
      <c r="K79" s="203">
        <v>9</v>
      </c>
      <c r="L79" s="203">
        <v>34</v>
      </c>
      <c r="M79" s="204">
        <v>0.3555787037037037</v>
      </c>
      <c r="N79" s="203">
        <v>0</v>
      </c>
      <c r="O79" s="202">
        <v>0.56458333333333333</v>
      </c>
      <c r="P79" s="201"/>
      <c r="Q79" s="202">
        <v>0.42708333333333331</v>
      </c>
      <c r="R79" s="202">
        <v>0.37569444444444444</v>
      </c>
      <c r="S79" s="202">
        <v>0.48541666666666666</v>
      </c>
      <c r="T79" s="201"/>
      <c r="U79" s="202">
        <v>0.50069444444444444</v>
      </c>
      <c r="V79" s="201"/>
      <c r="W79" s="202">
        <v>0.60486111111111107</v>
      </c>
      <c r="X79" s="202">
        <v>0.40069444444444446</v>
      </c>
      <c r="Y79" s="202">
        <v>0.5229166666666667</v>
      </c>
      <c r="Z79" s="202">
        <v>0.66180555555555554</v>
      </c>
      <c r="AA79" s="200">
        <v>0.70972222222222225</v>
      </c>
      <c r="AB79" s="191"/>
      <c r="AC79" s="18">
        <f>VLOOKUP(AD79,id!$A:$C,3,0)</f>
        <v>286</v>
      </c>
      <c r="AD79" s="18" t="str">
        <f t="shared" si="15"/>
        <v>MorawskiMikołaj1975</v>
      </c>
      <c r="AE79" s="9" t="str">
        <f t="shared" si="16"/>
        <v>Morawski</v>
      </c>
      <c r="AF79" s="9" t="str">
        <f t="shared" si="16"/>
        <v>Mikołaj</v>
      </c>
      <c r="AG79" s="9" t="str">
        <f t="shared" si="17"/>
        <v>WARMA Team</v>
      </c>
      <c r="AH79" s="9">
        <f t="shared" si="18"/>
        <v>1975</v>
      </c>
      <c r="AI79" s="9">
        <f t="shared" si="10"/>
        <v>15.648821934917056</v>
      </c>
      <c r="AJ79" s="9"/>
      <c r="AK79" s="9">
        <f t="shared" si="11"/>
        <v>1.067638825597292</v>
      </c>
      <c r="AL79" s="9">
        <f t="shared" si="12"/>
        <v>0.81818181818181823</v>
      </c>
      <c r="AM79" s="9">
        <f t="shared" si="13"/>
        <v>1</v>
      </c>
      <c r="AN79" s="9">
        <f t="shared" si="14"/>
        <v>0.96066056837243674</v>
      </c>
    </row>
    <row r="80" spans="1:40" s="170" customFormat="1" ht="15" customHeight="1">
      <c r="A80" s="213">
        <v>82</v>
      </c>
      <c r="B80" s="210">
        <v>75</v>
      </c>
      <c r="C80" s="212"/>
      <c r="D80" s="210">
        <v>3089</v>
      </c>
      <c r="E80" s="210" t="s">
        <v>824</v>
      </c>
      <c r="F80" s="210" t="s">
        <v>823</v>
      </c>
      <c r="G80" s="210">
        <v>1971</v>
      </c>
      <c r="H80" s="210" t="s">
        <v>510</v>
      </c>
      <c r="I80" s="210" t="s">
        <v>822</v>
      </c>
      <c r="J80" s="210">
        <v>34</v>
      </c>
      <c r="K80" s="210">
        <v>9</v>
      </c>
      <c r="L80" s="210">
        <v>34</v>
      </c>
      <c r="M80" s="211">
        <v>0.36393518518518519</v>
      </c>
      <c r="N80" s="210">
        <v>0</v>
      </c>
      <c r="O80" s="209">
        <v>0.54374999999999996</v>
      </c>
      <c r="P80" s="209">
        <v>0.375</v>
      </c>
      <c r="Q80" s="209">
        <v>0.67638888888888893</v>
      </c>
      <c r="R80" s="208"/>
      <c r="S80" s="208"/>
      <c r="T80" s="208"/>
      <c r="U80" s="209">
        <v>0.59305555555555556</v>
      </c>
      <c r="V80" s="209">
        <v>0.43541666666666667</v>
      </c>
      <c r="W80" s="209">
        <v>0.51041666666666663</v>
      </c>
      <c r="X80" s="209">
        <v>0.69513888888888886</v>
      </c>
      <c r="Y80" s="209">
        <v>0.56666666666666665</v>
      </c>
      <c r="Z80" s="209">
        <v>0.47361111111111109</v>
      </c>
      <c r="AA80" s="207">
        <v>0.71805555555555556</v>
      </c>
      <c r="AB80" s="192"/>
      <c r="AC80" s="18">
        <f>VLOOKUP(AD80,id!$A:$C,3,0)</f>
        <v>287</v>
      </c>
      <c r="AD80" s="18" t="str">
        <f t="shared" si="15"/>
        <v>BorkoRyszard1971</v>
      </c>
      <c r="AE80" s="9" t="str">
        <f t="shared" si="16"/>
        <v>Borko</v>
      </c>
      <c r="AF80" s="9" t="str">
        <f t="shared" si="16"/>
        <v>Ryszard</v>
      </c>
      <c r="AG80" s="9" t="str">
        <f t="shared" si="17"/>
        <v>KS Pidrina Gdynia</v>
      </c>
      <c r="AH80" s="9">
        <f t="shared" si="18"/>
        <v>1971</v>
      </c>
      <c r="AI80" s="9">
        <f t="shared" ref="AI80:AI143" si="19">AI79*IF(AM80&lt;1,AM80,IF(AN80&lt;1,AN80,IF(AL80&lt;1,AL80,IF(AK80&lt;1,AK80,1))))</f>
        <v>15.289502209786342</v>
      </c>
      <c r="AJ80" s="9"/>
      <c r="AK80" s="9">
        <f t="shared" ref="AK80:AK143" si="20">M79/M80</f>
        <v>0.97703854471441287</v>
      </c>
      <c r="AL80" s="9">
        <f t="shared" ref="AL80:AL143" si="21">K80/K79</f>
        <v>1</v>
      </c>
      <c r="AM80" s="9">
        <f t="shared" ref="AM80:AM143" si="22">J80/J79</f>
        <v>1</v>
      </c>
      <c r="AN80" s="9">
        <f t="shared" ref="AN80:AN143" si="23">AL80^0.2</f>
        <v>1</v>
      </c>
    </row>
    <row r="81" spans="1:40" s="170" customFormat="1" ht="15" customHeight="1">
      <c r="A81" s="206">
        <v>83</v>
      </c>
      <c r="B81" s="203">
        <v>76</v>
      </c>
      <c r="C81" s="205"/>
      <c r="D81" s="203">
        <v>3035</v>
      </c>
      <c r="E81" s="203" t="s">
        <v>821</v>
      </c>
      <c r="F81" s="203" t="s">
        <v>19</v>
      </c>
      <c r="G81" s="203">
        <v>1977</v>
      </c>
      <c r="H81" s="203" t="s">
        <v>321</v>
      </c>
      <c r="I81" s="203" t="s">
        <v>554</v>
      </c>
      <c r="J81" s="203">
        <v>34</v>
      </c>
      <c r="K81" s="203">
        <v>9</v>
      </c>
      <c r="L81" s="203">
        <v>34</v>
      </c>
      <c r="M81" s="204">
        <v>0.3714351851851852</v>
      </c>
      <c r="N81" s="203">
        <v>0</v>
      </c>
      <c r="O81" s="202">
        <v>0.54861111111111116</v>
      </c>
      <c r="P81" s="201"/>
      <c r="Q81" s="202">
        <v>0.41666666666666669</v>
      </c>
      <c r="R81" s="202">
        <v>0.37708333333333333</v>
      </c>
      <c r="S81" s="202">
        <v>0.43680555555555556</v>
      </c>
      <c r="T81" s="201"/>
      <c r="U81" s="202">
        <v>0.45416666666666666</v>
      </c>
      <c r="V81" s="201"/>
      <c r="W81" s="202">
        <v>0.60624999999999996</v>
      </c>
      <c r="X81" s="202">
        <v>0.39444444444444443</v>
      </c>
      <c r="Y81" s="202">
        <v>0.51388888888888884</v>
      </c>
      <c r="Z81" s="202">
        <v>0.6645833333333333</v>
      </c>
      <c r="AA81" s="200">
        <v>0.72499999999999998</v>
      </c>
      <c r="AB81" s="191"/>
      <c r="AC81" s="18">
        <f>VLOOKUP(AD81,id!$A:$C,3,0)</f>
        <v>288</v>
      </c>
      <c r="AD81" s="18" t="str">
        <f t="shared" si="15"/>
        <v>BowarPiotr1977</v>
      </c>
      <c r="AE81" s="9" t="str">
        <f t="shared" si="16"/>
        <v>Bowar</v>
      </c>
      <c r="AF81" s="9" t="str">
        <f t="shared" si="16"/>
        <v>Piotr</v>
      </c>
      <c r="AG81" s="9" t="str">
        <f t="shared" si="17"/>
        <v>Gdzie jest mój bronks?</v>
      </c>
      <c r="AH81" s="9">
        <f t="shared" si="18"/>
        <v>1977</v>
      </c>
      <c r="AI81" s="9">
        <f t="shared" si="19"/>
        <v>14.980777373941223</v>
      </c>
      <c r="AJ81" s="9"/>
      <c r="AK81" s="9">
        <f t="shared" si="20"/>
        <v>0.97980805185092856</v>
      </c>
      <c r="AL81" s="9">
        <f t="shared" si="21"/>
        <v>1</v>
      </c>
      <c r="AM81" s="9">
        <f t="shared" si="22"/>
        <v>1</v>
      </c>
      <c r="AN81" s="9">
        <f t="shared" si="23"/>
        <v>1</v>
      </c>
    </row>
    <row r="82" spans="1:40" s="170" customFormat="1" ht="15" customHeight="1">
      <c r="A82" s="213">
        <v>84</v>
      </c>
      <c r="B82" s="210">
        <v>77</v>
      </c>
      <c r="C82" s="212"/>
      <c r="D82" s="210">
        <v>3072</v>
      </c>
      <c r="E82" s="210" t="s">
        <v>768</v>
      </c>
      <c r="F82" s="210" t="s">
        <v>528</v>
      </c>
      <c r="G82" s="210">
        <v>1955</v>
      </c>
      <c r="H82" s="210" t="s">
        <v>510</v>
      </c>
      <c r="I82" s="212"/>
      <c r="J82" s="210">
        <v>34</v>
      </c>
      <c r="K82" s="210">
        <v>9</v>
      </c>
      <c r="L82" s="210">
        <v>34</v>
      </c>
      <c r="M82" s="211">
        <v>0.37473379629629627</v>
      </c>
      <c r="N82" s="210">
        <v>0</v>
      </c>
      <c r="O82" s="209">
        <v>0.62013888888888891</v>
      </c>
      <c r="P82" s="208"/>
      <c r="Q82" s="209">
        <v>0.49513888888888891</v>
      </c>
      <c r="R82" s="209">
        <v>0.39027777777777778</v>
      </c>
      <c r="S82" s="209">
        <v>0.54374999999999996</v>
      </c>
      <c r="T82" s="208"/>
      <c r="U82" s="209">
        <v>0.56041666666666667</v>
      </c>
      <c r="V82" s="208"/>
      <c r="W82" s="209">
        <v>0.65277777777777779</v>
      </c>
      <c r="X82" s="209">
        <v>0.40902777777777777</v>
      </c>
      <c r="Y82" s="209">
        <v>0.58472222222222225</v>
      </c>
      <c r="Z82" s="209">
        <v>0.44027777777777777</v>
      </c>
      <c r="AA82" s="207">
        <v>0.72847222222222219</v>
      </c>
      <c r="AB82" s="192"/>
      <c r="AC82" s="18">
        <f>VLOOKUP(AD82,id!$A:$C,3,0)</f>
        <v>289</v>
      </c>
      <c r="AD82" s="18" t="str">
        <f t="shared" si="15"/>
        <v>CiskowskiWaldemar1955</v>
      </c>
      <c r="AE82" s="9" t="str">
        <f t="shared" si="16"/>
        <v>Ciskowski</v>
      </c>
      <c r="AF82" s="9" t="str">
        <f t="shared" si="16"/>
        <v>Waldemar</v>
      </c>
      <c r="AG82" s="9">
        <f t="shared" si="17"/>
        <v>0</v>
      </c>
      <c r="AH82" s="9">
        <f t="shared" si="18"/>
        <v>1955</v>
      </c>
      <c r="AI82" s="9">
        <f t="shared" si="19"/>
        <v>14.848908406724581</v>
      </c>
      <c r="AJ82" s="9"/>
      <c r="AK82" s="9">
        <f t="shared" si="20"/>
        <v>0.991197454983476</v>
      </c>
      <c r="AL82" s="9">
        <f t="shared" si="21"/>
        <v>1</v>
      </c>
      <c r="AM82" s="9">
        <f t="shared" si="22"/>
        <v>1</v>
      </c>
      <c r="AN82" s="9">
        <f t="shared" si="23"/>
        <v>1</v>
      </c>
    </row>
    <row r="83" spans="1:40" s="170" customFormat="1" ht="15" customHeight="1">
      <c r="A83" s="213">
        <v>86</v>
      </c>
      <c r="B83" s="210">
        <v>78</v>
      </c>
      <c r="C83" s="212"/>
      <c r="D83" s="210">
        <v>3040</v>
      </c>
      <c r="E83" s="210" t="s">
        <v>817</v>
      </c>
      <c r="F83" s="210" t="s">
        <v>552</v>
      </c>
      <c r="G83" s="210">
        <v>1971</v>
      </c>
      <c r="H83" s="210" t="s">
        <v>504</v>
      </c>
      <c r="I83" s="210" t="s">
        <v>816</v>
      </c>
      <c r="J83" s="210">
        <v>33</v>
      </c>
      <c r="K83" s="210">
        <v>10</v>
      </c>
      <c r="L83" s="210">
        <v>33</v>
      </c>
      <c r="M83" s="211">
        <v>0.35113425925925928</v>
      </c>
      <c r="N83" s="210">
        <v>0</v>
      </c>
      <c r="O83" s="209">
        <v>0.56041666666666667</v>
      </c>
      <c r="P83" s="209">
        <v>0.37638888888888888</v>
      </c>
      <c r="Q83" s="209">
        <v>0.64027777777777772</v>
      </c>
      <c r="R83" s="209">
        <v>0.68194444444444446</v>
      </c>
      <c r="S83" s="208"/>
      <c r="T83" s="209">
        <v>0.40069444444444446</v>
      </c>
      <c r="U83" s="209">
        <v>0.59722222222222221</v>
      </c>
      <c r="V83" s="209">
        <v>0.44027777777777777</v>
      </c>
      <c r="W83" s="209">
        <v>0.52500000000000002</v>
      </c>
      <c r="X83" s="209">
        <v>0.66111111111111109</v>
      </c>
      <c r="Y83" s="208"/>
      <c r="Z83" s="209">
        <v>0.48680555555555555</v>
      </c>
      <c r="AA83" s="207">
        <v>0.70486111111111116</v>
      </c>
      <c r="AB83" s="192"/>
      <c r="AC83" s="18">
        <f>VLOOKUP(AD83,id!$A:$C,3,0)</f>
        <v>290</v>
      </c>
      <c r="AD83" s="18" t="str">
        <f t="shared" si="15"/>
        <v>PrazanowskiMariusz1971</v>
      </c>
      <c r="AE83" s="9" t="str">
        <f t="shared" si="16"/>
        <v>Prazanowski</v>
      </c>
      <c r="AF83" s="9" t="str">
        <f t="shared" si="16"/>
        <v>Mariusz</v>
      </c>
      <c r="AG83" s="9" t="str">
        <f t="shared" si="17"/>
        <v>Cyklo Kwidzyn</v>
      </c>
      <c r="AH83" s="9">
        <f t="shared" si="18"/>
        <v>1971</v>
      </c>
      <c r="AI83" s="9">
        <f t="shared" si="19"/>
        <v>14.412175806526799</v>
      </c>
      <c r="AJ83" s="9"/>
      <c r="AK83" s="9">
        <f t="shared" si="20"/>
        <v>1.0672094403058869</v>
      </c>
      <c r="AL83" s="9">
        <f t="shared" si="21"/>
        <v>1.1111111111111112</v>
      </c>
      <c r="AM83" s="9">
        <f t="shared" si="22"/>
        <v>0.97058823529411764</v>
      </c>
      <c r="AN83" s="9">
        <f t="shared" si="23"/>
        <v>1.0212956876001351</v>
      </c>
    </row>
    <row r="84" spans="1:40" s="170" customFormat="1" ht="15" customHeight="1">
      <c r="A84" s="206">
        <v>87</v>
      </c>
      <c r="B84" s="203">
        <v>79</v>
      </c>
      <c r="C84" s="205"/>
      <c r="D84" s="203">
        <v>3171</v>
      </c>
      <c r="E84" s="203" t="s">
        <v>815</v>
      </c>
      <c r="F84" s="203" t="s">
        <v>55</v>
      </c>
      <c r="G84" s="203">
        <v>1971</v>
      </c>
      <c r="H84" s="203" t="s">
        <v>504</v>
      </c>
      <c r="I84" s="205"/>
      <c r="J84" s="203">
        <v>33</v>
      </c>
      <c r="K84" s="203">
        <v>10</v>
      </c>
      <c r="L84" s="203">
        <v>33</v>
      </c>
      <c r="M84" s="204">
        <v>0.35128472222222223</v>
      </c>
      <c r="N84" s="203">
        <v>0</v>
      </c>
      <c r="O84" s="202">
        <v>0.56041666666666667</v>
      </c>
      <c r="P84" s="202">
        <v>0.37638888888888888</v>
      </c>
      <c r="Q84" s="202">
        <v>0.63958333333333328</v>
      </c>
      <c r="R84" s="202">
        <v>0.68125000000000002</v>
      </c>
      <c r="S84" s="201"/>
      <c r="T84" s="202">
        <v>0.40069444444444446</v>
      </c>
      <c r="U84" s="202">
        <v>0.59722222222222221</v>
      </c>
      <c r="V84" s="202">
        <v>0.43958333333333333</v>
      </c>
      <c r="W84" s="202">
        <v>0.52500000000000002</v>
      </c>
      <c r="X84" s="202">
        <v>0.66180555555555554</v>
      </c>
      <c r="Y84" s="201"/>
      <c r="Z84" s="202">
        <v>0.48680555555555555</v>
      </c>
      <c r="AA84" s="200">
        <v>0.70486111111111116</v>
      </c>
      <c r="AB84" s="191"/>
      <c r="AC84" s="18">
        <f>VLOOKUP(AD84,id!$A:$C,3,0)</f>
        <v>291</v>
      </c>
      <c r="AD84" s="18" t="str">
        <f t="shared" si="15"/>
        <v>KaraśTomasz1971</v>
      </c>
      <c r="AE84" s="9" t="str">
        <f t="shared" si="16"/>
        <v>Karaś</v>
      </c>
      <c r="AF84" s="9" t="str">
        <f t="shared" si="16"/>
        <v>Tomasz</v>
      </c>
      <c r="AG84" s="9">
        <f t="shared" si="17"/>
        <v>0</v>
      </c>
      <c r="AH84" s="9">
        <f t="shared" si="18"/>
        <v>1971</v>
      </c>
      <c r="AI84" s="9">
        <f t="shared" si="19"/>
        <v>14.406002755046293</v>
      </c>
      <c r="AJ84" s="9"/>
      <c r="AK84" s="9">
        <f t="shared" si="20"/>
        <v>0.99957167803367275</v>
      </c>
      <c r="AL84" s="9">
        <f t="shared" si="21"/>
        <v>1</v>
      </c>
      <c r="AM84" s="9">
        <f t="shared" si="22"/>
        <v>1</v>
      </c>
      <c r="AN84" s="9">
        <f t="shared" si="23"/>
        <v>1</v>
      </c>
    </row>
    <row r="85" spans="1:40" s="170" customFormat="1" ht="15" customHeight="1">
      <c r="A85" s="213">
        <v>88</v>
      </c>
      <c r="B85" s="210">
        <v>80</v>
      </c>
      <c r="C85" s="212"/>
      <c r="D85" s="210">
        <v>3117</v>
      </c>
      <c r="E85" s="210" t="s">
        <v>814</v>
      </c>
      <c r="F85" s="210" t="s">
        <v>813</v>
      </c>
      <c r="G85" s="210">
        <v>1999</v>
      </c>
      <c r="H85" s="210" t="s">
        <v>307</v>
      </c>
      <c r="I85" s="210" t="s">
        <v>812</v>
      </c>
      <c r="J85" s="210">
        <v>33</v>
      </c>
      <c r="K85" s="210">
        <v>9</v>
      </c>
      <c r="L85" s="210">
        <v>33</v>
      </c>
      <c r="M85" s="211">
        <v>0.35598379629629628</v>
      </c>
      <c r="N85" s="210">
        <v>0</v>
      </c>
      <c r="O85" s="209">
        <v>0.54305555555555551</v>
      </c>
      <c r="P85" s="208"/>
      <c r="Q85" s="209">
        <v>0.45069444444444445</v>
      </c>
      <c r="R85" s="209">
        <v>0.3972222222222222</v>
      </c>
      <c r="S85" s="209">
        <v>0.47013888888888888</v>
      </c>
      <c r="T85" s="208"/>
      <c r="U85" s="209">
        <v>0.49513888888888891</v>
      </c>
      <c r="V85" s="209">
        <v>0.66736111111111107</v>
      </c>
      <c r="W85" s="208"/>
      <c r="X85" s="209">
        <v>0.4201388888888889</v>
      </c>
      <c r="Y85" s="209">
        <v>0.51111111111111107</v>
      </c>
      <c r="Z85" s="209">
        <v>0.625</v>
      </c>
      <c r="AA85" s="207">
        <v>0.70972222222222225</v>
      </c>
      <c r="AB85" s="192"/>
      <c r="AC85" s="18">
        <f>VLOOKUP(AD85,id!$A:$C,3,0)</f>
        <v>292</v>
      </c>
      <c r="AD85" s="18" t="str">
        <f t="shared" si="15"/>
        <v>BojdeckiFilip1999</v>
      </c>
      <c r="AE85" s="9" t="str">
        <f t="shared" si="16"/>
        <v>Bojdecki</v>
      </c>
      <c r="AF85" s="9" t="str">
        <f t="shared" si="16"/>
        <v>Filip</v>
      </c>
      <c r="AG85" s="9" t="str">
        <f t="shared" si="17"/>
        <v>Cyklon</v>
      </c>
      <c r="AH85" s="9">
        <f t="shared" si="18"/>
        <v>1999</v>
      </c>
      <c r="AI85" s="9">
        <f t="shared" si="19"/>
        <v>14.105614005771297</v>
      </c>
      <c r="AJ85" s="9"/>
      <c r="AK85" s="9">
        <f t="shared" si="20"/>
        <v>0.98679975290177857</v>
      </c>
      <c r="AL85" s="9">
        <f t="shared" si="21"/>
        <v>0.9</v>
      </c>
      <c r="AM85" s="9">
        <f t="shared" si="22"/>
        <v>1</v>
      </c>
      <c r="AN85" s="9">
        <f t="shared" si="23"/>
        <v>0.9791483623609768</v>
      </c>
    </row>
    <row r="86" spans="1:40" s="170" customFormat="1" ht="15" customHeight="1">
      <c r="A86" s="206">
        <v>89</v>
      </c>
      <c r="B86" s="203">
        <v>81</v>
      </c>
      <c r="C86" s="205"/>
      <c r="D86" s="203">
        <v>3118</v>
      </c>
      <c r="E86" s="203" t="s">
        <v>811</v>
      </c>
      <c r="F86" s="203" t="s">
        <v>26</v>
      </c>
      <c r="G86" s="203">
        <v>1978</v>
      </c>
      <c r="H86" s="203" t="s">
        <v>810</v>
      </c>
      <c r="I86" s="203" t="s">
        <v>809</v>
      </c>
      <c r="J86" s="203">
        <v>33</v>
      </c>
      <c r="K86" s="203">
        <v>9</v>
      </c>
      <c r="L86" s="203">
        <v>33</v>
      </c>
      <c r="M86" s="204">
        <v>0.35604166666666665</v>
      </c>
      <c r="N86" s="203">
        <v>0</v>
      </c>
      <c r="O86" s="202">
        <v>0.54305555555555551</v>
      </c>
      <c r="P86" s="201"/>
      <c r="Q86" s="202">
        <v>0.4513888888888889</v>
      </c>
      <c r="R86" s="202">
        <v>0.39583333333333331</v>
      </c>
      <c r="S86" s="202">
        <v>0.47083333333333333</v>
      </c>
      <c r="T86" s="201"/>
      <c r="U86" s="202">
        <v>0.4861111111111111</v>
      </c>
      <c r="V86" s="202">
        <v>0.66805555555555551</v>
      </c>
      <c r="W86" s="201"/>
      <c r="X86" s="202">
        <v>0.4201388888888889</v>
      </c>
      <c r="Y86" s="202">
        <v>0.51111111111111107</v>
      </c>
      <c r="Z86" s="202">
        <v>0.625</v>
      </c>
      <c r="AA86" s="200">
        <v>0.70972222222222225</v>
      </c>
      <c r="AB86" s="191"/>
      <c r="AC86" s="18">
        <f>VLOOKUP(AD86,id!$A:$C,3,0)</f>
        <v>293</v>
      </c>
      <c r="AD86" s="18" t="str">
        <f t="shared" si="15"/>
        <v>WitaszewskiKrzysztof1978</v>
      </c>
      <c r="AE86" s="9" t="str">
        <f t="shared" si="16"/>
        <v>Witaszewski</v>
      </c>
      <c r="AF86" s="9" t="str">
        <f t="shared" si="16"/>
        <v>Krzysztof</v>
      </c>
      <c r="AG86" s="9" t="str">
        <f t="shared" si="17"/>
        <v>Ramdade</v>
      </c>
      <c r="AH86" s="9">
        <f t="shared" si="18"/>
        <v>1978</v>
      </c>
      <c r="AI86" s="9">
        <f t="shared" si="19"/>
        <v>14.10332130471061</v>
      </c>
      <c r="AJ86" s="9"/>
      <c r="AK86" s="9">
        <f t="shared" si="20"/>
        <v>0.99983746180352384</v>
      </c>
      <c r="AL86" s="9">
        <f t="shared" si="21"/>
        <v>1</v>
      </c>
      <c r="AM86" s="9">
        <f t="shared" si="22"/>
        <v>1</v>
      </c>
      <c r="AN86" s="9">
        <f t="shared" si="23"/>
        <v>1</v>
      </c>
    </row>
    <row r="87" spans="1:40" s="170" customFormat="1" ht="15" customHeight="1">
      <c r="A87" s="213">
        <v>90</v>
      </c>
      <c r="B87" s="210">
        <v>82</v>
      </c>
      <c r="C87" s="212"/>
      <c r="D87" s="210">
        <v>3009</v>
      </c>
      <c r="E87" s="210" t="s">
        <v>807</v>
      </c>
      <c r="F87" s="210" t="s">
        <v>26</v>
      </c>
      <c r="G87" s="210">
        <v>1955</v>
      </c>
      <c r="H87" s="210" t="s">
        <v>808</v>
      </c>
      <c r="I87" s="212"/>
      <c r="J87" s="210">
        <v>33</v>
      </c>
      <c r="K87" s="210">
        <v>9</v>
      </c>
      <c r="L87" s="210">
        <v>34</v>
      </c>
      <c r="M87" s="211">
        <v>0.37512731481481482</v>
      </c>
      <c r="N87" s="210">
        <v>1</v>
      </c>
      <c r="O87" s="209">
        <v>0.57499999999999996</v>
      </c>
      <c r="P87" s="208"/>
      <c r="Q87" s="209">
        <v>0.42986111111111114</v>
      </c>
      <c r="R87" s="209">
        <v>0.3840277777777778</v>
      </c>
      <c r="S87" s="209">
        <v>0.46527777777777779</v>
      </c>
      <c r="T87" s="208"/>
      <c r="U87" s="209">
        <v>0.49930555555555556</v>
      </c>
      <c r="V87" s="208"/>
      <c r="W87" s="209">
        <v>0.61875000000000002</v>
      </c>
      <c r="X87" s="209">
        <v>0.40694444444444444</v>
      </c>
      <c r="Y87" s="209">
        <v>0.53125</v>
      </c>
      <c r="Z87" s="209">
        <v>0.69027777777777777</v>
      </c>
      <c r="AA87" s="207">
        <v>0.72916666666666663</v>
      </c>
      <c r="AB87" s="192"/>
      <c r="AC87" s="18">
        <f>VLOOKUP(AD87,id!$A:$C,3,0)</f>
        <v>294</v>
      </c>
      <c r="AD87" s="18" t="str">
        <f t="shared" si="15"/>
        <v>SawickiKrzysztof1955</v>
      </c>
      <c r="AE87" s="9" t="str">
        <f t="shared" si="16"/>
        <v>Sawicki</v>
      </c>
      <c r="AF87" s="9" t="str">
        <f t="shared" si="16"/>
        <v>Krzysztof</v>
      </c>
      <c r="AG87" s="9">
        <f t="shared" si="17"/>
        <v>0</v>
      </c>
      <c r="AH87" s="9">
        <f t="shared" si="18"/>
        <v>1955</v>
      </c>
      <c r="AI87" s="9">
        <f t="shared" si="19"/>
        <v>13.385775507559401</v>
      </c>
      <c r="AJ87" s="9"/>
      <c r="AK87" s="9">
        <f t="shared" si="20"/>
        <v>0.9491222115948289</v>
      </c>
      <c r="AL87" s="9">
        <f t="shared" si="21"/>
        <v>1</v>
      </c>
      <c r="AM87" s="9">
        <f t="shared" si="22"/>
        <v>1</v>
      </c>
      <c r="AN87" s="9">
        <f t="shared" si="23"/>
        <v>1</v>
      </c>
    </row>
    <row r="88" spans="1:40" s="170" customFormat="1" ht="15" customHeight="1">
      <c r="A88" s="206">
        <v>91</v>
      </c>
      <c r="B88" s="203">
        <v>83</v>
      </c>
      <c r="C88" s="205"/>
      <c r="D88" s="203">
        <v>3010</v>
      </c>
      <c r="E88" s="203" t="s">
        <v>807</v>
      </c>
      <c r="F88" s="203" t="s">
        <v>806</v>
      </c>
      <c r="G88" s="203">
        <v>1981</v>
      </c>
      <c r="H88" s="203" t="s">
        <v>298</v>
      </c>
      <c r="I88" s="205"/>
      <c r="J88" s="203">
        <v>33</v>
      </c>
      <c r="K88" s="203">
        <v>9</v>
      </c>
      <c r="L88" s="203">
        <v>34</v>
      </c>
      <c r="M88" s="204">
        <v>0.37519675925925927</v>
      </c>
      <c r="N88" s="203">
        <v>1</v>
      </c>
      <c r="O88" s="202">
        <v>0.57499999999999996</v>
      </c>
      <c r="P88" s="201"/>
      <c r="Q88" s="202">
        <v>0.42986111111111114</v>
      </c>
      <c r="R88" s="202">
        <v>0.3840277777777778</v>
      </c>
      <c r="S88" s="202">
        <v>0.46527777777777779</v>
      </c>
      <c r="T88" s="201"/>
      <c r="U88" s="202">
        <v>0.49652777777777779</v>
      </c>
      <c r="V88" s="201"/>
      <c r="W88" s="202">
        <v>0.61875000000000002</v>
      </c>
      <c r="X88" s="202">
        <v>0.40694444444444444</v>
      </c>
      <c r="Y88" s="202">
        <v>0.53125</v>
      </c>
      <c r="Z88" s="202">
        <v>0.69027777777777777</v>
      </c>
      <c r="AA88" s="200">
        <v>0.72916666666666663</v>
      </c>
      <c r="AB88" s="191"/>
      <c r="AC88" s="18">
        <f>VLOOKUP(AD88,id!$A:$C,3,0)</f>
        <v>295</v>
      </c>
      <c r="AD88" s="18" t="str">
        <f t="shared" si="15"/>
        <v>SawickiKacper1981</v>
      </c>
      <c r="AE88" s="9" t="str">
        <f t="shared" si="16"/>
        <v>Sawicki</v>
      </c>
      <c r="AF88" s="9" t="str">
        <f t="shared" si="16"/>
        <v>Kacper</v>
      </c>
      <c r="AG88" s="9">
        <f t="shared" si="17"/>
        <v>0</v>
      </c>
      <c r="AH88" s="9">
        <f t="shared" si="18"/>
        <v>1981</v>
      </c>
      <c r="AI88" s="9">
        <f t="shared" si="19"/>
        <v>13.383297960190879</v>
      </c>
      <c r="AJ88" s="9"/>
      <c r="AK88" s="9">
        <f t="shared" si="20"/>
        <v>0.99981491192892613</v>
      </c>
      <c r="AL88" s="9">
        <f t="shared" si="21"/>
        <v>1</v>
      </c>
      <c r="AM88" s="9">
        <f t="shared" si="22"/>
        <v>1</v>
      </c>
      <c r="AN88" s="9">
        <f t="shared" si="23"/>
        <v>1</v>
      </c>
    </row>
    <row r="89" spans="1:40" s="170" customFormat="1" ht="15" customHeight="1">
      <c r="A89" s="213">
        <v>92</v>
      </c>
      <c r="B89" s="210">
        <v>84</v>
      </c>
      <c r="C89" s="212"/>
      <c r="D89" s="210">
        <v>3111</v>
      </c>
      <c r="E89" s="210" t="s">
        <v>805</v>
      </c>
      <c r="F89" s="210" t="s">
        <v>98</v>
      </c>
      <c r="G89" s="210">
        <v>1976</v>
      </c>
      <c r="H89" s="210" t="s">
        <v>803</v>
      </c>
      <c r="I89" s="212"/>
      <c r="J89" s="210">
        <v>33</v>
      </c>
      <c r="K89" s="210">
        <v>9</v>
      </c>
      <c r="L89" s="210">
        <v>34</v>
      </c>
      <c r="M89" s="211">
        <v>0.37541666666666668</v>
      </c>
      <c r="N89" s="210">
        <v>1</v>
      </c>
      <c r="O89" s="209">
        <v>0.59583333333333333</v>
      </c>
      <c r="P89" s="208"/>
      <c r="Q89" s="209">
        <v>0.42777777777777776</v>
      </c>
      <c r="R89" s="209">
        <v>0.38263888888888886</v>
      </c>
      <c r="S89" s="209">
        <v>0.49444444444444446</v>
      </c>
      <c r="T89" s="208"/>
      <c r="U89" s="209">
        <v>0.51666666666666672</v>
      </c>
      <c r="V89" s="208"/>
      <c r="W89" s="209">
        <v>0.63958333333333328</v>
      </c>
      <c r="X89" s="209">
        <v>0.40347222222222223</v>
      </c>
      <c r="Y89" s="209">
        <v>0.54097222222222219</v>
      </c>
      <c r="Z89" s="209">
        <v>0.69652777777777775</v>
      </c>
      <c r="AA89" s="207">
        <v>0.72916666666666663</v>
      </c>
      <c r="AB89" s="192"/>
      <c r="AC89" s="18">
        <f>VLOOKUP(AD89,id!$A:$C,3,0)</f>
        <v>296</v>
      </c>
      <c r="AD89" s="18" t="str">
        <f t="shared" si="15"/>
        <v>CzajkaJarosław1976</v>
      </c>
      <c r="AE89" s="9" t="str">
        <f t="shared" si="16"/>
        <v>Czajka</v>
      </c>
      <c r="AF89" s="9" t="str">
        <f t="shared" si="16"/>
        <v>Jarosław</v>
      </c>
      <c r="AG89" s="9">
        <f t="shared" si="17"/>
        <v>0</v>
      </c>
      <c r="AH89" s="9">
        <f t="shared" si="18"/>
        <v>1976</v>
      </c>
      <c r="AI89" s="9">
        <f t="shared" si="19"/>
        <v>13.375458440483035</v>
      </c>
      <c r="AJ89" s="9"/>
      <c r="AK89" s="9">
        <f t="shared" si="20"/>
        <v>0.9994142311012455</v>
      </c>
      <c r="AL89" s="9">
        <f t="shared" si="21"/>
        <v>1</v>
      </c>
      <c r="AM89" s="9">
        <f t="shared" si="22"/>
        <v>1</v>
      </c>
      <c r="AN89" s="9">
        <f t="shared" si="23"/>
        <v>1</v>
      </c>
    </row>
    <row r="90" spans="1:40" s="170" customFormat="1" ht="15" customHeight="1">
      <c r="A90" s="206">
        <v>93</v>
      </c>
      <c r="B90" s="203">
        <v>85</v>
      </c>
      <c r="C90" s="205"/>
      <c r="D90" s="203">
        <v>3100</v>
      </c>
      <c r="E90" s="203" t="s">
        <v>804</v>
      </c>
      <c r="F90" s="203" t="s">
        <v>104</v>
      </c>
      <c r="G90" s="203">
        <v>1985</v>
      </c>
      <c r="H90" s="203" t="s">
        <v>803</v>
      </c>
      <c r="I90" s="205"/>
      <c r="J90" s="203">
        <v>33</v>
      </c>
      <c r="K90" s="203">
        <v>9</v>
      </c>
      <c r="L90" s="203">
        <v>34</v>
      </c>
      <c r="M90" s="204">
        <v>0.37548611111111113</v>
      </c>
      <c r="N90" s="203">
        <v>1</v>
      </c>
      <c r="O90" s="202">
        <v>0.59583333333333333</v>
      </c>
      <c r="P90" s="201"/>
      <c r="Q90" s="202">
        <v>0.42777777777777776</v>
      </c>
      <c r="R90" s="202">
        <v>0.38263888888888886</v>
      </c>
      <c r="S90" s="202">
        <v>0.49444444444444446</v>
      </c>
      <c r="T90" s="201"/>
      <c r="U90" s="202">
        <v>0.51666666666666672</v>
      </c>
      <c r="V90" s="201"/>
      <c r="W90" s="202">
        <v>0.63958333333333328</v>
      </c>
      <c r="X90" s="202">
        <v>0.40347222222222223</v>
      </c>
      <c r="Y90" s="202">
        <v>0.54097222222222219</v>
      </c>
      <c r="Z90" s="202">
        <v>0.69652777777777775</v>
      </c>
      <c r="AA90" s="200">
        <v>0.72916666666666663</v>
      </c>
      <c r="AB90" s="191"/>
      <c r="AC90" s="18">
        <f>VLOOKUP(AD90,id!$A:$C,3,0)</f>
        <v>297</v>
      </c>
      <c r="AD90" s="18" t="str">
        <f t="shared" si="15"/>
        <v>MaliszewskiKarol1985</v>
      </c>
      <c r="AE90" s="9" t="str">
        <f t="shared" si="16"/>
        <v>Maliszewski</v>
      </c>
      <c r="AF90" s="9" t="str">
        <f t="shared" si="16"/>
        <v>Karol</v>
      </c>
      <c r="AG90" s="9">
        <f t="shared" si="17"/>
        <v>0</v>
      </c>
      <c r="AH90" s="9">
        <f t="shared" si="18"/>
        <v>1985</v>
      </c>
      <c r="AI90" s="9">
        <f t="shared" si="19"/>
        <v>13.372984710421912</v>
      </c>
      <c r="AJ90" s="9"/>
      <c r="AK90" s="9">
        <f t="shared" si="20"/>
        <v>0.99981505455890507</v>
      </c>
      <c r="AL90" s="9">
        <f t="shared" si="21"/>
        <v>1</v>
      </c>
      <c r="AM90" s="9">
        <f t="shared" si="22"/>
        <v>1</v>
      </c>
      <c r="AN90" s="9">
        <f t="shared" si="23"/>
        <v>1</v>
      </c>
    </row>
    <row r="91" spans="1:40" s="170" customFormat="1" ht="15" customHeight="1">
      <c r="A91" s="213">
        <v>94</v>
      </c>
      <c r="B91" s="210">
        <v>86</v>
      </c>
      <c r="C91" s="212"/>
      <c r="D91" s="210">
        <v>3012</v>
      </c>
      <c r="E91" s="210" t="s">
        <v>802</v>
      </c>
      <c r="F91" s="210" t="s">
        <v>25</v>
      </c>
      <c r="G91" s="210">
        <v>1957</v>
      </c>
      <c r="H91" s="210" t="s">
        <v>801</v>
      </c>
      <c r="I91" s="212"/>
      <c r="J91" s="210">
        <v>33</v>
      </c>
      <c r="K91" s="210">
        <v>9</v>
      </c>
      <c r="L91" s="210">
        <v>34</v>
      </c>
      <c r="M91" s="211">
        <v>0.37549768518518517</v>
      </c>
      <c r="N91" s="210">
        <v>1</v>
      </c>
      <c r="O91" s="209">
        <v>0.5756944444444444</v>
      </c>
      <c r="P91" s="208"/>
      <c r="Q91" s="209">
        <v>0.43125000000000002</v>
      </c>
      <c r="R91" s="209">
        <v>0.38680555555555557</v>
      </c>
      <c r="S91" s="209">
        <v>0.46666666666666667</v>
      </c>
      <c r="T91" s="208"/>
      <c r="U91" s="209">
        <v>0.49722222222222223</v>
      </c>
      <c r="V91" s="208"/>
      <c r="W91" s="209">
        <v>0.61944444444444446</v>
      </c>
      <c r="X91" s="209">
        <v>0.40763888888888888</v>
      </c>
      <c r="Y91" s="209">
        <v>0.53263888888888888</v>
      </c>
      <c r="Z91" s="209">
        <v>0.69097222222222221</v>
      </c>
      <c r="AA91" s="207">
        <v>0.72916666666666663</v>
      </c>
      <c r="AB91" s="192"/>
      <c r="AC91" s="18">
        <f>VLOOKUP(AD91,id!$A:$C,3,0)</f>
        <v>298</v>
      </c>
      <c r="AD91" s="18" t="str">
        <f t="shared" si="15"/>
        <v>MaciejewskiJacek1957</v>
      </c>
      <c r="AE91" s="9" t="str">
        <f t="shared" si="16"/>
        <v>Maciejewski</v>
      </c>
      <c r="AF91" s="9" t="str">
        <f t="shared" si="16"/>
        <v>Jacek</v>
      </c>
      <c r="AG91" s="9">
        <f t="shared" si="17"/>
        <v>0</v>
      </c>
      <c r="AH91" s="9">
        <f t="shared" si="18"/>
        <v>1957</v>
      </c>
      <c r="AI91" s="9">
        <f t="shared" si="19"/>
        <v>13.372572511034976</v>
      </c>
      <c r="AJ91" s="9"/>
      <c r="AK91" s="9">
        <f t="shared" si="20"/>
        <v>0.99996917670992214</v>
      </c>
      <c r="AL91" s="9">
        <f t="shared" si="21"/>
        <v>1</v>
      </c>
      <c r="AM91" s="9">
        <f t="shared" si="22"/>
        <v>1</v>
      </c>
      <c r="AN91" s="9">
        <f t="shared" si="23"/>
        <v>1</v>
      </c>
    </row>
    <row r="92" spans="1:40" s="170" customFormat="1" ht="15" customHeight="1">
      <c r="A92" s="206">
        <v>95</v>
      </c>
      <c r="B92" s="203">
        <v>87</v>
      </c>
      <c r="C92" s="205"/>
      <c r="D92" s="203">
        <v>3020</v>
      </c>
      <c r="E92" s="203" t="s">
        <v>800</v>
      </c>
      <c r="F92" s="203" t="s">
        <v>67</v>
      </c>
      <c r="G92" s="203">
        <v>1986</v>
      </c>
      <c r="H92" s="203" t="s">
        <v>321</v>
      </c>
      <c r="I92" s="203" t="s">
        <v>798</v>
      </c>
      <c r="J92" s="203">
        <v>33</v>
      </c>
      <c r="K92" s="203">
        <v>8</v>
      </c>
      <c r="L92" s="203">
        <v>33</v>
      </c>
      <c r="M92" s="204">
        <v>0.36745370370370373</v>
      </c>
      <c r="N92" s="203">
        <v>0</v>
      </c>
      <c r="O92" s="201"/>
      <c r="P92" s="201"/>
      <c r="Q92" s="202">
        <v>0.42638888888888887</v>
      </c>
      <c r="R92" s="202">
        <v>0.38124999999999998</v>
      </c>
      <c r="S92" s="202">
        <v>0.45416666666666666</v>
      </c>
      <c r="T92" s="201"/>
      <c r="U92" s="202">
        <v>0.48333333333333334</v>
      </c>
      <c r="V92" s="201"/>
      <c r="W92" s="202">
        <v>0.62430555555555556</v>
      </c>
      <c r="X92" s="202">
        <v>0.40347222222222223</v>
      </c>
      <c r="Y92" s="202">
        <v>0.52430555555555558</v>
      </c>
      <c r="Z92" s="202">
        <v>0.69027777777777777</v>
      </c>
      <c r="AA92" s="200">
        <v>0.72152777777777777</v>
      </c>
      <c r="AB92" s="191"/>
      <c r="AC92" s="18">
        <f>VLOOKUP(AD92,id!$A:$C,3,0)</f>
        <v>299</v>
      </c>
      <c r="AD92" s="18" t="str">
        <f t="shared" si="15"/>
        <v>TelepskiMichał1986</v>
      </c>
      <c r="AE92" s="9" t="str">
        <f t="shared" si="16"/>
        <v>Telepski</v>
      </c>
      <c r="AF92" s="9" t="str">
        <f t="shared" si="16"/>
        <v>Michał</v>
      </c>
      <c r="AG92" s="9" t="str">
        <f t="shared" si="17"/>
        <v>NULL</v>
      </c>
      <c r="AH92" s="9">
        <f t="shared" si="18"/>
        <v>1986</v>
      </c>
      <c r="AI92" s="9">
        <f t="shared" si="19"/>
        <v>13.061241422816195</v>
      </c>
      <c r="AJ92" s="9"/>
      <c r="AK92" s="9">
        <f t="shared" si="20"/>
        <v>1.0218911427491495</v>
      </c>
      <c r="AL92" s="9">
        <f t="shared" si="21"/>
        <v>0.88888888888888884</v>
      </c>
      <c r="AM92" s="9">
        <f t="shared" si="22"/>
        <v>1</v>
      </c>
      <c r="AN92" s="9">
        <f t="shared" si="23"/>
        <v>0.97671868386117389</v>
      </c>
    </row>
    <row r="93" spans="1:40" s="170" customFormat="1" ht="15" customHeight="1">
      <c r="A93" s="213">
        <v>96</v>
      </c>
      <c r="B93" s="210">
        <v>88</v>
      </c>
      <c r="C93" s="212"/>
      <c r="D93" s="210">
        <v>3043</v>
      </c>
      <c r="E93" s="210" t="s">
        <v>799</v>
      </c>
      <c r="F93" s="210" t="s">
        <v>26</v>
      </c>
      <c r="G93" s="210">
        <v>1982</v>
      </c>
      <c r="H93" s="210" t="s">
        <v>321</v>
      </c>
      <c r="I93" s="210" t="s">
        <v>798</v>
      </c>
      <c r="J93" s="210">
        <v>33</v>
      </c>
      <c r="K93" s="210">
        <v>8</v>
      </c>
      <c r="L93" s="210">
        <v>33</v>
      </c>
      <c r="M93" s="211">
        <v>0.36747685185185186</v>
      </c>
      <c r="N93" s="210">
        <v>0</v>
      </c>
      <c r="O93" s="208"/>
      <c r="P93" s="208"/>
      <c r="Q93" s="209">
        <v>0.42638888888888887</v>
      </c>
      <c r="R93" s="209">
        <v>0.38124999999999998</v>
      </c>
      <c r="S93" s="209">
        <v>0.4597222222222222</v>
      </c>
      <c r="T93" s="208"/>
      <c r="U93" s="209">
        <v>0.48333333333333334</v>
      </c>
      <c r="V93" s="208"/>
      <c r="W93" s="209">
        <v>0.625</v>
      </c>
      <c r="X93" s="209">
        <v>0.40347222222222223</v>
      </c>
      <c r="Y93" s="209">
        <v>0.51736111111111116</v>
      </c>
      <c r="Z93" s="209">
        <v>0.69027777777777777</v>
      </c>
      <c r="AA93" s="207">
        <v>0.72152777777777777</v>
      </c>
      <c r="AB93" s="192"/>
      <c r="AC93" s="18">
        <f>VLOOKUP(AD93,id!$A:$C,3,0)</f>
        <v>300</v>
      </c>
      <c r="AD93" s="18" t="str">
        <f t="shared" si="15"/>
        <v>KowalkowskiKrzysztof1982</v>
      </c>
      <c r="AE93" s="9" t="str">
        <f t="shared" si="16"/>
        <v>Kowalkowski</v>
      </c>
      <c r="AF93" s="9" t="str">
        <f t="shared" si="16"/>
        <v>Krzysztof</v>
      </c>
      <c r="AG93" s="9" t="str">
        <f t="shared" si="17"/>
        <v>NULL</v>
      </c>
      <c r="AH93" s="9">
        <f t="shared" si="18"/>
        <v>1982</v>
      </c>
      <c r="AI93" s="9">
        <f t="shared" si="19"/>
        <v>13.060418667450978</v>
      </c>
      <c r="AJ93" s="9"/>
      <c r="AK93" s="9">
        <f t="shared" si="20"/>
        <v>0.99993700787401574</v>
      </c>
      <c r="AL93" s="9">
        <f t="shared" si="21"/>
        <v>1</v>
      </c>
      <c r="AM93" s="9">
        <f t="shared" si="22"/>
        <v>1</v>
      </c>
      <c r="AN93" s="9">
        <f t="shared" si="23"/>
        <v>1</v>
      </c>
    </row>
    <row r="94" spans="1:40" s="170" customFormat="1" ht="15" customHeight="1">
      <c r="A94" s="206">
        <v>97</v>
      </c>
      <c r="B94" s="203">
        <v>89</v>
      </c>
      <c r="C94" s="205"/>
      <c r="D94" s="203">
        <v>3133</v>
      </c>
      <c r="E94" s="203" t="s">
        <v>797</v>
      </c>
      <c r="F94" s="203" t="s">
        <v>91</v>
      </c>
      <c r="G94" s="203">
        <v>1967</v>
      </c>
      <c r="H94" s="203" t="s">
        <v>532</v>
      </c>
      <c r="I94" s="203" t="s">
        <v>534</v>
      </c>
      <c r="J94" s="203">
        <v>32</v>
      </c>
      <c r="K94" s="203">
        <v>9</v>
      </c>
      <c r="L94" s="203">
        <v>32</v>
      </c>
      <c r="M94" s="204">
        <v>0.37381944444444443</v>
      </c>
      <c r="N94" s="203">
        <v>0</v>
      </c>
      <c r="O94" s="201"/>
      <c r="P94" s="202">
        <v>0.37291666666666667</v>
      </c>
      <c r="Q94" s="202">
        <v>0.67777777777777781</v>
      </c>
      <c r="R94" s="202">
        <v>0.71250000000000002</v>
      </c>
      <c r="S94" s="201"/>
      <c r="T94" s="202">
        <v>0.39861111111111114</v>
      </c>
      <c r="U94" s="202">
        <v>0.61597222222222225</v>
      </c>
      <c r="V94" s="202">
        <v>0.43333333333333335</v>
      </c>
      <c r="W94" s="202">
        <v>0.50486111111111109</v>
      </c>
      <c r="X94" s="202">
        <v>0.69305555555555554</v>
      </c>
      <c r="Y94" s="201"/>
      <c r="Z94" s="202">
        <v>0.57222222222222219</v>
      </c>
      <c r="AA94" s="200">
        <v>0.72777777777777775</v>
      </c>
      <c r="AB94" s="191"/>
      <c r="AC94" s="18">
        <f>VLOOKUP(AD94,id!$A:$C,3,0)</f>
        <v>301</v>
      </c>
      <c r="AD94" s="18" t="str">
        <f t="shared" si="15"/>
        <v>TuczyńskiAdam1967</v>
      </c>
      <c r="AE94" s="9" t="str">
        <f t="shared" si="16"/>
        <v>Tuczyński</v>
      </c>
      <c r="AF94" s="9" t="str">
        <f t="shared" si="16"/>
        <v>Adam</v>
      </c>
      <c r="AG94" s="9" t="str">
        <f t="shared" si="17"/>
        <v>MTB4FUN</v>
      </c>
      <c r="AH94" s="9">
        <f t="shared" si="18"/>
        <v>1967</v>
      </c>
      <c r="AI94" s="9">
        <f t="shared" si="19"/>
        <v>12.66464840480095</v>
      </c>
      <c r="AJ94" s="9"/>
      <c r="AK94" s="9">
        <f t="shared" si="20"/>
        <v>0.98303300513963721</v>
      </c>
      <c r="AL94" s="9">
        <f t="shared" si="21"/>
        <v>1.125</v>
      </c>
      <c r="AM94" s="9">
        <f t="shared" si="22"/>
        <v>0.96969696969696972</v>
      </c>
      <c r="AN94" s="9">
        <f t="shared" si="23"/>
        <v>1.0238362555396097</v>
      </c>
    </row>
    <row r="95" spans="1:40" s="170" customFormat="1" ht="15" customHeight="1">
      <c r="A95" s="213">
        <v>98</v>
      </c>
      <c r="B95" s="210">
        <v>90</v>
      </c>
      <c r="C95" s="212"/>
      <c r="D95" s="210">
        <v>3160</v>
      </c>
      <c r="E95" s="210" t="s">
        <v>796</v>
      </c>
      <c r="F95" s="210" t="s">
        <v>52</v>
      </c>
      <c r="G95" s="210">
        <v>1982</v>
      </c>
      <c r="H95" s="210" t="s">
        <v>795</v>
      </c>
      <c r="I95" s="210" t="s">
        <v>534</v>
      </c>
      <c r="J95" s="210">
        <v>32</v>
      </c>
      <c r="K95" s="210">
        <v>9</v>
      </c>
      <c r="L95" s="210">
        <v>32</v>
      </c>
      <c r="M95" s="211">
        <v>0.37384259259259262</v>
      </c>
      <c r="N95" s="210">
        <v>0</v>
      </c>
      <c r="O95" s="208"/>
      <c r="P95" s="209">
        <v>0.37291666666666667</v>
      </c>
      <c r="Q95" s="209">
        <v>0.67777777777777781</v>
      </c>
      <c r="R95" s="209">
        <v>0.71250000000000002</v>
      </c>
      <c r="S95" s="208"/>
      <c r="T95" s="209">
        <v>0.39861111111111114</v>
      </c>
      <c r="U95" s="209">
        <v>0.61597222222222225</v>
      </c>
      <c r="V95" s="209">
        <v>0.43333333333333335</v>
      </c>
      <c r="W95" s="209">
        <v>0.50486111111111109</v>
      </c>
      <c r="X95" s="209">
        <v>0.69374999999999998</v>
      </c>
      <c r="Y95" s="208"/>
      <c r="Z95" s="209">
        <v>0.57222222222222219</v>
      </c>
      <c r="AA95" s="207">
        <v>0.72777777777777775</v>
      </c>
      <c r="AB95" s="192"/>
      <c r="AC95" s="18">
        <f>VLOOKUP(AD95,id!$A:$C,3,0)</f>
        <v>302</v>
      </c>
      <c r="AD95" s="18" t="str">
        <f t="shared" si="15"/>
        <v>WanatRafał1982</v>
      </c>
      <c r="AE95" s="9" t="str">
        <f t="shared" si="16"/>
        <v>Wanat</v>
      </c>
      <c r="AF95" s="9" t="str">
        <f t="shared" si="16"/>
        <v>Rafał</v>
      </c>
      <c r="AG95" s="9" t="str">
        <f t="shared" si="17"/>
        <v>MTB4FUN</v>
      </c>
      <c r="AH95" s="9">
        <f t="shared" si="18"/>
        <v>1982</v>
      </c>
      <c r="AI95" s="9">
        <f t="shared" si="19"/>
        <v>12.663864216045233</v>
      </c>
      <c r="AJ95" s="9"/>
      <c r="AK95" s="9">
        <f t="shared" si="20"/>
        <v>0.99993808049535593</v>
      </c>
      <c r="AL95" s="9">
        <f t="shared" si="21"/>
        <v>1</v>
      </c>
      <c r="AM95" s="9">
        <f t="shared" si="22"/>
        <v>1</v>
      </c>
      <c r="AN95" s="9">
        <f t="shared" si="23"/>
        <v>1</v>
      </c>
    </row>
    <row r="96" spans="1:40" s="170" customFormat="1" ht="15" customHeight="1">
      <c r="A96" s="206">
        <v>99</v>
      </c>
      <c r="B96" s="203">
        <v>91</v>
      </c>
      <c r="C96" s="205"/>
      <c r="D96" s="203">
        <v>3143</v>
      </c>
      <c r="E96" s="203" t="s">
        <v>794</v>
      </c>
      <c r="F96" s="203" t="s">
        <v>29</v>
      </c>
      <c r="G96" s="203">
        <v>1967</v>
      </c>
      <c r="H96" s="203" t="s">
        <v>793</v>
      </c>
      <c r="I96" s="203" t="s">
        <v>709</v>
      </c>
      <c r="J96" s="203">
        <v>31</v>
      </c>
      <c r="K96" s="203">
        <v>9</v>
      </c>
      <c r="L96" s="203">
        <v>31</v>
      </c>
      <c r="M96" s="204">
        <v>0.35226851851851854</v>
      </c>
      <c r="N96" s="203">
        <v>0</v>
      </c>
      <c r="O96" s="202">
        <v>0.53888888888888886</v>
      </c>
      <c r="P96" s="202">
        <v>0.37777777777777777</v>
      </c>
      <c r="Q96" s="202">
        <v>0.65347222222222223</v>
      </c>
      <c r="R96" s="201"/>
      <c r="S96" s="201"/>
      <c r="T96" s="202">
        <v>0.39652777777777776</v>
      </c>
      <c r="U96" s="202">
        <v>0.60347222222222219</v>
      </c>
      <c r="V96" s="202">
        <v>0.42777777777777776</v>
      </c>
      <c r="W96" s="202">
        <v>0.50069444444444444</v>
      </c>
      <c r="X96" s="202">
        <v>0.68055555555555558</v>
      </c>
      <c r="Y96" s="202">
        <v>0.56388888888888888</v>
      </c>
      <c r="Z96" s="201"/>
      <c r="AA96" s="200">
        <v>0.70625000000000004</v>
      </c>
      <c r="AB96" s="191"/>
      <c r="AC96" s="18">
        <f>VLOOKUP(AD96,id!$A:$C,3,0)</f>
        <v>303</v>
      </c>
      <c r="AD96" s="18" t="str">
        <f t="shared" si="15"/>
        <v>PawłusiówLeszek1967</v>
      </c>
      <c r="AE96" s="9" t="str">
        <f t="shared" si="16"/>
        <v>Pawłusiów</v>
      </c>
      <c r="AF96" s="9" t="str">
        <f t="shared" si="16"/>
        <v>Leszek</v>
      </c>
      <c r="AG96" s="9" t="str">
        <f t="shared" si="17"/>
        <v>Masterlease</v>
      </c>
      <c r="AH96" s="9">
        <f t="shared" si="18"/>
        <v>1967</v>
      </c>
      <c r="AI96" s="9">
        <f t="shared" si="19"/>
        <v>12.26811845929382</v>
      </c>
      <c r="AJ96" s="9"/>
      <c r="AK96" s="9">
        <f t="shared" si="20"/>
        <v>1.0612432645551322</v>
      </c>
      <c r="AL96" s="9">
        <f t="shared" si="21"/>
        <v>1</v>
      </c>
      <c r="AM96" s="9">
        <f t="shared" si="22"/>
        <v>0.96875</v>
      </c>
      <c r="AN96" s="9">
        <f t="shared" si="23"/>
        <v>1</v>
      </c>
    </row>
    <row r="97" spans="1:40" s="170" customFormat="1" ht="15" customHeight="1">
      <c r="A97" s="213">
        <v>100</v>
      </c>
      <c r="B97" s="210">
        <v>92</v>
      </c>
      <c r="C97" s="212"/>
      <c r="D97" s="210">
        <v>3148</v>
      </c>
      <c r="E97" s="210" t="s">
        <v>792</v>
      </c>
      <c r="F97" s="210" t="s">
        <v>561</v>
      </c>
      <c r="G97" s="210">
        <v>1970</v>
      </c>
      <c r="H97" s="210" t="s">
        <v>321</v>
      </c>
      <c r="I97" s="210" t="s">
        <v>791</v>
      </c>
      <c r="J97" s="210">
        <v>31</v>
      </c>
      <c r="K97" s="210">
        <v>9</v>
      </c>
      <c r="L97" s="210">
        <v>31</v>
      </c>
      <c r="M97" s="211">
        <v>0.35251157407407407</v>
      </c>
      <c r="N97" s="210">
        <v>0</v>
      </c>
      <c r="O97" s="209">
        <v>0.53888888888888886</v>
      </c>
      <c r="P97" s="209">
        <v>0.37777777777777777</v>
      </c>
      <c r="Q97" s="209">
        <v>0.65277777777777779</v>
      </c>
      <c r="R97" s="208"/>
      <c r="S97" s="208"/>
      <c r="T97" s="209">
        <v>0.39652777777777776</v>
      </c>
      <c r="U97" s="209">
        <v>0.60347222222222219</v>
      </c>
      <c r="V97" s="209">
        <v>0.42777777777777776</v>
      </c>
      <c r="W97" s="209">
        <v>0.50069444444444444</v>
      </c>
      <c r="X97" s="209">
        <v>0.68055555555555558</v>
      </c>
      <c r="Y97" s="209">
        <v>0.56458333333333333</v>
      </c>
      <c r="Z97" s="208"/>
      <c r="AA97" s="207">
        <v>0.70625000000000004</v>
      </c>
      <c r="AB97" s="192"/>
      <c r="AC97" s="18">
        <f>VLOOKUP(AD97,id!$A:$C,3,0)</f>
        <v>304</v>
      </c>
      <c r="AD97" s="18" t="str">
        <f t="shared" si="15"/>
        <v>ŚwiąderMirosław1970</v>
      </c>
      <c r="AE97" s="9" t="str">
        <f t="shared" si="16"/>
        <v>Świąder</v>
      </c>
      <c r="AF97" s="9" t="str">
        <f t="shared" si="16"/>
        <v>Mirosław</v>
      </c>
      <c r="AG97" s="9" t="str">
        <f t="shared" si="17"/>
        <v>Intel Runners</v>
      </c>
      <c r="AH97" s="9">
        <f t="shared" si="18"/>
        <v>1970</v>
      </c>
      <c r="AI97" s="9">
        <f t="shared" si="19"/>
        <v>12.259659632500467</v>
      </c>
      <c r="AJ97" s="9"/>
      <c r="AK97" s="9">
        <f t="shared" si="20"/>
        <v>0.99931050333256732</v>
      </c>
      <c r="AL97" s="9">
        <f t="shared" si="21"/>
        <v>1</v>
      </c>
      <c r="AM97" s="9">
        <f t="shared" si="22"/>
        <v>1</v>
      </c>
      <c r="AN97" s="9">
        <f t="shared" si="23"/>
        <v>1</v>
      </c>
    </row>
    <row r="98" spans="1:40" s="170" customFormat="1" ht="15" customHeight="1">
      <c r="A98" s="206">
        <v>101</v>
      </c>
      <c r="B98" s="203">
        <v>93</v>
      </c>
      <c r="C98" s="205"/>
      <c r="D98" s="203">
        <v>3063</v>
      </c>
      <c r="E98" s="203" t="s">
        <v>790</v>
      </c>
      <c r="F98" s="203" t="s">
        <v>789</v>
      </c>
      <c r="G98" s="203">
        <v>1954</v>
      </c>
      <c r="H98" s="203" t="s">
        <v>437</v>
      </c>
      <c r="I98" s="203" t="s">
        <v>788</v>
      </c>
      <c r="J98" s="203">
        <v>31</v>
      </c>
      <c r="K98" s="203">
        <v>9</v>
      </c>
      <c r="L98" s="203">
        <v>31</v>
      </c>
      <c r="M98" s="204">
        <v>0.35783564814814817</v>
      </c>
      <c r="N98" s="203">
        <v>0</v>
      </c>
      <c r="O98" s="202">
        <v>0.56388888888888888</v>
      </c>
      <c r="P98" s="202">
        <v>0.37430555555555556</v>
      </c>
      <c r="Q98" s="201"/>
      <c r="R98" s="202">
        <v>0.69444444444444442</v>
      </c>
      <c r="S98" s="201"/>
      <c r="T98" s="202">
        <v>0.40902777777777777</v>
      </c>
      <c r="U98" s="202">
        <v>0.59930555555555554</v>
      </c>
      <c r="V98" s="202">
        <v>0.44027777777777777</v>
      </c>
      <c r="W98" s="202">
        <v>0.5180555555555556</v>
      </c>
      <c r="X98" s="202">
        <v>0.67222222222222228</v>
      </c>
      <c r="Y98" s="201"/>
      <c r="Z98" s="202">
        <v>0.63541666666666663</v>
      </c>
      <c r="AA98" s="200">
        <v>0.71180555555555558</v>
      </c>
      <c r="AB98" s="191"/>
      <c r="AC98" s="18">
        <f>VLOOKUP(AD98,id!$A:$C,3,0)</f>
        <v>305</v>
      </c>
      <c r="AD98" s="18" t="str">
        <f t="shared" si="15"/>
        <v>NadolnyLech1954</v>
      </c>
      <c r="AE98" s="9" t="str">
        <f t="shared" si="16"/>
        <v>Nadolny</v>
      </c>
      <c r="AF98" s="9" t="str">
        <f t="shared" si="16"/>
        <v>Lech</v>
      </c>
      <c r="AG98" s="9" t="str">
        <f t="shared" si="17"/>
        <v>SOPOT_54</v>
      </c>
      <c r="AH98" s="9">
        <f t="shared" si="18"/>
        <v>1954</v>
      </c>
      <c r="AI98" s="9">
        <f t="shared" si="19"/>
        <v>12.077253725363608</v>
      </c>
      <c r="AJ98" s="9"/>
      <c r="AK98" s="9">
        <f t="shared" si="20"/>
        <v>0.98512145421612696</v>
      </c>
      <c r="AL98" s="9">
        <f t="shared" si="21"/>
        <v>1</v>
      </c>
      <c r="AM98" s="9">
        <f t="shared" si="22"/>
        <v>1</v>
      </c>
      <c r="AN98" s="9">
        <f t="shared" si="23"/>
        <v>1</v>
      </c>
    </row>
    <row r="99" spans="1:40" s="170" customFormat="1" ht="15" customHeight="1">
      <c r="A99" s="213">
        <v>102</v>
      </c>
      <c r="B99" s="210">
        <v>94</v>
      </c>
      <c r="C99" s="212"/>
      <c r="D99" s="210">
        <v>3156</v>
      </c>
      <c r="E99" s="210" t="s">
        <v>787</v>
      </c>
      <c r="F99" s="210" t="s">
        <v>67</v>
      </c>
      <c r="G99" s="210">
        <v>1960</v>
      </c>
      <c r="H99" s="210" t="s">
        <v>321</v>
      </c>
      <c r="I99" s="212"/>
      <c r="J99" s="210">
        <v>31</v>
      </c>
      <c r="K99" s="210">
        <v>9</v>
      </c>
      <c r="L99" s="210">
        <v>31</v>
      </c>
      <c r="M99" s="211">
        <v>0.35792824074074076</v>
      </c>
      <c r="N99" s="210">
        <v>0</v>
      </c>
      <c r="O99" s="209">
        <v>0.56388888888888888</v>
      </c>
      <c r="P99" s="209">
        <v>0.375</v>
      </c>
      <c r="Q99" s="208"/>
      <c r="R99" s="209">
        <v>0.69374999999999998</v>
      </c>
      <c r="S99" s="208"/>
      <c r="T99" s="209">
        <v>0.40902777777777777</v>
      </c>
      <c r="U99" s="209">
        <v>0.59930555555555554</v>
      </c>
      <c r="V99" s="209">
        <v>0.43958333333333333</v>
      </c>
      <c r="W99" s="209">
        <v>0.5180555555555556</v>
      </c>
      <c r="X99" s="209">
        <v>0.67222222222222228</v>
      </c>
      <c r="Y99" s="208"/>
      <c r="Z99" s="209">
        <v>0.63541666666666663</v>
      </c>
      <c r="AA99" s="207">
        <v>0.71180555555555558</v>
      </c>
      <c r="AB99" s="192"/>
      <c r="AC99" s="18">
        <f>VLOOKUP(AD99,id!$A:$C,3,0)</f>
        <v>306</v>
      </c>
      <c r="AD99" s="18" t="str">
        <f t="shared" si="15"/>
        <v>DzwonkowskiMichał1960</v>
      </c>
      <c r="AE99" s="9" t="str">
        <f t="shared" si="16"/>
        <v>Dzwonkowski</v>
      </c>
      <c r="AF99" s="9" t="str">
        <f t="shared" si="16"/>
        <v>Michał</v>
      </c>
      <c r="AG99" s="9">
        <f t="shared" si="17"/>
        <v>0</v>
      </c>
      <c r="AH99" s="9">
        <f t="shared" si="18"/>
        <v>1960</v>
      </c>
      <c r="AI99" s="9">
        <f t="shared" si="19"/>
        <v>12.074129456008622</v>
      </c>
      <c r="AJ99" s="9"/>
      <c r="AK99" s="9">
        <f t="shared" si="20"/>
        <v>0.99974130962004848</v>
      </c>
      <c r="AL99" s="9">
        <f t="shared" si="21"/>
        <v>1</v>
      </c>
      <c r="AM99" s="9">
        <f t="shared" si="22"/>
        <v>1</v>
      </c>
      <c r="AN99" s="9">
        <f t="shared" si="23"/>
        <v>1</v>
      </c>
    </row>
    <row r="100" spans="1:40" s="170" customFormat="1" ht="15" customHeight="1">
      <c r="A100" s="206">
        <v>103</v>
      </c>
      <c r="B100" s="203">
        <v>95</v>
      </c>
      <c r="C100" s="205"/>
      <c r="D100" s="203">
        <v>3113</v>
      </c>
      <c r="E100" s="203" t="s">
        <v>785</v>
      </c>
      <c r="F100" s="203" t="s">
        <v>329</v>
      </c>
      <c r="G100" s="203">
        <v>1960</v>
      </c>
      <c r="H100" s="203" t="s">
        <v>445</v>
      </c>
      <c r="I100" s="203" t="s">
        <v>786</v>
      </c>
      <c r="J100" s="203">
        <v>31</v>
      </c>
      <c r="K100" s="203">
        <v>9</v>
      </c>
      <c r="L100" s="203">
        <v>31</v>
      </c>
      <c r="M100" s="204">
        <v>0.35793981481481479</v>
      </c>
      <c r="N100" s="203">
        <v>0</v>
      </c>
      <c r="O100" s="202">
        <v>0.56388888888888888</v>
      </c>
      <c r="P100" s="202">
        <v>0.37430555555555556</v>
      </c>
      <c r="Q100" s="201"/>
      <c r="R100" s="202">
        <v>0.69374999999999998</v>
      </c>
      <c r="S100" s="201"/>
      <c r="T100" s="202">
        <v>0.40902777777777777</v>
      </c>
      <c r="U100" s="202">
        <v>0.59930555555555554</v>
      </c>
      <c r="V100" s="202">
        <v>0.43958333333333333</v>
      </c>
      <c r="W100" s="202">
        <v>0.5180555555555556</v>
      </c>
      <c r="X100" s="202">
        <v>0.67222222222222228</v>
      </c>
      <c r="Y100" s="201"/>
      <c r="Z100" s="202">
        <v>0.63541666666666663</v>
      </c>
      <c r="AA100" s="200">
        <v>0.71180555555555558</v>
      </c>
      <c r="AB100" s="191"/>
      <c r="AC100" s="18">
        <f>VLOOKUP(AD100,id!$A:$C,3,0)</f>
        <v>307</v>
      </c>
      <c r="AD100" s="18" t="str">
        <f t="shared" si="15"/>
        <v>KlainZbigniew1960</v>
      </c>
      <c r="AE100" s="9" t="str">
        <f t="shared" si="16"/>
        <v>Klain</v>
      </c>
      <c r="AF100" s="9" t="str">
        <f t="shared" si="16"/>
        <v>Zbigniew</v>
      </c>
      <c r="AG100" s="9" t="str">
        <f t="shared" si="17"/>
        <v>Klan Klainów</v>
      </c>
      <c r="AH100" s="9">
        <f t="shared" si="18"/>
        <v>1960</v>
      </c>
      <c r="AI100" s="9">
        <f t="shared" si="19"/>
        <v>12.073739035991292</v>
      </c>
      <c r="AJ100" s="9"/>
      <c r="AK100" s="9">
        <f t="shared" si="20"/>
        <v>0.9999676647481085</v>
      </c>
      <c r="AL100" s="9">
        <f t="shared" si="21"/>
        <v>1</v>
      </c>
      <c r="AM100" s="9">
        <f t="shared" si="22"/>
        <v>1</v>
      </c>
      <c r="AN100" s="9">
        <f t="shared" si="23"/>
        <v>1</v>
      </c>
    </row>
    <row r="101" spans="1:40" s="170" customFormat="1" ht="15" customHeight="1">
      <c r="A101" s="213">
        <v>104</v>
      </c>
      <c r="B101" s="210">
        <v>96</v>
      </c>
      <c r="C101" s="212"/>
      <c r="D101" s="210">
        <v>3114</v>
      </c>
      <c r="E101" s="210" t="s">
        <v>785</v>
      </c>
      <c r="F101" s="210" t="s">
        <v>105</v>
      </c>
      <c r="G101" s="210">
        <v>1999</v>
      </c>
      <c r="H101" s="210" t="s">
        <v>445</v>
      </c>
      <c r="I101" s="212"/>
      <c r="J101" s="210">
        <v>31</v>
      </c>
      <c r="K101" s="210">
        <v>9</v>
      </c>
      <c r="L101" s="210">
        <v>31</v>
      </c>
      <c r="M101" s="211">
        <v>0.35818287037037039</v>
      </c>
      <c r="N101" s="210">
        <v>0</v>
      </c>
      <c r="O101" s="209">
        <v>0.56319444444444444</v>
      </c>
      <c r="P101" s="209">
        <v>0.37430555555555556</v>
      </c>
      <c r="Q101" s="208"/>
      <c r="R101" s="209">
        <v>0.69374999999999998</v>
      </c>
      <c r="S101" s="208"/>
      <c r="T101" s="209">
        <v>0.40902777777777777</v>
      </c>
      <c r="U101" s="209">
        <v>0.59930555555555554</v>
      </c>
      <c r="V101" s="209">
        <v>0.43958333333333333</v>
      </c>
      <c r="W101" s="209">
        <v>0.51736111111111116</v>
      </c>
      <c r="X101" s="209">
        <v>0.67222222222222228</v>
      </c>
      <c r="Y101" s="208"/>
      <c r="Z101" s="209">
        <v>0.63402777777777775</v>
      </c>
      <c r="AA101" s="207">
        <v>0.71180555555555558</v>
      </c>
      <c r="AB101" s="192"/>
      <c r="AC101" s="18">
        <f>VLOOKUP(AD101,id!$A:$C,3,0)</f>
        <v>308</v>
      </c>
      <c r="AD101" s="18" t="str">
        <f t="shared" si="15"/>
        <v>KlainJan1999</v>
      </c>
      <c r="AE101" s="9" t="str">
        <f t="shared" si="16"/>
        <v>Klain</v>
      </c>
      <c r="AF101" s="9" t="str">
        <f t="shared" si="16"/>
        <v>Jan</v>
      </c>
      <c r="AG101" s="9">
        <f t="shared" si="17"/>
        <v>0</v>
      </c>
      <c r="AH101" s="9">
        <f t="shared" si="18"/>
        <v>1999</v>
      </c>
      <c r="AI101" s="9">
        <f t="shared" si="19"/>
        <v>12.065546044109821</v>
      </c>
      <c r="AJ101" s="9"/>
      <c r="AK101" s="9">
        <f t="shared" si="20"/>
        <v>0.99932142049310102</v>
      </c>
      <c r="AL101" s="9">
        <f t="shared" si="21"/>
        <v>1</v>
      </c>
      <c r="AM101" s="9">
        <f t="shared" si="22"/>
        <v>1</v>
      </c>
      <c r="AN101" s="9">
        <f t="shared" si="23"/>
        <v>1</v>
      </c>
    </row>
    <row r="102" spans="1:40" s="170" customFormat="1" ht="15" customHeight="1">
      <c r="A102" s="206">
        <v>105</v>
      </c>
      <c r="B102" s="203">
        <v>97</v>
      </c>
      <c r="C102" s="205"/>
      <c r="D102" s="203">
        <v>3047</v>
      </c>
      <c r="E102" s="203" t="s">
        <v>784</v>
      </c>
      <c r="F102" s="203" t="s">
        <v>30</v>
      </c>
      <c r="G102" s="203">
        <v>1961</v>
      </c>
      <c r="H102" s="203" t="s">
        <v>321</v>
      </c>
      <c r="I102" s="203" t="s">
        <v>783</v>
      </c>
      <c r="J102" s="203">
        <v>31</v>
      </c>
      <c r="K102" s="203">
        <v>9</v>
      </c>
      <c r="L102" s="203">
        <v>31</v>
      </c>
      <c r="M102" s="204">
        <v>0.35863425925925924</v>
      </c>
      <c r="N102" s="203">
        <v>0</v>
      </c>
      <c r="O102" s="202">
        <v>0.56388888888888888</v>
      </c>
      <c r="P102" s="202">
        <v>0.37430555555555556</v>
      </c>
      <c r="Q102" s="201"/>
      <c r="R102" s="202">
        <v>0.69374999999999998</v>
      </c>
      <c r="S102" s="201"/>
      <c r="T102" s="202">
        <v>0.40902777777777777</v>
      </c>
      <c r="U102" s="202">
        <v>0.59930555555555554</v>
      </c>
      <c r="V102" s="202">
        <v>0.43958333333333333</v>
      </c>
      <c r="W102" s="202">
        <v>0.51736111111111116</v>
      </c>
      <c r="X102" s="202">
        <v>0.67222222222222228</v>
      </c>
      <c r="Y102" s="201"/>
      <c r="Z102" s="202">
        <v>0.63472222222222219</v>
      </c>
      <c r="AA102" s="200">
        <v>0.71250000000000002</v>
      </c>
      <c r="AB102" s="191"/>
      <c r="AC102" s="18">
        <f>VLOOKUP(AD102,id!$A:$C,3,0)</f>
        <v>309</v>
      </c>
      <c r="AD102" s="18" t="str">
        <f t="shared" si="15"/>
        <v>OmieczyńskiAndrzej1961</v>
      </c>
      <c r="AE102" s="9" t="str">
        <f t="shared" si="16"/>
        <v>Omieczyński</v>
      </c>
      <c r="AF102" s="9" t="str">
        <f t="shared" si="16"/>
        <v>Andrzej</v>
      </c>
      <c r="AG102" s="9" t="str">
        <f t="shared" si="17"/>
        <v>ROWEREK</v>
      </c>
      <c r="AH102" s="9">
        <f t="shared" si="18"/>
        <v>1961</v>
      </c>
      <c r="AI102" s="9">
        <f t="shared" si="19"/>
        <v>12.050359950528195</v>
      </c>
      <c r="AJ102" s="9"/>
      <c r="AK102" s="9">
        <f t="shared" si="20"/>
        <v>0.99874136706899896</v>
      </c>
      <c r="AL102" s="9">
        <f t="shared" si="21"/>
        <v>1</v>
      </c>
      <c r="AM102" s="9">
        <f t="shared" si="22"/>
        <v>1</v>
      </c>
      <c r="AN102" s="9">
        <f t="shared" si="23"/>
        <v>1</v>
      </c>
    </row>
    <row r="103" spans="1:40" s="170" customFormat="1" ht="15" customHeight="1">
      <c r="A103" s="213">
        <v>106</v>
      </c>
      <c r="B103" s="210">
        <v>98</v>
      </c>
      <c r="C103" s="212"/>
      <c r="D103" s="210">
        <v>3159</v>
      </c>
      <c r="E103" s="210" t="s">
        <v>782</v>
      </c>
      <c r="F103" s="210" t="s">
        <v>23</v>
      </c>
      <c r="G103" s="210">
        <v>1988</v>
      </c>
      <c r="H103" s="210" t="s">
        <v>437</v>
      </c>
      <c r="I103" s="212"/>
      <c r="J103" s="210">
        <v>31</v>
      </c>
      <c r="K103" s="210">
        <v>9</v>
      </c>
      <c r="L103" s="210">
        <v>31</v>
      </c>
      <c r="M103" s="211">
        <v>0.35868055555555556</v>
      </c>
      <c r="N103" s="210">
        <v>0</v>
      </c>
      <c r="O103" s="209">
        <v>0.56388888888888888</v>
      </c>
      <c r="P103" s="209">
        <v>0.37430555555555556</v>
      </c>
      <c r="Q103" s="208"/>
      <c r="R103" s="209">
        <v>0.69374999999999998</v>
      </c>
      <c r="S103" s="208"/>
      <c r="T103" s="209">
        <v>0.40902777777777777</v>
      </c>
      <c r="U103" s="209">
        <v>0.59930555555555554</v>
      </c>
      <c r="V103" s="209">
        <v>0.43958333333333333</v>
      </c>
      <c r="W103" s="209">
        <v>0.5180555555555556</v>
      </c>
      <c r="X103" s="209">
        <v>0.67222222222222228</v>
      </c>
      <c r="Y103" s="208"/>
      <c r="Z103" s="209">
        <v>0.63541666666666663</v>
      </c>
      <c r="AA103" s="207">
        <v>0.71250000000000002</v>
      </c>
      <c r="AB103" s="192"/>
      <c r="AC103" s="18">
        <f>VLOOKUP(AD103,id!$A:$C,3,0)</f>
        <v>310</v>
      </c>
      <c r="AD103" s="18" t="str">
        <f t="shared" si="15"/>
        <v>CeierGrzegorz1988</v>
      </c>
      <c r="AE103" s="9" t="str">
        <f t="shared" si="16"/>
        <v>Ceier</v>
      </c>
      <c r="AF103" s="9" t="str">
        <f t="shared" si="16"/>
        <v>Grzegorz</v>
      </c>
      <c r="AG103" s="9">
        <f t="shared" si="17"/>
        <v>0</v>
      </c>
      <c r="AH103" s="9">
        <f t="shared" si="18"/>
        <v>1988</v>
      </c>
      <c r="AI103" s="9">
        <f t="shared" si="19"/>
        <v>12.04880456363558</v>
      </c>
      <c r="AJ103" s="9"/>
      <c r="AK103" s="9">
        <f t="shared" si="20"/>
        <v>0.99987092610519512</v>
      </c>
      <c r="AL103" s="9">
        <f t="shared" si="21"/>
        <v>1</v>
      </c>
      <c r="AM103" s="9">
        <f t="shared" si="22"/>
        <v>1</v>
      </c>
      <c r="AN103" s="9">
        <f t="shared" si="23"/>
        <v>1</v>
      </c>
    </row>
    <row r="104" spans="1:40" s="170" customFormat="1" ht="15" customHeight="1">
      <c r="A104" s="206">
        <v>107</v>
      </c>
      <c r="B104" s="203">
        <v>99</v>
      </c>
      <c r="C104" s="205"/>
      <c r="D104" s="203">
        <v>3062</v>
      </c>
      <c r="E104" s="203" t="s">
        <v>780</v>
      </c>
      <c r="F104" s="203" t="s">
        <v>781</v>
      </c>
      <c r="G104" s="203">
        <v>1946</v>
      </c>
      <c r="H104" s="203" t="s">
        <v>510</v>
      </c>
      <c r="I104" s="203" t="s">
        <v>779</v>
      </c>
      <c r="J104" s="203">
        <v>31</v>
      </c>
      <c r="K104" s="203">
        <v>9</v>
      </c>
      <c r="L104" s="203">
        <v>31</v>
      </c>
      <c r="M104" s="204">
        <v>0.37163194444444442</v>
      </c>
      <c r="N104" s="203">
        <v>0</v>
      </c>
      <c r="O104" s="202">
        <v>0.56388888888888888</v>
      </c>
      <c r="P104" s="202">
        <v>0.37777777777777777</v>
      </c>
      <c r="Q104" s="202">
        <v>0.67986111111111114</v>
      </c>
      <c r="R104" s="201"/>
      <c r="S104" s="201"/>
      <c r="T104" s="202">
        <v>0.40138888888888891</v>
      </c>
      <c r="U104" s="202">
        <v>0.64375000000000004</v>
      </c>
      <c r="V104" s="202">
        <v>0.43680555555555556</v>
      </c>
      <c r="W104" s="202">
        <v>0.52222222222222225</v>
      </c>
      <c r="X104" s="202">
        <v>0.7006944444444444</v>
      </c>
      <c r="Y104" s="202">
        <v>0.61250000000000004</v>
      </c>
      <c r="Z104" s="201"/>
      <c r="AA104" s="200">
        <v>0.72569444444444442</v>
      </c>
      <c r="AB104" s="191"/>
      <c r="AC104" s="18">
        <f>VLOOKUP(AD104,id!$A:$C,3,0)</f>
        <v>311</v>
      </c>
      <c r="AD104" s="18" t="str">
        <f t="shared" si="15"/>
        <v>GalekGustaw1946</v>
      </c>
      <c r="AE104" s="9" t="str">
        <f t="shared" si="16"/>
        <v>Galek</v>
      </c>
      <c r="AF104" s="9" t="str">
        <f t="shared" si="16"/>
        <v>Gustaw</v>
      </c>
      <c r="AG104" s="9" t="str">
        <f t="shared" si="17"/>
        <v>Ten TeGes Team</v>
      </c>
      <c r="AH104" s="9">
        <f t="shared" si="18"/>
        <v>1946</v>
      </c>
      <c r="AI104" s="9">
        <f t="shared" si="19"/>
        <v>11.628903218009489</v>
      </c>
      <c r="AJ104" s="9"/>
      <c r="AK104" s="9">
        <f t="shared" si="20"/>
        <v>0.96514995795571346</v>
      </c>
      <c r="AL104" s="9">
        <f t="shared" si="21"/>
        <v>1</v>
      </c>
      <c r="AM104" s="9">
        <f t="shared" si="22"/>
        <v>1</v>
      </c>
      <c r="AN104" s="9">
        <f t="shared" si="23"/>
        <v>1</v>
      </c>
    </row>
    <row r="105" spans="1:40" s="170" customFormat="1" ht="15" customHeight="1">
      <c r="A105" s="213">
        <v>108</v>
      </c>
      <c r="B105" s="210">
        <v>100</v>
      </c>
      <c r="C105" s="212"/>
      <c r="D105" s="210">
        <v>3061</v>
      </c>
      <c r="E105" s="210" t="s">
        <v>780</v>
      </c>
      <c r="F105" s="210" t="s">
        <v>55</v>
      </c>
      <c r="G105" s="210">
        <v>1982</v>
      </c>
      <c r="H105" s="210" t="s">
        <v>510</v>
      </c>
      <c r="I105" s="210" t="s">
        <v>779</v>
      </c>
      <c r="J105" s="210">
        <v>31</v>
      </c>
      <c r="K105" s="210">
        <v>9</v>
      </c>
      <c r="L105" s="210">
        <v>31</v>
      </c>
      <c r="M105" s="211">
        <v>0.37164351851851851</v>
      </c>
      <c r="N105" s="210">
        <v>0</v>
      </c>
      <c r="O105" s="209">
        <v>0.56388888888888888</v>
      </c>
      <c r="P105" s="209">
        <v>0.37777777777777777</v>
      </c>
      <c r="Q105" s="209">
        <v>0.67986111111111114</v>
      </c>
      <c r="R105" s="208"/>
      <c r="S105" s="208"/>
      <c r="T105" s="209">
        <v>0.40208333333333335</v>
      </c>
      <c r="U105" s="209">
        <v>0.64375000000000004</v>
      </c>
      <c r="V105" s="209">
        <v>0.43680555555555556</v>
      </c>
      <c r="W105" s="209">
        <v>0.52222222222222225</v>
      </c>
      <c r="X105" s="209">
        <v>0.7006944444444444</v>
      </c>
      <c r="Y105" s="209">
        <v>0.61250000000000004</v>
      </c>
      <c r="Z105" s="208"/>
      <c r="AA105" s="207">
        <v>0.72569444444444442</v>
      </c>
      <c r="AB105" s="192"/>
      <c r="AC105" s="18">
        <f>VLOOKUP(AD105,id!$A:$C,3,0)</f>
        <v>312</v>
      </c>
      <c r="AD105" s="18" t="str">
        <f t="shared" si="15"/>
        <v>GalekTomasz1982</v>
      </c>
      <c r="AE105" s="9" t="str">
        <f t="shared" si="16"/>
        <v>Galek</v>
      </c>
      <c r="AF105" s="9" t="str">
        <f t="shared" si="16"/>
        <v>Tomasz</v>
      </c>
      <c r="AG105" s="9" t="str">
        <f t="shared" si="17"/>
        <v>Ten TeGes Team</v>
      </c>
      <c r="AH105" s="9">
        <f t="shared" si="18"/>
        <v>1982</v>
      </c>
      <c r="AI105" s="9">
        <f t="shared" si="19"/>
        <v>11.628541059703105</v>
      </c>
      <c r="AJ105" s="9"/>
      <c r="AK105" s="9">
        <f t="shared" si="20"/>
        <v>0.99996885705387728</v>
      </c>
      <c r="AL105" s="9">
        <f t="shared" si="21"/>
        <v>1</v>
      </c>
      <c r="AM105" s="9">
        <f t="shared" si="22"/>
        <v>1</v>
      </c>
      <c r="AN105" s="9">
        <f t="shared" si="23"/>
        <v>1</v>
      </c>
    </row>
    <row r="106" spans="1:40" s="170" customFormat="1" ht="15" customHeight="1">
      <c r="A106" s="206">
        <v>109</v>
      </c>
      <c r="B106" s="203">
        <v>101</v>
      </c>
      <c r="C106" s="205"/>
      <c r="D106" s="203">
        <v>3149</v>
      </c>
      <c r="E106" s="203" t="s">
        <v>778</v>
      </c>
      <c r="F106" s="203" t="s">
        <v>256</v>
      </c>
      <c r="G106" s="203">
        <v>1950</v>
      </c>
      <c r="H106" s="203" t="s">
        <v>437</v>
      </c>
      <c r="I106" s="205"/>
      <c r="J106" s="203">
        <v>31</v>
      </c>
      <c r="K106" s="203">
        <v>8</v>
      </c>
      <c r="L106" s="203">
        <v>31</v>
      </c>
      <c r="M106" s="204">
        <v>0.36693287037037037</v>
      </c>
      <c r="N106" s="203">
        <v>0</v>
      </c>
      <c r="O106" s="201"/>
      <c r="P106" s="202">
        <v>0.70486111111111116</v>
      </c>
      <c r="Q106" s="202">
        <v>0.44791666666666669</v>
      </c>
      <c r="R106" s="202">
        <v>0.38263888888888886</v>
      </c>
      <c r="S106" s="201"/>
      <c r="T106" s="201"/>
      <c r="U106" s="202">
        <v>0.48333333333333334</v>
      </c>
      <c r="V106" s="201"/>
      <c r="W106" s="202">
        <v>0.63888888888888884</v>
      </c>
      <c r="X106" s="202">
        <v>0.40208333333333335</v>
      </c>
      <c r="Y106" s="202">
        <v>0.51041666666666663</v>
      </c>
      <c r="Z106" s="202">
        <v>0.58125000000000004</v>
      </c>
      <c r="AA106" s="200">
        <v>0.72083333333333333</v>
      </c>
      <c r="AB106" s="191"/>
      <c r="AC106" s="18">
        <f>VLOOKUP(AD106,id!$A:$C,3,0)</f>
        <v>313</v>
      </c>
      <c r="AD106" s="18" t="str">
        <f t="shared" si="15"/>
        <v>SokolskiJerzy1950</v>
      </c>
      <c r="AE106" s="9" t="str">
        <f t="shared" si="16"/>
        <v>Sokolski</v>
      </c>
      <c r="AF106" s="9" t="str">
        <f t="shared" si="16"/>
        <v>Jerzy</v>
      </c>
      <c r="AG106" s="9">
        <f t="shared" si="17"/>
        <v>0</v>
      </c>
      <c r="AH106" s="9">
        <f t="shared" si="18"/>
        <v>1950</v>
      </c>
      <c r="AI106" s="9">
        <f t="shared" si="19"/>
        <v>11.357813319058836</v>
      </c>
      <c r="AJ106" s="9"/>
      <c r="AK106" s="9">
        <f t="shared" si="20"/>
        <v>1.0128379017758571</v>
      </c>
      <c r="AL106" s="9">
        <f t="shared" si="21"/>
        <v>0.88888888888888884</v>
      </c>
      <c r="AM106" s="9">
        <f t="shared" si="22"/>
        <v>1</v>
      </c>
      <c r="AN106" s="9">
        <f t="shared" si="23"/>
        <v>0.97671868386117389</v>
      </c>
    </row>
    <row r="107" spans="1:40" s="170" customFormat="1" ht="15" customHeight="1">
      <c r="A107" s="213">
        <v>110</v>
      </c>
      <c r="B107" s="210">
        <v>102</v>
      </c>
      <c r="C107" s="212"/>
      <c r="D107" s="210">
        <v>3014</v>
      </c>
      <c r="E107" s="210" t="s">
        <v>446</v>
      </c>
      <c r="F107" s="210" t="s">
        <v>78</v>
      </c>
      <c r="G107" s="210">
        <v>1976</v>
      </c>
      <c r="H107" s="210" t="s">
        <v>510</v>
      </c>
      <c r="I107" s="210" t="s">
        <v>189</v>
      </c>
      <c r="J107" s="210">
        <v>30</v>
      </c>
      <c r="K107" s="210">
        <v>12</v>
      </c>
      <c r="L107" s="210">
        <v>42</v>
      </c>
      <c r="M107" s="211">
        <v>0.38265046296296296</v>
      </c>
      <c r="N107" s="210">
        <v>12</v>
      </c>
      <c r="O107" s="209">
        <v>0.5444444444444444</v>
      </c>
      <c r="P107" s="209">
        <v>0.40416666666666667</v>
      </c>
      <c r="Q107" s="209">
        <v>0.68194444444444446</v>
      </c>
      <c r="R107" s="209">
        <v>0.71458333333333335</v>
      </c>
      <c r="S107" s="209">
        <v>0.625</v>
      </c>
      <c r="T107" s="209">
        <v>0.45902777777777776</v>
      </c>
      <c r="U107" s="209">
        <v>0.59166666666666667</v>
      </c>
      <c r="V107" s="209">
        <v>0.48541666666666666</v>
      </c>
      <c r="W107" s="209">
        <v>0.51388888888888884</v>
      </c>
      <c r="X107" s="209">
        <v>0.69861111111111107</v>
      </c>
      <c r="Y107" s="209">
        <v>0.56597222222222221</v>
      </c>
      <c r="Z107" s="209">
        <v>0.42638888888888887</v>
      </c>
      <c r="AA107" s="207">
        <v>0.7368055555555556</v>
      </c>
      <c r="AB107" s="192"/>
      <c r="AC107" s="18">
        <f>VLOOKUP(AD107,id!$A:$C,3,0)</f>
        <v>314</v>
      </c>
      <c r="AD107" s="18" t="str">
        <f t="shared" si="15"/>
        <v>JankowskiMaciej1976</v>
      </c>
      <c r="AE107" s="9" t="str">
        <f t="shared" si="16"/>
        <v>Jankowski</v>
      </c>
      <c r="AF107" s="9" t="str">
        <f t="shared" si="16"/>
        <v>Maciej</v>
      </c>
      <c r="AG107" s="9" t="str">
        <f t="shared" si="17"/>
        <v>GR3miasto</v>
      </c>
      <c r="AH107" s="9">
        <f t="shared" si="18"/>
        <v>1976</v>
      </c>
      <c r="AI107" s="9">
        <f t="shared" si="19"/>
        <v>10.991432244250488</v>
      </c>
      <c r="AJ107" s="9"/>
      <c r="AK107" s="9">
        <f t="shared" si="20"/>
        <v>0.95892441244971416</v>
      </c>
      <c r="AL107" s="9">
        <f t="shared" si="21"/>
        <v>1.5</v>
      </c>
      <c r="AM107" s="9">
        <f t="shared" si="22"/>
        <v>0.967741935483871</v>
      </c>
      <c r="AN107" s="9">
        <f t="shared" si="23"/>
        <v>1.0844717711976986</v>
      </c>
    </row>
    <row r="108" spans="1:40" s="170" customFormat="1" ht="15" customHeight="1">
      <c r="A108" s="206">
        <v>111</v>
      </c>
      <c r="B108" s="203">
        <v>103</v>
      </c>
      <c r="C108" s="205"/>
      <c r="D108" s="203">
        <v>3068</v>
      </c>
      <c r="E108" s="203" t="s">
        <v>777</v>
      </c>
      <c r="F108" s="203" t="s">
        <v>175</v>
      </c>
      <c r="G108" s="203">
        <v>1971</v>
      </c>
      <c r="H108" s="203" t="s">
        <v>321</v>
      </c>
      <c r="I108" s="203" t="s">
        <v>776</v>
      </c>
      <c r="J108" s="203">
        <v>30</v>
      </c>
      <c r="K108" s="203">
        <v>12</v>
      </c>
      <c r="L108" s="203">
        <v>42</v>
      </c>
      <c r="M108" s="204">
        <v>0.38269675925925928</v>
      </c>
      <c r="N108" s="203">
        <v>12</v>
      </c>
      <c r="O108" s="202">
        <v>0.5444444444444444</v>
      </c>
      <c r="P108" s="202">
        <v>0.40416666666666667</v>
      </c>
      <c r="Q108" s="202">
        <v>0.68194444444444446</v>
      </c>
      <c r="R108" s="202">
        <v>0.71458333333333335</v>
      </c>
      <c r="S108" s="202">
        <v>0.625</v>
      </c>
      <c r="T108" s="202">
        <v>0.45902777777777776</v>
      </c>
      <c r="U108" s="202">
        <v>0.59166666666666667</v>
      </c>
      <c r="V108" s="202">
        <v>0.48541666666666666</v>
      </c>
      <c r="W108" s="202">
        <v>0.51388888888888884</v>
      </c>
      <c r="X108" s="202">
        <v>0.69861111111111107</v>
      </c>
      <c r="Y108" s="202">
        <v>0.56597222222222221</v>
      </c>
      <c r="Z108" s="202">
        <v>0.42569444444444443</v>
      </c>
      <c r="AA108" s="200">
        <v>0.7368055555555556</v>
      </c>
      <c r="AB108" s="191"/>
      <c r="AC108" s="18">
        <f>VLOOKUP(AD108,id!$A:$C,3,0)</f>
        <v>315</v>
      </c>
      <c r="AD108" s="18" t="str">
        <f t="shared" si="15"/>
        <v>ZawiszaDariusz1971</v>
      </c>
      <c r="AE108" s="9" t="str">
        <f t="shared" si="16"/>
        <v>Zawisza</v>
      </c>
      <c r="AF108" s="9" t="str">
        <f t="shared" si="16"/>
        <v>Dariusz</v>
      </c>
      <c r="AG108" s="9" t="str">
        <f t="shared" si="17"/>
        <v>BCT TEAM</v>
      </c>
      <c r="AH108" s="9">
        <f t="shared" si="18"/>
        <v>1971</v>
      </c>
      <c r="AI108" s="9">
        <f t="shared" si="19"/>
        <v>10.990102568491315</v>
      </c>
      <c r="AJ108" s="9"/>
      <c r="AK108" s="9">
        <f t="shared" si="20"/>
        <v>0.99987902616059265</v>
      </c>
      <c r="AL108" s="9">
        <f t="shared" si="21"/>
        <v>1</v>
      </c>
      <c r="AM108" s="9">
        <f t="shared" si="22"/>
        <v>1</v>
      </c>
      <c r="AN108" s="9">
        <f t="shared" si="23"/>
        <v>1</v>
      </c>
    </row>
    <row r="109" spans="1:40" s="170" customFormat="1" ht="15" customHeight="1">
      <c r="A109" s="213">
        <v>112</v>
      </c>
      <c r="B109" s="210">
        <v>104</v>
      </c>
      <c r="C109" s="212"/>
      <c r="D109" s="210">
        <v>3071</v>
      </c>
      <c r="E109" s="210" t="s">
        <v>775</v>
      </c>
      <c r="F109" s="210" t="s">
        <v>774</v>
      </c>
      <c r="G109" s="210">
        <v>1959</v>
      </c>
      <c r="H109" s="210" t="s">
        <v>510</v>
      </c>
      <c r="I109" s="212"/>
      <c r="J109" s="210">
        <v>30</v>
      </c>
      <c r="K109" s="210">
        <v>9</v>
      </c>
      <c r="L109" s="210">
        <v>30</v>
      </c>
      <c r="M109" s="211">
        <v>0.36178240740740741</v>
      </c>
      <c r="N109" s="210">
        <v>0</v>
      </c>
      <c r="O109" s="209">
        <v>0.62083333333333335</v>
      </c>
      <c r="P109" s="209">
        <v>0.70277777777777772</v>
      </c>
      <c r="Q109" s="209">
        <v>0.49513888888888891</v>
      </c>
      <c r="R109" s="209">
        <v>0.39097222222222222</v>
      </c>
      <c r="S109" s="209">
        <v>0.54374999999999996</v>
      </c>
      <c r="T109" s="208"/>
      <c r="U109" s="209">
        <v>0.56111111111111112</v>
      </c>
      <c r="V109" s="208"/>
      <c r="W109" s="208"/>
      <c r="X109" s="209">
        <v>0.41249999999999998</v>
      </c>
      <c r="Y109" s="209">
        <v>0.58472222222222225</v>
      </c>
      <c r="Z109" s="209">
        <v>0.44027777777777777</v>
      </c>
      <c r="AA109" s="207">
        <v>0.71527777777777779</v>
      </c>
      <c r="AB109" s="192"/>
      <c r="AC109" s="18">
        <f>VLOOKUP(AD109,id!$A:$C,3,0)</f>
        <v>316</v>
      </c>
      <c r="AD109" s="18" t="str">
        <f t="shared" si="15"/>
        <v>KoropeckiJuliusz1959</v>
      </c>
      <c r="AE109" s="9" t="str">
        <f t="shared" si="16"/>
        <v>Koropecki</v>
      </c>
      <c r="AF109" s="9" t="str">
        <f t="shared" si="16"/>
        <v>Juliusz</v>
      </c>
      <c r="AG109" s="9">
        <f t="shared" si="17"/>
        <v>0</v>
      </c>
      <c r="AH109" s="9">
        <f t="shared" si="18"/>
        <v>1959</v>
      </c>
      <c r="AI109" s="9">
        <f t="shared" si="19"/>
        <v>10.375618582762675</v>
      </c>
      <c r="AJ109" s="9"/>
      <c r="AK109" s="9">
        <f t="shared" si="20"/>
        <v>1.0578092008445839</v>
      </c>
      <c r="AL109" s="9">
        <f t="shared" si="21"/>
        <v>0.75</v>
      </c>
      <c r="AM109" s="9">
        <f t="shared" si="22"/>
        <v>1</v>
      </c>
      <c r="AN109" s="9">
        <f t="shared" si="23"/>
        <v>0.94408751129490198</v>
      </c>
    </row>
    <row r="110" spans="1:40" s="170" customFormat="1" ht="15" customHeight="1">
      <c r="A110" s="213">
        <v>114</v>
      </c>
      <c r="B110" s="210">
        <v>105</v>
      </c>
      <c r="C110" s="212"/>
      <c r="D110" s="210">
        <v>3134</v>
      </c>
      <c r="E110" s="210" t="s">
        <v>772</v>
      </c>
      <c r="F110" s="210" t="s">
        <v>25</v>
      </c>
      <c r="G110" s="210">
        <v>1960</v>
      </c>
      <c r="H110" s="210" t="s">
        <v>771</v>
      </c>
      <c r="I110" s="210" t="s">
        <v>770</v>
      </c>
      <c r="J110" s="210">
        <v>30</v>
      </c>
      <c r="K110" s="210">
        <v>9</v>
      </c>
      <c r="L110" s="210">
        <v>30</v>
      </c>
      <c r="M110" s="211">
        <v>0.37013888888888891</v>
      </c>
      <c r="N110" s="210">
        <v>0</v>
      </c>
      <c r="O110" s="209">
        <v>0.61250000000000004</v>
      </c>
      <c r="P110" s="209">
        <v>0.71111111111111114</v>
      </c>
      <c r="Q110" s="209">
        <v>0.4375</v>
      </c>
      <c r="R110" s="209">
        <v>0.38541666666666669</v>
      </c>
      <c r="S110" s="209">
        <v>0.46597222222222223</v>
      </c>
      <c r="T110" s="208"/>
      <c r="U110" s="209">
        <v>0.48472222222222222</v>
      </c>
      <c r="V110" s="208"/>
      <c r="W110" s="208"/>
      <c r="X110" s="209">
        <v>0.40833333333333333</v>
      </c>
      <c r="Y110" s="209">
        <v>0.54305555555555551</v>
      </c>
      <c r="Z110" s="209">
        <v>0.68194444444444446</v>
      </c>
      <c r="AA110" s="207">
        <v>0.72430555555555554</v>
      </c>
      <c r="AB110" s="192"/>
      <c r="AC110" s="18">
        <f>VLOOKUP(AD110,id!$A:$C,3,0)</f>
        <v>317</v>
      </c>
      <c r="AD110" s="18" t="str">
        <f t="shared" si="15"/>
        <v>NajderJacek1960</v>
      </c>
      <c r="AE110" s="9" t="str">
        <f t="shared" si="16"/>
        <v>Najder</v>
      </c>
      <c r="AF110" s="9" t="str">
        <f t="shared" si="16"/>
        <v>Jacek</v>
      </c>
      <c r="AG110" s="9" t="str">
        <f t="shared" si="17"/>
        <v>tea time team</v>
      </c>
      <c r="AH110" s="9">
        <f t="shared" si="18"/>
        <v>1960</v>
      </c>
      <c r="AI110" s="9">
        <f t="shared" si="19"/>
        <v>10.141372284552711</v>
      </c>
      <c r="AJ110" s="9"/>
      <c r="AK110" s="9">
        <f t="shared" si="20"/>
        <v>0.9774233896185115</v>
      </c>
      <c r="AL110" s="9">
        <f t="shared" si="21"/>
        <v>1</v>
      </c>
      <c r="AM110" s="9">
        <f t="shared" si="22"/>
        <v>1</v>
      </c>
      <c r="AN110" s="9">
        <f t="shared" si="23"/>
        <v>1</v>
      </c>
    </row>
    <row r="111" spans="1:40" s="170" customFormat="1" ht="15" customHeight="1">
      <c r="A111" s="206">
        <v>115</v>
      </c>
      <c r="B111" s="203">
        <v>106</v>
      </c>
      <c r="C111" s="205"/>
      <c r="D111" s="203">
        <v>3077</v>
      </c>
      <c r="E111" s="203" t="s">
        <v>769</v>
      </c>
      <c r="F111" s="203" t="s">
        <v>19</v>
      </c>
      <c r="G111" s="203">
        <v>1983</v>
      </c>
      <c r="H111" s="203" t="s">
        <v>572</v>
      </c>
      <c r="I111" s="203" t="s">
        <v>737</v>
      </c>
      <c r="J111" s="203">
        <v>30</v>
      </c>
      <c r="K111" s="203">
        <v>9</v>
      </c>
      <c r="L111" s="203">
        <v>32</v>
      </c>
      <c r="M111" s="204">
        <v>0.37605324074074076</v>
      </c>
      <c r="N111" s="203">
        <v>2</v>
      </c>
      <c r="O111" s="202">
        <v>0.52986111111111112</v>
      </c>
      <c r="P111" s="201"/>
      <c r="Q111" s="202">
        <v>0.42430555555555555</v>
      </c>
      <c r="R111" s="202">
        <v>0.37916666666666665</v>
      </c>
      <c r="S111" s="202">
        <v>0.4465277777777778</v>
      </c>
      <c r="T111" s="201"/>
      <c r="U111" s="202">
        <v>0.46666666666666667</v>
      </c>
      <c r="V111" s="202">
        <v>0.66805555555555551</v>
      </c>
      <c r="W111" s="202">
        <v>0.58333333333333337</v>
      </c>
      <c r="X111" s="202">
        <v>0.39861111111111114</v>
      </c>
      <c r="Y111" s="202">
        <v>0.49166666666666664</v>
      </c>
      <c r="Z111" s="201"/>
      <c r="AA111" s="200">
        <v>0.72986111111111107</v>
      </c>
      <c r="AB111" s="191"/>
      <c r="AC111" s="18">
        <f>VLOOKUP(AD111,id!$A:$C,3,0)</f>
        <v>318</v>
      </c>
      <c r="AD111" s="18" t="str">
        <f t="shared" si="15"/>
        <v>TomaszewskiPiotr1983</v>
      </c>
      <c r="AE111" s="9" t="str">
        <f t="shared" si="16"/>
        <v>Tomaszewski</v>
      </c>
      <c r="AF111" s="9" t="str">
        <f t="shared" si="16"/>
        <v>Piotr</v>
      </c>
      <c r="AG111" s="9" t="str">
        <f t="shared" si="17"/>
        <v>BYSEWO KOLOR TEAM</v>
      </c>
      <c r="AH111" s="9">
        <f t="shared" si="18"/>
        <v>1983</v>
      </c>
      <c r="AI111" s="9">
        <f t="shared" si="19"/>
        <v>9.9818745394107822</v>
      </c>
      <c r="AJ111" s="9"/>
      <c r="AK111" s="9">
        <f t="shared" si="20"/>
        <v>0.98427256778800287</v>
      </c>
      <c r="AL111" s="9">
        <f t="shared" si="21"/>
        <v>1</v>
      </c>
      <c r="AM111" s="9">
        <f t="shared" si="22"/>
        <v>1</v>
      </c>
      <c r="AN111" s="9">
        <f t="shared" si="23"/>
        <v>1</v>
      </c>
    </row>
    <row r="112" spans="1:40" s="170" customFormat="1" ht="15" customHeight="1">
      <c r="A112" s="213">
        <v>116</v>
      </c>
      <c r="B112" s="210">
        <v>107</v>
      </c>
      <c r="C112" s="212"/>
      <c r="D112" s="210">
        <v>3073</v>
      </c>
      <c r="E112" s="210" t="s">
        <v>768</v>
      </c>
      <c r="F112" s="210" t="s">
        <v>19</v>
      </c>
      <c r="G112" s="210">
        <v>1982</v>
      </c>
      <c r="H112" s="210" t="s">
        <v>510</v>
      </c>
      <c r="I112" s="212"/>
      <c r="J112" s="210">
        <v>30</v>
      </c>
      <c r="K112" s="210">
        <v>9</v>
      </c>
      <c r="L112" s="210">
        <v>34</v>
      </c>
      <c r="M112" s="211">
        <v>0.37715277777777778</v>
      </c>
      <c r="N112" s="210">
        <v>4</v>
      </c>
      <c r="O112" s="209">
        <v>0.62013888888888891</v>
      </c>
      <c r="P112" s="208"/>
      <c r="Q112" s="209">
        <v>0.49513888888888891</v>
      </c>
      <c r="R112" s="209">
        <v>0.3888888888888889</v>
      </c>
      <c r="S112" s="209">
        <v>0.54374999999999996</v>
      </c>
      <c r="T112" s="208"/>
      <c r="U112" s="209">
        <v>0.56111111111111112</v>
      </c>
      <c r="V112" s="208"/>
      <c r="W112" s="209">
        <v>0.65277777777777779</v>
      </c>
      <c r="X112" s="209">
        <v>0.40902777777777777</v>
      </c>
      <c r="Y112" s="209">
        <v>0.58333333333333337</v>
      </c>
      <c r="Z112" s="209">
        <v>0.44027777777777777</v>
      </c>
      <c r="AA112" s="207">
        <v>0.73124999999999996</v>
      </c>
      <c r="AB112" s="192"/>
      <c r="AC112" s="18">
        <f>VLOOKUP(AD112,id!$A:$C,3,0)</f>
        <v>319</v>
      </c>
      <c r="AD112" s="18" t="str">
        <f t="shared" si="15"/>
        <v>CiskowskiPiotr1982</v>
      </c>
      <c r="AE112" s="9" t="str">
        <f t="shared" si="16"/>
        <v>Ciskowski</v>
      </c>
      <c r="AF112" s="9" t="str">
        <f t="shared" si="16"/>
        <v>Piotr</v>
      </c>
      <c r="AG112" s="9">
        <f t="shared" si="17"/>
        <v>0</v>
      </c>
      <c r="AH112" s="9">
        <f t="shared" si="18"/>
        <v>1982</v>
      </c>
      <c r="AI112" s="9">
        <f t="shared" si="19"/>
        <v>9.9527737574417152</v>
      </c>
      <c r="AJ112" s="9"/>
      <c r="AK112" s="9">
        <f t="shared" si="20"/>
        <v>0.99708463757441845</v>
      </c>
      <c r="AL112" s="9">
        <f t="shared" si="21"/>
        <v>1</v>
      </c>
      <c r="AM112" s="9">
        <f t="shared" si="22"/>
        <v>1</v>
      </c>
      <c r="AN112" s="9">
        <f t="shared" si="23"/>
        <v>1</v>
      </c>
    </row>
    <row r="113" spans="1:40" s="170" customFormat="1" ht="15" customHeight="1">
      <c r="A113" s="206">
        <v>117</v>
      </c>
      <c r="B113" s="203">
        <v>108</v>
      </c>
      <c r="C113" s="205"/>
      <c r="D113" s="203">
        <v>3097</v>
      </c>
      <c r="E113" s="203" t="s">
        <v>766</v>
      </c>
      <c r="F113" s="203" t="s">
        <v>175</v>
      </c>
      <c r="G113" s="203">
        <v>1965</v>
      </c>
      <c r="H113" s="203" t="s">
        <v>767</v>
      </c>
      <c r="I113" s="205"/>
      <c r="J113" s="203">
        <v>30</v>
      </c>
      <c r="K113" s="203">
        <v>9</v>
      </c>
      <c r="L113" s="203">
        <v>34</v>
      </c>
      <c r="M113" s="204">
        <v>0.37716435185185188</v>
      </c>
      <c r="N113" s="203">
        <v>4</v>
      </c>
      <c r="O113" s="202">
        <v>0.5756944444444444</v>
      </c>
      <c r="P113" s="201"/>
      <c r="Q113" s="202">
        <v>0.4375</v>
      </c>
      <c r="R113" s="202">
        <v>0.38472222222222224</v>
      </c>
      <c r="S113" s="202">
        <v>0.46944444444444444</v>
      </c>
      <c r="T113" s="201"/>
      <c r="U113" s="202">
        <v>0.48888888888888887</v>
      </c>
      <c r="V113" s="201"/>
      <c r="W113" s="202">
        <v>0.61527777777777781</v>
      </c>
      <c r="X113" s="202">
        <v>0.40625</v>
      </c>
      <c r="Y113" s="202">
        <v>0.53819444444444442</v>
      </c>
      <c r="Z113" s="202">
        <v>0.68125000000000002</v>
      </c>
      <c r="AA113" s="200">
        <v>0.73124999999999996</v>
      </c>
      <c r="AB113" s="191"/>
      <c r="AC113" s="18">
        <f>VLOOKUP(AD113,id!$A:$C,3,0)</f>
        <v>320</v>
      </c>
      <c r="AD113" s="18" t="str">
        <f t="shared" si="15"/>
        <v>BanachewiczDariusz1965</v>
      </c>
      <c r="AE113" s="9" t="str">
        <f t="shared" si="16"/>
        <v>Banachewicz</v>
      </c>
      <c r="AF113" s="9" t="str">
        <f t="shared" si="16"/>
        <v>Dariusz</v>
      </c>
      <c r="AG113" s="9">
        <f t="shared" si="17"/>
        <v>0</v>
      </c>
      <c r="AH113" s="9">
        <f t="shared" si="18"/>
        <v>1965</v>
      </c>
      <c r="AI113" s="9">
        <f t="shared" si="19"/>
        <v>9.9524683358393133</v>
      </c>
      <c r="AJ113" s="9"/>
      <c r="AK113" s="9">
        <f t="shared" si="20"/>
        <v>0.99996931291619351</v>
      </c>
      <c r="AL113" s="9">
        <f t="shared" si="21"/>
        <v>1</v>
      </c>
      <c r="AM113" s="9">
        <f t="shared" si="22"/>
        <v>1</v>
      </c>
      <c r="AN113" s="9">
        <f t="shared" si="23"/>
        <v>1</v>
      </c>
    </row>
    <row r="114" spans="1:40" s="170" customFormat="1" ht="15" customHeight="1">
      <c r="A114" s="213">
        <v>118</v>
      </c>
      <c r="B114" s="210">
        <v>109</v>
      </c>
      <c r="C114" s="212"/>
      <c r="D114" s="210">
        <v>3096</v>
      </c>
      <c r="E114" s="210" t="s">
        <v>766</v>
      </c>
      <c r="F114" s="210" t="s">
        <v>23</v>
      </c>
      <c r="G114" s="210">
        <v>1963</v>
      </c>
      <c r="H114" s="210" t="s">
        <v>321</v>
      </c>
      <c r="I114" s="212"/>
      <c r="J114" s="210">
        <v>30</v>
      </c>
      <c r="K114" s="210">
        <v>9</v>
      </c>
      <c r="L114" s="210">
        <v>34</v>
      </c>
      <c r="M114" s="211">
        <v>0.37777777777777777</v>
      </c>
      <c r="N114" s="210">
        <v>4</v>
      </c>
      <c r="O114" s="209">
        <v>0.5756944444444444</v>
      </c>
      <c r="P114" s="208"/>
      <c r="Q114" s="209">
        <v>0.43819444444444444</v>
      </c>
      <c r="R114" s="209">
        <v>0.38472222222222224</v>
      </c>
      <c r="S114" s="209">
        <v>0.46944444444444444</v>
      </c>
      <c r="T114" s="208"/>
      <c r="U114" s="209">
        <v>0.48888888888888887</v>
      </c>
      <c r="V114" s="208"/>
      <c r="W114" s="209">
        <v>0.61250000000000004</v>
      </c>
      <c r="X114" s="209">
        <v>0.40625</v>
      </c>
      <c r="Y114" s="209">
        <v>0.53819444444444442</v>
      </c>
      <c r="Z114" s="209">
        <v>0.67847222222222225</v>
      </c>
      <c r="AA114" s="207">
        <v>0.7319444444444444</v>
      </c>
      <c r="AB114" s="192"/>
      <c r="AC114" s="18">
        <f>VLOOKUP(AD114,id!$A:$C,3,0)</f>
        <v>321</v>
      </c>
      <c r="AD114" s="18" t="str">
        <f t="shared" si="15"/>
        <v>BanachewiczGrzegorz1963</v>
      </c>
      <c r="AE114" s="9" t="str">
        <f t="shared" si="16"/>
        <v>Banachewicz</v>
      </c>
      <c r="AF114" s="9" t="str">
        <f t="shared" si="16"/>
        <v>Grzegorz</v>
      </c>
      <c r="AG114" s="9">
        <f t="shared" si="17"/>
        <v>0</v>
      </c>
      <c r="AH114" s="9">
        <f t="shared" si="18"/>
        <v>1963</v>
      </c>
      <c r="AI114" s="9">
        <f t="shared" si="19"/>
        <v>9.9363077714459465</v>
      </c>
      <c r="AJ114" s="9"/>
      <c r="AK114" s="9">
        <f t="shared" si="20"/>
        <v>0.99837622549019611</v>
      </c>
      <c r="AL114" s="9">
        <f t="shared" si="21"/>
        <v>1</v>
      </c>
      <c r="AM114" s="9">
        <f t="shared" si="22"/>
        <v>1</v>
      </c>
      <c r="AN114" s="9">
        <f t="shared" si="23"/>
        <v>1</v>
      </c>
    </row>
    <row r="115" spans="1:40" s="170" customFormat="1" ht="15" customHeight="1">
      <c r="A115" s="206">
        <v>119</v>
      </c>
      <c r="B115" s="203">
        <v>110</v>
      </c>
      <c r="C115" s="205"/>
      <c r="D115" s="203">
        <v>3013</v>
      </c>
      <c r="E115" s="203" t="s">
        <v>93</v>
      </c>
      <c r="F115" s="203" t="s">
        <v>958</v>
      </c>
      <c r="G115" s="203">
        <v>1982</v>
      </c>
      <c r="H115" s="203" t="s">
        <v>307</v>
      </c>
      <c r="I115" s="203" t="s">
        <v>227</v>
      </c>
      <c r="J115" s="203">
        <v>30</v>
      </c>
      <c r="K115" s="203">
        <v>8</v>
      </c>
      <c r="L115" s="203">
        <v>30</v>
      </c>
      <c r="M115" s="204">
        <v>0.3477662037037037</v>
      </c>
      <c r="N115" s="203">
        <v>0</v>
      </c>
      <c r="O115" s="201"/>
      <c r="P115" s="202">
        <v>0.37152777777777779</v>
      </c>
      <c r="Q115" s="202">
        <v>0.65416666666666667</v>
      </c>
      <c r="R115" s="201"/>
      <c r="S115" s="201"/>
      <c r="T115" s="202">
        <v>0.39861111111111114</v>
      </c>
      <c r="U115" s="202">
        <v>0.61875000000000002</v>
      </c>
      <c r="V115" s="202">
        <v>0.43125000000000002</v>
      </c>
      <c r="W115" s="202">
        <v>0.49930555555555556</v>
      </c>
      <c r="X115" s="202">
        <v>0.67361111111111116</v>
      </c>
      <c r="Y115" s="201"/>
      <c r="Z115" s="202">
        <v>0.58611111111111114</v>
      </c>
      <c r="AA115" s="200">
        <v>0.70138888888888884</v>
      </c>
      <c r="AB115" s="191"/>
      <c r="AC115" s="18">
        <f>VLOOKUP(AD115,id!$A:$C,3,0)</f>
        <v>322</v>
      </c>
      <c r="AD115" s="18" t="str">
        <f t="shared" si="15"/>
        <v>StefańskiTomaszPiotr1982</v>
      </c>
      <c r="AE115" s="9" t="str">
        <f t="shared" si="16"/>
        <v>Stefański</v>
      </c>
      <c r="AF115" s="9" t="str">
        <f t="shared" si="16"/>
        <v>TomaszPiotr</v>
      </c>
      <c r="AG115" s="9" t="str">
        <f t="shared" si="17"/>
        <v>Welocypedy</v>
      </c>
      <c r="AH115" s="9">
        <f t="shared" si="18"/>
        <v>1982</v>
      </c>
      <c r="AI115" s="9">
        <f t="shared" si="19"/>
        <v>9.7049774489662379</v>
      </c>
      <c r="AJ115" s="9"/>
      <c r="AK115" s="9">
        <f t="shared" si="20"/>
        <v>1.086298132925084</v>
      </c>
      <c r="AL115" s="9">
        <f t="shared" si="21"/>
        <v>0.88888888888888884</v>
      </c>
      <c r="AM115" s="9">
        <f t="shared" si="22"/>
        <v>1</v>
      </c>
      <c r="AN115" s="9">
        <f t="shared" si="23"/>
        <v>0.97671868386117389</v>
      </c>
    </row>
    <row r="116" spans="1:40" s="170" customFormat="1" ht="15" customHeight="1">
      <c r="A116" s="213">
        <v>120</v>
      </c>
      <c r="B116" s="210">
        <v>111</v>
      </c>
      <c r="C116" s="212"/>
      <c r="D116" s="210">
        <v>3007</v>
      </c>
      <c r="E116" s="210" t="s">
        <v>740</v>
      </c>
      <c r="F116" s="210" t="s">
        <v>765</v>
      </c>
      <c r="G116" s="210">
        <v>1972</v>
      </c>
      <c r="H116" s="210" t="s">
        <v>321</v>
      </c>
      <c r="I116" s="210" t="s">
        <v>764</v>
      </c>
      <c r="J116" s="210">
        <v>29</v>
      </c>
      <c r="K116" s="210">
        <v>10</v>
      </c>
      <c r="L116" s="210">
        <v>35</v>
      </c>
      <c r="M116" s="211">
        <v>0.37890046296296298</v>
      </c>
      <c r="N116" s="210">
        <v>6</v>
      </c>
      <c r="O116" s="209">
        <v>0.56458333333333333</v>
      </c>
      <c r="P116" s="209">
        <v>0.72222222222222221</v>
      </c>
      <c r="Q116" s="209">
        <v>0.42777777777777776</v>
      </c>
      <c r="R116" s="209">
        <v>0.38541666666666669</v>
      </c>
      <c r="S116" s="209">
        <v>0.48541666666666666</v>
      </c>
      <c r="T116" s="208"/>
      <c r="U116" s="209">
        <v>0.50069444444444444</v>
      </c>
      <c r="V116" s="208"/>
      <c r="W116" s="209">
        <v>0.60347222222222219</v>
      </c>
      <c r="X116" s="209">
        <v>0.40555555555555556</v>
      </c>
      <c r="Y116" s="209">
        <v>0.5229166666666667</v>
      </c>
      <c r="Z116" s="209">
        <v>0.67777777777777781</v>
      </c>
      <c r="AA116" s="207">
        <v>0.73263888888888884</v>
      </c>
      <c r="AB116" s="192"/>
      <c r="AC116" s="18">
        <f>VLOOKUP(AD116,id!$A:$C,3,0)</f>
        <v>323</v>
      </c>
      <c r="AD116" s="18" t="str">
        <f t="shared" si="15"/>
        <v>ReszkaWitek1972</v>
      </c>
      <c r="AE116" s="9" t="str">
        <f t="shared" si="16"/>
        <v>Reszka</v>
      </c>
      <c r="AF116" s="9" t="str">
        <f t="shared" si="16"/>
        <v>Witek</v>
      </c>
      <c r="AG116" s="9" t="str">
        <f t="shared" si="17"/>
        <v>IronTeam3City</v>
      </c>
      <c r="AH116" s="9">
        <f t="shared" si="18"/>
        <v>1972</v>
      </c>
      <c r="AI116" s="9">
        <f t="shared" si="19"/>
        <v>9.3814782006673632</v>
      </c>
      <c r="AJ116" s="9"/>
      <c r="AK116" s="9">
        <f t="shared" si="20"/>
        <v>0.91782997831200164</v>
      </c>
      <c r="AL116" s="9">
        <f t="shared" si="21"/>
        <v>1.25</v>
      </c>
      <c r="AM116" s="9">
        <f t="shared" si="22"/>
        <v>0.96666666666666667</v>
      </c>
      <c r="AN116" s="9">
        <f t="shared" si="23"/>
        <v>1.0456395525912732</v>
      </c>
    </row>
    <row r="117" spans="1:40" s="170" customFormat="1" ht="15" customHeight="1">
      <c r="A117" s="206">
        <v>121</v>
      </c>
      <c r="B117" s="203">
        <v>112</v>
      </c>
      <c r="C117" s="205"/>
      <c r="D117" s="203">
        <v>3158</v>
      </c>
      <c r="E117" s="203" t="s">
        <v>763</v>
      </c>
      <c r="F117" s="203" t="s">
        <v>29</v>
      </c>
      <c r="G117" s="203">
        <v>1974</v>
      </c>
      <c r="H117" s="203" t="s">
        <v>321</v>
      </c>
      <c r="I117" s="203" t="s">
        <v>762</v>
      </c>
      <c r="J117" s="203">
        <v>29</v>
      </c>
      <c r="K117" s="203">
        <v>9</v>
      </c>
      <c r="L117" s="203">
        <v>29</v>
      </c>
      <c r="M117" s="204">
        <v>0.3197800925925926</v>
      </c>
      <c r="N117" s="203">
        <v>0</v>
      </c>
      <c r="O117" s="202">
        <v>0.53333333333333333</v>
      </c>
      <c r="P117" s="202">
        <v>0.37222222222222223</v>
      </c>
      <c r="Q117" s="202">
        <v>0.64027777777777772</v>
      </c>
      <c r="R117" s="201"/>
      <c r="S117" s="202">
        <v>0.62291666666666667</v>
      </c>
      <c r="T117" s="202">
        <v>0.38611111111111113</v>
      </c>
      <c r="U117" s="202">
        <v>0.59236111111111112</v>
      </c>
      <c r="V117" s="202">
        <v>0.42430555555555555</v>
      </c>
      <c r="W117" s="202">
        <v>0.50069444444444444</v>
      </c>
      <c r="X117" s="201"/>
      <c r="Y117" s="202">
        <v>0.56180555555555556</v>
      </c>
      <c r="Z117" s="201"/>
      <c r="AA117" s="200">
        <v>0.67361111111111116</v>
      </c>
      <c r="AB117" s="191"/>
      <c r="AC117" s="18">
        <f>VLOOKUP(AD117,id!$A:$C,3,0)</f>
        <v>324</v>
      </c>
      <c r="AD117" s="18" t="str">
        <f t="shared" si="15"/>
        <v>RogowskiLeszek1974</v>
      </c>
      <c r="AE117" s="9" t="str">
        <f t="shared" si="16"/>
        <v>Rogowski</v>
      </c>
      <c r="AF117" s="9" t="str">
        <f t="shared" si="16"/>
        <v>Leszek</v>
      </c>
      <c r="AG117" s="9" t="str">
        <f t="shared" si="17"/>
        <v>Oprychy Team</v>
      </c>
      <c r="AH117" s="9">
        <f t="shared" si="18"/>
        <v>1974</v>
      </c>
      <c r="AI117" s="9">
        <f t="shared" si="19"/>
        <v>9.1858590167086511</v>
      </c>
      <c r="AJ117" s="9"/>
      <c r="AK117" s="9">
        <f t="shared" si="20"/>
        <v>1.1848782076803359</v>
      </c>
      <c r="AL117" s="9">
        <f t="shared" si="21"/>
        <v>0.9</v>
      </c>
      <c r="AM117" s="9">
        <f t="shared" si="22"/>
        <v>1</v>
      </c>
      <c r="AN117" s="9">
        <f t="shared" si="23"/>
        <v>0.9791483623609768</v>
      </c>
    </row>
    <row r="118" spans="1:40" s="170" customFormat="1" ht="15" customHeight="1">
      <c r="A118" s="206">
        <v>123</v>
      </c>
      <c r="B118" s="203">
        <v>113</v>
      </c>
      <c r="C118" s="205"/>
      <c r="D118" s="203">
        <v>3130</v>
      </c>
      <c r="E118" s="203" t="s">
        <v>759</v>
      </c>
      <c r="F118" s="203" t="s">
        <v>52</v>
      </c>
      <c r="G118" s="203">
        <v>1986</v>
      </c>
      <c r="H118" s="203" t="s">
        <v>321</v>
      </c>
      <c r="I118" s="203" t="s">
        <v>756</v>
      </c>
      <c r="J118" s="203">
        <v>29</v>
      </c>
      <c r="K118" s="203">
        <v>9</v>
      </c>
      <c r="L118" s="203">
        <v>29</v>
      </c>
      <c r="M118" s="204">
        <v>0.35243055555555558</v>
      </c>
      <c r="N118" s="203">
        <v>0</v>
      </c>
      <c r="O118" s="201"/>
      <c r="P118" s="202">
        <v>0.37291666666666667</v>
      </c>
      <c r="Q118" s="202">
        <v>0.64513888888888893</v>
      </c>
      <c r="R118" s="202">
        <v>0.68541666666666667</v>
      </c>
      <c r="S118" s="202">
        <v>0.62777777777777777</v>
      </c>
      <c r="T118" s="202">
        <v>0.38958333333333334</v>
      </c>
      <c r="U118" s="202">
        <v>0.58333333333333337</v>
      </c>
      <c r="V118" s="202">
        <v>0.4201388888888889</v>
      </c>
      <c r="W118" s="202">
        <v>0.50069444444444444</v>
      </c>
      <c r="X118" s="202">
        <v>0.6645833333333333</v>
      </c>
      <c r="Y118" s="201"/>
      <c r="Z118" s="201"/>
      <c r="AA118" s="200">
        <v>0.70625000000000004</v>
      </c>
      <c r="AB118" s="191"/>
      <c r="AC118" s="18">
        <f>VLOOKUP(AD118,id!$A:$C,3,0)</f>
        <v>325</v>
      </c>
      <c r="AD118" s="18" t="str">
        <f t="shared" si="15"/>
        <v>RybackiRafał1986</v>
      </c>
      <c r="AE118" s="9" t="str">
        <f t="shared" si="16"/>
        <v>Rybacki</v>
      </c>
      <c r="AF118" s="9" t="str">
        <f t="shared" si="16"/>
        <v>Rafał</v>
      </c>
      <c r="AG118" s="9" t="str">
        <f t="shared" si="17"/>
        <v>Rock and Road Rowery i Narty</v>
      </c>
      <c r="AH118" s="9">
        <f t="shared" si="18"/>
        <v>1986</v>
      </c>
      <c r="AI118" s="9">
        <f t="shared" si="19"/>
        <v>8.3348472503331141</v>
      </c>
      <c r="AJ118" s="9"/>
      <c r="AK118" s="9">
        <f t="shared" si="20"/>
        <v>0.90735632183908044</v>
      </c>
      <c r="AL118" s="9">
        <f t="shared" si="21"/>
        <v>1</v>
      </c>
      <c r="AM118" s="9">
        <f t="shared" si="22"/>
        <v>1</v>
      </c>
      <c r="AN118" s="9">
        <f t="shared" si="23"/>
        <v>1</v>
      </c>
    </row>
    <row r="119" spans="1:40" s="170" customFormat="1" ht="15" customHeight="1">
      <c r="A119" s="206">
        <v>125</v>
      </c>
      <c r="B119" s="203">
        <v>114</v>
      </c>
      <c r="C119" s="205"/>
      <c r="D119" s="203">
        <v>3081</v>
      </c>
      <c r="E119" s="203" t="s">
        <v>755</v>
      </c>
      <c r="F119" s="203" t="s">
        <v>67</v>
      </c>
      <c r="G119" s="203">
        <v>1963</v>
      </c>
      <c r="H119" s="203" t="s">
        <v>307</v>
      </c>
      <c r="I119" s="205"/>
      <c r="J119" s="203">
        <v>29</v>
      </c>
      <c r="K119" s="203">
        <v>8</v>
      </c>
      <c r="L119" s="203">
        <v>29</v>
      </c>
      <c r="M119" s="204">
        <v>0.36745370370370373</v>
      </c>
      <c r="N119" s="203">
        <v>0</v>
      </c>
      <c r="O119" s="202">
        <v>0.61319444444444449</v>
      </c>
      <c r="P119" s="201"/>
      <c r="Q119" s="202">
        <v>0.4375</v>
      </c>
      <c r="R119" s="202">
        <v>0.38541666666666669</v>
      </c>
      <c r="S119" s="202">
        <v>0.46666666666666667</v>
      </c>
      <c r="T119" s="201"/>
      <c r="U119" s="202">
        <v>0.48541666666666666</v>
      </c>
      <c r="V119" s="201"/>
      <c r="W119" s="201"/>
      <c r="X119" s="202">
        <v>0.40902777777777777</v>
      </c>
      <c r="Y119" s="202">
        <v>0.54305555555555551</v>
      </c>
      <c r="Z119" s="202">
        <v>0.68263888888888891</v>
      </c>
      <c r="AA119" s="200">
        <v>0.72152777777777777</v>
      </c>
      <c r="AB119" s="191"/>
      <c r="AC119" s="18">
        <f>VLOOKUP(AD119,id!$A:$C,3,0)</f>
        <v>326</v>
      </c>
      <c r="AD119" s="18" t="str">
        <f t="shared" si="15"/>
        <v>GrzelakMichał1963</v>
      </c>
      <c r="AE119" s="9" t="str">
        <f t="shared" si="16"/>
        <v>Grzelak</v>
      </c>
      <c r="AF119" s="9" t="str">
        <f t="shared" si="16"/>
        <v>Michał</v>
      </c>
      <c r="AG119" s="9">
        <f t="shared" si="17"/>
        <v>0</v>
      </c>
      <c r="AH119" s="9">
        <f t="shared" si="18"/>
        <v>1963</v>
      </c>
      <c r="AI119" s="9">
        <f t="shared" si="19"/>
        <v>8.1408010365292842</v>
      </c>
      <c r="AJ119" s="9"/>
      <c r="AK119" s="9">
        <f t="shared" si="20"/>
        <v>0.95911553483684009</v>
      </c>
      <c r="AL119" s="9">
        <f t="shared" si="21"/>
        <v>0.88888888888888884</v>
      </c>
      <c r="AM119" s="9">
        <f t="shared" si="22"/>
        <v>1</v>
      </c>
      <c r="AN119" s="9">
        <f t="shared" si="23"/>
        <v>0.97671868386117389</v>
      </c>
    </row>
    <row r="120" spans="1:40" s="170" customFormat="1" ht="15" customHeight="1">
      <c r="A120" s="213">
        <v>126</v>
      </c>
      <c r="B120" s="210">
        <v>115</v>
      </c>
      <c r="C120" s="212"/>
      <c r="D120" s="210">
        <v>3099</v>
      </c>
      <c r="E120" s="210" t="s">
        <v>754</v>
      </c>
      <c r="F120" s="210" t="s">
        <v>30</v>
      </c>
      <c r="G120" s="210">
        <v>1978</v>
      </c>
      <c r="H120" s="210" t="s">
        <v>510</v>
      </c>
      <c r="I120" s="212"/>
      <c r="J120" s="210">
        <v>28</v>
      </c>
      <c r="K120" s="210">
        <v>10</v>
      </c>
      <c r="L120" s="210">
        <v>38</v>
      </c>
      <c r="M120" s="211">
        <v>0.38128472222222221</v>
      </c>
      <c r="N120" s="210">
        <v>10</v>
      </c>
      <c r="O120" s="209">
        <v>0.55000000000000004</v>
      </c>
      <c r="P120" s="208"/>
      <c r="Q120" s="209">
        <v>0.41388888888888886</v>
      </c>
      <c r="R120" s="209">
        <v>0.37708333333333333</v>
      </c>
      <c r="S120" s="209">
        <v>0.46527777777777779</v>
      </c>
      <c r="T120" s="208"/>
      <c r="U120" s="209">
        <v>0.48125000000000001</v>
      </c>
      <c r="V120" s="209">
        <v>0.67638888888888893</v>
      </c>
      <c r="W120" s="209">
        <v>0.63472222222222219</v>
      </c>
      <c r="X120" s="209">
        <v>0.3923611111111111</v>
      </c>
      <c r="Y120" s="209">
        <v>0.5229166666666667</v>
      </c>
      <c r="Z120" s="209">
        <v>0.6020833333333333</v>
      </c>
      <c r="AA120" s="207">
        <v>0.73541666666666672</v>
      </c>
      <c r="AB120" s="192"/>
      <c r="AC120" s="18">
        <f>VLOOKUP(AD120,id!$A:$C,3,0)</f>
        <v>327</v>
      </c>
      <c r="AD120" s="18" t="str">
        <f t="shared" si="15"/>
        <v>KuchtaAndrzej1978</v>
      </c>
      <c r="AE120" s="9" t="str">
        <f t="shared" si="16"/>
        <v>Kuchta</v>
      </c>
      <c r="AF120" s="9" t="str">
        <f t="shared" si="16"/>
        <v>Andrzej</v>
      </c>
      <c r="AG120" s="9">
        <f t="shared" si="17"/>
        <v>0</v>
      </c>
      <c r="AH120" s="9">
        <f t="shared" si="18"/>
        <v>1978</v>
      </c>
      <c r="AI120" s="9">
        <f t="shared" si="19"/>
        <v>7.8600837594075852</v>
      </c>
      <c r="AJ120" s="9"/>
      <c r="AK120" s="9">
        <f t="shared" si="20"/>
        <v>0.96372522235376268</v>
      </c>
      <c r="AL120" s="9">
        <f t="shared" si="21"/>
        <v>1.25</v>
      </c>
      <c r="AM120" s="9">
        <f t="shared" si="22"/>
        <v>0.96551724137931039</v>
      </c>
      <c r="AN120" s="9">
        <f t="shared" si="23"/>
        <v>1.0456395525912732</v>
      </c>
    </row>
    <row r="121" spans="1:40" s="170" customFormat="1" ht="15" customHeight="1">
      <c r="A121" s="206">
        <v>127</v>
      </c>
      <c r="B121" s="203">
        <v>116</v>
      </c>
      <c r="C121" s="205"/>
      <c r="D121" s="203">
        <v>3022</v>
      </c>
      <c r="E121" s="203" t="s">
        <v>753</v>
      </c>
      <c r="F121" s="203" t="s">
        <v>21</v>
      </c>
      <c r="G121" s="203">
        <v>1987</v>
      </c>
      <c r="H121" s="203" t="s">
        <v>582</v>
      </c>
      <c r="I121" s="203" t="s">
        <v>752</v>
      </c>
      <c r="J121" s="203">
        <v>28</v>
      </c>
      <c r="K121" s="203">
        <v>9</v>
      </c>
      <c r="L121" s="203">
        <v>32</v>
      </c>
      <c r="M121" s="204">
        <v>0.37709490740740742</v>
      </c>
      <c r="N121" s="203">
        <v>4</v>
      </c>
      <c r="O121" s="202">
        <v>0.52986111111111112</v>
      </c>
      <c r="P121" s="201"/>
      <c r="Q121" s="202">
        <v>0.42430555555555555</v>
      </c>
      <c r="R121" s="202">
        <v>0.37916666666666665</v>
      </c>
      <c r="S121" s="202">
        <v>0.4465277777777778</v>
      </c>
      <c r="T121" s="201"/>
      <c r="U121" s="202">
        <v>0.47013888888888888</v>
      </c>
      <c r="V121" s="202">
        <v>0.6694444444444444</v>
      </c>
      <c r="W121" s="202">
        <v>0.58333333333333337</v>
      </c>
      <c r="X121" s="202">
        <v>0.39861111111111114</v>
      </c>
      <c r="Y121" s="202">
        <v>0.49166666666666664</v>
      </c>
      <c r="Z121" s="201"/>
      <c r="AA121" s="200">
        <v>0.73124999999999996</v>
      </c>
      <c r="AB121" s="191"/>
      <c r="AC121" s="18">
        <f>VLOOKUP(AD121,id!$A:$C,3,0)</f>
        <v>328</v>
      </c>
      <c r="AD121" s="18" t="str">
        <f t="shared" si="15"/>
        <v>KotowskiMarcin1987</v>
      </c>
      <c r="AE121" s="9" t="str">
        <f t="shared" si="16"/>
        <v>Kotowski</v>
      </c>
      <c r="AF121" s="9" t="str">
        <f t="shared" si="16"/>
        <v>Marcin</v>
      </c>
      <c r="AG121" s="9" t="str">
        <f t="shared" si="17"/>
        <v>Kocur</v>
      </c>
      <c r="AH121" s="9">
        <f t="shared" si="18"/>
        <v>1987</v>
      </c>
      <c r="AI121" s="9">
        <f t="shared" si="19"/>
        <v>7.6961881410440469</v>
      </c>
      <c r="AJ121" s="9"/>
      <c r="AK121" s="9">
        <f t="shared" si="20"/>
        <v>1.0111107700807218</v>
      </c>
      <c r="AL121" s="9">
        <f t="shared" si="21"/>
        <v>0.9</v>
      </c>
      <c r="AM121" s="9">
        <f t="shared" si="22"/>
        <v>1</v>
      </c>
      <c r="AN121" s="9">
        <f t="shared" si="23"/>
        <v>0.9791483623609768</v>
      </c>
    </row>
    <row r="122" spans="1:40" s="170" customFormat="1" ht="15" customHeight="1">
      <c r="A122" s="213">
        <v>128</v>
      </c>
      <c r="B122" s="210">
        <v>117</v>
      </c>
      <c r="C122" s="212"/>
      <c r="D122" s="210">
        <v>3017</v>
      </c>
      <c r="E122" s="210" t="s">
        <v>750</v>
      </c>
      <c r="F122" s="210" t="s">
        <v>751</v>
      </c>
      <c r="G122" s="210">
        <v>1981</v>
      </c>
      <c r="H122" s="210" t="s">
        <v>465</v>
      </c>
      <c r="I122" s="210" t="s">
        <v>748</v>
      </c>
      <c r="J122" s="210">
        <v>28</v>
      </c>
      <c r="K122" s="210">
        <v>8</v>
      </c>
      <c r="L122" s="210">
        <v>28</v>
      </c>
      <c r="M122" s="211">
        <v>0.35224537037037035</v>
      </c>
      <c r="N122" s="210">
        <v>0</v>
      </c>
      <c r="O122" s="209">
        <v>0.55972222222222223</v>
      </c>
      <c r="P122" s="208"/>
      <c r="Q122" s="209">
        <v>0.44236111111111109</v>
      </c>
      <c r="R122" s="209">
        <v>0.3888888888888889</v>
      </c>
      <c r="S122" s="209">
        <v>0.47222222222222221</v>
      </c>
      <c r="T122" s="208"/>
      <c r="U122" s="209">
        <v>0.50208333333333333</v>
      </c>
      <c r="V122" s="208"/>
      <c r="W122" s="209">
        <v>0.61805555555555558</v>
      </c>
      <c r="X122" s="209">
        <v>0.41180555555555554</v>
      </c>
      <c r="Y122" s="209">
        <v>0.52777777777777779</v>
      </c>
      <c r="Z122" s="208"/>
      <c r="AA122" s="207">
        <v>0.70625000000000004</v>
      </c>
      <c r="AB122" s="192"/>
      <c r="AC122" s="18">
        <f>VLOOKUP(AD122,id!$A:$C,3,0)</f>
        <v>329</v>
      </c>
      <c r="AD122" s="18" t="str">
        <f t="shared" si="15"/>
        <v>BłajetKuba1981</v>
      </c>
      <c r="AE122" s="9" t="str">
        <f t="shared" si="16"/>
        <v>Błajet</v>
      </c>
      <c r="AF122" s="9" t="str">
        <f t="shared" si="16"/>
        <v>Kuba</v>
      </c>
      <c r="AG122" s="9" t="str">
        <f t="shared" si="17"/>
        <v>BŁAJET TEAM</v>
      </c>
      <c r="AH122" s="9">
        <f t="shared" si="18"/>
        <v>1981</v>
      </c>
      <c r="AI122" s="9">
        <f t="shared" si="19"/>
        <v>7.5170107518685159</v>
      </c>
      <c r="AJ122" s="9"/>
      <c r="AK122" s="9">
        <f t="shared" si="20"/>
        <v>1.070546099756851</v>
      </c>
      <c r="AL122" s="9">
        <f t="shared" si="21"/>
        <v>0.88888888888888884</v>
      </c>
      <c r="AM122" s="9">
        <f t="shared" si="22"/>
        <v>1</v>
      </c>
      <c r="AN122" s="9">
        <f t="shared" si="23"/>
        <v>0.97671868386117389</v>
      </c>
    </row>
    <row r="123" spans="1:40" s="170" customFormat="1" ht="15" customHeight="1">
      <c r="A123" s="206">
        <v>129</v>
      </c>
      <c r="B123" s="203">
        <v>118</v>
      </c>
      <c r="C123" s="205"/>
      <c r="D123" s="203">
        <v>3019</v>
      </c>
      <c r="E123" s="203" t="s">
        <v>750</v>
      </c>
      <c r="F123" s="203" t="s">
        <v>19</v>
      </c>
      <c r="G123" s="203">
        <v>1956</v>
      </c>
      <c r="H123" s="203" t="s">
        <v>465</v>
      </c>
      <c r="I123" s="203" t="s">
        <v>748</v>
      </c>
      <c r="J123" s="203">
        <v>28</v>
      </c>
      <c r="K123" s="203">
        <v>8</v>
      </c>
      <c r="L123" s="203">
        <v>28</v>
      </c>
      <c r="M123" s="204">
        <v>0.35246527777777775</v>
      </c>
      <c r="N123" s="203">
        <v>0</v>
      </c>
      <c r="O123" s="202">
        <v>0.55972222222222223</v>
      </c>
      <c r="P123" s="201"/>
      <c r="Q123" s="202">
        <v>0.44236111111111109</v>
      </c>
      <c r="R123" s="202">
        <v>0.38958333333333334</v>
      </c>
      <c r="S123" s="202">
        <v>0.47291666666666665</v>
      </c>
      <c r="T123" s="201"/>
      <c r="U123" s="202">
        <v>0.50069444444444444</v>
      </c>
      <c r="V123" s="201"/>
      <c r="W123" s="202">
        <v>0.61805555555555558</v>
      </c>
      <c r="X123" s="202">
        <v>0.41249999999999998</v>
      </c>
      <c r="Y123" s="202">
        <v>0.52777777777777779</v>
      </c>
      <c r="Z123" s="201"/>
      <c r="AA123" s="200">
        <v>0.70625000000000004</v>
      </c>
      <c r="AB123" s="191"/>
      <c r="AC123" s="18">
        <f>VLOOKUP(AD123,id!$A:$C,3,0)</f>
        <v>330</v>
      </c>
      <c r="AD123" s="18" t="str">
        <f t="shared" si="15"/>
        <v>BłajetPiotr1956</v>
      </c>
      <c r="AE123" s="9" t="str">
        <f t="shared" si="16"/>
        <v>Błajet</v>
      </c>
      <c r="AF123" s="9" t="str">
        <f t="shared" si="16"/>
        <v>Piotr</v>
      </c>
      <c r="AG123" s="9" t="str">
        <f t="shared" si="17"/>
        <v>BŁAJET TEAM</v>
      </c>
      <c r="AH123" s="9">
        <f t="shared" si="18"/>
        <v>1956</v>
      </c>
      <c r="AI123" s="9">
        <f t="shared" si="19"/>
        <v>7.512320796715148</v>
      </c>
      <c r="AJ123" s="9"/>
      <c r="AK123" s="9">
        <f t="shared" si="20"/>
        <v>0.99937608774176601</v>
      </c>
      <c r="AL123" s="9">
        <f t="shared" si="21"/>
        <v>1</v>
      </c>
      <c r="AM123" s="9">
        <f t="shared" si="22"/>
        <v>1</v>
      </c>
      <c r="AN123" s="9">
        <f t="shared" si="23"/>
        <v>1</v>
      </c>
    </row>
    <row r="124" spans="1:40" s="170" customFormat="1" ht="15" customHeight="1">
      <c r="A124" s="213">
        <v>132</v>
      </c>
      <c r="B124" s="210">
        <v>119</v>
      </c>
      <c r="C124" s="212"/>
      <c r="D124" s="210">
        <v>3163</v>
      </c>
      <c r="E124" s="210" t="s">
        <v>746</v>
      </c>
      <c r="F124" s="210" t="s">
        <v>30</v>
      </c>
      <c r="G124" s="210">
        <v>1962</v>
      </c>
      <c r="H124" s="210" t="s">
        <v>307</v>
      </c>
      <c r="I124" s="212"/>
      <c r="J124" s="210">
        <v>28</v>
      </c>
      <c r="K124" s="210">
        <v>8</v>
      </c>
      <c r="L124" s="210">
        <v>28</v>
      </c>
      <c r="M124" s="211">
        <v>0.3601273148148148</v>
      </c>
      <c r="N124" s="210">
        <v>0</v>
      </c>
      <c r="O124" s="208"/>
      <c r="P124" s="209">
        <v>0.69861111111111107</v>
      </c>
      <c r="Q124" s="209">
        <v>0.43680555555555556</v>
      </c>
      <c r="R124" s="209">
        <v>0.38472222222222224</v>
      </c>
      <c r="S124" s="209">
        <v>0.46597222222222223</v>
      </c>
      <c r="T124" s="208"/>
      <c r="U124" s="209">
        <v>0.48472222222222222</v>
      </c>
      <c r="V124" s="208"/>
      <c r="W124" s="209">
        <v>0.57986111111111116</v>
      </c>
      <c r="X124" s="209">
        <v>0.40833333333333333</v>
      </c>
      <c r="Y124" s="209">
        <v>0.51111111111111107</v>
      </c>
      <c r="Z124" s="208"/>
      <c r="AA124" s="207">
        <v>0.71388888888888891</v>
      </c>
      <c r="AB124" s="192"/>
      <c r="AC124" s="18">
        <f>VLOOKUP(AD124,id!$A:$C,3,0)</f>
        <v>331</v>
      </c>
      <c r="AD124" s="18" t="str">
        <f t="shared" ref="AD124:AD153" si="24">AE124&amp;AF124&amp;AH124</f>
        <v>KunstetterAndrzej1962</v>
      </c>
      <c r="AE124" s="9" t="str">
        <f t="shared" si="16"/>
        <v>Kunstetter</v>
      </c>
      <c r="AF124" s="9" t="str">
        <f t="shared" si="16"/>
        <v>Andrzej</v>
      </c>
      <c r="AG124" s="9">
        <f t="shared" si="17"/>
        <v>0</v>
      </c>
      <c r="AH124" s="9">
        <f t="shared" si="18"/>
        <v>1962</v>
      </c>
      <c r="AI124" s="9">
        <f t="shared" si="19"/>
        <v>7.3524893209823681</v>
      </c>
      <c r="AJ124" s="9"/>
      <c r="AK124" s="9">
        <f t="shared" si="20"/>
        <v>0.97872408806042099</v>
      </c>
      <c r="AL124" s="9">
        <f t="shared" si="21"/>
        <v>1</v>
      </c>
      <c r="AM124" s="9">
        <f t="shared" si="22"/>
        <v>1</v>
      </c>
      <c r="AN124" s="9">
        <f t="shared" si="23"/>
        <v>1</v>
      </c>
    </row>
    <row r="125" spans="1:40" s="170" customFormat="1" ht="15" customHeight="1">
      <c r="A125" s="206">
        <v>133</v>
      </c>
      <c r="B125" s="203">
        <v>120</v>
      </c>
      <c r="C125" s="205"/>
      <c r="D125" s="203">
        <v>3141</v>
      </c>
      <c r="E125" s="203" t="s">
        <v>745</v>
      </c>
      <c r="F125" s="203" t="s">
        <v>19</v>
      </c>
      <c r="G125" s="203">
        <v>1994</v>
      </c>
      <c r="H125" s="203" t="s">
        <v>321</v>
      </c>
      <c r="I125" s="205"/>
      <c r="J125" s="203">
        <v>28</v>
      </c>
      <c r="K125" s="203">
        <v>8</v>
      </c>
      <c r="L125" s="203">
        <v>28</v>
      </c>
      <c r="M125" s="204">
        <v>0.36803240740740739</v>
      </c>
      <c r="N125" s="203">
        <v>0</v>
      </c>
      <c r="O125" s="202">
        <v>0.55000000000000004</v>
      </c>
      <c r="P125" s="201"/>
      <c r="Q125" s="202">
        <v>0.41736111111111113</v>
      </c>
      <c r="R125" s="202">
        <v>0.37638888888888888</v>
      </c>
      <c r="S125" s="202">
        <v>0.47291666666666665</v>
      </c>
      <c r="T125" s="201"/>
      <c r="U125" s="202">
        <v>0.49583333333333335</v>
      </c>
      <c r="V125" s="201"/>
      <c r="W125" s="202">
        <v>0.63958333333333328</v>
      </c>
      <c r="X125" s="202">
        <v>0.39305555555555555</v>
      </c>
      <c r="Y125" s="202">
        <v>0.52013888888888893</v>
      </c>
      <c r="Z125" s="201"/>
      <c r="AA125" s="200">
        <v>0.72152777777777777</v>
      </c>
      <c r="AB125" s="191"/>
      <c r="AC125" s="18">
        <f>VLOOKUP(AD125,id!$A:$C,3,0)</f>
        <v>332</v>
      </c>
      <c r="AD125" s="18" t="str">
        <f t="shared" si="24"/>
        <v>GawrońskiPiotr1994</v>
      </c>
      <c r="AE125" s="9" t="str">
        <f t="shared" ref="AE125:AF153" si="25">E125</f>
        <v>Gawroński</v>
      </c>
      <c r="AF125" s="9" t="str">
        <f t="shared" si="25"/>
        <v>Piotr</v>
      </c>
      <c r="AG125" s="9">
        <f t="shared" ref="AG125:AG153" si="26">I125</f>
        <v>0</v>
      </c>
      <c r="AH125" s="9">
        <f t="shared" ref="AH125:AH153" si="27">G125</f>
        <v>1994</v>
      </c>
      <c r="AI125" s="9">
        <f t="shared" si="19"/>
        <v>7.1945627153395302</v>
      </c>
      <c r="AJ125" s="9"/>
      <c r="AK125" s="9">
        <f t="shared" si="20"/>
        <v>0.97852066167683505</v>
      </c>
      <c r="AL125" s="9">
        <f t="shared" si="21"/>
        <v>1</v>
      </c>
      <c r="AM125" s="9">
        <f t="shared" si="22"/>
        <v>1</v>
      </c>
      <c r="AN125" s="9">
        <f t="shared" si="23"/>
        <v>1</v>
      </c>
    </row>
    <row r="126" spans="1:40" s="170" customFormat="1" ht="15" customHeight="1">
      <c r="A126" s="213">
        <v>136</v>
      </c>
      <c r="B126" s="210">
        <v>121</v>
      </c>
      <c r="C126" s="212"/>
      <c r="D126" s="210">
        <v>3034</v>
      </c>
      <c r="E126" s="210" t="s">
        <v>740</v>
      </c>
      <c r="F126" s="210" t="s">
        <v>55</v>
      </c>
      <c r="G126" s="210">
        <v>1977</v>
      </c>
      <c r="H126" s="210" t="s">
        <v>321</v>
      </c>
      <c r="I126" s="210" t="s">
        <v>554</v>
      </c>
      <c r="J126" s="210">
        <v>28</v>
      </c>
      <c r="K126" s="210">
        <v>8</v>
      </c>
      <c r="L126" s="210">
        <v>28</v>
      </c>
      <c r="M126" s="211">
        <v>0.37119212962962961</v>
      </c>
      <c r="N126" s="210">
        <v>0</v>
      </c>
      <c r="O126" s="209">
        <v>0.52569444444444446</v>
      </c>
      <c r="P126" s="208"/>
      <c r="Q126" s="209">
        <v>0.41666666666666669</v>
      </c>
      <c r="R126" s="209">
        <v>0.37638888888888888</v>
      </c>
      <c r="S126" s="209">
        <v>0.43611111111111112</v>
      </c>
      <c r="T126" s="208"/>
      <c r="U126" s="209">
        <v>0.45416666666666666</v>
      </c>
      <c r="V126" s="208"/>
      <c r="W126" s="209">
        <v>0.65347222222222223</v>
      </c>
      <c r="X126" s="209">
        <v>0.39513888888888887</v>
      </c>
      <c r="Y126" s="209">
        <v>0.4909722222222222</v>
      </c>
      <c r="Z126" s="208"/>
      <c r="AA126" s="207">
        <v>0.72499999999999998</v>
      </c>
      <c r="AB126" s="192"/>
      <c r="AC126" s="18">
        <f>VLOOKUP(AD126,id!$A:$C,3,0)</f>
        <v>333</v>
      </c>
      <c r="AD126" s="18" t="str">
        <f t="shared" si="24"/>
        <v>ReszkaTomasz1977</v>
      </c>
      <c r="AE126" s="9" t="str">
        <f t="shared" si="25"/>
        <v>Reszka</v>
      </c>
      <c r="AF126" s="9" t="str">
        <f t="shared" si="25"/>
        <v>Tomasz</v>
      </c>
      <c r="AG126" s="9" t="str">
        <f t="shared" si="26"/>
        <v>Gdzie jest mój bronks?</v>
      </c>
      <c r="AH126" s="9">
        <f t="shared" si="27"/>
        <v>1977</v>
      </c>
      <c r="AI126" s="9">
        <f t="shared" si="19"/>
        <v>7.1333199844833768</v>
      </c>
      <c r="AJ126" s="9"/>
      <c r="AK126" s="9">
        <f t="shared" si="20"/>
        <v>0.99148763680583707</v>
      </c>
      <c r="AL126" s="9">
        <f t="shared" si="21"/>
        <v>1</v>
      </c>
      <c r="AM126" s="9">
        <f t="shared" si="22"/>
        <v>1</v>
      </c>
      <c r="AN126" s="9">
        <f t="shared" si="23"/>
        <v>1</v>
      </c>
    </row>
    <row r="127" spans="1:40" s="170" customFormat="1" ht="15" customHeight="1">
      <c r="A127" s="206">
        <v>137</v>
      </c>
      <c r="B127" s="203">
        <v>122</v>
      </c>
      <c r="C127" s="205"/>
      <c r="D127" s="203">
        <v>3080</v>
      </c>
      <c r="E127" s="203" t="s">
        <v>739</v>
      </c>
      <c r="F127" s="203" t="s">
        <v>23</v>
      </c>
      <c r="G127" s="203">
        <v>1982</v>
      </c>
      <c r="H127" s="203" t="s">
        <v>572</v>
      </c>
      <c r="I127" s="203" t="s">
        <v>737</v>
      </c>
      <c r="J127" s="203">
        <v>26</v>
      </c>
      <c r="K127" s="203">
        <v>9</v>
      </c>
      <c r="L127" s="203">
        <v>32</v>
      </c>
      <c r="M127" s="204">
        <v>0.37891203703703702</v>
      </c>
      <c r="N127" s="203">
        <v>6</v>
      </c>
      <c r="O127" s="202">
        <v>0.52986111111111112</v>
      </c>
      <c r="P127" s="201"/>
      <c r="Q127" s="202">
        <v>0.42430555555555555</v>
      </c>
      <c r="R127" s="202">
        <v>0.37916666666666665</v>
      </c>
      <c r="S127" s="202">
        <v>0.4465277777777778</v>
      </c>
      <c r="T127" s="201"/>
      <c r="U127" s="202">
        <v>0.46666666666666667</v>
      </c>
      <c r="V127" s="202">
        <v>0.66805555555555551</v>
      </c>
      <c r="W127" s="202">
        <v>0.58333333333333337</v>
      </c>
      <c r="X127" s="202">
        <v>0.39861111111111114</v>
      </c>
      <c r="Y127" s="202">
        <v>0.49166666666666664</v>
      </c>
      <c r="Z127" s="201"/>
      <c r="AA127" s="200">
        <v>0.73263888888888884</v>
      </c>
      <c r="AB127" s="191"/>
      <c r="AC127" s="18">
        <f>VLOOKUP(AD127,id!$A:$C,3,0)</f>
        <v>334</v>
      </c>
      <c r="AD127" s="18" t="str">
        <f t="shared" si="24"/>
        <v>SzymkowiczGrzegorz1982</v>
      </c>
      <c r="AE127" s="9" t="str">
        <f t="shared" si="25"/>
        <v>Szymkowicz</v>
      </c>
      <c r="AF127" s="9" t="str">
        <f t="shared" si="25"/>
        <v>Grzegorz</v>
      </c>
      <c r="AG127" s="9" t="str">
        <f t="shared" si="26"/>
        <v>BYSEWO KOLOR TEAM</v>
      </c>
      <c r="AH127" s="9">
        <f t="shared" si="27"/>
        <v>1982</v>
      </c>
      <c r="AI127" s="9">
        <f t="shared" si="19"/>
        <v>6.6237971284488504</v>
      </c>
      <c r="AJ127" s="9"/>
      <c r="AK127" s="9">
        <f t="shared" si="20"/>
        <v>0.97962612254872017</v>
      </c>
      <c r="AL127" s="9">
        <f t="shared" si="21"/>
        <v>1.125</v>
      </c>
      <c r="AM127" s="9">
        <f t="shared" si="22"/>
        <v>0.9285714285714286</v>
      </c>
      <c r="AN127" s="9">
        <f t="shared" si="23"/>
        <v>1.0238362555396097</v>
      </c>
    </row>
    <row r="128" spans="1:40" s="170" customFormat="1" ht="15" customHeight="1">
      <c r="A128" s="213">
        <v>138</v>
      </c>
      <c r="B128" s="210">
        <v>123</v>
      </c>
      <c r="C128" s="212"/>
      <c r="D128" s="210">
        <v>3078</v>
      </c>
      <c r="E128" s="210" t="s">
        <v>738</v>
      </c>
      <c r="F128" s="210" t="s">
        <v>20</v>
      </c>
      <c r="G128" s="210">
        <v>1983</v>
      </c>
      <c r="H128" s="210" t="s">
        <v>572</v>
      </c>
      <c r="I128" s="210" t="s">
        <v>737</v>
      </c>
      <c r="J128" s="210">
        <v>26</v>
      </c>
      <c r="K128" s="210">
        <v>9</v>
      </c>
      <c r="L128" s="210">
        <v>32</v>
      </c>
      <c r="M128" s="211">
        <v>0.37898148148148147</v>
      </c>
      <c r="N128" s="210">
        <v>6</v>
      </c>
      <c r="O128" s="209">
        <v>0.52986111111111112</v>
      </c>
      <c r="P128" s="208"/>
      <c r="Q128" s="209">
        <v>0.42430555555555555</v>
      </c>
      <c r="R128" s="209">
        <v>0.37916666666666665</v>
      </c>
      <c r="S128" s="209">
        <v>0.4465277777777778</v>
      </c>
      <c r="T128" s="208"/>
      <c r="U128" s="209">
        <v>0.46666666666666667</v>
      </c>
      <c r="V128" s="209">
        <v>0.66805555555555551</v>
      </c>
      <c r="W128" s="209">
        <v>0.58333333333333337</v>
      </c>
      <c r="X128" s="209">
        <v>0.39861111111111114</v>
      </c>
      <c r="Y128" s="209">
        <v>0.49166666666666664</v>
      </c>
      <c r="Z128" s="208"/>
      <c r="AA128" s="207">
        <v>0.73263888888888884</v>
      </c>
      <c r="AB128" s="192"/>
      <c r="AC128" s="18">
        <f>VLOOKUP(AD128,id!$A:$C,3,0)</f>
        <v>335</v>
      </c>
      <c r="AD128" s="18" t="str">
        <f t="shared" si="24"/>
        <v>SalamonPaweł1983</v>
      </c>
      <c r="AE128" s="9" t="str">
        <f t="shared" si="25"/>
        <v>Salamon</v>
      </c>
      <c r="AF128" s="9" t="str">
        <f t="shared" si="25"/>
        <v>Paweł</v>
      </c>
      <c r="AG128" s="9" t="str">
        <f t="shared" si="26"/>
        <v>BYSEWO KOLOR TEAM</v>
      </c>
      <c r="AH128" s="9">
        <f t="shared" si="27"/>
        <v>1983</v>
      </c>
      <c r="AI128" s="9">
        <f t="shared" si="19"/>
        <v>6.6225833859992198</v>
      </c>
      <c r="AJ128" s="9"/>
      <c r="AK128" s="9">
        <f t="shared" si="20"/>
        <v>0.99981676032250177</v>
      </c>
      <c r="AL128" s="9">
        <f t="shared" si="21"/>
        <v>1</v>
      </c>
      <c r="AM128" s="9">
        <f t="shared" si="22"/>
        <v>1</v>
      </c>
      <c r="AN128" s="9">
        <f t="shared" si="23"/>
        <v>1</v>
      </c>
    </row>
    <row r="129" spans="1:40" s="170" customFormat="1" ht="15" customHeight="1">
      <c r="A129" s="206">
        <v>139</v>
      </c>
      <c r="B129" s="203">
        <v>124</v>
      </c>
      <c r="C129" s="205"/>
      <c r="D129" s="203">
        <v>3176</v>
      </c>
      <c r="E129" s="203" t="s">
        <v>736</v>
      </c>
      <c r="F129" s="203" t="s">
        <v>67</v>
      </c>
      <c r="G129" s="203">
        <v>1980</v>
      </c>
      <c r="H129" s="203" t="s">
        <v>513</v>
      </c>
      <c r="I129" s="203" t="s">
        <v>735</v>
      </c>
      <c r="J129" s="203">
        <v>23</v>
      </c>
      <c r="K129" s="203">
        <v>7</v>
      </c>
      <c r="L129" s="203">
        <v>23</v>
      </c>
      <c r="M129" s="204">
        <v>0.30664351851851851</v>
      </c>
      <c r="N129" s="203">
        <v>0</v>
      </c>
      <c r="O129" s="201"/>
      <c r="P129" s="202">
        <v>0.38472222222222224</v>
      </c>
      <c r="Q129" s="202">
        <v>0.62569444444444444</v>
      </c>
      <c r="R129" s="201"/>
      <c r="S129" s="202">
        <v>0.59375</v>
      </c>
      <c r="T129" s="202">
        <v>0.40625</v>
      </c>
      <c r="U129" s="202">
        <v>0.5541666666666667</v>
      </c>
      <c r="V129" s="202">
        <v>0.43888888888888888</v>
      </c>
      <c r="W129" s="201"/>
      <c r="X129" s="201"/>
      <c r="Y129" s="201"/>
      <c r="Z129" s="202">
        <v>0.49930555555555556</v>
      </c>
      <c r="AA129" s="200">
        <v>0.66041666666666665</v>
      </c>
      <c r="AB129" s="191"/>
      <c r="AC129" s="18">
        <f>VLOOKUP(AD129,id!$A:$C,3,0)</f>
        <v>336</v>
      </c>
      <c r="AD129" s="18" t="str">
        <f t="shared" si="24"/>
        <v>LipińskiMichał1980</v>
      </c>
      <c r="AE129" s="9" t="str">
        <f t="shared" si="25"/>
        <v>Lipiński</v>
      </c>
      <c r="AF129" s="9" t="str">
        <f t="shared" si="25"/>
        <v>Michał</v>
      </c>
      <c r="AG129" s="9" t="str">
        <f t="shared" si="26"/>
        <v>Hop, Siup, Bęc !!!</v>
      </c>
      <c r="AH129" s="9">
        <f t="shared" si="27"/>
        <v>1980</v>
      </c>
      <c r="AI129" s="9">
        <f t="shared" si="19"/>
        <v>5.8584391491531553</v>
      </c>
      <c r="AJ129" s="9"/>
      <c r="AK129" s="9">
        <f t="shared" si="20"/>
        <v>1.2359024684834303</v>
      </c>
      <c r="AL129" s="9">
        <f t="shared" si="21"/>
        <v>0.77777777777777779</v>
      </c>
      <c r="AM129" s="9">
        <f t="shared" si="22"/>
        <v>0.88461538461538458</v>
      </c>
      <c r="AN129" s="9">
        <f t="shared" si="23"/>
        <v>0.95097939279558963</v>
      </c>
    </row>
    <row r="130" spans="1:40" s="170" customFormat="1" ht="15" customHeight="1">
      <c r="A130" s="213">
        <v>140</v>
      </c>
      <c r="B130" s="210">
        <v>125</v>
      </c>
      <c r="C130" s="212"/>
      <c r="D130" s="210">
        <v>3177</v>
      </c>
      <c r="E130" s="210" t="s">
        <v>734</v>
      </c>
      <c r="F130" s="210" t="s">
        <v>67</v>
      </c>
      <c r="G130" s="210">
        <v>1981</v>
      </c>
      <c r="H130" s="210" t="s">
        <v>513</v>
      </c>
      <c r="I130" s="212"/>
      <c r="J130" s="210">
        <v>23</v>
      </c>
      <c r="K130" s="210">
        <v>7</v>
      </c>
      <c r="L130" s="210">
        <v>23</v>
      </c>
      <c r="M130" s="211">
        <v>0.30682870370370369</v>
      </c>
      <c r="N130" s="210">
        <v>0</v>
      </c>
      <c r="O130" s="208"/>
      <c r="P130" s="209">
        <v>0.38472222222222224</v>
      </c>
      <c r="Q130" s="209">
        <v>0.62569444444444444</v>
      </c>
      <c r="R130" s="208"/>
      <c r="S130" s="209">
        <v>0.59375</v>
      </c>
      <c r="T130" s="209">
        <v>0.40625</v>
      </c>
      <c r="U130" s="209">
        <v>0.55486111111111114</v>
      </c>
      <c r="V130" s="209">
        <v>0.43888888888888888</v>
      </c>
      <c r="W130" s="208"/>
      <c r="X130" s="208"/>
      <c r="Y130" s="208"/>
      <c r="Z130" s="209">
        <v>0.49930555555555556</v>
      </c>
      <c r="AA130" s="207">
        <v>0.66041666666666665</v>
      </c>
      <c r="AB130" s="192"/>
      <c r="AC130" s="18">
        <f>VLOOKUP(AD130,id!$A:$C,3,0)</f>
        <v>337</v>
      </c>
      <c r="AD130" s="18" t="str">
        <f t="shared" si="24"/>
        <v>WernikMichał1981</v>
      </c>
      <c r="AE130" s="9" t="str">
        <f t="shared" si="25"/>
        <v>Wernik</v>
      </c>
      <c r="AF130" s="9" t="str">
        <f t="shared" si="25"/>
        <v>Michał</v>
      </c>
      <c r="AG130" s="9">
        <f t="shared" si="26"/>
        <v>0</v>
      </c>
      <c r="AH130" s="9">
        <f t="shared" si="27"/>
        <v>1981</v>
      </c>
      <c r="AI130" s="9">
        <f t="shared" si="19"/>
        <v>5.8549033126240548</v>
      </c>
      <c r="AJ130" s="9"/>
      <c r="AK130" s="9">
        <f t="shared" si="20"/>
        <v>0.99939645416823841</v>
      </c>
      <c r="AL130" s="9">
        <f t="shared" si="21"/>
        <v>1</v>
      </c>
      <c r="AM130" s="9">
        <f t="shared" si="22"/>
        <v>1</v>
      </c>
      <c r="AN130" s="9">
        <f t="shared" si="23"/>
        <v>1</v>
      </c>
    </row>
    <row r="131" spans="1:40" s="170" customFormat="1" ht="15" customHeight="1">
      <c r="A131" s="206">
        <v>141</v>
      </c>
      <c r="B131" s="203">
        <v>126</v>
      </c>
      <c r="C131" s="205"/>
      <c r="D131" s="203">
        <v>3174</v>
      </c>
      <c r="E131" s="203" t="s">
        <v>733</v>
      </c>
      <c r="F131" s="203" t="s">
        <v>170</v>
      </c>
      <c r="G131" s="203">
        <v>1981</v>
      </c>
      <c r="H131" s="203" t="s">
        <v>321</v>
      </c>
      <c r="I131" s="205"/>
      <c r="J131" s="203">
        <v>23</v>
      </c>
      <c r="K131" s="203">
        <v>7</v>
      </c>
      <c r="L131" s="203">
        <v>23</v>
      </c>
      <c r="M131" s="204">
        <v>0.35989583333333336</v>
      </c>
      <c r="N131" s="203">
        <v>0</v>
      </c>
      <c r="O131" s="201"/>
      <c r="P131" s="202">
        <v>0.38055555555555554</v>
      </c>
      <c r="Q131" s="202">
        <v>0.64444444444444449</v>
      </c>
      <c r="R131" s="202">
        <v>0.68680555555555556</v>
      </c>
      <c r="S131" s="201"/>
      <c r="T131" s="202">
        <v>0.40625</v>
      </c>
      <c r="U131" s="201"/>
      <c r="V131" s="202">
        <v>0.44305555555555554</v>
      </c>
      <c r="W131" s="201"/>
      <c r="X131" s="202">
        <v>0.66527777777777775</v>
      </c>
      <c r="Y131" s="201"/>
      <c r="Z131" s="202">
        <v>0.50347222222222221</v>
      </c>
      <c r="AA131" s="200">
        <v>0.71388888888888891</v>
      </c>
      <c r="AB131" s="191"/>
      <c r="AC131" s="18">
        <f>VLOOKUP(AD131,id!$A:$C,3,0)</f>
        <v>338</v>
      </c>
      <c r="AD131" s="18" t="str">
        <f t="shared" si="24"/>
        <v>SienkiewiczDaniel1981</v>
      </c>
      <c r="AE131" s="9" t="str">
        <f t="shared" si="25"/>
        <v>Sienkiewicz</v>
      </c>
      <c r="AF131" s="9" t="str">
        <f t="shared" si="25"/>
        <v>Daniel</v>
      </c>
      <c r="AG131" s="9">
        <f t="shared" si="26"/>
        <v>0</v>
      </c>
      <c r="AH131" s="9">
        <f t="shared" si="27"/>
        <v>1981</v>
      </c>
      <c r="AI131" s="9">
        <f t="shared" si="19"/>
        <v>4.991589863890133</v>
      </c>
      <c r="AJ131" s="9"/>
      <c r="AK131" s="9">
        <f t="shared" si="20"/>
        <v>0.85254864126065277</v>
      </c>
      <c r="AL131" s="9">
        <f t="shared" si="21"/>
        <v>1</v>
      </c>
      <c r="AM131" s="9">
        <f t="shared" si="22"/>
        <v>1</v>
      </c>
      <c r="AN131" s="9">
        <f t="shared" si="23"/>
        <v>1</v>
      </c>
    </row>
    <row r="132" spans="1:40" s="170" customFormat="1" ht="15" customHeight="1">
      <c r="A132" s="213">
        <v>142</v>
      </c>
      <c r="B132" s="210">
        <v>127</v>
      </c>
      <c r="C132" s="212"/>
      <c r="D132" s="210">
        <v>3178</v>
      </c>
      <c r="E132" s="210" t="s">
        <v>732</v>
      </c>
      <c r="F132" s="210" t="s">
        <v>552</v>
      </c>
      <c r="G132" s="210">
        <v>1967</v>
      </c>
      <c r="H132" s="210" t="s">
        <v>510</v>
      </c>
      <c r="I132" s="212"/>
      <c r="J132" s="210">
        <v>22</v>
      </c>
      <c r="K132" s="210">
        <v>9</v>
      </c>
      <c r="L132" s="210">
        <v>35</v>
      </c>
      <c r="M132" s="211">
        <v>0.38368055555555558</v>
      </c>
      <c r="N132" s="210">
        <v>13</v>
      </c>
      <c r="O132" s="209">
        <v>0.54027777777777775</v>
      </c>
      <c r="P132" s="209">
        <v>0.37361111111111112</v>
      </c>
      <c r="Q132" s="208"/>
      <c r="R132" s="208"/>
      <c r="S132" s="208"/>
      <c r="T132" s="209">
        <v>0.3923611111111111</v>
      </c>
      <c r="U132" s="209">
        <v>0.59722222222222221</v>
      </c>
      <c r="V132" s="209">
        <v>0.42430555555555555</v>
      </c>
      <c r="W132" s="209">
        <v>0.50138888888888888</v>
      </c>
      <c r="X132" s="209">
        <v>0.71388888888888891</v>
      </c>
      <c r="Y132" s="209">
        <v>0.56527777777777777</v>
      </c>
      <c r="Z132" s="209">
        <v>0.67013888888888884</v>
      </c>
      <c r="AA132" s="207">
        <v>0.73750000000000004</v>
      </c>
      <c r="AB132" s="192"/>
      <c r="AC132" s="18">
        <f>VLOOKUP(AD132,id!$A:$C,3,0)</f>
        <v>339</v>
      </c>
      <c r="AD132" s="18" t="str">
        <f t="shared" si="24"/>
        <v>MazurMariusz1967</v>
      </c>
      <c r="AE132" s="9" t="str">
        <f t="shared" si="25"/>
        <v>Mazur</v>
      </c>
      <c r="AF132" s="9" t="str">
        <f t="shared" si="25"/>
        <v>Mariusz</v>
      </c>
      <c r="AG132" s="9">
        <f t="shared" si="26"/>
        <v>0</v>
      </c>
      <c r="AH132" s="9">
        <f t="shared" si="27"/>
        <v>1967</v>
      </c>
      <c r="AI132" s="9">
        <f t="shared" si="19"/>
        <v>4.7745642176340404</v>
      </c>
      <c r="AJ132" s="9"/>
      <c r="AK132" s="9">
        <f t="shared" si="20"/>
        <v>0.93800904977375565</v>
      </c>
      <c r="AL132" s="9">
        <f t="shared" si="21"/>
        <v>1.2857142857142858</v>
      </c>
      <c r="AM132" s="9">
        <f t="shared" si="22"/>
        <v>0.95652173913043481</v>
      </c>
      <c r="AN132" s="9">
        <f t="shared" si="23"/>
        <v>1.0515474967972804</v>
      </c>
    </row>
    <row r="133" spans="1:40" s="170" customFormat="1" ht="15" customHeight="1">
      <c r="A133" s="206">
        <v>143</v>
      </c>
      <c r="B133" s="203">
        <v>128</v>
      </c>
      <c r="C133" s="205"/>
      <c r="D133" s="203">
        <v>3147</v>
      </c>
      <c r="E133" s="203" t="s">
        <v>731</v>
      </c>
      <c r="F133" s="203" t="s">
        <v>38</v>
      </c>
      <c r="G133" s="203">
        <v>1983</v>
      </c>
      <c r="H133" s="203" t="s">
        <v>441</v>
      </c>
      <c r="I133" s="203" t="s">
        <v>724</v>
      </c>
      <c r="J133" s="203">
        <v>21</v>
      </c>
      <c r="K133" s="203">
        <v>9</v>
      </c>
      <c r="L133" s="203">
        <v>34</v>
      </c>
      <c r="M133" s="204">
        <v>0.38365740740740739</v>
      </c>
      <c r="N133" s="203">
        <v>13</v>
      </c>
      <c r="O133" s="202">
        <v>0.57847222222222228</v>
      </c>
      <c r="P133" s="201"/>
      <c r="Q133" s="202">
        <v>0.44097222222222221</v>
      </c>
      <c r="R133" s="202">
        <v>0.38472222222222224</v>
      </c>
      <c r="S133" s="202">
        <v>0.46319444444444446</v>
      </c>
      <c r="T133" s="201"/>
      <c r="U133" s="202">
        <v>0.48125000000000001</v>
      </c>
      <c r="V133" s="201"/>
      <c r="W133" s="202">
        <v>0.62361111111111112</v>
      </c>
      <c r="X133" s="202">
        <v>0.40555555555555556</v>
      </c>
      <c r="Y133" s="202">
        <v>0.54166666666666663</v>
      </c>
      <c r="Z133" s="202">
        <v>0.68611111111111112</v>
      </c>
      <c r="AA133" s="200">
        <v>0.73750000000000004</v>
      </c>
      <c r="AB133" s="191"/>
      <c r="AC133" s="18">
        <f>VLOOKUP(AD133,id!$A:$C,3,0)</f>
        <v>340</v>
      </c>
      <c r="AD133" s="18" t="str">
        <f t="shared" si="24"/>
        <v>TrzynskiMarek1983</v>
      </c>
      <c r="AE133" s="9" t="str">
        <f t="shared" si="25"/>
        <v>Trzynski</v>
      </c>
      <c r="AF133" s="9" t="str">
        <f t="shared" si="25"/>
        <v>Marek</v>
      </c>
      <c r="AG133" s="9" t="str">
        <f t="shared" si="26"/>
        <v>Trzcina Team</v>
      </c>
      <c r="AH133" s="9">
        <f t="shared" si="27"/>
        <v>1983</v>
      </c>
      <c r="AI133" s="9">
        <f t="shared" si="19"/>
        <v>4.5575385713779477</v>
      </c>
      <c r="AJ133" s="9"/>
      <c r="AK133" s="9">
        <f t="shared" si="20"/>
        <v>1.0000603354651865</v>
      </c>
      <c r="AL133" s="9">
        <f t="shared" si="21"/>
        <v>1</v>
      </c>
      <c r="AM133" s="9">
        <f t="shared" si="22"/>
        <v>0.95454545454545459</v>
      </c>
      <c r="AN133" s="9">
        <f t="shared" si="23"/>
        <v>1</v>
      </c>
    </row>
    <row r="134" spans="1:40" s="170" customFormat="1" ht="15" customHeight="1">
      <c r="A134" s="213">
        <v>144</v>
      </c>
      <c r="B134" s="210">
        <v>129</v>
      </c>
      <c r="C134" s="212"/>
      <c r="D134" s="210">
        <v>3138</v>
      </c>
      <c r="E134" s="210" t="s">
        <v>730</v>
      </c>
      <c r="F134" s="210" t="s">
        <v>28</v>
      </c>
      <c r="G134" s="210">
        <v>1982</v>
      </c>
      <c r="H134" s="210" t="s">
        <v>729</v>
      </c>
      <c r="I134" s="210" t="s">
        <v>728</v>
      </c>
      <c r="J134" s="210">
        <v>21</v>
      </c>
      <c r="K134" s="210">
        <v>6</v>
      </c>
      <c r="L134" s="210">
        <v>21</v>
      </c>
      <c r="M134" s="211">
        <v>0.34664351851851855</v>
      </c>
      <c r="N134" s="210">
        <v>0</v>
      </c>
      <c r="O134" s="208"/>
      <c r="P134" s="209">
        <v>0.37152777777777779</v>
      </c>
      <c r="Q134" s="208"/>
      <c r="R134" s="209">
        <v>0.67291666666666672</v>
      </c>
      <c r="S134" s="208"/>
      <c r="T134" s="209">
        <v>0.47916666666666669</v>
      </c>
      <c r="U134" s="208"/>
      <c r="V134" s="209">
        <v>0.55138888888888893</v>
      </c>
      <c r="W134" s="208"/>
      <c r="X134" s="209">
        <v>0.65208333333333335</v>
      </c>
      <c r="Y134" s="208"/>
      <c r="Z134" s="209">
        <v>0.6020833333333333</v>
      </c>
      <c r="AA134" s="207">
        <v>0.7006944444444444</v>
      </c>
      <c r="AB134" s="192"/>
      <c r="AC134" s="18">
        <f>VLOOKUP(AD134,id!$A:$C,3,0)</f>
        <v>341</v>
      </c>
      <c r="AD134" s="18" t="str">
        <f t="shared" si="24"/>
        <v>KapicaPrzemysław1982</v>
      </c>
      <c r="AE134" s="9" t="str">
        <f t="shared" si="25"/>
        <v>Kapica</v>
      </c>
      <c r="AF134" s="9" t="str">
        <f t="shared" si="25"/>
        <v>Przemysław</v>
      </c>
      <c r="AG134" s="9" t="str">
        <f t="shared" si="26"/>
        <v>nie pytaj</v>
      </c>
      <c r="AH134" s="9">
        <f t="shared" si="27"/>
        <v>1982</v>
      </c>
      <c r="AI134" s="9">
        <f t="shared" si="19"/>
        <v>4.2025423735507363</v>
      </c>
      <c r="AJ134" s="9"/>
      <c r="AK134" s="9">
        <f t="shared" si="20"/>
        <v>1.10677796327212</v>
      </c>
      <c r="AL134" s="9">
        <f t="shared" si="21"/>
        <v>0.66666666666666663</v>
      </c>
      <c r="AM134" s="9">
        <f t="shared" si="22"/>
        <v>1</v>
      </c>
      <c r="AN134" s="9">
        <f t="shared" si="23"/>
        <v>0.92210791148172777</v>
      </c>
    </row>
    <row r="135" spans="1:40" s="170" customFormat="1" ht="15" customHeight="1">
      <c r="A135" s="206">
        <v>145</v>
      </c>
      <c r="B135" s="203">
        <v>130</v>
      </c>
      <c r="C135" s="205"/>
      <c r="D135" s="203">
        <v>3170</v>
      </c>
      <c r="E135" s="203" t="s">
        <v>727</v>
      </c>
      <c r="F135" s="203" t="s">
        <v>99</v>
      </c>
      <c r="G135" s="203">
        <v>1989</v>
      </c>
      <c r="H135" s="203" t="s">
        <v>441</v>
      </c>
      <c r="I135" s="205"/>
      <c r="J135" s="203">
        <v>20</v>
      </c>
      <c r="K135" s="203">
        <v>9</v>
      </c>
      <c r="L135" s="203">
        <v>34</v>
      </c>
      <c r="M135" s="204">
        <v>0.38406249999999997</v>
      </c>
      <c r="N135" s="203">
        <v>14</v>
      </c>
      <c r="O135" s="202">
        <v>0.57847222222222228</v>
      </c>
      <c r="P135" s="201"/>
      <c r="Q135" s="202">
        <v>0.44027777777777777</v>
      </c>
      <c r="R135" s="202">
        <v>0.38472222222222224</v>
      </c>
      <c r="S135" s="202">
        <v>0.46319444444444446</v>
      </c>
      <c r="T135" s="201"/>
      <c r="U135" s="202">
        <v>0.48125000000000001</v>
      </c>
      <c r="V135" s="201"/>
      <c r="W135" s="202">
        <v>0.62361111111111112</v>
      </c>
      <c r="X135" s="202">
        <v>0.40555555555555556</v>
      </c>
      <c r="Y135" s="202">
        <v>0.54166666666666663</v>
      </c>
      <c r="Z135" s="202">
        <v>0.68541666666666667</v>
      </c>
      <c r="AA135" s="200">
        <v>0.73819444444444449</v>
      </c>
      <c r="AB135" s="191"/>
      <c r="AC135" s="18">
        <f>VLOOKUP(AD135,id!$A:$C,3,0)</f>
        <v>342</v>
      </c>
      <c r="AD135" s="18" t="str">
        <f t="shared" si="24"/>
        <v>GatzkeMateusz1989</v>
      </c>
      <c r="AE135" s="9" t="str">
        <f t="shared" si="25"/>
        <v>Gatzke</v>
      </c>
      <c r="AF135" s="9" t="str">
        <f t="shared" si="25"/>
        <v>Mateusz</v>
      </c>
      <c r="AG135" s="9">
        <f t="shared" si="26"/>
        <v>0</v>
      </c>
      <c r="AH135" s="9">
        <f t="shared" si="27"/>
        <v>1989</v>
      </c>
      <c r="AI135" s="9">
        <f t="shared" si="19"/>
        <v>4.0024213081435578</v>
      </c>
      <c r="AJ135" s="9"/>
      <c r="AK135" s="9">
        <f t="shared" si="20"/>
        <v>0.90257059337612644</v>
      </c>
      <c r="AL135" s="9">
        <f t="shared" si="21"/>
        <v>1.5</v>
      </c>
      <c r="AM135" s="9">
        <f t="shared" si="22"/>
        <v>0.95238095238095233</v>
      </c>
      <c r="AN135" s="9">
        <f t="shared" si="23"/>
        <v>1.0844717711976986</v>
      </c>
    </row>
    <row r="136" spans="1:40" s="170" customFormat="1" ht="15" customHeight="1">
      <c r="A136" s="213">
        <v>146</v>
      </c>
      <c r="B136" s="210">
        <v>131</v>
      </c>
      <c r="C136" s="212"/>
      <c r="D136" s="210">
        <v>3145</v>
      </c>
      <c r="E136" s="210" t="s">
        <v>725</v>
      </c>
      <c r="F136" s="210" t="s">
        <v>726</v>
      </c>
      <c r="G136" s="210">
        <v>1983</v>
      </c>
      <c r="H136" s="210" t="s">
        <v>441</v>
      </c>
      <c r="I136" s="210" t="s">
        <v>724</v>
      </c>
      <c r="J136" s="210">
        <v>20</v>
      </c>
      <c r="K136" s="210">
        <v>9</v>
      </c>
      <c r="L136" s="210">
        <v>34</v>
      </c>
      <c r="M136" s="211">
        <v>0.38457175925925924</v>
      </c>
      <c r="N136" s="210">
        <v>14</v>
      </c>
      <c r="O136" s="209">
        <v>0.57847222222222228</v>
      </c>
      <c r="P136" s="208"/>
      <c r="Q136" s="209">
        <v>0.44027777777777777</v>
      </c>
      <c r="R136" s="209">
        <v>0.38472222222222224</v>
      </c>
      <c r="S136" s="209">
        <v>0.46319444444444446</v>
      </c>
      <c r="T136" s="208"/>
      <c r="U136" s="209">
        <v>0.48055555555555557</v>
      </c>
      <c r="V136" s="208"/>
      <c r="W136" s="209">
        <v>0.62291666666666667</v>
      </c>
      <c r="X136" s="209">
        <v>0.40555555555555556</v>
      </c>
      <c r="Y136" s="209">
        <v>0.54166666666666663</v>
      </c>
      <c r="Z136" s="209">
        <v>0.68541666666666667</v>
      </c>
      <c r="AA136" s="207">
        <v>0.73819444444444449</v>
      </c>
      <c r="AB136" s="192"/>
      <c r="AC136" s="18">
        <f>VLOOKUP(AD136,id!$A:$C,3,0)</f>
        <v>343</v>
      </c>
      <c r="AD136" s="18" t="str">
        <f t="shared" si="24"/>
        <v>TrzcińskiDawid1983</v>
      </c>
      <c r="AE136" s="9" t="str">
        <f t="shared" si="25"/>
        <v>Trzciński</v>
      </c>
      <c r="AF136" s="9" t="str">
        <f t="shared" si="25"/>
        <v>Dawid</v>
      </c>
      <c r="AG136" s="9" t="str">
        <f t="shared" si="26"/>
        <v>Trzcina Team</v>
      </c>
      <c r="AH136" s="9">
        <f t="shared" si="27"/>
        <v>1983</v>
      </c>
      <c r="AI136" s="9">
        <f t="shared" si="19"/>
        <v>3.9971212046867812</v>
      </c>
      <c r="AJ136" s="9"/>
      <c r="AK136" s="9">
        <f t="shared" si="20"/>
        <v>0.99867577572456134</v>
      </c>
      <c r="AL136" s="9">
        <f t="shared" si="21"/>
        <v>1</v>
      </c>
      <c r="AM136" s="9">
        <f t="shared" si="22"/>
        <v>1</v>
      </c>
      <c r="AN136" s="9">
        <f t="shared" si="23"/>
        <v>1</v>
      </c>
    </row>
    <row r="137" spans="1:40" s="170" customFormat="1" ht="15" customHeight="1">
      <c r="A137" s="206">
        <v>147</v>
      </c>
      <c r="B137" s="203">
        <v>132</v>
      </c>
      <c r="C137" s="205"/>
      <c r="D137" s="203">
        <v>3146</v>
      </c>
      <c r="E137" s="203" t="s">
        <v>725</v>
      </c>
      <c r="F137" s="203" t="s">
        <v>55</v>
      </c>
      <c r="G137" s="203">
        <v>1973</v>
      </c>
      <c r="H137" s="203" t="s">
        <v>441</v>
      </c>
      <c r="I137" s="203" t="s">
        <v>724</v>
      </c>
      <c r="J137" s="203">
        <v>19</v>
      </c>
      <c r="K137" s="203">
        <v>9</v>
      </c>
      <c r="L137" s="203">
        <v>34</v>
      </c>
      <c r="M137" s="204">
        <v>0.38473379629629628</v>
      </c>
      <c r="N137" s="203">
        <v>15</v>
      </c>
      <c r="O137" s="202">
        <v>0.58125000000000004</v>
      </c>
      <c r="P137" s="201"/>
      <c r="Q137" s="202">
        <v>0.44027777777777777</v>
      </c>
      <c r="R137" s="202">
        <v>0.38472222222222224</v>
      </c>
      <c r="S137" s="202">
        <v>0.46319444444444446</v>
      </c>
      <c r="T137" s="201"/>
      <c r="U137" s="202">
        <v>0.48055555555555557</v>
      </c>
      <c r="V137" s="201"/>
      <c r="W137" s="202">
        <v>0.62777777777777777</v>
      </c>
      <c r="X137" s="202">
        <v>0.40555555555555556</v>
      </c>
      <c r="Y137" s="202">
        <v>0.54305555555555551</v>
      </c>
      <c r="Z137" s="202">
        <v>0.68611111111111112</v>
      </c>
      <c r="AA137" s="200">
        <v>0.73888888888888893</v>
      </c>
      <c r="AB137" s="191"/>
      <c r="AC137" s="18">
        <f>VLOOKUP(AD137,id!$A:$C,3,0)</f>
        <v>344</v>
      </c>
      <c r="AD137" s="18" t="str">
        <f t="shared" si="24"/>
        <v>TrzcińskiTomasz1973</v>
      </c>
      <c r="AE137" s="9" t="str">
        <f t="shared" si="25"/>
        <v>Trzciński</v>
      </c>
      <c r="AF137" s="9" t="str">
        <f t="shared" si="25"/>
        <v>Tomasz</v>
      </c>
      <c r="AG137" s="9" t="str">
        <f t="shared" si="26"/>
        <v>Trzcina Team</v>
      </c>
      <c r="AH137" s="9">
        <f t="shared" si="27"/>
        <v>1973</v>
      </c>
      <c r="AI137" s="9">
        <f t="shared" si="19"/>
        <v>3.7972651444524419</v>
      </c>
      <c r="AJ137" s="9"/>
      <c r="AK137" s="9">
        <f t="shared" si="20"/>
        <v>0.99957883336843056</v>
      </c>
      <c r="AL137" s="9">
        <f t="shared" si="21"/>
        <v>1</v>
      </c>
      <c r="AM137" s="9">
        <f t="shared" si="22"/>
        <v>0.95</v>
      </c>
      <c r="AN137" s="9">
        <f t="shared" si="23"/>
        <v>1</v>
      </c>
    </row>
    <row r="138" spans="1:40" s="170" customFormat="1" ht="15" customHeight="1">
      <c r="A138" s="213">
        <v>148</v>
      </c>
      <c r="B138" s="210">
        <v>133</v>
      </c>
      <c r="C138" s="212"/>
      <c r="D138" s="210">
        <v>3057</v>
      </c>
      <c r="E138" s="210" t="s">
        <v>544</v>
      </c>
      <c r="F138" s="210" t="s">
        <v>104</v>
      </c>
      <c r="G138" s="210">
        <v>1981</v>
      </c>
      <c r="H138" s="210" t="s">
        <v>441</v>
      </c>
      <c r="I138" s="212"/>
      <c r="J138" s="210">
        <v>19</v>
      </c>
      <c r="K138" s="210">
        <v>7</v>
      </c>
      <c r="L138" s="210">
        <v>21</v>
      </c>
      <c r="M138" s="211">
        <v>0.37613425925925925</v>
      </c>
      <c r="N138" s="210">
        <v>2</v>
      </c>
      <c r="O138" s="209">
        <v>0.61597222222222225</v>
      </c>
      <c r="P138" s="209">
        <v>0.38055555555555554</v>
      </c>
      <c r="Q138" s="208"/>
      <c r="R138" s="208"/>
      <c r="S138" s="209">
        <v>0.6791666666666667</v>
      </c>
      <c r="T138" s="209">
        <v>0.45833333333333331</v>
      </c>
      <c r="U138" s="209">
        <v>0.64513888888888893</v>
      </c>
      <c r="V138" s="209">
        <v>0.50555555555555554</v>
      </c>
      <c r="W138" s="209">
        <v>0.58333333333333337</v>
      </c>
      <c r="X138" s="208"/>
      <c r="Y138" s="208"/>
      <c r="Z138" s="208"/>
      <c r="AA138" s="207">
        <v>0.72986111111111107</v>
      </c>
      <c r="AB138" s="192"/>
      <c r="AC138" s="18">
        <f>VLOOKUP(AD138,id!$A:$C,3,0)</f>
        <v>345</v>
      </c>
      <c r="AD138" s="18" t="str">
        <f t="shared" si="24"/>
        <v>StępieńKarol1981</v>
      </c>
      <c r="AE138" s="9" t="str">
        <f t="shared" si="25"/>
        <v>Stępień</v>
      </c>
      <c r="AF138" s="9" t="str">
        <f t="shared" si="25"/>
        <v>Karol</v>
      </c>
      <c r="AG138" s="9">
        <f t="shared" si="26"/>
        <v>0</v>
      </c>
      <c r="AH138" s="9">
        <f t="shared" si="27"/>
        <v>1981</v>
      </c>
      <c r="AI138" s="9">
        <f t="shared" si="19"/>
        <v>3.6111209013552403</v>
      </c>
      <c r="AJ138" s="9"/>
      <c r="AK138" s="9">
        <f t="shared" si="20"/>
        <v>1.0228629454120253</v>
      </c>
      <c r="AL138" s="9">
        <f t="shared" si="21"/>
        <v>0.77777777777777779</v>
      </c>
      <c r="AM138" s="9">
        <f t="shared" si="22"/>
        <v>1</v>
      </c>
      <c r="AN138" s="9">
        <f t="shared" si="23"/>
        <v>0.95097939279558963</v>
      </c>
    </row>
    <row r="139" spans="1:40" s="170" customFormat="1" ht="15" customHeight="1">
      <c r="A139" s="213">
        <v>150</v>
      </c>
      <c r="B139" s="210">
        <v>134</v>
      </c>
      <c r="C139" s="212"/>
      <c r="D139" s="210">
        <v>3070</v>
      </c>
      <c r="E139" s="210" t="s">
        <v>719</v>
      </c>
      <c r="F139" s="210" t="s">
        <v>28</v>
      </c>
      <c r="G139" s="210">
        <v>1980</v>
      </c>
      <c r="H139" s="210" t="s">
        <v>692</v>
      </c>
      <c r="I139" s="210" t="s">
        <v>717</v>
      </c>
      <c r="J139" s="210">
        <v>19</v>
      </c>
      <c r="K139" s="210">
        <v>5</v>
      </c>
      <c r="L139" s="210">
        <v>19</v>
      </c>
      <c r="M139" s="211">
        <v>0.35628472222222224</v>
      </c>
      <c r="N139" s="210">
        <v>0</v>
      </c>
      <c r="O139" s="208"/>
      <c r="P139" s="209">
        <v>0.37291666666666667</v>
      </c>
      <c r="Q139" s="208"/>
      <c r="R139" s="208"/>
      <c r="S139" s="208"/>
      <c r="T139" s="209">
        <v>0.40138888888888891</v>
      </c>
      <c r="U139" s="208"/>
      <c r="V139" s="209">
        <v>0.4777777777777778</v>
      </c>
      <c r="W139" s="209">
        <v>0.56597222222222221</v>
      </c>
      <c r="X139" s="208"/>
      <c r="Y139" s="209">
        <v>0.62222222222222223</v>
      </c>
      <c r="Z139" s="208"/>
      <c r="AA139" s="207">
        <v>0.7104166666666667</v>
      </c>
      <c r="AB139" s="192"/>
      <c r="AC139" s="18">
        <f>VLOOKUP(AD139,id!$A:$C,3,0)</f>
        <v>346</v>
      </c>
      <c r="AD139" s="18" t="str">
        <f t="shared" si="24"/>
        <v>BałdowskiPrzemysław1980</v>
      </c>
      <c r="AE139" s="9" t="str">
        <f t="shared" si="25"/>
        <v>Bałdowski</v>
      </c>
      <c r="AF139" s="9" t="str">
        <f t="shared" si="25"/>
        <v>Przemysław</v>
      </c>
      <c r="AG139" s="9" t="str">
        <f t="shared" si="26"/>
        <v>SHOCKBLAZERSI</v>
      </c>
      <c r="AH139" s="9">
        <f t="shared" si="27"/>
        <v>1980</v>
      </c>
      <c r="AI139" s="9">
        <f t="shared" si="19"/>
        <v>3.376108705852193</v>
      </c>
      <c r="AJ139" s="9"/>
      <c r="AK139" s="9">
        <f t="shared" si="20"/>
        <v>1.05571256862554</v>
      </c>
      <c r="AL139" s="9">
        <f t="shared" si="21"/>
        <v>0.7142857142857143</v>
      </c>
      <c r="AM139" s="9">
        <f t="shared" si="22"/>
        <v>1</v>
      </c>
      <c r="AN139" s="9">
        <f t="shared" si="23"/>
        <v>0.93491987614847016</v>
      </c>
    </row>
    <row r="140" spans="1:40" s="170" customFormat="1" ht="15" customHeight="1">
      <c r="A140" s="213">
        <v>152</v>
      </c>
      <c r="B140" s="210">
        <v>135</v>
      </c>
      <c r="C140" s="212"/>
      <c r="D140" s="210">
        <v>3132</v>
      </c>
      <c r="E140" s="210" t="s">
        <v>716</v>
      </c>
      <c r="F140" s="210" t="s">
        <v>85</v>
      </c>
      <c r="G140" s="210">
        <v>1976</v>
      </c>
      <c r="H140" s="210" t="s">
        <v>510</v>
      </c>
      <c r="I140" s="212"/>
      <c r="J140" s="210">
        <v>19</v>
      </c>
      <c r="K140" s="210">
        <v>5</v>
      </c>
      <c r="L140" s="210">
        <v>19</v>
      </c>
      <c r="M140" s="211">
        <v>0.36733796296296295</v>
      </c>
      <c r="N140" s="210">
        <v>0</v>
      </c>
      <c r="O140" s="208"/>
      <c r="P140" s="209">
        <v>0.7104166666666667</v>
      </c>
      <c r="Q140" s="208"/>
      <c r="R140" s="208"/>
      <c r="S140" s="208"/>
      <c r="T140" s="209">
        <v>0.4</v>
      </c>
      <c r="U140" s="208"/>
      <c r="V140" s="209">
        <v>0.46250000000000002</v>
      </c>
      <c r="W140" s="209">
        <v>0.62222222222222223</v>
      </c>
      <c r="X140" s="208"/>
      <c r="Y140" s="208"/>
      <c r="Z140" s="209">
        <v>0.68819444444444444</v>
      </c>
      <c r="AA140" s="207">
        <v>0.72083333333333333</v>
      </c>
      <c r="AB140" s="192"/>
      <c r="AC140" s="18">
        <f>VLOOKUP(AD140,id!$A:$C,3,0)</f>
        <v>347</v>
      </c>
      <c r="AD140" s="18" t="str">
        <f t="shared" si="24"/>
        <v>KurzyńskiKrystian1976</v>
      </c>
      <c r="AE140" s="9" t="str">
        <f t="shared" si="25"/>
        <v>Kurzyński</v>
      </c>
      <c r="AF140" s="9" t="str">
        <f t="shared" si="25"/>
        <v>Krystian</v>
      </c>
      <c r="AG140" s="9">
        <f t="shared" si="26"/>
        <v>0</v>
      </c>
      <c r="AH140" s="9">
        <f t="shared" si="27"/>
        <v>1976</v>
      </c>
      <c r="AI140" s="9">
        <f t="shared" si="19"/>
        <v>3.2745212140729749</v>
      </c>
      <c r="AJ140" s="9"/>
      <c r="AK140" s="9">
        <f t="shared" si="20"/>
        <v>0.9699098872014621</v>
      </c>
      <c r="AL140" s="9">
        <f t="shared" si="21"/>
        <v>1</v>
      </c>
      <c r="AM140" s="9">
        <f t="shared" si="22"/>
        <v>1</v>
      </c>
      <c r="AN140" s="9">
        <f t="shared" si="23"/>
        <v>1</v>
      </c>
    </row>
    <row r="141" spans="1:40" s="170" customFormat="1" ht="15" customHeight="1">
      <c r="A141" s="206">
        <v>153</v>
      </c>
      <c r="B141" s="203">
        <v>136</v>
      </c>
      <c r="C141" s="205"/>
      <c r="D141" s="203">
        <v>3082</v>
      </c>
      <c r="E141" s="203" t="s">
        <v>715</v>
      </c>
      <c r="F141" s="203" t="s">
        <v>71</v>
      </c>
      <c r="G141" s="203">
        <v>1976</v>
      </c>
      <c r="H141" s="203" t="s">
        <v>714</v>
      </c>
      <c r="I141" s="205"/>
      <c r="J141" s="203">
        <v>19</v>
      </c>
      <c r="K141" s="203">
        <v>5</v>
      </c>
      <c r="L141" s="203">
        <v>19</v>
      </c>
      <c r="M141" s="204">
        <v>0.36961805555555555</v>
      </c>
      <c r="N141" s="203">
        <v>0</v>
      </c>
      <c r="O141" s="201"/>
      <c r="P141" s="202">
        <v>0.37430555555555556</v>
      </c>
      <c r="Q141" s="201"/>
      <c r="R141" s="201"/>
      <c r="S141" s="201"/>
      <c r="T141" s="202">
        <v>0.39791666666666664</v>
      </c>
      <c r="U141" s="201"/>
      <c r="V141" s="202">
        <v>0.43888888888888888</v>
      </c>
      <c r="W141" s="202">
        <v>0.54374999999999996</v>
      </c>
      <c r="X141" s="201"/>
      <c r="Y141" s="201"/>
      <c r="Z141" s="202">
        <v>0.68541666666666667</v>
      </c>
      <c r="AA141" s="200">
        <v>0.72361111111111109</v>
      </c>
      <c r="AB141" s="191"/>
      <c r="AC141" s="18">
        <f>VLOOKUP(AD141,id!$A:$C,3,0)</f>
        <v>348</v>
      </c>
      <c r="AD141" s="18" t="str">
        <f t="shared" si="24"/>
        <v>IwanowskiŁukasz1976</v>
      </c>
      <c r="AE141" s="9" t="str">
        <f t="shared" si="25"/>
        <v>Iwanowski</v>
      </c>
      <c r="AF141" s="9" t="str">
        <f t="shared" si="25"/>
        <v>Łukasz</v>
      </c>
      <c r="AG141" s="9">
        <f t="shared" si="26"/>
        <v>0</v>
      </c>
      <c r="AH141" s="9">
        <f t="shared" si="27"/>
        <v>1976</v>
      </c>
      <c r="AI141" s="9">
        <f t="shared" si="19"/>
        <v>3.2543214120008792</v>
      </c>
      <c r="AJ141" s="9"/>
      <c r="AK141" s="9">
        <f t="shared" si="20"/>
        <v>0.99383121966494437</v>
      </c>
      <c r="AL141" s="9">
        <f t="shared" si="21"/>
        <v>1</v>
      </c>
      <c r="AM141" s="9">
        <f t="shared" si="22"/>
        <v>1</v>
      </c>
      <c r="AN141" s="9">
        <f t="shared" si="23"/>
        <v>1</v>
      </c>
    </row>
    <row r="142" spans="1:40" s="170" customFormat="1" ht="15" customHeight="1">
      <c r="A142" s="213">
        <v>154</v>
      </c>
      <c r="B142" s="210">
        <v>137</v>
      </c>
      <c r="C142" s="212"/>
      <c r="D142" s="210">
        <v>3102</v>
      </c>
      <c r="E142" s="210" t="s">
        <v>713</v>
      </c>
      <c r="F142" s="210" t="s">
        <v>30</v>
      </c>
      <c r="G142" s="210">
        <v>1975</v>
      </c>
      <c r="H142" s="210" t="s">
        <v>712</v>
      </c>
      <c r="I142" s="212"/>
      <c r="J142" s="210">
        <v>18</v>
      </c>
      <c r="K142" s="210">
        <v>4</v>
      </c>
      <c r="L142" s="210">
        <v>18</v>
      </c>
      <c r="M142" s="211">
        <v>0.3702199074074074</v>
      </c>
      <c r="N142" s="210">
        <v>0</v>
      </c>
      <c r="O142" s="208"/>
      <c r="P142" s="208"/>
      <c r="Q142" s="208"/>
      <c r="R142" s="208"/>
      <c r="S142" s="208"/>
      <c r="T142" s="209">
        <v>0.40555555555555556</v>
      </c>
      <c r="U142" s="208"/>
      <c r="V142" s="209">
        <v>0.43958333333333333</v>
      </c>
      <c r="W142" s="209">
        <v>0.54374999999999996</v>
      </c>
      <c r="X142" s="208"/>
      <c r="Y142" s="208"/>
      <c r="Z142" s="209">
        <v>0.68680555555555556</v>
      </c>
      <c r="AA142" s="207">
        <v>0.72430555555555554</v>
      </c>
      <c r="AB142" s="192"/>
      <c r="AC142" s="18">
        <f>VLOOKUP(AD142,id!$A:$C,3,0)</f>
        <v>349</v>
      </c>
      <c r="AD142" s="18" t="str">
        <f t="shared" si="24"/>
        <v>PietralikAndrzej1975</v>
      </c>
      <c r="AE142" s="9" t="str">
        <f t="shared" si="25"/>
        <v>Pietralik</v>
      </c>
      <c r="AF142" s="9" t="str">
        <f t="shared" si="25"/>
        <v>Andrzej</v>
      </c>
      <c r="AG142" s="9">
        <f t="shared" si="26"/>
        <v>0</v>
      </c>
      <c r="AH142" s="9">
        <f t="shared" si="27"/>
        <v>1975</v>
      </c>
      <c r="AI142" s="9">
        <f t="shared" si="19"/>
        <v>3.0830413376850432</v>
      </c>
      <c r="AJ142" s="9"/>
      <c r="AK142" s="9">
        <f t="shared" si="20"/>
        <v>0.99837433957545252</v>
      </c>
      <c r="AL142" s="9">
        <f t="shared" si="21"/>
        <v>0.8</v>
      </c>
      <c r="AM142" s="9">
        <f t="shared" si="22"/>
        <v>0.94736842105263153</v>
      </c>
      <c r="AN142" s="9">
        <f t="shared" si="23"/>
        <v>0.956352499790037</v>
      </c>
    </row>
    <row r="143" spans="1:40" s="170" customFormat="1" ht="15" customHeight="1">
      <c r="A143" s="206">
        <v>155</v>
      </c>
      <c r="B143" s="203">
        <v>138</v>
      </c>
      <c r="C143" s="205"/>
      <c r="D143" s="203">
        <v>3137</v>
      </c>
      <c r="E143" s="203" t="s">
        <v>711</v>
      </c>
      <c r="F143" s="203" t="s">
        <v>172</v>
      </c>
      <c r="G143" s="203">
        <v>1998</v>
      </c>
      <c r="H143" s="203" t="s">
        <v>510</v>
      </c>
      <c r="I143" s="203" t="s">
        <v>709</v>
      </c>
      <c r="J143" s="203">
        <v>16</v>
      </c>
      <c r="K143" s="203">
        <v>9</v>
      </c>
      <c r="L143" s="203">
        <v>33</v>
      </c>
      <c r="M143" s="204">
        <v>0.38623842592592594</v>
      </c>
      <c r="N143" s="203">
        <v>17</v>
      </c>
      <c r="O143" s="202">
        <v>0.57638888888888884</v>
      </c>
      <c r="P143" s="202">
        <v>0.37361111111111112</v>
      </c>
      <c r="Q143" s="201"/>
      <c r="R143" s="201"/>
      <c r="S143" s="202">
        <v>0.68263888888888891</v>
      </c>
      <c r="T143" s="202">
        <v>0.40138888888888891</v>
      </c>
      <c r="U143" s="202">
        <v>0.64375000000000004</v>
      </c>
      <c r="V143" s="202">
        <v>0.43263888888888891</v>
      </c>
      <c r="W143" s="202">
        <v>0.53055555555555556</v>
      </c>
      <c r="X143" s="201"/>
      <c r="Y143" s="202">
        <v>0.61041666666666672</v>
      </c>
      <c r="Z143" s="202">
        <v>0.48125000000000001</v>
      </c>
      <c r="AA143" s="200">
        <v>0.74027777777777781</v>
      </c>
      <c r="AB143" s="191"/>
      <c r="AC143" s="18">
        <f>VLOOKUP(AD143,id!$A:$C,3,0)</f>
        <v>350</v>
      </c>
      <c r="AD143" s="18" t="str">
        <f t="shared" si="24"/>
        <v>FilipczykJakub1998</v>
      </c>
      <c r="AE143" s="9" t="str">
        <f t="shared" si="25"/>
        <v>Filipczyk</v>
      </c>
      <c r="AF143" s="9" t="str">
        <f t="shared" si="25"/>
        <v>Jakub</v>
      </c>
      <c r="AG143" s="9" t="str">
        <f t="shared" si="26"/>
        <v>Masterlease</v>
      </c>
      <c r="AH143" s="9">
        <f t="shared" si="27"/>
        <v>1998</v>
      </c>
      <c r="AI143" s="9">
        <f t="shared" si="19"/>
        <v>2.7404811890533716</v>
      </c>
      <c r="AJ143" s="9"/>
      <c r="AK143" s="9">
        <f t="shared" si="20"/>
        <v>0.95852686464295345</v>
      </c>
      <c r="AL143" s="9">
        <f t="shared" si="21"/>
        <v>2.25</v>
      </c>
      <c r="AM143" s="9">
        <f t="shared" si="22"/>
        <v>0.88888888888888884</v>
      </c>
      <c r="AN143" s="9">
        <f t="shared" si="23"/>
        <v>1.1760790225246736</v>
      </c>
    </row>
    <row r="144" spans="1:40" s="170" customFormat="1" ht="15" customHeight="1">
      <c r="A144" s="213">
        <v>156</v>
      </c>
      <c r="B144" s="210">
        <v>139</v>
      </c>
      <c r="C144" s="212"/>
      <c r="D144" s="210">
        <v>3136</v>
      </c>
      <c r="E144" s="210" t="s">
        <v>711</v>
      </c>
      <c r="F144" s="210" t="s">
        <v>710</v>
      </c>
      <c r="G144" s="210">
        <v>1965</v>
      </c>
      <c r="H144" s="210" t="s">
        <v>510</v>
      </c>
      <c r="I144" s="210" t="s">
        <v>709</v>
      </c>
      <c r="J144" s="210">
        <v>16</v>
      </c>
      <c r="K144" s="210">
        <v>9</v>
      </c>
      <c r="L144" s="210">
        <v>33</v>
      </c>
      <c r="M144" s="211">
        <v>0.38626157407407408</v>
      </c>
      <c r="N144" s="210">
        <v>17</v>
      </c>
      <c r="O144" s="209">
        <v>0.57638888888888884</v>
      </c>
      <c r="P144" s="209">
        <v>0.37361111111111112</v>
      </c>
      <c r="Q144" s="208"/>
      <c r="R144" s="208"/>
      <c r="S144" s="209">
        <v>0.68263888888888891</v>
      </c>
      <c r="T144" s="209">
        <v>0.40138888888888891</v>
      </c>
      <c r="U144" s="209">
        <v>0.64375000000000004</v>
      </c>
      <c r="V144" s="209">
        <v>0.43333333333333335</v>
      </c>
      <c r="W144" s="209">
        <v>0.53055555555555556</v>
      </c>
      <c r="X144" s="208"/>
      <c r="Y144" s="209">
        <v>0.61041666666666672</v>
      </c>
      <c r="Z144" s="209">
        <v>0.48125000000000001</v>
      </c>
      <c r="AA144" s="207">
        <v>0.74027777777777781</v>
      </c>
      <c r="AB144" s="192"/>
      <c r="AC144" s="18">
        <f>VLOOKUP(AD144,id!$A:$C,3,0)</f>
        <v>351</v>
      </c>
      <c r="AD144" s="18" t="str">
        <f t="shared" si="24"/>
        <v>FilipczykJurand1965</v>
      </c>
      <c r="AE144" s="9" t="str">
        <f t="shared" si="25"/>
        <v>Filipczyk</v>
      </c>
      <c r="AF144" s="9" t="str">
        <f t="shared" si="25"/>
        <v>Jurand</v>
      </c>
      <c r="AG144" s="9" t="str">
        <f t="shared" si="26"/>
        <v>Masterlease</v>
      </c>
      <c r="AH144" s="9">
        <f t="shared" si="27"/>
        <v>1965</v>
      </c>
      <c r="AI144" s="9">
        <f t="shared" ref="AI144:AI152" si="28">AI143*IF(AM144&lt;1,AM144,IF(AN144&lt;1,AN144,IF(AL144&lt;1,AL144,IF(AK144&lt;1,AK144,1))))</f>
        <v>2.7403169556198144</v>
      </c>
      <c r="AJ144" s="9"/>
      <c r="AK144" s="9">
        <f t="shared" ref="AK144:AK153" si="29">M143/M144</f>
        <v>0.99994007131513507</v>
      </c>
      <c r="AL144" s="9">
        <f t="shared" ref="AL144:AL153" si="30">K144/K143</f>
        <v>1</v>
      </c>
      <c r="AM144" s="9">
        <f t="shared" ref="AM144:AM153" si="31">J144/J143</f>
        <v>1</v>
      </c>
      <c r="AN144" s="9">
        <f t="shared" ref="AN144:AN153" si="32">AL144^0.2</f>
        <v>1</v>
      </c>
    </row>
    <row r="145" spans="1:40" s="170" customFormat="1" ht="15" customHeight="1">
      <c r="A145" s="206">
        <v>157</v>
      </c>
      <c r="B145" s="203">
        <v>140</v>
      </c>
      <c r="C145" s="205"/>
      <c r="D145" s="203">
        <v>3060</v>
      </c>
      <c r="E145" s="203" t="s">
        <v>708</v>
      </c>
      <c r="F145" s="203" t="s">
        <v>104</v>
      </c>
      <c r="G145" s="203">
        <v>1973</v>
      </c>
      <c r="H145" s="203" t="s">
        <v>441</v>
      </c>
      <c r="I145" s="205"/>
      <c r="J145" s="203">
        <v>12</v>
      </c>
      <c r="K145" s="203">
        <v>7</v>
      </c>
      <c r="L145" s="203">
        <v>21</v>
      </c>
      <c r="M145" s="204">
        <v>0.38064814814814812</v>
      </c>
      <c r="N145" s="203">
        <v>9</v>
      </c>
      <c r="O145" s="202">
        <v>0.61597222222222225</v>
      </c>
      <c r="P145" s="202">
        <v>0.37986111111111109</v>
      </c>
      <c r="Q145" s="201"/>
      <c r="R145" s="201"/>
      <c r="S145" s="202">
        <v>0.67847222222222225</v>
      </c>
      <c r="T145" s="202">
        <v>0.45416666666666666</v>
      </c>
      <c r="U145" s="202">
        <v>0.64444444444444449</v>
      </c>
      <c r="V145" s="202">
        <v>0.50486111111111109</v>
      </c>
      <c r="W145" s="202">
        <v>0.58333333333333337</v>
      </c>
      <c r="X145" s="201"/>
      <c r="Y145" s="201"/>
      <c r="Z145" s="201"/>
      <c r="AA145" s="200">
        <v>0.73472222222222228</v>
      </c>
      <c r="AB145" s="191"/>
      <c r="AC145" s="18">
        <f>VLOOKUP(AD145,id!$A:$C,3,0)</f>
        <v>352</v>
      </c>
      <c r="AD145" s="18" t="str">
        <f t="shared" si="24"/>
        <v>GałczyńskiKarol1973</v>
      </c>
      <c r="AE145" s="9" t="str">
        <f t="shared" si="25"/>
        <v>Gałczyński</v>
      </c>
      <c r="AF145" s="9" t="str">
        <f t="shared" si="25"/>
        <v>Karol</v>
      </c>
      <c r="AG145" s="9">
        <f t="shared" si="26"/>
        <v>0</v>
      </c>
      <c r="AH145" s="9">
        <f t="shared" si="27"/>
        <v>1973</v>
      </c>
      <c r="AI145" s="9">
        <f t="shared" si="28"/>
        <v>2.0552377167148608</v>
      </c>
      <c r="AJ145" s="9"/>
      <c r="AK145" s="9">
        <f t="shared" si="29"/>
        <v>1.0147470201897348</v>
      </c>
      <c r="AL145" s="9">
        <f t="shared" si="30"/>
        <v>0.77777777777777779</v>
      </c>
      <c r="AM145" s="9">
        <f t="shared" si="31"/>
        <v>0.75</v>
      </c>
      <c r="AN145" s="9">
        <f t="shared" si="32"/>
        <v>0.95097939279558963</v>
      </c>
    </row>
    <row r="146" spans="1:40" s="170" customFormat="1" ht="15" customHeight="1">
      <c r="A146" s="213">
        <v>158</v>
      </c>
      <c r="B146" s="210">
        <v>141</v>
      </c>
      <c r="C146" s="212"/>
      <c r="D146" s="210">
        <v>3173</v>
      </c>
      <c r="E146" s="210" t="s">
        <v>707</v>
      </c>
      <c r="F146" s="210" t="s">
        <v>25</v>
      </c>
      <c r="G146" s="210">
        <v>1982</v>
      </c>
      <c r="H146" s="210" t="s">
        <v>437</v>
      </c>
      <c r="I146" s="212"/>
      <c r="J146" s="210">
        <v>12</v>
      </c>
      <c r="K146" s="210">
        <v>3</v>
      </c>
      <c r="L146" s="210">
        <v>12</v>
      </c>
      <c r="M146" s="211">
        <v>0.36194444444444446</v>
      </c>
      <c r="N146" s="210">
        <v>0</v>
      </c>
      <c r="O146" s="208"/>
      <c r="P146" s="208"/>
      <c r="Q146" s="208"/>
      <c r="R146" s="208"/>
      <c r="S146" s="208"/>
      <c r="T146" s="209">
        <v>0.40069444444444446</v>
      </c>
      <c r="U146" s="208"/>
      <c r="V146" s="209">
        <v>0.46250000000000002</v>
      </c>
      <c r="W146" s="209">
        <v>0.62291666666666667</v>
      </c>
      <c r="X146" s="208"/>
      <c r="Y146" s="208"/>
      <c r="Z146" s="208"/>
      <c r="AA146" s="207">
        <v>0.71597222222222223</v>
      </c>
      <c r="AB146" s="192"/>
      <c r="AC146" s="18">
        <f>VLOOKUP(AD146,id!$A:$C,3,0)</f>
        <v>353</v>
      </c>
      <c r="AD146" s="18" t="str">
        <f t="shared" si="24"/>
        <v>TempczykJacek1982</v>
      </c>
      <c r="AE146" s="9" t="str">
        <f t="shared" si="25"/>
        <v>Tempczyk</v>
      </c>
      <c r="AF146" s="9" t="str">
        <f t="shared" si="25"/>
        <v>Jacek</v>
      </c>
      <c r="AG146" s="9">
        <f t="shared" si="26"/>
        <v>0</v>
      </c>
      <c r="AH146" s="9">
        <f t="shared" si="27"/>
        <v>1982</v>
      </c>
      <c r="AI146" s="9">
        <f t="shared" si="28"/>
        <v>1.734869069722148</v>
      </c>
      <c r="AJ146" s="9"/>
      <c r="AK146" s="9">
        <f t="shared" si="29"/>
        <v>1.0516756203632642</v>
      </c>
      <c r="AL146" s="9">
        <f t="shared" si="30"/>
        <v>0.42857142857142855</v>
      </c>
      <c r="AM146" s="9">
        <f t="shared" si="31"/>
        <v>1</v>
      </c>
      <c r="AN146" s="9">
        <f t="shared" si="32"/>
        <v>0.84412087984410999</v>
      </c>
    </row>
    <row r="147" spans="1:40" s="170" customFormat="1" ht="15" customHeight="1">
      <c r="A147" s="206">
        <v>159</v>
      </c>
      <c r="B147" s="203">
        <v>142</v>
      </c>
      <c r="C147" s="205"/>
      <c r="D147" s="203">
        <v>3172</v>
      </c>
      <c r="E147" s="203" t="s">
        <v>706</v>
      </c>
      <c r="F147" s="203" t="s">
        <v>71</v>
      </c>
      <c r="G147" s="203">
        <v>1976</v>
      </c>
      <c r="H147" s="203" t="s">
        <v>510</v>
      </c>
      <c r="I147" s="205"/>
      <c r="J147" s="203">
        <v>12</v>
      </c>
      <c r="K147" s="203">
        <v>3</v>
      </c>
      <c r="L147" s="203">
        <v>12</v>
      </c>
      <c r="M147" s="204">
        <v>0.36358796296296297</v>
      </c>
      <c r="N147" s="203">
        <v>0</v>
      </c>
      <c r="O147" s="201"/>
      <c r="P147" s="201"/>
      <c r="Q147" s="201"/>
      <c r="R147" s="201"/>
      <c r="S147" s="201"/>
      <c r="T147" s="202">
        <v>0.40069444444444446</v>
      </c>
      <c r="U147" s="201"/>
      <c r="V147" s="202">
        <v>0.46319444444444446</v>
      </c>
      <c r="W147" s="202">
        <v>0.62291666666666667</v>
      </c>
      <c r="X147" s="201"/>
      <c r="Y147" s="201"/>
      <c r="Z147" s="201"/>
      <c r="AA147" s="200">
        <v>0.71736111111111112</v>
      </c>
      <c r="AB147" s="191"/>
      <c r="AC147" s="18">
        <f>VLOOKUP(AD147,id!$A:$C,3,0)</f>
        <v>354</v>
      </c>
      <c r="AD147" s="18" t="str">
        <f t="shared" si="24"/>
        <v>KoszewskiŁukasz1976</v>
      </c>
      <c r="AE147" s="9" t="str">
        <f t="shared" si="25"/>
        <v>Koszewski</v>
      </c>
      <c r="AF147" s="9" t="str">
        <f t="shared" si="25"/>
        <v>Łukasz</v>
      </c>
      <c r="AG147" s="9">
        <f t="shared" si="26"/>
        <v>0</v>
      </c>
      <c r="AH147" s="9">
        <f t="shared" si="27"/>
        <v>1976</v>
      </c>
      <c r="AI147" s="9">
        <f t="shared" si="28"/>
        <v>1.7270269799564211</v>
      </c>
      <c r="AJ147" s="9"/>
      <c r="AK147" s="9">
        <f t="shared" si="29"/>
        <v>0.99547972241675686</v>
      </c>
      <c r="AL147" s="9">
        <f t="shared" si="30"/>
        <v>1</v>
      </c>
      <c r="AM147" s="9">
        <f t="shared" si="31"/>
        <v>1</v>
      </c>
      <c r="AN147" s="9">
        <f t="shared" si="32"/>
        <v>1</v>
      </c>
    </row>
    <row r="148" spans="1:40" s="170" customFormat="1" ht="15" customHeight="1">
      <c r="A148" s="213">
        <v>160</v>
      </c>
      <c r="B148" s="210">
        <v>143</v>
      </c>
      <c r="C148" s="212"/>
      <c r="D148" s="210">
        <v>3055</v>
      </c>
      <c r="E148" s="210" t="s">
        <v>705</v>
      </c>
      <c r="F148" s="210" t="s">
        <v>25</v>
      </c>
      <c r="G148" s="210">
        <v>1982</v>
      </c>
      <c r="H148" s="210" t="s">
        <v>321</v>
      </c>
      <c r="I148" s="210" t="s">
        <v>704</v>
      </c>
      <c r="J148" s="210">
        <v>9</v>
      </c>
      <c r="K148" s="210">
        <v>10</v>
      </c>
      <c r="L148" s="210">
        <v>35</v>
      </c>
      <c r="M148" s="211">
        <v>0.39261574074074074</v>
      </c>
      <c r="N148" s="210">
        <v>26</v>
      </c>
      <c r="O148" s="209">
        <v>0.54027777777777775</v>
      </c>
      <c r="P148" s="209">
        <v>0.375</v>
      </c>
      <c r="Q148" s="209">
        <v>0.65625</v>
      </c>
      <c r="R148" s="208"/>
      <c r="S148" s="209">
        <v>0.63958333333333328</v>
      </c>
      <c r="T148" s="209">
        <v>0.4</v>
      </c>
      <c r="U148" s="209">
        <v>0.6</v>
      </c>
      <c r="V148" s="209">
        <v>0.43402777777777779</v>
      </c>
      <c r="W148" s="209">
        <v>0.47569444444444442</v>
      </c>
      <c r="X148" s="208"/>
      <c r="Y148" s="209">
        <v>0.57708333333333328</v>
      </c>
      <c r="Z148" s="209">
        <v>0.70208333333333328</v>
      </c>
      <c r="AA148" s="207">
        <v>0.74652777777777779</v>
      </c>
      <c r="AB148" s="192"/>
      <c r="AC148" s="18">
        <f>VLOOKUP(AD148,id!$A:$C,3,0)</f>
        <v>355</v>
      </c>
      <c r="AD148" s="18" t="str">
        <f t="shared" si="24"/>
        <v>KutzmannJacek1982</v>
      </c>
      <c r="AE148" s="9" t="str">
        <f t="shared" si="25"/>
        <v>Kutzmann</v>
      </c>
      <c r="AF148" s="9" t="str">
        <f t="shared" si="25"/>
        <v>Jacek</v>
      </c>
      <c r="AG148" s="9" t="str">
        <f t="shared" si="26"/>
        <v>Do Uzgodnienia</v>
      </c>
      <c r="AH148" s="9">
        <f t="shared" si="27"/>
        <v>1982</v>
      </c>
      <c r="AI148" s="9">
        <f t="shared" si="28"/>
        <v>1.2952702349673157</v>
      </c>
      <c r="AJ148" s="9"/>
      <c r="AK148" s="9">
        <f t="shared" si="29"/>
        <v>0.92606568008961743</v>
      </c>
      <c r="AL148" s="9">
        <f t="shared" si="30"/>
        <v>3.3333333333333335</v>
      </c>
      <c r="AM148" s="9">
        <f t="shared" si="31"/>
        <v>0.75</v>
      </c>
      <c r="AN148" s="9">
        <f t="shared" si="32"/>
        <v>1.2722596365393921</v>
      </c>
    </row>
    <row r="149" spans="1:40" s="170" customFormat="1" ht="15" customHeight="1">
      <c r="A149" s="206">
        <v>161</v>
      </c>
      <c r="B149" s="203">
        <v>144</v>
      </c>
      <c r="C149" s="205"/>
      <c r="D149" s="203">
        <v>3038</v>
      </c>
      <c r="E149" s="203" t="s">
        <v>703</v>
      </c>
      <c r="F149" s="203" t="s">
        <v>603</v>
      </c>
      <c r="G149" s="203">
        <v>1980</v>
      </c>
      <c r="H149" s="203" t="s">
        <v>321</v>
      </c>
      <c r="I149" s="203" t="s">
        <v>701</v>
      </c>
      <c r="J149" s="203">
        <v>9</v>
      </c>
      <c r="K149" s="203">
        <v>10</v>
      </c>
      <c r="L149" s="203">
        <v>35</v>
      </c>
      <c r="M149" s="204">
        <v>0.39269675925925923</v>
      </c>
      <c r="N149" s="203">
        <v>26</v>
      </c>
      <c r="O149" s="202">
        <v>0.54791666666666672</v>
      </c>
      <c r="P149" s="202">
        <v>0.375</v>
      </c>
      <c r="Q149" s="202">
        <v>0.65625</v>
      </c>
      <c r="R149" s="201"/>
      <c r="S149" s="202">
        <v>0.64166666666666672</v>
      </c>
      <c r="T149" s="202">
        <v>0.4</v>
      </c>
      <c r="U149" s="202">
        <v>0.59930555555555554</v>
      </c>
      <c r="V149" s="202">
        <v>0.43402777777777779</v>
      </c>
      <c r="W149" s="202">
        <v>0.47569444444444442</v>
      </c>
      <c r="X149" s="201"/>
      <c r="Y149" s="202">
        <v>0.57708333333333328</v>
      </c>
      <c r="Z149" s="202">
        <v>0.70208333333333328</v>
      </c>
      <c r="AA149" s="200">
        <v>0.74652777777777779</v>
      </c>
      <c r="AB149" s="191"/>
      <c r="AC149" s="18">
        <f>VLOOKUP(AD149,id!$A:$C,3,0)</f>
        <v>356</v>
      </c>
      <c r="AD149" s="18" t="str">
        <f t="shared" si="24"/>
        <v>MeggerSławek1980</v>
      </c>
      <c r="AE149" s="9" t="str">
        <f t="shared" si="25"/>
        <v>Megger</v>
      </c>
      <c r="AF149" s="9" t="str">
        <f t="shared" si="25"/>
        <v>Sławek</v>
      </c>
      <c r="AG149" s="9" t="str">
        <f t="shared" si="26"/>
        <v>DO UZGODNIENIA</v>
      </c>
      <c r="AH149" s="9">
        <f t="shared" si="27"/>
        <v>1980</v>
      </c>
      <c r="AI149" s="9">
        <f t="shared" si="28"/>
        <v>1.2950030036417604</v>
      </c>
      <c r="AJ149" s="9"/>
      <c r="AK149" s="9">
        <f t="shared" si="29"/>
        <v>0.99979368681658765</v>
      </c>
      <c r="AL149" s="9">
        <f t="shared" si="30"/>
        <v>1</v>
      </c>
      <c r="AM149" s="9">
        <f t="shared" si="31"/>
        <v>1</v>
      </c>
      <c r="AN149" s="9">
        <f t="shared" si="32"/>
        <v>1</v>
      </c>
    </row>
    <row r="150" spans="1:40" s="170" customFormat="1" ht="15" customHeight="1">
      <c r="A150" s="206">
        <v>163</v>
      </c>
      <c r="B150" s="203">
        <v>145</v>
      </c>
      <c r="C150" s="205"/>
      <c r="D150" s="203">
        <v>3011</v>
      </c>
      <c r="E150" s="203" t="s">
        <v>700</v>
      </c>
      <c r="F150" s="203" t="s">
        <v>97</v>
      </c>
      <c r="G150" s="203">
        <v>1955</v>
      </c>
      <c r="H150" s="203" t="s">
        <v>699</v>
      </c>
      <c r="I150" s="205"/>
      <c r="J150" s="203">
        <v>5</v>
      </c>
      <c r="K150" s="203">
        <v>4</v>
      </c>
      <c r="L150" s="203">
        <v>12</v>
      </c>
      <c r="M150" s="204">
        <v>0.37971064814814814</v>
      </c>
      <c r="N150" s="203">
        <v>7</v>
      </c>
      <c r="O150" s="201"/>
      <c r="P150" s="201"/>
      <c r="Q150" s="202">
        <v>0.43055555555555558</v>
      </c>
      <c r="R150" s="202">
        <v>0.38680555555555557</v>
      </c>
      <c r="S150" s="202">
        <v>0.46597222222222223</v>
      </c>
      <c r="T150" s="201"/>
      <c r="U150" s="201"/>
      <c r="V150" s="201"/>
      <c r="W150" s="201"/>
      <c r="X150" s="202">
        <v>0.40763888888888888</v>
      </c>
      <c r="Y150" s="201"/>
      <c r="Z150" s="201"/>
      <c r="AA150" s="200">
        <v>0.73333333333333328</v>
      </c>
      <c r="AB150" s="191"/>
      <c r="AC150" s="18">
        <f>VLOOKUP(AD150,id!$A:$C,3,0)</f>
        <v>357</v>
      </c>
      <c r="AD150" s="18" t="str">
        <f t="shared" si="24"/>
        <v>KałkaTadeusz1955</v>
      </c>
      <c r="AE150" s="9" t="str">
        <f t="shared" si="25"/>
        <v>Kałka</v>
      </c>
      <c r="AF150" s="9" t="str">
        <f t="shared" si="25"/>
        <v>Tadeusz</v>
      </c>
      <c r="AG150" s="9">
        <f t="shared" si="26"/>
        <v>0</v>
      </c>
      <c r="AH150" s="9">
        <f t="shared" si="27"/>
        <v>1955</v>
      </c>
      <c r="AI150" s="9">
        <f t="shared" si="28"/>
        <v>0.71944611313431139</v>
      </c>
      <c r="AJ150" s="9"/>
      <c r="AK150" s="9">
        <f t="shared" si="29"/>
        <v>1.0342000182887798</v>
      </c>
      <c r="AL150" s="9">
        <f t="shared" si="30"/>
        <v>0.4</v>
      </c>
      <c r="AM150" s="9">
        <f t="shared" si="31"/>
        <v>0.55555555555555558</v>
      </c>
      <c r="AN150" s="9">
        <f t="shared" si="32"/>
        <v>0.83255320740187311</v>
      </c>
    </row>
    <row r="151" spans="1:40" s="170" customFormat="1" ht="15" customHeight="1">
      <c r="A151" s="213">
        <v>164</v>
      </c>
      <c r="B151" s="210">
        <v>146</v>
      </c>
      <c r="C151" s="212"/>
      <c r="D151" s="210">
        <v>3121</v>
      </c>
      <c r="E151" s="210" t="s">
        <v>698</v>
      </c>
      <c r="F151" s="210" t="s">
        <v>697</v>
      </c>
      <c r="G151" s="210">
        <v>1972</v>
      </c>
      <c r="H151" s="210" t="s">
        <v>696</v>
      </c>
      <c r="I151" s="212"/>
      <c r="J151" s="210">
        <v>2</v>
      </c>
      <c r="K151" s="210">
        <v>7</v>
      </c>
      <c r="L151" s="210">
        <v>21</v>
      </c>
      <c r="M151" s="211">
        <v>0.38819444444444445</v>
      </c>
      <c r="N151" s="210">
        <v>19</v>
      </c>
      <c r="O151" s="209">
        <v>0.6166666666666667</v>
      </c>
      <c r="P151" s="209">
        <v>0.38124999999999998</v>
      </c>
      <c r="Q151" s="208"/>
      <c r="R151" s="208"/>
      <c r="S151" s="209">
        <v>0.67847222222222225</v>
      </c>
      <c r="T151" s="209">
        <v>0.45833333333333331</v>
      </c>
      <c r="U151" s="209">
        <v>0.64583333333333337</v>
      </c>
      <c r="V151" s="209">
        <v>0.50555555555555554</v>
      </c>
      <c r="W151" s="209">
        <v>0.58333333333333337</v>
      </c>
      <c r="X151" s="208"/>
      <c r="Y151" s="208"/>
      <c r="Z151" s="208"/>
      <c r="AA151" s="207">
        <v>0.74236111111111114</v>
      </c>
      <c r="AB151" s="192"/>
      <c r="AC151" s="18">
        <f>VLOOKUP(AD151,id!$A:$C,3,0)</f>
        <v>358</v>
      </c>
      <c r="AD151" s="18" t="str">
        <f t="shared" si="24"/>
        <v>MakowskiArek1972</v>
      </c>
      <c r="AE151" s="9" t="str">
        <f t="shared" si="25"/>
        <v>Makowski</v>
      </c>
      <c r="AF151" s="9" t="str">
        <f t="shared" si="25"/>
        <v>Arek</v>
      </c>
      <c r="AG151" s="9">
        <f t="shared" si="26"/>
        <v>0</v>
      </c>
      <c r="AH151" s="9">
        <f t="shared" si="27"/>
        <v>1972</v>
      </c>
      <c r="AI151" s="9">
        <f t="shared" si="28"/>
        <v>0.28777844525372459</v>
      </c>
      <c r="AJ151" s="9"/>
      <c r="AK151" s="9">
        <f t="shared" si="29"/>
        <v>0.9781454979129397</v>
      </c>
      <c r="AL151" s="9">
        <f t="shared" si="30"/>
        <v>1.75</v>
      </c>
      <c r="AM151" s="9">
        <f t="shared" si="31"/>
        <v>0.4</v>
      </c>
      <c r="AN151" s="9">
        <f t="shared" si="32"/>
        <v>1.1184269147201447</v>
      </c>
    </row>
    <row r="152" spans="1:40" s="170" customFormat="1" ht="15" customHeight="1">
      <c r="A152" s="206">
        <v>165</v>
      </c>
      <c r="B152" s="203">
        <v>147</v>
      </c>
      <c r="C152" s="205"/>
      <c r="D152" s="203">
        <v>3083</v>
      </c>
      <c r="E152" s="203" t="s">
        <v>695</v>
      </c>
      <c r="F152" s="203" t="s">
        <v>19</v>
      </c>
      <c r="G152" s="203">
        <v>1971</v>
      </c>
      <c r="H152" s="203" t="s">
        <v>694</v>
      </c>
      <c r="I152" s="205"/>
      <c r="J152" s="203">
        <v>1</v>
      </c>
      <c r="K152" s="203">
        <v>7</v>
      </c>
      <c r="L152" s="203">
        <v>21</v>
      </c>
      <c r="M152" s="204">
        <v>0.38832175925925927</v>
      </c>
      <c r="N152" s="203">
        <v>20</v>
      </c>
      <c r="O152" s="202">
        <v>0.6166666666666667</v>
      </c>
      <c r="P152" s="202">
        <v>0.38124999999999998</v>
      </c>
      <c r="Q152" s="201"/>
      <c r="R152" s="201"/>
      <c r="S152" s="202">
        <v>0.6791666666666667</v>
      </c>
      <c r="T152" s="202">
        <v>0.45833333333333331</v>
      </c>
      <c r="U152" s="202">
        <v>0.64583333333333337</v>
      </c>
      <c r="V152" s="202">
        <v>0.50486111111111109</v>
      </c>
      <c r="W152" s="202">
        <v>0.58333333333333337</v>
      </c>
      <c r="X152" s="201"/>
      <c r="Y152" s="201"/>
      <c r="Z152" s="201"/>
      <c r="AA152" s="200">
        <v>0.74236111111111114</v>
      </c>
      <c r="AB152" s="191"/>
      <c r="AC152" s="18">
        <f>VLOOKUP(AD152,id!$A:$C,3,0)</f>
        <v>359</v>
      </c>
      <c r="AD152" s="18" t="str">
        <f t="shared" si="24"/>
        <v>KuźdubPiotr1971</v>
      </c>
      <c r="AE152" s="9" t="str">
        <f t="shared" si="25"/>
        <v>Kuźdub</v>
      </c>
      <c r="AF152" s="9" t="str">
        <f t="shared" si="25"/>
        <v>Piotr</v>
      </c>
      <c r="AG152" s="9">
        <f t="shared" si="26"/>
        <v>0</v>
      </c>
      <c r="AH152" s="9">
        <f t="shared" si="27"/>
        <v>1971</v>
      </c>
      <c r="AI152" s="9">
        <f t="shared" si="28"/>
        <v>0.1438892226268623</v>
      </c>
      <c r="AJ152" s="9"/>
      <c r="AK152" s="9">
        <f t="shared" si="29"/>
        <v>0.99967214091979373</v>
      </c>
      <c r="AL152" s="9">
        <f t="shared" si="30"/>
        <v>1</v>
      </c>
      <c r="AM152" s="9">
        <f t="shared" si="31"/>
        <v>0.5</v>
      </c>
      <c r="AN152" s="9">
        <f t="shared" si="32"/>
        <v>1</v>
      </c>
    </row>
    <row r="153" spans="1:40" s="170" customFormat="1" ht="15" customHeight="1" thickBot="1">
      <c r="A153" s="199">
        <v>166</v>
      </c>
      <c r="B153" s="196">
        <v>148</v>
      </c>
      <c r="C153" s="198"/>
      <c r="D153" s="196">
        <v>3112</v>
      </c>
      <c r="E153" s="196" t="s">
        <v>693</v>
      </c>
      <c r="F153" s="196" t="s">
        <v>26</v>
      </c>
      <c r="G153" s="196">
        <v>1984</v>
      </c>
      <c r="H153" s="196" t="s">
        <v>692</v>
      </c>
      <c r="I153" s="198"/>
      <c r="J153" s="196">
        <v>-2</v>
      </c>
      <c r="K153" s="196">
        <v>8</v>
      </c>
      <c r="L153" s="196">
        <v>28</v>
      </c>
      <c r="M153" s="197">
        <v>0.39565972222222223</v>
      </c>
      <c r="N153" s="196">
        <v>30</v>
      </c>
      <c r="O153" s="195">
        <v>0.6020833333333333</v>
      </c>
      <c r="P153" s="194"/>
      <c r="Q153" s="195">
        <v>0.41736111111111113</v>
      </c>
      <c r="R153" s="195">
        <v>0.37638888888888888</v>
      </c>
      <c r="S153" s="195">
        <v>0.49305555555555558</v>
      </c>
      <c r="T153" s="194"/>
      <c r="U153" s="195">
        <v>0.51736111111111116</v>
      </c>
      <c r="V153" s="194"/>
      <c r="W153" s="195">
        <v>0.63194444444444442</v>
      </c>
      <c r="X153" s="195">
        <v>0.3923611111111111</v>
      </c>
      <c r="Y153" s="195">
        <v>0.5395833333333333</v>
      </c>
      <c r="Z153" s="194"/>
      <c r="AA153" s="193">
        <v>0.74930555555555556</v>
      </c>
      <c r="AB153" s="192"/>
      <c r="AC153" s="18">
        <f>VLOOKUP(AD153,id!$A:$C,3,0)</f>
        <v>360</v>
      </c>
      <c r="AD153" s="18" t="str">
        <f t="shared" si="24"/>
        <v>SzyngwelskiKrzysztof1984</v>
      </c>
      <c r="AE153" s="9" t="str">
        <f t="shared" si="25"/>
        <v>Szyngwelski</v>
      </c>
      <c r="AF153" s="9" t="str">
        <f t="shared" si="25"/>
        <v>Krzysztof</v>
      </c>
      <c r="AG153" s="9">
        <f t="shared" si="26"/>
        <v>0</v>
      </c>
      <c r="AH153" s="9">
        <f t="shared" si="27"/>
        <v>1984</v>
      </c>
      <c r="AI153" s="9">
        <v>0</v>
      </c>
      <c r="AJ153" s="9"/>
      <c r="AK153" s="9">
        <f t="shared" si="29"/>
        <v>0.9814538540295451</v>
      </c>
      <c r="AL153" s="9">
        <f t="shared" si="30"/>
        <v>1.1428571428571428</v>
      </c>
      <c r="AM153" s="9">
        <f t="shared" si="31"/>
        <v>-2</v>
      </c>
      <c r="AN153" s="9">
        <f t="shared" si="32"/>
        <v>1.0270660870893518</v>
      </c>
    </row>
    <row r="154" spans="1:40" s="170" customFormat="1" ht="15" customHeight="1">
      <c r="A154" s="169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91"/>
    </row>
    <row r="155" spans="1:40">
      <c r="A155" s="608" t="s">
        <v>691</v>
      </c>
      <c r="B155" s="608"/>
      <c r="C155" s="608"/>
      <c r="D155" s="608"/>
      <c r="E155" s="608"/>
      <c r="F155" s="608"/>
      <c r="G155" s="608"/>
      <c r="H155" s="608"/>
      <c r="I155" s="608"/>
      <c r="J155" s="608"/>
      <c r="K155" s="608"/>
      <c r="L155" s="608"/>
      <c r="M155" s="608"/>
      <c r="N155" s="608"/>
      <c r="O155" s="608"/>
      <c r="P155" s="608"/>
      <c r="Q155" s="608"/>
      <c r="R155" s="608"/>
      <c r="S155" s="608"/>
      <c r="T155" s="608"/>
      <c r="U155" s="608"/>
      <c r="V155" s="608"/>
      <c r="W155" s="608"/>
      <c r="X155" s="608"/>
      <c r="Y155" s="608"/>
      <c r="Z155" s="608"/>
      <c r="AA155" s="608"/>
    </row>
    <row r="156" spans="1:40">
      <c r="A156" s="608" t="s">
        <v>495</v>
      </c>
      <c r="B156" s="608"/>
      <c r="C156" s="608"/>
      <c r="D156" s="608"/>
      <c r="E156" s="608"/>
      <c r="F156" s="608"/>
      <c r="G156" s="608"/>
      <c r="H156" s="608"/>
      <c r="I156" s="608"/>
      <c r="J156" s="608"/>
      <c r="K156" s="608"/>
      <c r="L156" s="608"/>
      <c r="M156" s="608"/>
      <c r="N156" s="608"/>
      <c r="O156" s="608"/>
      <c r="P156" s="608"/>
      <c r="Q156" s="608"/>
      <c r="R156" s="608"/>
      <c r="S156" s="608"/>
      <c r="T156" s="608"/>
      <c r="U156" s="608"/>
      <c r="V156" s="608"/>
      <c r="W156" s="608"/>
      <c r="X156" s="608"/>
      <c r="Y156" s="608"/>
      <c r="Z156" s="608"/>
      <c r="AA156" s="608"/>
    </row>
    <row r="157" spans="1:40">
      <c r="A157" s="608" t="s">
        <v>690</v>
      </c>
      <c r="B157" s="608"/>
      <c r="C157" s="608"/>
      <c r="D157" s="608"/>
      <c r="E157" s="608"/>
      <c r="F157" s="608"/>
      <c r="G157" s="608"/>
      <c r="H157" s="608"/>
      <c r="I157" s="608"/>
      <c r="J157" s="608"/>
      <c r="K157" s="608"/>
      <c r="L157" s="608"/>
      <c r="M157" s="608"/>
      <c r="N157" s="608"/>
      <c r="O157" s="608"/>
      <c r="P157" s="608"/>
      <c r="Q157" s="608"/>
      <c r="R157" s="608"/>
      <c r="S157" s="608"/>
      <c r="T157" s="608"/>
      <c r="U157" s="608"/>
      <c r="V157" s="608"/>
      <c r="W157" s="608"/>
      <c r="X157" s="608"/>
      <c r="Y157" s="608"/>
      <c r="Z157" s="608"/>
      <c r="AA157" s="608"/>
    </row>
  </sheetData>
  <sheetProtection selectLockedCells="1" selectUnlockedCells="1"/>
  <mergeCells count="29">
    <mergeCell ref="A3:N3"/>
    <mergeCell ref="A1:N2"/>
    <mergeCell ref="O1:AA1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157:AA157"/>
    <mergeCell ref="G4:G5"/>
    <mergeCell ref="H4:H5"/>
    <mergeCell ref="I4:I5"/>
    <mergeCell ref="J4:N4"/>
    <mergeCell ref="A155:AA155"/>
    <mergeCell ref="A156:AA156"/>
    <mergeCell ref="A4:A5"/>
    <mergeCell ref="B4:B5"/>
    <mergeCell ref="C4:C5"/>
    <mergeCell ref="D4:D5"/>
    <mergeCell ref="E4:E5"/>
    <mergeCell ref="F4:F5"/>
  </mergeCells>
  <pageMargins left="0.23622047244094491" right="0.23622047244094491" top="0.74803149606299213" bottom="0.74803149606299213" header="0.31496062992125984" footer="0.31496062992125984"/>
  <pageSetup paperSize="9" scale="54" firstPageNumber="0" fitToHeight="0" orientation="landscape" horizontalDpi="4294967293" r:id="rId1"/>
  <headerFooter alignWithMargins="0">
    <oddHeader>&amp;A</oddHeader>
    <oddFooter>&amp;C&amp;11Strona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1"/>
  <sheetViews>
    <sheetView workbookViewId="0"/>
  </sheetViews>
  <sheetFormatPr defaultColWidth="8.88671875" defaultRowHeight="13.2" outlineLevelCol="1"/>
  <cols>
    <col min="1" max="1" width="6.44140625" style="168" customWidth="1"/>
    <col min="2" max="2" width="4.44140625" style="168" customWidth="1"/>
    <col min="3" max="3" width="15.6640625" style="168" bestFit="1" customWidth="1"/>
    <col min="4" max="4" width="12.33203125" style="168" bestFit="1" customWidth="1"/>
    <col min="5" max="5" width="8.6640625" style="218" bestFit="1" customWidth="1"/>
    <col min="6" max="6" width="15.109375" style="168" customWidth="1" outlineLevel="1"/>
    <col min="7" max="7" width="14.44140625" style="168" customWidth="1" outlineLevel="1"/>
    <col min="8" max="8" width="9.109375" style="170" customWidth="1"/>
    <col min="9" max="11" width="0" style="168" hidden="1" customWidth="1"/>
    <col min="12" max="47" width="2.5546875" style="168" hidden="1" customWidth="1"/>
    <col min="48" max="49" width="3.6640625" style="217" hidden="1" customWidth="1"/>
    <col min="50" max="50" width="6.44140625" style="168" hidden="1" customWidth="1"/>
    <col min="51" max="51" width="13.6640625" style="168" hidden="1" customWidth="1"/>
    <col min="52" max="52" width="10.44140625" style="168" hidden="1" customWidth="1"/>
    <col min="53" max="53" width="9.33203125" style="168" bestFit="1" customWidth="1"/>
    <col min="54" max="54" width="8.33203125" style="168" customWidth="1"/>
    <col min="55" max="16384" width="8.88671875" style="264"/>
  </cols>
  <sheetData>
    <row r="1" spans="1:67" ht="15.6">
      <c r="W1" s="262" t="s">
        <v>1013</v>
      </c>
    </row>
    <row r="3" spans="1:67" s="263" customFormat="1" ht="39.6">
      <c r="A3" s="257" t="s">
        <v>1012</v>
      </c>
      <c r="B3" s="254" t="s">
        <v>1011</v>
      </c>
      <c r="C3" s="254" t="s">
        <v>1010</v>
      </c>
      <c r="D3" s="254"/>
      <c r="E3" s="261" t="s">
        <v>1009</v>
      </c>
      <c r="F3" s="254" t="s">
        <v>1008</v>
      </c>
      <c r="G3" s="254" t="s">
        <v>367</v>
      </c>
      <c r="H3" s="254" t="s">
        <v>428</v>
      </c>
      <c r="I3" s="220" t="s">
        <v>162</v>
      </c>
      <c r="J3" s="220" t="s">
        <v>1007</v>
      </c>
      <c r="K3" s="220" t="s">
        <v>40</v>
      </c>
      <c r="L3" s="260">
        <v>21</v>
      </c>
      <c r="M3" s="260">
        <v>24</v>
      </c>
      <c r="N3" s="260">
        <v>28</v>
      </c>
      <c r="O3" s="260">
        <v>34</v>
      </c>
      <c r="P3" s="260">
        <v>41</v>
      </c>
      <c r="Q3" s="260">
        <v>42</v>
      </c>
      <c r="R3" s="260">
        <v>43</v>
      </c>
      <c r="S3" s="260">
        <v>44</v>
      </c>
      <c r="T3" s="260">
        <v>45</v>
      </c>
      <c r="U3" s="260">
        <v>46</v>
      </c>
      <c r="V3" s="260">
        <v>51</v>
      </c>
      <c r="W3" s="260">
        <v>53</v>
      </c>
      <c r="X3" s="260">
        <v>54</v>
      </c>
      <c r="Y3" s="260">
        <v>55</v>
      </c>
      <c r="Z3" s="260">
        <v>56</v>
      </c>
      <c r="AA3" s="260">
        <v>61</v>
      </c>
      <c r="AB3" s="260">
        <v>62</v>
      </c>
      <c r="AC3" s="260">
        <v>63</v>
      </c>
      <c r="AD3" s="260">
        <v>64</v>
      </c>
      <c r="AE3" s="260">
        <v>65</v>
      </c>
      <c r="AF3" s="260">
        <v>66</v>
      </c>
      <c r="AG3" s="260">
        <v>67</v>
      </c>
      <c r="AH3" s="260">
        <v>68</v>
      </c>
      <c r="AI3" s="260">
        <v>71</v>
      </c>
      <c r="AJ3" s="260">
        <v>72</v>
      </c>
      <c r="AK3" s="260">
        <v>81</v>
      </c>
      <c r="AL3" s="260">
        <v>82</v>
      </c>
      <c r="AM3" s="260">
        <v>83</v>
      </c>
      <c r="AN3" s="260">
        <v>91</v>
      </c>
      <c r="AO3" s="260">
        <v>92</v>
      </c>
      <c r="AP3" s="260">
        <v>93</v>
      </c>
      <c r="AQ3" s="260">
        <v>94</v>
      </c>
      <c r="AR3" s="260">
        <v>95</v>
      </c>
      <c r="AS3" s="260">
        <v>96</v>
      </c>
      <c r="AT3" s="260">
        <v>97</v>
      </c>
      <c r="AU3" s="260">
        <v>98</v>
      </c>
      <c r="AV3" s="259" t="s">
        <v>1006</v>
      </c>
      <c r="AW3" s="259" t="s">
        <v>1005</v>
      </c>
      <c r="AX3" s="254" t="s">
        <v>1004</v>
      </c>
      <c r="AY3" s="258" t="s">
        <v>1003</v>
      </c>
      <c r="AZ3" s="254" t="s">
        <v>1002</v>
      </c>
      <c r="BA3" s="258" t="s">
        <v>1001</v>
      </c>
      <c r="BB3" s="258" t="s">
        <v>1000</v>
      </c>
      <c r="BD3" s="18" t="s">
        <v>79</v>
      </c>
      <c r="BE3" s="18" t="s">
        <v>80</v>
      </c>
      <c r="BF3" s="9" t="s">
        <v>108</v>
      </c>
      <c r="BG3" s="9" t="s">
        <v>109</v>
      </c>
      <c r="BH3" s="9" t="s">
        <v>83</v>
      </c>
      <c r="BI3" s="9" t="s">
        <v>81</v>
      </c>
      <c r="BJ3" s="9" t="s">
        <v>48</v>
      </c>
      <c r="BK3" s="9" t="s">
        <v>49</v>
      </c>
      <c r="BL3" s="9" t="s">
        <v>45</v>
      </c>
      <c r="BM3" s="9" t="s">
        <v>46</v>
      </c>
      <c r="BN3" s="9" t="s">
        <v>35</v>
      </c>
      <c r="BO3" s="9" t="s">
        <v>47</v>
      </c>
    </row>
    <row r="4" spans="1:67">
      <c r="A4" s="228">
        <v>1</v>
      </c>
      <c r="B4" s="248">
        <v>146</v>
      </c>
      <c r="C4" s="240" t="s">
        <v>1014</v>
      </c>
      <c r="D4" s="240" t="s">
        <v>1015</v>
      </c>
      <c r="E4" s="239">
        <v>1979</v>
      </c>
      <c r="F4" s="220" t="s">
        <v>325</v>
      </c>
      <c r="G4" s="220" t="s">
        <v>307</v>
      </c>
      <c r="H4" s="247" t="s">
        <v>963</v>
      </c>
      <c r="I4" s="224">
        <v>0</v>
      </c>
      <c r="J4" s="224">
        <v>0.59050925925925923</v>
      </c>
      <c r="K4" s="223">
        <v>0.59050925925925923</v>
      </c>
      <c r="L4" s="220">
        <v>1</v>
      </c>
      <c r="M4" s="220">
        <v>1</v>
      </c>
      <c r="N4" s="220">
        <v>1</v>
      </c>
      <c r="O4" s="220">
        <v>1</v>
      </c>
      <c r="P4" s="220">
        <v>1</v>
      </c>
      <c r="Q4" s="220">
        <v>1</v>
      </c>
      <c r="R4" s="220">
        <v>1</v>
      </c>
      <c r="S4" s="220">
        <v>1</v>
      </c>
      <c r="T4" s="220">
        <v>1</v>
      </c>
      <c r="U4" s="220">
        <v>1</v>
      </c>
      <c r="V4" s="220">
        <v>1</v>
      </c>
      <c r="W4" s="220">
        <v>1</v>
      </c>
      <c r="X4" s="220">
        <v>1</v>
      </c>
      <c r="Y4" s="220">
        <v>1</v>
      </c>
      <c r="Z4" s="220">
        <v>1</v>
      </c>
      <c r="AA4" s="220">
        <v>1</v>
      </c>
      <c r="AB4" s="220">
        <v>1</v>
      </c>
      <c r="AC4" s="220">
        <v>1</v>
      </c>
      <c r="AD4" s="220">
        <v>1</v>
      </c>
      <c r="AE4" s="220">
        <v>1</v>
      </c>
      <c r="AF4" s="220">
        <v>1</v>
      </c>
      <c r="AG4" s="220">
        <v>1</v>
      </c>
      <c r="AH4" s="220">
        <v>1</v>
      </c>
      <c r="AI4" s="220">
        <v>1</v>
      </c>
      <c r="AJ4" s="220">
        <v>1</v>
      </c>
      <c r="AK4" s="220">
        <v>1</v>
      </c>
      <c r="AL4" s="220">
        <v>1</v>
      </c>
      <c r="AM4" s="220">
        <v>1</v>
      </c>
      <c r="AN4" s="220">
        <v>1</v>
      </c>
      <c r="AO4" s="220">
        <v>1</v>
      </c>
      <c r="AP4" s="220">
        <v>1</v>
      </c>
      <c r="AQ4" s="220">
        <v>1</v>
      </c>
      <c r="AR4" s="220">
        <v>1</v>
      </c>
      <c r="AS4" s="220">
        <v>1</v>
      </c>
      <c r="AT4" s="220">
        <v>1</v>
      </c>
      <c r="AU4" s="220">
        <v>1</v>
      </c>
      <c r="AV4" s="222">
        <v>1</v>
      </c>
      <c r="AW4" s="222">
        <v>1</v>
      </c>
      <c r="AX4" s="220">
        <v>38</v>
      </c>
      <c r="AY4" s="256" t="s">
        <v>999</v>
      </c>
      <c r="AZ4" s="219">
        <v>0</v>
      </c>
      <c r="BA4" s="220"/>
      <c r="BB4" s="219">
        <v>0.45162037037037034</v>
      </c>
      <c r="BD4" s="18">
        <f>VLOOKUP(BE4,id!$A:$C,3,0)</f>
        <v>91</v>
      </c>
      <c r="BE4" s="18" t="str">
        <f>BF4&amp;BG4&amp;BI4</f>
        <v>BRUDŁOPAWEŁ1979</v>
      </c>
      <c r="BF4" s="9" t="str">
        <f>C4</f>
        <v>BRUDŁO</v>
      </c>
      <c r="BG4" s="9" t="str">
        <f>D4</f>
        <v>PAWEŁ</v>
      </c>
      <c r="BH4" s="9" t="str">
        <f>F4</f>
        <v>KTE Tramp</v>
      </c>
      <c r="BI4" s="9">
        <f>E4</f>
        <v>1979</v>
      </c>
      <c r="BJ4" s="9"/>
      <c r="BK4" s="9">
        <v>100</v>
      </c>
      <c r="BL4" s="9"/>
      <c r="BM4" s="9"/>
      <c r="BN4" s="9"/>
      <c r="BO4" s="9"/>
    </row>
    <row r="5" spans="1:67">
      <c r="A5" s="228">
        <v>24</v>
      </c>
      <c r="B5" s="252">
        <v>144</v>
      </c>
      <c r="C5" s="245" t="s">
        <v>1051</v>
      </c>
      <c r="D5" s="245" t="s">
        <v>1052</v>
      </c>
      <c r="E5" s="244">
        <v>1980</v>
      </c>
      <c r="F5" s="243"/>
      <c r="G5" s="243" t="s">
        <v>321</v>
      </c>
      <c r="H5" s="247" t="s">
        <v>962</v>
      </c>
      <c r="I5" s="224">
        <v>0</v>
      </c>
      <c r="J5" s="224">
        <v>0.60618055555555561</v>
      </c>
      <c r="K5" s="223">
        <v>0.60618055555555561</v>
      </c>
      <c r="L5" s="220">
        <v>1</v>
      </c>
      <c r="M5" s="220"/>
      <c r="N5" s="220">
        <v>1</v>
      </c>
      <c r="O5" s="220">
        <v>1</v>
      </c>
      <c r="P5" s="220">
        <v>1</v>
      </c>
      <c r="Q5" s="220">
        <v>1</v>
      </c>
      <c r="R5" s="220">
        <v>1</v>
      </c>
      <c r="S5" s="220">
        <v>1</v>
      </c>
      <c r="T5" s="220">
        <v>1</v>
      </c>
      <c r="U5" s="220">
        <v>1</v>
      </c>
      <c r="V5" s="220"/>
      <c r="W5" s="220">
        <v>1</v>
      </c>
      <c r="X5" s="220"/>
      <c r="Y5" s="220"/>
      <c r="Z5" s="220">
        <v>1</v>
      </c>
      <c r="AA5" s="220">
        <v>1</v>
      </c>
      <c r="AB5" s="220">
        <v>1</v>
      </c>
      <c r="AC5" s="220"/>
      <c r="AD5" s="220"/>
      <c r="AE5" s="220"/>
      <c r="AF5" s="220">
        <v>1</v>
      </c>
      <c r="AG5" s="220">
        <v>1</v>
      </c>
      <c r="AH5" s="220">
        <v>1</v>
      </c>
      <c r="AI5" s="220"/>
      <c r="AJ5" s="220"/>
      <c r="AK5" s="220"/>
      <c r="AL5" s="220"/>
      <c r="AM5" s="220">
        <v>1</v>
      </c>
      <c r="AN5" s="220"/>
      <c r="AO5" s="220"/>
      <c r="AP5" s="220">
        <v>1</v>
      </c>
      <c r="AQ5" s="220">
        <v>1</v>
      </c>
      <c r="AR5" s="220">
        <v>1</v>
      </c>
      <c r="AS5" s="220">
        <v>1</v>
      </c>
      <c r="AT5" s="220">
        <v>1</v>
      </c>
      <c r="AU5" s="220">
        <v>1</v>
      </c>
      <c r="AV5" s="222">
        <v>1</v>
      </c>
      <c r="AW5" s="222">
        <v>1</v>
      </c>
      <c r="AX5" s="220">
        <v>25</v>
      </c>
      <c r="AY5" s="221">
        <v>0.33333333333333331</v>
      </c>
      <c r="AZ5" s="219">
        <v>0</v>
      </c>
      <c r="BA5" s="220"/>
      <c r="BB5" s="219">
        <v>0.93951388888888898</v>
      </c>
      <c r="BD5" s="18">
        <f>VLOOKUP(BE5,id!$A:$C,3,0)</f>
        <v>88</v>
      </c>
      <c r="BE5" s="18" t="str">
        <f t="shared" ref="BE5:BE11" si="0">BF5&amp;BG5&amp;BI5</f>
        <v>TRUSZKOWSKAKAMILA1980</v>
      </c>
      <c r="BF5" s="9" t="str">
        <f t="shared" ref="BF5:BF11" si="1">C5</f>
        <v>TRUSZKOWSKA</v>
      </c>
      <c r="BG5" s="9" t="str">
        <f t="shared" ref="BG5:BG11" si="2">D5</f>
        <v>KAMILA</v>
      </c>
      <c r="BH5" s="9">
        <f t="shared" ref="BH5:BH11" si="3">F5</f>
        <v>0</v>
      </c>
      <c r="BI5" s="9">
        <f t="shared" ref="BI5:BI11" si="4">E5</f>
        <v>1980</v>
      </c>
      <c r="BJ5" s="9">
        <v>100</v>
      </c>
      <c r="BK5" s="9">
        <f t="shared" ref="BK5:BK10" si="5">BK4*IF(BN5&lt;1,BN5,IF(BO5&lt;1,BO5,IF(BM5&lt;1,BM5,IF(BL5&lt;1,BL5,1))))</f>
        <v>48.069578929213783</v>
      </c>
      <c r="BL5" s="9">
        <f t="shared" ref="BL5:BL11" si="6">BB4/BB5</f>
        <v>0.4806957892921378</v>
      </c>
      <c r="BM5" s="9">
        <v>1</v>
      </c>
      <c r="BN5" s="9">
        <v>1</v>
      </c>
      <c r="BO5" s="9">
        <f t="shared" ref="BO5:BO11" si="7">BM5^0.2</f>
        <v>1</v>
      </c>
    </row>
    <row r="6" spans="1:67">
      <c r="A6" s="228">
        <v>27</v>
      </c>
      <c r="B6" s="250">
        <v>140</v>
      </c>
      <c r="C6" s="240" t="s">
        <v>1056</v>
      </c>
      <c r="D6" s="240" t="s">
        <v>1057</v>
      </c>
      <c r="E6" s="239">
        <v>1968</v>
      </c>
      <c r="F6" s="220" t="s">
        <v>984</v>
      </c>
      <c r="G6" s="220" t="s">
        <v>307</v>
      </c>
      <c r="H6" s="249" t="s">
        <v>983</v>
      </c>
      <c r="I6" s="224">
        <v>0</v>
      </c>
      <c r="J6" s="224">
        <v>0.58998842592592593</v>
      </c>
      <c r="K6" s="223">
        <v>0.58998842592592593</v>
      </c>
      <c r="L6" s="220"/>
      <c r="M6" s="220"/>
      <c r="N6" s="220">
        <v>1</v>
      </c>
      <c r="O6" s="220"/>
      <c r="P6" s="220">
        <v>1</v>
      </c>
      <c r="Q6" s="220">
        <v>1</v>
      </c>
      <c r="R6" s="220"/>
      <c r="S6" s="220">
        <v>1</v>
      </c>
      <c r="T6" s="220">
        <v>1</v>
      </c>
      <c r="U6" s="220"/>
      <c r="V6" s="220">
        <v>1</v>
      </c>
      <c r="W6" s="220"/>
      <c r="X6" s="220">
        <v>1</v>
      </c>
      <c r="Y6" s="220">
        <v>1</v>
      </c>
      <c r="Z6" s="220">
        <v>1</v>
      </c>
      <c r="AA6" s="220"/>
      <c r="AB6" s="220"/>
      <c r="AC6" s="220">
        <v>1</v>
      </c>
      <c r="AD6" s="220">
        <v>1</v>
      </c>
      <c r="AE6" s="220">
        <v>1</v>
      </c>
      <c r="AF6" s="220">
        <v>1</v>
      </c>
      <c r="AG6" s="220">
        <v>1</v>
      </c>
      <c r="AH6" s="220"/>
      <c r="AI6" s="220">
        <v>1</v>
      </c>
      <c r="AJ6" s="220">
        <v>1</v>
      </c>
      <c r="AK6" s="220">
        <v>1</v>
      </c>
      <c r="AL6" s="220"/>
      <c r="AM6" s="220"/>
      <c r="AN6" s="220">
        <v>1</v>
      </c>
      <c r="AO6" s="220">
        <v>1</v>
      </c>
      <c r="AP6" s="220"/>
      <c r="AQ6" s="220"/>
      <c r="AR6" s="220"/>
      <c r="AS6" s="220">
        <v>1</v>
      </c>
      <c r="AT6" s="220">
        <v>1</v>
      </c>
      <c r="AU6" s="220"/>
      <c r="AV6" s="222">
        <v>1</v>
      </c>
      <c r="AW6" s="222">
        <v>1</v>
      </c>
      <c r="AX6" s="220">
        <v>23</v>
      </c>
      <c r="AY6" s="221">
        <v>0.41666666666666669</v>
      </c>
      <c r="AZ6" s="219">
        <v>0</v>
      </c>
      <c r="BA6" s="220"/>
      <c r="BB6" s="219">
        <v>1.0066550925925926</v>
      </c>
      <c r="BD6" s="18">
        <f>VLOOKUP(BE6,id!$A:$C,3,0)</f>
        <v>393</v>
      </c>
      <c r="BE6" s="18" t="str">
        <f t="shared" si="0"/>
        <v>MISIACZEKEWA1968</v>
      </c>
      <c r="BF6" s="9" t="str">
        <f t="shared" si="1"/>
        <v>MISIACZEK</v>
      </c>
      <c r="BG6" s="9" t="str">
        <f t="shared" si="2"/>
        <v>EWA</v>
      </c>
      <c r="BH6" s="9" t="str">
        <f t="shared" si="3"/>
        <v>KB GALERIA WARSZAWA</v>
      </c>
      <c r="BI6" s="9">
        <f t="shared" si="4"/>
        <v>1968</v>
      </c>
      <c r="BJ6" s="9">
        <f t="shared" ref="BJ6:BJ10" si="8">BJ5*IF(BN6&lt;1,BN6,IF(BO6&lt;1,BO6,IF(BM6&lt;1,BM6,IF(BL6&lt;1,BL6,1))))</f>
        <v>93.330267318194899</v>
      </c>
      <c r="BK6" s="9">
        <f t="shared" si="5"/>
        <v>44.863466513365907</v>
      </c>
      <c r="BL6" s="9">
        <f t="shared" si="6"/>
        <v>0.93330267318194893</v>
      </c>
      <c r="BM6" s="9">
        <v>1</v>
      </c>
      <c r="BN6" s="9">
        <v>1</v>
      </c>
      <c r="BO6" s="9">
        <f t="shared" si="7"/>
        <v>1</v>
      </c>
    </row>
    <row r="7" spans="1:67">
      <c r="A7" s="228">
        <v>28</v>
      </c>
      <c r="B7" s="248">
        <v>125</v>
      </c>
      <c r="C7" s="240" t="s">
        <v>1058</v>
      </c>
      <c r="D7" s="240" t="s">
        <v>1059</v>
      </c>
      <c r="E7" s="239">
        <v>1977</v>
      </c>
      <c r="F7" s="220" t="s">
        <v>978</v>
      </c>
      <c r="G7" s="220" t="s">
        <v>977</v>
      </c>
      <c r="H7" s="247" t="s">
        <v>962</v>
      </c>
      <c r="I7" s="224">
        <v>0</v>
      </c>
      <c r="J7" s="224">
        <v>0.55229166666666663</v>
      </c>
      <c r="K7" s="223">
        <v>0.55229166666666663</v>
      </c>
      <c r="L7" s="220"/>
      <c r="M7" s="220"/>
      <c r="N7" s="220">
        <v>1</v>
      </c>
      <c r="O7" s="220">
        <v>1</v>
      </c>
      <c r="P7" s="220">
        <v>1</v>
      </c>
      <c r="Q7" s="220">
        <v>1</v>
      </c>
      <c r="R7" s="220"/>
      <c r="S7" s="220">
        <v>1</v>
      </c>
      <c r="T7" s="220">
        <v>1</v>
      </c>
      <c r="U7" s="220"/>
      <c r="V7" s="220">
        <v>1</v>
      </c>
      <c r="W7" s="220"/>
      <c r="X7" s="220">
        <v>1</v>
      </c>
      <c r="Y7" s="220">
        <v>1</v>
      </c>
      <c r="Z7" s="220">
        <v>1</v>
      </c>
      <c r="AA7" s="220"/>
      <c r="AB7" s="220"/>
      <c r="AC7" s="220"/>
      <c r="AD7" s="220">
        <v>1</v>
      </c>
      <c r="AE7" s="220">
        <v>1</v>
      </c>
      <c r="AF7" s="220">
        <v>1</v>
      </c>
      <c r="AG7" s="220"/>
      <c r="AH7" s="220">
        <v>1</v>
      </c>
      <c r="AI7" s="220">
        <v>1</v>
      </c>
      <c r="AJ7" s="220">
        <v>1</v>
      </c>
      <c r="AK7" s="220">
        <v>1</v>
      </c>
      <c r="AL7" s="220">
        <v>1</v>
      </c>
      <c r="AM7" s="220"/>
      <c r="AN7" s="220">
        <v>1</v>
      </c>
      <c r="AO7" s="220">
        <v>1</v>
      </c>
      <c r="AP7" s="220"/>
      <c r="AQ7" s="220"/>
      <c r="AR7" s="220"/>
      <c r="AS7" s="220">
        <v>1</v>
      </c>
      <c r="AT7" s="220">
        <v>1</v>
      </c>
      <c r="AU7" s="220"/>
      <c r="AV7" s="222"/>
      <c r="AW7" s="222"/>
      <c r="AX7" s="220">
        <v>22</v>
      </c>
      <c r="AY7" s="221">
        <v>0.45833333333333331</v>
      </c>
      <c r="AZ7" s="219">
        <v>0</v>
      </c>
      <c r="BA7" s="220"/>
      <c r="BB7" s="219">
        <v>1.0106249999999999</v>
      </c>
      <c r="BD7" s="18">
        <f>VLOOKUP(BE7,id!$A:$C,3,0)</f>
        <v>394</v>
      </c>
      <c r="BE7" s="18" t="str">
        <f t="shared" si="0"/>
        <v>BIOLIKAGNIESZKA1977</v>
      </c>
      <c r="BF7" s="9" t="str">
        <f t="shared" si="1"/>
        <v>BIOLIK</v>
      </c>
      <c r="BG7" s="9" t="str">
        <f t="shared" si="2"/>
        <v>AGNIESZKA</v>
      </c>
      <c r="BH7" s="9" t="str">
        <f t="shared" si="3"/>
        <v>Bioliki</v>
      </c>
      <c r="BI7" s="9">
        <f t="shared" si="4"/>
        <v>1977</v>
      </c>
      <c r="BJ7" s="9">
        <f t="shared" si="8"/>
        <v>92.963650106507274</v>
      </c>
      <c r="BK7" s="9">
        <f t="shared" si="5"/>
        <v>44.68723516342564</v>
      </c>
      <c r="BL7" s="9">
        <f t="shared" si="6"/>
        <v>0.99607182940516281</v>
      </c>
      <c r="BM7" s="9">
        <v>1</v>
      </c>
      <c r="BN7" s="9">
        <v>1</v>
      </c>
      <c r="BO7" s="9">
        <f t="shared" si="7"/>
        <v>1</v>
      </c>
    </row>
    <row r="8" spans="1:67">
      <c r="A8" s="228">
        <v>33</v>
      </c>
      <c r="B8" s="248">
        <v>102</v>
      </c>
      <c r="C8" s="240" t="s">
        <v>1064</v>
      </c>
      <c r="D8" s="240" t="s">
        <v>1065</v>
      </c>
      <c r="E8" s="239">
        <v>1981</v>
      </c>
      <c r="F8" s="220" t="s">
        <v>159</v>
      </c>
      <c r="G8" s="220" t="s">
        <v>581</v>
      </c>
      <c r="H8" s="247" t="s">
        <v>962</v>
      </c>
      <c r="I8" s="224">
        <v>0</v>
      </c>
      <c r="J8" s="224">
        <v>0.6085532407407408</v>
      </c>
      <c r="K8" s="223">
        <v>0.6085532407407408</v>
      </c>
      <c r="L8" s="220">
        <v>1</v>
      </c>
      <c r="M8" s="220"/>
      <c r="N8" s="220"/>
      <c r="O8" s="220">
        <v>1</v>
      </c>
      <c r="P8" s="220"/>
      <c r="Q8" s="220">
        <v>1</v>
      </c>
      <c r="R8" s="220">
        <v>1</v>
      </c>
      <c r="S8" s="220">
        <v>1</v>
      </c>
      <c r="T8" s="220">
        <v>1</v>
      </c>
      <c r="U8" s="220">
        <v>1</v>
      </c>
      <c r="V8" s="220"/>
      <c r="W8" s="220">
        <v>1</v>
      </c>
      <c r="X8" s="220">
        <v>1</v>
      </c>
      <c r="Y8" s="220">
        <v>1</v>
      </c>
      <c r="Z8" s="220">
        <v>1</v>
      </c>
      <c r="AA8" s="220">
        <v>1</v>
      </c>
      <c r="AB8" s="220">
        <v>1</v>
      </c>
      <c r="AC8" s="220">
        <v>1</v>
      </c>
      <c r="AD8" s="220">
        <v>1</v>
      </c>
      <c r="AE8" s="220">
        <v>1</v>
      </c>
      <c r="AF8" s="220"/>
      <c r="AG8" s="220"/>
      <c r="AH8" s="220"/>
      <c r="AI8" s="220"/>
      <c r="AJ8" s="220">
        <v>1</v>
      </c>
      <c r="AK8" s="220"/>
      <c r="AL8" s="220"/>
      <c r="AM8" s="220">
        <v>1</v>
      </c>
      <c r="AN8" s="220"/>
      <c r="AO8" s="220">
        <v>1</v>
      </c>
      <c r="AP8" s="220">
        <v>1</v>
      </c>
      <c r="AQ8" s="220">
        <v>1</v>
      </c>
      <c r="AR8" s="220"/>
      <c r="AS8" s="220"/>
      <c r="AT8" s="220"/>
      <c r="AU8" s="220">
        <v>1</v>
      </c>
      <c r="AV8" s="222"/>
      <c r="AW8" s="222"/>
      <c r="AX8" s="220">
        <v>22</v>
      </c>
      <c r="AY8" s="221">
        <v>0.45833333333333331</v>
      </c>
      <c r="AZ8" s="219">
        <v>0</v>
      </c>
      <c r="BA8" s="220"/>
      <c r="BB8" s="219">
        <v>1.0668865740740741</v>
      </c>
      <c r="BD8" s="18">
        <f>VLOOKUP(BE8,id!$A:$C,3,0)</f>
        <v>56</v>
      </c>
      <c r="BE8" s="18" t="str">
        <f t="shared" si="0"/>
        <v>BLANKDANUTA1981</v>
      </c>
      <c r="BF8" s="9" t="str">
        <f t="shared" si="1"/>
        <v>BLANK</v>
      </c>
      <c r="BG8" s="9" t="str">
        <f t="shared" si="2"/>
        <v>DANUTA</v>
      </c>
      <c r="BH8" s="9" t="str">
        <f t="shared" si="3"/>
        <v>Towanda</v>
      </c>
      <c r="BI8" s="9">
        <f t="shared" si="4"/>
        <v>1981</v>
      </c>
      <c r="BJ8" s="9">
        <f t="shared" si="8"/>
        <v>88.061272090172395</v>
      </c>
      <c r="BK8" s="9">
        <f t="shared" si="5"/>
        <v>42.330682693455124</v>
      </c>
      <c r="BL8" s="9">
        <f t="shared" si="6"/>
        <v>0.94726564618839426</v>
      </c>
      <c r="BM8" s="9">
        <v>1</v>
      </c>
      <c r="BN8" s="9">
        <v>1</v>
      </c>
      <c r="BO8" s="9">
        <f t="shared" si="7"/>
        <v>1</v>
      </c>
    </row>
    <row r="9" spans="1:67">
      <c r="A9" s="228">
        <v>43</v>
      </c>
      <c r="B9" s="225">
        <v>121</v>
      </c>
      <c r="C9" s="227" t="s">
        <v>1078</v>
      </c>
      <c r="D9" s="227" t="s">
        <v>1079</v>
      </c>
      <c r="E9" s="226">
        <v>1988</v>
      </c>
      <c r="F9" s="225"/>
      <c r="G9" s="225" t="s">
        <v>307</v>
      </c>
      <c r="H9" s="225" t="s">
        <v>962</v>
      </c>
      <c r="I9" s="224">
        <v>0</v>
      </c>
      <c r="J9" s="224">
        <v>0.55724537037037036</v>
      </c>
      <c r="K9" s="223">
        <v>0.55724537037037036</v>
      </c>
      <c r="L9" s="220">
        <v>1</v>
      </c>
      <c r="M9" s="220"/>
      <c r="N9" s="220"/>
      <c r="O9" s="220">
        <v>1</v>
      </c>
      <c r="P9" s="220"/>
      <c r="Q9" s="220"/>
      <c r="R9" s="220">
        <v>1</v>
      </c>
      <c r="S9" s="220"/>
      <c r="T9" s="220"/>
      <c r="U9" s="220">
        <v>1</v>
      </c>
      <c r="V9" s="220"/>
      <c r="W9" s="220"/>
      <c r="X9" s="220"/>
      <c r="Y9" s="220">
        <v>1</v>
      </c>
      <c r="Z9" s="220"/>
      <c r="AA9" s="220">
        <v>1</v>
      </c>
      <c r="AB9" s="220">
        <v>1</v>
      </c>
      <c r="AC9" s="220"/>
      <c r="AD9" s="220"/>
      <c r="AE9" s="220"/>
      <c r="AF9" s="220">
        <v>1</v>
      </c>
      <c r="AG9" s="220"/>
      <c r="AH9" s="220"/>
      <c r="AI9" s="220"/>
      <c r="AJ9" s="220"/>
      <c r="AK9" s="220"/>
      <c r="AL9" s="220"/>
      <c r="AM9" s="220">
        <v>1</v>
      </c>
      <c r="AN9" s="220"/>
      <c r="AO9" s="220"/>
      <c r="AP9" s="220">
        <v>1</v>
      </c>
      <c r="AQ9" s="220">
        <v>1</v>
      </c>
      <c r="AR9" s="220">
        <v>1</v>
      </c>
      <c r="AS9" s="220">
        <v>1</v>
      </c>
      <c r="AT9" s="220">
        <v>1</v>
      </c>
      <c r="AU9" s="220">
        <v>1</v>
      </c>
      <c r="AV9" s="222"/>
      <c r="AW9" s="222"/>
      <c r="AX9" s="220">
        <v>15</v>
      </c>
      <c r="AY9" s="221">
        <v>0.75</v>
      </c>
      <c r="AZ9" s="219">
        <v>0</v>
      </c>
      <c r="BA9" s="220"/>
      <c r="BB9" s="219">
        <v>1.3072453703703704</v>
      </c>
      <c r="BD9" s="18">
        <f>VLOOKUP(BE9,id!$A:$C,3,0)</f>
        <v>395</v>
      </c>
      <c r="BE9" s="18" t="str">
        <f t="shared" si="0"/>
        <v>LIPIŃSKAKATARZYNA1988</v>
      </c>
      <c r="BF9" s="9" t="str">
        <f t="shared" si="1"/>
        <v>LIPIŃSKA</v>
      </c>
      <c r="BG9" s="9" t="str">
        <f t="shared" si="2"/>
        <v>KATARZYNA</v>
      </c>
      <c r="BH9" s="9">
        <f t="shared" si="3"/>
        <v>0</v>
      </c>
      <c r="BI9" s="9">
        <f t="shared" si="4"/>
        <v>1988</v>
      </c>
      <c r="BJ9" s="9">
        <f t="shared" si="8"/>
        <v>71.869743063056703</v>
      </c>
      <c r="BK9" s="9">
        <f t="shared" si="5"/>
        <v>34.547482867919186</v>
      </c>
      <c r="BL9" s="9">
        <f t="shared" si="6"/>
        <v>0.81613337347050807</v>
      </c>
      <c r="BM9" s="9">
        <v>1</v>
      </c>
      <c r="BN9" s="9">
        <v>1</v>
      </c>
      <c r="BO9" s="9">
        <f t="shared" si="7"/>
        <v>1</v>
      </c>
    </row>
    <row r="10" spans="1:67">
      <c r="A10" s="228">
        <v>44</v>
      </c>
      <c r="B10" s="225">
        <v>114</v>
      </c>
      <c r="C10" s="227" t="s">
        <v>1080</v>
      </c>
      <c r="D10" s="227" t="s">
        <v>1057</v>
      </c>
      <c r="E10" s="226">
        <v>1982</v>
      </c>
      <c r="F10" s="225"/>
      <c r="G10" s="225" t="s">
        <v>969</v>
      </c>
      <c r="H10" s="225" t="s">
        <v>962</v>
      </c>
      <c r="I10" s="224">
        <v>0</v>
      </c>
      <c r="J10" s="224">
        <v>0.5242592592592592</v>
      </c>
      <c r="K10" s="223">
        <v>0.5242592592592592</v>
      </c>
      <c r="L10" s="220">
        <v>1</v>
      </c>
      <c r="M10" s="220"/>
      <c r="N10" s="220"/>
      <c r="O10" s="220"/>
      <c r="P10" s="220"/>
      <c r="Q10" s="220"/>
      <c r="R10" s="220">
        <v>1</v>
      </c>
      <c r="S10" s="220"/>
      <c r="T10" s="220"/>
      <c r="U10" s="220">
        <v>1</v>
      </c>
      <c r="V10" s="220"/>
      <c r="W10" s="220">
        <v>1</v>
      </c>
      <c r="X10" s="220"/>
      <c r="Y10" s="220"/>
      <c r="Z10" s="220"/>
      <c r="AA10" s="220">
        <v>1</v>
      </c>
      <c r="AB10" s="220">
        <v>1</v>
      </c>
      <c r="AC10" s="220"/>
      <c r="AD10" s="220"/>
      <c r="AE10" s="220"/>
      <c r="AF10" s="220"/>
      <c r="AG10" s="220">
        <v>1</v>
      </c>
      <c r="AH10" s="220"/>
      <c r="AI10" s="220"/>
      <c r="AJ10" s="220"/>
      <c r="AK10" s="220"/>
      <c r="AL10" s="220"/>
      <c r="AM10" s="220">
        <v>1</v>
      </c>
      <c r="AN10" s="220"/>
      <c r="AO10" s="220"/>
      <c r="AP10" s="220">
        <v>1</v>
      </c>
      <c r="AQ10" s="220">
        <v>1</v>
      </c>
      <c r="AR10" s="220">
        <v>1</v>
      </c>
      <c r="AS10" s="220">
        <v>1</v>
      </c>
      <c r="AT10" s="220">
        <v>1</v>
      </c>
      <c r="AU10" s="220"/>
      <c r="AV10" s="222"/>
      <c r="AW10" s="222"/>
      <c r="AX10" s="220">
        <v>13</v>
      </c>
      <c r="AY10" s="221">
        <v>0.83333333333333337</v>
      </c>
      <c r="AZ10" s="219">
        <v>0</v>
      </c>
      <c r="BA10" s="220"/>
      <c r="BB10" s="219">
        <v>1.3575925925925927</v>
      </c>
      <c r="BD10" s="18">
        <f>VLOOKUP(BE10,id!$A:$C,3,0)</f>
        <v>396</v>
      </c>
      <c r="BE10" s="18" t="str">
        <f t="shared" si="0"/>
        <v>KOŁODZIEJEWA1982</v>
      </c>
      <c r="BF10" s="9" t="str">
        <f t="shared" si="1"/>
        <v>KOŁODZIEJ</v>
      </c>
      <c r="BG10" s="9" t="str">
        <f t="shared" si="2"/>
        <v>EWA</v>
      </c>
      <c r="BH10" s="9">
        <f t="shared" si="3"/>
        <v>0</v>
      </c>
      <c r="BI10" s="9">
        <f t="shared" si="4"/>
        <v>1982</v>
      </c>
      <c r="BJ10" s="9">
        <f t="shared" si="8"/>
        <v>69.204405947346899</v>
      </c>
      <c r="BK10" s="9">
        <f t="shared" si="5"/>
        <v>33.266266539353431</v>
      </c>
      <c r="BL10" s="9">
        <f t="shared" si="6"/>
        <v>0.9629143363797571</v>
      </c>
      <c r="BM10" s="9">
        <v>1</v>
      </c>
      <c r="BN10" s="9">
        <v>1</v>
      </c>
      <c r="BO10" s="9">
        <f t="shared" si="7"/>
        <v>1</v>
      </c>
    </row>
    <row r="11" spans="1:67">
      <c r="A11" s="228">
        <v>52</v>
      </c>
      <c r="B11" s="225">
        <v>145</v>
      </c>
      <c r="C11" s="227" t="s">
        <v>1090</v>
      </c>
      <c r="D11" s="227" t="s">
        <v>1091</v>
      </c>
      <c r="E11" s="226">
        <v>1982</v>
      </c>
      <c r="F11" s="225" t="s">
        <v>3</v>
      </c>
      <c r="G11" s="225" t="s">
        <v>307</v>
      </c>
      <c r="H11" s="225" t="s">
        <v>962</v>
      </c>
      <c r="I11" s="224">
        <v>0</v>
      </c>
      <c r="J11" s="224">
        <v>0</v>
      </c>
      <c r="K11" s="223">
        <v>0</v>
      </c>
      <c r="L11" s="220">
        <v>1</v>
      </c>
      <c r="M11" s="220">
        <v>1</v>
      </c>
      <c r="N11" s="220">
        <v>1</v>
      </c>
      <c r="O11" s="220"/>
      <c r="P11" s="220">
        <v>1</v>
      </c>
      <c r="Q11" s="220">
        <v>1</v>
      </c>
      <c r="R11" s="220"/>
      <c r="S11" s="220">
        <v>1</v>
      </c>
      <c r="T11" s="220">
        <v>1</v>
      </c>
      <c r="U11" s="220"/>
      <c r="V11" s="220">
        <v>1</v>
      </c>
      <c r="W11" s="220"/>
      <c r="X11" s="220">
        <v>1</v>
      </c>
      <c r="Y11" s="220">
        <v>1</v>
      </c>
      <c r="Z11" s="220">
        <v>1</v>
      </c>
      <c r="AA11" s="220"/>
      <c r="AB11" s="220"/>
      <c r="AC11" s="220">
        <v>1</v>
      </c>
      <c r="AD11" s="220">
        <v>1</v>
      </c>
      <c r="AE11" s="220">
        <v>1</v>
      </c>
      <c r="AF11" s="220">
        <v>1</v>
      </c>
      <c r="AG11" s="220"/>
      <c r="AH11" s="220"/>
      <c r="AI11" s="220">
        <v>1</v>
      </c>
      <c r="AJ11" s="220">
        <v>1</v>
      </c>
      <c r="AK11" s="220"/>
      <c r="AL11" s="220">
        <v>1</v>
      </c>
      <c r="AM11" s="220"/>
      <c r="AN11" s="220">
        <v>1</v>
      </c>
      <c r="AO11" s="220"/>
      <c r="AP11" s="220"/>
      <c r="AQ11" s="220"/>
      <c r="AR11" s="220"/>
      <c r="AS11" s="220"/>
      <c r="AT11" s="220">
        <v>1</v>
      </c>
      <c r="AU11" s="220">
        <v>1</v>
      </c>
      <c r="AV11" s="222"/>
      <c r="AW11" s="222"/>
      <c r="AX11" s="220">
        <v>21</v>
      </c>
      <c r="AY11" s="221">
        <v>0.5</v>
      </c>
      <c r="AZ11" s="219">
        <v>0</v>
      </c>
      <c r="BA11" s="220"/>
      <c r="BB11" s="219" t="s">
        <v>248</v>
      </c>
      <c r="BD11" s="18">
        <f>VLOOKUP(BE11,id!$A:$C,3,0)</f>
        <v>136</v>
      </c>
      <c r="BE11" s="18" t="str">
        <f t="shared" si="0"/>
        <v>SKOMPSKAANNA1982</v>
      </c>
      <c r="BF11" s="9" t="str">
        <f t="shared" si="1"/>
        <v>SKOMPSKA</v>
      </c>
      <c r="BG11" s="9" t="str">
        <f t="shared" si="2"/>
        <v>ANNA</v>
      </c>
      <c r="BH11" s="9" t="str">
        <f t="shared" si="3"/>
        <v>Mazurskie Tropy</v>
      </c>
      <c r="BI11" s="9">
        <f t="shared" si="4"/>
        <v>1982</v>
      </c>
      <c r="BJ11" s="9">
        <v>0</v>
      </c>
      <c r="BK11" s="9">
        <v>0</v>
      </c>
      <c r="BL11" s="9" t="e">
        <f t="shared" si="6"/>
        <v>#VALUE!</v>
      </c>
      <c r="BM11" s="9">
        <v>1</v>
      </c>
      <c r="BN11" s="9">
        <v>1</v>
      </c>
      <c r="BO11" s="9">
        <f t="shared" si="7"/>
        <v>1</v>
      </c>
    </row>
  </sheetData>
  <sheetProtection selectLockedCells="1" selectUnlockedCells="1"/>
  <pageMargins left="0.39370078740157483" right="0.39370078740157483" top="0.39370078740157483" bottom="0.39370078740157483" header="0.51181102362204722" footer="0.98425196850393704"/>
  <pageSetup paperSize="8" firstPageNumber="0" fitToHeight="0" orientation="landscape" r:id="rId1"/>
  <headerFooter alignWithMargins="0">
    <oddFooter>&amp;C&amp;"Times New Roman,Normalny"&amp;12&amp;A</oddFooter>
  </headerFooter>
  <colBreaks count="2" manualBreakCount="2">
    <brk id="11" max="1048575" man="1"/>
    <brk id="49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O48"/>
  <sheetViews>
    <sheetView workbookViewId="0"/>
  </sheetViews>
  <sheetFormatPr defaultColWidth="8.88671875" defaultRowHeight="13.2" outlineLevelCol="1"/>
  <cols>
    <col min="1" max="1" width="6.44140625" style="168" customWidth="1"/>
    <col min="2" max="2" width="4.44140625" style="168" customWidth="1"/>
    <col min="3" max="3" width="15.6640625" style="168" bestFit="1" customWidth="1"/>
    <col min="4" max="4" width="12.33203125" style="168" bestFit="1" customWidth="1"/>
    <col min="5" max="5" width="8.6640625" style="218" bestFit="1" customWidth="1"/>
    <col min="6" max="6" width="15.109375" style="168" customWidth="1" outlineLevel="1"/>
    <col min="7" max="7" width="14.44140625" style="168" customWidth="1" outlineLevel="1"/>
    <col min="8" max="8" width="9.109375" style="170" customWidth="1"/>
    <col min="9" max="11" width="0" style="168" hidden="1" customWidth="1"/>
    <col min="12" max="47" width="2.5546875" style="168" hidden="1" customWidth="1"/>
    <col min="48" max="49" width="3.6640625" style="217" hidden="1" customWidth="1"/>
    <col min="50" max="50" width="6.44140625" style="168" hidden="1" customWidth="1"/>
    <col min="51" max="51" width="13.6640625" style="168" hidden="1" customWidth="1"/>
    <col min="52" max="52" width="10.44140625" style="168" hidden="1" customWidth="1"/>
    <col min="53" max="53" width="9.33203125" style="168" bestFit="1" customWidth="1"/>
    <col min="54" max="54" width="8.33203125" style="168" customWidth="1"/>
    <col min="55" max="16384" width="8.88671875" style="264"/>
  </cols>
  <sheetData>
    <row r="1" spans="1:67" ht="15.6">
      <c r="W1" s="262" t="s">
        <v>1013</v>
      </c>
    </row>
    <row r="3" spans="1:67" s="263" customFormat="1" ht="39.6">
      <c r="A3" s="257" t="s">
        <v>1012</v>
      </c>
      <c r="B3" s="254" t="s">
        <v>1011</v>
      </c>
      <c r="C3" s="254" t="s">
        <v>1010</v>
      </c>
      <c r="D3" s="254"/>
      <c r="E3" s="261" t="s">
        <v>1009</v>
      </c>
      <c r="F3" s="254" t="s">
        <v>1008</v>
      </c>
      <c r="G3" s="254" t="s">
        <v>367</v>
      </c>
      <c r="H3" s="254" t="s">
        <v>428</v>
      </c>
      <c r="I3" s="220" t="s">
        <v>162</v>
      </c>
      <c r="J3" s="220" t="s">
        <v>1007</v>
      </c>
      <c r="K3" s="220" t="s">
        <v>40</v>
      </c>
      <c r="L3" s="260">
        <v>21</v>
      </c>
      <c r="M3" s="260">
        <v>24</v>
      </c>
      <c r="N3" s="260">
        <v>28</v>
      </c>
      <c r="O3" s="260">
        <v>34</v>
      </c>
      <c r="P3" s="260">
        <v>41</v>
      </c>
      <c r="Q3" s="260">
        <v>42</v>
      </c>
      <c r="R3" s="260">
        <v>43</v>
      </c>
      <c r="S3" s="260">
        <v>44</v>
      </c>
      <c r="T3" s="260">
        <v>45</v>
      </c>
      <c r="U3" s="260">
        <v>46</v>
      </c>
      <c r="V3" s="260">
        <v>51</v>
      </c>
      <c r="W3" s="260">
        <v>53</v>
      </c>
      <c r="X3" s="260">
        <v>54</v>
      </c>
      <c r="Y3" s="260">
        <v>55</v>
      </c>
      <c r="Z3" s="260">
        <v>56</v>
      </c>
      <c r="AA3" s="260">
        <v>61</v>
      </c>
      <c r="AB3" s="260">
        <v>62</v>
      </c>
      <c r="AC3" s="260">
        <v>63</v>
      </c>
      <c r="AD3" s="260">
        <v>64</v>
      </c>
      <c r="AE3" s="260">
        <v>65</v>
      </c>
      <c r="AF3" s="260">
        <v>66</v>
      </c>
      <c r="AG3" s="260">
        <v>67</v>
      </c>
      <c r="AH3" s="260">
        <v>68</v>
      </c>
      <c r="AI3" s="260">
        <v>71</v>
      </c>
      <c r="AJ3" s="260">
        <v>72</v>
      </c>
      <c r="AK3" s="260">
        <v>81</v>
      </c>
      <c r="AL3" s="260">
        <v>82</v>
      </c>
      <c r="AM3" s="260">
        <v>83</v>
      </c>
      <c r="AN3" s="260">
        <v>91</v>
      </c>
      <c r="AO3" s="260">
        <v>92</v>
      </c>
      <c r="AP3" s="260">
        <v>93</v>
      </c>
      <c r="AQ3" s="260">
        <v>94</v>
      </c>
      <c r="AR3" s="260">
        <v>95</v>
      </c>
      <c r="AS3" s="260">
        <v>96</v>
      </c>
      <c r="AT3" s="260">
        <v>97</v>
      </c>
      <c r="AU3" s="260">
        <v>98</v>
      </c>
      <c r="AV3" s="259" t="s">
        <v>1006</v>
      </c>
      <c r="AW3" s="259" t="s">
        <v>1005</v>
      </c>
      <c r="AX3" s="254" t="s">
        <v>1004</v>
      </c>
      <c r="AY3" s="258" t="s">
        <v>1003</v>
      </c>
      <c r="AZ3" s="254" t="s">
        <v>1002</v>
      </c>
      <c r="BA3" s="258" t="s">
        <v>1001</v>
      </c>
      <c r="BB3" s="258" t="s">
        <v>1000</v>
      </c>
      <c r="BD3" s="18" t="s">
        <v>79</v>
      </c>
      <c r="BE3" s="18" t="s">
        <v>80</v>
      </c>
      <c r="BF3" s="9" t="s">
        <v>108</v>
      </c>
      <c r="BG3" s="9" t="s">
        <v>109</v>
      </c>
      <c r="BH3" s="9" t="s">
        <v>83</v>
      </c>
      <c r="BI3" s="9" t="s">
        <v>81</v>
      </c>
      <c r="BJ3" s="9" t="s">
        <v>48</v>
      </c>
      <c r="BK3" s="9" t="s">
        <v>49</v>
      </c>
      <c r="BL3" s="9" t="s">
        <v>45</v>
      </c>
      <c r="BM3" s="9" t="s">
        <v>46</v>
      </c>
      <c r="BN3" s="9" t="s">
        <v>35</v>
      </c>
      <c r="BO3" s="9" t="s">
        <v>47</v>
      </c>
    </row>
    <row r="4" spans="1:67">
      <c r="A4" s="228">
        <v>1</v>
      </c>
      <c r="B4" s="248">
        <v>146</v>
      </c>
      <c r="C4" s="240" t="s">
        <v>1014</v>
      </c>
      <c r="D4" s="240" t="s">
        <v>1015</v>
      </c>
      <c r="E4" s="239">
        <v>1979</v>
      </c>
      <c r="F4" s="220" t="s">
        <v>325</v>
      </c>
      <c r="G4" s="220" t="s">
        <v>307</v>
      </c>
      <c r="H4" s="247" t="s">
        <v>963</v>
      </c>
      <c r="I4" s="224">
        <v>0</v>
      </c>
      <c r="J4" s="224">
        <v>0.59050925925925923</v>
      </c>
      <c r="K4" s="223">
        <v>0.59050925925925923</v>
      </c>
      <c r="L4" s="220">
        <v>1</v>
      </c>
      <c r="M4" s="220">
        <v>1</v>
      </c>
      <c r="N4" s="220">
        <v>1</v>
      </c>
      <c r="O4" s="220">
        <v>1</v>
      </c>
      <c r="P4" s="220">
        <v>1</v>
      </c>
      <c r="Q4" s="220">
        <v>1</v>
      </c>
      <c r="R4" s="220">
        <v>1</v>
      </c>
      <c r="S4" s="220">
        <v>1</v>
      </c>
      <c r="T4" s="220">
        <v>1</v>
      </c>
      <c r="U4" s="220">
        <v>1</v>
      </c>
      <c r="V4" s="220">
        <v>1</v>
      </c>
      <c r="W4" s="220">
        <v>1</v>
      </c>
      <c r="X4" s="220">
        <v>1</v>
      </c>
      <c r="Y4" s="220">
        <v>1</v>
      </c>
      <c r="Z4" s="220">
        <v>1</v>
      </c>
      <c r="AA4" s="220">
        <v>1</v>
      </c>
      <c r="AB4" s="220">
        <v>1</v>
      </c>
      <c r="AC4" s="220">
        <v>1</v>
      </c>
      <c r="AD4" s="220">
        <v>1</v>
      </c>
      <c r="AE4" s="220">
        <v>1</v>
      </c>
      <c r="AF4" s="220">
        <v>1</v>
      </c>
      <c r="AG4" s="220">
        <v>1</v>
      </c>
      <c r="AH4" s="220">
        <v>1</v>
      </c>
      <c r="AI4" s="220">
        <v>1</v>
      </c>
      <c r="AJ4" s="220">
        <v>1</v>
      </c>
      <c r="AK4" s="220">
        <v>1</v>
      </c>
      <c r="AL4" s="220">
        <v>1</v>
      </c>
      <c r="AM4" s="220">
        <v>1</v>
      </c>
      <c r="AN4" s="220">
        <v>1</v>
      </c>
      <c r="AO4" s="220">
        <v>1</v>
      </c>
      <c r="AP4" s="220">
        <v>1</v>
      </c>
      <c r="AQ4" s="220">
        <v>1</v>
      </c>
      <c r="AR4" s="220">
        <v>1</v>
      </c>
      <c r="AS4" s="220">
        <v>1</v>
      </c>
      <c r="AT4" s="220">
        <v>1</v>
      </c>
      <c r="AU4" s="220">
        <v>1</v>
      </c>
      <c r="AV4" s="222">
        <v>1</v>
      </c>
      <c r="AW4" s="222">
        <v>1</v>
      </c>
      <c r="AX4" s="220">
        <v>38</v>
      </c>
      <c r="AY4" s="256" t="s">
        <v>999</v>
      </c>
      <c r="AZ4" s="219">
        <v>0</v>
      </c>
      <c r="BA4" s="220"/>
      <c r="BB4" s="219">
        <v>0.45162037037037034</v>
      </c>
      <c r="BD4" s="18">
        <f>VLOOKUP(BE4,id!$A:$C,3,0)</f>
        <v>91</v>
      </c>
      <c r="BE4" s="18" t="str">
        <f>BF4&amp;BG4&amp;BI4</f>
        <v>BRUDŁOPAWEŁ1979</v>
      </c>
      <c r="BF4" s="9" t="str">
        <f>C4</f>
        <v>BRUDŁO</v>
      </c>
      <c r="BG4" s="9" t="str">
        <f>D4</f>
        <v>PAWEŁ</v>
      </c>
      <c r="BH4" s="9" t="str">
        <f>F4</f>
        <v>KTE Tramp</v>
      </c>
      <c r="BI4" s="9">
        <f>E4</f>
        <v>1979</v>
      </c>
      <c r="BJ4" s="9">
        <v>100</v>
      </c>
      <c r="BK4" s="9"/>
      <c r="BL4" s="9"/>
      <c r="BM4" s="9"/>
      <c r="BN4" s="9"/>
      <c r="BO4" s="9"/>
    </row>
    <row r="5" spans="1:67">
      <c r="A5" s="228">
        <v>2</v>
      </c>
      <c r="B5" s="248">
        <v>148</v>
      </c>
      <c r="C5" s="240" t="s">
        <v>1016</v>
      </c>
      <c r="D5" s="240" t="s">
        <v>1017</v>
      </c>
      <c r="E5" s="239">
        <v>1977</v>
      </c>
      <c r="F5" s="220" t="s">
        <v>818</v>
      </c>
      <c r="G5" s="220" t="s">
        <v>307</v>
      </c>
      <c r="H5" s="247" t="s">
        <v>963</v>
      </c>
      <c r="I5" s="224">
        <v>0</v>
      </c>
      <c r="J5" s="224">
        <v>0.60696759259259259</v>
      </c>
      <c r="K5" s="223">
        <v>0.60696759259259259</v>
      </c>
      <c r="L5" s="220">
        <v>1</v>
      </c>
      <c r="M5" s="220">
        <v>1</v>
      </c>
      <c r="N5" s="220">
        <v>1</v>
      </c>
      <c r="O5" s="220">
        <v>1</v>
      </c>
      <c r="P5" s="220">
        <v>1</v>
      </c>
      <c r="Q5" s="220">
        <v>1</v>
      </c>
      <c r="R5" s="220">
        <v>1</v>
      </c>
      <c r="S5" s="220">
        <v>1</v>
      </c>
      <c r="T5" s="220">
        <v>1</v>
      </c>
      <c r="U5" s="220">
        <v>1</v>
      </c>
      <c r="V5" s="220">
        <v>1</v>
      </c>
      <c r="W5" s="220">
        <v>1</v>
      </c>
      <c r="X5" s="220">
        <v>1</v>
      </c>
      <c r="Y5" s="220">
        <v>1</v>
      </c>
      <c r="Z5" s="220">
        <v>1</v>
      </c>
      <c r="AA5" s="220">
        <v>1</v>
      </c>
      <c r="AB5" s="220">
        <v>1</v>
      </c>
      <c r="AC5" s="220">
        <v>1</v>
      </c>
      <c r="AD5" s="220"/>
      <c r="AE5" s="220">
        <v>1</v>
      </c>
      <c r="AF5" s="220">
        <v>1</v>
      </c>
      <c r="AG5" s="220">
        <v>1</v>
      </c>
      <c r="AH5" s="220">
        <v>1</v>
      </c>
      <c r="AI5" s="220">
        <v>1</v>
      </c>
      <c r="AJ5" s="220">
        <v>1</v>
      </c>
      <c r="AK5" s="220">
        <v>1</v>
      </c>
      <c r="AL5" s="220"/>
      <c r="AM5" s="220">
        <v>1</v>
      </c>
      <c r="AN5" s="220">
        <v>1</v>
      </c>
      <c r="AO5" s="220">
        <v>1</v>
      </c>
      <c r="AP5" s="220">
        <v>1</v>
      </c>
      <c r="AQ5" s="220">
        <v>1</v>
      </c>
      <c r="AR5" s="220">
        <v>1</v>
      </c>
      <c r="AS5" s="220">
        <v>1</v>
      </c>
      <c r="AT5" s="220">
        <v>1</v>
      </c>
      <c r="AU5" s="220">
        <v>1</v>
      </c>
      <c r="AV5" s="222">
        <v>1</v>
      </c>
      <c r="AW5" s="222">
        <v>1</v>
      </c>
      <c r="AX5" s="220">
        <v>36</v>
      </c>
      <c r="AY5" s="256" t="s">
        <v>998</v>
      </c>
      <c r="AZ5" s="219">
        <v>0</v>
      </c>
      <c r="BA5" s="220"/>
      <c r="BB5" s="219">
        <v>0.52363425925925922</v>
      </c>
      <c r="BD5" s="18">
        <f>VLOOKUP(BE5,id!$A:$C,3,0)</f>
        <v>161</v>
      </c>
      <c r="BE5" s="18" t="str">
        <f t="shared" ref="BE5:BE48" si="0">BF5&amp;BG5&amp;BI5</f>
        <v>BOGUMIŁDARIUSZ1977</v>
      </c>
      <c r="BF5" s="9" t="str">
        <f t="shared" ref="BF5:BG20" si="1">C5</f>
        <v>BOGUMIŁ</v>
      </c>
      <c r="BG5" s="9" t="str">
        <f t="shared" si="1"/>
        <v>DARIUSZ</v>
      </c>
      <c r="BH5" s="9" t="str">
        <f t="shared" ref="BH5:BH48" si="2">F5</f>
        <v>Team 360</v>
      </c>
      <c r="BI5" s="9">
        <f t="shared" ref="BI5:BI48" si="3">E5</f>
        <v>1977</v>
      </c>
      <c r="BJ5" s="9">
        <f t="shared" ref="BJ5:BJ48" si="4">BJ4*IF(BN5&lt;1,BN5,IF(BO5&lt;1,BO5,IF(BM5&lt;1,BM5,IF(BL5&lt;1,BL5,1))))</f>
        <v>86.247292338977061</v>
      </c>
      <c r="BK5" s="9"/>
      <c r="BL5" s="9">
        <f>BB4/BB5</f>
        <v>0.86247292338977055</v>
      </c>
      <c r="BM5" s="9">
        <v>1</v>
      </c>
      <c r="BN5" s="9">
        <v>1</v>
      </c>
      <c r="BO5" s="9">
        <f t="shared" ref="BO5:BO48" si="5">BM5^0.2</f>
        <v>1</v>
      </c>
    </row>
    <row r="6" spans="1:67">
      <c r="A6" s="228">
        <v>3</v>
      </c>
      <c r="B6" s="248">
        <v>143</v>
      </c>
      <c r="C6" s="240" t="s">
        <v>1018</v>
      </c>
      <c r="D6" s="240" t="s">
        <v>1019</v>
      </c>
      <c r="E6" s="239">
        <v>1979</v>
      </c>
      <c r="F6" s="220" t="s">
        <v>413</v>
      </c>
      <c r="G6" s="220" t="s">
        <v>307</v>
      </c>
      <c r="H6" s="247" t="s">
        <v>963</v>
      </c>
      <c r="I6" s="224">
        <v>0</v>
      </c>
      <c r="J6" s="224">
        <v>0.60821759259259267</v>
      </c>
      <c r="K6" s="223">
        <v>0.60821759259259267</v>
      </c>
      <c r="L6" s="220">
        <v>1</v>
      </c>
      <c r="M6" s="220">
        <v>1</v>
      </c>
      <c r="N6" s="220">
        <v>1</v>
      </c>
      <c r="O6" s="220">
        <v>1</v>
      </c>
      <c r="P6" s="220">
        <v>1</v>
      </c>
      <c r="Q6" s="220">
        <v>1</v>
      </c>
      <c r="R6" s="220">
        <v>1</v>
      </c>
      <c r="S6" s="220">
        <v>1</v>
      </c>
      <c r="T6" s="220">
        <v>1</v>
      </c>
      <c r="U6" s="220">
        <v>1</v>
      </c>
      <c r="V6" s="220"/>
      <c r="W6" s="220">
        <v>1</v>
      </c>
      <c r="X6" s="220">
        <v>1</v>
      </c>
      <c r="Y6" s="220">
        <v>1</v>
      </c>
      <c r="Z6" s="220">
        <v>1</v>
      </c>
      <c r="AA6" s="220">
        <v>1</v>
      </c>
      <c r="AB6" s="220">
        <v>1</v>
      </c>
      <c r="AC6" s="220">
        <v>1</v>
      </c>
      <c r="AD6" s="220">
        <v>1</v>
      </c>
      <c r="AE6" s="220">
        <v>1</v>
      </c>
      <c r="AF6" s="220">
        <v>1</v>
      </c>
      <c r="AG6" s="220">
        <v>1</v>
      </c>
      <c r="AH6" s="220"/>
      <c r="AI6" s="220">
        <v>1</v>
      </c>
      <c r="AJ6" s="220">
        <v>1</v>
      </c>
      <c r="AK6" s="220"/>
      <c r="AL6" s="220">
        <v>1</v>
      </c>
      <c r="AM6" s="220">
        <v>1</v>
      </c>
      <c r="AN6" s="220">
        <v>1</v>
      </c>
      <c r="AO6" s="220">
        <v>1</v>
      </c>
      <c r="AP6" s="220">
        <v>1</v>
      </c>
      <c r="AQ6" s="220">
        <v>1</v>
      </c>
      <c r="AR6" s="220">
        <v>1</v>
      </c>
      <c r="AS6" s="220">
        <v>1</v>
      </c>
      <c r="AT6" s="220">
        <v>1</v>
      </c>
      <c r="AU6" s="220">
        <v>1</v>
      </c>
      <c r="AV6" s="222">
        <v>1</v>
      </c>
      <c r="AW6" s="222">
        <v>1</v>
      </c>
      <c r="AX6" s="220">
        <v>35</v>
      </c>
      <c r="AY6" s="256" t="s">
        <v>996</v>
      </c>
      <c r="AZ6" s="219">
        <v>0</v>
      </c>
      <c r="BA6" s="220"/>
      <c r="BB6" s="219">
        <v>0.55266203703703709</v>
      </c>
      <c r="BD6" s="18">
        <f>VLOOKUP(BE6,id!$A:$C,3,0)</f>
        <v>122</v>
      </c>
      <c r="BE6" s="18" t="str">
        <f t="shared" si="0"/>
        <v>BUCIAKPIOTR1979</v>
      </c>
      <c r="BF6" s="9" t="str">
        <f t="shared" si="1"/>
        <v>BUCIAK</v>
      </c>
      <c r="BG6" s="9" t="str">
        <f t="shared" si="1"/>
        <v>PIOTR</v>
      </c>
      <c r="BH6" s="9" t="str">
        <f t="shared" si="2"/>
        <v>Team 360°</v>
      </c>
      <c r="BI6" s="9">
        <f t="shared" si="3"/>
        <v>1979</v>
      </c>
      <c r="BJ6" s="9">
        <f t="shared" si="4"/>
        <v>81.717277486910987</v>
      </c>
      <c r="BK6" s="9"/>
      <c r="BL6" s="9">
        <f>BB5/BB6</f>
        <v>0.94747643979057572</v>
      </c>
      <c r="BM6" s="9">
        <v>1</v>
      </c>
      <c r="BN6" s="9">
        <v>1</v>
      </c>
      <c r="BO6" s="9">
        <f t="shared" si="5"/>
        <v>1</v>
      </c>
    </row>
    <row r="7" spans="1:67">
      <c r="A7" s="228">
        <v>4</v>
      </c>
      <c r="B7" s="254">
        <v>122</v>
      </c>
      <c r="C7" s="240" t="s">
        <v>1020</v>
      </c>
      <c r="D7" s="240" t="s">
        <v>1021</v>
      </c>
      <c r="E7" s="239">
        <v>1986</v>
      </c>
      <c r="F7" s="220"/>
      <c r="G7" s="220" t="s">
        <v>298</v>
      </c>
      <c r="H7" s="220" t="s">
        <v>963</v>
      </c>
      <c r="I7" s="224">
        <v>0</v>
      </c>
      <c r="J7" s="224">
        <v>0.61027777777777781</v>
      </c>
      <c r="K7" s="223">
        <v>0.61027777777777781</v>
      </c>
      <c r="L7" s="220">
        <v>1</v>
      </c>
      <c r="M7" s="220">
        <v>1</v>
      </c>
      <c r="N7" s="220">
        <v>1</v>
      </c>
      <c r="O7" s="220">
        <v>1</v>
      </c>
      <c r="P7" s="220">
        <v>1</v>
      </c>
      <c r="Q7" s="220">
        <v>1</v>
      </c>
      <c r="R7" s="220">
        <v>1</v>
      </c>
      <c r="S7" s="220">
        <v>1</v>
      </c>
      <c r="T7" s="220">
        <v>1</v>
      </c>
      <c r="U7" s="220">
        <v>1</v>
      </c>
      <c r="V7" s="220">
        <v>1</v>
      </c>
      <c r="W7" s="220">
        <v>1</v>
      </c>
      <c r="X7" s="220">
        <v>1</v>
      </c>
      <c r="Y7" s="220">
        <v>1</v>
      </c>
      <c r="Z7" s="220">
        <v>1</v>
      </c>
      <c r="AA7" s="220"/>
      <c r="AB7" s="220">
        <v>1</v>
      </c>
      <c r="AC7" s="220">
        <v>1</v>
      </c>
      <c r="AD7" s="220">
        <v>1</v>
      </c>
      <c r="AE7" s="220">
        <v>1</v>
      </c>
      <c r="AF7" s="220">
        <v>1</v>
      </c>
      <c r="AG7" s="220">
        <v>1</v>
      </c>
      <c r="AH7" s="220"/>
      <c r="AI7" s="220">
        <v>1</v>
      </c>
      <c r="AJ7" s="220">
        <v>1</v>
      </c>
      <c r="AK7" s="220">
        <v>1</v>
      </c>
      <c r="AL7" s="220">
        <v>1</v>
      </c>
      <c r="AM7" s="220"/>
      <c r="AN7" s="220">
        <v>1</v>
      </c>
      <c r="AO7" s="220">
        <v>1</v>
      </c>
      <c r="AP7" s="220">
        <v>1</v>
      </c>
      <c r="AQ7" s="220">
        <v>1</v>
      </c>
      <c r="AR7" s="220">
        <v>1</v>
      </c>
      <c r="AS7" s="220">
        <v>1</v>
      </c>
      <c r="AT7" s="220">
        <v>1</v>
      </c>
      <c r="AU7" s="220">
        <v>1</v>
      </c>
      <c r="AV7" s="222">
        <v>1</v>
      </c>
      <c r="AW7" s="222">
        <v>1</v>
      </c>
      <c r="AX7" s="220">
        <v>35</v>
      </c>
      <c r="AY7" s="256" t="s">
        <v>996</v>
      </c>
      <c r="AZ7" s="219">
        <v>0</v>
      </c>
      <c r="BA7" s="220"/>
      <c r="BB7" s="219">
        <v>0.55472222222222223</v>
      </c>
      <c r="BD7" s="18">
        <f>VLOOKUP(BE7,id!$A:$C,3,0)</f>
        <v>4</v>
      </c>
      <c r="BE7" s="18" t="str">
        <f t="shared" si="0"/>
        <v>MIROWSKIŁUKASZ1986</v>
      </c>
      <c r="BF7" s="9" t="str">
        <f t="shared" si="1"/>
        <v>MIROWSKI</v>
      </c>
      <c r="BG7" s="9" t="str">
        <f t="shared" si="1"/>
        <v>ŁUKASZ</v>
      </c>
      <c r="BH7" s="9">
        <f t="shared" si="2"/>
        <v>0</v>
      </c>
      <c r="BI7" s="9">
        <f t="shared" si="3"/>
        <v>1986</v>
      </c>
      <c r="BJ7" s="9">
        <f t="shared" si="4"/>
        <v>81.413787347688199</v>
      </c>
      <c r="BK7" s="9"/>
      <c r="BL7" s="9">
        <f t="shared" ref="BL7:BL48" si="6">BB6/BB7</f>
        <v>0.9962860958103823</v>
      </c>
      <c r="BM7" s="9">
        <v>1</v>
      </c>
      <c r="BN7" s="9">
        <v>1</v>
      </c>
      <c r="BO7" s="9">
        <f t="shared" si="5"/>
        <v>1</v>
      </c>
    </row>
    <row r="8" spans="1:67">
      <c r="A8" s="228">
        <v>5</v>
      </c>
      <c r="B8" s="250">
        <v>127</v>
      </c>
      <c r="C8" s="240" t="s">
        <v>1022</v>
      </c>
      <c r="D8" s="240" t="s">
        <v>1023</v>
      </c>
      <c r="E8" s="239">
        <v>1964</v>
      </c>
      <c r="F8" s="220" t="s">
        <v>997</v>
      </c>
      <c r="G8" s="220" t="s">
        <v>283</v>
      </c>
      <c r="H8" s="249" t="s">
        <v>965</v>
      </c>
      <c r="I8" s="224">
        <v>0</v>
      </c>
      <c r="J8" s="224">
        <v>0.61369212962962971</v>
      </c>
      <c r="K8" s="223">
        <v>0.61369212962962971</v>
      </c>
      <c r="L8" s="220">
        <v>1</v>
      </c>
      <c r="M8" s="220">
        <v>1</v>
      </c>
      <c r="N8" s="220">
        <v>1</v>
      </c>
      <c r="O8" s="220">
        <v>1</v>
      </c>
      <c r="P8" s="220">
        <v>1</v>
      </c>
      <c r="Q8" s="220">
        <v>1</v>
      </c>
      <c r="R8" s="220">
        <v>1</v>
      </c>
      <c r="S8" s="220">
        <v>1</v>
      </c>
      <c r="T8" s="220">
        <v>1</v>
      </c>
      <c r="U8" s="220">
        <v>1</v>
      </c>
      <c r="V8" s="220"/>
      <c r="W8" s="220">
        <v>1</v>
      </c>
      <c r="X8" s="220">
        <v>1</v>
      </c>
      <c r="Y8" s="220">
        <v>1</v>
      </c>
      <c r="Z8" s="220">
        <v>1</v>
      </c>
      <c r="AA8" s="220">
        <v>1</v>
      </c>
      <c r="AB8" s="220">
        <v>1</v>
      </c>
      <c r="AC8" s="220">
        <v>1</v>
      </c>
      <c r="AD8" s="220">
        <v>1</v>
      </c>
      <c r="AE8" s="220">
        <v>1</v>
      </c>
      <c r="AF8" s="220">
        <v>1</v>
      </c>
      <c r="AG8" s="220">
        <v>1</v>
      </c>
      <c r="AH8" s="220">
        <v>1</v>
      </c>
      <c r="AI8" s="220">
        <v>1</v>
      </c>
      <c r="AJ8" s="220">
        <v>1</v>
      </c>
      <c r="AK8" s="220"/>
      <c r="AL8" s="220">
        <v>1</v>
      </c>
      <c r="AM8" s="220">
        <v>1</v>
      </c>
      <c r="AN8" s="220">
        <v>1</v>
      </c>
      <c r="AO8" s="220">
        <v>1</v>
      </c>
      <c r="AP8" s="220">
        <v>1</v>
      </c>
      <c r="AQ8" s="220">
        <v>1</v>
      </c>
      <c r="AR8" s="220">
        <v>1</v>
      </c>
      <c r="AS8" s="220">
        <v>1</v>
      </c>
      <c r="AT8" s="220">
        <v>1</v>
      </c>
      <c r="AU8" s="220"/>
      <c r="AV8" s="222">
        <v>1</v>
      </c>
      <c r="AW8" s="222">
        <v>1</v>
      </c>
      <c r="AX8" s="220">
        <v>35</v>
      </c>
      <c r="AY8" s="256" t="s">
        <v>996</v>
      </c>
      <c r="AZ8" s="219">
        <v>0</v>
      </c>
      <c r="BA8" s="219"/>
      <c r="BB8" s="219">
        <v>0.55813657407407413</v>
      </c>
      <c r="BD8" s="18">
        <f>VLOOKUP(BE8,id!$A:$C,3,0)</f>
        <v>9</v>
      </c>
      <c r="BE8" s="18" t="str">
        <f t="shared" si="0"/>
        <v>LISZKAGRZEGORZ1964</v>
      </c>
      <c r="BF8" s="9" t="str">
        <f t="shared" si="1"/>
        <v>LISZKA</v>
      </c>
      <c r="BG8" s="9" t="str">
        <f t="shared" si="1"/>
        <v>GRZEGORZ</v>
      </c>
      <c r="BH8" s="9" t="str">
        <f t="shared" si="2"/>
        <v>Trezado BikeTires.pl</v>
      </c>
      <c r="BI8" s="9">
        <f t="shared" si="3"/>
        <v>1964</v>
      </c>
      <c r="BJ8" s="9">
        <f t="shared" si="4"/>
        <v>80.915745598573281</v>
      </c>
      <c r="BK8" s="9"/>
      <c r="BL8" s="9">
        <f t="shared" si="6"/>
        <v>0.99388258714721178</v>
      </c>
      <c r="BM8" s="9">
        <v>1</v>
      </c>
      <c r="BN8" s="9">
        <v>1</v>
      </c>
      <c r="BO8" s="9">
        <f t="shared" si="5"/>
        <v>1</v>
      </c>
    </row>
    <row r="9" spans="1:67">
      <c r="A9" s="228">
        <v>6</v>
      </c>
      <c r="B9" s="254">
        <v>105</v>
      </c>
      <c r="C9" s="240" t="s">
        <v>1024</v>
      </c>
      <c r="D9" s="240" t="s">
        <v>1025</v>
      </c>
      <c r="E9" s="239">
        <v>1972</v>
      </c>
      <c r="F9" s="220" t="s">
        <v>174</v>
      </c>
      <c r="G9" s="220" t="s">
        <v>995</v>
      </c>
      <c r="H9" s="220" t="s">
        <v>963</v>
      </c>
      <c r="I9" s="224">
        <v>0</v>
      </c>
      <c r="J9" s="224">
        <v>0.60947916666666668</v>
      </c>
      <c r="K9" s="223">
        <v>0.60947916666666668</v>
      </c>
      <c r="L9" s="220">
        <v>1</v>
      </c>
      <c r="M9" s="220">
        <v>1</v>
      </c>
      <c r="N9" s="220">
        <v>1</v>
      </c>
      <c r="O9" s="220"/>
      <c r="P9" s="220">
        <v>1</v>
      </c>
      <c r="Q9" s="220">
        <v>1</v>
      </c>
      <c r="R9" s="220">
        <v>1</v>
      </c>
      <c r="S9" s="220">
        <v>1</v>
      </c>
      <c r="T9" s="220">
        <v>1</v>
      </c>
      <c r="U9" s="220">
        <v>1</v>
      </c>
      <c r="V9" s="220">
        <v>1</v>
      </c>
      <c r="W9" s="220">
        <v>1</v>
      </c>
      <c r="X9" s="220">
        <v>1</v>
      </c>
      <c r="Y9" s="220">
        <v>1</v>
      </c>
      <c r="Z9" s="220">
        <v>1</v>
      </c>
      <c r="AA9" s="220"/>
      <c r="AB9" s="220"/>
      <c r="AC9" s="220">
        <v>1</v>
      </c>
      <c r="AD9" s="220">
        <v>1</v>
      </c>
      <c r="AE9" s="220">
        <v>1</v>
      </c>
      <c r="AF9" s="220">
        <v>1</v>
      </c>
      <c r="AG9" s="220">
        <v>1</v>
      </c>
      <c r="AH9" s="220">
        <v>1</v>
      </c>
      <c r="AI9" s="220">
        <v>1</v>
      </c>
      <c r="AJ9" s="220">
        <v>1</v>
      </c>
      <c r="AK9" s="220">
        <v>1</v>
      </c>
      <c r="AL9" s="220">
        <v>1</v>
      </c>
      <c r="AM9" s="220"/>
      <c r="AN9" s="220">
        <v>1</v>
      </c>
      <c r="AO9" s="220">
        <v>1</v>
      </c>
      <c r="AP9" s="220">
        <v>1</v>
      </c>
      <c r="AQ9" s="220">
        <v>1</v>
      </c>
      <c r="AR9" s="220">
        <v>1</v>
      </c>
      <c r="AS9" s="220">
        <v>1</v>
      </c>
      <c r="AT9" s="220">
        <v>1</v>
      </c>
      <c r="AU9" s="220">
        <v>1</v>
      </c>
      <c r="AV9" s="222">
        <v>1</v>
      </c>
      <c r="AW9" s="222">
        <v>1</v>
      </c>
      <c r="AX9" s="249">
        <v>34</v>
      </c>
      <c r="AY9" s="256" t="s">
        <v>994</v>
      </c>
      <c r="AZ9" s="219">
        <v>0</v>
      </c>
      <c r="BA9" s="220"/>
      <c r="BB9" s="219">
        <v>0.58170138888888889</v>
      </c>
      <c r="BD9" s="18">
        <f>VLOOKUP(BE9,id!$A:$C,3,0)</f>
        <v>124</v>
      </c>
      <c r="BE9" s="18" t="str">
        <f t="shared" si="0"/>
        <v>BOBERBARTŁOMIEJ1972</v>
      </c>
      <c r="BF9" s="9" t="str">
        <f t="shared" si="1"/>
        <v>BOBER</v>
      </c>
      <c r="BG9" s="9" t="str">
        <f t="shared" si="1"/>
        <v>BARTŁOMIEJ</v>
      </c>
      <c r="BH9" s="9" t="str">
        <f t="shared" si="2"/>
        <v>Harpagan</v>
      </c>
      <c r="BI9" s="9">
        <f t="shared" si="3"/>
        <v>1972</v>
      </c>
      <c r="BJ9" s="9">
        <f t="shared" si="4"/>
        <v>77.637836009470931</v>
      </c>
      <c r="BK9" s="9"/>
      <c r="BL9" s="9">
        <f t="shared" si="6"/>
        <v>0.95948984261525305</v>
      </c>
      <c r="BM9" s="9">
        <v>1</v>
      </c>
      <c r="BN9" s="9">
        <v>1</v>
      </c>
      <c r="BO9" s="9">
        <f t="shared" si="5"/>
        <v>1</v>
      </c>
    </row>
    <row r="10" spans="1:67">
      <c r="A10" s="228">
        <v>7</v>
      </c>
      <c r="B10" s="243">
        <v>131</v>
      </c>
      <c r="C10" s="245" t="s">
        <v>1026</v>
      </c>
      <c r="D10" s="245" t="s">
        <v>1027</v>
      </c>
      <c r="E10" s="244">
        <v>1979</v>
      </c>
      <c r="F10" s="243" t="s">
        <v>287</v>
      </c>
      <c r="G10" s="243" t="s">
        <v>286</v>
      </c>
      <c r="H10" s="242" t="s">
        <v>963</v>
      </c>
      <c r="I10" s="224">
        <v>0</v>
      </c>
      <c r="J10" s="224">
        <v>0.57358796296296299</v>
      </c>
      <c r="K10" s="223">
        <v>0.57358796296296299</v>
      </c>
      <c r="L10" s="220">
        <v>1</v>
      </c>
      <c r="M10" s="220"/>
      <c r="N10" s="220">
        <v>1</v>
      </c>
      <c r="O10" s="220">
        <v>1</v>
      </c>
      <c r="P10" s="220"/>
      <c r="Q10" s="220">
        <v>1</v>
      </c>
      <c r="R10" s="220">
        <v>1</v>
      </c>
      <c r="S10" s="220">
        <v>1</v>
      </c>
      <c r="T10" s="220">
        <v>1</v>
      </c>
      <c r="U10" s="220">
        <v>1</v>
      </c>
      <c r="V10" s="220"/>
      <c r="W10" s="220">
        <v>1</v>
      </c>
      <c r="X10" s="220"/>
      <c r="Y10" s="220">
        <v>1</v>
      </c>
      <c r="Z10" s="220">
        <v>1</v>
      </c>
      <c r="AA10" s="220">
        <v>1</v>
      </c>
      <c r="AB10" s="220">
        <v>1</v>
      </c>
      <c r="AC10" s="220">
        <v>1</v>
      </c>
      <c r="AD10" s="220">
        <v>1</v>
      </c>
      <c r="AE10" s="220">
        <v>1</v>
      </c>
      <c r="AF10" s="220">
        <v>1</v>
      </c>
      <c r="AG10" s="220">
        <v>1</v>
      </c>
      <c r="AH10" s="220">
        <v>1</v>
      </c>
      <c r="AI10" s="220">
        <v>1</v>
      </c>
      <c r="AJ10" s="220">
        <v>1</v>
      </c>
      <c r="AK10" s="220"/>
      <c r="AL10" s="220"/>
      <c r="AM10" s="220">
        <v>1</v>
      </c>
      <c r="AN10" s="220">
        <v>1</v>
      </c>
      <c r="AO10" s="220">
        <v>1</v>
      </c>
      <c r="AP10" s="220">
        <v>1</v>
      </c>
      <c r="AQ10" s="220">
        <v>1</v>
      </c>
      <c r="AR10" s="220">
        <v>1</v>
      </c>
      <c r="AS10" s="220">
        <v>1</v>
      </c>
      <c r="AT10" s="220">
        <v>1</v>
      </c>
      <c r="AU10" s="220">
        <v>1</v>
      </c>
      <c r="AV10" s="222">
        <v>1</v>
      </c>
      <c r="AW10" s="222">
        <v>1</v>
      </c>
      <c r="AX10" s="220">
        <v>32</v>
      </c>
      <c r="AY10" s="221">
        <v>4.1666666666666664E-2</v>
      </c>
      <c r="AZ10" s="219">
        <v>0</v>
      </c>
      <c r="BA10" s="220"/>
      <c r="BB10" s="219">
        <v>0.61525462962962962</v>
      </c>
      <c r="BD10" s="18">
        <f>VLOOKUP(BE10,id!$A:$C,3,0)</f>
        <v>101</v>
      </c>
      <c r="BE10" s="18" t="str">
        <f t="shared" si="0"/>
        <v>WALENTOWSKIRADOSŁAW1979</v>
      </c>
      <c r="BF10" s="9" t="str">
        <f t="shared" si="1"/>
        <v>WALENTOWSKI</v>
      </c>
      <c r="BG10" s="9" t="str">
        <f t="shared" si="1"/>
        <v>RADOSŁAW</v>
      </c>
      <c r="BH10" s="9" t="str">
        <f t="shared" si="2"/>
        <v>LosMaruderos</v>
      </c>
      <c r="BI10" s="9">
        <f t="shared" si="3"/>
        <v>1979</v>
      </c>
      <c r="BJ10" s="9">
        <f t="shared" si="4"/>
        <v>73.403815041950395</v>
      </c>
      <c r="BK10" s="9"/>
      <c r="BL10" s="9">
        <f t="shared" si="6"/>
        <v>0.9454644644268031</v>
      </c>
      <c r="BM10" s="9">
        <v>1</v>
      </c>
      <c r="BN10" s="9">
        <v>1</v>
      </c>
      <c r="BO10" s="9">
        <f t="shared" si="5"/>
        <v>1</v>
      </c>
    </row>
    <row r="11" spans="1:67">
      <c r="A11" s="228">
        <v>8</v>
      </c>
      <c r="B11" s="250">
        <v>108</v>
      </c>
      <c r="C11" s="245" t="s">
        <v>1028</v>
      </c>
      <c r="D11" s="245" t="s">
        <v>1029</v>
      </c>
      <c r="E11" s="239">
        <v>1969</v>
      </c>
      <c r="F11" s="242"/>
      <c r="G11" s="242" t="s">
        <v>298</v>
      </c>
      <c r="H11" s="249" t="s">
        <v>965</v>
      </c>
      <c r="I11" s="224">
        <v>0</v>
      </c>
      <c r="J11" s="224">
        <v>0.59820601851851851</v>
      </c>
      <c r="K11" s="223">
        <v>0.59820601851851851</v>
      </c>
      <c r="L11" s="220">
        <v>1</v>
      </c>
      <c r="M11" s="220">
        <v>1</v>
      </c>
      <c r="N11" s="220">
        <v>1</v>
      </c>
      <c r="O11" s="220">
        <v>1</v>
      </c>
      <c r="P11" s="220">
        <v>1</v>
      </c>
      <c r="Q11" s="220">
        <v>1</v>
      </c>
      <c r="R11" s="220">
        <v>1</v>
      </c>
      <c r="S11" s="220"/>
      <c r="T11" s="220">
        <v>1</v>
      </c>
      <c r="U11" s="220">
        <v>1</v>
      </c>
      <c r="V11" s="220"/>
      <c r="W11" s="220">
        <v>1</v>
      </c>
      <c r="X11" s="220"/>
      <c r="Y11" s="220">
        <v>1</v>
      </c>
      <c r="Z11" s="220">
        <v>1</v>
      </c>
      <c r="AA11" s="220">
        <v>1</v>
      </c>
      <c r="AB11" s="220">
        <v>1</v>
      </c>
      <c r="AC11" s="220"/>
      <c r="AD11" s="220">
        <v>1</v>
      </c>
      <c r="AE11" s="220">
        <v>1</v>
      </c>
      <c r="AF11" s="220">
        <v>1</v>
      </c>
      <c r="AG11" s="220">
        <v>1</v>
      </c>
      <c r="AH11" s="220">
        <v>1</v>
      </c>
      <c r="AI11" s="220">
        <v>1</v>
      </c>
      <c r="AJ11" s="220">
        <v>1</v>
      </c>
      <c r="AK11" s="220"/>
      <c r="AL11" s="220"/>
      <c r="AM11" s="220">
        <v>1</v>
      </c>
      <c r="AN11" s="220">
        <v>1</v>
      </c>
      <c r="AO11" s="220">
        <v>1</v>
      </c>
      <c r="AP11" s="220"/>
      <c r="AQ11" s="220">
        <v>1</v>
      </c>
      <c r="AR11" s="220">
        <v>1</v>
      </c>
      <c r="AS11" s="220">
        <v>1</v>
      </c>
      <c r="AT11" s="220">
        <v>1</v>
      </c>
      <c r="AU11" s="220">
        <v>1</v>
      </c>
      <c r="AV11" s="222">
        <v>1</v>
      </c>
      <c r="AW11" s="222">
        <v>1</v>
      </c>
      <c r="AX11" s="220">
        <v>31</v>
      </c>
      <c r="AY11" s="221">
        <v>8.3333333333333329E-2</v>
      </c>
      <c r="AZ11" s="219">
        <v>0</v>
      </c>
      <c r="BA11" s="220"/>
      <c r="BB11" s="219">
        <v>0.68153935185185188</v>
      </c>
      <c r="BD11" s="18">
        <f>VLOOKUP(BE11,id!$A:$C,3,0)</f>
        <v>7</v>
      </c>
      <c r="BE11" s="18" t="str">
        <f t="shared" si="0"/>
        <v>SZAWDZINKRZYSZTOF1969</v>
      </c>
      <c r="BF11" s="9" t="str">
        <f t="shared" si="1"/>
        <v>SZAWDZIN</v>
      </c>
      <c r="BG11" s="9" t="str">
        <f t="shared" si="1"/>
        <v>KRZYSZTOF</v>
      </c>
      <c r="BH11" s="9">
        <f t="shared" si="2"/>
        <v>0</v>
      </c>
      <c r="BI11" s="9">
        <f t="shared" si="3"/>
        <v>1969</v>
      </c>
      <c r="BJ11" s="9">
        <f t="shared" si="4"/>
        <v>66.264753332767242</v>
      </c>
      <c r="BK11" s="9"/>
      <c r="BL11" s="9">
        <f t="shared" si="6"/>
        <v>0.90274263394752474</v>
      </c>
      <c r="BM11" s="9">
        <v>1</v>
      </c>
      <c r="BN11" s="9">
        <v>1</v>
      </c>
      <c r="BO11" s="9">
        <f t="shared" si="5"/>
        <v>1</v>
      </c>
    </row>
    <row r="12" spans="1:67">
      <c r="A12" s="228">
        <v>9</v>
      </c>
      <c r="B12" s="220">
        <v>130</v>
      </c>
      <c r="C12" s="240" t="s">
        <v>1030</v>
      </c>
      <c r="D12" s="240" t="s">
        <v>1029</v>
      </c>
      <c r="E12" s="239">
        <v>1979</v>
      </c>
      <c r="F12" s="220" t="s">
        <v>993</v>
      </c>
      <c r="G12" s="220" t="s">
        <v>992</v>
      </c>
      <c r="H12" s="220" t="s">
        <v>963</v>
      </c>
      <c r="I12" s="224">
        <v>0</v>
      </c>
      <c r="J12" s="224">
        <v>0.61769675925925926</v>
      </c>
      <c r="K12" s="223">
        <v>0.61769675925925926</v>
      </c>
      <c r="L12" s="220">
        <v>1</v>
      </c>
      <c r="M12" s="220">
        <v>1</v>
      </c>
      <c r="N12" s="220">
        <v>1</v>
      </c>
      <c r="O12" s="220">
        <v>1</v>
      </c>
      <c r="P12" s="220"/>
      <c r="Q12" s="220">
        <v>1</v>
      </c>
      <c r="R12" s="220">
        <v>1</v>
      </c>
      <c r="S12" s="220">
        <v>1</v>
      </c>
      <c r="T12" s="220">
        <v>1</v>
      </c>
      <c r="U12" s="220">
        <v>1</v>
      </c>
      <c r="V12" s="220">
        <v>1</v>
      </c>
      <c r="W12" s="220"/>
      <c r="X12" s="220">
        <v>1</v>
      </c>
      <c r="Y12" s="220">
        <v>1</v>
      </c>
      <c r="Z12" s="220">
        <v>1</v>
      </c>
      <c r="AA12" s="220"/>
      <c r="AB12" s="220"/>
      <c r="AC12" s="220">
        <v>1</v>
      </c>
      <c r="AD12" s="220">
        <v>1</v>
      </c>
      <c r="AE12" s="220">
        <v>1</v>
      </c>
      <c r="AF12" s="220">
        <v>1</v>
      </c>
      <c r="AG12" s="220">
        <v>1</v>
      </c>
      <c r="AH12" s="220">
        <v>1</v>
      </c>
      <c r="AI12" s="220">
        <v>1</v>
      </c>
      <c r="AJ12" s="220">
        <v>1</v>
      </c>
      <c r="AK12" s="220"/>
      <c r="AL12" s="220">
        <v>1</v>
      </c>
      <c r="AM12" s="220"/>
      <c r="AN12" s="220">
        <v>1</v>
      </c>
      <c r="AO12" s="220">
        <v>1</v>
      </c>
      <c r="AP12" s="220">
        <v>1</v>
      </c>
      <c r="AQ12" s="220">
        <v>1</v>
      </c>
      <c r="AR12" s="220">
        <v>1</v>
      </c>
      <c r="AS12" s="220">
        <v>1</v>
      </c>
      <c r="AT12" s="220">
        <v>1</v>
      </c>
      <c r="AU12" s="220"/>
      <c r="AV12" s="255">
        <v>1</v>
      </c>
      <c r="AW12" s="255">
        <v>1</v>
      </c>
      <c r="AX12" s="249">
        <v>31</v>
      </c>
      <c r="AY12" s="221">
        <v>8.3333333333333329E-2</v>
      </c>
      <c r="AZ12" s="219">
        <v>0</v>
      </c>
      <c r="BA12" s="220"/>
      <c r="BB12" s="219">
        <v>0.70103009259259264</v>
      </c>
      <c r="BD12" s="18">
        <f>VLOOKUP(BE12,id!$A:$C,3,0)</f>
        <v>128</v>
      </c>
      <c r="BE12" s="18" t="str">
        <f t="shared" si="0"/>
        <v>SIEMIENIUKKRZYSZTOF1979</v>
      </c>
      <c r="BF12" s="9" t="str">
        <f t="shared" si="1"/>
        <v>SIEMIENIUK</v>
      </c>
      <c r="BG12" s="9" t="str">
        <f t="shared" si="1"/>
        <v>KRZYSZTOF</v>
      </c>
      <c r="BH12" s="9" t="str">
        <f t="shared" si="2"/>
        <v>FHU Szprycha</v>
      </c>
      <c r="BI12" s="9">
        <f t="shared" si="3"/>
        <v>1979</v>
      </c>
      <c r="BJ12" s="9">
        <f t="shared" si="4"/>
        <v>64.422394294110831</v>
      </c>
      <c r="BK12" s="9"/>
      <c r="BL12" s="9">
        <f t="shared" si="6"/>
        <v>0.97219699846456109</v>
      </c>
      <c r="BM12" s="9">
        <v>1</v>
      </c>
      <c r="BN12" s="9">
        <v>1</v>
      </c>
      <c r="BO12" s="9">
        <f t="shared" si="5"/>
        <v>1</v>
      </c>
    </row>
    <row r="13" spans="1:67">
      <c r="A13" s="228">
        <v>10</v>
      </c>
      <c r="B13" s="243">
        <v>117</v>
      </c>
      <c r="C13" s="245" t="s">
        <v>1031</v>
      </c>
      <c r="D13" s="245" t="s">
        <v>1032</v>
      </c>
      <c r="E13" s="244">
        <v>1984</v>
      </c>
      <c r="F13" s="243" t="s">
        <v>299</v>
      </c>
      <c r="G13" s="243" t="s">
        <v>298</v>
      </c>
      <c r="H13" s="242" t="s">
        <v>963</v>
      </c>
      <c r="I13" s="224">
        <v>0</v>
      </c>
      <c r="J13" s="224">
        <v>0.59820601851851851</v>
      </c>
      <c r="K13" s="223">
        <v>0.59820601851851851</v>
      </c>
      <c r="L13" s="220">
        <v>1</v>
      </c>
      <c r="M13" s="220">
        <v>1</v>
      </c>
      <c r="N13" s="220"/>
      <c r="O13" s="220">
        <v>1</v>
      </c>
      <c r="P13" s="220">
        <v>1</v>
      </c>
      <c r="Q13" s="220">
        <v>1</v>
      </c>
      <c r="R13" s="220">
        <v>1</v>
      </c>
      <c r="S13" s="220"/>
      <c r="T13" s="220">
        <v>1</v>
      </c>
      <c r="U13" s="220">
        <v>1</v>
      </c>
      <c r="V13" s="220"/>
      <c r="W13" s="220">
        <v>1</v>
      </c>
      <c r="X13" s="220"/>
      <c r="Y13" s="220">
        <v>1</v>
      </c>
      <c r="Z13" s="220">
        <v>1</v>
      </c>
      <c r="AA13" s="220">
        <v>1</v>
      </c>
      <c r="AB13" s="220">
        <v>1</v>
      </c>
      <c r="AC13" s="220"/>
      <c r="AD13" s="220">
        <v>1</v>
      </c>
      <c r="AE13" s="220">
        <v>1</v>
      </c>
      <c r="AF13" s="220">
        <v>1</v>
      </c>
      <c r="AG13" s="220">
        <v>1</v>
      </c>
      <c r="AH13" s="220">
        <v>1</v>
      </c>
      <c r="AI13" s="220">
        <v>1</v>
      </c>
      <c r="AJ13" s="220">
        <v>1</v>
      </c>
      <c r="AK13" s="220"/>
      <c r="AL13" s="220">
        <v>1</v>
      </c>
      <c r="AM13" s="220">
        <v>1</v>
      </c>
      <c r="AN13" s="220">
        <v>1</v>
      </c>
      <c r="AO13" s="220">
        <v>1</v>
      </c>
      <c r="AP13" s="220"/>
      <c r="AQ13" s="220">
        <v>1</v>
      </c>
      <c r="AR13" s="220">
        <v>1</v>
      </c>
      <c r="AS13" s="220">
        <v>1</v>
      </c>
      <c r="AT13" s="220">
        <v>1</v>
      </c>
      <c r="AU13" s="220">
        <v>1</v>
      </c>
      <c r="AV13" s="222">
        <v>1</v>
      </c>
      <c r="AW13" s="222">
        <v>0</v>
      </c>
      <c r="AX13" s="220">
        <v>30</v>
      </c>
      <c r="AY13" s="221">
        <v>0.125</v>
      </c>
      <c r="AZ13" s="219">
        <v>0</v>
      </c>
      <c r="BA13" s="220"/>
      <c r="BB13" s="219">
        <v>0.72320601851851851</v>
      </c>
      <c r="BD13" s="18">
        <f>VLOOKUP(BE13,id!$A:$C,3,0)</f>
        <v>8</v>
      </c>
      <c r="BE13" s="18" t="str">
        <f t="shared" si="0"/>
        <v>WIECZOREKJAROSłAW1984</v>
      </c>
      <c r="BF13" s="9" t="str">
        <f t="shared" si="1"/>
        <v>WIECZOREK</v>
      </c>
      <c r="BG13" s="9" t="str">
        <f t="shared" si="1"/>
        <v>JAROSłAW</v>
      </c>
      <c r="BH13" s="9" t="str">
        <f t="shared" si="2"/>
        <v>Europa Ubezpieczenia</v>
      </c>
      <c r="BI13" s="9">
        <f t="shared" si="3"/>
        <v>1984</v>
      </c>
      <c r="BJ13" s="9">
        <f t="shared" si="4"/>
        <v>62.446987276946452</v>
      </c>
      <c r="BK13" s="9"/>
      <c r="BL13" s="9">
        <f t="shared" si="6"/>
        <v>0.96933664079379056</v>
      </c>
      <c r="BM13" s="9">
        <v>1</v>
      </c>
      <c r="BN13" s="9">
        <v>1</v>
      </c>
      <c r="BO13" s="9">
        <f t="shared" si="5"/>
        <v>1</v>
      </c>
    </row>
    <row r="14" spans="1:67">
      <c r="A14" s="228">
        <v>11</v>
      </c>
      <c r="B14" s="254">
        <v>128</v>
      </c>
      <c r="C14" s="240" t="s">
        <v>1033</v>
      </c>
      <c r="D14" s="240" t="s">
        <v>1034</v>
      </c>
      <c r="E14" s="239">
        <v>1970</v>
      </c>
      <c r="F14" s="220" t="s">
        <v>991</v>
      </c>
      <c r="G14" s="220" t="s">
        <v>307</v>
      </c>
      <c r="H14" s="220" t="s">
        <v>963</v>
      </c>
      <c r="I14" s="224">
        <v>0</v>
      </c>
      <c r="J14" s="224">
        <v>0.61443287037037042</v>
      </c>
      <c r="K14" s="223">
        <v>0.61443287037037042</v>
      </c>
      <c r="L14" s="220">
        <v>1</v>
      </c>
      <c r="M14" s="220">
        <v>1</v>
      </c>
      <c r="N14" s="220">
        <v>1</v>
      </c>
      <c r="O14" s="220">
        <v>1</v>
      </c>
      <c r="P14" s="220">
        <v>1</v>
      </c>
      <c r="Q14" s="220">
        <v>1</v>
      </c>
      <c r="R14" s="220">
        <v>1</v>
      </c>
      <c r="S14" s="220">
        <v>1</v>
      </c>
      <c r="T14" s="220">
        <v>1</v>
      </c>
      <c r="U14" s="220">
        <v>1</v>
      </c>
      <c r="V14" s="220"/>
      <c r="W14" s="220">
        <v>1</v>
      </c>
      <c r="X14" s="220">
        <v>1</v>
      </c>
      <c r="Y14" s="220">
        <v>1</v>
      </c>
      <c r="Z14" s="220"/>
      <c r="AA14" s="220">
        <v>1</v>
      </c>
      <c r="AB14" s="220">
        <v>1</v>
      </c>
      <c r="AC14" s="220">
        <v>1</v>
      </c>
      <c r="AD14" s="220"/>
      <c r="AE14" s="220"/>
      <c r="AF14" s="220">
        <v>1</v>
      </c>
      <c r="AG14" s="220">
        <v>1</v>
      </c>
      <c r="AH14" s="220">
        <v>1</v>
      </c>
      <c r="AI14" s="220"/>
      <c r="AJ14" s="220">
        <v>1</v>
      </c>
      <c r="AK14" s="220"/>
      <c r="AL14" s="220"/>
      <c r="AM14" s="220">
        <v>1</v>
      </c>
      <c r="AN14" s="220"/>
      <c r="AO14" s="220">
        <v>1</v>
      </c>
      <c r="AP14" s="220">
        <v>1</v>
      </c>
      <c r="AQ14" s="220">
        <v>1</v>
      </c>
      <c r="AR14" s="220">
        <v>1</v>
      </c>
      <c r="AS14" s="220">
        <v>1</v>
      </c>
      <c r="AT14" s="220">
        <v>1</v>
      </c>
      <c r="AU14" s="220">
        <v>1</v>
      </c>
      <c r="AV14" s="222">
        <v>1</v>
      </c>
      <c r="AW14" s="222">
        <v>1</v>
      </c>
      <c r="AX14" s="220">
        <v>30</v>
      </c>
      <c r="AY14" s="221">
        <v>0.125</v>
      </c>
      <c r="AZ14" s="219">
        <v>0</v>
      </c>
      <c r="BA14" s="220"/>
      <c r="BB14" s="219">
        <v>0.73943287037037042</v>
      </c>
      <c r="BD14" s="18">
        <f>VLOOKUP(BE14,id!$A:$C,3,0)</f>
        <v>64</v>
      </c>
      <c r="BE14" s="18" t="str">
        <f t="shared" si="0"/>
        <v>HOŁDAKOWSKIWOJCIECH1970</v>
      </c>
      <c r="BF14" s="9" t="str">
        <f t="shared" si="1"/>
        <v>HOŁDAKOWSKI</v>
      </c>
      <c r="BG14" s="9" t="str">
        <f t="shared" si="1"/>
        <v>WOJCIECH</v>
      </c>
      <c r="BH14" s="9" t="str">
        <f t="shared" si="2"/>
        <v>-</v>
      </c>
      <c r="BI14" s="9">
        <f t="shared" si="3"/>
        <v>1970</v>
      </c>
      <c r="BJ14" s="9">
        <f t="shared" si="4"/>
        <v>61.076588351307755</v>
      </c>
      <c r="BK14" s="9"/>
      <c r="BL14" s="9">
        <f t="shared" si="6"/>
        <v>0.97805500336531681</v>
      </c>
      <c r="BM14" s="9">
        <v>1</v>
      </c>
      <c r="BN14" s="9">
        <v>1</v>
      </c>
      <c r="BO14" s="9">
        <f t="shared" si="5"/>
        <v>1</v>
      </c>
    </row>
    <row r="15" spans="1:67">
      <c r="A15" s="228">
        <v>12</v>
      </c>
      <c r="B15" s="254">
        <v>109</v>
      </c>
      <c r="C15" s="240" t="s">
        <v>1035</v>
      </c>
      <c r="D15" s="240" t="s">
        <v>1019</v>
      </c>
      <c r="E15" s="239">
        <v>1977</v>
      </c>
      <c r="F15" s="220" t="s">
        <v>202</v>
      </c>
      <c r="G15" s="220" t="s">
        <v>381</v>
      </c>
      <c r="H15" s="220" t="s">
        <v>963</v>
      </c>
      <c r="I15" s="224">
        <v>0</v>
      </c>
      <c r="J15" s="224">
        <v>0.6154398148148148</v>
      </c>
      <c r="K15" s="223">
        <v>0.6154398148148148</v>
      </c>
      <c r="L15" s="220">
        <v>1</v>
      </c>
      <c r="M15" s="220">
        <v>1</v>
      </c>
      <c r="N15" s="220">
        <v>1</v>
      </c>
      <c r="O15" s="220">
        <v>1</v>
      </c>
      <c r="P15" s="220">
        <v>1</v>
      </c>
      <c r="Q15" s="220">
        <v>1</v>
      </c>
      <c r="R15" s="220">
        <v>1</v>
      </c>
      <c r="S15" s="220">
        <v>1</v>
      </c>
      <c r="T15" s="220">
        <v>1</v>
      </c>
      <c r="U15" s="220">
        <v>1</v>
      </c>
      <c r="V15" s="220">
        <v>1</v>
      </c>
      <c r="W15" s="220"/>
      <c r="X15" s="220">
        <v>1</v>
      </c>
      <c r="Y15" s="220">
        <v>1</v>
      </c>
      <c r="Z15" s="220">
        <v>1</v>
      </c>
      <c r="AA15" s="220"/>
      <c r="AB15" s="220"/>
      <c r="AC15" s="220">
        <v>1</v>
      </c>
      <c r="AD15" s="220">
        <v>1</v>
      </c>
      <c r="AE15" s="220">
        <v>1</v>
      </c>
      <c r="AF15" s="220">
        <v>1</v>
      </c>
      <c r="AG15" s="220"/>
      <c r="AH15" s="220"/>
      <c r="AI15" s="220">
        <v>1</v>
      </c>
      <c r="AJ15" s="220">
        <v>1</v>
      </c>
      <c r="AK15" s="220">
        <v>1</v>
      </c>
      <c r="AL15" s="220">
        <v>1</v>
      </c>
      <c r="AM15" s="220"/>
      <c r="AN15" s="220">
        <v>1</v>
      </c>
      <c r="AO15" s="220">
        <v>1</v>
      </c>
      <c r="AP15" s="220"/>
      <c r="AQ15" s="220">
        <v>1</v>
      </c>
      <c r="AR15" s="220">
        <v>1</v>
      </c>
      <c r="AS15" s="220">
        <v>1</v>
      </c>
      <c r="AT15" s="220">
        <v>1</v>
      </c>
      <c r="AU15" s="220"/>
      <c r="AV15" s="222">
        <v>1</v>
      </c>
      <c r="AW15" s="222">
        <v>1</v>
      </c>
      <c r="AX15" s="220">
        <v>30</v>
      </c>
      <c r="AY15" s="221">
        <v>0.125</v>
      </c>
      <c r="AZ15" s="219">
        <v>0</v>
      </c>
      <c r="BA15" s="220"/>
      <c r="BB15" s="219">
        <v>0.7404398148148148</v>
      </c>
      <c r="BD15" s="18">
        <f>VLOOKUP(BE15,id!$A:$C,3,0)</f>
        <v>66</v>
      </c>
      <c r="BE15" s="18" t="str">
        <f t="shared" si="0"/>
        <v>ORZOŁPIOTR1977</v>
      </c>
      <c r="BF15" s="9" t="str">
        <f t="shared" si="1"/>
        <v>ORZOŁ</v>
      </c>
      <c r="BG15" s="9" t="str">
        <f t="shared" si="1"/>
        <v>PIOTR</v>
      </c>
      <c r="BH15" s="9" t="str">
        <f t="shared" si="2"/>
        <v>OlsztynKocham</v>
      </c>
      <c r="BI15" s="9">
        <f t="shared" si="3"/>
        <v>1977</v>
      </c>
      <c r="BJ15" s="9">
        <f t="shared" si="4"/>
        <v>60.993528621002262</v>
      </c>
      <c r="BK15" s="9"/>
      <c r="BL15" s="9">
        <f t="shared" si="6"/>
        <v>0.99864007252946518</v>
      </c>
      <c r="BM15" s="9">
        <v>1</v>
      </c>
      <c r="BN15" s="9">
        <v>1</v>
      </c>
      <c r="BO15" s="9">
        <f t="shared" si="5"/>
        <v>1</v>
      </c>
    </row>
    <row r="16" spans="1:67">
      <c r="A16" s="228">
        <v>13</v>
      </c>
      <c r="B16" s="243">
        <v>123</v>
      </c>
      <c r="C16" s="245" t="s">
        <v>1036</v>
      </c>
      <c r="D16" s="245" t="s">
        <v>1037</v>
      </c>
      <c r="E16" s="244">
        <v>1982</v>
      </c>
      <c r="F16" s="243"/>
      <c r="G16" s="243" t="s">
        <v>289</v>
      </c>
      <c r="H16" s="242" t="s">
        <v>963</v>
      </c>
      <c r="I16" s="224">
        <v>0</v>
      </c>
      <c r="J16" s="224">
        <v>0.62782407407407415</v>
      </c>
      <c r="K16" s="223">
        <v>0.62782407407407415</v>
      </c>
      <c r="L16" s="220">
        <v>1</v>
      </c>
      <c r="M16" s="220">
        <v>1</v>
      </c>
      <c r="N16" s="220"/>
      <c r="O16" s="220">
        <v>1</v>
      </c>
      <c r="P16" s="220">
        <v>1</v>
      </c>
      <c r="Q16" s="220">
        <v>1</v>
      </c>
      <c r="R16" s="220">
        <v>1</v>
      </c>
      <c r="S16" s="220">
        <v>1</v>
      </c>
      <c r="T16" s="220">
        <v>1</v>
      </c>
      <c r="U16" s="220">
        <v>1</v>
      </c>
      <c r="V16" s="220"/>
      <c r="W16" s="220">
        <v>1</v>
      </c>
      <c r="X16" s="220">
        <v>1</v>
      </c>
      <c r="Y16" s="220">
        <v>1</v>
      </c>
      <c r="Z16" s="220">
        <v>1</v>
      </c>
      <c r="AA16" s="220">
        <v>1</v>
      </c>
      <c r="AB16" s="220">
        <v>1</v>
      </c>
      <c r="AC16" s="220">
        <v>1</v>
      </c>
      <c r="AD16" s="220">
        <v>1</v>
      </c>
      <c r="AE16" s="220">
        <v>1</v>
      </c>
      <c r="AF16" s="220">
        <v>1</v>
      </c>
      <c r="AG16" s="220"/>
      <c r="AH16" s="220">
        <v>1</v>
      </c>
      <c r="AI16" s="220">
        <v>1</v>
      </c>
      <c r="AJ16" s="220">
        <v>1</v>
      </c>
      <c r="AK16" s="220"/>
      <c r="AL16" s="220"/>
      <c r="AM16" s="220">
        <v>1</v>
      </c>
      <c r="AN16" s="220"/>
      <c r="AO16" s="220">
        <v>1</v>
      </c>
      <c r="AP16" s="220">
        <v>1</v>
      </c>
      <c r="AQ16" s="220">
        <v>1</v>
      </c>
      <c r="AR16" s="220">
        <v>1</v>
      </c>
      <c r="AS16" s="220">
        <v>1</v>
      </c>
      <c r="AT16" s="220">
        <v>1</v>
      </c>
      <c r="AU16" s="220">
        <v>1</v>
      </c>
      <c r="AV16" s="222">
        <v>0.5</v>
      </c>
      <c r="AW16" s="222"/>
      <c r="AX16" s="241">
        <v>30.5</v>
      </c>
      <c r="AY16" s="221">
        <v>0.10416666666666667</v>
      </c>
      <c r="AZ16" s="219">
        <v>2.8240740740741455E-3</v>
      </c>
      <c r="BA16" s="253">
        <v>1.0416666666666666E-2</v>
      </c>
      <c r="BB16" s="219">
        <v>0.74240740740740752</v>
      </c>
      <c r="BD16" s="18">
        <f>VLOOKUP(BE16,id!$A:$C,3,0)</f>
        <v>95</v>
      </c>
      <c r="BE16" s="18" t="str">
        <f t="shared" si="0"/>
        <v>ZADWORNYTOMASZ1982</v>
      </c>
      <c r="BF16" s="9" t="str">
        <f t="shared" si="1"/>
        <v>ZADWORNY</v>
      </c>
      <c r="BG16" s="9" t="str">
        <f t="shared" si="1"/>
        <v>TOMASZ</v>
      </c>
      <c r="BH16" s="9">
        <f t="shared" si="2"/>
        <v>0</v>
      </c>
      <c r="BI16" s="9">
        <f t="shared" si="3"/>
        <v>1982</v>
      </c>
      <c r="BJ16" s="9">
        <f t="shared" si="4"/>
        <v>60.831878273883731</v>
      </c>
      <c r="BK16" s="9"/>
      <c r="BL16" s="9">
        <f t="shared" si="6"/>
        <v>0.99734971314542264</v>
      </c>
      <c r="BM16" s="9">
        <v>1</v>
      </c>
      <c r="BN16" s="9">
        <v>1</v>
      </c>
      <c r="BO16" s="9">
        <f t="shared" si="5"/>
        <v>1</v>
      </c>
    </row>
    <row r="17" spans="1:67">
      <c r="A17" s="228">
        <v>14</v>
      </c>
      <c r="B17" s="249">
        <v>107</v>
      </c>
      <c r="C17" s="245" t="s">
        <v>1038</v>
      </c>
      <c r="D17" s="245" t="s">
        <v>1029</v>
      </c>
      <c r="E17" s="244">
        <v>1954</v>
      </c>
      <c r="F17" s="243" t="s">
        <v>991</v>
      </c>
      <c r="G17" s="243" t="s">
        <v>289</v>
      </c>
      <c r="H17" s="249" t="s">
        <v>965</v>
      </c>
      <c r="I17" s="224">
        <v>0</v>
      </c>
      <c r="J17" s="224">
        <v>0.6144560185185185</v>
      </c>
      <c r="K17" s="223">
        <v>0.6144560185185185</v>
      </c>
      <c r="L17" s="220">
        <v>1</v>
      </c>
      <c r="M17" s="220">
        <v>1</v>
      </c>
      <c r="N17" s="220">
        <v>1</v>
      </c>
      <c r="O17" s="220">
        <v>1</v>
      </c>
      <c r="P17" s="220">
        <v>1</v>
      </c>
      <c r="Q17" s="220">
        <v>1</v>
      </c>
      <c r="R17" s="220">
        <v>1</v>
      </c>
      <c r="S17" s="220">
        <v>1</v>
      </c>
      <c r="T17" s="220">
        <v>1</v>
      </c>
      <c r="U17" s="220">
        <v>1</v>
      </c>
      <c r="V17" s="220"/>
      <c r="W17" s="220">
        <v>1</v>
      </c>
      <c r="X17" s="220">
        <v>1</v>
      </c>
      <c r="Y17" s="220">
        <v>1</v>
      </c>
      <c r="Z17" s="220"/>
      <c r="AA17" s="220">
        <v>1</v>
      </c>
      <c r="AB17" s="220">
        <v>1</v>
      </c>
      <c r="AC17" s="220">
        <v>1</v>
      </c>
      <c r="AD17" s="220"/>
      <c r="AE17" s="220"/>
      <c r="AF17" s="220">
        <v>1</v>
      </c>
      <c r="AG17" s="220">
        <v>1</v>
      </c>
      <c r="AH17" s="220">
        <v>1</v>
      </c>
      <c r="AI17" s="220"/>
      <c r="AJ17" s="220">
        <v>1</v>
      </c>
      <c r="AK17" s="220"/>
      <c r="AL17" s="220"/>
      <c r="AM17" s="220">
        <v>1</v>
      </c>
      <c r="AN17" s="220"/>
      <c r="AO17" s="220">
        <v>1</v>
      </c>
      <c r="AP17" s="220">
        <v>1</v>
      </c>
      <c r="AQ17" s="220">
        <v>1</v>
      </c>
      <c r="AR17" s="220">
        <v>1</v>
      </c>
      <c r="AS17" s="220">
        <v>1</v>
      </c>
      <c r="AT17" s="220">
        <v>1</v>
      </c>
      <c r="AU17" s="220"/>
      <c r="AV17" s="222">
        <v>1</v>
      </c>
      <c r="AW17" s="222">
        <v>1</v>
      </c>
      <c r="AX17" s="220">
        <v>29</v>
      </c>
      <c r="AY17" s="221">
        <v>0.16666666666666666</v>
      </c>
      <c r="AZ17" s="219">
        <v>0</v>
      </c>
      <c r="BA17" s="220"/>
      <c r="BB17" s="219">
        <v>0.78112268518518513</v>
      </c>
      <c r="BD17" s="18">
        <f>VLOOKUP(BE17,id!$A:$C,3,0)</f>
        <v>13</v>
      </c>
      <c r="BE17" s="18" t="str">
        <f t="shared" si="0"/>
        <v>WIKTOROWSKIKRZYSZTOF1954</v>
      </c>
      <c r="BF17" s="9" t="str">
        <f t="shared" si="1"/>
        <v>WIKTOROWSKI</v>
      </c>
      <c r="BG17" s="9" t="str">
        <f t="shared" si="1"/>
        <v>KRZYSZTOF</v>
      </c>
      <c r="BH17" s="9" t="str">
        <f t="shared" si="2"/>
        <v>-</v>
      </c>
      <c r="BI17" s="9">
        <f t="shared" si="3"/>
        <v>1954</v>
      </c>
      <c r="BJ17" s="9">
        <f t="shared" si="4"/>
        <v>57.816829409237045</v>
      </c>
      <c r="BK17" s="9"/>
      <c r="BL17" s="9">
        <f t="shared" si="6"/>
        <v>0.95043636740802229</v>
      </c>
      <c r="BM17" s="9">
        <v>1</v>
      </c>
      <c r="BN17" s="9">
        <v>1</v>
      </c>
      <c r="BO17" s="9">
        <f t="shared" si="5"/>
        <v>1</v>
      </c>
    </row>
    <row r="18" spans="1:67">
      <c r="A18" s="228">
        <v>15</v>
      </c>
      <c r="B18" s="220">
        <v>120</v>
      </c>
      <c r="C18" s="240" t="s">
        <v>1039</v>
      </c>
      <c r="D18" s="240" t="s">
        <v>1040</v>
      </c>
      <c r="E18" s="239">
        <v>1992</v>
      </c>
      <c r="F18" s="220" t="s">
        <v>194</v>
      </c>
      <c r="G18" s="220" t="s">
        <v>298</v>
      </c>
      <c r="H18" s="220" t="s">
        <v>963</v>
      </c>
      <c r="I18" s="224">
        <v>0</v>
      </c>
      <c r="J18" s="224">
        <v>0.63821759259259259</v>
      </c>
      <c r="K18" s="223">
        <v>0.63821759259259259</v>
      </c>
      <c r="L18" s="220">
        <v>1</v>
      </c>
      <c r="M18" s="220"/>
      <c r="N18" s="220"/>
      <c r="O18" s="220">
        <v>1</v>
      </c>
      <c r="P18" s="220"/>
      <c r="Q18" s="220">
        <v>1</v>
      </c>
      <c r="R18" s="220">
        <v>1</v>
      </c>
      <c r="S18" s="220">
        <v>1</v>
      </c>
      <c r="T18" s="220">
        <v>1</v>
      </c>
      <c r="U18" s="220">
        <v>1</v>
      </c>
      <c r="V18" s="220"/>
      <c r="W18" s="220">
        <v>1</v>
      </c>
      <c r="X18" s="220">
        <v>1</v>
      </c>
      <c r="Y18" s="220">
        <v>1</v>
      </c>
      <c r="Z18" s="220">
        <v>1</v>
      </c>
      <c r="AA18" s="220">
        <v>1</v>
      </c>
      <c r="AB18" s="220">
        <v>1</v>
      </c>
      <c r="AC18" s="220">
        <v>1</v>
      </c>
      <c r="AD18" s="220">
        <v>1</v>
      </c>
      <c r="AE18" s="220">
        <v>1</v>
      </c>
      <c r="AF18" s="220">
        <v>1</v>
      </c>
      <c r="AG18" s="220">
        <v>1</v>
      </c>
      <c r="AH18" s="220"/>
      <c r="AI18" s="220">
        <v>1</v>
      </c>
      <c r="AJ18" s="220">
        <v>1</v>
      </c>
      <c r="AK18" s="220"/>
      <c r="AL18" s="220"/>
      <c r="AM18" s="220">
        <v>1</v>
      </c>
      <c r="AN18" s="220"/>
      <c r="AO18" s="220">
        <v>1</v>
      </c>
      <c r="AP18" s="220">
        <v>1</v>
      </c>
      <c r="AQ18" s="220">
        <v>1</v>
      </c>
      <c r="AR18" s="220">
        <v>1</v>
      </c>
      <c r="AS18" s="220">
        <v>1</v>
      </c>
      <c r="AT18" s="220">
        <v>1</v>
      </c>
      <c r="AU18" s="220">
        <v>1</v>
      </c>
      <c r="AV18" s="222">
        <v>1</v>
      </c>
      <c r="AW18" s="222">
        <v>1</v>
      </c>
      <c r="AX18" s="238">
        <v>30</v>
      </c>
      <c r="AY18" s="221">
        <v>0.125</v>
      </c>
      <c r="AZ18" s="219">
        <v>1.3217592592592586E-2</v>
      </c>
      <c r="BA18" s="253">
        <v>4.1666666666666664E-2</v>
      </c>
      <c r="BB18" s="219">
        <v>0.80488425925925922</v>
      </c>
      <c r="BD18" s="18">
        <f>VLOOKUP(BE18,id!$A:$C,3,0)</f>
        <v>3</v>
      </c>
      <c r="BE18" s="18" t="str">
        <f t="shared" si="0"/>
        <v>JAKUBEKKRYSTIAN1992</v>
      </c>
      <c r="BF18" s="9" t="str">
        <f t="shared" si="1"/>
        <v>JAKUBEK</v>
      </c>
      <c r="BG18" s="9" t="str">
        <f t="shared" si="1"/>
        <v>KRYSTIAN</v>
      </c>
      <c r="BH18" s="9" t="str">
        <f t="shared" si="2"/>
        <v>Mitutoyo AZS Wratislavia</v>
      </c>
      <c r="BI18" s="9">
        <f t="shared" si="3"/>
        <v>1992</v>
      </c>
      <c r="BJ18" s="9">
        <f t="shared" si="4"/>
        <v>56.109976704725185</v>
      </c>
      <c r="BK18" s="9"/>
      <c r="BL18" s="9">
        <f t="shared" si="6"/>
        <v>0.97047827212332116</v>
      </c>
      <c r="BM18" s="9">
        <v>1</v>
      </c>
      <c r="BN18" s="9">
        <v>1</v>
      </c>
      <c r="BO18" s="9">
        <f t="shared" si="5"/>
        <v>1</v>
      </c>
    </row>
    <row r="19" spans="1:67">
      <c r="A19" s="228">
        <v>16</v>
      </c>
      <c r="B19" s="220">
        <v>150</v>
      </c>
      <c r="C19" s="240" t="s">
        <v>1041</v>
      </c>
      <c r="D19" s="240" t="s">
        <v>209</v>
      </c>
      <c r="E19" s="239">
        <v>1972</v>
      </c>
      <c r="F19" s="220" t="s">
        <v>982</v>
      </c>
      <c r="G19" s="220" t="s">
        <v>981</v>
      </c>
      <c r="H19" s="220" t="s">
        <v>963</v>
      </c>
      <c r="I19" s="224">
        <v>0</v>
      </c>
      <c r="J19" s="224">
        <v>0.58907407407407408</v>
      </c>
      <c r="K19" s="223">
        <v>0.58907407407407408</v>
      </c>
      <c r="L19" s="220">
        <v>1</v>
      </c>
      <c r="M19" s="220"/>
      <c r="N19" s="220"/>
      <c r="O19" s="220">
        <v>1</v>
      </c>
      <c r="P19" s="220"/>
      <c r="Q19" s="220">
        <v>1</v>
      </c>
      <c r="R19" s="220">
        <v>1</v>
      </c>
      <c r="S19" s="220"/>
      <c r="T19" s="220">
        <v>1</v>
      </c>
      <c r="U19" s="220">
        <v>1</v>
      </c>
      <c r="V19" s="220"/>
      <c r="W19" s="220">
        <v>1</v>
      </c>
      <c r="X19" s="220">
        <v>1</v>
      </c>
      <c r="Y19" s="220">
        <v>1</v>
      </c>
      <c r="Z19" s="220">
        <v>1</v>
      </c>
      <c r="AA19" s="220">
        <v>1</v>
      </c>
      <c r="AB19" s="220">
        <v>1</v>
      </c>
      <c r="AC19" s="220"/>
      <c r="AD19" s="220">
        <v>1</v>
      </c>
      <c r="AE19" s="220">
        <v>1</v>
      </c>
      <c r="AF19" s="220">
        <v>1</v>
      </c>
      <c r="AG19" s="220">
        <v>1</v>
      </c>
      <c r="AH19" s="220"/>
      <c r="AI19" s="220">
        <v>1</v>
      </c>
      <c r="AJ19" s="220">
        <v>1</v>
      </c>
      <c r="AK19" s="220"/>
      <c r="AL19" s="220"/>
      <c r="AM19" s="220">
        <v>1</v>
      </c>
      <c r="AN19" s="220">
        <v>1</v>
      </c>
      <c r="AO19" s="220">
        <v>1</v>
      </c>
      <c r="AP19" s="220">
        <v>1</v>
      </c>
      <c r="AQ19" s="220">
        <v>1</v>
      </c>
      <c r="AR19" s="220">
        <v>1</v>
      </c>
      <c r="AS19" s="220">
        <v>1</v>
      </c>
      <c r="AT19" s="220">
        <v>1</v>
      </c>
      <c r="AU19" s="220"/>
      <c r="AV19" s="222"/>
      <c r="AW19" s="222"/>
      <c r="AX19" s="220">
        <v>26</v>
      </c>
      <c r="AY19" s="221">
        <v>0.29166666666666669</v>
      </c>
      <c r="AZ19" s="219">
        <v>0</v>
      </c>
      <c r="BA19" s="221"/>
      <c r="BB19" s="219">
        <v>0.88074074074074082</v>
      </c>
      <c r="BD19" s="18">
        <f>VLOOKUP(BE19,id!$A:$C,3,0)</f>
        <v>379</v>
      </c>
      <c r="BE19" s="18" t="str">
        <f t="shared" si="0"/>
        <v>KIELAKSŁAWOMIR1972</v>
      </c>
      <c r="BF19" s="9" t="str">
        <f t="shared" si="1"/>
        <v>KIELAK</v>
      </c>
      <c r="BG19" s="9" t="str">
        <f t="shared" si="1"/>
        <v>SŁAWOMIR</v>
      </c>
      <c r="BH19" s="9" t="str">
        <f t="shared" si="2"/>
        <v>Kielakowie.pl</v>
      </c>
      <c r="BI19" s="9">
        <f t="shared" si="3"/>
        <v>1972</v>
      </c>
      <c r="BJ19" s="9">
        <f t="shared" si="4"/>
        <v>51.277333894028573</v>
      </c>
      <c r="BK19" s="9"/>
      <c r="BL19" s="9">
        <f t="shared" si="6"/>
        <v>0.91387195121951204</v>
      </c>
      <c r="BM19" s="9">
        <v>1</v>
      </c>
      <c r="BN19" s="9">
        <v>1</v>
      </c>
      <c r="BO19" s="9">
        <f t="shared" si="5"/>
        <v>1</v>
      </c>
    </row>
    <row r="20" spans="1:67">
      <c r="A20" s="228">
        <v>17</v>
      </c>
      <c r="B20" s="220">
        <v>141</v>
      </c>
      <c r="C20" s="240" t="s">
        <v>1042</v>
      </c>
      <c r="D20" s="240" t="s">
        <v>215</v>
      </c>
      <c r="E20" s="239">
        <v>1976</v>
      </c>
      <c r="F20" s="220" t="s">
        <v>990</v>
      </c>
      <c r="G20" s="220" t="s">
        <v>989</v>
      </c>
      <c r="H20" s="220" t="s">
        <v>963</v>
      </c>
      <c r="I20" s="224">
        <v>0</v>
      </c>
      <c r="J20" s="224">
        <v>0.57543981481481488</v>
      </c>
      <c r="K20" s="223">
        <v>0.57543981481481488</v>
      </c>
      <c r="L20" s="220"/>
      <c r="M20" s="220"/>
      <c r="N20" s="220">
        <v>1</v>
      </c>
      <c r="O20" s="220"/>
      <c r="P20" s="220">
        <v>1</v>
      </c>
      <c r="Q20" s="220">
        <v>1</v>
      </c>
      <c r="R20" s="220">
        <v>1</v>
      </c>
      <c r="S20" s="220"/>
      <c r="T20" s="220"/>
      <c r="U20" s="220">
        <v>1</v>
      </c>
      <c r="V20" s="220">
        <v>1</v>
      </c>
      <c r="W20" s="220">
        <v>1</v>
      </c>
      <c r="X20" s="220">
        <v>1</v>
      </c>
      <c r="Y20" s="220">
        <v>1</v>
      </c>
      <c r="Z20" s="220"/>
      <c r="AA20" s="220"/>
      <c r="AB20" s="220">
        <v>1</v>
      </c>
      <c r="AC20" s="220"/>
      <c r="AD20" s="220">
        <v>1</v>
      </c>
      <c r="AE20" s="220">
        <v>1</v>
      </c>
      <c r="AF20" s="220">
        <v>1</v>
      </c>
      <c r="AG20" s="220">
        <v>1</v>
      </c>
      <c r="AH20" s="220"/>
      <c r="AI20" s="220">
        <v>1</v>
      </c>
      <c r="AJ20" s="220"/>
      <c r="AK20" s="220">
        <v>1</v>
      </c>
      <c r="AL20" s="220"/>
      <c r="AM20" s="220"/>
      <c r="AN20" s="220">
        <v>1</v>
      </c>
      <c r="AO20" s="220">
        <v>1</v>
      </c>
      <c r="AP20" s="220">
        <v>1</v>
      </c>
      <c r="AQ20" s="220">
        <v>1</v>
      </c>
      <c r="AR20" s="220">
        <v>1</v>
      </c>
      <c r="AS20" s="220">
        <v>1</v>
      </c>
      <c r="AT20" s="220">
        <v>1</v>
      </c>
      <c r="AU20" s="220"/>
      <c r="AV20" s="222">
        <v>1</v>
      </c>
      <c r="AW20" s="222">
        <v>1</v>
      </c>
      <c r="AX20" s="220">
        <v>25</v>
      </c>
      <c r="AY20" s="221">
        <v>0.33333333333333331</v>
      </c>
      <c r="AZ20" s="219">
        <v>0</v>
      </c>
      <c r="BA20" s="220"/>
      <c r="BB20" s="219">
        <v>0.90877314814814825</v>
      </c>
      <c r="BD20" s="18">
        <f>VLOOKUP(BE20,id!$A:$C,3,0)</f>
        <v>127</v>
      </c>
      <c r="BE20" s="18" t="str">
        <f t="shared" si="0"/>
        <v>FOLANDADAM1976</v>
      </c>
      <c r="BF20" s="9" t="str">
        <f t="shared" si="1"/>
        <v>FOLAND</v>
      </c>
      <c r="BG20" s="9" t="str">
        <f t="shared" si="1"/>
        <v>ADAM</v>
      </c>
      <c r="BH20" s="9" t="str">
        <f t="shared" si="2"/>
        <v>Inov-8</v>
      </c>
      <c r="BI20" s="9">
        <f t="shared" si="3"/>
        <v>1976</v>
      </c>
      <c r="BJ20" s="9">
        <f t="shared" si="4"/>
        <v>49.695611197432413</v>
      </c>
      <c r="BK20" s="9"/>
      <c r="BL20" s="9">
        <f t="shared" si="6"/>
        <v>0.96915356988206525</v>
      </c>
      <c r="BM20" s="9">
        <v>1</v>
      </c>
      <c r="BN20" s="9">
        <v>1</v>
      </c>
      <c r="BO20" s="9">
        <f t="shared" si="5"/>
        <v>1</v>
      </c>
    </row>
    <row r="21" spans="1:67">
      <c r="A21" s="228">
        <v>18</v>
      </c>
      <c r="B21" s="241">
        <v>124</v>
      </c>
      <c r="C21" s="245" t="s">
        <v>1043</v>
      </c>
      <c r="D21" s="245" t="s">
        <v>1044</v>
      </c>
      <c r="E21" s="244">
        <v>1969</v>
      </c>
      <c r="F21" s="243" t="s">
        <v>204</v>
      </c>
      <c r="G21" s="243" t="s">
        <v>307</v>
      </c>
      <c r="H21" s="220" t="s">
        <v>965</v>
      </c>
      <c r="I21" s="224">
        <v>0</v>
      </c>
      <c r="J21" s="224">
        <v>0.63331018518518523</v>
      </c>
      <c r="K21" s="223">
        <v>0.63331018518518523</v>
      </c>
      <c r="L21" s="220"/>
      <c r="M21" s="220">
        <v>1</v>
      </c>
      <c r="N21" s="220">
        <v>1</v>
      </c>
      <c r="O21" s="220"/>
      <c r="P21" s="220">
        <v>1</v>
      </c>
      <c r="Q21" s="220">
        <v>1</v>
      </c>
      <c r="R21" s="220"/>
      <c r="S21" s="220">
        <v>1</v>
      </c>
      <c r="T21" s="220">
        <v>1</v>
      </c>
      <c r="U21" s="220"/>
      <c r="V21" s="220">
        <v>1</v>
      </c>
      <c r="W21" s="220"/>
      <c r="X21" s="220">
        <v>1</v>
      </c>
      <c r="Y21" s="220">
        <v>1</v>
      </c>
      <c r="Z21" s="220">
        <v>1</v>
      </c>
      <c r="AA21" s="220"/>
      <c r="AB21" s="220"/>
      <c r="AC21" s="220">
        <v>1</v>
      </c>
      <c r="AD21" s="220">
        <v>1</v>
      </c>
      <c r="AE21" s="220">
        <v>1</v>
      </c>
      <c r="AF21" s="220">
        <v>1</v>
      </c>
      <c r="AG21" s="220">
        <v>1</v>
      </c>
      <c r="AH21" s="220"/>
      <c r="AI21" s="220">
        <v>1</v>
      </c>
      <c r="AJ21" s="220">
        <v>1</v>
      </c>
      <c r="AK21" s="220">
        <v>1</v>
      </c>
      <c r="AL21" s="220"/>
      <c r="AM21" s="220"/>
      <c r="AN21" s="220">
        <v>1</v>
      </c>
      <c r="AO21" s="220">
        <v>1</v>
      </c>
      <c r="AP21" s="220"/>
      <c r="AQ21" s="220">
        <v>1</v>
      </c>
      <c r="AR21" s="220">
        <v>1</v>
      </c>
      <c r="AS21" s="220">
        <v>1</v>
      </c>
      <c r="AT21" s="220">
        <v>1</v>
      </c>
      <c r="AU21" s="220">
        <v>1</v>
      </c>
      <c r="AV21" s="222">
        <v>1</v>
      </c>
      <c r="AW21" s="222">
        <v>1</v>
      </c>
      <c r="AX21" s="241">
        <v>27</v>
      </c>
      <c r="AY21" s="221">
        <v>0.25</v>
      </c>
      <c r="AZ21" s="219">
        <v>8.310185185185226E-3</v>
      </c>
      <c r="BA21" s="253">
        <v>3.125E-2</v>
      </c>
      <c r="BB21" s="219">
        <v>0.91456018518518523</v>
      </c>
      <c r="BD21" s="18">
        <f>VLOOKUP(BE21,id!$A:$C,3,0)</f>
        <v>12</v>
      </c>
      <c r="BE21" s="18" t="str">
        <f t="shared" si="0"/>
        <v>WITKOWSKIMARCIN1969</v>
      </c>
      <c r="BF21" s="9" t="str">
        <f t="shared" ref="BF21:BG48" si="7">C21</f>
        <v>WITKOWSKI</v>
      </c>
      <c r="BG21" s="9" t="str">
        <f t="shared" si="7"/>
        <v>MARCIN</v>
      </c>
      <c r="BH21" s="9" t="str">
        <f t="shared" si="2"/>
        <v>SONY MTB TEAM</v>
      </c>
      <c r="BI21" s="9">
        <f t="shared" si="3"/>
        <v>1969</v>
      </c>
      <c r="BJ21" s="9">
        <f t="shared" si="4"/>
        <v>49.3811536611911</v>
      </c>
      <c r="BK21" s="9"/>
      <c r="BL21" s="9">
        <f t="shared" si="6"/>
        <v>0.99367232782404014</v>
      </c>
      <c r="BM21" s="9">
        <v>1</v>
      </c>
      <c r="BN21" s="9">
        <v>1</v>
      </c>
      <c r="BO21" s="9">
        <f t="shared" si="5"/>
        <v>1</v>
      </c>
    </row>
    <row r="22" spans="1:67">
      <c r="A22" s="228">
        <v>19</v>
      </c>
      <c r="B22" s="220">
        <v>151</v>
      </c>
      <c r="C22" s="240" t="s">
        <v>1041</v>
      </c>
      <c r="D22" s="240" t="s">
        <v>1045</v>
      </c>
      <c r="E22" s="239">
        <v>1996</v>
      </c>
      <c r="F22" s="220" t="s">
        <v>982</v>
      </c>
      <c r="G22" s="220" t="s">
        <v>981</v>
      </c>
      <c r="H22" s="220" t="s">
        <v>963</v>
      </c>
      <c r="I22" s="224">
        <v>0</v>
      </c>
      <c r="J22" s="224">
        <v>0.58907407407407408</v>
      </c>
      <c r="K22" s="223">
        <v>0.58907407407407408</v>
      </c>
      <c r="L22" s="220">
        <v>1</v>
      </c>
      <c r="M22" s="220"/>
      <c r="N22" s="220"/>
      <c r="O22" s="220">
        <v>1</v>
      </c>
      <c r="P22" s="220"/>
      <c r="Q22" s="220">
        <v>1</v>
      </c>
      <c r="R22" s="220">
        <v>1</v>
      </c>
      <c r="S22" s="220">
        <v>1</v>
      </c>
      <c r="T22" s="220">
        <v>1</v>
      </c>
      <c r="U22" s="220">
        <v>1</v>
      </c>
      <c r="V22" s="220"/>
      <c r="W22" s="220">
        <v>1</v>
      </c>
      <c r="X22" s="220">
        <v>1</v>
      </c>
      <c r="Y22" s="220">
        <v>1</v>
      </c>
      <c r="Z22" s="220">
        <v>1</v>
      </c>
      <c r="AA22" s="220">
        <v>1</v>
      </c>
      <c r="AB22" s="220">
        <v>1</v>
      </c>
      <c r="AC22" s="220">
        <v>1</v>
      </c>
      <c r="AD22" s="220"/>
      <c r="AE22" s="220">
        <v>1</v>
      </c>
      <c r="AF22" s="220">
        <v>1</v>
      </c>
      <c r="AG22" s="220">
        <v>1</v>
      </c>
      <c r="AH22" s="220"/>
      <c r="AI22" s="220"/>
      <c r="AJ22" s="220">
        <v>1</v>
      </c>
      <c r="AK22" s="220"/>
      <c r="AL22" s="220"/>
      <c r="AM22" s="220">
        <v>1</v>
      </c>
      <c r="AN22" s="220"/>
      <c r="AO22" s="220">
        <v>1</v>
      </c>
      <c r="AP22" s="220">
        <v>1</v>
      </c>
      <c r="AQ22" s="220">
        <v>1</v>
      </c>
      <c r="AR22" s="220">
        <v>1</v>
      </c>
      <c r="AS22" s="220">
        <v>1</v>
      </c>
      <c r="AT22" s="220">
        <v>1</v>
      </c>
      <c r="AU22" s="220"/>
      <c r="AV22" s="222"/>
      <c r="AW22" s="222"/>
      <c r="AX22" s="241">
        <v>25</v>
      </c>
      <c r="AY22" s="221">
        <v>0.33333333333333331</v>
      </c>
      <c r="AZ22" s="219">
        <v>0</v>
      </c>
      <c r="BA22" s="220"/>
      <c r="BB22" s="219">
        <v>0.92240740740740734</v>
      </c>
      <c r="BD22" s="18">
        <f>VLOOKUP(BE22,id!$A:$C,3,0)</f>
        <v>380</v>
      </c>
      <c r="BE22" s="18" t="str">
        <f t="shared" si="0"/>
        <v>KIELAKHUBERT1996</v>
      </c>
      <c r="BF22" s="9" t="str">
        <f t="shared" si="7"/>
        <v>KIELAK</v>
      </c>
      <c r="BG22" s="9" t="str">
        <f t="shared" si="7"/>
        <v>HUBERT</v>
      </c>
      <c r="BH22" s="9" t="str">
        <f t="shared" si="2"/>
        <v>Kielakowie.pl</v>
      </c>
      <c r="BI22" s="9">
        <f t="shared" si="3"/>
        <v>1996</v>
      </c>
      <c r="BJ22" s="9">
        <f t="shared" si="4"/>
        <v>48.961051997590829</v>
      </c>
      <c r="BK22" s="9"/>
      <c r="BL22" s="9">
        <f t="shared" si="6"/>
        <v>0.99149267215418602</v>
      </c>
      <c r="BM22" s="9">
        <v>1</v>
      </c>
      <c r="BN22" s="9">
        <v>1</v>
      </c>
      <c r="BO22" s="9">
        <f t="shared" si="5"/>
        <v>1</v>
      </c>
    </row>
    <row r="23" spans="1:67">
      <c r="A23" s="228">
        <v>20</v>
      </c>
      <c r="B23" s="220">
        <v>147</v>
      </c>
      <c r="C23" s="240" t="s">
        <v>1046</v>
      </c>
      <c r="D23" s="240" t="s">
        <v>1047</v>
      </c>
      <c r="E23" s="239">
        <v>1978</v>
      </c>
      <c r="F23" s="220" t="s">
        <v>189</v>
      </c>
      <c r="G23" s="220" t="s">
        <v>451</v>
      </c>
      <c r="H23" s="220" t="s">
        <v>963</v>
      </c>
      <c r="I23" s="224">
        <v>0</v>
      </c>
      <c r="J23" s="224">
        <v>0.59006944444444442</v>
      </c>
      <c r="K23" s="223">
        <v>0.59006944444444442</v>
      </c>
      <c r="L23" s="220">
        <v>1</v>
      </c>
      <c r="M23" s="220"/>
      <c r="N23" s="220"/>
      <c r="O23" s="220"/>
      <c r="P23" s="220"/>
      <c r="Q23" s="220">
        <v>1</v>
      </c>
      <c r="R23" s="220">
        <v>1</v>
      </c>
      <c r="S23" s="220">
        <v>1</v>
      </c>
      <c r="T23" s="220">
        <v>1</v>
      </c>
      <c r="U23" s="220"/>
      <c r="V23" s="220"/>
      <c r="W23" s="220">
        <v>1</v>
      </c>
      <c r="X23" s="220">
        <v>1</v>
      </c>
      <c r="Y23" s="220">
        <v>1</v>
      </c>
      <c r="Z23" s="220">
        <v>1</v>
      </c>
      <c r="AA23" s="220">
        <v>1</v>
      </c>
      <c r="AB23" s="220">
        <v>1</v>
      </c>
      <c r="AC23" s="220">
        <v>1</v>
      </c>
      <c r="AD23" s="220"/>
      <c r="AE23" s="220">
        <v>1</v>
      </c>
      <c r="AF23" s="220">
        <v>1</v>
      </c>
      <c r="AG23" s="220">
        <v>1</v>
      </c>
      <c r="AH23" s="220"/>
      <c r="AI23" s="220"/>
      <c r="AJ23" s="220">
        <v>1</v>
      </c>
      <c r="AK23" s="220"/>
      <c r="AL23" s="220"/>
      <c r="AM23" s="220">
        <v>1</v>
      </c>
      <c r="AN23" s="220"/>
      <c r="AO23" s="220">
        <v>1</v>
      </c>
      <c r="AP23" s="220">
        <v>1</v>
      </c>
      <c r="AQ23" s="220">
        <v>1</v>
      </c>
      <c r="AR23" s="220">
        <v>1</v>
      </c>
      <c r="AS23" s="220">
        <v>1</v>
      </c>
      <c r="AT23" s="220">
        <v>1</v>
      </c>
      <c r="AU23" s="220"/>
      <c r="AV23" s="222">
        <v>1</v>
      </c>
      <c r="AW23" s="222">
        <v>1</v>
      </c>
      <c r="AX23" s="220">
        <v>25</v>
      </c>
      <c r="AY23" s="221">
        <v>0.33333333333333331</v>
      </c>
      <c r="AZ23" s="219">
        <v>0</v>
      </c>
      <c r="BA23" s="220"/>
      <c r="BB23" s="219">
        <v>0.92340277777777779</v>
      </c>
      <c r="BD23" s="18">
        <f>VLOOKUP(BE23,id!$A:$C,3,0)</f>
        <v>28</v>
      </c>
      <c r="BE23" s="18" t="str">
        <f t="shared" si="0"/>
        <v>SADOWSKIMAREK1978</v>
      </c>
      <c r="BF23" s="9" t="str">
        <f t="shared" si="7"/>
        <v>SADOWSKI</v>
      </c>
      <c r="BG23" s="9" t="str">
        <f t="shared" si="7"/>
        <v>MAREK</v>
      </c>
      <c r="BH23" s="9" t="str">
        <f t="shared" si="2"/>
        <v>GR3miasto</v>
      </c>
      <c r="BI23" s="9">
        <f t="shared" si="3"/>
        <v>1978</v>
      </c>
      <c r="BJ23" s="9">
        <f t="shared" si="4"/>
        <v>48.908275049509896</v>
      </c>
      <c r="BK23" s="9"/>
      <c r="BL23" s="9">
        <f t="shared" si="6"/>
        <v>0.9989220626206412</v>
      </c>
      <c r="BM23" s="9">
        <v>1</v>
      </c>
      <c r="BN23" s="9">
        <v>1</v>
      </c>
      <c r="BO23" s="9">
        <f t="shared" si="5"/>
        <v>1</v>
      </c>
    </row>
    <row r="24" spans="1:67">
      <c r="A24" s="228">
        <v>21</v>
      </c>
      <c r="B24" s="220">
        <v>116</v>
      </c>
      <c r="C24" s="240" t="s">
        <v>1048</v>
      </c>
      <c r="D24" s="240" t="s">
        <v>1044</v>
      </c>
      <c r="E24" s="239">
        <v>1977</v>
      </c>
      <c r="F24" s="220" t="s">
        <v>307</v>
      </c>
      <c r="G24" s="220" t="s">
        <v>307</v>
      </c>
      <c r="H24" s="220" t="s">
        <v>963</v>
      </c>
      <c r="I24" s="224">
        <v>0</v>
      </c>
      <c r="J24" s="224">
        <v>0.55557870370370366</v>
      </c>
      <c r="K24" s="223">
        <v>0.55557870370370366</v>
      </c>
      <c r="L24" s="220">
        <v>1</v>
      </c>
      <c r="M24" s="220"/>
      <c r="N24" s="220"/>
      <c r="O24" s="220">
        <v>1</v>
      </c>
      <c r="P24" s="220"/>
      <c r="Q24" s="220"/>
      <c r="R24" s="220">
        <v>1</v>
      </c>
      <c r="S24" s="220">
        <v>1</v>
      </c>
      <c r="T24" s="220">
        <v>1</v>
      </c>
      <c r="U24" s="220">
        <v>1</v>
      </c>
      <c r="V24" s="220"/>
      <c r="W24" s="220">
        <v>1</v>
      </c>
      <c r="X24" s="220">
        <v>1</v>
      </c>
      <c r="Y24" s="220"/>
      <c r="Z24" s="220"/>
      <c r="AA24" s="220">
        <v>1</v>
      </c>
      <c r="AB24" s="220">
        <v>1</v>
      </c>
      <c r="AC24" s="220">
        <v>1</v>
      </c>
      <c r="AD24" s="220"/>
      <c r="AE24" s="220"/>
      <c r="AF24" s="220">
        <v>1</v>
      </c>
      <c r="AG24" s="220">
        <v>1</v>
      </c>
      <c r="AH24" s="220">
        <v>1</v>
      </c>
      <c r="AI24" s="220"/>
      <c r="AJ24" s="220">
        <v>1</v>
      </c>
      <c r="AK24" s="220"/>
      <c r="AL24" s="220"/>
      <c r="AM24" s="220">
        <v>1</v>
      </c>
      <c r="AN24" s="220"/>
      <c r="AO24" s="220">
        <v>1</v>
      </c>
      <c r="AP24" s="220">
        <v>1</v>
      </c>
      <c r="AQ24" s="220">
        <v>1</v>
      </c>
      <c r="AR24" s="220">
        <v>1</v>
      </c>
      <c r="AS24" s="220">
        <v>1</v>
      </c>
      <c r="AT24" s="220">
        <v>1</v>
      </c>
      <c r="AU24" s="220"/>
      <c r="AV24" s="222">
        <v>1</v>
      </c>
      <c r="AW24" s="222">
        <v>1</v>
      </c>
      <c r="AX24" s="220">
        <v>24</v>
      </c>
      <c r="AY24" s="221">
        <v>0.375</v>
      </c>
      <c r="AZ24" s="219">
        <v>0</v>
      </c>
      <c r="BA24" s="220"/>
      <c r="BB24" s="219">
        <v>0.93057870370370366</v>
      </c>
      <c r="BD24" s="18">
        <f>VLOOKUP(BE24,id!$A:$C,3,0)</f>
        <v>381</v>
      </c>
      <c r="BE24" s="18" t="str">
        <f t="shared" si="0"/>
        <v>KUTHANMARCIN1977</v>
      </c>
      <c r="BF24" s="9" t="str">
        <f t="shared" si="7"/>
        <v>KUTHAN</v>
      </c>
      <c r="BG24" s="9" t="str">
        <f t="shared" si="7"/>
        <v>MARCIN</v>
      </c>
      <c r="BH24" s="9" t="str">
        <f t="shared" si="2"/>
        <v>Warszawa</v>
      </c>
      <c r="BI24" s="9">
        <f t="shared" si="3"/>
        <v>1977</v>
      </c>
      <c r="BJ24" s="9">
        <f t="shared" si="4"/>
        <v>48.531131066391367</v>
      </c>
      <c r="BK24" s="9"/>
      <c r="BL24" s="9">
        <f t="shared" si="6"/>
        <v>0.99228874903609365</v>
      </c>
      <c r="BM24" s="9">
        <v>1</v>
      </c>
      <c r="BN24" s="9">
        <v>1</v>
      </c>
      <c r="BO24" s="9">
        <f t="shared" si="5"/>
        <v>1</v>
      </c>
    </row>
    <row r="25" spans="1:67">
      <c r="A25" s="228">
        <v>22</v>
      </c>
      <c r="B25" s="220">
        <v>101</v>
      </c>
      <c r="C25" s="240" t="s">
        <v>1049</v>
      </c>
      <c r="D25" s="240" t="s">
        <v>1044</v>
      </c>
      <c r="E25" s="239">
        <v>1979</v>
      </c>
      <c r="F25" s="220" t="s">
        <v>988</v>
      </c>
      <c r="G25" s="220" t="s">
        <v>987</v>
      </c>
      <c r="H25" s="220" t="s">
        <v>963</v>
      </c>
      <c r="I25" s="224">
        <v>0</v>
      </c>
      <c r="J25" s="224">
        <v>0.55692129629629628</v>
      </c>
      <c r="K25" s="223">
        <v>0.55692129629629628</v>
      </c>
      <c r="L25" s="220">
        <v>1</v>
      </c>
      <c r="M25" s="220">
        <v>1</v>
      </c>
      <c r="N25" s="220">
        <v>1</v>
      </c>
      <c r="O25" s="220">
        <v>1</v>
      </c>
      <c r="P25" s="220">
        <v>1</v>
      </c>
      <c r="Q25" s="220">
        <v>1</v>
      </c>
      <c r="R25" s="220">
        <v>1</v>
      </c>
      <c r="S25" s="220">
        <v>1</v>
      </c>
      <c r="T25" s="220">
        <v>1</v>
      </c>
      <c r="U25" s="220">
        <v>1</v>
      </c>
      <c r="V25" s="220"/>
      <c r="W25" s="220">
        <v>1</v>
      </c>
      <c r="X25" s="220">
        <v>1</v>
      </c>
      <c r="Y25" s="220">
        <v>1</v>
      </c>
      <c r="Z25" s="220">
        <v>1</v>
      </c>
      <c r="AA25" s="220">
        <v>1</v>
      </c>
      <c r="AB25" s="220">
        <v>1</v>
      </c>
      <c r="AC25" s="220">
        <v>1</v>
      </c>
      <c r="AD25" s="220"/>
      <c r="AE25" s="220">
        <v>1</v>
      </c>
      <c r="AF25" s="220">
        <v>1</v>
      </c>
      <c r="AG25" s="220"/>
      <c r="AH25" s="220">
        <v>1</v>
      </c>
      <c r="AI25" s="220"/>
      <c r="AJ25" s="220">
        <v>1</v>
      </c>
      <c r="AK25" s="220"/>
      <c r="AL25" s="220"/>
      <c r="AM25" s="220"/>
      <c r="AN25" s="220"/>
      <c r="AO25" s="220">
        <v>1</v>
      </c>
      <c r="AP25" s="220">
        <v>1</v>
      </c>
      <c r="AQ25" s="220">
        <v>1</v>
      </c>
      <c r="AR25" s="220"/>
      <c r="AS25" s="220"/>
      <c r="AT25" s="220"/>
      <c r="AU25" s="220"/>
      <c r="AV25" s="222"/>
      <c r="AW25" s="222"/>
      <c r="AX25" s="220">
        <v>24</v>
      </c>
      <c r="AY25" s="221">
        <v>0.375</v>
      </c>
      <c r="AZ25" s="219">
        <v>0</v>
      </c>
      <c r="BA25" s="219"/>
      <c r="BB25" s="219">
        <v>0.93192129629629628</v>
      </c>
      <c r="BD25" s="18">
        <f>VLOOKUP(BE25,id!$A:$C,3,0)</f>
        <v>382</v>
      </c>
      <c r="BE25" s="18" t="str">
        <f t="shared" si="0"/>
        <v>MIŚKIEWICZMARCIN1979</v>
      </c>
      <c r="BF25" s="9" t="str">
        <f t="shared" si="7"/>
        <v>MIŚKIEWICZ</v>
      </c>
      <c r="BG25" s="9" t="str">
        <f t="shared" si="7"/>
        <v>MARCIN</v>
      </c>
      <c r="BH25" s="9" t="str">
        <f t="shared" si="2"/>
        <v>KB Galeria Warszawa</v>
      </c>
      <c r="BI25" s="9">
        <f t="shared" si="3"/>
        <v>1979</v>
      </c>
      <c r="BJ25" s="9">
        <f t="shared" si="4"/>
        <v>48.46121364167017</v>
      </c>
      <c r="BK25" s="9"/>
      <c r="BL25" s="9">
        <f t="shared" si="6"/>
        <v>0.99855932834894057</v>
      </c>
      <c r="BM25" s="9">
        <v>1</v>
      </c>
      <c r="BN25" s="9">
        <v>1</v>
      </c>
      <c r="BO25" s="9">
        <f t="shared" si="5"/>
        <v>1</v>
      </c>
    </row>
    <row r="26" spans="1:67">
      <c r="A26" s="228">
        <v>23</v>
      </c>
      <c r="B26" s="220">
        <v>142</v>
      </c>
      <c r="C26" s="240" t="s">
        <v>1050</v>
      </c>
      <c r="D26" s="240" t="s">
        <v>1034</v>
      </c>
      <c r="E26" s="239">
        <v>1978</v>
      </c>
      <c r="F26" s="220"/>
      <c r="G26" s="220" t="s">
        <v>406</v>
      </c>
      <c r="H26" s="220" t="s">
        <v>963</v>
      </c>
      <c r="I26" s="224">
        <v>0</v>
      </c>
      <c r="J26" s="224">
        <v>0.60618055555555561</v>
      </c>
      <c r="K26" s="223">
        <v>0.60618055555555561</v>
      </c>
      <c r="L26" s="220">
        <v>1</v>
      </c>
      <c r="M26" s="220">
        <v>1</v>
      </c>
      <c r="N26" s="220">
        <v>1</v>
      </c>
      <c r="O26" s="220">
        <v>1</v>
      </c>
      <c r="P26" s="220">
        <v>1</v>
      </c>
      <c r="Q26" s="220">
        <v>1</v>
      </c>
      <c r="R26" s="220">
        <v>1</v>
      </c>
      <c r="S26" s="220">
        <v>1</v>
      </c>
      <c r="T26" s="220">
        <v>1</v>
      </c>
      <c r="U26" s="220">
        <v>1</v>
      </c>
      <c r="V26" s="220"/>
      <c r="W26" s="220">
        <v>1</v>
      </c>
      <c r="X26" s="220"/>
      <c r="Y26" s="220"/>
      <c r="Z26" s="220">
        <v>1</v>
      </c>
      <c r="AA26" s="220">
        <v>1</v>
      </c>
      <c r="AB26" s="220">
        <v>1</v>
      </c>
      <c r="AC26" s="220"/>
      <c r="AD26" s="220"/>
      <c r="AE26" s="220"/>
      <c r="AF26" s="220">
        <v>1</v>
      </c>
      <c r="AG26" s="220">
        <v>1</v>
      </c>
      <c r="AH26" s="220">
        <v>1</v>
      </c>
      <c r="AI26" s="220"/>
      <c r="AJ26" s="220"/>
      <c r="AK26" s="220"/>
      <c r="AL26" s="220"/>
      <c r="AM26" s="220">
        <v>1</v>
      </c>
      <c r="AN26" s="220"/>
      <c r="AO26" s="220"/>
      <c r="AP26" s="220">
        <v>1</v>
      </c>
      <c r="AQ26" s="220">
        <v>1</v>
      </c>
      <c r="AR26" s="220">
        <v>1</v>
      </c>
      <c r="AS26" s="220">
        <v>1</v>
      </c>
      <c r="AT26" s="220">
        <v>1</v>
      </c>
      <c r="AU26" s="220"/>
      <c r="AV26" s="222">
        <v>1</v>
      </c>
      <c r="AW26" s="222">
        <v>1</v>
      </c>
      <c r="AX26" s="220">
        <v>25</v>
      </c>
      <c r="AY26" s="221">
        <v>0.33333333333333331</v>
      </c>
      <c r="AZ26" s="219">
        <v>0</v>
      </c>
      <c r="BA26" s="220"/>
      <c r="BB26" s="219">
        <v>0.93951388888888898</v>
      </c>
      <c r="BD26" s="18">
        <f>VLOOKUP(BE26,id!$A:$C,3,0)</f>
        <v>62</v>
      </c>
      <c r="BE26" s="18" t="str">
        <f t="shared" si="0"/>
        <v>PASZKOWSKIWOJCIECH1978</v>
      </c>
      <c r="BF26" s="9" t="str">
        <f t="shared" si="7"/>
        <v>PASZKOWSKI</v>
      </c>
      <c r="BG26" s="9" t="str">
        <f t="shared" si="7"/>
        <v>WOJCIECH</v>
      </c>
      <c r="BH26" s="9">
        <f t="shared" si="2"/>
        <v>0</v>
      </c>
      <c r="BI26" s="9">
        <f t="shared" si="3"/>
        <v>1978</v>
      </c>
      <c r="BJ26" s="9">
        <f t="shared" si="4"/>
        <v>48.069578929213762</v>
      </c>
      <c r="BK26" s="9"/>
      <c r="BL26" s="9">
        <f t="shared" si="6"/>
        <v>0.9919185946238942</v>
      </c>
      <c r="BM26" s="9">
        <v>1</v>
      </c>
      <c r="BN26" s="9">
        <v>1</v>
      </c>
      <c r="BO26" s="9">
        <f t="shared" si="5"/>
        <v>1</v>
      </c>
    </row>
    <row r="27" spans="1:67">
      <c r="A27" s="228">
        <v>25</v>
      </c>
      <c r="B27" s="220">
        <v>106</v>
      </c>
      <c r="C27" s="240" t="s">
        <v>1053</v>
      </c>
      <c r="D27" s="240" t="s">
        <v>1015</v>
      </c>
      <c r="E27" s="239">
        <v>1984</v>
      </c>
      <c r="F27" s="220" t="s">
        <v>223</v>
      </c>
      <c r="G27" s="220" t="s">
        <v>519</v>
      </c>
      <c r="H27" s="220" t="s">
        <v>963</v>
      </c>
      <c r="I27" s="224">
        <v>0</v>
      </c>
      <c r="J27" s="224">
        <v>0.61216435185185181</v>
      </c>
      <c r="K27" s="223">
        <v>0.61216435185185181</v>
      </c>
      <c r="L27" s="220">
        <v>1</v>
      </c>
      <c r="M27" s="220">
        <v>1</v>
      </c>
      <c r="N27" s="220">
        <v>1</v>
      </c>
      <c r="O27" s="220">
        <v>1</v>
      </c>
      <c r="P27" s="220">
        <v>1</v>
      </c>
      <c r="Q27" s="220">
        <v>1</v>
      </c>
      <c r="R27" s="220"/>
      <c r="S27" s="220">
        <v>1</v>
      </c>
      <c r="T27" s="220">
        <v>1</v>
      </c>
      <c r="U27" s="220"/>
      <c r="V27" s="220">
        <v>1</v>
      </c>
      <c r="W27" s="220"/>
      <c r="X27" s="220">
        <v>1</v>
      </c>
      <c r="Y27" s="220">
        <v>1</v>
      </c>
      <c r="Z27" s="220">
        <v>1</v>
      </c>
      <c r="AA27" s="220"/>
      <c r="AB27" s="220"/>
      <c r="AC27" s="220">
        <v>1</v>
      </c>
      <c r="AD27" s="220"/>
      <c r="AE27" s="220">
        <v>1</v>
      </c>
      <c r="AF27" s="220">
        <v>1</v>
      </c>
      <c r="AG27" s="220"/>
      <c r="AH27" s="220"/>
      <c r="AI27" s="220">
        <v>1</v>
      </c>
      <c r="AJ27" s="220">
        <v>1</v>
      </c>
      <c r="AK27" s="220">
        <v>1</v>
      </c>
      <c r="AL27" s="220">
        <v>1</v>
      </c>
      <c r="AM27" s="220"/>
      <c r="AN27" s="220">
        <v>1</v>
      </c>
      <c r="AO27" s="220"/>
      <c r="AP27" s="220"/>
      <c r="AQ27" s="220"/>
      <c r="AR27" s="220"/>
      <c r="AS27" s="220">
        <v>1</v>
      </c>
      <c r="AT27" s="220">
        <v>1</v>
      </c>
      <c r="AU27" s="220"/>
      <c r="AV27" s="222">
        <v>1</v>
      </c>
      <c r="AW27" s="222">
        <v>1</v>
      </c>
      <c r="AX27" s="241">
        <v>24</v>
      </c>
      <c r="AY27" s="221">
        <v>0.375</v>
      </c>
      <c r="AZ27" s="219">
        <v>0</v>
      </c>
      <c r="BA27" s="220"/>
      <c r="BB27" s="219">
        <v>0.98716435185185181</v>
      </c>
      <c r="BD27" s="18">
        <f>VLOOKUP(BE27,id!$A:$C,3,0)</f>
        <v>24</v>
      </c>
      <c r="BE27" s="18" t="str">
        <f t="shared" si="0"/>
        <v>CICHOŃPAWEŁ1984</v>
      </c>
      <c r="BF27" s="9" t="str">
        <f t="shared" si="7"/>
        <v>CICHOŃ</v>
      </c>
      <c r="BG27" s="9" t="str">
        <f t="shared" si="7"/>
        <v>PAWEŁ</v>
      </c>
      <c r="BH27" s="9" t="str">
        <f t="shared" si="2"/>
        <v>KOOPER Architektura</v>
      </c>
      <c r="BI27" s="9">
        <f t="shared" si="3"/>
        <v>1984</v>
      </c>
      <c r="BJ27" s="9">
        <f t="shared" si="4"/>
        <v>45.749258421169856</v>
      </c>
      <c r="BK27" s="9"/>
      <c r="BL27" s="9">
        <f t="shared" si="6"/>
        <v>0.95172995978473707</v>
      </c>
      <c r="BM27" s="9">
        <v>1</v>
      </c>
      <c r="BN27" s="9">
        <v>1</v>
      </c>
      <c r="BO27" s="9">
        <f t="shared" si="5"/>
        <v>1</v>
      </c>
    </row>
    <row r="28" spans="1:67">
      <c r="A28" s="228">
        <v>26</v>
      </c>
      <c r="B28" s="220">
        <v>118</v>
      </c>
      <c r="C28" s="240" t="s">
        <v>1054</v>
      </c>
      <c r="D28" s="240" t="s">
        <v>1055</v>
      </c>
      <c r="E28" s="239">
        <v>1966</v>
      </c>
      <c r="F28" s="220" t="s">
        <v>986</v>
      </c>
      <c r="G28" s="220" t="s">
        <v>985</v>
      </c>
      <c r="H28" s="220" t="s">
        <v>965</v>
      </c>
      <c r="I28" s="224">
        <v>0</v>
      </c>
      <c r="J28" s="224">
        <v>0.62045138888888896</v>
      </c>
      <c r="K28" s="223">
        <v>0.62045138888888896</v>
      </c>
      <c r="L28" s="251">
        <v>1</v>
      </c>
      <c r="M28" s="220">
        <v>1</v>
      </c>
      <c r="N28" s="220">
        <v>1</v>
      </c>
      <c r="O28" s="220"/>
      <c r="P28" s="220">
        <v>1</v>
      </c>
      <c r="Q28" s="220">
        <v>1</v>
      </c>
      <c r="R28" s="220"/>
      <c r="S28" s="220">
        <v>1</v>
      </c>
      <c r="T28" s="220">
        <v>1</v>
      </c>
      <c r="U28" s="220"/>
      <c r="V28" s="220">
        <v>1</v>
      </c>
      <c r="W28" s="220"/>
      <c r="X28" s="220">
        <v>1</v>
      </c>
      <c r="Y28" s="220">
        <v>1</v>
      </c>
      <c r="Z28" s="220">
        <v>1</v>
      </c>
      <c r="AA28" s="220"/>
      <c r="AB28" s="220"/>
      <c r="AC28" s="220">
        <v>1</v>
      </c>
      <c r="AD28" s="220">
        <v>1</v>
      </c>
      <c r="AE28" s="220">
        <v>1</v>
      </c>
      <c r="AF28" s="220">
        <v>1</v>
      </c>
      <c r="AG28" s="220"/>
      <c r="AH28" s="220"/>
      <c r="AI28" s="220">
        <v>1</v>
      </c>
      <c r="AJ28" s="220">
        <v>1</v>
      </c>
      <c r="AK28" s="220">
        <v>1</v>
      </c>
      <c r="AL28" s="220"/>
      <c r="AM28" s="220"/>
      <c r="AN28" s="220">
        <v>1</v>
      </c>
      <c r="AO28" s="220">
        <v>1</v>
      </c>
      <c r="AP28" s="220"/>
      <c r="AQ28" s="220"/>
      <c r="AR28" s="220"/>
      <c r="AS28" s="220"/>
      <c r="AT28" s="220">
        <v>1</v>
      </c>
      <c r="AU28" s="220">
        <v>1</v>
      </c>
      <c r="AV28" s="222">
        <v>1</v>
      </c>
      <c r="AW28" s="222">
        <v>1</v>
      </c>
      <c r="AX28" s="220">
        <v>24</v>
      </c>
      <c r="AY28" s="221">
        <v>0.375</v>
      </c>
      <c r="AZ28" s="219">
        <v>0</v>
      </c>
      <c r="BA28" s="220"/>
      <c r="BB28" s="219">
        <v>0.99545138888888896</v>
      </c>
      <c r="BD28" s="18">
        <f>VLOOKUP(BE28,id!$A:$C,3,0)</f>
        <v>383</v>
      </c>
      <c r="BE28" s="18" t="str">
        <f t="shared" si="0"/>
        <v>SKORUPOWSKIJACEK1966</v>
      </c>
      <c r="BF28" s="9" t="str">
        <f t="shared" si="7"/>
        <v>SKORUPOWSKI</v>
      </c>
      <c r="BG28" s="9" t="str">
        <f t="shared" si="7"/>
        <v>JACEK</v>
      </c>
      <c r="BH28" s="9" t="str">
        <f t="shared" si="2"/>
        <v>Cenzus Pro Bike Team</v>
      </c>
      <c r="BI28" s="9">
        <f t="shared" si="3"/>
        <v>1966</v>
      </c>
      <c r="BJ28" s="9">
        <f t="shared" si="4"/>
        <v>45.368400246491539</v>
      </c>
      <c r="BK28" s="9"/>
      <c r="BL28" s="9">
        <f t="shared" si="6"/>
        <v>0.99167509621309879</v>
      </c>
      <c r="BM28" s="9">
        <v>1</v>
      </c>
      <c r="BN28" s="9">
        <v>1</v>
      </c>
      <c r="BO28" s="9">
        <f t="shared" si="5"/>
        <v>1</v>
      </c>
    </row>
    <row r="29" spans="1:67">
      <c r="A29" s="228">
        <v>29</v>
      </c>
      <c r="B29" s="246">
        <v>104</v>
      </c>
      <c r="C29" s="245" t="s">
        <v>1060</v>
      </c>
      <c r="D29" s="245" t="s">
        <v>1021</v>
      </c>
      <c r="E29" s="244">
        <v>1981</v>
      </c>
      <c r="F29" s="243" t="s">
        <v>159</v>
      </c>
      <c r="G29" s="243" t="s">
        <v>578</v>
      </c>
      <c r="H29" s="242" t="s">
        <v>963</v>
      </c>
      <c r="I29" s="224">
        <v>0</v>
      </c>
      <c r="J29" s="224">
        <v>0.609375</v>
      </c>
      <c r="K29" s="223">
        <v>0.609375</v>
      </c>
      <c r="L29" s="220">
        <v>1</v>
      </c>
      <c r="M29" s="220"/>
      <c r="N29" s="220"/>
      <c r="O29" s="220">
        <v>1</v>
      </c>
      <c r="P29" s="220"/>
      <c r="Q29" s="220">
        <v>1</v>
      </c>
      <c r="R29" s="220">
        <v>1</v>
      </c>
      <c r="S29" s="220">
        <v>1</v>
      </c>
      <c r="T29" s="220">
        <v>1</v>
      </c>
      <c r="U29" s="220">
        <v>1</v>
      </c>
      <c r="V29" s="220"/>
      <c r="W29" s="220">
        <v>1</v>
      </c>
      <c r="X29" s="220">
        <v>1</v>
      </c>
      <c r="Y29" s="220">
        <v>1</v>
      </c>
      <c r="Z29" s="220">
        <v>1</v>
      </c>
      <c r="AA29" s="220">
        <v>1</v>
      </c>
      <c r="AB29" s="220">
        <v>1</v>
      </c>
      <c r="AC29" s="220">
        <v>1</v>
      </c>
      <c r="AD29" s="220">
        <v>1</v>
      </c>
      <c r="AE29" s="220">
        <v>1</v>
      </c>
      <c r="AF29" s="220"/>
      <c r="AG29" s="220"/>
      <c r="AH29" s="220"/>
      <c r="AI29" s="220"/>
      <c r="AJ29" s="220">
        <v>1</v>
      </c>
      <c r="AK29" s="220"/>
      <c r="AL29" s="220">
        <v>1</v>
      </c>
      <c r="AM29" s="220">
        <v>1</v>
      </c>
      <c r="AN29" s="220"/>
      <c r="AO29" s="220">
        <v>1</v>
      </c>
      <c r="AP29" s="220">
        <v>1</v>
      </c>
      <c r="AQ29" s="220">
        <v>1</v>
      </c>
      <c r="AR29" s="220"/>
      <c r="AS29" s="220"/>
      <c r="AT29" s="220"/>
      <c r="AU29" s="220">
        <v>1</v>
      </c>
      <c r="AV29" s="222"/>
      <c r="AW29" s="222"/>
      <c r="AX29" s="241">
        <v>23</v>
      </c>
      <c r="AY29" s="221">
        <v>0.41666666666666669</v>
      </c>
      <c r="AZ29" s="219">
        <v>0</v>
      </c>
      <c r="BA29" s="220"/>
      <c r="BB29" s="219">
        <v>1.0260416666666667</v>
      </c>
      <c r="BD29" s="18">
        <f>VLOOKUP(BE29,id!$A:$C,3,0)</f>
        <v>44</v>
      </c>
      <c r="BE29" s="18" t="str">
        <f t="shared" si="0"/>
        <v>WRONAŁUKASZ1981</v>
      </c>
      <c r="BF29" s="9" t="str">
        <f t="shared" si="7"/>
        <v>WRONA</v>
      </c>
      <c r="BG29" s="9" t="str">
        <f t="shared" si="7"/>
        <v>ŁUKASZ</v>
      </c>
      <c r="BH29" s="9" t="str">
        <f t="shared" si="2"/>
        <v>Towanda</v>
      </c>
      <c r="BI29" s="9">
        <f t="shared" si="3"/>
        <v>1981</v>
      </c>
      <c r="BJ29" s="9">
        <f t="shared" si="4"/>
        <v>44.015792442188356</v>
      </c>
      <c r="BK29" s="9"/>
      <c r="BL29" s="9">
        <f t="shared" si="6"/>
        <v>0.97018612521150593</v>
      </c>
      <c r="BM29" s="9">
        <v>1</v>
      </c>
      <c r="BN29" s="9">
        <v>1</v>
      </c>
      <c r="BO29" s="9">
        <f t="shared" si="5"/>
        <v>1</v>
      </c>
    </row>
    <row r="30" spans="1:67">
      <c r="A30" s="228">
        <v>30</v>
      </c>
      <c r="B30" s="220">
        <v>152</v>
      </c>
      <c r="C30" s="240" t="s">
        <v>1041</v>
      </c>
      <c r="D30" s="240" t="s">
        <v>1061</v>
      </c>
      <c r="E30" s="239">
        <v>1999</v>
      </c>
      <c r="F30" s="220" t="s">
        <v>982</v>
      </c>
      <c r="G30" s="220" t="s">
        <v>981</v>
      </c>
      <c r="H30" s="220" t="s">
        <v>963</v>
      </c>
      <c r="I30" s="224">
        <v>0</v>
      </c>
      <c r="J30" s="224">
        <v>0.45399305555555558</v>
      </c>
      <c r="K30" s="223">
        <v>0.45399305555555558</v>
      </c>
      <c r="L30" s="220">
        <v>1</v>
      </c>
      <c r="M30" s="220"/>
      <c r="N30" s="220"/>
      <c r="O30" s="220">
        <v>1</v>
      </c>
      <c r="P30" s="220"/>
      <c r="Q30" s="220"/>
      <c r="R30" s="220">
        <v>1</v>
      </c>
      <c r="S30" s="220"/>
      <c r="T30" s="220">
        <v>1</v>
      </c>
      <c r="U30" s="220">
        <v>1</v>
      </c>
      <c r="V30" s="220"/>
      <c r="W30" s="220">
        <v>1</v>
      </c>
      <c r="X30" s="220"/>
      <c r="Y30" s="220"/>
      <c r="Z30" s="220"/>
      <c r="AA30" s="220">
        <v>1</v>
      </c>
      <c r="AB30" s="220">
        <v>1</v>
      </c>
      <c r="AC30" s="220">
        <v>1</v>
      </c>
      <c r="AD30" s="220"/>
      <c r="AE30" s="220"/>
      <c r="AF30" s="220">
        <v>1</v>
      </c>
      <c r="AG30" s="220">
        <v>1</v>
      </c>
      <c r="AH30" s="220"/>
      <c r="AI30" s="220"/>
      <c r="AJ30" s="220">
        <v>1</v>
      </c>
      <c r="AK30" s="220"/>
      <c r="AL30" s="220"/>
      <c r="AM30" s="220">
        <v>1</v>
      </c>
      <c r="AN30" s="220"/>
      <c r="AO30" s="220">
        <v>1</v>
      </c>
      <c r="AP30" s="220">
        <v>1</v>
      </c>
      <c r="AQ30" s="220">
        <v>1</v>
      </c>
      <c r="AR30" s="220">
        <v>1</v>
      </c>
      <c r="AS30" s="220">
        <v>1</v>
      </c>
      <c r="AT30" s="220">
        <v>1</v>
      </c>
      <c r="AU30" s="220"/>
      <c r="AV30" s="222"/>
      <c r="AW30" s="222"/>
      <c r="AX30" s="220">
        <v>19</v>
      </c>
      <c r="AY30" s="221">
        <v>0.58333333333333337</v>
      </c>
      <c r="AZ30" s="219">
        <v>0</v>
      </c>
      <c r="BA30" s="221"/>
      <c r="BB30" s="219">
        <v>1.0373263888888888</v>
      </c>
      <c r="BD30" s="18">
        <f>VLOOKUP(BE30,id!$A:$C,3,0)</f>
        <v>384</v>
      </c>
      <c r="BE30" s="18" t="str">
        <f t="shared" si="0"/>
        <v>KIELAKIGOR1999</v>
      </c>
      <c r="BF30" s="9" t="str">
        <f t="shared" si="7"/>
        <v>KIELAK</v>
      </c>
      <c r="BG30" s="9" t="str">
        <f t="shared" si="7"/>
        <v>IGOR</v>
      </c>
      <c r="BH30" s="9" t="str">
        <f t="shared" si="2"/>
        <v>Kielakowie.pl</v>
      </c>
      <c r="BI30" s="9">
        <f t="shared" si="3"/>
        <v>1999</v>
      </c>
      <c r="BJ30" s="9">
        <f t="shared" si="4"/>
        <v>43.536959553695937</v>
      </c>
      <c r="BK30" s="9"/>
      <c r="BL30" s="9">
        <f t="shared" si="6"/>
        <v>0.98912133891213405</v>
      </c>
      <c r="BM30" s="9">
        <v>1</v>
      </c>
      <c r="BN30" s="9">
        <v>1</v>
      </c>
      <c r="BO30" s="9">
        <f t="shared" si="5"/>
        <v>1</v>
      </c>
    </row>
    <row r="31" spans="1:67">
      <c r="A31" s="228">
        <v>31</v>
      </c>
      <c r="B31" s="220">
        <v>113</v>
      </c>
      <c r="C31" s="240" t="s">
        <v>1062</v>
      </c>
      <c r="D31" s="240" t="s">
        <v>1063</v>
      </c>
      <c r="E31" s="239">
        <v>1968</v>
      </c>
      <c r="F31" s="220" t="s">
        <v>980</v>
      </c>
      <c r="G31" s="220" t="s">
        <v>979</v>
      </c>
      <c r="H31" s="220" t="s">
        <v>965</v>
      </c>
      <c r="I31" s="224">
        <v>0</v>
      </c>
      <c r="J31" s="224">
        <v>0.58998842592592593</v>
      </c>
      <c r="K31" s="223">
        <v>0.58998842592592593</v>
      </c>
      <c r="L31" s="220"/>
      <c r="M31" s="220"/>
      <c r="N31" s="220">
        <v>1</v>
      </c>
      <c r="O31" s="220"/>
      <c r="P31" s="220">
        <v>1</v>
      </c>
      <c r="Q31" s="220">
        <v>1</v>
      </c>
      <c r="R31" s="220"/>
      <c r="S31" s="220">
        <v>1</v>
      </c>
      <c r="T31" s="220">
        <v>1</v>
      </c>
      <c r="U31" s="220"/>
      <c r="V31" s="220">
        <v>1</v>
      </c>
      <c r="W31" s="220"/>
      <c r="X31" s="220">
        <v>1</v>
      </c>
      <c r="Y31" s="220">
        <v>1</v>
      </c>
      <c r="Z31" s="220">
        <v>1</v>
      </c>
      <c r="AA31" s="220"/>
      <c r="AB31" s="220"/>
      <c r="AC31" s="220">
        <v>1</v>
      </c>
      <c r="AD31" s="220">
        <v>1</v>
      </c>
      <c r="AE31" s="220">
        <v>1</v>
      </c>
      <c r="AF31" s="220">
        <v>1</v>
      </c>
      <c r="AG31" s="220">
        <v>1</v>
      </c>
      <c r="AH31" s="220"/>
      <c r="AI31" s="220">
        <v>1</v>
      </c>
      <c r="AJ31" s="220">
        <v>1</v>
      </c>
      <c r="AK31" s="220">
        <v>1</v>
      </c>
      <c r="AL31" s="220"/>
      <c r="AM31" s="220"/>
      <c r="AN31" s="220">
        <v>1</v>
      </c>
      <c r="AO31" s="220">
        <v>1</v>
      </c>
      <c r="AP31" s="220"/>
      <c r="AQ31" s="220"/>
      <c r="AR31" s="220"/>
      <c r="AS31" s="220">
        <v>1</v>
      </c>
      <c r="AT31" s="220">
        <v>1</v>
      </c>
      <c r="AU31" s="220"/>
      <c r="AV31" s="222">
        <v>1</v>
      </c>
      <c r="AW31" s="222"/>
      <c r="AX31" s="220">
        <v>22</v>
      </c>
      <c r="AY31" s="221">
        <v>0.45833333333333331</v>
      </c>
      <c r="AZ31" s="219">
        <v>0</v>
      </c>
      <c r="BA31" s="220"/>
      <c r="BB31" s="219">
        <v>1.0483217592592593</v>
      </c>
      <c r="BD31" s="18">
        <f>VLOOKUP(BE31,id!$A:$C,3,0)</f>
        <v>385</v>
      </c>
      <c r="BE31" s="18" t="str">
        <f t="shared" si="0"/>
        <v>ROZWADOWSKIPAWEł1968</v>
      </c>
      <c r="BF31" s="9" t="str">
        <f t="shared" si="7"/>
        <v>ROZWADOWSKI</v>
      </c>
      <c r="BG31" s="9" t="str">
        <f t="shared" si="7"/>
        <v>PAWEł</v>
      </c>
      <c r="BH31" s="9" t="str">
        <f t="shared" si="2"/>
        <v>KIno Stowarzysze</v>
      </c>
      <c r="BI31" s="9">
        <f t="shared" si="3"/>
        <v>1968</v>
      </c>
      <c r="BJ31" s="9">
        <f t="shared" si="4"/>
        <v>43.080320176649167</v>
      </c>
      <c r="BK31" s="9"/>
      <c r="BL31" s="9">
        <f t="shared" si="6"/>
        <v>0.98951145459563894</v>
      </c>
      <c r="BM31" s="9">
        <v>1</v>
      </c>
      <c r="BN31" s="9">
        <v>1</v>
      </c>
      <c r="BO31" s="9">
        <f t="shared" si="5"/>
        <v>1</v>
      </c>
    </row>
    <row r="32" spans="1:67">
      <c r="A32" s="228">
        <v>32</v>
      </c>
      <c r="B32" s="220">
        <v>126</v>
      </c>
      <c r="C32" s="240" t="s">
        <v>1058</v>
      </c>
      <c r="D32" s="240" t="s">
        <v>1023</v>
      </c>
      <c r="E32" s="239">
        <v>1976</v>
      </c>
      <c r="F32" s="220" t="s">
        <v>978</v>
      </c>
      <c r="G32" s="220" t="s">
        <v>977</v>
      </c>
      <c r="H32" s="220" t="s">
        <v>963</v>
      </c>
      <c r="I32" s="224">
        <v>0</v>
      </c>
      <c r="J32" s="224">
        <v>0.55229166666666663</v>
      </c>
      <c r="K32" s="223">
        <v>0.55229166666666663</v>
      </c>
      <c r="L32" s="220"/>
      <c r="M32" s="220">
        <v>1</v>
      </c>
      <c r="N32" s="220">
        <v>1</v>
      </c>
      <c r="O32" s="220">
        <v>1</v>
      </c>
      <c r="P32" s="220">
        <v>1</v>
      </c>
      <c r="Q32" s="220">
        <v>1</v>
      </c>
      <c r="R32" s="220"/>
      <c r="S32" s="220">
        <v>1</v>
      </c>
      <c r="T32" s="220">
        <v>1</v>
      </c>
      <c r="U32" s="220"/>
      <c r="V32" s="220">
        <v>1</v>
      </c>
      <c r="W32" s="220"/>
      <c r="X32" s="220">
        <v>1</v>
      </c>
      <c r="Y32" s="220">
        <v>1</v>
      </c>
      <c r="Z32" s="220">
        <v>1</v>
      </c>
      <c r="AA32" s="220"/>
      <c r="AB32" s="220"/>
      <c r="AC32" s="220"/>
      <c r="AD32" s="220">
        <v>1</v>
      </c>
      <c r="AE32" s="220">
        <v>1</v>
      </c>
      <c r="AF32" s="220">
        <v>1</v>
      </c>
      <c r="AG32" s="220"/>
      <c r="AH32" s="220"/>
      <c r="AI32" s="220">
        <v>1</v>
      </c>
      <c r="AJ32" s="220">
        <v>1</v>
      </c>
      <c r="AK32" s="220">
        <v>1</v>
      </c>
      <c r="AL32" s="220"/>
      <c r="AM32" s="220"/>
      <c r="AN32" s="220">
        <v>1</v>
      </c>
      <c r="AO32" s="220">
        <v>1</v>
      </c>
      <c r="AP32" s="220"/>
      <c r="AQ32" s="220"/>
      <c r="AR32" s="220"/>
      <c r="AS32" s="220">
        <v>1</v>
      </c>
      <c r="AT32" s="220">
        <v>1</v>
      </c>
      <c r="AU32" s="220"/>
      <c r="AV32" s="222"/>
      <c r="AW32" s="222"/>
      <c r="AX32" s="241">
        <v>21</v>
      </c>
      <c r="AY32" s="221">
        <v>0.5</v>
      </c>
      <c r="AZ32" s="219">
        <v>0</v>
      </c>
      <c r="BA32" s="220"/>
      <c r="BB32" s="219">
        <v>1.0522916666666666</v>
      </c>
      <c r="BD32" s="18">
        <f>VLOOKUP(BE32,id!$A:$C,3,0)</f>
        <v>386</v>
      </c>
      <c r="BE32" s="18" t="str">
        <f t="shared" si="0"/>
        <v>BIOLIKGRZEGORZ1976</v>
      </c>
      <c r="BF32" s="9" t="str">
        <f t="shared" si="7"/>
        <v>BIOLIK</v>
      </c>
      <c r="BG32" s="9" t="str">
        <f t="shared" si="7"/>
        <v>GRZEGORZ</v>
      </c>
      <c r="BH32" s="9" t="str">
        <f t="shared" si="2"/>
        <v>Bioliki</v>
      </c>
      <c r="BI32" s="9">
        <f t="shared" si="3"/>
        <v>1976</v>
      </c>
      <c r="BJ32" s="9">
        <f t="shared" si="4"/>
        <v>42.91779405618248</v>
      </c>
      <c r="BK32" s="9"/>
      <c r="BL32" s="9">
        <f t="shared" si="6"/>
        <v>0.99622736971776771</v>
      </c>
      <c r="BM32" s="9">
        <v>1</v>
      </c>
      <c r="BN32" s="9">
        <v>1</v>
      </c>
      <c r="BO32" s="9">
        <f t="shared" si="5"/>
        <v>1</v>
      </c>
    </row>
    <row r="33" spans="1:67">
      <c r="A33" s="228">
        <v>34</v>
      </c>
      <c r="B33" s="220">
        <v>111</v>
      </c>
      <c r="C33" s="240" t="s">
        <v>1066</v>
      </c>
      <c r="D33" s="240" t="s">
        <v>1037</v>
      </c>
      <c r="E33" s="239">
        <v>1982</v>
      </c>
      <c r="F33" s="220" t="s">
        <v>227</v>
      </c>
      <c r="G33" s="220" t="s">
        <v>307</v>
      </c>
      <c r="H33" s="220" t="s">
        <v>963</v>
      </c>
      <c r="I33" s="224">
        <v>0</v>
      </c>
      <c r="J33" s="224">
        <v>0.60960648148148155</v>
      </c>
      <c r="K33" s="223">
        <v>0.60960648148148155</v>
      </c>
      <c r="L33" s="220">
        <v>1</v>
      </c>
      <c r="M33" s="220"/>
      <c r="N33" s="220"/>
      <c r="O33" s="220">
        <v>1</v>
      </c>
      <c r="P33" s="220"/>
      <c r="Q33" s="220"/>
      <c r="R33" s="220">
        <v>1</v>
      </c>
      <c r="S33" s="220"/>
      <c r="T33" s="220"/>
      <c r="U33" s="220">
        <v>1</v>
      </c>
      <c r="V33" s="220"/>
      <c r="W33" s="220">
        <v>1</v>
      </c>
      <c r="X33" s="220"/>
      <c r="Y33" s="220">
        <v>1</v>
      </c>
      <c r="Z33" s="220"/>
      <c r="AA33" s="220">
        <v>1</v>
      </c>
      <c r="AB33" s="220">
        <v>1</v>
      </c>
      <c r="AC33" s="220"/>
      <c r="AD33" s="220"/>
      <c r="AE33" s="220">
        <v>1</v>
      </c>
      <c r="AF33" s="220">
        <v>1</v>
      </c>
      <c r="AG33" s="220">
        <v>1</v>
      </c>
      <c r="AH33" s="220">
        <v>1</v>
      </c>
      <c r="AI33" s="220"/>
      <c r="AJ33" s="220"/>
      <c r="AK33" s="220"/>
      <c r="AL33" s="220"/>
      <c r="AM33" s="220">
        <v>1</v>
      </c>
      <c r="AN33" s="220"/>
      <c r="AO33" s="220">
        <v>1</v>
      </c>
      <c r="AP33" s="220">
        <v>1</v>
      </c>
      <c r="AQ33" s="220">
        <v>1</v>
      </c>
      <c r="AR33" s="220">
        <v>1</v>
      </c>
      <c r="AS33" s="220">
        <v>1</v>
      </c>
      <c r="AT33" s="220">
        <v>1</v>
      </c>
      <c r="AU33" s="220">
        <v>1</v>
      </c>
      <c r="AV33" s="222">
        <v>1</v>
      </c>
      <c r="AW33" s="222">
        <v>1</v>
      </c>
      <c r="AX33" s="220">
        <v>22</v>
      </c>
      <c r="AY33" s="221">
        <v>0.45833333333333331</v>
      </c>
      <c r="AZ33" s="219">
        <v>0</v>
      </c>
      <c r="BA33" s="220"/>
      <c r="BB33" s="219">
        <v>1.0679398148148149</v>
      </c>
      <c r="BD33" s="18">
        <f>VLOOKUP(BE33,id!$A:$C,3,0)</f>
        <v>40</v>
      </c>
      <c r="BE33" s="18" t="str">
        <f t="shared" si="0"/>
        <v>STEFAŃSKITOMASZ1982</v>
      </c>
      <c r="BF33" s="9" t="str">
        <f t="shared" si="7"/>
        <v>STEFAŃSKI</v>
      </c>
      <c r="BG33" s="9" t="str">
        <f t="shared" si="7"/>
        <v>TOMASZ</v>
      </c>
      <c r="BH33" s="9" t="str">
        <f t="shared" si="2"/>
        <v>Welocypedy</v>
      </c>
      <c r="BI33" s="9">
        <f t="shared" si="3"/>
        <v>1982</v>
      </c>
      <c r="BJ33" s="9">
        <f t="shared" si="4"/>
        <v>42.288934648314708</v>
      </c>
      <c r="BK33" s="9"/>
      <c r="BL33" s="9">
        <f t="shared" si="6"/>
        <v>0.98534735016798514</v>
      </c>
      <c r="BM33" s="9">
        <v>1</v>
      </c>
      <c r="BN33" s="9">
        <v>1</v>
      </c>
      <c r="BO33" s="9">
        <f t="shared" si="5"/>
        <v>1</v>
      </c>
    </row>
    <row r="34" spans="1:67">
      <c r="A34" s="228">
        <v>35</v>
      </c>
      <c r="B34" s="220">
        <v>110</v>
      </c>
      <c r="C34" s="240" t="s">
        <v>1067</v>
      </c>
      <c r="D34" s="240" t="s">
        <v>1023</v>
      </c>
      <c r="E34" s="239">
        <v>1974</v>
      </c>
      <c r="F34" s="220" t="s">
        <v>227</v>
      </c>
      <c r="G34" s="220" t="s">
        <v>883</v>
      </c>
      <c r="H34" s="220" t="s">
        <v>963</v>
      </c>
      <c r="I34" s="224">
        <v>0</v>
      </c>
      <c r="J34" s="224">
        <v>0.60996527777777776</v>
      </c>
      <c r="K34" s="223">
        <v>0.60996527777777776</v>
      </c>
      <c r="L34" s="220">
        <v>1</v>
      </c>
      <c r="M34" s="220"/>
      <c r="N34" s="220"/>
      <c r="O34" s="220">
        <v>1</v>
      </c>
      <c r="P34" s="220"/>
      <c r="Q34" s="220"/>
      <c r="R34" s="220">
        <v>1</v>
      </c>
      <c r="S34" s="220"/>
      <c r="T34" s="220"/>
      <c r="U34" s="220">
        <v>1</v>
      </c>
      <c r="V34" s="220"/>
      <c r="W34" s="220">
        <v>1</v>
      </c>
      <c r="X34" s="220"/>
      <c r="Y34" s="220">
        <v>1</v>
      </c>
      <c r="Z34" s="220"/>
      <c r="AA34" s="220">
        <v>1</v>
      </c>
      <c r="AB34" s="220">
        <v>1</v>
      </c>
      <c r="AC34" s="220"/>
      <c r="AD34" s="220"/>
      <c r="AE34" s="220">
        <v>1</v>
      </c>
      <c r="AF34" s="220">
        <v>1</v>
      </c>
      <c r="AG34" s="220">
        <v>1</v>
      </c>
      <c r="AH34" s="220">
        <v>1</v>
      </c>
      <c r="AI34" s="220"/>
      <c r="AJ34" s="220"/>
      <c r="AK34" s="220"/>
      <c r="AL34" s="220"/>
      <c r="AM34" s="220">
        <v>1</v>
      </c>
      <c r="AN34" s="220"/>
      <c r="AO34" s="220">
        <v>1</v>
      </c>
      <c r="AP34" s="220">
        <v>1</v>
      </c>
      <c r="AQ34" s="220">
        <v>1</v>
      </c>
      <c r="AR34" s="220">
        <v>1</v>
      </c>
      <c r="AS34" s="220">
        <v>1</v>
      </c>
      <c r="AT34" s="220">
        <v>1</v>
      </c>
      <c r="AU34" s="220">
        <v>1</v>
      </c>
      <c r="AV34" s="222">
        <v>1</v>
      </c>
      <c r="AW34" s="222">
        <v>1</v>
      </c>
      <c r="AX34" s="220">
        <v>22</v>
      </c>
      <c r="AY34" s="221">
        <v>0.45833333333333331</v>
      </c>
      <c r="AZ34" s="219">
        <v>0</v>
      </c>
      <c r="BA34" s="220"/>
      <c r="BB34" s="219">
        <v>1.068298611111111</v>
      </c>
      <c r="BD34" s="18">
        <f>VLOOKUP(BE34,id!$A:$C,3,0)</f>
        <v>42</v>
      </c>
      <c r="BE34" s="18" t="str">
        <f t="shared" si="0"/>
        <v>RYGALSKIGRZEGORZ1974</v>
      </c>
      <c r="BF34" s="9" t="str">
        <f t="shared" si="7"/>
        <v>RYGALSKI</v>
      </c>
      <c r="BG34" s="9" t="str">
        <f t="shared" si="7"/>
        <v>GRZEGORZ</v>
      </c>
      <c r="BH34" s="9" t="str">
        <f t="shared" si="2"/>
        <v>Welocypedy</v>
      </c>
      <c r="BI34" s="9">
        <f t="shared" si="3"/>
        <v>1974</v>
      </c>
      <c r="BJ34" s="9">
        <f t="shared" si="4"/>
        <v>42.274731584706544</v>
      </c>
      <c r="BK34" s="9"/>
      <c r="BL34" s="9">
        <f t="shared" si="6"/>
        <v>0.99966414231698486</v>
      </c>
      <c r="BM34" s="9">
        <v>1</v>
      </c>
      <c r="BN34" s="9">
        <v>1</v>
      </c>
      <c r="BO34" s="9">
        <f t="shared" si="5"/>
        <v>1</v>
      </c>
    </row>
    <row r="35" spans="1:67">
      <c r="A35" s="228">
        <v>36</v>
      </c>
      <c r="B35" s="220">
        <v>137</v>
      </c>
      <c r="C35" s="240" t="s">
        <v>1068</v>
      </c>
      <c r="D35" s="240" t="s">
        <v>1029</v>
      </c>
      <c r="E35" s="239">
        <v>1979</v>
      </c>
      <c r="F35" s="220" t="s">
        <v>3</v>
      </c>
      <c r="G35" s="220" t="s">
        <v>307</v>
      </c>
      <c r="H35" s="220" t="s">
        <v>963</v>
      </c>
      <c r="I35" s="224">
        <v>0</v>
      </c>
      <c r="J35" s="224">
        <v>0.61564814814814806</v>
      </c>
      <c r="K35" s="223">
        <v>0.61564814814814806</v>
      </c>
      <c r="L35" s="220">
        <v>1</v>
      </c>
      <c r="M35" s="220">
        <v>1</v>
      </c>
      <c r="N35" s="220">
        <v>1</v>
      </c>
      <c r="O35" s="220"/>
      <c r="P35" s="220">
        <v>1</v>
      </c>
      <c r="Q35" s="220">
        <v>1</v>
      </c>
      <c r="R35" s="220"/>
      <c r="S35" s="220">
        <v>1</v>
      </c>
      <c r="T35" s="220">
        <v>1</v>
      </c>
      <c r="U35" s="220"/>
      <c r="V35" s="220">
        <v>1</v>
      </c>
      <c r="W35" s="220"/>
      <c r="X35" s="220">
        <v>1</v>
      </c>
      <c r="Y35" s="220">
        <v>1</v>
      </c>
      <c r="Z35" s="220">
        <v>1</v>
      </c>
      <c r="AA35" s="220"/>
      <c r="AB35" s="220"/>
      <c r="AC35" s="220"/>
      <c r="AD35" s="220">
        <v>1</v>
      </c>
      <c r="AE35" s="220">
        <v>1</v>
      </c>
      <c r="AF35" s="220"/>
      <c r="AG35" s="220">
        <v>1</v>
      </c>
      <c r="AH35" s="220"/>
      <c r="AI35" s="220">
        <v>1</v>
      </c>
      <c r="AJ35" s="220">
        <v>1</v>
      </c>
      <c r="AK35" s="220"/>
      <c r="AL35" s="220">
        <v>1</v>
      </c>
      <c r="AM35" s="220"/>
      <c r="AN35" s="220">
        <v>1</v>
      </c>
      <c r="AO35" s="220"/>
      <c r="AP35" s="220"/>
      <c r="AQ35" s="220">
        <v>1</v>
      </c>
      <c r="AR35" s="220">
        <v>1</v>
      </c>
      <c r="AS35" s="220">
        <v>1</v>
      </c>
      <c r="AT35" s="220"/>
      <c r="AU35" s="220">
        <v>1</v>
      </c>
      <c r="AV35" s="222"/>
      <c r="AW35" s="222"/>
      <c r="AX35" s="220">
        <v>22</v>
      </c>
      <c r="AY35" s="221">
        <v>0.45833333333333331</v>
      </c>
      <c r="AZ35" s="219">
        <v>0</v>
      </c>
      <c r="BA35" s="220"/>
      <c r="BB35" s="219">
        <v>1.0739814814814814</v>
      </c>
      <c r="BD35" s="18">
        <f>VLOOKUP(BE35,id!$A:$C,3,0)</f>
        <v>133</v>
      </c>
      <c r="BE35" s="18" t="str">
        <f t="shared" si="0"/>
        <v>MIERZWICKIKRZYSZTOF1979</v>
      </c>
      <c r="BF35" s="9" t="str">
        <f t="shared" si="7"/>
        <v>MIERZWICKI</v>
      </c>
      <c r="BG35" s="9" t="str">
        <f t="shared" si="7"/>
        <v>KRZYSZTOF</v>
      </c>
      <c r="BH35" s="9" t="str">
        <f t="shared" si="2"/>
        <v>Mazurskie Tropy</v>
      </c>
      <c r="BI35" s="9">
        <f t="shared" si="3"/>
        <v>1979</v>
      </c>
      <c r="BJ35" s="9">
        <f t="shared" si="4"/>
        <v>42.051038882662283</v>
      </c>
      <c r="BK35" s="9"/>
      <c r="BL35" s="9">
        <f t="shared" si="6"/>
        <v>0.99470859556858349</v>
      </c>
      <c r="BM35" s="9">
        <v>1</v>
      </c>
      <c r="BN35" s="9">
        <v>1</v>
      </c>
      <c r="BO35" s="9">
        <f t="shared" si="5"/>
        <v>1</v>
      </c>
    </row>
    <row r="36" spans="1:67">
      <c r="A36" s="228">
        <v>37</v>
      </c>
      <c r="B36" s="246">
        <v>119</v>
      </c>
      <c r="C36" s="245" t="s">
        <v>1069</v>
      </c>
      <c r="D36" s="245" t="s">
        <v>1070</v>
      </c>
      <c r="E36" s="244">
        <v>1975</v>
      </c>
      <c r="F36" s="243" t="s">
        <v>976</v>
      </c>
      <c r="G36" s="243" t="s">
        <v>307</v>
      </c>
      <c r="H36" s="242" t="s">
        <v>963</v>
      </c>
      <c r="I36" s="224">
        <v>0</v>
      </c>
      <c r="J36" s="224">
        <v>0.6205208333333333</v>
      </c>
      <c r="K36" s="223">
        <v>0.6205208333333333</v>
      </c>
      <c r="L36" s="220">
        <v>1</v>
      </c>
      <c r="M36" s="220">
        <v>1</v>
      </c>
      <c r="N36" s="220">
        <v>1</v>
      </c>
      <c r="O36" s="220"/>
      <c r="P36" s="220">
        <v>1</v>
      </c>
      <c r="Q36" s="220">
        <v>1</v>
      </c>
      <c r="R36" s="220"/>
      <c r="S36" s="220">
        <v>1</v>
      </c>
      <c r="T36" s="220">
        <v>1</v>
      </c>
      <c r="U36" s="220"/>
      <c r="V36" s="220">
        <v>1</v>
      </c>
      <c r="W36" s="220"/>
      <c r="X36" s="220">
        <v>1</v>
      </c>
      <c r="Y36" s="220">
        <v>1</v>
      </c>
      <c r="Z36" s="220">
        <v>1</v>
      </c>
      <c r="AA36" s="220"/>
      <c r="AB36" s="220"/>
      <c r="AC36" s="220">
        <v>1</v>
      </c>
      <c r="AD36" s="220">
        <v>1</v>
      </c>
      <c r="AE36" s="220">
        <v>1</v>
      </c>
      <c r="AF36" s="220">
        <v>1</v>
      </c>
      <c r="AG36" s="220"/>
      <c r="AH36" s="220"/>
      <c r="AI36" s="220">
        <v>1</v>
      </c>
      <c r="AJ36" s="220">
        <v>1</v>
      </c>
      <c r="AK36" s="220">
        <v>1</v>
      </c>
      <c r="AL36" s="220"/>
      <c r="AM36" s="220"/>
      <c r="AN36" s="220">
        <v>1</v>
      </c>
      <c r="AO36" s="220">
        <v>1</v>
      </c>
      <c r="AP36" s="220"/>
      <c r="AQ36" s="220"/>
      <c r="AR36" s="220"/>
      <c r="AS36" s="220"/>
      <c r="AT36" s="220">
        <v>1</v>
      </c>
      <c r="AU36" s="220">
        <v>1</v>
      </c>
      <c r="AV36" s="222"/>
      <c r="AW36" s="222"/>
      <c r="AX36" s="220">
        <v>22</v>
      </c>
      <c r="AY36" s="221">
        <v>0.45833333333333331</v>
      </c>
      <c r="AZ36" s="219">
        <v>0</v>
      </c>
      <c r="BA36" s="220"/>
      <c r="BB36" s="219">
        <v>1.0788541666666667</v>
      </c>
      <c r="BD36" s="18">
        <f>VLOOKUP(BE36,id!$A:$C,3,0)</f>
        <v>387</v>
      </c>
      <c r="BE36" s="18" t="str">
        <f t="shared" si="0"/>
        <v>WASIAKGERARD1975</v>
      </c>
      <c r="BF36" s="9" t="str">
        <f t="shared" si="7"/>
        <v>WASIAK</v>
      </c>
      <c r="BG36" s="9" t="str">
        <f t="shared" si="7"/>
        <v>GERARD</v>
      </c>
      <c r="BH36" s="9" t="str">
        <f t="shared" si="2"/>
        <v>IBOX MTB TEAM</v>
      </c>
      <c r="BI36" s="9">
        <f t="shared" si="3"/>
        <v>1975</v>
      </c>
      <c r="BJ36" s="9">
        <f t="shared" si="4"/>
        <v>41.861113793140426</v>
      </c>
      <c r="BK36" s="9"/>
      <c r="BL36" s="9">
        <f t="shared" si="6"/>
        <v>0.99548346260714704</v>
      </c>
      <c r="BM36" s="9">
        <v>1</v>
      </c>
      <c r="BN36" s="9">
        <v>1</v>
      </c>
      <c r="BO36" s="9">
        <f t="shared" si="5"/>
        <v>1</v>
      </c>
    </row>
    <row r="37" spans="1:67">
      <c r="A37" s="228">
        <v>38</v>
      </c>
      <c r="B37" s="220">
        <v>149</v>
      </c>
      <c r="C37" s="240" t="s">
        <v>1071</v>
      </c>
      <c r="D37" s="240" t="s">
        <v>1072</v>
      </c>
      <c r="E37" s="239">
        <v>1975</v>
      </c>
      <c r="F37" s="220" t="s">
        <v>975</v>
      </c>
      <c r="G37" s="220" t="s">
        <v>400</v>
      </c>
      <c r="H37" s="220" t="s">
        <v>963</v>
      </c>
      <c r="I37" s="224">
        <v>0</v>
      </c>
      <c r="J37" s="224">
        <v>0.50195601851851857</v>
      </c>
      <c r="K37" s="223">
        <v>0.50195601851851857</v>
      </c>
      <c r="L37" s="220">
        <v>1</v>
      </c>
      <c r="M37" s="220"/>
      <c r="N37" s="220"/>
      <c r="O37" s="220">
        <v>1</v>
      </c>
      <c r="P37" s="220"/>
      <c r="Q37" s="220"/>
      <c r="R37" s="220">
        <v>1</v>
      </c>
      <c r="S37" s="220"/>
      <c r="T37" s="220">
        <v>1</v>
      </c>
      <c r="U37" s="220">
        <v>1</v>
      </c>
      <c r="V37" s="220"/>
      <c r="W37" s="220">
        <v>1</v>
      </c>
      <c r="X37" s="220"/>
      <c r="Y37" s="220"/>
      <c r="Z37" s="220">
        <v>1</v>
      </c>
      <c r="AA37" s="220">
        <v>1</v>
      </c>
      <c r="AB37" s="220">
        <v>1</v>
      </c>
      <c r="AC37" s="220"/>
      <c r="AD37" s="220"/>
      <c r="AE37" s="220"/>
      <c r="AF37" s="220">
        <v>1</v>
      </c>
      <c r="AG37" s="220">
        <v>1</v>
      </c>
      <c r="AH37" s="220">
        <v>1</v>
      </c>
      <c r="AI37" s="220"/>
      <c r="AJ37" s="220">
        <v>1</v>
      </c>
      <c r="AK37" s="220"/>
      <c r="AL37" s="220"/>
      <c r="AM37" s="220">
        <v>1</v>
      </c>
      <c r="AN37" s="220"/>
      <c r="AO37" s="220"/>
      <c r="AP37" s="220"/>
      <c r="AQ37" s="220">
        <v>1</v>
      </c>
      <c r="AR37" s="220">
        <v>1</v>
      </c>
      <c r="AS37" s="220">
        <v>1</v>
      </c>
      <c r="AT37" s="220">
        <v>1</v>
      </c>
      <c r="AU37" s="220">
        <v>1</v>
      </c>
      <c r="AV37" s="222"/>
      <c r="AW37" s="222"/>
      <c r="AX37" s="220">
        <v>19</v>
      </c>
      <c r="AY37" s="221">
        <v>0.58333333333333337</v>
      </c>
      <c r="AZ37" s="219">
        <v>0</v>
      </c>
      <c r="BA37" s="220"/>
      <c r="BB37" s="219">
        <v>1.085289351851852</v>
      </c>
      <c r="BD37" s="18">
        <f>VLOOKUP(BE37,id!$A:$C,3,0)</f>
        <v>130</v>
      </c>
      <c r="BE37" s="18" t="str">
        <f t="shared" si="0"/>
        <v>BENESZRAFAŁ1975</v>
      </c>
      <c r="BF37" s="9" t="str">
        <f t="shared" si="7"/>
        <v>BENESZ</v>
      </c>
      <c r="BG37" s="9" t="str">
        <f t="shared" si="7"/>
        <v>RAFAŁ</v>
      </c>
      <c r="BH37" s="9" t="str">
        <f t="shared" si="2"/>
        <v>Żółwik</v>
      </c>
      <c r="BI37" s="9">
        <f t="shared" si="3"/>
        <v>1975</v>
      </c>
      <c r="BJ37" s="9">
        <f t="shared" si="4"/>
        <v>41.612899785643421</v>
      </c>
      <c r="BK37" s="9"/>
      <c r="BL37" s="9">
        <f t="shared" si="6"/>
        <v>0.99407053503823206</v>
      </c>
      <c r="BM37" s="9">
        <v>1</v>
      </c>
      <c r="BN37" s="9">
        <v>1</v>
      </c>
      <c r="BO37" s="9">
        <f t="shared" si="5"/>
        <v>1</v>
      </c>
    </row>
    <row r="38" spans="1:67">
      <c r="A38" s="228">
        <v>39</v>
      </c>
      <c r="B38" s="246">
        <v>129</v>
      </c>
      <c r="C38" s="245" t="s">
        <v>1073</v>
      </c>
      <c r="D38" s="245" t="s">
        <v>1023</v>
      </c>
      <c r="E38" s="244">
        <v>1984</v>
      </c>
      <c r="F38" s="243" t="s">
        <v>974</v>
      </c>
      <c r="G38" s="243" t="s">
        <v>972</v>
      </c>
      <c r="H38" s="242" t="s">
        <v>963</v>
      </c>
      <c r="I38" s="224">
        <v>0</v>
      </c>
      <c r="J38" s="224">
        <v>0.55935185185185188</v>
      </c>
      <c r="K38" s="223">
        <v>0.55935185185185188</v>
      </c>
      <c r="L38" s="220">
        <v>1</v>
      </c>
      <c r="M38" s="220"/>
      <c r="N38" s="220">
        <v>1</v>
      </c>
      <c r="O38" s="220">
        <v>1</v>
      </c>
      <c r="P38" s="220">
        <v>1</v>
      </c>
      <c r="Q38" s="220">
        <v>1</v>
      </c>
      <c r="R38" s="220">
        <v>1</v>
      </c>
      <c r="S38" s="220">
        <v>1</v>
      </c>
      <c r="T38" s="220"/>
      <c r="U38" s="220">
        <v>1</v>
      </c>
      <c r="V38" s="220"/>
      <c r="W38" s="220">
        <v>1</v>
      </c>
      <c r="X38" s="220">
        <v>1</v>
      </c>
      <c r="Y38" s="220">
        <v>1</v>
      </c>
      <c r="Z38" s="220">
        <v>1</v>
      </c>
      <c r="AA38" s="220">
        <v>1</v>
      </c>
      <c r="AB38" s="220">
        <v>1</v>
      </c>
      <c r="AC38" s="220">
        <v>1</v>
      </c>
      <c r="AD38" s="220"/>
      <c r="AE38" s="220">
        <v>1</v>
      </c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>
        <v>1</v>
      </c>
      <c r="AQ38" s="220">
        <v>1</v>
      </c>
      <c r="AR38" s="220"/>
      <c r="AS38" s="220"/>
      <c r="AT38" s="220"/>
      <c r="AU38" s="220">
        <v>1</v>
      </c>
      <c r="AV38" s="222"/>
      <c r="AW38" s="222"/>
      <c r="AX38" s="241">
        <v>19</v>
      </c>
      <c r="AY38" s="221">
        <v>0.58333333333333337</v>
      </c>
      <c r="AZ38" s="219">
        <v>0</v>
      </c>
      <c r="BA38" s="220"/>
      <c r="BB38" s="219">
        <v>1.1426851851851851</v>
      </c>
      <c r="BD38" s="18">
        <f>VLOOKUP(BE38,id!$A:$C,3,0)</f>
        <v>388</v>
      </c>
      <c r="BE38" s="18" t="str">
        <f t="shared" si="0"/>
        <v>ZAJĄCGRZEGORZ1984</v>
      </c>
      <c r="BF38" s="9" t="str">
        <f t="shared" si="7"/>
        <v>ZAJĄC</v>
      </c>
      <c r="BG38" s="9" t="str">
        <f t="shared" si="7"/>
        <v>GRZEGORZ</v>
      </c>
      <c r="BH38" s="9" t="str">
        <f t="shared" si="2"/>
        <v>WIĘCEJ FUNKU</v>
      </c>
      <c r="BI38" s="9">
        <f t="shared" si="3"/>
        <v>1984</v>
      </c>
      <c r="BJ38" s="9">
        <f t="shared" si="4"/>
        <v>39.522729114334318</v>
      </c>
      <c r="BK38" s="9"/>
      <c r="BL38" s="9">
        <f t="shared" si="6"/>
        <v>0.94977108824244405</v>
      </c>
      <c r="BM38" s="9">
        <v>1</v>
      </c>
      <c r="BN38" s="9">
        <v>1</v>
      </c>
      <c r="BO38" s="9">
        <f t="shared" si="5"/>
        <v>1</v>
      </c>
    </row>
    <row r="39" spans="1:67">
      <c r="A39" s="228">
        <v>40</v>
      </c>
      <c r="B39" s="220">
        <v>139</v>
      </c>
      <c r="C39" s="240" t="s">
        <v>1074</v>
      </c>
      <c r="D39" s="240" t="s">
        <v>1075</v>
      </c>
      <c r="E39" s="239">
        <v>1965</v>
      </c>
      <c r="F39" s="220"/>
      <c r="G39" s="220" t="s">
        <v>973</v>
      </c>
      <c r="H39" s="220" t="s">
        <v>965</v>
      </c>
      <c r="I39" s="224">
        <v>0</v>
      </c>
      <c r="J39" s="224">
        <v>0.49223379629629632</v>
      </c>
      <c r="K39" s="223">
        <v>0.49223379629629632</v>
      </c>
      <c r="L39" s="220"/>
      <c r="M39" s="220">
        <v>1</v>
      </c>
      <c r="N39" s="220">
        <v>1</v>
      </c>
      <c r="O39" s="220"/>
      <c r="P39" s="220">
        <v>1</v>
      </c>
      <c r="Q39" s="220">
        <v>1</v>
      </c>
      <c r="R39" s="220"/>
      <c r="S39" s="220">
        <v>1</v>
      </c>
      <c r="T39" s="220">
        <v>1</v>
      </c>
      <c r="U39" s="220"/>
      <c r="V39" s="220">
        <v>1</v>
      </c>
      <c r="W39" s="220"/>
      <c r="X39" s="220">
        <v>1</v>
      </c>
      <c r="Y39" s="220">
        <v>1</v>
      </c>
      <c r="Z39" s="220">
        <v>1</v>
      </c>
      <c r="AA39" s="220"/>
      <c r="AB39" s="220"/>
      <c r="AC39" s="220">
        <v>1</v>
      </c>
      <c r="AD39" s="220">
        <v>1</v>
      </c>
      <c r="AE39" s="220">
        <v>1</v>
      </c>
      <c r="AF39" s="220"/>
      <c r="AG39" s="238"/>
      <c r="AH39" s="220"/>
      <c r="AI39" s="220">
        <v>1</v>
      </c>
      <c r="AJ39" s="220">
        <v>1</v>
      </c>
      <c r="AK39" s="220"/>
      <c r="AL39" s="220"/>
      <c r="AM39" s="220"/>
      <c r="AN39" s="220">
        <v>1</v>
      </c>
      <c r="AO39" s="220"/>
      <c r="AP39" s="220"/>
      <c r="AQ39" s="220"/>
      <c r="AR39" s="220"/>
      <c r="AS39" s="220"/>
      <c r="AT39" s="220"/>
      <c r="AU39" s="220"/>
      <c r="AV39" s="222"/>
      <c r="AW39" s="222"/>
      <c r="AX39" s="220">
        <v>16</v>
      </c>
      <c r="AY39" s="221">
        <v>0.70833333333333337</v>
      </c>
      <c r="AZ39" s="219">
        <v>0</v>
      </c>
      <c r="BA39" s="220"/>
      <c r="BB39" s="219">
        <v>1.2005671296296296</v>
      </c>
      <c r="BD39" s="18">
        <f>VLOOKUP(BE39,id!$A:$C,3,0)</f>
        <v>37</v>
      </c>
      <c r="BE39" s="18" t="str">
        <f t="shared" si="0"/>
        <v>SMEJDAANDRZEJ1965</v>
      </c>
      <c r="BF39" s="9" t="str">
        <f t="shared" si="7"/>
        <v>SMEJDA</v>
      </c>
      <c r="BG39" s="9" t="str">
        <f t="shared" si="7"/>
        <v>ANDRZEJ</v>
      </c>
      <c r="BH39" s="9">
        <f t="shared" si="2"/>
        <v>0</v>
      </c>
      <c r="BI39" s="9">
        <f t="shared" si="3"/>
        <v>1965</v>
      </c>
      <c r="BJ39" s="9">
        <f t="shared" si="4"/>
        <v>37.617252648728886</v>
      </c>
      <c r="BK39" s="9"/>
      <c r="BL39" s="9">
        <f t="shared" si="6"/>
        <v>0.95178783175389714</v>
      </c>
      <c r="BM39" s="9">
        <v>1</v>
      </c>
      <c r="BN39" s="9">
        <v>1</v>
      </c>
      <c r="BO39" s="9">
        <f t="shared" si="5"/>
        <v>1</v>
      </c>
    </row>
    <row r="40" spans="1:67">
      <c r="A40" s="228">
        <v>41</v>
      </c>
      <c r="B40" s="237">
        <v>133</v>
      </c>
      <c r="C40" s="236" t="s">
        <v>1076</v>
      </c>
      <c r="D40" s="236" t="s">
        <v>1019</v>
      </c>
      <c r="E40" s="235">
        <v>1971</v>
      </c>
      <c r="F40" s="234" t="s">
        <v>971</v>
      </c>
      <c r="G40" s="234" t="s">
        <v>972</v>
      </c>
      <c r="H40" s="234" t="s">
        <v>963</v>
      </c>
      <c r="I40" s="224">
        <v>0</v>
      </c>
      <c r="J40" s="224">
        <v>0.53560185185185183</v>
      </c>
      <c r="K40" s="223">
        <v>0.53560185185185183</v>
      </c>
      <c r="L40" s="220">
        <v>1</v>
      </c>
      <c r="M40" s="220"/>
      <c r="N40" s="220"/>
      <c r="O40" s="220"/>
      <c r="P40" s="220"/>
      <c r="Q40" s="220"/>
      <c r="R40" s="220"/>
      <c r="S40" s="220">
        <v>1</v>
      </c>
      <c r="T40" s="220">
        <v>1</v>
      </c>
      <c r="U40" s="220"/>
      <c r="V40" s="220"/>
      <c r="W40" s="220"/>
      <c r="X40" s="220"/>
      <c r="Y40" s="220"/>
      <c r="Z40" s="220">
        <v>1</v>
      </c>
      <c r="AA40" s="220">
        <v>1</v>
      </c>
      <c r="AB40" s="220">
        <v>1</v>
      </c>
      <c r="AC40" s="220">
        <v>1</v>
      </c>
      <c r="AD40" s="220"/>
      <c r="AE40" s="220"/>
      <c r="AF40" s="220">
        <v>1</v>
      </c>
      <c r="AG40" s="220">
        <v>1</v>
      </c>
      <c r="AH40" s="220"/>
      <c r="AI40" s="220"/>
      <c r="AJ40" s="220">
        <v>1</v>
      </c>
      <c r="AK40" s="220"/>
      <c r="AL40" s="220"/>
      <c r="AM40" s="220">
        <v>1</v>
      </c>
      <c r="AN40" s="220"/>
      <c r="AO40" s="220"/>
      <c r="AP40" s="220">
        <v>1</v>
      </c>
      <c r="AQ40" s="220">
        <v>1</v>
      </c>
      <c r="AR40" s="220">
        <v>1</v>
      </c>
      <c r="AS40" s="220">
        <v>1</v>
      </c>
      <c r="AT40" s="220">
        <v>1</v>
      </c>
      <c r="AU40" s="220"/>
      <c r="AV40" s="222"/>
      <c r="AW40" s="222"/>
      <c r="AX40" s="220">
        <v>16</v>
      </c>
      <c r="AY40" s="221">
        <v>0.70833333333333337</v>
      </c>
      <c r="AZ40" s="219">
        <v>0</v>
      </c>
      <c r="BA40" s="220"/>
      <c r="BB40" s="219">
        <v>1.2439351851851852</v>
      </c>
      <c r="BD40" s="18">
        <f>VLOOKUP(BE40,id!$A:$C,3,0)</f>
        <v>389</v>
      </c>
      <c r="BE40" s="18" t="str">
        <f t="shared" si="0"/>
        <v>MISZCZUKPIOTR1971</v>
      </c>
      <c r="BF40" s="9" t="str">
        <f t="shared" si="7"/>
        <v>MISZCZUK</v>
      </c>
      <c r="BG40" s="9" t="str">
        <f t="shared" si="7"/>
        <v>PIOTR</v>
      </c>
      <c r="BH40" s="9" t="str">
        <f t="shared" si="2"/>
        <v xml:space="preserve">Arcon Team </v>
      </c>
      <c r="BI40" s="9">
        <f t="shared" si="3"/>
        <v>1971</v>
      </c>
      <c r="BJ40" s="9">
        <f t="shared" si="4"/>
        <v>36.305779895046321</v>
      </c>
      <c r="BK40" s="9"/>
      <c r="BL40" s="9">
        <f t="shared" si="6"/>
        <v>0.96513640254568456</v>
      </c>
      <c r="BM40" s="9">
        <v>1</v>
      </c>
      <c r="BN40" s="9">
        <v>1</v>
      </c>
      <c r="BO40" s="9">
        <f t="shared" si="5"/>
        <v>1</v>
      </c>
    </row>
    <row r="41" spans="1:67">
      <c r="A41" s="228">
        <v>42</v>
      </c>
      <c r="B41" s="225">
        <v>134</v>
      </c>
      <c r="C41" s="227" t="s">
        <v>1077</v>
      </c>
      <c r="D41" s="227" t="s">
        <v>1015</v>
      </c>
      <c r="E41" s="226">
        <v>1982</v>
      </c>
      <c r="F41" s="225" t="s">
        <v>971</v>
      </c>
      <c r="G41" s="225" t="s">
        <v>970</v>
      </c>
      <c r="H41" s="225" t="s">
        <v>963</v>
      </c>
      <c r="I41" s="224">
        <v>0</v>
      </c>
      <c r="J41" s="224">
        <v>0.53560185185185183</v>
      </c>
      <c r="K41" s="223">
        <v>0.53560185185185183</v>
      </c>
      <c r="L41" s="220">
        <v>1</v>
      </c>
      <c r="M41" s="220"/>
      <c r="N41" s="220"/>
      <c r="O41" s="220"/>
      <c r="P41" s="220"/>
      <c r="Q41" s="220"/>
      <c r="R41" s="220"/>
      <c r="S41" s="220">
        <v>1</v>
      </c>
      <c r="T41" s="220">
        <v>1</v>
      </c>
      <c r="U41" s="220"/>
      <c r="V41" s="220"/>
      <c r="W41" s="220"/>
      <c r="X41" s="220"/>
      <c r="Y41" s="220"/>
      <c r="Z41" s="220">
        <v>1</v>
      </c>
      <c r="AA41" s="220">
        <v>1</v>
      </c>
      <c r="AB41" s="220">
        <v>1</v>
      </c>
      <c r="AC41" s="220">
        <v>1</v>
      </c>
      <c r="AD41" s="220"/>
      <c r="AE41" s="220"/>
      <c r="AF41" s="220">
        <v>1</v>
      </c>
      <c r="AG41" s="220">
        <v>1</v>
      </c>
      <c r="AH41" s="220"/>
      <c r="AI41" s="220"/>
      <c r="AJ41" s="220">
        <v>1</v>
      </c>
      <c r="AK41" s="220"/>
      <c r="AL41" s="220"/>
      <c r="AM41" s="220">
        <v>1</v>
      </c>
      <c r="AN41" s="220"/>
      <c r="AO41" s="220"/>
      <c r="AP41" s="220">
        <v>1</v>
      </c>
      <c r="AQ41" s="220">
        <v>1</v>
      </c>
      <c r="AR41" s="220">
        <v>1</v>
      </c>
      <c r="AS41" s="220">
        <v>1</v>
      </c>
      <c r="AT41" s="220">
        <v>1</v>
      </c>
      <c r="AU41" s="220"/>
      <c r="AV41" s="222"/>
      <c r="AW41" s="222"/>
      <c r="AX41" s="220">
        <v>16</v>
      </c>
      <c r="AY41" s="221">
        <v>0.70833333333333337</v>
      </c>
      <c r="AZ41" s="219">
        <v>0</v>
      </c>
      <c r="BA41" s="220"/>
      <c r="BB41" s="219">
        <v>1.2439351851851852</v>
      </c>
      <c r="BD41" s="18">
        <f>VLOOKUP(BE41,id!$A:$C,3,0)</f>
        <v>390</v>
      </c>
      <c r="BE41" s="18" t="str">
        <f t="shared" si="0"/>
        <v>SŁOMAPAWEŁ1982</v>
      </c>
      <c r="BF41" s="9" t="str">
        <f t="shared" si="7"/>
        <v>SŁOMA</v>
      </c>
      <c r="BG41" s="9" t="str">
        <f t="shared" si="7"/>
        <v>PAWEŁ</v>
      </c>
      <c r="BH41" s="9" t="str">
        <f t="shared" si="2"/>
        <v xml:space="preserve">Arcon Team </v>
      </c>
      <c r="BI41" s="9">
        <f t="shared" si="3"/>
        <v>1982</v>
      </c>
      <c r="BJ41" s="9">
        <f t="shared" si="4"/>
        <v>36.305779895046321</v>
      </c>
      <c r="BK41" s="9"/>
      <c r="BL41" s="9">
        <f t="shared" si="6"/>
        <v>1</v>
      </c>
      <c r="BM41" s="9">
        <v>1</v>
      </c>
      <c r="BN41" s="9">
        <v>1</v>
      </c>
      <c r="BO41" s="9">
        <f t="shared" si="5"/>
        <v>1</v>
      </c>
    </row>
    <row r="42" spans="1:67">
      <c r="A42" s="228">
        <v>45</v>
      </c>
      <c r="B42" s="225">
        <v>115</v>
      </c>
      <c r="C42" s="227" t="s">
        <v>1081</v>
      </c>
      <c r="D42" s="227" t="s">
        <v>1019</v>
      </c>
      <c r="E42" s="226">
        <v>1976</v>
      </c>
      <c r="F42" s="225"/>
      <c r="G42" s="225" t="s">
        <v>969</v>
      </c>
      <c r="H42" s="225" t="s">
        <v>963</v>
      </c>
      <c r="I42" s="224">
        <v>0</v>
      </c>
      <c r="J42" s="224">
        <v>0.52430555555555558</v>
      </c>
      <c r="K42" s="223">
        <v>0.52430555555555558</v>
      </c>
      <c r="L42" s="220">
        <v>1</v>
      </c>
      <c r="M42" s="220"/>
      <c r="N42" s="220"/>
      <c r="O42" s="220"/>
      <c r="P42" s="220"/>
      <c r="Q42" s="220"/>
      <c r="R42" s="220">
        <v>1</v>
      </c>
      <c r="S42" s="220"/>
      <c r="T42" s="220"/>
      <c r="U42" s="220">
        <v>1</v>
      </c>
      <c r="V42" s="220"/>
      <c r="W42" s="220">
        <v>1</v>
      </c>
      <c r="X42" s="220"/>
      <c r="Y42" s="220"/>
      <c r="Z42" s="220"/>
      <c r="AA42" s="220">
        <v>1</v>
      </c>
      <c r="AB42" s="220">
        <v>1</v>
      </c>
      <c r="AC42" s="220"/>
      <c r="AD42" s="220"/>
      <c r="AE42" s="220"/>
      <c r="AF42" s="220"/>
      <c r="AG42" s="220">
        <v>1</v>
      </c>
      <c r="AH42" s="220"/>
      <c r="AI42" s="220"/>
      <c r="AJ42" s="220"/>
      <c r="AK42" s="220"/>
      <c r="AL42" s="220"/>
      <c r="AM42" s="220">
        <v>1</v>
      </c>
      <c r="AN42" s="220"/>
      <c r="AO42" s="220"/>
      <c r="AP42" s="220">
        <v>1</v>
      </c>
      <c r="AQ42" s="220">
        <v>1</v>
      </c>
      <c r="AR42" s="220">
        <v>1</v>
      </c>
      <c r="AS42" s="220">
        <v>1</v>
      </c>
      <c r="AT42" s="220">
        <v>1</v>
      </c>
      <c r="AU42" s="220"/>
      <c r="AV42" s="222"/>
      <c r="AW42" s="222"/>
      <c r="AX42" s="220">
        <v>13</v>
      </c>
      <c r="AY42" s="221">
        <v>0.83333333333333337</v>
      </c>
      <c r="AZ42" s="219">
        <v>0</v>
      </c>
      <c r="BA42" s="220"/>
      <c r="BB42" s="219">
        <v>1.3576388888888888</v>
      </c>
      <c r="BD42" s="18">
        <f>VLOOKUP(BE42,id!$A:$C,3,0)</f>
        <v>391</v>
      </c>
      <c r="BE42" s="18" t="str">
        <f t="shared" si="0"/>
        <v>NIEWĘGŁOWSKIPIOTR1976</v>
      </c>
      <c r="BF42" s="9" t="str">
        <f t="shared" si="7"/>
        <v>NIEWĘGŁOWSKI</v>
      </c>
      <c r="BG42" s="9" t="str">
        <f t="shared" si="7"/>
        <v>PIOTR</v>
      </c>
      <c r="BH42" s="9">
        <f t="shared" si="2"/>
        <v>0</v>
      </c>
      <c r="BI42" s="9">
        <f t="shared" si="3"/>
        <v>1976</v>
      </c>
      <c r="BJ42" s="9">
        <f t="shared" si="4"/>
        <v>33.26513213981243</v>
      </c>
      <c r="BK42" s="9"/>
      <c r="BL42" s="9">
        <f t="shared" si="6"/>
        <v>0.91624893435635124</v>
      </c>
      <c r="BM42" s="9">
        <v>1</v>
      </c>
      <c r="BN42" s="9">
        <v>1</v>
      </c>
      <c r="BO42" s="9">
        <f t="shared" si="5"/>
        <v>1</v>
      </c>
    </row>
    <row r="43" spans="1:67">
      <c r="A43" s="228">
        <v>46</v>
      </c>
      <c r="B43" s="225">
        <v>135</v>
      </c>
      <c r="C43" s="227" t="s">
        <v>1082</v>
      </c>
      <c r="D43" s="227" t="s">
        <v>1083</v>
      </c>
      <c r="E43" s="226">
        <v>1958</v>
      </c>
      <c r="F43" s="225" t="s">
        <v>968</v>
      </c>
      <c r="G43" s="225" t="s">
        <v>967</v>
      </c>
      <c r="H43" s="225" t="s">
        <v>965</v>
      </c>
      <c r="I43" s="224">
        <v>0</v>
      </c>
      <c r="J43" s="224">
        <v>0.58516203703703706</v>
      </c>
      <c r="K43" s="223">
        <v>0.58516203703703706</v>
      </c>
      <c r="L43" s="220">
        <v>1</v>
      </c>
      <c r="M43" s="220"/>
      <c r="N43" s="220"/>
      <c r="O43" s="220">
        <v>1</v>
      </c>
      <c r="P43" s="220"/>
      <c r="Q43" s="220"/>
      <c r="R43" s="220">
        <v>1</v>
      </c>
      <c r="S43" s="220"/>
      <c r="T43" s="220"/>
      <c r="U43" s="220">
        <v>1</v>
      </c>
      <c r="V43" s="220"/>
      <c r="W43" s="220"/>
      <c r="X43" s="220"/>
      <c r="Y43" s="220"/>
      <c r="Z43" s="220">
        <v>1</v>
      </c>
      <c r="AA43" s="220">
        <v>1</v>
      </c>
      <c r="AB43" s="220"/>
      <c r="AC43" s="220"/>
      <c r="AD43" s="220"/>
      <c r="AE43" s="220"/>
      <c r="AF43" s="220"/>
      <c r="AG43" s="220">
        <v>1</v>
      </c>
      <c r="AH43" s="220">
        <v>1</v>
      </c>
      <c r="AI43" s="220"/>
      <c r="AJ43" s="220"/>
      <c r="AK43" s="220"/>
      <c r="AL43" s="220"/>
      <c r="AM43" s="220"/>
      <c r="AN43" s="220"/>
      <c r="AO43" s="220"/>
      <c r="AP43" s="220">
        <v>1</v>
      </c>
      <c r="AQ43" s="220">
        <v>1</v>
      </c>
      <c r="AR43" s="220">
        <v>1</v>
      </c>
      <c r="AS43" s="220">
        <v>1</v>
      </c>
      <c r="AT43" s="220">
        <v>1</v>
      </c>
      <c r="AU43" s="220">
        <v>1</v>
      </c>
      <c r="AV43" s="222"/>
      <c r="AW43" s="222"/>
      <c r="AX43" s="220">
        <v>14</v>
      </c>
      <c r="AY43" s="221">
        <v>0.79166666666666663</v>
      </c>
      <c r="AZ43" s="219">
        <v>0</v>
      </c>
      <c r="BA43" s="220"/>
      <c r="BB43" s="219">
        <v>1.3768287037037037</v>
      </c>
      <c r="BD43" s="18">
        <f>VLOOKUP(BE43,id!$A:$C,3,0)</f>
        <v>16</v>
      </c>
      <c r="BE43" s="18" t="str">
        <f t="shared" si="0"/>
        <v>PAPISLESZEK1958</v>
      </c>
      <c r="BF43" s="9" t="str">
        <f t="shared" si="7"/>
        <v>PAPIS</v>
      </c>
      <c r="BG43" s="9" t="str">
        <f t="shared" si="7"/>
        <v>LESZEK</v>
      </c>
      <c r="BH43" s="9" t="str">
        <f t="shared" si="2"/>
        <v>TROLL TEAM</v>
      </c>
      <c r="BI43" s="9">
        <f t="shared" si="3"/>
        <v>1958</v>
      </c>
      <c r="BJ43" s="9">
        <f t="shared" si="4"/>
        <v>32.801492963903208</v>
      </c>
      <c r="BK43" s="9"/>
      <c r="BL43" s="9">
        <f t="shared" si="6"/>
        <v>0.9860623077052405</v>
      </c>
      <c r="BM43" s="9">
        <v>1</v>
      </c>
      <c r="BN43" s="9">
        <v>1</v>
      </c>
      <c r="BO43" s="9">
        <f t="shared" si="5"/>
        <v>1</v>
      </c>
    </row>
    <row r="44" spans="1:67">
      <c r="A44" s="228">
        <v>47</v>
      </c>
      <c r="B44" s="225">
        <v>136</v>
      </c>
      <c r="C44" s="227" t="s">
        <v>1084</v>
      </c>
      <c r="D44" s="227" t="s">
        <v>1083</v>
      </c>
      <c r="E44" s="226">
        <v>1958</v>
      </c>
      <c r="F44" s="225" t="s">
        <v>181</v>
      </c>
      <c r="G44" s="225" t="s">
        <v>474</v>
      </c>
      <c r="H44" s="225" t="s">
        <v>965</v>
      </c>
      <c r="I44" s="224">
        <v>0</v>
      </c>
      <c r="J44" s="224">
        <v>0.58516203703703706</v>
      </c>
      <c r="K44" s="223">
        <v>0.58516203703703706</v>
      </c>
      <c r="L44" s="220">
        <v>1</v>
      </c>
      <c r="M44" s="220"/>
      <c r="N44" s="220"/>
      <c r="O44" s="220">
        <v>1</v>
      </c>
      <c r="P44" s="220"/>
      <c r="Q44" s="220"/>
      <c r="R44" s="220">
        <v>1</v>
      </c>
      <c r="S44" s="220"/>
      <c r="T44" s="220"/>
      <c r="U44" s="220">
        <v>1</v>
      </c>
      <c r="V44" s="220"/>
      <c r="W44" s="220"/>
      <c r="X44" s="220"/>
      <c r="Y44" s="220"/>
      <c r="Z44" s="220">
        <v>1</v>
      </c>
      <c r="AA44" s="220">
        <v>1</v>
      </c>
      <c r="AB44" s="220"/>
      <c r="AC44" s="220"/>
      <c r="AD44" s="220"/>
      <c r="AE44" s="220"/>
      <c r="AF44" s="220"/>
      <c r="AG44" s="220">
        <v>1</v>
      </c>
      <c r="AH44" s="220">
        <v>1</v>
      </c>
      <c r="AI44" s="220"/>
      <c r="AJ44" s="220"/>
      <c r="AK44" s="220"/>
      <c r="AL44" s="220"/>
      <c r="AM44" s="220"/>
      <c r="AN44" s="220"/>
      <c r="AO44" s="220"/>
      <c r="AP44" s="220">
        <v>1</v>
      </c>
      <c r="AQ44" s="220">
        <v>1</v>
      </c>
      <c r="AR44" s="220">
        <v>1</v>
      </c>
      <c r="AS44" s="220">
        <v>1</v>
      </c>
      <c r="AT44" s="220">
        <v>1</v>
      </c>
      <c r="AU44" s="220">
        <v>1</v>
      </c>
      <c r="AV44" s="222"/>
      <c r="AW44" s="222"/>
      <c r="AX44" s="220">
        <v>14</v>
      </c>
      <c r="AY44" s="221">
        <v>0.79166666666666663</v>
      </c>
      <c r="AZ44" s="219">
        <v>0</v>
      </c>
      <c r="BA44" s="220"/>
      <c r="BB44" s="219">
        <v>1.3768287037037037</v>
      </c>
      <c r="BD44" s="18">
        <f>VLOOKUP(BE44,id!$A:$C,3,0)</f>
        <v>15</v>
      </c>
      <c r="BE44" s="18" t="str">
        <f t="shared" si="0"/>
        <v>ORŁOWSKILESZEK1958</v>
      </c>
      <c r="BF44" s="9" t="str">
        <f t="shared" si="7"/>
        <v>ORŁOWSKI</v>
      </c>
      <c r="BG44" s="9" t="str">
        <f t="shared" si="7"/>
        <v>LESZEK</v>
      </c>
      <c r="BH44" s="9" t="str">
        <f t="shared" si="2"/>
        <v>Troll Team</v>
      </c>
      <c r="BI44" s="9">
        <f t="shared" si="3"/>
        <v>1958</v>
      </c>
      <c r="BJ44" s="9">
        <f t="shared" si="4"/>
        <v>32.801492963903208</v>
      </c>
      <c r="BK44" s="9"/>
      <c r="BL44" s="9">
        <f t="shared" si="6"/>
        <v>1</v>
      </c>
      <c r="BM44" s="9">
        <v>1</v>
      </c>
      <c r="BN44" s="9">
        <v>1</v>
      </c>
      <c r="BO44" s="9">
        <f t="shared" si="5"/>
        <v>1</v>
      </c>
    </row>
    <row r="45" spans="1:67">
      <c r="A45" s="228">
        <v>48</v>
      </c>
      <c r="B45" s="233">
        <v>138</v>
      </c>
      <c r="C45" s="232" t="s">
        <v>1085</v>
      </c>
      <c r="D45" s="232" t="s">
        <v>1029</v>
      </c>
      <c r="E45" s="231">
        <v>1964</v>
      </c>
      <c r="F45" s="230" t="s">
        <v>181</v>
      </c>
      <c r="G45" s="230" t="s">
        <v>474</v>
      </c>
      <c r="H45" s="229" t="s">
        <v>965</v>
      </c>
      <c r="I45" s="224">
        <v>0</v>
      </c>
      <c r="J45" s="224">
        <v>0.58516203703703706</v>
      </c>
      <c r="K45" s="223">
        <v>0.58516203703703706</v>
      </c>
      <c r="L45" s="220">
        <v>1</v>
      </c>
      <c r="M45" s="220"/>
      <c r="N45" s="220"/>
      <c r="O45" s="220">
        <v>1</v>
      </c>
      <c r="P45" s="220"/>
      <c r="Q45" s="220"/>
      <c r="R45" s="220">
        <v>1</v>
      </c>
      <c r="S45" s="220"/>
      <c r="T45" s="220"/>
      <c r="U45" s="220">
        <v>1</v>
      </c>
      <c r="V45" s="220"/>
      <c r="W45" s="220"/>
      <c r="X45" s="220"/>
      <c r="Y45" s="220"/>
      <c r="Z45" s="220"/>
      <c r="AA45" s="220">
        <v>1</v>
      </c>
      <c r="AB45" s="220">
        <v>1</v>
      </c>
      <c r="AC45" s="220"/>
      <c r="AD45" s="220"/>
      <c r="AE45" s="220"/>
      <c r="AF45" s="220"/>
      <c r="AG45" s="220">
        <v>1</v>
      </c>
      <c r="AH45" s="220">
        <v>1</v>
      </c>
      <c r="AI45" s="220"/>
      <c r="AJ45" s="220"/>
      <c r="AK45" s="220"/>
      <c r="AL45" s="220"/>
      <c r="AM45" s="220"/>
      <c r="AN45" s="220"/>
      <c r="AO45" s="220"/>
      <c r="AP45" s="220">
        <v>1</v>
      </c>
      <c r="AQ45" s="220">
        <v>1</v>
      </c>
      <c r="AR45" s="220">
        <v>1</v>
      </c>
      <c r="AS45" s="220">
        <v>1</v>
      </c>
      <c r="AT45" s="220">
        <v>1</v>
      </c>
      <c r="AU45" s="220">
        <v>1</v>
      </c>
      <c r="AV45" s="222"/>
      <c r="AW45" s="222"/>
      <c r="AX45" s="220">
        <v>14</v>
      </c>
      <c r="AY45" s="221">
        <v>0.79166666666666663</v>
      </c>
      <c r="AZ45" s="219">
        <v>0</v>
      </c>
      <c r="BA45" s="220"/>
      <c r="BB45" s="219">
        <v>1.3768287037037037</v>
      </c>
      <c r="BD45" s="18">
        <f>VLOOKUP(BE45,id!$A:$C,3,0)</f>
        <v>17</v>
      </c>
      <c r="BE45" s="18" t="str">
        <f t="shared" si="0"/>
        <v>ŚWIETLIKKRZYSZTOF1964</v>
      </c>
      <c r="BF45" s="9" t="str">
        <f t="shared" si="7"/>
        <v>ŚWIETLIK</v>
      </c>
      <c r="BG45" s="9" t="str">
        <f t="shared" si="7"/>
        <v>KRZYSZTOF</v>
      </c>
      <c r="BH45" s="9" t="str">
        <f t="shared" si="2"/>
        <v>Troll Team</v>
      </c>
      <c r="BI45" s="9">
        <f t="shared" si="3"/>
        <v>1964</v>
      </c>
      <c r="BJ45" s="9">
        <f t="shared" si="4"/>
        <v>32.801492963903208</v>
      </c>
      <c r="BK45" s="9"/>
      <c r="BL45" s="9">
        <f t="shared" si="6"/>
        <v>1</v>
      </c>
      <c r="BM45" s="9">
        <v>1</v>
      </c>
      <c r="BN45" s="9">
        <v>1</v>
      </c>
      <c r="BO45" s="9">
        <f t="shared" si="5"/>
        <v>1</v>
      </c>
    </row>
    <row r="46" spans="1:67">
      <c r="A46" s="228">
        <v>49</v>
      </c>
      <c r="B46" s="225">
        <v>103</v>
      </c>
      <c r="C46" s="227" t="s">
        <v>1086</v>
      </c>
      <c r="D46" s="227" t="s">
        <v>1075</v>
      </c>
      <c r="E46" s="226">
        <v>1951</v>
      </c>
      <c r="F46" s="225" t="s">
        <v>966</v>
      </c>
      <c r="G46" s="225" t="s">
        <v>321</v>
      </c>
      <c r="H46" s="225" t="s">
        <v>965</v>
      </c>
      <c r="I46" s="224">
        <v>0</v>
      </c>
      <c r="J46" s="224">
        <v>0.53420138888888891</v>
      </c>
      <c r="K46" s="223">
        <v>0.53420138888888891</v>
      </c>
      <c r="L46" s="220"/>
      <c r="M46" s="220">
        <v>1</v>
      </c>
      <c r="N46" s="220">
        <v>1</v>
      </c>
      <c r="O46" s="220"/>
      <c r="P46" s="220">
        <v>1</v>
      </c>
      <c r="Q46" s="220">
        <v>1</v>
      </c>
      <c r="R46" s="220"/>
      <c r="S46" s="220"/>
      <c r="T46" s="220">
        <v>1</v>
      </c>
      <c r="U46" s="220"/>
      <c r="V46" s="220"/>
      <c r="W46" s="220"/>
      <c r="X46" s="220">
        <v>1</v>
      </c>
      <c r="Y46" s="220">
        <v>1</v>
      </c>
      <c r="Z46" s="220">
        <v>1</v>
      </c>
      <c r="AA46" s="220"/>
      <c r="AB46" s="220"/>
      <c r="AC46" s="220"/>
      <c r="AD46" s="220"/>
      <c r="AE46" s="220">
        <v>1</v>
      </c>
      <c r="AF46" s="220">
        <v>1</v>
      </c>
      <c r="AG46" s="220"/>
      <c r="AH46" s="220"/>
      <c r="AI46" s="220"/>
      <c r="AJ46" s="220"/>
      <c r="AK46" s="220"/>
      <c r="AL46" s="220"/>
      <c r="AM46" s="220"/>
      <c r="AN46" s="220"/>
      <c r="AO46" s="220">
        <v>1</v>
      </c>
      <c r="AP46" s="220"/>
      <c r="AQ46" s="220"/>
      <c r="AR46" s="220"/>
      <c r="AS46" s="220"/>
      <c r="AT46" s="220"/>
      <c r="AU46" s="220"/>
      <c r="AV46" s="222"/>
      <c r="AW46" s="222"/>
      <c r="AX46" s="220">
        <v>11</v>
      </c>
      <c r="AY46" s="221">
        <v>0.91666666666666663</v>
      </c>
      <c r="AZ46" s="219">
        <v>0</v>
      </c>
      <c r="BA46" s="220"/>
      <c r="BB46" s="219">
        <v>1.4508680555555555</v>
      </c>
      <c r="BD46" s="18">
        <f>VLOOKUP(BE46,id!$A:$C,3,0)</f>
        <v>152</v>
      </c>
      <c r="BE46" s="18" t="str">
        <f t="shared" si="0"/>
        <v>PIWAKOWSKIANDRZEJ1951</v>
      </c>
      <c r="BF46" s="9" t="str">
        <f t="shared" si="7"/>
        <v>PIWAKOWSKI</v>
      </c>
      <c r="BG46" s="9" t="str">
        <f t="shared" si="7"/>
        <v>ANDRZEJ</v>
      </c>
      <c r="BH46" s="9" t="str">
        <f t="shared" si="2"/>
        <v>PKO Harpagan</v>
      </c>
      <c r="BI46" s="9">
        <f t="shared" si="3"/>
        <v>1951</v>
      </c>
      <c r="BJ46" s="9">
        <f t="shared" si="4"/>
        <v>31.127597622751367</v>
      </c>
      <c r="BK46" s="9"/>
      <c r="BL46" s="9">
        <f t="shared" si="6"/>
        <v>0.94896892824378765</v>
      </c>
      <c r="BM46" s="9">
        <v>1</v>
      </c>
      <c r="BN46" s="9">
        <v>1</v>
      </c>
      <c r="BO46" s="9">
        <f t="shared" si="5"/>
        <v>1</v>
      </c>
    </row>
    <row r="47" spans="1:67">
      <c r="A47" s="228">
        <v>50</v>
      </c>
      <c r="B47" s="225">
        <v>132</v>
      </c>
      <c r="C47" s="227" t="s">
        <v>1087</v>
      </c>
      <c r="D47" s="227" t="s">
        <v>1088</v>
      </c>
      <c r="E47" s="226">
        <v>1978</v>
      </c>
      <c r="F47" s="225"/>
      <c r="G47" s="225" t="s">
        <v>964</v>
      </c>
      <c r="H47" s="225" t="s">
        <v>963</v>
      </c>
      <c r="I47" s="224">
        <v>0</v>
      </c>
      <c r="J47" s="224">
        <v>0.60851851851851857</v>
      </c>
      <c r="K47" s="223">
        <v>0.60851851851851857</v>
      </c>
      <c r="L47" s="220">
        <v>1</v>
      </c>
      <c r="M47" s="220"/>
      <c r="N47" s="220"/>
      <c r="O47" s="220">
        <v>1</v>
      </c>
      <c r="P47" s="220"/>
      <c r="Q47" s="220"/>
      <c r="R47" s="220">
        <v>1</v>
      </c>
      <c r="S47" s="220"/>
      <c r="T47" s="220"/>
      <c r="U47" s="220">
        <v>1</v>
      </c>
      <c r="V47" s="220"/>
      <c r="W47" s="220"/>
      <c r="X47" s="220"/>
      <c r="Y47" s="220"/>
      <c r="Z47" s="220"/>
      <c r="AA47" s="220">
        <v>1</v>
      </c>
      <c r="AB47" s="220">
        <v>1</v>
      </c>
      <c r="AC47" s="220"/>
      <c r="AD47" s="220"/>
      <c r="AE47" s="220"/>
      <c r="AF47" s="220"/>
      <c r="AG47" s="220">
        <v>1</v>
      </c>
      <c r="AH47" s="220">
        <v>1</v>
      </c>
      <c r="AI47" s="220"/>
      <c r="AJ47" s="220"/>
      <c r="AK47" s="220"/>
      <c r="AL47" s="220"/>
      <c r="AM47" s="220"/>
      <c r="AN47" s="220"/>
      <c r="AO47" s="220"/>
      <c r="AP47" s="220">
        <v>1</v>
      </c>
      <c r="AQ47" s="220">
        <v>1</v>
      </c>
      <c r="AR47" s="220">
        <v>1</v>
      </c>
      <c r="AS47" s="220"/>
      <c r="AT47" s="220"/>
      <c r="AU47" s="220">
        <v>1</v>
      </c>
      <c r="AV47" s="222"/>
      <c r="AW47" s="222"/>
      <c r="AX47" s="220">
        <v>12</v>
      </c>
      <c r="AY47" s="221">
        <v>0.875</v>
      </c>
      <c r="AZ47" s="219">
        <v>0</v>
      </c>
      <c r="BA47" s="220"/>
      <c r="BB47" s="219">
        <v>1.4835185185185185</v>
      </c>
      <c r="BD47" s="18">
        <f>VLOOKUP(BE47,id!$A:$C,3,0)</f>
        <v>52</v>
      </c>
      <c r="BE47" s="18" t="str">
        <f t="shared" si="0"/>
        <v>ADKONISKONRAD1978</v>
      </c>
      <c r="BF47" s="9" t="str">
        <f t="shared" si="7"/>
        <v>ADKONIS</v>
      </c>
      <c r="BG47" s="9" t="str">
        <f t="shared" si="7"/>
        <v>KONRAD</v>
      </c>
      <c r="BH47" s="9">
        <f t="shared" si="2"/>
        <v>0</v>
      </c>
      <c r="BI47" s="9">
        <f t="shared" si="3"/>
        <v>1978</v>
      </c>
      <c r="BJ47" s="9">
        <f t="shared" si="4"/>
        <v>30.442516539757815</v>
      </c>
      <c r="BK47" s="9"/>
      <c r="BL47" s="9">
        <f t="shared" si="6"/>
        <v>0.97799119960054925</v>
      </c>
      <c r="BM47" s="9">
        <v>1</v>
      </c>
      <c r="BN47" s="9">
        <v>1</v>
      </c>
      <c r="BO47" s="9">
        <f t="shared" si="5"/>
        <v>1</v>
      </c>
    </row>
    <row r="48" spans="1:67">
      <c r="A48" s="228">
        <v>51</v>
      </c>
      <c r="B48" s="233">
        <v>112</v>
      </c>
      <c r="C48" s="232" t="s">
        <v>1089</v>
      </c>
      <c r="D48" s="232" t="s">
        <v>1029</v>
      </c>
      <c r="E48" s="231">
        <v>1980</v>
      </c>
      <c r="F48" s="230"/>
      <c r="G48" s="230"/>
      <c r="H48" s="229"/>
      <c r="I48" s="224">
        <v>0</v>
      </c>
      <c r="J48" s="224">
        <v>0.45152777777777781</v>
      </c>
      <c r="K48" s="223">
        <v>0.45152777777777781</v>
      </c>
      <c r="L48" s="220"/>
      <c r="M48" s="220">
        <v>1</v>
      </c>
      <c r="N48" s="220"/>
      <c r="O48" s="220">
        <v>1</v>
      </c>
      <c r="P48" s="220">
        <v>1</v>
      </c>
      <c r="Q48" s="220"/>
      <c r="R48" s="220"/>
      <c r="S48" s="220">
        <v>1</v>
      </c>
      <c r="T48" s="220"/>
      <c r="U48" s="220"/>
      <c r="V48" s="220"/>
      <c r="W48" s="220"/>
      <c r="X48" s="220"/>
      <c r="Y48" s="220"/>
      <c r="Z48" s="220"/>
      <c r="AA48" s="220"/>
      <c r="AB48" s="220"/>
      <c r="AC48" s="220"/>
      <c r="AD48" s="220"/>
      <c r="AE48" s="220"/>
      <c r="AF48" s="220"/>
      <c r="AG48" s="220"/>
      <c r="AH48" s="220">
        <v>1</v>
      </c>
      <c r="AI48" s="220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2"/>
      <c r="AW48" s="222"/>
      <c r="AX48" s="220">
        <v>5</v>
      </c>
      <c r="AY48" s="221">
        <v>1.1666666666666667</v>
      </c>
      <c r="AZ48" s="219">
        <v>0</v>
      </c>
      <c r="BA48" s="220"/>
      <c r="BB48" s="219">
        <v>1.6181944444444445</v>
      </c>
      <c r="BD48" s="18">
        <f>VLOOKUP(BE48,id!$A:$C,3,0)</f>
        <v>392</v>
      </c>
      <c r="BE48" s="18" t="str">
        <f t="shared" si="0"/>
        <v>SERWACKIKRZYSZTOF1980</v>
      </c>
      <c r="BF48" s="9" t="str">
        <f t="shared" si="7"/>
        <v>SERWACKI</v>
      </c>
      <c r="BG48" s="9" t="str">
        <f t="shared" si="7"/>
        <v>KRZYSZTOF</v>
      </c>
      <c r="BH48" s="9">
        <f t="shared" si="2"/>
        <v>0</v>
      </c>
      <c r="BI48" s="9">
        <f t="shared" si="3"/>
        <v>1980</v>
      </c>
      <c r="BJ48" s="9">
        <f t="shared" si="4"/>
        <v>27.908906245529693</v>
      </c>
      <c r="BK48" s="9"/>
      <c r="BL48" s="9">
        <f t="shared" si="6"/>
        <v>0.91677395359482727</v>
      </c>
      <c r="BM48" s="9">
        <v>1</v>
      </c>
      <c r="BN48" s="9">
        <v>1</v>
      </c>
      <c r="BO48" s="9">
        <f t="shared" si="5"/>
        <v>1</v>
      </c>
    </row>
  </sheetData>
  <sheetProtection selectLockedCells="1" selectUnlockedCells="1"/>
  <pageMargins left="0.39370078740157483" right="0.39370078740157483" top="0.39370078740157483" bottom="0.39370078740157483" header="0.51181102362204722" footer="0.98425196850393704"/>
  <pageSetup paperSize="8" firstPageNumber="0" fitToHeight="0" orientation="landscape" r:id="rId1"/>
  <headerFooter alignWithMargins="0">
    <oddFooter>&amp;C&amp;"Times New Roman,Normalny"&amp;12&amp;A</oddFooter>
  </headerFooter>
  <colBreaks count="2" manualBreakCount="2">
    <brk id="11" max="1048575" man="1"/>
    <brk id="49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4"/>
  <sheetViews>
    <sheetView workbookViewId="0"/>
  </sheetViews>
  <sheetFormatPr defaultColWidth="8.88671875" defaultRowHeight="13.8"/>
  <cols>
    <col min="1" max="1" width="7.6640625" style="265" customWidth="1"/>
    <col min="2" max="2" width="11" style="265" customWidth="1"/>
    <col min="3" max="3" width="14.109375" style="166" bestFit="1" customWidth="1"/>
    <col min="4" max="4" width="15.44140625" style="166" bestFit="1" customWidth="1"/>
    <col min="5" max="5" width="15.44140625" style="166" customWidth="1"/>
    <col min="6" max="6" width="23.6640625" style="166" customWidth="1"/>
    <col min="7" max="7" width="21.33203125" style="166" customWidth="1"/>
    <col min="8" max="8" width="18.88671875" style="265" customWidth="1"/>
    <col min="9" max="9" width="9.109375" style="265" customWidth="1"/>
    <col min="10" max="16384" width="8.88671875" style="166"/>
  </cols>
  <sheetData>
    <row r="2" spans="1:22" ht="20.399999999999999">
      <c r="A2" s="277" t="s">
        <v>1144</v>
      </c>
      <c r="F2" s="277"/>
    </row>
    <row r="4" spans="1:22" ht="25.2" customHeight="1">
      <c r="A4" s="276" t="s">
        <v>1143</v>
      </c>
      <c r="B4" s="275"/>
      <c r="C4" s="275"/>
      <c r="D4" s="275"/>
      <c r="E4" s="275"/>
      <c r="F4" s="275"/>
      <c r="G4" s="275"/>
      <c r="H4" s="275"/>
      <c r="I4" s="274"/>
    </row>
    <row r="6" spans="1:22" s="272" customFormat="1" ht="64.5" customHeight="1">
      <c r="A6" s="269" t="s">
        <v>161</v>
      </c>
      <c r="B6" s="269" t="s">
        <v>661</v>
      </c>
      <c r="C6" s="269" t="s">
        <v>192</v>
      </c>
      <c r="D6" s="269" t="s">
        <v>191</v>
      </c>
      <c r="E6" s="269" t="s">
        <v>81</v>
      </c>
      <c r="F6" s="269" t="s">
        <v>1142</v>
      </c>
      <c r="G6" s="269" t="s">
        <v>1141</v>
      </c>
      <c r="H6" s="269" t="s">
        <v>1140</v>
      </c>
      <c r="I6" s="273" t="s">
        <v>1139</v>
      </c>
      <c r="K6" s="18" t="s">
        <v>79</v>
      </c>
      <c r="L6" s="18" t="s">
        <v>80</v>
      </c>
      <c r="M6" s="9" t="s">
        <v>108</v>
      </c>
      <c r="N6" s="9" t="s">
        <v>109</v>
      </c>
      <c r="O6" s="9" t="s">
        <v>83</v>
      </c>
      <c r="P6" s="9" t="s">
        <v>81</v>
      </c>
      <c r="Q6" s="9" t="s">
        <v>48</v>
      </c>
      <c r="R6" s="9" t="s">
        <v>49</v>
      </c>
      <c r="S6" s="9" t="s">
        <v>45</v>
      </c>
      <c r="T6" s="9" t="s">
        <v>46</v>
      </c>
      <c r="U6" s="9" t="s">
        <v>35</v>
      </c>
      <c r="V6" s="9" t="s">
        <v>47</v>
      </c>
    </row>
    <row r="7" spans="1:22">
      <c r="A7" s="269">
        <v>1</v>
      </c>
      <c r="B7" s="269" t="s">
        <v>1138</v>
      </c>
      <c r="C7" s="270" t="s">
        <v>20</v>
      </c>
      <c r="D7" s="270" t="s">
        <v>326</v>
      </c>
      <c r="E7" s="270">
        <v>1979</v>
      </c>
      <c r="F7" s="270" t="s">
        <v>307</v>
      </c>
      <c r="G7" s="271" t="s">
        <v>325</v>
      </c>
      <c r="H7" s="269" t="s">
        <v>1099</v>
      </c>
      <c r="I7" s="269">
        <v>490</v>
      </c>
      <c r="K7" s="18">
        <f>VLOOKUP(L7,id!$A:$C,3,0)</f>
        <v>91</v>
      </c>
      <c r="L7" s="18" t="str">
        <f>M7&amp;N7&amp;P7</f>
        <v>BrudłoPaweł1979</v>
      </c>
      <c r="M7" s="9" t="str">
        <f>D7</f>
        <v>Brudło</v>
      </c>
      <c r="N7" s="9" t="str">
        <f>C7</f>
        <v>Paweł</v>
      </c>
      <c r="O7" s="9" t="str">
        <f>G7</f>
        <v>KTE Tramp</v>
      </c>
      <c r="P7" s="9">
        <f>E7</f>
        <v>1979</v>
      </c>
      <c r="Q7" s="9"/>
      <c r="R7" s="9">
        <v>50</v>
      </c>
      <c r="S7" s="9"/>
      <c r="T7" s="9"/>
      <c r="U7" s="9"/>
      <c r="V7" s="9"/>
    </row>
    <row r="8" spans="1:22">
      <c r="A8" s="269">
        <v>3</v>
      </c>
      <c r="B8" s="269" t="s">
        <v>1129</v>
      </c>
      <c r="C8" s="270" t="s">
        <v>819</v>
      </c>
      <c r="D8" s="270" t="s">
        <v>1131</v>
      </c>
      <c r="E8" s="270"/>
      <c r="F8" s="270" t="s">
        <v>1130</v>
      </c>
      <c r="G8" s="270" t="s">
        <v>1127</v>
      </c>
      <c r="H8" s="269" t="s">
        <v>1092</v>
      </c>
      <c r="I8" s="269">
        <v>552</v>
      </c>
      <c r="K8" s="18">
        <f>VLOOKUP(L8,id!$A:$C,3,0)</f>
        <v>409</v>
      </c>
      <c r="L8" s="18" t="str">
        <f t="shared" ref="L8:L12" si="0">M8&amp;N8&amp;P8</f>
        <v>KarasowskaKarolina0</v>
      </c>
      <c r="M8" s="9" t="str">
        <f t="shared" ref="M8:M12" si="1">D8</f>
        <v>Karasowska</v>
      </c>
      <c r="N8" s="9" t="str">
        <f t="shared" ref="N8:N12" si="2">C8</f>
        <v>Karolina</v>
      </c>
      <c r="O8" s="9" t="str">
        <f t="shared" ref="O8:O12" si="3">G8</f>
        <v>Kciukowscy</v>
      </c>
      <c r="P8" s="9">
        <f t="shared" ref="P8:P12" si="4">E8</f>
        <v>0</v>
      </c>
      <c r="Q8" s="9">
        <v>50</v>
      </c>
      <c r="R8" s="9">
        <f t="shared" ref="R8" si="5">R7*IF(U8&lt;1,U8,IF(V8&lt;1,V8,IF(T8&lt;1,T8,IF(S8&lt;1,S8,1))))</f>
        <v>44.384057971014492</v>
      </c>
      <c r="S8" s="9">
        <f>I7/Tabela33[[#This Row],[czas 
+ kary wynik 
w '[min']]]</f>
        <v>0.8876811594202898</v>
      </c>
      <c r="T8" s="9">
        <v>1</v>
      </c>
      <c r="U8" s="9">
        <v>1</v>
      </c>
      <c r="V8" s="9">
        <f t="shared" ref="V8" si="6">T8^0.2</f>
        <v>1</v>
      </c>
    </row>
    <row r="9" spans="1:22">
      <c r="A9" s="269">
        <v>9</v>
      </c>
      <c r="B9" s="269" t="s">
        <v>1112</v>
      </c>
      <c r="C9" s="270" t="s">
        <v>249</v>
      </c>
      <c r="D9" s="270" t="s">
        <v>250</v>
      </c>
      <c r="E9" s="270">
        <v>1977</v>
      </c>
      <c r="F9" s="270" t="s">
        <v>244</v>
      </c>
      <c r="G9" s="270" t="s">
        <v>1111</v>
      </c>
      <c r="H9" s="269" t="s">
        <v>1092</v>
      </c>
      <c r="I9" s="269">
        <v>744</v>
      </c>
      <c r="K9" s="18">
        <f>VLOOKUP(L9,id!$A:$C,3,0)</f>
        <v>121</v>
      </c>
      <c r="L9" s="18" t="str">
        <f t="shared" si="0"/>
        <v>LabutMaria1977</v>
      </c>
      <c r="M9" s="9" t="str">
        <f t="shared" si="1"/>
        <v>Labut</v>
      </c>
      <c r="N9" s="9" t="str">
        <f t="shared" si="2"/>
        <v>Maria</v>
      </c>
      <c r="O9" s="9" t="str">
        <f t="shared" si="3"/>
        <v>Bikeoholicy</v>
      </c>
      <c r="P9" s="9">
        <f t="shared" si="4"/>
        <v>1977</v>
      </c>
      <c r="Q9" s="9">
        <f t="shared" ref="Q9:Q12" si="7">Q8*IF(U9&lt;1,U9,IF(V9&lt;1,V9,IF(T9&lt;1,T9,IF(S9&lt;1,S9,1))))</f>
        <v>37.096774193548384</v>
      </c>
      <c r="R9" s="9">
        <f t="shared" ref="R9:R12" si="8">R8*IF(U9&lt;1,U9,IF(V9&lt;1,V9,IF(T9&lt;1,T9,IF(S9&lt;1,S9,1))))</f>
        <v>32.93010752688172</v>
      </c>
      <c r="S9" s="9">
        <f>I8/Tabela33[[#This Row],[czas 
+ kary wynik 
w '[min']]]</f>
        <v>0.74193548387096775</v>
      </c>
      <c r="T9" s="9">
        <v>1</v>
      </c>
      <c r="U9" s="9">
        <v>1</v>
      </c>
      <c r="V9" s="9">
        <f t="shared" ref="V9:V12" si="9">T9^0.2</f>
        <v>1</v>
      </c>
    </row>
    <row r="10" spans="1:22" ht="27.6">
      <c r="A10" s="269">
        <v>10</v>
      </c>
      <c r="B10" s="269" t="s">
        <v>1110</v>
      </c>
      <c r="C10" s="270" t="s">
        <v>280</v>
      </c>
      <c r="D10" s="270" t="s">
        <v>281</v>
      </c>
      <c r="E10" s="270">
        <v>1979</v>
      </c>
      <c r="F10" s="270" t="s">
        <v>244</v>
      </c>
      <c r="G10" s="270" t="s">
        <v>278</v>
      </c>
      <c r="H10" s="269" t="s">
        <v>1092</v>
      </c>
      <c r="I10" s="269">
        <v>759</v>
      </c>
      <c r="K10" s="18">
        <f>VLOOKUP(L10,id!$A:$C,3,0)</f>
        <v>119</v>
      </c>
      <c r="L10" s="18" t="str">
        <f t="shared" si="0"/>
        <v>Motyl-AdamczykAgata1979</v>
      </c>
      <c r="M10" s="9" t="str">
        <f t="shared" si="1"/>
        <v>Motyl-Adamczyk</v>
      </c>
      <c r="N10" s="9" t="str">
        <f t="shared" si="2"/>
        <v>Agata</v>
      </c>
      <c r="O10" s="9" t="str">
        <f t="shared" si="3"/>
        <v>Zdezorientowani</v>
      </c>
      <c r="P10" s="9">
        <f t="shared" si="4"/>
        <v>1979</v>
      </c>
      <c r="Q10" s="9">
        <f t="shared" si="7"/>
        <v>36.36363636363636</v>
      </c>
      <c r="R10" s="9">
        <f t="shared" si="8"/>
        <v>32.279314888010539</v>
      </c>
      <c r="S10" s="9">
        <f>I9/Tabela33[[#This Row],[czas 
+ kary wynik 
w '[min']]]</f>
        <v>0.98023715415019763</v>
      </c>
      <c r="T10" s="9">
        <v>1</v>
      </c>
      <c r="U10" s="9">
        <v>1</v>
      </c>
      <c r="V10" s="9">
        <f t="shared" si="9"/>
        <v>1</v>
      </c>
    </row>
    <row r="11" spans="1:22">
      <c r="A11" s="269">
        <v>12</v>
      </c>
      <c r="B11" s="269" t="s">
        <v>1108</v>
      </c>
      <c r="C11" s="270" t="s">
        <v>41</v>
      </c>
      <c r="D11" s="270" t="s">
        <v>1107</v>
      </c>
      <c r="E11" s="270">
        <v>1984</v>
      </c>
      <c r="F11" s="270" t="s">
        <v>244</v>
      </c>
      <c r="G11" s="270" t="s">
        <v>1106</v>
      </c>
      <c r="H11" s="269" t="s">
        <v>1092</v>
      </c>
      <c r="I11" s="269">
        <v>909</v>
      </c>
      <c r="K11" s="18">
        <f>VLOOKUP(L11,id!$A:$C,3,0)</f>
        <v>410</v>
      </c>
      <c r="L11" s="18" t="str">
        <f t="shared" si="0"/>
        <v>DudekMagdalena1984</v>
      </c>
      <c r="M11" s="9" t="str">
        <f t="shared" si="1"/>
        <v>Dudek</v>
      </c>
      <c r="N11" s="9" t="str">
        <f t="shared" si="2"/>
        <v>Magdalena</v>
      </c>
      <c r="O11" s="9" t="str">
        <f t="shared" si="3"/>
        <v>Motorola Bike Team</v>
      </c>
      <c r="P11" s="9">
        <f t="shared" si="4"/>
        <v>1984</v>
      </c>
      <c r="Q11" s="9">
        <f t="shared" si="7"/>
        <v>30.363036303630359</v>
      </c>
      <c r="R11" s="9">
        <f t="shared" si="8"/>
        <v>26.952695269526952</v>
      </c>
      <c r="S11" s="9">
        <f>I10/Tabela33[[#This Row],[czas 
+ kary wynik 
w '[min']]]</f>
        <v>0.83498349834983498</v>
      </c>
      <c r="T11" s="9">
        <v>1</v>
      </c>
      <c r="U11" s="9">
        <v>1</v>
      </c>
      <c r="V11" s="9">
        <f t="shared" si="9"/>
        <v>1</v>
      </c>
    </row>
    <row r="12" spans="1:22">
      <c r="A12" s="269">
        <v>16</v>
      </c>
      <c r="B12" s="269" t="s">
        <v>1097</v>
      </c>
      <c r="C12" s="270" t="s">
        <v>478</v>
      </c>
      <c r="D12" s="270" t="s">
        <v>1098</v>
      </c>
      <c r="E12" s="270">
        <v>1977</v>
      </c>
      <c r="F12" s="270" t="s">
        <v>1094</v>
      </c>
      <c r="G12" s="270" t="s">
        <v>1093</v>
      </c>
      <c r="H12" s="269" t="s">
        <v>1092</v>
      </c>
      <c r="I12" s="269">
        <v>1320</v>
      </c>
      <c r="K12" s="18">
        <f>VLOOKUP(L12,id!$A:$C,3,0)</f>
        <v>411</v>
      </c>
      <c r="L12" s="18" t="str">
        <f t="shared" si="0"/>
        <v>SkubidaEwa1977</v>
      </c>
      <c r="M12" s="9" t="str">
        <f t="shared" si="1"/>
        <v>Skubida</v>
      </c>
      <c r="N12" s="9" t="str">
        <f t="shared" si="2"/>
        <v>Ewa</v>
      </c>
      <c r="O12" s="9" t="str">
        <f t="shared" si="3"/>
        <v>Rajd Dolnego Sanu</v>
      </c>
      <c r="P12" s="9">
        <f t="shared" si="4"/>
        <v>1977</v>
      </c>
      <c r="Q12" s="9">
        <f t="shared" si="7"/>
        <v>20.909090909090907</v>
      </c>
      <c r="R12" s="9">
        <f t="shared" si="8"/>
        <v>18.560606060606059</v>
      </c>
      <c r="S12" s="9">
        <f>I11/Tabela33[[#This Row],[czas 
+ kary wynik 
w '[min']]]</f>
        <v>0.6886363636363636</v>
      </c>
      <c r="T12" s="9">
        <v>1</v>
      </c>
      <c r="U12" s="9">
        <v>1</v>
      </c>
      <c r="V12" s="9">
        <f t="shared" si="9"/>
        <v>1</v>
      </c>
    </row>
    <row r="14" spans="1:22" s="265" customFormat="1" ht="15">
      <c r="A14" s="268"/>
      <c r="B14" s="266"/>
      <c r="C14" s="267"/>
      <c r="D14" s="267"/>
      <c r="E14" s="267"/>
      <c r="F14" s="267"/>
      <c r="G14" s="267"/>
      <c r="H14" s="2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</row>
  </sheetData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O654"/>
  <sheetViews>
    <sheetView workbookViewId="0"/>
  </sheetViews>
  <sheetFormatPr defaultColWidth="9.109375" defaultRowHeight="13.2"/>
  <cols>
    <col min="1" max="1" width="4" bestFit="1" customWidth="1"/>
    <col min="2" max="2" width="27.21875" bestFit="1" customWidth="1"/>
    <col min="3" max="3" width="18.33203125" customWidth="1"/>
    <col min="4" max="4" width="4" customWidth="1"/>
    <col min="5" max="5" width="6.5546875" style="8" customWidth="1"/>
    <col min="6" max="21" width="6.5546875" customWidth="1"/>
    <col min="22" max="24" width="6.5546875" bestFit="1" customWidth="1"/>
    <col min="25" max="26" width="5.5546875" bestFit="1" customWidth="1"/>
    <col min="27" max="27" width="8.21875" bestFit="1" customWidth="1"/>
    <col min="28" max="29" width="5.5546875" bestFit="1" customWidth="1"/>
    <col min="30" max="30" width="5.77734375" bestFit="1" customWidth="1"/>
    <col min="31" max="32" width="5.5546875" customWidth="1"/>
    <col min="33" max="37" width="5.5546875" bestFit="1" customWidth="1"/>
    <col min="38" max="38" width="5.77734375" bestFit="1" customWidth="1"/>
    <col min="39" max="39" width="5.77734375" style="503" bestFit="1" customWidth="1"/>
    <col min="40" max="41" width="5.77734375" bestFit="1" customWidth="1"/>
  </cols>
  <sheetData>
    <row r="1" spans="1:41" s="1" customFormat="1" ht="96.75" customHeight="1">
      <c r="A1" s="1" t="s">
        <v>79</v>
      </c>
      <c r="B1" s="3" t="s">
        <v>18</v>
      </c>
      <c r="C1" s="3" t="s">
        <v>15</v>
      </c>
      <c r="D1" s="4" t="s">
        <v>17</v>
      </c>
      <c r="E1" s="7" t="s">
        <v>16</v>
      </c>
      <c r="F1" s="39" t="s">
        <v>37</v>
      </c>
      <c r="G1" s="38" t="s">
        <v>4</v>
      </c>
      <c r="H1" s="39" t="s">
        <v>124</v>
      </c>
      <c r="I1" s="39" t="s">
        <v>63</v>
      </c>
      <c r="J1" s="38" t="s">
        <v>125</v>
      </c>
      <c r="K1" s="39" t="s">
        <v>42</v>
      </c>
      <c r="L1" s="39" t="s">
        <v>3</v>
      </c>
      <c r="M1" s="39" t="s">
        <v>5</v>
      </c>
      <c r="N1" s="39" t="s">
        <v>1</v>
      </c>
      <c r="O1" s="39" t="s">
        <v>7</v>
      </c>
      <c r="P1" s="39" t="s">
        <v>43</v>
      </c>
      <c r="Q1" s="39" t="s">
        <v>119</v>
      </c>
      <c r="R1" s="39" t="s">
        <v>64</v>
      </c>
      <c r="S1" s="39" t="s">
        <v>9</v>
      </c>
      <c r="T1" s="38" t="s">
        <v>126</v>
      </c>
      <c r="U1" s="39" t="s">
        <v>127</v>
      </c>
      <c r="V1" s="39" t="s">
        <v>130</v>
      </c>
      <c r="W1" s="39" t="s">
        <v>10</v>
      </c>
      <c r="X1" s="39" t="s">
        <v>50</v>
      </c>
      <c r="Y1" s="39" t="s">
        <v>51</v>
      </c>
      <c r="Z1" s="39" t="s">
        <v>150</v>
      </c>
      <c r="AA1" s="38" t="s">
        <v>129</v>
      </c>
      <c r="AB1" s="39" t="s">
        <v>131</v>
      </c>
      <c r="AC1" s="39" t="s">
        <v>128</v>
      </c>
      <c r="AD1" s="39" t="s">
        <v>961</v>
      </c>
      <c r="AE1" s="39" t="s">
        <v>6</v>
      </c>
      <c r="AF1" s="38" t="s">
        <v>132</v>
      </c>
      <c r="AG1" s="39" t="s">
        <v>8</v>
      </c>
      <c r="AH1" s="38" t="s">
        <v>134</v>
      </c>
      <c r="AI1" s="39" t="s">
        <v>65</v>
      </c>
      <c r="AJ1" s="39" t="s">
        <v>2043</v>
      </c>
      <c r="AK1" s="39" t="s">
        <v>133</v>
      </c>
      <c r="AL1" s="39" t="s">
        <v>11</v>
      </c>
      <c r="AM1" s="504" t="s">
        <v>1731</v>
      </c>
      <c r="AN1" s="1" t="s">
        <v>1733</v>
      </c>
      <c r="AO1" s="1" t="s">
        <v>1734</v>
      </c>
    </row>
    <row r="2" spans="1:41" s="1" customFormat="1">
      <c r="B2" s="3"/>
      <c r="C2" s="5" t="s">
        <v>34</v>
      </c>
      <c r="D2" s="4"/>
      <c r="E2" s="525" t="s">
        <v>1758</v>
      </c>
      <c r="F2" s="6">
        <v>100</v>
      </c>
      <c r="G2" s="35">
        <v>100</v>
      </c>
      <c r="H2" s="6">
        <v>100</v>
      </c>
      <c r="I2" s="6">
        <v>100</v>
      </c>
      <c r="J2" s="35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6">
        <v>100</v>
      </c>
      <c r="W2" s="6">
        <v>100</v>
      </c>
      <c r="X2" s="156">
        <v>100</v>
      </c>
      <c r="Y2" s="156">
        <v>100</v>
      </c>
      <c r="Z2" s="6">
        <v>50</v>
      </c>
      <c r="AA2" s="35">
        <v>50</v>
      </c>
      <c r="AB2" s="35">
        <v>50</v>
      </c>
      <c r="AC2" s="6">
        <v>50</v>
      </c>
      <c r="AD2" s="6">
        <v>50</v>
      </c>
      <c r="AE2" s="6">
        <v>50</v>
      </c>
      <c r="AF2" s="35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502"/>
    </row>
    <row r="3" spans="1:41" s="15" customFormat="1">
      <c r="A3">
        <v>91</v>
      </c>
      <c r="B3" s="40" t="str">
        <f>VLOOKUP($A3,id!$C:$H,6,0)</f>
        <v>Brudło Paweł</v>
      </c>
      <c r="C3" s="40" t="str">
        <f>VLOOKUP($A3,id!$C:$H,4,0)</f>
        <v>KTE Tramp</v>
      </c>
      <c r="D3" s="2">
        <f>IF(E2=E3,D2,ROW(B1))</f>
        <v>1</v>
      </c>
      <c r="E3" s="11">
        <f>LARGE(F3:Y3,1)+LARGE(F3:Y3,2)+IFERROR(LARGE(F3:Y3,3),0)+IFERROR(LARGE(F3:Y3,4),0)+IFERROR(LARGE(F3:Y3,5),0)+IFERROR(LARGE(F3:Y3,6),0)</f>
        <v>599.80604002305211</v>
      </c>
      <c r="F3" s="14"/>
      <c r="G3" s="14" t="str">
        <f>IFERROR(VLOOKUP($A3,'Złoto M'!AO:AU,7,0),"")</f>
        <v/>
      </c>
      <c r="H3" s="14" t="str">
        <f>IFERROR(VLOOKUP($A3,'H51 200 M'!$AL$6:$AS$99,7,0),"")</f>
        <v/>
      </c>
      <c r="I3" s="14">
        <f>IFERROR(VLOOKUP($A3,'Dymno M'!$BD$3:$BJ$49,7,0),"")</f>
        <v>100</v>
      </c>
      <c r="J3" s="37" t="str">
        <f>IFERROR(VLOOKUP($A3,'X Kompas M'!$L$2:$R$29,7,0),"")</f>
        <v/>
      </c>
      <c r="K3" s="16">
        <f>IFERROR(VLOOKUP($A3,'Dukty M'!$BH$2:$BN$42,7,0),"")</f>
        <v>99.984229616779686</v>
      </c>
      <c r="L3" s="14">
        <f>IFERROR(VLOOKUP($A3,'Tropy M'!$O$2:$U$49,7,0),"")</f>
        <v>96.138491432609058</v>
      </c>
      <c r="M3" s="14">
        <f>IFERROR(VLOOKUP($A3,'Grassor TR300 M'!$CR$4:$CX$37,7,0),"")</f>
        <v>100</v>
      </c>
      <c r="N3" s="14" t="str">
        <f>IFERROR(VLOOKUP($A3,'BO M'!$S$4:$Y$46,7,0),"")</f>
        <v/>
      </c>
      <c r="O3" s="14">
        <f>IFERROR(VLOOKUP($A3,'Szaga TR150 M'!$J$2:$P$22,7,0),"")</f>
        <v>99.305555555555557</v>
      </c>
      <c r="P3" s="14" t="str">
        <f>IFERROR(VLOOKUP($A3,'Rajd Konwalii M'!$L$2:$R$48,7,0),"")</f>
        <v/>
      </c>
      <c r="Q3" s="14">
        <f>IFERROR(VLOOKUP($A3,'Korno M'!$BE$1:$BK$53,7,0),"")</f>
        <v>96.648044692737429</v>
      </c>
      <c r="R3" s="14">
        <f>IFERROR(VLOOKUP($A3,'Abentojra M'!$J$1:$P$48,7,0),"")</f>
        <v>100</v>
      </c>
      <c r="S3" s="14">
        <f>IFERROR(VLOOKUP($A3,'Mordownik M'!$P$5:$V$54,7,0),"")</f>
        <v>83.734224201930161</v>
      </c>
      <c r="T3" s="14" t="str">
        <f>IFERROR(VLOOKUP($A3,'XI Kompas M'!$M$1:$S$35,7,0),"")</f>
        <v/>
      </c>
      <c r="U3" s="14">
        <f>IFERROR(VLOOKUP($A3,'H52 200 M'!$AL$6:$AR$102,7,0),"")</f>
        <v>99.636823415474012</v>
      </c>
      <c r="V3" s="14">
        <f>IFERROR(VLOOKUP($A3,'XII Szago M'!$AH$2:$AN$67,7,0),"")</f>
        <v>99.821810406272419</v>
      </c>
      <c r="W3" s="14">
        <f>IFERROR(VLOOKUP($A3,'Masakra TR200 M'!$AN$5:$AT$34,7,0),"")</f>
        <v>36.186579971592764</v>
      </c>
      <c r="X3" s="10">
        <f>IFERROR(LARGE(Z3:AL3,1),0)+IFERROR(LARGE(Z3:AL3,2),0)</f>
        <v>100</v>
      </c>
      <c r="Y3" s="10">
        <f>IFERROR(LARGE(Z3:AL3,3),0)+IFERROR(LARGE(Z3:AL3,4),0)</f>
        <v>94.680851063829806</v>
      </c>
      <c r="Z3" s="14" t="str">
        <f>IFERROR(VLOOKUP(A3,'Wiosenne 360 M'!$L$2:$R$18,7,0),"")</f>
        <v/>
      </c>
      <c r="AA3" s="36">
        <f>IFERROR(VLOOKUP(A3,'NMnO M'!$AX$5:$BD$43,7,0),"")</f>
        <v>50</v>
      </c>
      <c r="AB3" s="36">
        <f>IFERROR(VLOOKUP(A3,'XI Szago M'!$J$3:$Q$50,7,0),"")</f>
        <v>50</v>
      </c>
      <c r="AC3" s="14" t="str">
        <f>IFERROR(VLOOKUP($A3,'H51 100 M'!$AC$6:$AJ$153,7,0),"")</f>
        <v/>
      </c>
      <c r="AD3" s="14">
        <f>IFERROR(VLOOKUP($A3,'Harce M'!$K$6:$Q$26,7,0),"")</f>
        <v>50</v>
      </c>
      <c r="AE3" s="14" t="str">
        <f>IFERROR(VLOOKUP($A3,'Grassor TR150 M'!$BL$4:$BR$10,7,0),"")</f>
        <v/>
      </c>
      <c r="AF3" s="36" t="str">
        <f>IFERROR(VLOOKUP($A3,'Pazur M'!$P$3:$V$29,7,0),"")</f>
        <v/>
      </c>
      <c r="AG3" s="14" t="str">
        <f>IFERROR(VLOOKUP($A3,'Szaga TR100 M'!$J$2:$P$25,7,0),"")</f>
        <v/>
      </c>
      <c r="AH3" s="36" t="str">
        <f>IFERROR(VLOOKUP($A3,'Odyseja M'!$G$2:$M$15,7,0),"")</f>
        <v/>
      </c>
      <c r="AI3" s="36">
        <f>IFERROR(VLOOKUP($A3,'Trudy M'!$K$2:$Q$18,7,0),"")</f>
        <v>41.188524590163937</v>
      </c>
      <c r="AJ3" s="14" t="str">
        <f>IFERROR(VLOOKUP($A3,'H52 100 M'!$AC$6:$AI$201,7,0),"")</f>
        <v/>
      </c>
      <c r="AK3" s="14">
        <f>IFERROR(VLOOKUP($A3,'Azymut Orient M'!$O$2:$U$23,7,0),"")</f>
        <v>44.680851063829799</v>
      </c>
      <c r="AL3" s="14" t="str">
        <f>IFERROR(VLOOKUP($A3,'Masakra TR100 M'!$AB$5:$AH$14,7,0),"")</f>
        <v/>
      </c>
      <c r="AM3" s="501">
        <f>MIN(COUNT(F3:W3)+MIN(COUNT(Z3:AL3)/2,2),6)</f>
        <v>6</v>
      </c>
      <c r="AN3" s="15">
        <f>COUNTIF(F3:W3,"=100")</f>
        <v>3</v>
      </c>
      <c r="AO3" s="15">
        <f>COUNTIF(Z3:AL3,"=50")</f>
        <v>3</v>
      </c>
    </row>
    <row r="4" spans="1:41" s="15" customFormat="1">
      <c r="A4">
        <v>122</v>
      </c>
      <c r="B4" s="40" t="str">
        <f>VLOOKUP($A4,id!$C:$H,6,0)</f>
        <v>Buciak Piotr</v>
      </c>
      <c r="C4" s="40" t="str">
        <f>VLOOKUP($A4,id!$C:$H,4,0)</f>
        <v>Team 360º</v>
      </c>
      <c r="D4" s="2">
        <f>IF(E3=E4,D3,ROW(B2))</f>
        <v>2</v>
      </c>
      <c r="E4" s="11">
        <f>LARGE(F4:Y4,1)+LARGE(F4:Y4,2)+IFERROR(LARGE(F4:Y4,3),0)+IFERROR(LARGE(F4:Y4,4),0)+IFERROR(LARGE(F4:Y4,5),0)+IFERROR(LARGE(F4:Y4,6),0)</f>
        <v>590.6917487142947</v>
      </c>
      <c r="F4" s="14"/>
      <c r="G4" s="14" t="str">
        <f>IFERROR(VLOOKUP($A4,'Złoto M'!AO:AU,7,0),"")</f>
        <v/>
      </c>
      <c r="H4" s="14">
        <f>IFERROR(VLOOKUP($A4,'H51 200 M'!$AL$6:$AS$99,7,0),"")</f>
        <v>100</v>
      </c>
      <c r="I4" s="14">
        <f>IFERROR(VLOOKUP($A4,'Dymno M'!$BD$3:$BJ$49,7,0),"")</f>
        <v>81.717277486910987</v>
      </c>
      <c r="J4" s="37" t="str">
        <f>IFERROR(VLOOKUP($A4,'X Kompas M'!$L$2:$R$29,7,0),"")</f>
        <v/>
      </c>
      <c r="K4" s="16">
        <f>IFERROR(VLOOKUP($A4,'Dukty M'!$BH$2:$BN$42,7,0),"")</f>
        <v>100</v>
      </c>
      <c r="L4" s="14" t="str">
        <f>IFERROR(VLOOKUP($A4,'Tropy M'!$O$2:$U$49,7,0),"")</f>
        <v/>
      </c>
      <c r="M4" s="14" t="str">
        <f>IFERROR(VLOOKUP($A4,'Grassor TR300 M'!$CR$4:$CX$37,7,0),"")</f>
        <v/>
      </c>
      <c r="N4" s="14">
        <f>IFERROR(VLOOKUP($A4,'BO M'!$S$4:$Y$46,7,0),"")</f>
        <v>98.216413607534108</v>
      </c>
      <c r="O4" s="14" t="str">
        <f>IFERROR(VLOOKUP($A4,'Szaga TR150 M'!$J$2:$P$22,7,0),"")</f>
        <v/>
      </c>
      <c r="P4" s="14" t="str">
        <f>IFERROR(VLOOKUP($A4,'Rajd Konwalii M'!$L$2:$R$48,7,0),"")</f>
        <v/>
      </c>
      <c r="Q4" s="14" t="str">
        <f>IFERROR(VLOOKUP($A4,'Korno M'!$BE$1:$BK$53,7,0),"")</f>
        <v/>
      </c>
      <c r="R4" s="14">
        <f>IFERROR(VLOOKUP($A4,'Abentojra M'!$J$1:$P$48,7,0),"")</f>
        <v>99.942969722107023</v>
      </c>
      <c r="S4" s="14" t="str">
        <f>IFERROR(VLOOKUP($A4,'Mordownik M'!$P$5:$V$54,7,0),"")</f>
        <v/>
      </c>
      <c r="T4" s="14" t="str">
        <f>IFERROR(VLOOKUP($A4,'XI Kompas M'!$M$1:$S$35,7,0),"")</f>
        <v/>
      </c>
      <c r="U4" s="14">
        <f>IFERROR(VLOOKUP($A4,'H52 200 M'!$AL$6:$AR$102,7,0),"")</f>
        <v>97.373540856031127</v>
      </c>
      <c r="V4" s="14">
        <f>IFERROR(VLOOKUP($A4,'XII Szago M'!$AH$2:$AN$67,7,0),"")</f>
        <v>95.158824528622503</v>
      </c>
      <c r="W4" s="14" t="str">
        <f>IFERROR(VLOOKUP($A4,'Masakra TR200 M'!$AN$5:$AT$34,7,0),"")</f>
        <v/>
      </c>
      <c r="X4" s="10">
        <f>IFERROR(LARGE(Z4:AL4,1),0)+IFERROR(LARGE(Z4:AL4,2),0)</f>
        <v>50</v>
      </c>
      <c r="Y4" s="10">
        <f>IFERROR(LARGE(Z4:AL4,3),0)+IFERROR(LARGE(Z4:AL4,4),0)</f>
        <v>0</v>
      </c>
      <c r="Z4" s="14">
        <f>IFERROR(VLOOKUP(A4,'Wiosenne 360 M'!$L$2:$R$18,7,0),"")</f>
        <v>50</v>
      </c>
      <c r="AA4" s="36"/>
      <c r="AB4" s="36" t="str">
        <f>IFERROR(VLOOKUP(A4,'XI Szago M'!$J$3:$Q$50,7,0),"")</f>
        <v/>
      </c>
      <c r="AC4" s="14" t="str">
        <f>IFERROR(VLOOKUP($A4,'H51 100 M'!$AC$6:$AJ$153,7,0),"")</f>
        <v/>
      </c>
      <c r="AD4" s="14" t="str">
        <f>IFERROR(VLOOKUP($A4,'Harce M'!$K$6:$Q$26,7,0),"")</f>
        <v/>
      </c>
      <c r="AE4" s="14" t="str">
        <f>IFERROR(VLOOKUP($A4,'Grassor TR150 M'!$BL$4:$BR$10,7,0),"")</f>
        <v/>
      </c>
      <c r="AF4" s="36" t="str">
        <f>IFERROR(VLOOKUP($A4,'Pazur M'!$P$3:$V$29,7,0),"")</f>
        <v/>
      </c>
      <c r="AG4" s="14" t="str">
        <f>IFERROR(VLOOKUP($A4,'Szaga TR100 M'!$J$2:$P$25,7,0),"")</f>
        <v/>
      </c>
      <c r="AH4" s="36" t="str">
        <f>IFERROR(VLOOKUP($A4,'Odyseja M'!$G$2:$M$15,7,0),"")</f>
        <v/>
      </c>
      <c r="AI4" s="36" t="str">
        <f>IFERROR(VLOOKUP($A4,'Trudy M'!$K$2:$Q$18,7,0),"")</f>
        <v/>
      </c>
      <c r="AJ4" s="14" t="str">
        <f>IFERROR(VLOOKUP($A4,'H52 100 M'!$AC$6:$AI$201,7,0),"")</f>
        <v/>
      </c>
      <c r="AK4" s="14" t="str">
        <f>IFERROR(VLOOKUP($A4,'Azymut Orient M'!$O$2:$U$23,7,0),"")</f>
        <v/>
      </c>
      <c r="AL4" s="14" t="str">
        <f>IFERROR(VLOOKUP($A4,'Masakra TR100 M'!$AB$5:$AH$14,7,0),"")</f>
        <v/>
      </c>
      <c r="AM4" s="501">
        <f>MIN(COUNT(F4:W4)+MIN(COUNT(Z4:AL4)/2,2),6)</f>
        <v>6</v>
      </c>
      <c r="AN4" s="15">
        <f>COUNTIF(F4:W4,"=100")</f>
        <v>2</v>
      </c>
      <c r="AO4" s="15">
        <f>COUNTIF(Z4:AL4,"=50")</f>
        <v>1</v>
      </c>
    </row>
    <row r="5" spans="1:41" s="15" customFormat="1">
      <c r="A5" s="15">
        <v>4</v>
      </c>
      <c r="B5" s="40" t="str">
        <f>VLOOKUP($A5,id!$C:$H,6,0)</f>
        <v>Mirowski Łukasz</v>
      </c>
      <c r="C5" s="40" t="str">
        <f>VLOOKUP($A5,id!$C:$H,4,0)</f>
        <v>wespół w zespół</v>
      </c>
      <c r="D5" s="2">
        <f>IF(E4=E5,D4,ROW(B3))</f>
        <v>3</v>
      </c>
      <c r="E5" s="11">
        <f>LARGE(F5:Y5,1)+LARGE(F5:Y5,2)+IFERROR(LARGE(F5:Y5,3),0)+IFERROR(LARGE(F5:Y5,4),0)+IFERROR(LARGE(F5:Y5,5),0)+IFERROR(LARGE(F5:Y5,6),0)</f>
        <v>585.16533885280217</v>
      </c>
      <c r="F5" s="14">
        <f>IFERROR(VLOOKUP(A5,'Róża M'!I:Q,7,0),"")</f>
        <v>92.966194111232284</v>
      </c>
      <c r="G5" s="14" t="str">
        <f>IFERROR(VLOOKUP($A5,'Złoto M'!AO:AU,7,0),"")</f>
        <v/>
      </c>
      <c r="H5" s="14">
        <f>IFERROR(VLOOKUP($A5,'H51 200 M'!$AL$6:$AS$99,7,0),"")</f>
        <v>81.025233715198965</v>
      </c>
      <c r="I5" s="14">
        <f>IFERROR(VLOOKUP($A5,'Dymno M'!$BD$3:$BJ$49,7,0),"")</f>
        <v>81.413787347688199</v>
      </c>
      <c r="J5" s="37" t="str">
        <f>IFERROR(VLOOKUP($A5,'X Kompas M'!$L$2:$R$29,7,0),"")</f>
        <v/>
      </c>
      <c r="K5" s="16">
        <f>IFERROR(VLOOKUP($A5,'Dukty M'!$BH$2:$BN$42,7,0),"")</f>
        <v>99.195794348655994</v>
      </c>
      <c r="L5" s="14">
        <f>IFERROR(VLOOKUP($A5,'Tropy M'!$O$2:$U$49,7,0),"")</f>
        <v>91.465833081240959</v>
      </c>
      <c r="M5" s="14">
        <f>IFERROR(VLOOKUP($A5,'Grassor TR300 M'!$CR$4:$CX$37,7,0),"")</f>
        <v>82.642857142857139</v>
      </c>
      <c r="N5" s="14">
        <f>IFERROR(VLOOKUP($A5,'BO M'!$S$4:$Y$46,7,0),"")</f>
        <v>69.984342882263249</v>
      </c>
      <c r="O5" s="14">
        <f>IFERROR(VLOOKUP($A5,'Szaga TR150 M'!$J$2:$P$22,7,0),"")</f>
        <v>100</v>
      </c>
      <c r="P5" s="14">
        <f>IFERROR(VLOOKUP($A5,'Rajd Konwalii M'!$L$2:$R$48,7,0),"")</f>
        <v>87.833140208574747</v>
      </c>
      <c r="Q5" s="14">
        <f>IFERROR(VLOOKUP($A5,'Korno M'!$BE$1:$BK$53,7,0),"")</f>
        <v>87.480946261334765</v>
      </c>
      <c r="R5" s="14">
        <f>IFERROR(VLOOKUP($A5,'Abentojra M'!$J$1:$P$48,7,0),"")</f>
        <v>99.942969722107023</v>
      </c>
      <c r="S5" s="14">
        <f>IFERROR(VLOOKUP($A5,'Mordownik M'!$P$5:$V$54,7,0),"")</f>
        <v>80.229042927766073</v>
      </c>
      <c r="T5" s="14" t="str">
        <f>IFERROR(VLOOKUP($A5,'XI Kompas M'!$M$1:$S$35,7,0),"")</f>
        <v/>
      </c>
      <c r="U5" s="14" t="str">
        <f>IFERROR(VLOOKUP($A5,'H52 200 M'!$AL$6:$AR$102,7,0),"")</f>
        <v/>
      </c>
      <c r="V5" s="14">
        <f>IFERROR(VLOOKUP($A5,'XII Szago M'!$AH$2:$AN$67,7,0),"")</f>
        <v>95.312632922160901</v>
      </c>
      <c r="W5" s="14">
        <f>IFERROR(VLOOKUP($A5,'Masakra TR200 M'!$AN$5:$AT$34,7,0),"")</f>
        <v>97.747747748645949</v>
      </c>
      <c r="X5" s="10">
        <f>IFERROR(LARGE(Z5:AL5,1),0)+IFERROR(LARGE(Z5:AL5,2),0)</f>
        <v>83.377885647816754</v>
      </c>
      <c r="Y5" s="10">
        <f>IFERROR(LARGE(Z5:AL5,3),0)+IFERROR(LARGE(Z5:AL5,4),0)</f>
        <v>0</v>
      </c>
      <c r="Z5" s="14" t="str">
        <f>IFERROR(VLOOKUP(A5,'Wiosenne 360 M'!$L$2:$R$18,7,0),"")</f>
        <v/>
      </c>
      <c r="AA5" s="36">
        <f>IFERROR(VLOOKUP(A5,'NMnO M'!$AX$5:$BD$43,7,0),"")</f>
        <v>40.5511811023622</v>
      </c>
      <c r="AB5" s="36" t="str">
        <f>IFERROR(VLOOKUP(A5,'XI Szago M'!$J$3:$Q$50,7,0),"")</f>
        <v/>
      </c>
      <c r="AC5" s="14" t="str">
        <f>IFERROR(VLOOKUP($A5,'H51 100 M'!$AC$6:$AJ$153,7,0),"")</f>
        <v/>
      </c>
      <c r="AD5" s="14" t="str">
        <f>IFERROR(VLOOKUP($A5,'Harce M'!$K$6:$Q$26,7,0),"")</f>
        <v/>
      </c>
      <c r="AE5" s="14" t="str">
        <f>IFERROR(VLOOKUP($A5,'Grassor TR150 M'!$BL$4:$BR$10,7,0),"")</f>
        <v/>
      </c>
      <c r="AF5" s="36" t="str">
        <f>IFERROR(VLOOKUP($A5,'Pazur M'!$P$3:$V$29,7,0),"")</f>
        <v/>
      </c>
      <c r="AG5" s="14" t="str">
        <f>IFERROR(VLOOKUP($A5,'Szaga TR100 M'!$J$2:$P$25,7,0),"")</f>
        <v/>
      </c>
      <c r="AH5" s="36" t="str">
        <f>IFERROR(VLOOKUP($A5,'Odyseja M'!$G$2:$M$15,7,0),"")</f>
        <v/>
      </c>
      <c r="AI5" s="36">
        <f>IFERROR(VLOOKUP($A5,'Trudy M'!$K$2:$Q$18,7,0),"")</f>
        <v>42.826704545454547</v>
      </c>
      <c r="AJ5" s="14" t="str">
        <f>IFERROR(VLOOKUP($A5,'H52 100 M'!$AC$6:$AI$201,7,0),"")</f>
        <v/>
      </c>
      <c r="AK5" s="14" t="str">
        <f>IFERROR(VLOOKUP($A5,'Azymut Orient M'!$O$2:$U$23,7,0),"")</f>
        <v/>
      </c>
      <c r="AL5" s="14" t="str">
        <f>IFERROR(VLOOKUP($A5,'Masakra TR100 M'!$AB$5:$AH$14,7,0),"")</f>
        <v/>
      </c>
      <c r="AM5" s="501">
        <f>MIN(COUNT(F5:W5)+MIN(COUNT(Z5:AL5)/2,2),6)</f>
        <v>6</v>
      </c>
      <c r="AN5" s="15">
        <f>COUNTIF(F5:W5,"=100")</f>
        <v>1</v>
      </c>
      <c r="AO5" s="15">
        <f>COUNTIF(Z5:AL5,"=50")</f>
        <v>0</v>
      </c>
    </row>
    <row r="6" spans="1:41" s="15" customFormat="1">
      <c r="A6" s="15">
        <v>9</v>
      </c>
      <c r="B6" s="40" t="str">
        <f>VLOOKUP($A6,id!$C:$H,6,0)</f>
        <v>Liszka Grzegorz</v>
      </c>
      <c r="C6" s="40" t="str">
        <f>VLOOKUP($A6,id!$C:$H,4,0)</f>
        <v>Trezado BikeTires.pl</v>
      </c>
      <c r="D6" s="2">
        <f>IF(E5=E6,D5,ROW(B4))</f>
        <v>4</v>
      </c>
      <c r="E6" s="11">
        <f>LARGE(F6:Y6,1)+LARGE(F6:Y6,2)+IFERROR(LARGE(F6:Y6,3),0)+IFERROR(LARGE(F6:Y6,4),0)+IFERROR(LARGE(F6:Y6,5),0)+IFERROR(LARGE(F6:Y6,6),0)</f>
        <v>582.54736408698216</v>
      </c>
      <c r="F6" s="14">
        <f>IFERROR(VLOOKUP(A6,'Róża M'!I:Q,7,0),"")</f>
        <v>89.661892535651305</v>
      </c>
      <c r="G6" s="14" t="str">
        <f>IFERROR(VLOOKUP($A6,'Złoto M'!AO:AU,7,0),"")</f>
        <v/>
      </c>
      <c r="H6" s="14" t="str">
        <f>IFERROR(VLOOKUP($A6,'H51 200 M'!$AL$6:$AS$99,7,0),"")</f>
        <v/>
      </c>
      <c r="I6" s="14">
        <f>IFERROR(VLOOKUP($A6,'Dymno M'!$BD$3:$BJ$49,7,0),"")</f>
        <v>80.915745598573281</v>
      </c>
      <c r="J6" s="37" t="str">
        <f>IFERROR(VLOOKUP($A6,'X Kompas M'!$L$2:$R$29,7,0),"")</f>
        <v/>
      </c>
      <c r="K6" s="16">
        <f>IFERROR(VLOOKUP($A6,'Dukty M'!$BH$2:$BN$42,7,0),"")</f>
        <v>79.585234725098573</v>
      </c>
      <c r="L6" s="14">
        <f>IFERROR(VLOOKUP($A6,'Tropy M'!$O$2:$U$49,7,0),"")</f>
        <v>98.572774034630157</v>
      </c>
      <c r="M6" s="14">
        <f>IFERROR(VLOOKUP($A6,'Grassor TR300 M'!$CR$4:$CX$37,7,0),"")</f>
        <v>100</v>
      </c>
      <c r="N6" s="14">
        <f>IFERROR(VLOOKUP($A6,'BO M'!$S$4:$Y$46,7,0),"")</f>
        <v>29.068835650273599</v>
      </c>
      <c r="O6" s="14">
        <f>IFERROR(VLOOKUP($A6,'Szaga TR150 M'!$J$2:$P$22,7,0),"")</f>
        <v>98.113207547169807</v>
      </c>
      <c r="P6" s="14">
        <f>IFERROR(VLOOKUP($A6,'Rajd Konwalii M'!$L$2:$R$48,7,0),"")</f>
        <v>87.731481481481481</v>
      </c>
      <c r="Q6" s="14" t="str">
        <f>IFERROR(VLOOKUP($A6,'Korno M'!$BE$1:$BK$53,7,0),"")</f>
        <v/>
      </c>
      <c r="R6" s="14">
        <f>IFERROR(VLOOKUP($A6,'Abentojra M'!$J$1:$P$48,7,0),"")</f>
        <v>94.955913501797966</v>
      </c>
      <c r="S6" s="14">
        <f>IFERROR(VLOOKUP($A6,'Mordownik M'!$P$5:$V$54,7,0),"")</f>
        <v>84.677177177177114</v>
      </c>
      <c r="T6" s="14" t="str">
        <f>IFERROR(VLOOKUP($A6,'XI Kompas M'!$M$1:$S$35,7,0),"")</f>
        <v/>
      </c>
      <c r="U6" s="14" t="str">
        <f>IFERROR(VLOOKUP($A6,'H52 200 M'!$AL$6:$AR$102,7,0),"")</f>
        <v/>
      </c>
      <c r="V6" s="14">
        <f>IFERROR(VLOOKUP($A6,'XII Szago M'!$AH$2:$AN$67,7,0),"")</f>
        <v>79.399050386223607</v>
      </c>
      <c r="W6" s="14">
        <f>IFERROR(VLOOKUP($A6,'Masakra TR200 M'!$AN$5:$AT$34,7,0),"")</f>
        <v>97.747747748645949</v>
      </c>
      <c r="X6" s="10">
        <f>IFERROR(LARGE(Z6:AL6,1),0)+IFERROR(LARGE(Z6:AL6,2),0)</f>
        <v>93.157721254738249</v>
      </c>
      <c r="Y6" s="10">
        <f>IFERROR(LARGE(Z6:AL6,3),0)+IFERROR(LARGE(Z6:AL6,4),0)</f>
        <v>42.068052930056709</v>
      </c>
      <c r="Z6" s="14" t="str">
        <f>IFERROR(VLOOKUP(A6,'Wiosenne 360 M'!$L$2:$R$18,7,0),"")</f>
        <v/>
      </c>
      <c r="AA6" s="36" t="str">
        <f>IFERROR(VLOOKUP(A6,'NMnO M'!$AX$5:$BD$43,7,0),"")</f>
        <v/>
      </c>
      <c r="AB6" s="36">
        <f>IFERROR(VLOOKUP(A6,'XI Szago M'!$J$3:$Q$50,7,0),"")</f>
        <v>42.068052930056709</v>
      </c>
      <c r="AC6" s="14" t="str">
        <f>IFERROR(VLOOKUP($A6,'H51 100 M'!$AC$6:$AJ$153,7,0),"")</f>
        <v/>
      </c>
      <c r="AD6" s="14" t="str">
        <f>IFERROR(VLOOKUP($A6,'Harce M'!$K$6:$Q$26,7,0),"")</f>
        <v/>
      </c>
      <c r="AE6" s="14" t="str">
        <f>IFERROR(VLOOKUP($A6,'Grassor TR150 M'!$BL$4:$BR$10,7,0),"")</f>
        <v/>
      </c>
      <c r="AF6" s="36" t="str">
        <f>IFERROR(VLOOKUP($A6,'Pazur M'!$P$3:$V$29,7,0),"")</f>
        <v/>
      </c>
      <c r="AG6" s="14" t="str">
        <f>IFERROR(VLOOKUP($A6,'Szaga TR100 M'!$J$2:$P$25,7,0),"")</f>
        <v/>
      </c>
      <c r="AH6" s="36">
        <f>IFERROR(VLOOKUP($A6,'Odyseja M'!$G$2:$M$15,7,0),"")</f>
        <v>48.203592814371262</v>
      </c>
      <c r="AI6" s="36" t="str">
        <f>IFERROR(VLOOKUP($A6,'Trudy M'!$K$2:$Q$18,7,0),"")</f>
        <v/>
      </c>
      <c r="AJ6" s="14" t="str">
        <f>IFERROR(VLOOKUP($A6,'H52 100 M'!$AC$6:$AI$201,7,0),"")</f>
        <v/>
      </c>
      <c r="AK6" s="14">
        <f>IFERROR(VLOOKUP($A6,'Azymut Orient M'!$O$2:$U$23,7,0),"")</f>
        <v>44.954128440366979</v>
      </c>
      <c r="AL6" s="14" t="str">
        <f>IFERROR(VLOOKUP($A6,'Masakra TR100 M'!$AB$5:$AH$14,7,0),"")</f>
        <v/>
      </c>
      <c r="AM6" s="501">
        <f>MIN(COUNT(F6:W6)+MIN(COUNT(Z6:AL6)/2,2),6)</f>
        <v>6</v>
      </c>
      <c r="AN6" s="15">
        <f>COUNTIF(F6:W6,"=100")</f>
        <v>1</v>
      </c>
      <c r="AO6" s="15">
        <f>COUNTIF(Z6:AL6,"=50")</f>
        <v>0</v>
      </c>
    </row>
    <row r="7" spans="1:41" s="15" customFormat="1">
      <c r="A7">
        <v>59</v>
      </c>
      <c r="B7" s="40" t="str">
        <f>VLOOKUP($A7,id!$C:$H,6,0)</f>
        <v>Śmieja Daniel</v>
      </c>
      <c r="C7" s="40" t="str">
        <f>VLOOKUP($A7,id!$C:$H,4,0)</f>
        <v>mrdp.pl</v>
      </c>
      <c r="D7" s="2">
        <f>IF(E6=E7,D6,ROW(B5))</f>
        <v>5</v>
      </c>
      <c r="E7" s="11">
        <f>LARGE(F7:Y7,1)+LARGE(F7:Y7,2)+IFERROR(LARGE(F7:Y7,3),0)+IFERROR(LARGE(F7:Y7,4),0)+IFERROR(LARGE(F7:Y7,5),0)+IFERROR(LARGE(F7:Y7,6),0)</f>
        <v>581.99628992187456</v>
      </c>
      <c r="F7" s="14"/>
      <c r="G7" s="14">
        <f>IFERROR(VLOOKUP($A7,'Złoto M'!AO:AU,7,0),"")</f>
        <v>97.732997481108313</v>
      </c>
      <c r="H7" s="14">
        <f>IFERROR(VLOOKUP($A7,'H51 200 M'!$AL$6:$AS$99,7,0),"")</f>
        <v>99.335485984369882</v>
      </c>
      <c r="I7" s="14" t="str">
        <f>IFERROR(VLOOKUP($A7,'Dymno M'!$BD$3:$BJ$49,7,0),"")</f>
        <v/>
      </c>
      <c r="J7" s="37" t="str">
        <f>IFERROR(VLOOKUP($A7,'X Kompas M'!$L$2:$R$29,7,0),"")</f>
        <v/>
      </c>
      <c r="K7" s="16" t="str">
        <f>IFERROR(VLOOKUP($A7,'Dukty M'!$BH$2:$BN$42,7,0),"")</f>
        <v/>
      </c>
      <c r="L7" s="14" t="str">
        <f>IFERROR(VLOOKUP($A7,'Tropy M'!$O$2:$U$49,7,0),"")</f>
        <v/>
      </c>
      <c r="M7" s="14" t="str">
        <f>IFERROR(VLOOKUP($A7,'Grassor TR300 M'!$CR$4:$CX$37,7,0),"")</f>
        <v/>
      </c>
      <c r="N7" s="14" t="str">
        <f>IFERROR(VLOOKUP($A7,'BO M'!$S$4:$Y$46,7,0),"")</f>
        <v/>
      </c>
      <c r="O7" s="14" t="str">
        <f>IFERROR(VLOOKUP($A7,'Szaga TR150 M'!$J$2:$P$22,7,0),"")</f>
        <v/>
      </c>
      <c r="P7" s="14">
        <f>IFERROR(VLOOKUP($A7,'Rajd Konwalii M'!$L$2:$R$48,7,0),"")</f>
        <v>88.139534883720927</v>
      </c>
      <c r="Q7" s="14">
        <f>IFERROR(VLOOKUP($A7,'Korno M'!$BE$1:$BK$53,7,0),"")</f>
        <v>100</v>
      </c>
      <c r="R7" s="14" t="str">
        <f>IFERROR(VLOOKUP($A7,'Abentojra M'!$J$1:$P$48,7,0),"")</f>
        <v/>
      </c>
      <c r="S7" s="14" t="str">
        <f>IFERROR(VLOOKUP($A7,'Mordownik M'!$P$5:$V$54,7,0),"")</f>
        <v/>
      </c>
      <c r="T7" s="14" t="str">
        <f>IFERROR(VLOOKUP($A7,'XI Kompas M'!$M$1:$S$35,7,0),"")</f>
        <v/>
      </c>
      <c r="U7" s="14">
        <f>IFERROR(VLOOKUP($A7,'H52 200 M'!$AL$6:$AR$102,7,0),"")</f>
        <v>96.78827157267547</v>
      </c>
      <c r="V7" s="14">
        <f>IFERROR(VLOOKUP($A7,'XII Szago M'!$AH$2:$AN$67,7,0),"")</f>
        <v>81.721371261852653</v>
      </c>
      <c r="W7" s="14" t="str">
        <f>IFERROR(VLOOKUP($A7,'Masakra TR200 M'!$AN$5:$AT$34,7,0),"")</f>
        <v/>
      </c>
      <c r="X7" s="10">
        <f>IFERROR(LARGE(Z7:AL7,1),0)+IFERROR(LARGE(Z7:AL7,2),0)</f>
        <v>100</v>
      </c>
      <c r="Y7" s="10">
        <f>IFERROR(LARGE(Z7:AL7,3),0)+IFERROR(LARGE(Z7:AL7,4),0)</f>
        <v>50</v>
      </c>
      <c r="Z7" s="14" t="str">
        <f>IFERROR(VLOOKUP(A7,'Wiosenne 360 M'!$L$2:$R$18,7,0),"")</f>
        <v/>
      </c>
      <c r="AA7" s="36" t="str">
        <f>IFERROR(VLOOKUP(A7,'NMnO M'!$AX$5:$BD$43,7,0),"")</f>
        <v/>
      </c>
      <c r="AB7" s="36" t="str">
        <f>IFERROR(VLOOKUP(A7,'XI Szago M'!$J$3:$Q$50,7,0),"")</f>
        <v/>
      </c>
      <c r="AC7" s="14" t="str">
        <f>IFERROR(VLOOKUP($A7,'H51 100 M'!$AC$6:$AJ$153,7,0),"")</f>
        <v/>
      </c>
      <c r="AD7" s="14" t="str">
        <f>IFERROR(VLOOKUP($A7,'Harce M'!$K$6:$Q$26,7,0),"")</f>
        <v/>
      </c>
      <c r="AE7" s="14" t="str">
        <f>IFERROR(VLOOKUP($A7,'Grassor TR150 M'!$BL$4:$BR$10,7,0),"")</f>
        <v/>
      </c>
      <c r="AF7" s="36">
        <f>IFERROR(VLOOKUP($A7,'Pazur M'!$P$3:$V$29,7,0),"")</f>
        <v>50</v>
      </c>
      <c r="AG7" s="14" t="str">
        <f>IFERROR(VLOOKUP($A7,'Szaga TR100 M'!$J$2:$P$25,7,0),"")</f>
        <v/>
      </c>
      <c r="AH7" s="36" t="str">
        <f>IFERROR(VLOOKUP($A7,'Odyseja M'!$G$2:$M$15,7,0),"")</f>
        <v/>
      </c>
      <c r="AI7" s="36">
        <f>IFERROR(VLOOKUP($A7,'Trudy M'!$K$2:$Q$18,7,0),"")</f>
        <v>50</v>
      </c>
      <c r="AJ7" s="14" t="str">
        <f>IFERROR(VLOOKUP($A7,'H52 100 M'!$AC$6:$AI$201,7,0),"")</f>
        <v/>
      </c>
      <c r="AK7" s="14">
        <f>IFERROR(VLOOKUP($A7,'Azymut Orient M'!$O$2:$U$23,7,0),"")</f>
        <v>50</v>
      </c>
      <c r="AL7" s="14" t="str">
        <f>IFERROR(VLOOKUP($A7,'Masakra TR100 M'!$AB$5:$AH$14,7,0),"")</f>
        <v/>
      </c>
      <c r="AM7" s="501">
        <f>MIN(COUNT(F7:W7)+MIN(COUNT(Z7:AL7)/2,2),6)</f>
        <v>6</v>
      </c>
      <c r="AN7" s="15">
        <f>COUNTIF(F7:W7,"=100")</f>
        <v>1</v>
      </c>
      <c r="AO7" s="15">
        <f>COUNTIF(Z7:AL7,"=50")</f>
        <v>3</v>
      </c>
    </row>
    <row r="8" spans="1:41" s="15" customFormat="1">
      <c r="A8">
        <v>61</v>
      </c>
      <c r="B8" s="40" t="str">
        <f>VLOOKUP($A8,id!$C:$H,6,0)</f>
        <v>Piwakowski Wojciech</v>
      </c>
      <c r="C8" s="40" t="str">
        <f>VLOOKUP($A8,id!$C:$H,4,0)</f>
        <v>Harpagan</v>
      </c>
      <c r="D8" s="2">
        <f>IF(E7=E8,D7,ROW(B6))</f>
        <v>6</v>
      </c>
      <c r="E8" s="11">
        <f>LARGE(F8:Y8,1)+LARGE(F8:Y8,2)+IFERROR(LARGE(F8:Y8,3),0)+IFERROR(LARGE(F8:Y8,4),0)+IFERROR(LARGE(F8:Y8,5),0)+IFERROR(LARGE(F8:Y8,6),0)</f>
        <v>579.54155492906261</v>
      </c>
      <c r="F8" s="14"/>
      <c r="G8" s="14">
        <f>IFERROR(VLOOKUP($A8,'Złoto M'!AO:AU,7,0),"")</f>
        <v>94.865525672371646</v>
      </c>
      <c r="H8" s="14">
        <f>IFERROR(VLOOKUP($A8,'H51 200 M'!$AL$6:$AS$99,7,0),"")</f>
        <v>96.974223172044248</v>
      </c>
      <c r="I8" s="14" t="str">
        <f>IFERROR(VLOOKUP($A8,'Dymno M'!$BD$3:$BJ$49,7,0),"")</f>
        <v/>
      </c>
      <c r="J8" s="37">
        <f>IFERROR(VLOOKUP($A8,'X Kompas M'!$L$2:$R$29,7,0),"")</f>
        <v>100</v>
      </c>
      <c r="K8" s="16">
        <f>IFERROR(VLOOKUP($A8,'Dukty M'!$BH$2:$BN$42,7,0),"")</f>
        <v>89.830103528859183</v>
      </c>
      <c r="L8" s="14">
        <f>IFERROR(VLOOKUP($A8,'Tropy M'!$O$2:$U$49,7,0),"")</f>
        <v>96.801963644125081</v>
      </c>
      <c r="M8" s="14">
        <f>IFERROR(VLOOKUP($A8,'Grassor TR300 M'!$CR$4:$CX$37,7,0),"")</f>
        <v>72.620912074625565</v>
      </c>
      <c r="N8" s="14" t="str">
        <f>IFERROR(VLOOKUP($A8,'BO M'!$S$4:$Y$46,7,0),"")</f>
        <v/>
      </c>
      <c r="O8" s="14" t="str">
        <f>IFERROR(VLOOKUP($A8,'Szaga TR150 M'!$J$2:$P$22,7,0),"")</f>
        <v/>
      </c>
      <c r="P8" s="14" t="str">
        <f>IFERROR(VLOOKUP($A8,'Rajd Konwalii M'!$L$2:$R$48,7,0),"")</f>
        <v/>
      </c>
      <c r="Q8" s="14" t="str">
        <f>IFERROR(VLOOKUP($A8,'Korno M'!$BE$1:$BK$53,7,0),"")</f>
        <v/>
      </c>
      <c r="R8" s="14">
        <f>IFERROR(VLOOKUP($A8,'Abentojra M'!$J$1:$P$48,7,0),"")</f>
        <v>87.918452978199412</v>
      </c>
      <c r="S8" s="14" t="str">
        <f>IFERROR(VLOOKUP($A8,'Mordownik M'!$P$5:$V$54,7,0),"")</f>
        <v/>
      </c>
      <c r="T8" s="14" t="str">
        <f>IFERROR(VLOOKUP($A8,'XI Kompas M'!$M$1:$S$35,7,0),"")</f>
        <v/>
      </c>
      <c r="U8" s="14">
        <f>IFERROR(VLOOKUP($A8,'H52 200 M'!$AL$6:$AR$102,7,0),"")</f>
        <v>96.442986225034488</v>
      </c>
      <c r="V8" s="14">
        <f>IFERROR(VLOOKUP($A8,'XII Szago M'!$AH$2:$AN$67,7,0),"")</f>
        <v>94.456856215487164</v>
      </c>
      <c r="W8" s="14" t="str">
        <f>IFERROR(VLOOKUP($A8,'Masakra TR200 M'!$AN$5:$AT$34,7,0),"")</f>
        <v/>
      </c>
      <c r="X8" s="10">
        <f>IFERROR(LARGE(Z8:AL8,1),0)+IFERROR(LARGE(Z8:AL8,2),0)</f>
        <v>45.114336685047029</v>
      </c>
      <c r="Y8" s="10">
        <f>IFERROR(LARGE(Z8:AL8,3),0)+IFERROR(LARGE(Z8:AL8,4),0)</f>
        <v>0</v>
      </c>
      <c r="Z8" s="14" t="str">
        <f>IFERROR(VLOOKUP(A8,'Wiosenne 360 M'!$L$2:$R$18,7,0),"")</f>
        <v/>
      </c>
      <c r="AA8" s="36" t="str">
        <f>IFERROR(VLOOKUP(A8,'NMnO M'!$AX$5:$BD$43,7,0),"")</f>
        <v/>
      </c>
      <c r="AB8" s="36">
        <f>IFERROR(VLOOKUP(A8,'XI Szago M'!$J$3:$Q$50,7,0),"")</f>
        <v>45.114336685047029</v>
      </c>
      <c r="AC8" s="14" t="str">
        <f>IFERROR(VLOOKUP($A8,'H51 100 M'!$AC$6:$AJ$153,7,0),"")</f>
        <v/>
      </c>
      <c r="AD8" s="14" t="str">
        <f>IFERROR(VLOOKUP($A8,'Harce M'!$K$6:$Q$26,7,0),"")</f>
        <v/>
      </c>
      <c r="AE8" s="14" t="str">
        <f>IFERROR(VLOOKUP($A8,'Grassor TR150 M'!$BL$4:$BR$10,7,0),"")</f>
        <v/>
      </c>
      <c r="AF8" s="36" t="str">
        <f>IFERROR(VLOOKUP($A8,'Pazur M'!$P$3:$V$29,7,0),"")</f>
        <v/>
      </c>
      <c r="AG8" s="14" t="str">
        <f>IFERROR(VLOOKUP($A8,'Szaga TR100 M'!$J$2:$P$25,7,0),"")</f>
        <v/>
      </c>
      <c r="AH8" s="36" t="str">
        <f>IFERROR(VLOOKUP($A8,'Odyseja M'!$G$2:$M$15,7,0),"")</f>
        <v/>
      </c>
      <c r="AI8" s="36" t="str">
        <f>IFERROR(VLOOKUP($A8,'Trudy M'!$K$2:$Q$18,7,0),"")</f>
        <v/>
      </c>
      <c r="AJ8" s="14" t="str">
        <f>IFERROR(VLOOKUP($A8,'H52 100 M'!$AC$6:$AI$201,7,0),"")</f>
        <v/>
      </c>
      <c r="AK8" s="14" t="str">
        <f>IFERROR(VLOOKUP($A8,'Azymut Orient M'!$O$2:$U$23,7,0),"")</f>
        <v/>
      </c>
      <c r="AL8" s="14" t="str">
        <f>IFERROR(VLOOKUP($A8,'Masakra TR100 M'!$AB$5:$AH$14,7,0),"")</f>
        <v/>
      </c>
      <c r="AM8" s="501">
        <f>MIN(COUNT(F8:W8)+MIN(COUNT(Z8:AL8)/2,2),6)</f>
        <v>6</v>
      </c>
      <c r="AN8" s="15">
        <f>COUNTIF(F8:W8,"=100")</f>
        <v>1</v>
      </c>
      <c r="AO8" s="15">
        <f>COUNTIF(Z8:AL8,"=50")</f>
        <v>0</v>
      </c>
    </row>
    <row r="9" spans="1:41" s="15" customFormat="1">
      <c r="A9">
        <v>101</v>
      </c>
      <c r="B9" s="40" t="str">
        <f>VLOOKUP($A9,id!$C:$H,6,0)</f>
        <v>Walentowski Radosław</v>
      </c>
      <c r="C9" s="40" t="str">
        <f>VLOOKUP($A9,id!$C:$H,4,0)</f>
        <v>Los Maruderos</v>
      </c>
      <c r="D9" s="2">
        <f>IF(E8=E9,D8,ROW(B7))</f>
        <v>7</v>
      </c>
      <c r="E9" s="11">
        <f>LARGE(F9:Y9,1)+LARGE(F9:Y9,2)+IFERROR(LARGE(F9:Y9,3),0)+IFERROR(LARGE(F9:Y9,4),0)+IFERROR(LARGE(F9:Y9,5),0)+IFERROR(LARGE(F9:Y9,6),0)</f>
        <v>579.04069838087264</v>
      </c>
      <c r="F9" s="14"/>
      <c r="G9" s="14" t="str">
        <f>IFERROR(VLOOKUP($A9,'Złoto M'!AO:AU,7,0),"")</f>
        <v/>
      </c>
      <c r="H9" s="14">
        <f>IFERROR(VLOOKUP($A9,'H51 200 M'!$AL$6:$AS$99,7,0),"")</f>
        <v>22.151326885399534</v>
      </c>
      <c r="I9" s="14">
        <f>IFERROR(VLOOKUP($A9,'Dymno M'!$BD$3:$BJ$49,7,0),"")</f>
        <v>73.403815041950395</v>
      </c>
      <c r="J9" s="37" t="str">
        <f>IFERROR(VLOOKUP($A9,'X Kompas M'!$L$2:$R$29,7,0),"")</f>
        <v/>
      </c>
      <c r="K9" s="16">
        <f>IFERROR(VLOOKUP($A9,'Dukty M'!$BH$2:$BN$42,7,0),"")</f>
        <v>85.523078028518995</v>
      </c>
      <c r="L9" s="14">
        <f>IFERROR(VLOOKUP($A9,'Tropy M'!$O$2:$U$49,7,0),"")</f>
        <v>91.465833081240959</v>
      </c>
      <c r="M9" s="14" t="str">
        <f>IFERROR(VLOOKUP($A9,'Grassor TR300 M'!$CR$4:$CX$37,7,0),"")</f>
        <v/>
      </c>
      <c r="N9" s="14">
        <f>IFERROR(VLOOKUP($A9,'BO M'!$S$4:$Y$46,7,0),"")</f>
        <v>55.693713481764064</v>
      </c>
      <c r="O9" s="14">
        <f>IFERROR(VLOOKUP($A9,'Szaga TR150 M'!$J$2:$P$22,7,0),"")</f>
        <v>89.375</v>
      </c>
      <c r="P9" s="14">
        <f>IFERROR(VLOOKUP($A9,'Rajd Konwalii M'!$L$2:$R$48,7,0),"")</f>
        <v>99.475065616797892</v>
      </c>
      <c r="Q9" s="14">
        <f>IFERROR(VLOOKUP($A9,'Korno M'!$BE$1:$BK$53,7,0),"")</f>
        <v>94.972067039106136</v>
      </c>
      <c r="R9" s="14">
        <f>IFERROR(VLOOKUP($A9,'Abentojra M'!$J$1:$P$48,7,0),"")</f>
        <v>99.854959854959873</v>
      </c>
      <c r="S9" s="14">
        <f>IFERROR(VLOOKUP($A9,'Mordownik M'!$P$5:$V$54,7,0),"")</f>
        <v>88.912537937014662</v>
      </c>
      <c r="T9" s="14">
        <f>IFERROR(VLOOKUP($A9,'XI Kompas M'!$M$1:$S$35,7,0),"")</f>
        <v>100</v>
      </c>
      <c r="U9" s="14">
        <f>IFERROR(VLOOKUP($A9,'H52 200 M'!$AL$6:$AR$102,7,0),"")</f>
        <v>89.930555555555557</v>
      </c>
      <c r="V9" s="14">
        <f>IFERROR(VLOOKUP($A9,'XII Szago M'!$AH$2:$AN$67,7,0),"")</f>
        <v>84.70872868861764</v>
      </c>
      <c r="W9" s="14" t="str">
        <f>IFERROR(VLOOKUP($A9,'Masakra TR200 M'!$AN$5:$AT$34,7,0),"")</f>
        <v/>
      </c>
      <c r="X9" s="10">
        <f>IFERROR(LARGE(Z9:AL9,1),0)+IFERROR(LARGE(Z9:AL9,2),0)</f>
        <v>93.272772788767796</v>
      </c>
      <c r="Y9" s="10">
        <f>IFERROR(LARGE(Z9:AL9,3),0)+IFERROR(LARGE(Z9:AL9,4),0)</f>
        <v>80.046447208993712</v>
      </c>
      <c r="Z9" s="14" t="str">
        <f>IFERROR(VLOOKUP(A9,'Wiosenne 360 M'!$L$2:$R$18,7,0),"")</f>
        <v/>
      </c>
      <c r="AA9" s="36">
        <f>IFERROR(VLOOKUP(A9,'NMnO M'!$AX$5:$BD$43,7,0),"")</f>
        <v>28.823283306963955</v>
      </c>
      <c r="AB9" s="36">
        <f>IFERROR(VLOOKUP(A9,'XI Szago M'!$J$3:$Q$50,7,0),"")</f>
        <v>35.092318768626733</v>
      </c>
      <c r="AC9" s="14" t="str">
        <f>IFERROR(VLOOKUP($A9,'H51 100 M'!$AC$6:$AJ$153,7,0),"")</f>
        <v/>
      </c>
      <c r="AD9" s="14" t="str">
        <f>IFERROR(VLOOKUP($A9,'Harce M'!$K$6:$Q$26,7,0),"")</f>
        <v/>
      </c>
      <c r="AE9" s="14" t="str">
        <f>IFERROR(VLOOKUP($A9,'Grassor TR150 M'!$BL$4:$BR$10,7,0),"")</f>
        <v/>
      </c>
      <c r="AF9" s="36">
        <f>IFERROR(VLOOKUP($A9,'Pazur M'!$P$3:$V$29,7,0),"")</f>
        <v>44.99691071980228</v>
      </c>
      <c r="AG9" s="14" t="str">
        <f>IFERROR(VLOOKUP($A9,'Szaga TR100 M'!$J$2:$P$25,7,0),"")</f>
        <v/>
      </c>
      <c r="AH9" s="36">
        <f>IFERROR(VLOOKUP($A9,'Odyseja M'!$G$2:$M$15,7,0),"")</f>
        <v>48.275862068965516</v>
      </c>
      <c r="AI9" s="36" t="str">
        <f>IFERROR(VLOOKUP($A9,'Trudy M'!$K$2:$Q$18,7,0),"")</f>
        <v/>
      </c>
      <c r="AJ9" s="14" t="str">
        <f>IFERROR(VLOOKUP($A9,'H52 100 M'!$AC$6:$AI$201,7,0),"")</f>
        <v/>
      </c>
      <c r="AK9" s="14">
        <f>IFERROR(VLOOKUP($A9,'Azymut Orient M'!$O$2:$U$23,7,0),"")</f>
        <v>44.954128440366979</v>
      </c>
      <c r="AL9" s="14" t="str">
        <f>IFERROR(VLOOKUP($A9,'Masakra TR100 M'!$AB$5:$AH$14,7,0),"")</f>
        <v/>
      </c>
      <c r="AM9" s="501">
        <f>MIN(COUNT(F9:W9)+MIN(COUNT(Z9:AL9)/2,2),6)</f>
        <v>6</v>
      </c>
      <c r="AN9" s="15">
        <f>COUNTIF(F9:W9,"=100")</f>
        <v>1</v>
      </c>
      <c r="AO9" s="15">
        <f>COUNTIF(Z9:AL9,"=50")</f>
        <v>0</v>
      </c>
    </row>
    <row r="10" spans="1:41" s="15" customFormat="1">
      <c r="A10">
        <v>60</v>
      </c>
      <c r="B10" s="40" t="str">
        <f>VLOOKUP($A10,id!$C:$H,6,0)</f>
        <v>Pachulski Leszek</v>
      </c>
      <c r="C10" s="40" t="str">
        <f>VLOOKUP($A10,id!$C:$H,4,0)</f>
        <v>Oprychy</v>
      </c>
      <c r="D10" s="2">
        <f>IF(E9=E10,D9,ROW(B8))</f>
        <v>8</v>
      </c>
      <c r="E10" s="11">
        <f>LARGE(F10:Y10,1)+LARGE(F10:Y10,2)+IFERROR(LARGE(F10:Y10,3),0)+IFERROR(LARGE(F10:Y10,4),0)+IFERROR(LARGE(F10:Y10,5),0)+IFERROR(LARGE(F10:Y10,6),0)</f>
        <v>578.12287205199652</v>
      </c>
      <c r="F10" s="14"/>
      <c r="G10" s="14">
        <f>IFERROR(VLOOKUP($A10,'Złoto M'!AO:AU,7,0),"")</f>
        <v>95.566502463054192</v>
      </c>
      <c r="H10" s="14">
        <f>IFERROR(VLOOKUP($A10,'H51 200 M'!$AL$6:$AS$99,7,0),"")</f>
        <v>99.131368794657448</v>
      </c>
      <c r="I10" s="14" t="str">
        <f>IFERROR(VLOOKUP($A10,'Dymno M'!$BD$3:$BJ$49,7,0),"")</f>
        <v/>
      </c>
      <c r="J10" s="37">
        <f>IFERROR(VLOOKUP($A10,'X Kompas M'!$L$2:$R$29,7,0),"")</f>
        <v>87.557603686635943</v>
      </c>
      <c r="K10" s="16" t="str">
        <f>IFERROR(VLOOKUP($A10,'Dukty M'!$BH$2:$BN$42,7,0),"")</f>
        <v/>
      </c>
      <c r="L10" s="14">
        <f>IFERROR(VLOOKUP($A10,'Tropy M'!$O$2:$U$49,7,0),"")</f>
        <v>82.243781545622127</v>
      </c>
      <c r="M10" s="14" t="str">
        <f>IFERROR(VLOOKUP($A10,'Grassor TR300 M'!$CR$4:$CX$37,7,0),"")</f>
        <v/>
      </c>
      <c r="N10" s="14" t="str">
        <f>IFERROR(VLOOKUP($A10,'BO M'!$S$4:$Y$46,7,0),"")</f>
        <v/>
      </c>
      <c r="O10" s="14" t="str">
        <f>IFERROR(VLOOKUP($A10,'Szaga TR150 M'!$J$2:$P$22,7,0),"")</f>
        <v/>
      </c>
      <c r="P10" s="14" t="str">
        <f>IFERROR(VLOOKUP($A10,'Rajd Konwalii M'!$L$2:$R$48,7,0),"")</f>
        <v/>
      </c>
      <c r="Q10" s="14" t="str">
        <f>IFERROR(VLOOKUP($A10,'Korno M'!$BE$1:$BK$53,7,0),"")</f>
        <v/>
      </c>
      <c r="R10" s="14" t="str">
        <f>IFERROR(VLOOKUP($A10,'Abentojra M'!$J$1:$P$48,7,0),"")</f>
        <v/>
      </c>
      <c r="S10" s="14" t="str">
        <f>IFERROR(VLOOKUP($A10,'Mordownik M'!$P$5:$V$54,7,0),"")</f>
        <v/>
      </c>
      <c r="T10" s="14">
        <f>IFERROR(VLOOKUP($A10,'XI Kompas M'!$M$1:$S$35,7,0),"")</f>
        <v>93.661971830985905</v>
      </c>
      <c r="U10" s="14">
        <f>IFERROR(VLOOKUP($A10,'H52 200 M'!$AL$6:$AR$102,7,0),"")</f>
        <v>96.800919996863641</v>
      </c>
      <c r="V10" s="14">
        <f>IFERROR(VLOOKUP($A10,'XII Szago M'!$AH$2:$AN$67,7,0),"")</f>
        <v>100</v>
      </c>
      <c r="W10" s="14" t="str">
        <f>IFERROR(VLOOKUP($A10,'Masakra TR200 M'!$AN$5:$AT$34,7,0),"")</f>
        <v/>
      </c>
      <c r="X10" s="10">
        <f>IFERROR(LARGE(Z10:AL10,1),0)+IFERROR(LARGE(Z10:AL10,2),0)</f>
        <v>92.962108966435295</v>
      </c>
      <c r="Y10" s="10">
        <f>IFERROR(LARGE(Z10:AL10,3),0)+IFERROR(LARGE(Z10:AL10,4),0)</f>
        <v>0</v>
      </c>
      <c r="Z10" s="14" t="str">
        <f>IFERROR(VLOOKUP(A10,'Wiosenne 360 M'!$L$2:$R$18,7,0),"")</f>
        <v/>
      </c>
      <c r="AA10" s="36" t="str">
        <f>IFERROR(VLOOKUP(A10,'NMnO M'!$AX$5:$BD$43,7,0),"")</f>
        <v/>
      </c>
      <c r="AB10" s="36">
        <f>IFERROR(VLOOKUP(A10,'XI Szago M'!$J$3:$Q$50,7,0),"")</f>
        <v>45.846724351050682</v>
      </c>
      <c r="AC10" s="14" t="str">
        <f>IFERROR(VLOOKUP($A10,'H51 100 M'!$AC$6:$AJ$153,7,0),"")</f>
        <v/>
      </c>
      <c r="AD10" s="14" t="str">
        <f>IFERROR(VLOOKUP($A10,'Harce M'!$K$6:$Q$26,7,0),"")</f>
        <v/>
      </c>
      <c r="AE10" s="14" t="str">
        <f>IFERROR(VLOOKUP($A10,'Grassor TR150 M'!$BL$4:$BR$10,7,0),"")</f>
        <v/>
      </c>
      <c r="AF10" s="36" t="str">
        <f>IFERROR(VLOOKUP($A10,'Pazur M'!$P$3:$V$29,7,0),"")</f>
        <v/>
      </c>
      <c r="AG10" s="14" t="str">
        <f>IFERROR(VLOOKUP($A10,'Szaga TR100 M'!$J$2:$P$25,7,0),"")</f>
        <v/>
      </c>
      <c r="AH10" s="36" t="str">
        <f>IFERROR(VLOOKUP($A10,'Odyseja M'!$G$2:$M$15,7,0),"")</f>
        <v/>
      </c>
      <c r="AI10" s="36" t="str">
        <f>IFERROR(VLOOKUP($A10,'Trudy M'!$K$2:$Q$18,7,0),"")</f>
        <v/>
      </c>
      <c r="AJ10" s="14" t="str">
        <f>IFERROR(VLOOKUP($A10,'H52 100 M'!$AC$6:$AI$201,7,0),"")</f>
        <v/>
      </c>
      <c r="AK10" s="14">
        <f>IFERROR(VLOOKUP($A10,'Azymut Orient M'!$O$2:$U$23,7,0),"")</f>
        <v>47.11538461538462</v>
      </c>
      <c r="AL10" s="14" t="str">
        <f>IFERROR(VLOOKUP($A10,'Masakra TR100 M'!$AB$5:$AH$14,7,0),"")</f>
        <v/>
      </c>
      <c r="AM10" s="501">
        <f>MIN(COUNT(F10:W10)+MIN(COUNT(Z10:AL10)/2,2),6)</f>
        <v>6</v>
      </c>
      <c r="AN10" s="15">
        <f>COUNTIF(F10:W10,"=100")</f>
        <v>1</v>
      </c>
      <c r="AO10" s="15">
        <f>COUNTIF(Z10:AL10,"=50")</f>
        <v>0</v>
      </c>
    </row>
    <row r="11" spans="1:41" s="15" customFormat="1">
      <c r="A11" s="15">
        <v>3</v>
      </c>
      <c r="B11" s="40" t="str">
        <f>VLOOKUP($A11,id!$C:$H,6,0)</f>
        <v>Jakubek Krystian</v>
      </c>
      <c r="C11" s="40" t="str">
        <f>VLOOKUP($A11,id!$C:$H,4,0)</f>
        <v>Mitutoyo AZS Wratislavia</v>
      </c>
      <c r="D11" s="2">
        <f>IF(E10=E11,D10,ROW(B9))</f>
        <v>9</v>
      </c>
      <c r="E11" s="11">
        <f>LARGE(F11:Y11,1)+LARGE(F11:Y11,2)+IFERROR(LARGE(F11:Y11,3),0)+IFERROR(LARGE(F11:Y11,4),0)+IFERROR(LARGE(F11:Y11,5),0)+IFERROR(LARGE(F11:Y11,6),0)</f>
        <v>574.8025821366524</v>
      </c>
      <c r="F11" s="14">
        <f>IFERROR(VLOOKUP(A11,'Róża M'!I:Q,7,0),"")</f>
        <v>95.26705012325391</v>
      </c>
      <c r="G11" s="14">
        <f>IFERROR(VLOOKUP($A11,'Złoto M'!AO:AU,7,0),"")</f>
        <v>100</v>
      </c>
      <c r="H11" s="14" t="str">
        <f>IFERROR(VLOOKUP($A11,'H51 200 M'!$AL$6:$AS$99,7,0),"")</f>
        <v/>
      </c>
      <c r="I11" s="14">
        <f>IFERROR(VLOOKUP($A11,'Dymno M'!$BD$3:$BJ$49,7,0),"")</f>
        <v>56.109976704725185</v>
      </c>
      <c r="J11" s="37" t="str">
        <f>IFERROR(VLOOKUP($A11,'X Kompas M'!$L$2:$R$29,7,0),"")</f>
        <v/>
      </c>
      <c r="K11" s="16" t="str">
        <f>IFERROR(VLOOKUP($A11,'Dukty M'!$BH$2:$BN$42,7,0),"")</f>
        <v/>
      </c>
      <c r="L11" s="14" t="str">
        <f>IFERROR(VLOOKUP($A11,'Tropy M'!$O$2:$U$49,7,0),"")</f>
        <v/>
      </c>
      <c r="M11" s="14">
        <f>IFERROR(VLOOKUP($A11,'Grassor TR300 M'!$CR$4:$CX$37,7,0),"")</f>
        <v>91.428571428571416</v>
      </c>
      <c r="N11" s="14">
        <f>IFERROR(VLOOKUP($A11,'BO M'!$S$4:$Y$46,7,0),"")</f>
        <v>70.193456994295872</v>
      </c>
      <c r="O11" s="14" t="str">
        <f>IFERROR(VLOOKUP($A11,'Szaga TR150 M'!$J$2:$P$22,7,0),"")</f>
        <v/>
      </c>
      <c r="P11" s="14">
        <f>IFERROR(VLOOKUP($A11,'Rajd Konwalii M'!$L$2:$R$48,7,0),"")</f>
        <v>87.93503480278423</v>
      </c>
      <c r="Q11" s="14">
        <f>IFERROR(VLOOKUP($A11,'Korno M'!$BE$1:$BK$53,7,0),"")</f>
        <v>89.385474860335179</v>
      </c>
      <c r="R11" s="14">
        <f>IFERROR(VLOOKUP($A11,'Abentojra M'!$J$1:$P$48,7,0),"")</f>
        <v>82.951073626231789</v>
      </c>
      <c r="S11" s="14" t="str">
        <f>IFERROR(VLOOKUP($A11,'Mordownik M'!$P$5:$V$54,7,0),"")</f>
        <v/>
      </c>
      <c r="T11" s="14" t="str">
        <f>IFERROR(VLOOKUP($A11,'XI Kompas M'!$M$1:$S$35,7,0),"")</f>
        <v/>
      </c>
      <c r="U11" s="14">
        <f>IFERROR(VLOOKUP($A11,'H52 200 M'!$AL$6:$AR$102,7,0),"")</f>
        <v>92.794327662666291</v>
      </c>
      <c r="V11" s="14">
        <f>IFERROR(VLOOKUP($A11,'XII Szago M'!$AH$2:$AN$67,7,0),"")</f>
        <v>95.312632922160788</v>
      </c>
      <c r="W11" s="14" t="str">
        <f>IFERROR(VLOOKUP($A11,'Masakra TR200 M'!$AN$5:$AT$34,7,0),"")</f>
        <v/>
      </c>
      <c r="X11" s="10">
        <f>IFERROR(LARGE(Z11:AL11,1),0)+IFERROR(LARGE(Z11:AL11,2),0)</f>
        <v>100</v>
      </c>
      <c r="Y11" s="10">
        <f>IFERROR(LARGE(Z11:AL11,3),0)+IFERROR(LARGE(Z11:AL11,4),0)</f>
        <v>43.749999999999993</v>
      </c>
      <c r="Z11" s="14" t="str">
        <f>IFERROR(VLOOKUP(A11,'Wiosenne 360 M'!$L$2:$R$18,7,0),"")</f>
        <v/>
      </c>
      <c r="AA11" s="36">
        <f>IFERROR(VLOOKUP(A11,'NMnO M'!$AX$5:$BD$43,7,0),"")</f>
        <v>43.749999999999993</v>
      </c>
      <c r="AB11" s="36" t="str">
        <f>IFERROR(VLOOKUP(A11,'XI Szago M'!$J$3:$Q$50,7,0),"")</f>
        <v/>
      </c>
      <c r="AC11" s="14" t="str">
        <f>IFERROR(VLOOKUP($A11,'H51 100 M'!$AC$6:$AJ$153,7,0),"")</f>
        <v/>
      </c>
      <c r="AD11" s="14" t="str">
        <f>IFERROR(VLOOKUP($A11,'Harce M'!$K$6:$Q$26,7,0),"")</f>
        <v/>
      </c>
      <c r="AE11" s="14" t="str">
        <f>IFERROR(VLOOKUP($A11,'Grassor TR150 M'!$BL$4:$BR$10,7,0),"")</f>
        <v/>
      </c>
      <c r="AF11" s="36" t="str">
        <f>IFERROR(VLOOKUP($A11,'Pazur M'!$P$3:$V$29,7,0),"")</f>
        <v/>
      </c>
      <c r="AG11" s="14" t="str">
        <f>IFERROR(VLOOKUP($A11,'Szaga TR100 M'!$J$2:$P$25,7,0),"")</f>
        <v/>
      </c>
      <c r="AH11" s="36" t="str">
        <f>IFERROR(VLOOKUP($A11,'Odyseja M'!$G$2:$M$15,7,0),"")</f>
        <v/>
      </c>
      <c r="AI11" s="36" t="str">
        <f>IFERROR(VLOOKUP($A11,'Trudy M'!$K$2:$Q$18,7,0),"")</f>
        <v/>
      </c>
      <c r="AJ11" s="14" t="str">
        <f>IFERROR(VLOOKUP($A11,'H52 100 M'!$AC$6:$AI$201,7,0),"")</f>
        <v/>
      </c>
      <c r="AK11" s="14">
        <f>IFERROR(VLOOKUP($A11,'Azymut Orient M'!$O$2:$U$23,7,0),"")</f>
        <v>50</v>
      </c>
      <c r="AL11" s="14">
        <f>IFERROR(VLOOKUP($A11,'Masakra TR100 M'!$AB$5:$AH$14,7,0),"")</f>
        <v>50</v>
      </c>
      <c r="AM11" s="501">
        <f>MIN(COUNT(F11:W11)+MIN(COUNT(Z11:AL11)/2,2),6)</f>
        <v>6</v>
      </c>
      <c r="AN11" s="15">
        <f>COUNTIF(F11:W11,"=100")</f>
        <v>1</v>
      </c>
      <c r="AO11" s="15">
        <f>COUNTIF(Z11:AL11,"=50")</f>
        <v>2</v>
      </c>
    </row>
    <row r="12" spans="1:41" s="15" customFormat="1">
      <c r="A12">
        <v>124</v>
      </c>
      <c r="B12" s="40" t="str">
        <f>VLOOKUP($A12,id!$C:$H,6,0)</f>
        <v>Bober Bartłomiej</v>
      </c>
      <c r="C12" s="40" t="str">
        <f>VLOOKUP($A12,id!$C:$H,4,0)</f>
        <v>Harpagan</v>
      </c>
      <c r="D12" s="2">
        <f>IF(E11=E12,D11,ROW(B10))</f>
        <v>10</v>
      </c>
      <c r="E12" s="11">
        <f>LARGE(F12:Y12,1)+LARGE(F12:Y12,2)+IFERROR(LARGE(F12:Y12,3),0)+IFERROR(LARGE(F12:Y12,4),0)+IFERROR(LARGE(F12:Y12,5),0)+IFERROR(LARGE(F12:Y12,6),0)</f>
        <v>562.94794878336666</v>
      </c>
      <c r="F12" s="14"/>
      <c r="G12" s="14" t="str">
        <f>IFERROR(VLOOKUP($A12,'Złoto M'!AO:AU,7,0),"")</f>
        <v/>
      </c>
      <c r="H12" s="14" t="str">
        <f>IFERROR(VLOOKUP($A12,'H51 200 M'!$AL$6:$AS$99,7,0),"")</f>
        <v/>
      </c>
      <c r="I12" s="14">
        <f>IFERROR(VLOOKUP($A12,'Dymno M'!$BD$3:$BJ$49,7,0),"")</f>
        <v>77.637836009470931</v>
      </c>
      <c r="J12" s="37">
        <f>IFERROR(VLOOKUP($A12,'X Kompas M'!$L$2:$R$29,7,0),"")</f>
        <v>88.992974238875874</v>
      </c>
      <c r="K12" s="16">
        <f>IFERROR(VLOOKUP($A12,'Dukty M'!$BH$2:$BN$42,7,0),"")</f>
        <v>92.51962758660946</v>
      </c>
      <c r="L12" s="14">
        <f>IFERROR(VLOOKUP($A12,'Tropy M'!$O$2:$U$49,7,0),"")</f>
        <v>98.572774034630157</v>
      </c>
      <c r="M12" s="14" t="str">
        <f>IFERROR(VLOOKUP($A12,'Grassor TR300 M'!$CR$4:$CX$37,7,0),"")</f>
        <v/>
      </c>
      <c r="N12" s="14">
        <f>IFERROR(VLOOKUP($A12,'BO M'!$S$4:$Y$46,7,0),"")</f>
        <v>66.096323833248618</v>
      </c>
      <c r="O12" s="14">
        <f>IFERROR(VLOOKUP($A12,'Szaga TR150 M'!$J$2:$P$22,7,0),"")</f>
        <v>98.281786941580762</v>
      </c>
      <c r="P12" s="14">
        <f>IFERROR(VLOOKUP($A12,'Rajd Konwalii M'!$L$2:$R$48,7,0),"")</f>
        <v>87.528868360277144</v>
      </c>
      <c r="Q12" s="14">
        <f>IFERROR(VLOOKUP($A12,'Korno M'!$BE$1:$BK$53,7,0),"")</f>
        <v>91.620111731843565</v>
      </c>
      <c r="R12" s="14">
        <f>IFERROR(VLOOKUP($A12,'Abentojra M'!$J$1:$P$48,7,0),"")</f>
        <v>10.266128227290009</v>
      </c>
      <c r="S12" s="14">
        <f>IFERROR(VLOOKUP($A12,'Mordownik M'!$P$5:$V$54,7,0),"")</f>
        <v>83.921130952380892</v>
      </c>
      <c r="T12" s="14">
        <f>IFERROR(VLOOKUP($A12,'XI Kompas M'!$M$1:$S$35,7,0),"")</f>
        <v>21.803685329553502</v>
      </c>
      <c r="U12" s="14" t="str">
        <f>IFERROR(VLOOKUP($A12,'H52 200 M'!$AL$6:$AR$102,7,0),"")</f>
        <v/>
      </c>
      <c r="V12" s="14">
        <f>IFERROR(VLOOKUP($A12,'XII Szago M'!$AH$2:$AN$67,7,0),"")</f>
        <v>81.471785922047687</v>
      </c>
      <c r="W12" s="14" t="str">
        <f>IFERROR(VLOOKUP($A12,'Masakra TR200 M'!$AN$5:$AT$34,7,0),"")</f>
        <v/>
      </c>
      <c r="X12" s="10">
        <f>IFERROR(LARGE(Z12:AL12,1),0)+IFERROR(LARGE(Z12:AL12,2),0)</f>
        <v>92.960674249826866</v>
      </c>
      <c r="Y12" s="10">
        <f>IFERROR(LARGE(Z12:AL12,3),0)+IFERROR(LARGE(Z12:AL12,4),0)</f>
        <v>0</v>
      </c>
      <c r="Z12" s="14">
        <f>IFERROR(VLOOKUP(A12,'Wiosenne 360 M'!$L$2:$R$18,7,0),"")</f>
        <v>45.682152898647757</v>
      </c>
      <c r="AA12" s="36"/>
      <c r="AB12" s="36">
        <f>IFERROR(VLOOKUP(A12,'XI Szago M'!$J$3:$Q$50,7,0),"")</f>
        <v>47.278521351179101</v>
      </c>
      <c r="AC12" s="14" t="str">
        <f>IFERROR(VLOOKUP($A12,'H51 100 M'!$AC$6:$AJ$153,7,0),"")</f>
        <v/>
      </c>
      <c r="AD12" s="14" t="str">
        <f>IFERROR(VLOOKUP($A12,'Harce M'!$K$6:$Q$26,7,0),"")</f>
        <v/>
      </c>
      <c r="AE12" s="14" t="str">
        <f>IFERROR(VLOOKUP($A12,'Grassor TR150 M'!$BL$4:$BR$10,7,0),"")</f>
        <v/>
      </c>
      <c r="AF12" s="36" t="str">
        <f>IFERROR(VLOOKUP($A12,'Pazur M'!$P$3:$V$29,7,0),"")</f>
        <v/>
      </c>
      <c r="AG12" s="14" t="str">
        <f>IFERROR(VLOOKUP($A12,'Szaga TR100 M'!$J$2:$P$25,7,0),"")</f>
        <v/>
      </c>
      <c r="AH12" s="36" t="str">
        <f>IFERROR(VLOOKUP($A12,'Odyseja M'!$G$2:$M$15,7,0),"")</f>
        <v/>
      </c>
      <c r="AI12" s="36" t="str">
        <f>IFERROR(VLOOKUP($A12,'Trudy M'!$K$2:$Q$18,7,0),"")</f>
        <v/>
      </c>
      <c r="AJ12" s="14" t="str">
        <f>IFERROR(VLOOKUP($A12,'H52 100 M'!$AC$6:$AI$201,7,0),"")</f>
        <v/>
      </c>
      <c r="AK12" s="14" t="str">
        <f>IFERROR(VLOOKUP($A12,'Azymut Orient M'!$O$2:$U$23,7,0),"")</f>
        <v/>
      </c>
      <c r="AL12" s="14" t="str">
        <f>IFERROR(VLOOKUP($A12,'Masakra TR100 M'!$AB$5:$AH$14,7,0),"")</f>
        <v/>
      </c>
      <c r="AM12" s="501">
        <f>MIN(COUNT(F12:W12)+MIN(COUNT(Z12:AL12)/2,2),6)</f>
        <v>6</v>
      </c>
      <c r="AN12" s="15">
        <f>COUNTIF(F12:W12,"=100")</f>
        <v>0</v>
      </c>
      <c r="AO12" s="15">
        <f>COUNTIF(Z12:AL12,"=50")</f>
        <v>0</v>
      </c>
    </row>
    <row r="13" spans="1:41" s="15" customFormat="1">
      <c r="A13" s="15">
        <v>2</v>
      </c>
      <c r="B13" s="40" t="str">
        <f>VLOOKUP($A13,id!$C:$H,6,0)</f>
        <v>Cecuła Krzysztof</v>
      </c>
      <c r="C13" s="40" t="str">
        <f>VLOOKUP($A13,id!$C:$H,4,0)</f>
        <v>wyindywidualizowany</v>
      </c>
      <c r="D13" s="2">
        <f>IF(E12=E13,D12,ROW(B11))</f>
        <v>11</v>
      </c>
      <c r="E13" s="11">
        <f>LARGE(F13:Y13,1)+LARGE(F13:Y13,2)+IFERROR(LARGE(F13:Y13,3),0)+IFERROR(LARGE(F13:Y13,4),0)+IFERROR(LARGE(F13:Y13,5),0)+IFERROR(LARGE(F13:Y13,6),0)</f>
        <v>561.79681890874508</v>
      </c>
      <c r="F13" s="14">
        <f>IFERROR(VLOOKUP(A13,'Róża M'!I:Q,7,0),"")</f>
        <v>98.37094858306466</v>
      </c>
      <c r="G13" s="14">
        <f>IFERROR(VLOOKUP($A13,'Złoto M'!AO:AU,7,0),"")</f>
        <v>95.566502463054192</v>
      </c>
      <c r="H13" s="14" t="str">
        <f>IFERROR(VLOOKUP($A13,'H51 200 M'!$AL$6:$AS$99,7,0),"")</f>
        <v/>
      </c>
      <c r="I13" s="14" t="str">
        <f>IFERROR(VLOOKUP($A13,'Dymno M'!$BD$3:$BJ$49,7,0),"")</f>
        <v/>
      </c>
      <c r="J13" s="37">
        <f>IFERROR(VLOOKUP($A13,'X Kompas M'!$L$2:$R$29,7,0),"")</f>
        <v>94.059405940594061</v>
      </c>
      <c r="K13" s="16" t="str">
        <f>IFERROR(VLOOKUP($A13,'Dukty M'!$BH$2:$BN$42,7,0),"")</f>
        <v/>
      </c>
      <c r="L13" s="14" t="str">
        <f>IFERROR(VLOOKUP($A13,'Tropy M'!$O$2:$U$49,7,0),"")</f>
        <v/>
      </c>
      <c r="M13" s="14">
        <f>IFERROR(VLOOKUP($A13,'Grassor TR300 M'!$CR$4:$CX$37,7,0),"")</f>
        <v>77.997652680150722</v>
      </c>
      <c r="N13" s="14" t="str">
        <f>IFERROR(VLOOKUP($A13,'BO M'!$S$4:$Y$46,7,0),"")</f>
        <v/>
      </c>
      <c r="O13" s="14">
        <f>IFERROR(VLOOKUP($A13,'Szaga TR150 M'!$J$2:$P$22,7,0),"")</f>
        <v>86.930091185410333</v>
      </c>
      <c r="P13" s="14" t="str">
        <f>IFERROR(VLOOKUP($A13,'Rajd Konwalii M'!$L$2:$R$48,7,0),"")</f>
        <v/>
      </c>
      <c r="Q13" s="14" t="str">
        <f>IFERROR(VLOOKUP($A13,'Korno M'!$BE$1:$BK$53,7,0),"")</f>
        <v/>
      </c>
      <c r="R13" s="14" t="str">
        <f>IFERROR(VLOOKUP($A13,'Abentojra M'!$J$1:$P$48,7,0),"")</f>
        <v/>
      </c>
      <c r="S13" s="14" t="str">
        <f>IFERROR(VLOOKUP($A13,'Mordownik M'!$P$5:$V$54,7,0),"")</f>
        <v/>
      </c>
      <c r="T13" s="14">
        <f>IFERROR(VLOOKUP($A13,'XI Kompas M'!$M$1:$S$35,7,0),"")</f>
        <v>86.363636363636346</v>
      </c>
      <c r="U13" s="14">
        <f>IFERROR(VLOOKUP($A13,'H52 200 M'!$AL$6:$AR$102,7,0),"")</f>
        <v>91.843971631205676</v>
      </c>
      <c r="V13" s="14">
        <f>IFERROR(VLOOKUP($A13,'XII Szago M'!$AH$2:$AN$67,7,0),"")</f>
        <v>80.229144289294766</v>
      </c>
      <c r="W13" s="14">
        <f>IFERROR(VLOOKUP($A13,'Masakra TR200 M'!$AN$5:$AT$34,7,0),"")</f>
        <v>45.924594582092276</v>
      </c>
      <c r="X13" s="10">
        <f>IFERROR(LARGE(Z13:AL13,1),0)+IFERROR(LARGE(Z13:AL13,2),0)</f>
        <v>95.025899105416215</v>
      </c>
      <c r="Y13" s="10">
        <f>IFERROR(LARGE(Z13:AL13,3),0)+IFERROR(LARGE(Z13:AL13,4),0)</f>
        <v>39.945652173913047</v>
      </c>
      <c r="Z13" s="14" t="str">
        <f>IFERROR(VLOOKUP(A13,'Wiosenne 360 M'!$L$2:$R$18,7,0),"")</f>
        <v/>
      </c>
      <c r="AA13" s="36" t="str">
        <f>IFERROR(VLOOKUP(A13,'NMnO M'!$AX$5:$BD$43,7,0),"")</f>
        <v/>
      </c>
      <c r="AB13" s="36">
        <f>IFERROR(VLOOKUP(A13,'XI Szago M'!$J$3:$Q$50,7,0),"")</f>
        <v>45.884536082474234</v>
      </c>
      <c r="AC13" s="14" t="str">
        <f>IFERROR(VLOOKUP($A13,'H51 100 M'!$AC$6:$AJ$153,7,0),"")</f>
        <v/>
      </c>
      <c r="AD13" s="14" t="str">
        <f>IFERROR(VLOOKUP($A13,'Harce M'!$K$6:$Q$26,7,0),"")</f>
        <v/>
      </c>
      <c r="AE13" s="14" t="str">
        <f>IFERROR(VLOOKUP($A13,'Grassor TR150 M'!$BL$4:$BR$10,7,0),"")</f>
        <v/>
      </c>
      <c r="AF13" s="36">
        <f>IFERROR(VLOOKUP($A13,'Pazur M'!$P$3:$V$29,7,0),"")</f>
        <v>49.141363022941974</v>
      </c>
      <c r="AG13" s="14" t="str">
        <f>IFERROR(VLOOKUP($A13,'Szaga TR100 M'!$J$2:$P$25,7,0),"")</f>
        <v/>
      </c>
      <c r="AH13" s="36" t="str">
        <f>IFERROR(VLOOKUP($A13,'Odyseja M'!$G$2:$M$15,7,0),"")</f>
        <v/>
      </c>
      <c r="AI13" s="36" t="str">
        <f>IFERROR(VLOOKUP($A13,'Trudy M'!$K$2:$Q$18,7,0),"")</f>
        <v/>
      </c>
      <c r="AJ13" s="14" t="str">
        <f>IFERROR(VLOOKUP($A13,'H52 100 M'!$AC$6:$AI$201,7,0),"")</f>
        <v/>
      </c>
      <c r="AK13" s="14">
        <f>IFERROR(VLOOKUP($A13,'Azymut Orient M'!$O$2:$U$23,7,0),"")</f>
        <v>39.945652173913047</v>
      </c>
      <c r="AL13" s="14" t="str">
        <f>IFERROR(VLOOKUP($A13,'Masakra TR100 M'!$AB$5:$AH$14,7,0),"")</f>
        <v/>
      </c>
      <c r="AM13" s="501">
        <f>MIN(COUNT(F13:W13)+MIN(COUNT(Z13:AL13)/2,2),6)</f>
        <v>6</v>
      </c>
      <c r="AN13" s="15">
        <f>COUNTIF(F13:W13,"=100")</f>
        <v>0</v>
      </c>
      <c r="AO13" s="15">
        <f>COUNTIF(Z13:AL13,"=50")</f>
        <v>0</v>
      </c>
    </row>
    <row r="14" spans="1:41" s="15" customFormat="1">
      <c r="A14">
        <v>8</v>
      </c>
      <c r="B14" s="40" t="str">
        <f>VLOOKUP($A14,id!$C:$H,6,0)</f>
        <v>Wieczorek Jarosław</v>
      </c>
      <c r="C14" s="40" t="str">
        <f>VLOOKUP($A14,id!$C:$H,4,0)</f>
        <v>Europa Ubezpieczenia</v>
      </c>
      <c r="D14" s="2">
        <f>IF(E13=E14,D13,ROW(B12))</f>
        <v>12</v>
      </c>
      <c r="E14" s="11">
        <f>LARGE(F14:Y14,1)+LARGE(F14:Y14,2)+IFERROR(LARGE(F14:Y14,3),0)+IFERROR(LARGE(F14:Y14,4),0)+IFERROR(LARGE(F14:Y14,5),0)+IFERROR(LARGE(F14:Y14,6),0)</f>
        <v>540.80693310451863</v>
      </c>
      <c r="F14" s="14">
        <f>IFERROR(VLOOKUP(A14,'Róża M'!I:Q,7,0),"")</f>
        <v>90.979001224143872</v>
      </c>
      <c r="G14" s="14" t="str">
        <f>IFERROR(VLOOKUP($A14,'Złoto M'!AO:AU,7,0),"")</f>
        <v/>
      </c>
      <c r="H14" s="14">
        <f>IFERROR(VLOOKUP($A14,'H51 200 M'!$AL$6:$AS$99,7,0),"")</f>
        <v>83.21253006135241</v>
      </c>
      <c r="I14" s="14">
        <f>IFERROR(VLOOKUP($A14,'Dymno M'!$BD$3:$BJ$49,7,0),"")</f>
        <v>62.446987276946452</v>
      </c>
      <c r="J14" s="37" t="str">
        <f>IFERROR(VLOOKUP($A14,'X Kompas M'!$L$2:$R$29,7,0),"")</f>
        <v/>
      </c>
      <c r="K14" s="16">
        <f>IFERROR(VLOOKUP($A14,'Dukty M'!$BH$2:$BN$42,7,0),"")</f>
        <v>46.768621811463575</v>
      </c>
      <c r="L14" s="14">
        <f>IFERROR(VLOOKUP($A14,'Tropy M'!$O$2:$U$49,7,0),"")</f>
        <v>90.396306016011678</v>
      </c>
      <c r="M14" s="14">
        <f>IFERROR(VLOOKUP($A14,'Grassor TR300 M'!$CR$4:$CX$37,7,0),"")</f>
        <v>92.142857142857139</v>
      </c>
      <c r="N14" s="14">
        <f>IFERROR(VLOOKUP($A14,'BO M'!$S$4:$Y$46,7,0),"")</f>
        <v>71.669834934737978</v>
      </c>
      <c r="O14" s="14" t="str">
        <f>IFERROR(VLOOKUP($A14,'Szaga TR150 M'!$J$2:$P$22,7,0),"")</f>
        <v/>
      </c>
      <c r="P14" s="14">
        <f>IFERROR(VLOOKUP($A14,'Rajd Konwalii M'!$L$2:$R$48,7,0),"")</f>
        <v>7.6839494395749597</v>
      </c>
      <c r="Q14" s="14">
        <f>IFERROR(VLOOKUP($A14,'Korno M'!$BE$1:$BK$53,7,0),"")</f>
        <v>79.680097550132942</v>
      </c>
      <c r="R14" s="14">
        <f>IFERROR(VLOOKUP($A14,'Abentojra M'!$J$1:$P$48,7,0),"")</f>
        <v>84.07623866015355</v>
      </c>
      <c r="S14" s="14">
        <f>IFERROR(VLOOKUP($A14,'Mordownik M'!$P$5:$V$54,7,0),"")</f>
        <v>80.229042927766073</v>
      </c>
      <c r="T14" s="14" t="str">
        <f>IFERROR(VLOOKUP($A14,'XI Kompas M'!$M$1:$S$35,7,0),"")</f>
        <v/>
      </c>
      <c r="U14" s="14" t="str">
        <f>IFERROR(VLOOKUP($A14,'H52 200 M'!$AL$6:$AR$102,7,0),"")</f>
        <v/>
      </c>
      <c r="V14" s="14" t="str">
        <f>IFERROR(VLOOKUP($A14,'XII Szago M'!$AH$2:$AN$67,7,0),"")</f>
        <v/>
      </c>
      <c r="W14" s="14" t="str">
        <f>IFERROR(VLOOKUP($A14,'Masakra TR200 M'!$AN$5:$AT$34,7,0),"")</f>
        <v/>
      </c>
      <c r="X14" s="10">
        <f>IFERROR(LARGE(Z14:AL14,1),0)+IFERROR(LARGE(Z14:AL14,2),0)</f>
        <v>100</v>
      </c>
      <c r="Y14" s="10">
        <f>IFERROR(LARGE(Z14:AL14,3),0)+IFERROR(LARGE(Z14:AL14,4),0)</f>
        <v>71.993122177501405</v>
      </c>
      <c r="Z14" s="14" t="str">
        <f>IFERROR(VLOOKUP(A14,'Wiosenne 360 M'!$L$2:$R$18,7,0),"")</f>
        <v/>
      </c>
      <c r="AA14" s="36">
        <f>IFERROR(VLOOKUP(A14,'NMnO M'!$AX$5:$BD$43,7,0),"")</f>
        <v>29.166417632046858</v>
      </c>
      <c r="AB14" s="36" t="str">
        <f>IFERROR(VLOOKUP(A14,'XI Szago M'!$J$3:$Q$50,7,0),"")</f>
        <v/>
      </c>
      <c r="AC14" s="14" t="str">
        <f>IFERROR(VLOOKUP($A14,'H51 100 M'!$AC$6:$AJ$153,7,0),"")</f>
        <v/>
      </c>
      <c r="AD14" s="14" t="str">
        <f>IFERROR(VLOOKUP($A14,'Harce M'!$K$6:$Q$26,7,0),"")</f>
        <v/>
      </c>
      <c r="AE14" s="14" t="str">
        <f>IFERROR(VLOOKUP($A14,'Grassor TR150 M'!$BL$4:$BR$10,7,0),"")</f>
        <v/>
      </c>
      <c r="AF14" s="36" t="str">
        <f>IFERROR(VLOOKUP($A14,'Pazur M'!$P$3:$V$29,7,0),"")</f>
        <v/>
      </c>
      <c r="AG14" s="14">
        <f>IFERROR(VLOOKUP($A14,'Szaga TR100 M'!$J$2:$P$25,7,0),"")</f>
        <v>50</v>
      </c>
      <c r="AH14" s="36">
        <f>IFERROR(VLOOKUP($A14,'Odyseja M'!$G$2:$M$15,7,0),"")</f>
        <v>50</v>
      </c>
      <c r="AI14" s="36">
        <f>IFERROR(VLOOKUP($A14,'Trudy M'!$K$2:$Q$18,7,0),"")</f>
        <v>42.826704545454547</v>
      </c>
      <c r="AJ14" s="14" t="str">
        <f>IFERROR(VLOOKUP($A14,'H52 100 M'!$AC$6:$AI$201,7,0),"")</f>
        <v/>
      </c>
      <c r="AK14" s="14" t="str">
        <f>IFERROR(VLOOKUP($A14,'Azymut Orient M'!$O$2:$U$23,7,0),"")</f>
        <v/>
      </c>
      <c r="AL14" s="14" t="str">
        <f>IFERROR(VLOOKUP($A14,'Masakra TR100 M'!$AB$5:$AH$14,7,0),"")</f>
        <v/>
      </c>
      <c r="AM14" s="501">
        <f>MIN(COUNT(F14:W14)+MIN(COUNT(Z14:AL14)/2,2),6)</f>
        <v>6</v>
      </c>
      <c r="AN14" s="15">
        <f>COUNTIF(F14:W14,"=100")</f>
        <v>0</v>
      </c>
      <c r="AO14" s="15">
        <f>COUNTIF(Z14:AL14,"=50")</f>
        <v>2</v>
      </c>
    </row>
    <row r="15" spans="1:41" s="15" customFormat="1">
      <c r="A15" s="15">
        <v>6</v>
      </c>
      <c r="B15" s="40" t="str">
        <f>VLOOKUP($A15,id!$C:$H,6,0)</f>
        <v>Owczarski Marcin</v>
      </c>
      <c r="C15" s="40" t="str">
        <f>VLOOKUP($A15,id!$C:$H,4,0)</f>
        <v>Bory Team</v>
      </c>
      <c r="D15" s="2">
        <f>IF(E14=E15,D14,ROW(B13))</f>
        <v>13</v>
      </c>
      <c r="E15" s="11">
        <f>LARGE(F15:Y15,1)+LARGE(F15:Y15,2)+IFERROR(LARGE(F15:Y15,3),0)+IFERROR(LARGE(F15:Y15,4),0)+IFERROR(LARGE(F15:Y15,5),0)+IFERROR(LARGE(F15:Y15,6),0)</f>
        <v>537.68651476515379</v>
      </c>
      <c r="F15" s="14">
        <f>IFERROR(VLOOKUP(A15,'Róża M'!I:Q,7,0),"")</f>
        <v>91.170734776044284</v>
      </c>
      <c r="G15" s="14" t="str">
        <f>IFERROR(VLOOKUP($A15,'Złoto M'!AO:AU,7,0),"")</f>
        <v/>
      </c>
      <c r="H15" s="14" t="str">
        <f>IFERROR(VLOOKUP($A15,'H51 200 M'!$AL$6:$AS$99,7,0),"")</f>
        <v/>
      </c>
      <c r="I15" s="14" t="str">
        <f>IFERROR(VLOOKUP($A15,'Dymno M'!$BD$3:$BJ$49,7,0),"")</f>
        <v/>
      </c>
      <c r="J15" s="37" t="str">
        <f>IFERROR(VLOOKUP($A15,'X Kompas M'!$L$2:$R$29,7,0),"")</f>
        <v/>
      </c>
      <c r="K15" s="16">
        <f>IFERROR(VLOOKUP($A15,'Dukty M'!$BH$2:$BN$42,7,0),"")</f>
        <v>77.644131439120557</v>
      </c>
      <c r="L15" s="14" t="str">
        <f>IFERROR(VLOOKUP($A15,'Tropy M'!$O$2:$U$49,7,0),"")</f>
        <v/>
      </c>
      <c r="M15" s="14" t="str">
        <f>IFERROR(VLOOKUP($A15,'Grassor TR300 M'!$CR$4:$CX$37,7,0),"")</f>
        <v/>
      </c>
      <c r="N15" s="14" t="str">
        <f>IFERROR(VLOOKUP($A15,'BO M'!$S$4:$Y$46,7,0),"")</f>
        <v/>
      </c>
      <c r="O15" s="14" t="str">
        <f>IFERROR(VLOOKUP($A15,'Szaga TR150 M'!$J$2:$P$22,7,0),"")</f>
        <v/>
      </c>
      <c r="P15" s="14">
        <f>IFERROR(VLOOKUP($A15,'Rajd Konwalii M'!$L$2:$R$48,7,0),"")</f>
        <v>86.234357224118313</v>
      </c>
      <c r="Q15" s="14" t="str">
        <f>IFERROR(VLOOKUP($A15,'Korno M'!$BE$1:$BK$53,7,0),"")</f>
        <v/>
      </c>
      <c r="R15" s="14" t="str">
        <f>IFERROR(VLOOKUP($A15,'Abentojra M'!$J$1:$P$48,7,0),"")</f>
        <v/>
      </c>
      <c r="S15" s="14" t="str">
        <f>IFERROR(VLOOKUP($A15,'Mordownik M'!$P$5:$V$54,7,0),"")</f>
        <v/>
      </c>
      <c r="T15" s="14">
        <f>IFERROR(VLOOKUP($A15,'XI Kompas M'!$M$1:$S$35,7,0),"")</f>
        <v>95.683453237410063</v>
      </c>
      <c r="U15" s="14">
        <f>IFERROR(VLOOKUP($A15,'H52 200 M'!$AL$6:$AR$102,7,0),"")</f>
        <v>100</v>
      </c>
      <c r="V15" s="14">
        <f>IFERROR(VLOOKUP($A15,'XII Szago M'!$AH$2:$AN$67,7,0),"")</f>
        <v>80.378793313724088</v>
      </c>
      <c r="W15" s="14" t="str">
        <f>IFERROR(VLOOKUP($A15,'Masakra TR200 M'!$AN$5:$AT$34,7,0),"")</f>
        <v/>
      </c>
      <c r="X15" s="10">
        <f>IFERROR(LARGE(Z15:AL15,1),0)+IFERROR(LARGE(Z15:AL15,2),0)</f>
        <v>84.219176213857082</v>
      </c>
      <c r="Y15" s="10">
        <f>IFERROR(LARGE(Z15:AL15,3),0)+IFERROR(LARGE(Z15:AL15,4),0)</f>
        <v>0</v>
      </c>
      <c r="Z15" s="14" t="str">
        <f>IFERROR(VLOOKUP(A15,'Wiosenne 360 M'!$L$2:$R$18,7,0),"")</f>
        <v/>
      </c>
      <c r="AA15" s="36" t="str">
        <f>IFERROR(VLOOKUP(A15,'NMnO M'!$AX$5:$BD$43,7,0),"")</f>
        <v/>
      </c>
      <c r="AB15" s="36">
        <f>IFERROR(VLOOKUP(A15,'XI Szago M'!$J$3:$Q$50,7,0),"")</f>
        <v>40.469176213857061</v>
      </c>
      <c r="AC15" s="14" t="str">
        <f>IFERROR(VLOOKUP($A15,'H51 100 M'!$AC$6:$AJ$153,7,0),"")</f>
        <v/>
      </c>
      <c r="AD15" s="14" t="str">
        <f>IFERROR(VLOOKUP($A15,'Harce M'!$K$6:$Q$26,7,0),"")</f>
        <v/>
      </c>
      <c r="AE15" s="14" t="str">
        <f>IFERROR(VLOOKUP($A15,'Grassor TR150 M'!$BL$4:$BR$10,7,0),"")</f>
        <v/>
      </c>
      <c r="AF15" s="36" t="str">
        <f>IFERROR(VLOOKUP($A15,'Pazur M'!$P$3:$V$29,7,0),"")</f>
        <v/>
      </c>
      <c r="AG15" s="14" t="str">
        <f>IFERROR(VLOOKUP($A15,'Szaga TR100 M'!$J$2:$P$25,7,0),"")</f>
        <v/>
      </c>
      <c r="AH15" s="36" t="str">
        <f>IFERROR(VLOOKUP($A15,'Odyseja M'!$G$2:$M$15,7,0),"")</f>
        <v/>
      </c>
      <c r="AI15" s="36" t="str">
        <f>IFERROR(VLOOKUP($A15,'Trudy M'!$K$2:$Q$18,7,0),"")</f>
        <v/>
      </c>
      <c r="AJ15" s="14" t="str">
        <f>IFERROR(VLOOKUP($A15,'H52 100 M'!$AC$6:$AI$201,7,0),"")</f>
        <v/>
      </c>
      <c r="AK15" s="14">
        <f>IFERROR(VLOOKUP($A15,'Azymut Orient M'!$O$2:$U$23,7,0),"")</f>
        <v>43.750000000000014</v>
      </c>
      <c r="AL15" s="14" t="str">
        <f>IFERROR(VLOOKUP($A15,'Masakra TR100 M'!$AB$5:$AH$14,7,0),"")</f>
        <v/>
      </c>
      <c r="AM15" s="501">
        <f>MIN(COUNT(F15:W15)+MIN(COUNT(Z15:AL15)/2,2),6)</f>
        <v>6</v>
      </c>
      <c r="AN15" s="15">
        <f>COUNTIF(F15:W15,"=100")</f>
        <v>1</v>
      </c>
      <c r="AO15" s="15">
        <f>COUNTIF(Z15:AL15,"=50")</f>
        <v>0</v>
      </c>
    </row>
    <row r="16" spans="1:41" s="15" customFormat="1">
      <c r="A16">
        <v>64</v>
      </c>
      <c r="B16" s="40" t="str">
        <f>VLOOKUP($A16,id!$C:$H,6,0)</f>
        <v>Hołdakowski Wojciech</v>
      </c>
      <c r="C16" s="40">
        <f>VLOOKUP($A16,id!$C:$H,4,0)</f>
        <v>0</v>
      </c>
      <c r="D16" s="2">
        <f>IF(E15=E16,D15,ROW(B14))</f>
        <v>14</v>
      </c>
      <c r="E16" s="11">
        <f>LARGE(F16:Y16,1)+LARGE(F16:Y16,2)+IFERROR(LARGE(F16:Y16,3),0)+IFERROR(LARGE(F16:Y16,4),0)+IFERROR(LARGE(F16:Y16,5),0)+IFERROR(LARGE(F16:Y16,6),0)</f>
        <v>534.6444103193312</v>
      </c>
      <c r="F16" s="14"/>
      <c r="G16" s="14">
        <f>IFERROR(VLOOKUP($A16,'Złoto M'!AO:AU,7,0),"")</f>
        <v>86.995515695067255</v>
      </c>
      <c r="H16" s="14" t="str">
        <f>IFERROR(VLOOKUP($A16,'H51 200 M'!$AL$6:$AS$99,7,0),"")</f>
        <v/>
      </c>
      <c r="I16" s="14">
        <f>IFERROR(VLOOKUP($A16,'Dymno M'!$BD$3:$BJ$49,7,0),"")</f>
        <v>61.076588351307755</v>
      </c>
      <c r="J16" s="37" t="str">
        <f>IFERROR(VLOOKUP($A16,'X Kompas M'!$L$2:$R$29,7,0),"")</f>
        <v/>
      </c>
      <c r="K16" s="16" t="str">
        <f>IFERROR(VLOOKUP($A16,'Dukty M'!$BH$2:$BN$42,7,0),"")</f>
        <v/>
      </c>
      <c r="L16" s="14" t="str">
        <f>IFERROR(VLOOKUP($A16,'Tropy M'!$O$2:$U$49,7,0),"")</f>
        <v/>
      </c>
      <c r="M16" s="14">
        <f>IFERROR(VLOOKUP($A16,'Grassor TR300 M'!$CR$4:$CX$37,7,0),"")</f>
        <v>69.129522071037798</v>
      </c>
      <c r="N16" s="14" t="str">
        <f>IFERROR(VLOOKUP($A16,'BO M'!$S$4:$Y$46,7,0),"")</f>
        <v/>
      </c>
      <c r="O16" s="14" t="str">
        <f>IFERROR(VLOOKUP($A16,'Szaga TR150 M'!$J$2:$P$22,7,0),"")</f>
        <v/>
      </c>
      <c r="P16" s="14" t="str">
        <f>IFERROR(VLOOKUP($A16,'Rajd Konwalii M'!$L$2:$R$48,7,0),"")</f>
        <v/>
      </c>
      <c r="Q16" s="14">
        <f>IFERROR(VLOOKUP($A16,'Korno M'!$BE$1:$BK$53,7,0),"")</f>
        <v>80.237301029504493</v>
      </c>
      <c r="R16" s="14">
        <f>IFERROR(VLOOKUP($A16,'Abentojra M'!$J$1:$P$48,7,0),"")</f>
        <v>84.123936286275395</v>
      </c>
      <c r="S16" s="14">
        <f>IFERROR(VLOOKUP($A16,'Mordownik M'!$P$5:$V$54,7,0),"")</f>
        <v>80.169166252043468</v>
      </c>
      <c r="T16" s="14">
        <f>IFERROR(VLOOKUP($A16,'XI Kompas M'!$M$1:$S$35,7,0),"")</f>
        <v>95.683453237410063</v>
      </c>
      <c r="U16" s="14" t="str">
        <f>IFERROR(VLOOKUP($A16,'H52 200 M'!$AL$6:$AR$102,7,0),"")</f>
        <v/>
      </c>
      <c r="V16" s="14">
        <f>IFERROR(VLOOKUP($A16,'XII Szago M'!$AH$2:$AN$67,7,0),"")</f>
        <v>80.378793313724088</v>
      </c>
      <c r="W16" s="14">
        <f>IFERROR(VLOOKUP($A16,'Masakra TR200 M'!$AN$5:$AT$34,7,0),"")</f>
        <v>88.588503662729366</v>
      </c>
      <c r="X16" s="10">
        <f>IFERROR(LARGE(Z16:AL16,1),0)+IFERROR(LARGE(Z16:AL16,2),0)</f>
        <v>97.04886820393483</v>
      </c>
      <c r="Y16" s="10">
        <f>IFERROR(LARGE(Z16:AL16,3),0)+IFERROR(LARGE(Z16:AL16,4),0)</f>
        <v>82.204133233914376</v>
      </c>
      <c r="Z16" s="14">
        <f>IFERROR(VLOOKUP(A16,'Wiosenne 360 M'!$L$2:$R$18,7,0),"")</f>
        <v>34.165554072096121</v>
      </c>
      <c r="AA16" s="36" t="str">
        <f>IFERROR(VLOOKUP(A16,'NMnO M'!$AX$5:$BD$43,7,0),"")</f>
        <v/>
      </c>
      <c r="AB16" s="36">
        <f>IFERROR(VLOOKUP(A16,'XI Szago M'!$J$3:$Q$50,7,0),"")</f>
        <v>40.469176213857061</v>
      </c>
      <c r="AC16" s="14" t="str">
        <f>IFERROR(VLOOKUP($A16,'H51 100 M'!$AC$6:$AJ$153,7,0),"")</f>
        <v/>
      </c>
      <c r="AD16" s="14" t="str">
        <f>IFERROR(VLOOKUP($A16,'Harce M'!$K$6:$Q$26,7,0),"")</f>
        <v/>
      </c>
      <c r="AE16" s="14" t="str">
        <f>IFERROR(VLOOKUP($A16,'Grassor TR150 M'!$BL$4:$BR$10,7,0),"")</f>
        <v/>
      </c>
      <c r="AF16" s="36">
        <f>IFERROR(VLOOKUP($A16,'Pazur M'!$P$3:$V$29,7,0),"")</f>
        <v>41.734957020057315</v>
      </c>
      <c r="AG16" s="14">
        <f>IFERROR(VLOOKUP($A16,'Szaga TR100 M'!$J$2:$P$25,7,0),"")</f>
        <v>48.773006134969322</v>
      </c>
      <c r="AH16" s="36">
        <f>IFERROR(VLOOKUP($A16,'Odyseja M'!$G$2:$M$15,7,0),"")</f>
        <v>48.275862068965516</v>
      </c>
      <c r="AI16" s="36" t="str">
        <f>IFERROR(VLOOKUP($A16,'Trudy M'!$K$2:$Q$18,7,0),"")</f>
        <v/>
      </c>
      <c r="AJ16" s="14" t="str">
        <f>IFERROR(VLOOKUP($A16,'H52 100 M'!$AC$6:$AI$201,7,0),"")</f>
        <v/>
      </c>
      <c r="AK16" s="14" t="str">
        <f>IFERROR(VLOOKUP($A16,'Azymut Orient M'!$O$2:$U$23,7,0),"")</f>
        <v/>
      </c>
      <c r="AL16" s="14" t="str">
        <f>IFERROR(VLOOKUP($A16,'Masakra TR100 M'!$AB$5:$AH$14,7,0),"")</f>
        <v/>
      </c>
      <c r="AM16" s="501">
        <f>MIN(COUNT(F16:W16)+MIN(COUNT(Z16:AL16)/2,2),6)</f>
        <v>6</v>
      </c>
      <c r="AN16" s="15">
        <f>COUNTIF(F16:W16,"=100")</f>
        <v>0</v>
      </c>
      <c r="AO16" s="15">
        <f>COUNTIF(Z16:AL16,"=50")</f>
        <v>0</v>
      </c>
    </row>
    <row r="17" spans="1:41" s="15" customFormat="1">
      <c r="A17" s="15">
        <v>7</v>
      </c>
      <c r="B17" s="40" t="str">
        <f>VLOOKUP($A17,id!$C:$H,6,0)</f>
        <v>Szawdzin Krzysztof</v>
      </c>
      <c r="C17" s="40" t="str">
        <f>VLOOKUP($A17,id!$C:$H,4,0)</f>
        <v>Q4Net</v>
      </c>
      <c r="D17" s="2">
        <f>IF(E16=E17,D16,ROW(B15))</f>
        <v>15</v>
      </c>
      <c r="E17" s="11">
        <f>LARGE(F17:Y17,1)+LARGE(F17:Y17,2)+IFERROR(LARGE(F17:Y17,3),0)+IFERROR(LARGE(F17:Y17,4),0)+IFERROR(LARGE(F17:Y17,5),0)+IFERROR(LARGE(F17:Y17,6),0)</f>
        <v>528.81148322367903</v>
      </c>
      <c r="F17" s="14">
        <f>IFERROR(VLOOKUP(A17,'Róża M'!I:Q,7,0),"")</f>
        <v>90.979001224143872</v>
      </c>
      <c r="G17" s="14" t="str">
        <f>IFERROR(VLOOKUP($A17,'Złoto M'!AO:AU,7,0),"")</f>
        <v/>
      </c>
      <c r="H17" s="14">
        <f>IFERROR(VLOOKUP($A17,'H51 200 M'!$AL$6:$AS$99,7,0),"")</f>
        <v>83.184584959144132</v>
      </c>
      <c r="I17" s="14">
        <f>IFERROR(VLOOKUP($A17,'Dymno M'!$BD$3:$BJ$49,7,0),"")</f>
        <v>66.264753332767242</v>
      </c>
      <c r="J17" s="37" t="str">
        <f>IFERROR(VLOOKUP($A17,'X Kompas M'!$L$2:$R$29,7,0),"")</f>
        <v/>
      </c>
      <c r="K17" s="16">
        <f>IFERROR(VLOOKUP($A17,'Dukty M'!$BH$2:$BN$42,7,0),"")</f>
        <v>70.720450928625738</v>
      </c>
      <c r="L17" s="14" t="str">
        <f>IFERROR(VLOOKUP($A17,'Tropy M'!$O$2:$U$49,7,0),"")</f>
        <v/>
      </c>
      <c r="M17" s="14">
        <f>IFERROR(VLOOKUP($A17,'Grassor TR300 M'!$CR$4:$CX$37,7,0),"")</f>
        <v>92.142857142857139</v>
      </c>
      <c r="N17" s="14">
        <f>IFERROR(VLOOKUP($A17,'BO M'!$S$4:$Y$46,7,0),"")</f>
        <v>71.667262619938796</v>
      </c>
      <c r="O17" s="14">
        <f>IFERROR(VLOOKUP($A17,'Szaga TR150 M'!$J$2:$P$22,7,0),"")</f>
        <v>89.514866979655707</v>
      </c>
      <c r="P17" s="14" t="str">
        <f>IFERROR(VLOOKUP($A17,'Rajd Konwalii M'!$L$2:$R$48,7,0),"")</f>
        <v/>
      </c>
      <c r="Q17" s="14">
        <f>IFERROR(VLOOKUP($A17,'Korno M'!$BE$1:$BK$53,7,0),"")</f>
        <v>79.680097550132942</v>
      </c>
      <c r="R17" s="14" t="str">
        <f>IFERROR(VLOOKUP($A17,'Abentojra M'!$J$1:$P$48,7,0),"")</f>
        <v/>
      </c>
      <c r="S17" s="14">
        <f>IFERROR(VLOOKUP($A17,'Mordownik M'!$P$5:$V$54,7,0),"")</f>
        <v>80.163468372423552</v>
      </c>
      <c r="T17" s="14" t="str">
        <f>IFERROR(VLOOKUP($A17,'XI Kompas M'!$M$1:$S$35,7,0),"")</f>
        <v/>
      </c>
      <c r="U17" s="14">
        <f>IFERROR(VLOOKUP($A17,'H52 200 M'!$AL$6:$AR$102,7,0),"")</f>
        <v>75.261392148024655</v>
      </c>
      <c r="V17" s="14" t="str">
        <f>IFERROR(VLOOKUP($A17,'XII Szago M'!$AH$2:$AN$67,7,0),"")</f>
        <v/>
      </c>
      <c r="W17" s="14" t="str">
        <f>IFERROR(VLOOKUP($A17,'Masakra TR200 M'!$AN$5:$AT$34,7,0),"")</f>
        <v/>
      </c>
      <c r="X17" s="10">
        <f>IFERROR(LARGE(Z17:AL17,1),0)+IFERROR(LARGE(Z17:AL17,2),0)</f>
        <v>92.826704545454547</v>
      </c>
      <c r="Y17" s="10">
        <f>IFERROR(LARGE(Z17:AL17,3),0)+IFERROR(LARGE(Z17:AL17,4),0)</f>
        <v>29.166417632046858</v>
      </c>
      <c r="Z17" s="14" t="str">
        <f>IFERROR(VLOOKUP(A17,'Wiosenne 360 M'!$L$2:$R$18,7,0),"")</f>
        <v/>
      </c>
      <c r="AA17" s="36">
        <f>IFERROR(VLOOKUP(A17,'NMnO M'!$AX$5:$BD$43,7,0),"")</f>
        <v>29.166417632046858</v>
      </c>
      <c r="AB17" s="36" t="str">
        <f>IFERROR(VLOOKUP(A17,'XI Szago M'!$J$3:$Q$50,7,0),"")</f>
        <v/>
      </c>
      <c r="AC17" s="14" t="str">
        <f>IFERROR(VLOOKUP($A17,'H51 100 M'!$AC$6:$AJ$153,7,0),"")</f>
        <v/>
      </c>
      <c r="AD17" s="14" t="str">
        <f>IFERROR(VLOOKUP($A17,'Harce M'!$K$6:$Q$26,7,0),"")</f>
        <v/>
      </c>
      <c r="AE17" s="14" t="str">
        <f>IFERROR(VLOOKUP($A17,'Grassor TR150 M'!$BL$4:$BR$10,7,0),"")</f>
        <v/>
      </c>
      <c r="AF17" s="36" t="str">
        <f>IFERROR(VLOOKUP($A17,'Pazur M'!$P$3:$V$29,7,0),"")</f>
        <v/>
      </c>
      <c r="AG17" s="14" t="str">
        <f>IFERROR(VLOOKUP($A17,'Szaga TR100 M'!$J$2:$P$25,7,0),"")</f>
        <v/>
      </c>
      <c r="AH17" s="36">
        <f>IFERROR(VLOOKUP($A17,'Odyseja M'!$G$2:$M$15,7,0),"")</f>
        <v>50</v>
      </c>
      <c r="AI17" s="36">
        <f>IFERROR(VLOOKUP($A17,'Trudy M'!$K$2:$Q$18,7,0),"")</f>
        <v>42.826704545454547</v>
      </c>
      <c r="AJ17" s="14" t="str">
        <f>IFERROR(VLOOKUP($A17,'H52 100 M'!$AC$6:$AI$201,7,0),"")</f>
        <v/>
      </c>
      <c r="AK17" s="14" t="str">
        <f>IFERROR(VLOOKUP($A17,'Azymut Orient M'!$O$2:$U$23,7,0),"")</f>
        <v/>
      </c>
      <c r="AL17" s="14" t="str">
        <f>IFERROR(VLOOKUP($A17,'Masakra TR100 M'!$AB$5:$AH$14,7,0),"")</f>
        <v/>
      </c>
      <c r="AM17" s="501">
        <f>MIN(COUNT(F17:W17)+MIN(COUNT(Z17:AL17)/2,2),6)</f>
        <v>6</v>
      </c>
      <c r="AN17" s="15">
        <f>COUNTIF(F17:W17,"=100")</f>
        <v>0</v>
      </c>
      <c r="AO17" s="15">
        <f>COUNTIF(Z17:AL17,"=50")</f>
        <v>1</v>
      </c>
    </row>
    <row r="18" spans="1:41" s="15" customFormat="1">
      <c r="A18">
        <v>62</v>
      </c>
      <c r="B18" s="40" t="str">
        <f>VLOOKUP($A18,id!$C:$H,6,0)</f>
        <v>Paszkowski Wojciech</v>
      </c>
      <c r="C18" s="40">
        <f>VLOOKUP($A18,id!$C:$H,4,0)</f>
        <v>0</v>
      </c>
      <c r="D18" s="2">
        <f>IF(E17=E18,D17,ROW(B16))</f>
        <v>16</v>
      </c>
      <c r="E18" s="11">
        <f>LARGE(F18:Y18,1)+LARGE(F18:Y18,2)+IFERROR(LARGE(F18:Y18,3),0)+IFERROR(LARGE(F18:Y18,4),0)+IFERROR(LARGE(F18:Y18,5),0)+IFERROR(LARGE(F18:Y18,6),0)</f>
        <v>516.0802235462304</v>
      </c>
      <c r="F18" s="14"/>
      <c r="G18" s="14">
        <f>IFERROR(VLOOKUP($A18,'Złoto M'!AO:AU,7,0),"")</f>
        <v>94.174757281553411</v>
      </c>
      <c r="H18" s="14">
        <f>IFERROR(VLOOKUP($A18,'H51 200 M'!$AL$6:$AS$99,7,0),"")</f>
        <v>86.803476988067587</v>
      </c>
      <c r="I18" s="14">
        <f>IFERROR(VLOOKUP($A18,'Dymno M'!$BD$3:$BJ$49,7,0),"")</f>
        <v>48.069578929213762</v>
      </c>
      <c r="J18" s="37" t="str">
        <f>IFERROR(VLOOKUP($A18,'X Kompas M'!$L$2:$R$29,7,0),"")</f>
        <v/>
      </c>
      <c r="K18" s="16">
        <f>IFERROR(VLOOKUP($A18,'Dukty M'!$BH$2:$BN$42,7,0),"")</f>
        <v>72.204096752303201</v>
      </c>
      <c r="L18" s="14">
        <f>IFERROR(VLOOKUP($A18,'Tropy M'!$O$2:$U$49,7,0),"")</f>
        <v>85.02952848170483</v>
      </c>
      <c r="M18" s="14">
        <f>IFERROR(VLOOKUP($A18,'Grassor TR300 M'!$CR$4:$CX$37,7,0),"")</f>
        <v>62.84502006457982</v>
      </c>
      <c r="N18" s="14" t="str">
        <f>IFERROR(VLOOKUP($A18,'BO M'!$S$4:$Y$46,7,0),"")</f>
        <v/>
      </c>
      <c r="O18" s="14" t="str">
        <f>IFERROR(VLOOKUP($A18,'Szaga TR150 M'!$J$2:$P$22,7,0),"")</f>
        <v/>
      </c>
      <c r="P18" s="14" t="str">
        <f>IFERROR(VLOOKUP($A18,'Rajd Konwalii M'!$L$2:$R$48,7,0),"")</f>
        <v/>
      </c>
      <c r="Q18" s="14" t="str">
        <f>IFERROR(VLOOKUP($A18,'Korno M'!$BE$1:$BK$53,7,0),"")</f>
        <v/>
      </c>
      <c r="R18" s="14" t="str">
        <f>IFERROR(VLOOKUP($A18,'Abentojra M'!$J$1:$P$48,7,0),"")</f>
        <v/>
      </c>
      <c r="S18" s="14" t="str">
        <f>IFERROR(VLOOKUP($A18,'Mordownik M'!$P$5:$V$54,7,0),"")</f>
        <v/>
      </c>
      <c r="T18" s="14" t="str">
        <f>IFERROR(VLOOKUP($A18,'XI Kompas M'!$M$1:$S$35,7,0),"")</f>
        <v/>
      </c>
      <c r="U18" s="14">
        <f>IFERROR(VLOOKUP($A18,'H52 200 M'!$AL$6:$AR$102,7,0),"")</f>
        <v>91.843971631205676</v>
      </c>
      <c r="V18" s="14">
        <f>IFERROR(VLOOKUP($A18,'XII Szago M'!$AH$2:$AN$67,7,0),"")</f>
        <v>77.3582250076348</v>
      </c>
      <c r="W18" s="14">
        <f>IFERROR(VLOOKUP($A18,'Masakra TR200 M'!$AN$5:$AT$34,7,0),"")</f>
        <v>36.186579971592764</v>
      </c>
      <c r="X18" s="10">
        <f>IFERROR(LARGE(Z18:AL18,1),0)+IFERROR(LARGE(Z18:AL18,2),0)</f>
        <v>80.870264156064081</v>
      </c>
      <c r="Y18" s="10">
        <f>IFERROR(LARGE(Z18:AL18,3),0)+IFERROR(LARGE(Z18:AL18,4),0)</f>
        <v>0</v>
      </c>
      <c r="Z18" s="14" t="str">
        <f>IFERROR(VLOOKUP(A18,'Wiosenne 360 M'!$L$2:$R$18,7,0),"")</f>
        <v/>
      </c>
      <c r="AA18" s="36" t="str">
        <f>IFERROR(VLOOKUP(A18,'NMnO M'!$AX$5:$BD$43,7,0),"")</f>
        <v/>
      </c>
      <c r="AB18" s="36" t="str">
        <f>IFERROR(VLOOKUP(A18,'XI Szago M'!$J$3:$Q$50,7,0),"")</f>
        <v/>
      </c>
      <c r="AC18" s="14" t="str">
        <f>IFERROR(VLOOKUP($A18,'H51 100 M'!$AC$6:$AJ$153,7,0),"")</f>
        <v/>
      </c>
      <c r="AD18" s="14" t="str">
        <f>IFERROR(VLOOKUP($A18,'Harce M'!$K$6:$Q$26,7,0),"")</f>
        <v/>
      </c>
      <c r="AE18" s="14" t="str">
        <f>IFERROR(VLOOKUP($A18,'Grassor TR150 M'!$BL$4:$BR$10,7,0),"")</f>
        <v/>
      </c>
      <c r="AF18" s="36">
        <f>IFERROR(VLOOKUP($A18,'Pazur M'!$P$3:$V$29,7,0),"")</f>
        <v>41.967038349612459</v>
      </c>
      <c r="AG18" s="14" t="str">
        <f>IFERROR(VLOOKUP($A18,'Szaga TR100 M'!$J$2:$P$25,7,0),"")</f>
        <v/>
      </c>
      <c r="AH18" s="36" t="str">
        <f>IFERROR(VLOOKUP($A18,'Odyseja M'!$G$2:$M$15,7,0),"")</f>
        <v/>
      </c>
      <c r="AI18" s="36">
        <f>IFERROR(VLOOKUP($A18,'Trudy M'!$K$2:$Q$18,7,0),"")</f>
        <v>38.903225806451616</v>
      </c>
      <c r="AJ18" s="14" t="str">
        <f>IFERROR(VLOOKUP($A18,'H52 100 M'!$AC$6:$AI$201,7,0),"")</f>
        <v/>
      </c>
      <c r="AK18" s="14" t="str">
        <f>IFERROR(VLOOKUP($A18,'Azymut Orient M'!$O$2:$U$23,7,0),"")</f>
        <v/>
      </c>
      <c r="AL18" s="14" t="str">
        <f>IFERROR(VLOOKUP($A18,'Masakra TR100 M'!$AB$5:$AH$14,7,0),"")</f>
        <v/>
      </c>
      <c r="AM18" s="501">
        <f>MIN(COUNT(F18:W18)+MIN(COUNT(Z18:AL18)/2,2),6)</f>
        <v>6</v>
      </c>
      <c r="AN18" s="15">
        <f>COUNTIF(F18:W18,"=100")</f>
        <v>0</v>
      </c>
      <c r="AO18" s="15">
        <f>COUNTIF(Z18:AL18,"=50")</f>
        <v>0</v>
      </c>
    </row>
    <row r="19" spans="1:41" s="15" customFormat="1">
      <c r="A19">
        <v>95</v>
      </c>
      <c r="B19" s="40" t="str">
        <f>VLOOKUP($A19,id!$C:$H,6,0)</f>
        <v>Zadworny Tomasz</v>
      </c>
      <c r="C19" s="40" t="str">
        <f>VLOOKUP($A19,id!$C:$H,4,0)</f>
        <v>małymi literami</v>
      </c>
      <c r="D19" s="2">
        <f>IF(E18=E19,D18,ROW(B17))</f>
        <v>17</v>
      </c>
      <c r="E19" s="11">
        <f>LARGE(F19:Y19,1)+LARGE(F19:Y19,2)+IFERROR(LARGE(F19:Y19,3),0)+IFERROR(LARGE(F19:Y19,4),0)+IFERROR(LARGE(F19:Y19,5),0)+IFERROR(LARGE(F19:Y19,6),0)</f>
        <v>512.49505088589058</v>
      </c>
      <c r="F19" s="14"/>
      <c r="G19" s="14" t="str">
        <f>IFERROR(VLOOKUP($A19,'Złoto M'!AO:AU,7,0),"")</f>
        <v/>
      </c>
      <c r="H19" s="14" t="str">
        <f>IFERROR(VLOOKUP($A19,'H51 200 M'!$AL$6:$AS$99,7,0),"")</f>
        <v/>
      </c>
      <c r="I19" s="14">
        <f>IFERROR(VLOOKUP($A19,'Dymno M'!$BD$3:$BJ$49,7,0),"")</f>
        <v>60.831878273883731</v>
      </c>
      <c r="J19" s="37" t="str">
        <f>IFERROR(VLOOKUP($A19,'X Kompas M'!$L$2:$R$29,7,0),"")</f>
        <v/>
      </c>
      <c r="K19" s="16" t="str">
        <f>IFERROR(VLOOKUP($A19,'Dukty M'!$BH$2:$BN$42,7,0),"")</f>
        <v/>
      </c>
      <c r="L19" s="14">
        <f>IFERROR(VLOOKUP($A19,'Tropy M'!$O$2:$U$49,7,0),"")</f>
        <v>80.695095190083592</v>
      </c>
      <c r="M19" s="14">
        <f>IFERROR(VLOOKUP($A19,'Grassor TR300 M'!$CR$4:$CX$37,7,0),"")</f>
        <v>82.642857142857139</v>
      </c>
      <c r="N19" s="14">
        <f>IFERROR(VLOOKUP($A19,'BO M'!$S$4:$Y$46,7,0),"")</f>
        <v>34.312482589757686</v>
      </c>
      <c r="O19" s="14">
        <f>IFERROR(VLOOKUP($A19,'Szaga TR150 M'!$J$2:$P$22,7,0),"")</f>
        <v>100</v>
      </c>
      <c r="P19" s="14" t="str">
        <f>IFERROR(VLOOKUP($A19,'Rajd Konwalii M'!$L$2:$R$48,7,0),"")</f>
        <v/>
      </c>
      <c r="Q19" s="14">
        <f>IFERROR(VLOOKUP($A19,'Korno M'!$BE$1:$BK$53,7,0),"")</f>
        <v>63.258535281073435</v>
      </c>
      <c r="R19" s="14" t="str">
        <f>IFERROR(VLOOKUP($A19,'Abentojra M'!$J$1:$P$48,7,0),"")</f>
        <v/>
      </c>
      <c r="S19" s="14">
        <f>IFERROR(VLOOKUP($A19,'Mordownik M'!$P$5:$V$54,7,0),"")</f>
        <v>75.952861952861923</v>
      </c>
      <c r="T19" s="14">
        <f>IFERROR(VLOOKUP($A19,'XI Kompas M'!$M$1:$S$35,7,0),"")</f>
        <v>100</v>
      </c>
      <c r="U19" s="14" t="str">
        <f>IFERROR(VLOOKUP($A19,'H52 200 M'!$AL$6:$AR$102,7,0),"")</f>
        <v/>
      </c>
      <c r="V19" s="14">
        <f>IFERROR(VLOOKUP($A19,'XII Szago M'!$AH$2:$AN$67,7,0),"")</f>
        <v>73.204236600087967</v>
      </c>
      <c r="W19" s="14">
        <f>IFERROR(VLOOKUP($A19,'Masakra TR200 M'!$AN$5:$AT$34,7,0),"")</f>
        <v>36.186579971592764</v>
      </c>
      <c r="X19" s="10">
        <f>IFERROR(LARGE(Z19:AL19,1),0)+IFERROR(LARGE(Z19:AL19,2),0)</f>
        <v>34.957914743415692</v>
      </c>
      <c r="Y19" s="10">
        <f>IFERROR(LARGE(Z19:AL19,3),0)+IFERROR(LARGE(Z19:AL19,4),0)</f>
        <v>0</v>
      </c>
      <c r="Z19" s="14" t="str">
        <f>IFERROR(VLOOKUP(A19,'Wiosenne 360 M'!$L$2:$R$18,7,0),"")</f>
        <v/>
      </c>
      <c r="AA19" s="36">
        <f>IFERROR(VLOOKUP(A19,'NMnO M'!$AX$5:$BD$43,7,0),"")</f>
        <v>34.957914743415692</v>
      </c>
      <c r="AB19" s="36" t="str">
        <f>IFERROR(VLOOKUP(A19,'XI Szago M'!$J$3:$Q$50,7,0),"")</f>
        <v/>
      </c>
      <c r="AC19" s="14" t="str">
        <f>IFERROR(VLOOKUP($A19,'H51 100 M'!$AC$6:$AJ$153,7,0),"")</f>
        <v/>
      </c>
      <c r="AD19" s="14" t="str">
        <f>IFERROR(VLOOKUP($A19,'Harce M'!$K$6:$Q$26,7,0),"")</f>
        <v/>
      </c>
      <c r="AE19" s="14" t="str">
        <f>IFERROR(VLOOKUP($A19,'Grassor TR150 M'!$BL$4:$BR$10,7,0),"")</f>
        <v/>
      </c>
      <c r="AF19" s="36" t="str">
        <f>IFERROR(VLOOKUP($A19,'Pazur M'!$P$3:$V$29,7,0),"")</f>
        <v/>
      </c>
      <c r="AG19" s="14" t="str">
        <f>IFERROR(VLOOKUP($A19,'Szaga TR100 M'!$J$2:$P$25,7,0),"")</f>
        <v/>
      </c>
      <c r="AH19" s="36" t="str">
        <f>IFERROR(VLOOKUP($A19,'Odyseja M'!$G$2:$M$15,7,0),"")</f>
        <v/>
      </c>
      <c r="AI19" s="36" t="str">
        <f>IFERROR(VLOOKUP($A19,'Trudy M'!$K$2:$Q$18,7,0),"")</f>
        <v/>
      </c>
      <c r="AJ19" s="14" t="str">
        <f>IFERROR(VLOOKUP($A19,'H52 100 M'!$AC$6:$AI$201,7,0),"")</f>
        <v/>
      </c>
      <c r="AK19" s="14" t="str">
        <f>IFERROR(VLOOKUP($A19,'Azymut Orient M'!$O$2:$U$23,7,0),"")</f>
        <v/>
      </c>
      <c r="AL19" s="14" t="str">
        <f>IFERROR(VLOOKUP($A19,'Masakra TR100 M'!$AB$5:$AH$14,7,0),"")</f>
        <v/>
      </c>
      <c r="AM19" s="501">
        <f>MIN(COUNT(F19:W19)+MIN(COUNT(Z19:AL19)/2,2),6)</f>
        <v>6</v>
      </c>
      <c r="AN19" s="15">
        <f>COUNTIF(F19:W19,"=100")</f>
        <v>2</v>
      </c>
      <c r="AO19" s="15">
        <f>COUNTIF(Z19:AL19,"=50")</f>
        <v>0</v>
      </c>
    </row>
    <row r="20" spans="1:41" s="15" customFormat="1">
      <c r="A20">
        <v>70</v>
      </c>
      <c r="B20" s="40" t="str">
        <f>VLOOKUP($A20,id!$C:$H,6,0)</f>
        <v>Szumański Jakub</v>
      </c>
      <c r="C20" s="40" t="str">
        <f>VLOOKUP($A20,id!$C:$H,4,0)</f>
        <v>KR Grunone</v>
      </c>
      <c r="D20" s="2">
        <f>IF(E19=E20,D19,ROW(B18))</f>
        <v>18</v>
      </c>
      <c r="E20" s="11">
        <f>LARGE(F20:Y20,1)+LARGE(F20:Y20,2)+IFERROR(LARGE(F20:Y20,3),0)+IFERROR(LARGE(F20:Y20,4),0)+IFERROR(LARGE(F20:Y20,5),0)+IFERROR(LARGE(F20:Y20,6),0)</f>
        <v>511.27497758402313</v>
      </c>
      <c r="F20" s="14"/>
      <c r="G20" s="14">
        <f>IFERROR(VLOOKUP($A20,'Złoto M'!AO:AU,7,0),"")</f>
        <v>77.789400278940036</v>
      </c>
      <c r="H20" s="14">
        <f>IFERROR(VLOOKUP($A20,'H51 200 M'!$AL$6:$AS$99,7,0),"")</f>
        <v>90.018420580218233</v>
      </c>
      <c r="I20" s="14" t="str">
        <f>IFERROR(VLOOKUP($A20,'Dymno M'!$BD$3:$BJ$49,7,0),"")</f>
        <v/>
      </c>
      <c r="J20" s="37">
        <f>IFERROR(VLOOKUP($A20,'X Kompas M'!$L$2:$R$29,7,0),"")</f>
        <v>84.257206208425714</v>
      </c>
      <c r="K20" s="16" t="str">
        <f>IFERROR(VLOOKUP($A20,'Dukty M'!$BH$2:$BN$42,7,0),"")</f>
        <v/>
      </c>
      <c r="L20" s="14" t="str">
        <f>IFERROR(VLOOKUP($A20,'Tropy M'!$O$2:$U$49,7,0),"")</f>
        <v/>
      </c>
      <c r="M20" s="14" t="str">
        <f>IFERROR(VLOOKUP($A20,'Grassor TR300 M'!$CR$4:$CX$37,7,0),"")</f>
        <v/>
      </c>
      <c r="N20" s="14" t="str">
        <f>IFERROR(VLOOKUP($A20,'BO M'!$S$4:$Y$46,7,0),"")</f>
        <v/>
      </c>
      <c r="O20" s="14" t="str">
        <f>IFERROR(VLOOKUP($A20,'Szaga TR150 M'!$J$2:$P$22,7,0),"")</f>
        <v/>
      </c>
      <c r="P20" s="14" t="str">
        <f>IFERROR(VLOOKUP($A20,'Rajd Konwalii M'!$L$2:$R$48,7,0),"")</f>
        <v/>
      </c>
      <c r="Q20" s="14" t="str">
        <f>IFERROR(VLOOKUP($A20,'Korno M'!$BE$1:$BK$53,7,0),"")</f>
        <v/>
      </c>
      <c r="R20" s="14" t="str">
        <f>IFERROR(VLOOKUP($A20,'Abentojra M'!$J$1:$P$48,7,0),"")</f>
        <v/>
      </c>
      <c r="S20" s="14" t="str">
        <f>IFERROR(VLOOKUP($A20,'Mordownik M'!$P$5:$V$54,7,0),"")</f>
        <v/>
      </c>
      <c r="T20" s="14">
        <f>IFERROR(VLOOKUP($A20,'XI Kompas M'!$M$1:$S$35,7,0),"")</f>
        <v>99.007444168734494</v>
      </c>
      <c r="U20" s="14">
        <f>IFERROR(VLOOKUP($A20,'H52 200 M'!$AL$6:$AR$102,7,0),"")</f>
        <v>82.023221969121721</v>
      </c>
      <c r="V20" s="14">
        <f>IFERROR(VLOOKUP($A20,'XII Szago M'!$AH$2:$AN$67,7,0),"")</f>
        <v>75.870566834411051</v>
      </c>
      <c r="W20" s="14" t="str">
        <f>IFERROR(VLOOKUP($A20,'Masakra TR200 M'!$AN$5:$AT$34,7,0),"")</f>
        <v/>
      </c>
      <c r="X20" s="10">
        <f>IFERROR(LARGE(Z20:AL20,1),0)+IFERROR(LARGE(Z20:AL20,2),0)</f>
        <v>78.179284378582935</v>
      </c>
      <c r="Y20" s="10">
        <f>IFERROR(LARGE(Z20:AL20,3),0)+IFERROR(LARGE(Z20:AL20,4),0)</f>
        <v>0</v>
      </c>
      <c r="Z20" s="14" t="str">
        <f>IFERROR(VLOOKUP(A20,'Wiosenne 360 M'!$L$2:$R$18,7,0),"")</f>
        <v/>
      </c>
      <c r="AA20" s="36" t="str">
        <f>IFERROR(VLOOKUP(A20,'NMnO M'!$AX$5:$BD$43,7,0),"")</f>
        <v/>
      </c>
      <c r="AB20" s="36">
        <f>IFERROR(VLOOKUP(A20,'XI Szago M'!$J$3:$Q$50,7,0),"")</f>
        <v>37.45940738669028</v>
      </c>
      <c r="AC20" s="14" t="str">
        <f>IFERROR(VLOOKUP($A20,'H51 100 M'!$AC$6:$AJ$153,7,0),"")</f>
        <v/>
      </c>
      <c r="AD20" s="14" t="str">
        <f>IFERROR(VLOOKUP($A20,'Harce M'!$K$6:$Q$26,7,0),"")</f>
        <v/>
      </c>
      <c r="AE20" s="14" t="str">
        <f>IFERROR(VLOOKUP($A20,'Grassor TR150 M'!$BL$4:$BR$10,7,0),"")</f>
        <v/>
      </c>
      <c r="AF20" s="36">
        <f>IFERROR(VLOOKUP($A20,'Pazur M'!$P$3:$V$29,7,0),"")</f>
        <v>40.719876991892654</v>
      </c>
      <c r="AG20" s="14" t="str">
        <f>IFERROR(VLOOKUP($A20,'Szaga TR100 M'!$J$2:$P$25,7,0),"")</f>
        <v/>
      </c>
      <c r="AH20" s="36" t="str">
        <f>IFERROR(VLOOKUP($A20,'Odyseja M'!$G$2:$M$15,7,0),"")</f>
        <v/>
      </c>
      <c r="AI20" s="36" t="str">
        <f>IFERROR(VLOOKUP($A20,'Trudy M'!$K$2:$Q$18,7,0),"")</f>
        <v/>
      </c>
      <c r="AJ20" s="14" t="str">
        <f>IFERROR(VLOOKUP($A20,'H52 100 M'!$AC$6:$AI$201,7,0),"")</f>
        <v/>
      </c>
      <c r="AK20" s="14" t="str">
        <f>IFERROR(VLOOKUP($A20,'Azymut Orient M'!$O$2:$U$23,7,0),"")</f>
        <v/>
      </c>
      <c r="AL20" s="14" t="str">
        <f>IFERROR(VLOOKUP($A20,'Masakra TR100 M'!$AB$5:$AH$14,7,0),"")</f>
        <v/>
      </c>
      <c r="AM20" s="501">
        <f>MIN(COUNT(F20:W20)+MIN(COUNT(Z20:AL20)/2,2),6)</f>
        <v>6</v>
      </c>
      <c r="AN20" s="15">
        <f>COUNTIF(F20:W20,"=100")</f>
        <v>0</v>
      </c>
      <c r="AO20" s="15">
        <f>COUNTIF(Z20:AL20,"=50")</f>
        <v>0</v>
      </c>
    </row>
    <row r="21" spans="1:41" s="15" customFormat="1">
      <c r="A21" s="15">
        <v>5</v>
      </c>
      <c r="B21" s="40" t="str">
        <f>VLOOKUP($A21,id!$C:$H,6,0)</f>
        <v>Stanek Robert</v>
      </c>
      <c r="C21" s="40" t="str">
        <f>VLOOKUP($A21,id!$C:$H,4,0)</f>
        <v>RUDY KOT</v>
      </c>
      <c r="D21" s="2">
        <f>IF(E20=E21,D20,ROW(B19))</f>
        <v>19</v>
      </c>
      <c r="E21" s="11">
        <f>LARGE(F21:Y21,1)+LARGE(F21:Y21,2)+IFERROR(LARGE(F21:Y21,3),0)+IFERROR(LARGE(F21:Y21,4),0)+IFERROR(LARGE(F21:Y21,5),0)+IFERROR(LARGE(F21:Y21,6),0)</f>
        <v>500.31912686240707</v>
      </c>
      <c r="F21" s="14">
        <f>IFERROR(VLOOKUP(A21,'Róża M'!I:Q,7,0),"")</f>
        <v>91.322978039635771</v>
      </c>
      <c r="G21" s="14">
        <f>IFERROR(VLOOKUP($A21,'Złoto M'!AO:AU,7,0),"")</f>
        <v>91.725768321513016</v>
      </c>
      <c r="H21" s="14" t="str">
        <f>IFERROR(VLOOKUP($A21,'H51 200 M'!$AL$6:$AS$99,7,0),"")</f>
        <v/>
      </c>
      <c r="I21" s="14" t="str">
        <f>IFERROR(VLOOKUP($A21,'Dymno M'!$BD$3:$BJ$49,7,0),"")</f>
        <v/>
      </c>
      <c r="J21" s="37" t="str">
        <f>IFERROR(VLOOKUP($A21,'X Kompas M'!$L$2:$R$29,7,0),"")</f>
        <v/>
      </c>
      <c r="K21" s="16">
        <f>IFERROR(VLOOKUP($A21,'Dukty M'!$BH$2:$BN$42,7,0),"")</f>
        <v>74.182291183873147</v>
      </c>
      <c r="L21" s="14">
        <f>IFERROR(VLOOKUP($A21,'Tropy M'!$O$2:$U$49,7,0),"")</f>
        <v>74.270585987608797</v>
      </c>
      <c r="M21" s="14">
        <f>IFERROR(VLOOKUP($A21,'Grassor TR300 M'!$CR$4:$CX$37,7,0),"")</f>
        <v>76.810580078930883</v>
      </c>
      <c r="N21" s="14" t="str">
        <f>IFERROR(VLOOKUP($A21,'BO M'!$S$4:$Y$46,7,0),"")</f>
        <v/>
      </c>
      <c r="O21" s="14" t="str">
        <f>IFERROR(VLOOKUP($A21,'Szaga TR150 M'!$J$2:$P$22,7,0),"")</f>
        <v/>
      </c>
      <c r="P21" s="14" t="str">
        <f>IFERROR(VLOOKUP($A21,'Rajd Konwalii M'!$L$2:$R$48,7,0),"")</f>
        <v/>
      </c>
      <c r="Q21" s="14" t="str">
        <f>IFERROR(VLOOKUP($A21,'Korno M'!$BE$1:$BK$53,7,0),"")</f>
        <v/>
      </c>
      <c r="R21" s="14" t="str">
        <f>IFERROR(VLOOKUP($A21,'Abentojra M'!$J$1:$P$48,7,0),"")</f>
        <v/>
      </c>
      <c r="S21" s="14" t="str">
        <f>IFERROR(VLOOKUP($A21,'Mordownik M'!$P$5:$V$54,7,0),"")</f>
        <v/>
      </c>
      <c r="T21" s="14" t="str">
        <f>IFERROR(VLOOKUP($A21,'XI Kompas M'!$M$1:$S$35,7,0),"")</f>
        <v/>
      </c>
      <c r="U21" s="14" t="str">
        <f>IFERROR(VLOOKUP($A21,'H52 200 M'!$AL$6:$AR$102,7,0),"")</f>
        <v/>
      </c>
      <c r="V21" s="14" t="str">
        <f>IFERROR(VLOOKUP($A21,'XII Szago M'!$AH$2:$AN$67,7,0),"")</f>
        <v/>
      </c>
      <c r="W21" s="14">
        <f>IFERROR(VLOOKUP($A21,'Masakra TR200 M'!$AN$5:$AT$34,7,0),"")</f>
        <v>89.602102102925443</v>
      </c>
      <c r="X21" s="10">
        <f>IFERROR(LARGE(Z21:AL21,1),0)+IFERROR(LARGE(Z21:AL21,2),0)</f>
        <v>76.587112331793179</v>
      </c>
      <c r="Y21" s="10">
        <f>IFERROR(LARGE(Z21:AL21,3),0)+IFERROR(LARGE(Z21:AL21,4),0)</f>
        <v>0</v>
      </c>
      <c r="Z21" s="14" t="str">
        <f>IFERROR(VLOOKUP(A21,'Wiosenne 360 M'!$L$2:$R$18,7,0),"")</f>
        <v/>
      </c>
      <c r="AA21" s="36" t="str">
        <f>IFERROR(VLOOKUP(A21,'NMnO M'!$AX$5:$BD$43,7,0),"")</f>
        <v/>
      </c>
      <c r="AB21" s="36">
        <f>IFERROR(VLOOKUP(A21,'XI Szago M'!$J$3:$Q$50,7,0),"")</f>
        <v>40.469176213857061</v>
      </c>
      <c r="AC21" s="14" t="str">
        <f>IFERROR(VLOOKUP($A21,'H51 100 M'!$AC$6:$AJ$153,7,0),"")</f>
        <v/>
      </c>
      <c r="AD21" s="14" t="str">
        <f>IFERROR(VLOOKUP($A21,'Harce M'!$K$6:$Q$26,7,0),"")</f>
        <v/>
      </c>
      <c r="AE21" s="14" t="str">
        <f>IFERROR(VLOOKUP($A21,'Grassor TR150 M'!$BL$4:$BR$10,7,0),"")</f>
        <v/>
      </c>
      <c r="AF21" s="36" t="str">
        <f>IFERROR(VLOOKUP($A21,'Pazur M'!$P$3:$V$29,7,0),"")</f>
        <v/>
      </c>
      <c r="AG21" s="14" t="str">
        <f>IFERROR(VLOOKUP($A21,'Szaga TR100 M'!$J$2:$P$25,7,0),"")</f>
        <v/>
      </c>
      <c r="AH21" s="36" t="str">
        <f>IFERROR(VLOOKUP($A21,'Odyseja M'!$G$2:$M$15,7,0),"")</f>
        <v/>
      </c>
      <c r="AI21" s="36" t="str">
        <f>IFERROR(VLOOKUP($A21,'Trudy M'!$K$2:$Q$18,7,0),"")</f>
        <v/>
      </c>
      <c r="AJ21" s="14" t="str">
        <f>IFERROR(VLOOKUP($A21,'H52 100 M'!$AC$6:$AI$201,7,0),"")</f>
        <v/>
      </c>
      <c r="AK21" s="14">
        <f>IFERROR(VLOOKUP($A21,'Azymut Orient M'!$O$2:$U$23,7,0),"")</f>
        <v>36.117936117936125</v>
      </c>
      <c r="AL21" s="14" t="str">
        <f>IFERROR(VLOOKUP($A21,'Masakra TR100 M'!$AB$5:$AH$14,7,0),"")</f>
        <v/>
      </c>
      <c r="AM21" s="501">
        <f>MIN(COUNT(F21:W21)+MIN(COUNT(Z21:AL21)/2,2),6)</f>
        <v>6</v>
      </c>
      <c r="AN21" s="15">
        <f>COUNTIF(F21:W21,"=100")</f>
        <v>0</v>
      </c>
      <c r="AO21" s="15">
        <f>COUNTIF(Z21:AL21,"=50")</f>
        <v>0</v>
      </c>
    </row>
    <row r="22" spans="1:41" s="15" customFormat="1">
      <c r="A22" s="15">
        <v>1</v>
      </c>
      <c r="B22" s="40" t="str">
        <f>VLOOKUP($A22,id!$C:$H,6,0)</f>
        <v>Nowicki Jacek</v>
      </c>
      <c r="C22" s="40" t="str">
        <f>VLOOKUP($A22,id!$C:$H,4,0)</f>
        <v>podrozerowerowe.info</v>
      </c>
      <c r="D22" s="2">
        <f>IF(E21=E22,D21,ROW(B20))</f>
        <v>20</v>
      </c>
      <c r="E22" s="11">
        <f>LARGE(F22:Y22,1)+LARGE(F22:Y22,2)+IFERROR(LARGE(F22:Y22,3),0)+IFERROR(LARGE(F22:Y22,4),0)+IFERROR(LARGE(F22:Y22,5),0)+IFERROR(LARGE(F22:Y22,6),0)</f>
        <v>498.53989142022976</v>
      </c>
      <c r="F22" s="14">
        <f>IFERROR(VLOOKUP(A22,'Róża M'!I:Q,7,0),"")</f>
        <v>100</v>
      </c>
      <c r="G22" s="14" t="str">
        <f>IFERROR(VLOOKUP($A22,'Złoto M'!AO:AU,7,0),"")</f>
        <v/>
      </c>
      <c r="H22" s="14" t="str">
        <f>IFERROR(VLOOKUP($A22,'H51 200 M'!$AL$6:$AS$99,7,0),"")</f>
        <v/>
      </c>
      <c r="I22" s="14" t="str">
        <f>IFERROR(VLOOKUP($A22,'Dymno M'!$BD$3:$BJ$49,7,0),"")</f>
        <v/>
      </c>
      <c r="J22" s="37">
        <f>IFERROR(VLOOKUP($A22,'X Kompas M'!$L$2:$R$29,7,0),"")</f>
        <v>72.106261859582546</v>
      </c>
      <c r="K22" s="16" t="str">
        <f>IFERROR(VLOOKUP($A22,'Dukty M'!$BH$2:$BN$42,7,0),"")</f>
        <v/>
      </c>
      <c r="L22" s="14" t="str">
        <f>IFERROR(VLOOKUP($A22,'Tropy M'!$O$2:$U$49,7,0),"")</f>
        <v/>
      </c>
      <c r="M22" s="14">
        <f>IFERROR(VLOOKUP($A22,'Grassor TR300 M'!$CR$4:$CX$37,7,0),"")</f>
        <v>85.714285714285708</v>
      </c>
      <c r="N22" s="14" t="str">
        <f>IFERROR(VLOOKUP($A22,'BO M'!$S$4:$Y$46,7,0),"")</f>
        <v/>
      </c>
      <c r="O22" s="14" t="str">
        <f>IFERROR(VLOOKUP($A22,'Szaga TR150 M'!$J$2:$P$22,7,0),"")</f>
        <v/>
      </c>
      <c r="P22" s="14" t="str">
        <f>IFERROR(VLOOKUP($A22,'Rajd Konwalii M'!$L$2:$R$48,7,0),"")</f>
        <v/>
      </c>
      <c r="Q22" s="14">
        <f>IFERROR(VLOOKUP($A22,'Korno M'!$BE$1:$BK$53,7,0),"")</f>
        <v>80.237301029504493</v>
      </c>
      <c r="R22" s="14" t="str">
        <f>IFERROR(VLOOKUP($A22,'Abentojra M'!$J$1:$P$48,7,0),"")</f>
        <v/>
      </c>
      <c r="S22" s="14" t="str">
        <f>IFERROR(VLOOKUP($A22,'Mordownik M'!$P$5:$V$54,7,0),"")</f>
        <v/>
      </c>
      <c r="T22" s="14" t="str">
        <f>IFERROR(VLOOKUP($A22,'XI Kompas M'!$M$1:$S$35,7,0),"")</f>
        <v/>
      </c>
      <c r="U22" s="14" t="str">
        <f>IFERROR(VLOOKUP($A22,'H52 200 M'!$AL$6:$AR$102,7,0),"")</f>
        <v/>
      </c>
      <c r="V22" s="14">
        <f>IFERROR(VLOOKUP($A22,'XII Szago M'!$AH$2:$AN$67,7,0),"")</f>
        <v>45.614970253192865</v>
      </c>
      <c r="W22" s="14">
        <f>IFERROR(VLOOKUP($A22,'Masakra TR200 M'!$AN$5:$AT$34,7,0),"")</f>
        <v>88.588503662729366</v>
      </c>
      <c r="X22" s="10">
        <f>IFERROR(LARGE(Z22:AL22,1),0)+IFERROR(LARGE(Z22:AL22,2),0)</f>
        <v>71.893539154127637</v>
      </c>
      <c r="Y22" s="10">
        <f>IFERROR(LARGE(Z22:AL22,3),0)+IFERROR(LARGE(Z22:AL22,4),0)</f>
        <v>0</v>
      </c>
      <c r="Z22" s="14" t="str">
        <f>IFERROR(VLOOKUP(A22,'Wiosenne 360 M'!$L$2:$R$18,7,0),"")</f>
        <v/>
      </c>
      <c r="AA22" s="36">
        <f>IFERROR(VLOOKUP(A22,'NMnO M'!$AX$5:$BD$43,7,0),"")</f>
        <v>39.712191148520219</v>
      </c>
      <c r="AB22" s="36">
        <f>IFERROR(VLOOKUP(A22,'XI Szago M'!$J$3:$Q$50,7,0),"")</f>
        <v>32.181348005607418</v>
      </c>
      <c r="AC22" s="14" t="str">
        <f>IFERROR(VLOOKUP($A22,'H51 100 M'!$AC$6:$AJ$153,7,0),"")</f>
        <v/>
      </c>
      <c r="AD22" s="14" t="str">
        <f>IFERROR(VLOOKUP($A22,'Harce M'!$K$6:$Q$26,7,0),"")</f>
        <v/>
      </c>
      <c r="AE22" s="14" t="str">
        <f>IFERROR(VLOOKUP($A22,'Grassor TR150 M'!$BL$4:$BR$10,7,0),"")</f>
        <v/>
      </c>
      <c r="AF22" s="36" t="str">
        <f>IFERROR(VLOOKUP($A22,'Pazur M'!$P$3:$V$29,7,0),"")</f>
        <v/>
      </c>
      <c r="AG22" s="14" t="str">
        <f>IFERROR(VLOOKUP($A22,'Szaga TR100 M'!$J$2:$P$25,7,0),"")</f>
        <v/>
      </c>
      <c r="AH22" s="36" t="str">
        <f>IFERROR(VLOOKUP($A22,'Odyseja M'!$G$2:$M$15,7,0),"")</f>
        <v/>
      </c>
      <c r="AI22" s="36" t="str">
        <f>IFERROR(VLOOKUP($A22,'Trudy M'!$K$2:$Q$18,7,0),"")</f>
        <v/>
      </c>
      <c r="AJ22" s="14" t="str">
        <f>IFERROR(VLOOKUP($A22,'H52 100 M'!$AC$6:$AI$201,7,0),"")</f>
        <v/>
      </c>
      <c r="AK22" s="14" t="str">
        <f>IFERROR(VLOOKUP($A22,'Azymut Orient M'!$O$2:$U$23,7,0),"")</f>
        <v/>
      </c>
      <c r="AL22" s="14" t="str">
        <f>IFERROR(VLOOKUP($A22,'Masakra TR100 M'!$AB$5:$AH$14,7,0),"")</f>
        <v/>
      </c>
      <c r="AM22" s="501">
        <f>MIN(COUNT(F22:W22)+MIN(COUNT(Z22:AL22)/2,2),6)</f>
        <v>6</v>
      </c>
      <c r="AN22" s="15">
        <f>COUNTIF(F22:W22,"=100")</f>
        <v>1</v>
      </c>
      <c r="AO22" s="15">
        <f>COUNTIF(Z22:AL22,"=50")</f>
        <v>0</v>
      </c>
    </row>
    <row r="23" spans="1:41" s="15" customFormat="1">
      <c r="A23">
        <v>123</v>
      </c>
      <c r="B23" s="40" t="str">
        <f>VLOOKUP($A23,id!$C:$H,6,0)</f>
        <v>Wojciechowski Adam</v>
      </c>
      <c r="C23" s="40" t="str">
        <f>VLOOKUP($A23,id!$C:$H,4,0)</f>
        <v>Piastów</v>
      </c>
      <c r="D23" s="2">
        <f>IF(E22=E23,D22,ROW(B21))</f>
        <v>21</v>
      </c>
      <c r="E23" s="11">
        <f>LARGE(F23:Y23,1)+LARGE(F23:Y23,2)+IFERROR(LARGE(F23:Y23,3),0)+IFERROR(LARGE(F23:Y23,4),0)+IFERROR(LARGE(F23:Y23,5),0)+IFERROR(LARGE(F23:Y23,6),0)</f>
        <v>495.8855440821626</v>
      </c>
      <c r="F23" s="14"/>
      <c r="G23" s="14" t="str">
        <f>IFERROR(VLOOKUP($A23,'Złoto M'!AO:AU,7,0),"")</f>
        <v/>
      </c>
      <c r="H23" s="14" t="str">
        <f>IFERROR(VLOOKUP($A23,'H51 200 M'!$AL$6:$AS$99,7,0),"")</f>
        <v/>
      </c>
      <c r="I23" s="14" t="str">
        <f>IFERROR(VLOOKUP($A23,'Dymno M'!$BD$3:$BJ$49,7,0),"")</f>
        <v/>
      </c>
      <c r="J23" s="37" t="str">
        <f>IFERROR(VLOOKUP($A23,'X Kompas M'!$L$2:$R$29,7,0),"")</f>
        <v/>
      </c>
      <c r="K23" s="16" t="str">
        <f>IFERROR(VLOOKUP($A23,'Dukty M'!$BH$2:$BN$42,7,0),"")</f>
        <v/>
      </c>
      <c r="L23" s="14">
        <f>IFERROR(VLOOKUP($A23,'Tropy M'!$O$2:$U$49,7,0),"")</f>
        <v>100</v>
      </c>
      <c r="M23" s="14" t="str">
        <f>IFERROR(VLOOKUP($A23,'Grassor TR300 M'!$CR$4:$CX$37,7,0),"")</f>
        <v/>
      </c>
      <c r="N23" s="14">
        <f>IFERROR(VLOOKUP($A23,'BO M'!$S$4:$Y$46,7,0),"")</f>
        <v>100</v>
      </c>
      <c r="O23" s="14" t="str">
        <f>IFERROR(VLOOKUP($A23,'Szaga TR150 M'!$J$2:$P$22,7,0),"")</f>
        <v/>
      </c>
      <c r="P23" s="14">
        <f>IFERROR(VLOOKUP($A23,'Rajd Konwalii M'!$L$2:$R$48,7,0),"")</f>
        <v>100</v>
      </c>
      <c r="Q23" s="14" t="str">
        <f>IFERROR(VLOOKUP($A23,'Korno M'!$BE$1:$BK$53,7,0),"")</f>
        <v/>
      </c>
      <c r="R23" s="14" t="str">
        <f>IFERROR(VLOOKUP($A23,'Abentojra M'!$J$1:$P$48,7,0),"")</f>
        <v/>
      </c>
      <c r="S23" s="14">
        <f>IFERROR(VLOOKUP($A23,'Mordownik M'!$P$5:$V$54,7,0),"")</f>
        <v>100</v>
      </c>
      <c r="T23" s="14" t="str">
        <f>IFERROR(VLOOKUP($A23,'XI Kompas M'!$M$1:$S$35,7,0),"")</f>
        <v/>
      </c>
      <c r="U23" s="14" t="str">
        <f>IFERROR(VLOOKUP($A23,'H52 200 M'!$AL$6:$AR$102,7,0),"")</f>
        <v/>
      </c>
      <c r="V23" s="14" t="str">
        <f>IFERROR(VLOOKUP($A23,'XII Szago M'!$AH$2:$AN$67,7,0),"")</f>
        <v/>
      </c>
      <c r="W23" s="14" t="str">
        <f>IFERROR(VLOOKUP($A23,'Masakra TR200 M'!$AN$5:$AT$34,7,0),"")</f>
        <v/>
      </c>
      <c r="X23" s="10">
        <f>IFERROR(LARGE(Z23:AL23,1),0)+IFERROR(LARGE(Z23:AL23,2),0)</f>
        <v>95.885544082162596</v>
      </c>
      <c r="Y23" s="10">
        <f>IFERROR(LARGE(Z23:AL23,3),0)+IFERROR(LARGE(Z23:AL23,4),0)</f>
        <v>0</v>
      </c>
      <c r="Z23" s="14">
        <f>IFERROR(VLOOKUP(A23,'Wiosenne 360 M'!$L$2:$R$18,7,0),"")</f>
        <v>49.554608830364046</v>
      </c>
      <c r="AA23" s="36"/>
      <c r="AB23" s="36" t="str">
        <f>IFERROR(VLOOKUP(A23,'XI Szago M'!$J$3:$Q$50,7,0),"")</f>
        <v/>
      </c>
      <c r="AC23" s="14" t="str">
        <f>IFERROR(VLOOKUP($A23,'H51 100 M'!$AC$6:$AJ$153,7,0),"")</f>
        <v/>
      </c>
      <c r="AD23" s="14" t="str">
        <f>IFERROR(VLOOKUP($A23,'Harce M'!$K$6:$Q$26,7,0),"")</f>
        <v/>
      </c>
      <c r="AE23" s="14" t="str">
        <f>IFERROR(VLOOKUP($A23,'Grassor TR150 M'!$BL$4:$BR$10,7,0),"")</f>
        <v/>
      </c>
      <c r="AF23" s="36" t="str">
        <f>IFERROR(VLOOKUP($A23,'Pazur M'!$P$3:$V$29,7,0),"")</f>
        <v/>
      </c>
      <c r="AG23" s="14" t="str">
        <f>IFERROR(VLOOKUP($A23,'Szaga TR100 M'!$J$2:$P$25,7,0),"")</f>
        <v/>
      </c>
      <c r="AH23" s="36">
        <f>IFERROR(VLOOKUP($A23,'Odyseja M'!$G$2:$M$15,7,0),"")</f>
        <v>46.330935251798557</v>
      </c>
      <c r="AI23" s="36" t="str">
        <f>IFERROR(VLOOKUP($A23,'Trudy M'!$K$2:$Q$18,7,0),"")</f>
        <v/>
      </c>
      <c r="AJ23" s="14" t="str">
        <f>IFERROR(VLOOKUP($A23,'H52 100 M'!$AC$6:$AI$201,7,0),"")</f>
        <v/>
      </c>
      <c r="AK23" s="14" t="str">
        <f>IFERROR(VLOOKUP($A23,'Azymut Orient M'!$O$2:$U$23,7,0),"")</f>
        <v/>
      </c>
      <c r="AL23" s="14" t="str">
        <f>IFERROR(VLOOKUP($A23,'Masakra TR100 M'!$AB$5:$AH$14,7,0),"")</f>
        <v/>
      </c>
      <c r="AM23" s="501">
        <f>MIN(COUNT(F23:W23)+MIN(COUNT(Z23:AL23)/2,2),6)</f>
        <v>5</v>
      </c>
      <c r="AN23" s="15">
        <f>COUNTIF(F23:W23,"=100")</f>
        <v>4</v>
      </c>
      <c r="AO23" s="15">
        <f>COUNTIF(Z23:AL23,"=50")</f>
        <v>0</v>
      </c>
    </row>
    <row r="24" spans="1:41" s="15" customFormat="1">
      <c r="A24" s="15">
        <v>12</v>
      </c>
      <c r="B24" s="40" t="str">
        <f>VLOOKUP($A24,id!$C:$H,6,0)</f>
        <v>Witkowski Marcin</v>
      </c>
      <c r="C24" s="40" t="str">
        <f>VLOOKUP($A24,id!$C:$H,4,0)</f>
        <v>SONY MTB TEAM</v>
      </c>
      <c r="D24" s="2">
        <f>IF(E23=E24,D23,ROW(B22))</f>
        <v>22</v>
      </c>
      <c r="E24" s="11">
        <f>LARGE(F24:Y24,1)+LARGE(F24:Y24,2)+IFERROR(LARGE(F24:Y24,3),0)+IFERROR(LARGE(F24:Y24,4),0)+IFERROR(LARGE(F24:Y24,5),0)+IFERROR(LARGE(F24:Y24,6),0)</f>
        <v>473.47984098010556</v>
      </c>
      <c r="F24" s="14">
        <f>IFERROR(VLOOKUP(A24,'Róża M'!I:Q,7,0),"")</f>
        <v>85.142320007049904</v>
      </c>
      <c r="G24" s="14">
        <f>IFERROR(VLOOKUP($A24,'Złoto M'!AO:AU,7,0),"")</f>
        <v>81.171548117154813</v>
      </c>
      <c r="H24" s="14" t="str">
        <f>IFERROR(VLOOKUP($A24,'H51 200 M'!$AL$6:$AS$99,7,0),"")</f>
        <v/>
      </c>
      <c r="I24" s="14">
        <f>IFERROR(VLOOKUP($A24,'Dymno M'!$BD$3:$BJ$49,7,0),"")</f>
        <v>49.3811536611911</v>
      </c>
      <c r="J24" s="37" t="str">
        <f>IFERROR(VLOOKUP($A24,'X Kompas M'!$L$2:$R$29,7,0),"")</f>
        <v/>
      </c>
      <c r="K24" s="16" t="str">
        <f>IFERROR(VLOOKUP($A24,'Dukty M'!$BH$2:$BN$42,7,0),"")</f>
        <v/>
      </c>
      <c r="L24" s="14">
        <f>IFERROR(VLOOKUP($A24,'Tropy M'!$O$2:$U$49,7,0),"")</f>
        <v>71.501392611277481</v>
      </c>
      <c r="M24" s="14" t="str">
        <f>IFERROR(VLOOKUP($A24,'Grassor TR300 M'!$CR$4:$CX$37,7,0),"")</f>
        <v/>
      </c>
      <c r="N24" s="14" t="str">
        <f>IFERROR(VLOOKUP($A24,'BO M'!$S$4:$Y$46,7,0),"")</f>
        <v/>
      </c>
      <c r="O24" s="14">
        <f>IFERROR(VLOOKUP($A24,'Szaga TR150 M'!$J$2:$P$22,7,0),"")</f>
        <v>78.463648834019196</v>
      </c>
      <c r="P24" s="14" t="str">
        <f>IFERROR(VLOOKUP($A24,'Rajd Konwalii M'!$L$2:$R$48,7,0),"")</f>
        <v/>
      </c>
      <c r="Q24" s="14">
        <f>IFERROR(VLOOKUP($A24,'Korno M'!$BE$1:$BK$53,7,0),"")</f>
        <v>75.222469715160486</v>
      </c>
      <c r="R24" s="14">
        <f>IFERROR(VLOOKUP($A24,'Abentojra M'!$J$1:$P$48,7,0),"")</f>
        <v>75.661354894418736</v>
      </c>
      <c r="S24" s="14" t="str">
        <f>IFERROR(VLOOKUP($A24,'Mordownik M'!$P$5:$V$54,7,0),"")</f>
        <v/>
      </c>
      <c r="T24" s="14" t="str">
        <f>IFERROR(VLOOKUP($A24,'XI Kompas M'!$M$1:$S$35,7,0),"")</f>
        <v/>
      </c>
      <c r="U24" s="14" t="str">
        <f>IFERROR(VLOOKUP($A24,'H52 200 M'!$AL$6:$AR$102,7,0),"")</f>
        <v/>
      </c>
      <c r="V24" s="14">
        <f>IFERROR(VLOOKUP($A24,'XII Szago M'!$AH$2:$AN$67,7,0),"")</f>
        <v>73.877300738833682</v>
      </c>
      <c r="W24" s="14" t="str">
        <f>IFERROR(VLOOKUP($A24,'Masakra TR200 M'!$AN$5:$AT$34,7,0),"")</f>
        <v/>
      </c>
      <c r="X24" s="10">
        <f>IFERROR(LARGE(Z24:AL24,1),0)+IFERROR(LARGE(Z24:AL24,2),0)</f>
        <v>77.818499412302458</v>
      </c>
      <c r="Y24" s="10">
        <f>IFERROR(LARGE(Z24:AL24,3),0)+IFERROR(LARGE(Z24:AL24,4),0)</f>
        <v>36.00665218571816</v>
      </c>
      <c r="Z24" s="14" t="str">
        <f>IFERROR(VLOOKUP(A24,'Wiosenne 360 M'!$L$2:$R$18,7,0),"")</f>
        <v/>
      </c>
      <c r="AA24" s="36">
        <f>IFERROR(VLOOKUP(A24,'NMnO M'!$AX$5:$BD$43,7,0),"")</f>
        <v>36.00665218571816</v>
      </c>
      <c r="AB24" s="36">
        <f>IFERROR(VLOOKUP(A24,'XI Szago M'!$J$3:$Q$50,7,0),"")</f>
        <v>39.356960950763998</v>
      </c>
      <c r="AC24" s="14" t="str">
        <f>IFERROR(VLOOKUP($A24,'H51 100 M'!$AC$6:$AJ$153,7,0),"")</f>
        <v/>
      </c>
      <c r="AD24" s="14">
        <f>IFERROR(VLOOKUP($A24,'Harce M'!$K$6:$Q$26,7,0),"")</f>
        <v>38.461538461538467</v>
      </c>
      <c r="AE24" s="14" t="str">
        <f>IFERROR(VLOOKUP($A24,'Grassor TR150 M'!$BL$4:$BR$10,7,0),"")</f>
        <v/>
      </c>
      <c r="AF24" s="36" t="str">
        <f>IFERROR(VLOOKUP($A24,'Pazur M'!$P$3:$V$29,7,0),"")</f>
        <v/>
      </c>
      <c r="AG24" s="14" t="str">
        <f>IFERROR(VLOOKUP($A24,'Szaga TR100 M'!$J$2:$P$25,7,0),"")</f>
        <v/>
      </c>
      <c r="AH24" s="36" t="str">
        <f>IFERROR(VLOOKUP($A24,'Odyseja M'!$G$2:$M$15,7,0),"")</f>
        <v/>
      </c>
      <c r="AI24" s="36" t="str">
        <f>IFERROR(VLOOKUP($A24,'Trudy M'!$K$2:$Q$18,7,0),"")</f>
        <v/>
      </c>
      <c r="AJ24" s="14" t="str">
        <f>IFERROR(VLOOKUP($A24,'H52 100 M'!$AC$6:$AI$201,7,0),"")</f>
        <v/>
      </c>
      <c r="AK24" s="14" t="str">
        <f>IFERROR(VLOOKUP($A24,'Azymut Orient M'!$O$2:$U$23,7,0),"")</f>
        <v/>
      </c>
      <c r="AL24" s="14" t="str">
        <f>IFERROR(VLOOKUP($A24,'Masakra TR100 M'!$AB$5:$AH$14,7,0),"")</f>
        <v/>
      </c>
      <c r="AM24" s="501">
        <f>MIN(COUNT(F24:W24)+MIN(COUNT(Z24:AL24)/2,2),6)</f>
        <v>6</v>
      </c>
      <c r="AN24" s="15">
        <f>COUNTIF(F24:W24,"=100")</f>
        <v>0</v>
      </c>
      <c r="AO24" s="15">
        <f>COUNTIF(Z24:AL24,"=50")</f>
        <v>0</v>
      </c>
    </row>
    <row r="25" spans="1:41" s="15" customFormat="1">
      <c r="A25" s="15">
        <v>14</v>
      </c>
      <c r="B25" s="40" t="str">
        <f>VLOOKUP($A25,id!$C:$H,6,0)</f>
        <v>Konieczny Tomasz</v>
      </c>
      <c r="C25" s="40" t="str">
        <f>VLOOKUP($A25,id!$C:$H,4,0)</f>
        <v>Grupa Rowerowa Lipka</v>
      </c>
      <c r="D25" s="2">
        <f>IF(E24=E25,D24,ROW(B23))</f>
        <v>23</v>
      </c>
      <c r="E25" s="11">
        <f>LARGE(F25:Y25,1)+LARGE(F25:Y25,2)+IFERROR(LARGE(F25:Y25,3),0)+IFERROR(LARGE(F25:Y25,4),0)+IFERROR(LARGE(F25:Y25,5),0)+IFERROR(LARGE(F25:Y25,6),0)</f>
        <v>464.67311440067226</v>
      </c>
      <c r="F25" s="14">
        <f>IFERROR(VLOOKUP(A25,'Róża M'!I:Q,7,0),"")</f>
        <v>78.49907918968691</v>
      </c>
      <c r="G25" s="14" t="str">
        <f>IFERROR(VLOOKUP($A25,'Złoto M'!AO:AU,7,0),"")</f>
        <v/>
      </c>
      <c r="H25" s="14" t="str">
        <f>IFERROR(VLOOKUP($A25,'H51 200 M'!$AL$6:$AS$99,7,0),"")</f>
        <v/>
      </c>
      <c r="I25" s="14" t="str">
        <f>IFERROR(VLOOKUP($A25,'Dymno M'!$BD$3:$BJ$49,7,0),"")</f>
        <v/>
      </c>
      <c r="J25" s="37">
        <f>IFERROR(VLOOKUP($A25,'X Kompas M'!$L$2:$R$29,7,0),"")</f>
        <v>70.895522388059703</v>
      </c>
      <c r="K25" s="16" t="str">
        <f>IFERROR(VLOOKUP($A25,'Dukty M'!$BH$2:$BN$42,7,0),"")</f>
        <v/>
      </c>
      <c r="L25" s="14">
        <f>IFERROR(VLOOKUP($A25,'Tropy M'!$O$2:$U$49,7,0),"")</f>
        <v>79.353785139391078</v>
      </c>
      <c r="M25" s="14">
        <f>IFERROR(VLOOKUP($A25,'Grassor TR300 M'!$CR$4:$CX$37,7,0),"")</f>
        <v>69.827800071755348</v>
      </c>
      <c r="N25" s="14">
        <f>IFERROR(VLOOKUP($A25,'BO M'!$S$4:$Y$46,7,0),"")</f>
        <v>59.871308189002804</v>
      </c>
      <c r="O25" s="14">
        <f>IFERROR(VLOOKUP($A25,'Szaga TR150 M'!$J$2:$P$22,7,0),"")</f>
        <v>70.270270270270288</v>
      </c>
      <c r="P25" s="14">
        <f>IFERROR(VLOOKUP($A25,'Rajd Konwalii M'!$L$2:$R$48,7,0),"")</f>
        <v>76.25754527162978</v>
      </c>
      <c r="Q25" s="14">
        <f>IFERROR(VLOOKUP($A25,'Korno M'!$BE$1:$BK$53,7,0),"")</f>
        <v>0</v>
      </c>
      <c r="R25" s="14" t="str">
        <f>IFERROR(VLOOKUP($A25,'Abentojra M'!$J$1:$P$48,7,0),"")</f>
        <v/>
      </c>
      <c r="S25" s="14">
        <f>IFERROR(VLOOKUP($A25,'Mordownik M'!$P$5:$V$54,7,0),"")</f>
        <v>75.240985957773233</v>
      </c>
      <c r="T25" s="14" t="str">
        <f>IFERROR(VLOOKUP($A25,'XI Kompas M'!$M$1:$S$35,7,0),"")</f>
        <v/>
      </c>
      <c r="U25" s="14" t="str">
        <f>IFERROR(VLOOKUP($A25,'H52 200 M'!$AL$6:$AR$102,7,0),"")</f>
        <v/>
      </c>
      <c r="V25" s="14">
        <f>IFERROR(VLOOKUP($A25,'XII Szago M'!$AH$2:$AN$67,7,0),"")</f>
        <v>68.581717240450857</v>
      </c>
      <c r="W25" s="14" t="str">
        <f>IFERROR(VLOOKUP($A25,'Masakra TR200 M'!$AN$5:$AT$34,7,0),"")</f>
        <v/>
      </c>
      <c r="X25" s="10">
        <f>IFERROR(LARGE(Z25:AL25,1),0)+IFERROR(LARGE(Z25:AL25,2),0)</f>
        <v>84.426196454131514</v>
      </c>
      <c r="Y25" s="10">
        <f>IFERROR(LARGE(Z25:AL25,3),0)+IFERROR(LARGE(Z25:AL25,4),0)</f>
        <v>0</v>
      </c>
      <c r="Z25" s="14" t="str">
        <f>IFERROR(VLOOKUP(A25,'Wiosenne 360 M'!$L$2:$R$18,7,0),"")</f>
        <v/>
      </c>
      <c r="AA25" s="36" t="str">
        <f>IFERROR(VLOOKUP(A25,'NMnO M'!$AX$5:$BD$43,7,0),"")</f>
        <v/>
      </c>
      <c r="AB25" s="36">
        <f>IFERROR(VLOOKUP(A25,'XI Szago M'!$J$3:$Q$50,7,0),"")</f>
        <v>38.179780605665094</v>
      </c>
      <c r="AC25" s="14" t="str">
        <f>IFERROR(VLOOKUP($A25,'H51 100 M'!$AC$6:$AJ$153,7,0),"")</f>
        <v/>
      </c>
      <c r="AD25" s="14" t="str">
        <f>IFERROR(VLOOKUP($A25,'Harce M'!$K$6:$Q$26,7,0),"")</f>
        <v/>
      </c>
      <c r="AE25" s="14" t="str">
        <f>IFERROR(VLOOKUP($A25,'Grassor TR150 M'!$BL$4:$BR$10,7,0),"")</f>
        <v/>
      </c>
      <c r="AF25" s="36" t="str">
        <f>IFERROR(VLOOKUP($A25,'Pazur M'!$P$3:$V$29,7,0),"")</f>
        <v/>
      </c>
      <c r="AG25" s="14" t="str">
        <f>IFERROR(VLOOKUP($A25,'Szaga TR100 M'!$J$2:$P$25,7,0),"")</f>
        <v/>
      </c>
      <c r="AH25" s="36" t="str">
        <f>IFERROR(VLOOKUP($A25,'Odyseja M'!$G$2:$M$15,7,0),"")</f>
        <v/>
      </c>
      <c r="AI25" s="36" t="str">
        <f>IFERROR(VLOOKUP($A25,'Trudy M'!$K$2:$Q$18,7,0),"")</f>
        <v/>
      </c>
      <c r="AJ25" s="14">
        <f>IFERROR(VLOOKUP($A25,'H52 100 M'!$AC$6:$AI$201,7,0),"")</f>
        <v>46.24641584846642</v>
      </c>
      <c r="AK25" s="14" t="str">
        <f>IFERROR(VLOOKUP($A25,'Azymut Orient M'!$O$2:$U$23,7,0),"")</f>
        <v/>
      </c>
      <c r="AL25" s="14" t="str">
        <f>IFERROR(VLOOKUP($A25,'Masakra TR100 M'!$AB$5:$AH$14,7,0),"")</f>
        <v/>
      </c>
      <c r="AM25" s="501">
        <f>MIN(COUNT(F25:W25)+MIN(COUNT(Z25:AL25)/2,2),6)</f>
        <v>6</v>
      </c>
      <c r="AN25" s="15">
        <f>COUNTIF(F25:W25,"=100")</f>
        <v>0</v>
      </c>
      <c r="AO25" s="15">
        <f>COUNTIF(Z25:AL25,"=50")</f>
        <v>0</v>
      </c>
    </row>
    <row r="26" spans="1:41" s="15" customFormat="1">
      <c r="A26">
        <v>72</v>
      </c>
      <c r="B26" s="40" t="str">
        <f>VLOOKUP($A26,id!$C:$H,6,0)</f>
        <v>Jaskólski Konrad</v>
      </c>
      <c r="C26" s="40" t="str">
        <f>VLOOKUP($A26,id!$C:$H,4,0)</f>
        <v>Forest Gaps</v>
      </c>
      <c r="D26" s="2">
        <f>IF(E25=E26,D25,ROW(B24))</f>
        <v>24</v>
      </c>
      <c r="E26" s="11">
        <f>LARGE(F26:Y26,1)+LARGE(F26:Y26,2)+IFERROR(LARGE(F26:Y26,3),0)+IFERROR(LARGE(F26:Y26,4),0)+IFERROR(LARGE(F26:Y26,5),0)+IFERROR(LARGE(F26:Y26,6),0)</f>
        <v>445.53734845071335</v>
      </c>
      <c r="F26" s="14"/>
      <c r="G26" s="14">
        <f>IFERROR(VLOOKUP($A26,'Złoto M'!AO:AU,7,0),"")</f>
        <v>67.642956764295675</v>
      </c>
      <c r="H26" s="14">
        <f>IFERROR(VLOOKUP($A26,'H51 200 M'!$AL$6:$AS$99,7,0),"")</f>
        <v>54.937055226202425</v>
      </c>
      <c r="I26" s="14" t="str">
        <f>IFERROR(VLOOKUP($A26,'Dymno M'!$BD$3:$BJ$49,7,0),"")</f>
        <v/>
      </c>
      <c r="J26" s="37">
        <f>IFERROR(VLOOKUP($A26,'X Kompas M'!$L$2:$R$29,7,0),"")</f>
        <v>33.827716762101446</v>
      </c>
      <c r="K26" s="16">
        <f>IFERROR(VLOOKUP($A26,'Dukty M'!$BH$2:$BN$42,7,0),"")</f>
        <v>70.225902320733255</v>
      </c>
      <c r="L26" s="14">
        <f>IFERROR(VLOOKUP($A26,'Tropy M'!$O$2:$U$49,7,0),"")</f>
        <v>76.264678680530224</v>
      </c>
      <c r="M26" s="14">
        <f>IFERROR(VLOOKUP($A26,'Grassor TR300 M'!$CR$4:$CX$37,7,0),"")</f>
        <v>44.606675562671192</v>
      </c>
      <c r="N26" s="14" t="str">
        <f>IFERROR(VLOOKUP($A26,'BO M'!$S$4:$Y$46,7,0),"")</f>
        <v/>
      </c>
      <c r="O26" s="14">
        <f>IFERROR(VLOOKUP($A26,'Szaga TR150 M'!$J$2:$P$22,7,0),"")</f>
        <v>73.427471116816434</v>
      </c>
      <c r="P26" s="14" t="str">
        <f>IFERROR(VLOOKUP($A26,'Rajd Konwalii M'!$L$2:$R$48,7,0),"")</f>
        <v/>
      </c>
      <c r="Q26" s="14" t="str">
        <f>IFERROR(VLOOKUP($A26,'Korno M'!$BE$1:$BK$53,7,0),"")</f>
        <v/>
      </c>
      <c r="R26" s="14">
        <f>IFERROR(VLOOKUP($A26,'Abentojra M'!$J$1:$P$48,7,0),"")</f>
        <v>76.517286547850617</v>
      </c>
      <c r="S26" s="14" t="str">
        <f>IFERROR(VLOOKUP($A26,'Mordownik M'!$P$5:$V$54,7,0),"")</f>
        <v/>
      </c>
      <c r="T26" s="14">
        <f>IFERROR(VLOOKUP($A26,'XI Kompas M'!$M$1:$S$35,7,0),"")</f>
        <v>74.719101123595493</v>
      </c>
      <c r="U26" s="14">
        <f>IFERROR(VLOOKUP($A26,'H52 200 M'!$AL$6:$AR$102,7,0),"")</f>
        <v>67.186012682062639</v>
      </c>
      <c r="V26" s="14">
        <f>IFERROR(VLOOKUP($A26,'XII Szago M'!$AH$2:$AN$67,7,0),"")</f>
        <v>74.382908661187301</v>
      </c>
      <c r="W26" s="14" t="str">
        <f>IFERROR(VLOOKUP($A26,'Masakra TR200 M'!$AN$5:$AT$34,7,0),"")</f>
        <v/>
      </c>
      <c r="X26" s="10">
        <f>IFERROR(LARGE(Z26:AL26,1),0)+IFERROR(LARGE(Z26:AL26,2),0)</f>
        <v>46.255557421726024</v>
      </c>
      <c r="Y26" s="10">
        <f>IFERROR(LARGE(Z26:AL26,3),0)+IFERROR(LARGE(Z26:AL26,4),0)</f>
        <v>0</v>
      </c>
      <c r="Z26" s="14" t="str">
        <f>IFERROR(VLOOKUP(A26,'Wiosenne 360 M'!$L$2:$R$18,7,0),"")</f>
        <v/>
      </c>
      <c r="AA26" s="36" t="str">
        <f>IFERROR(VLOOKUP(A26,'NMnO M'!$AX$5:$BD$43,7,0),"")</f>
        <v/>
      </c>
      <c r="AB26" s="36">
        <f>IFERROR(VLOOKUP(A26,'XI Szago M'!$J$3:$Q$50,7,0),"")</f>
        <v>9.88272685611234</v>
      </c>
      <c r="AC26" s="14" t="str">
        <f>IFERROR(VLOOKUP($A26,'H51 100 M'!$AC$6:$AJ$153,7,0),"")</f>
        <v/>
      </c>
      <c r="AD26" s="14" t="str">
        <f>IFERROR(VLOOKUP($A26,'Harce M'!$K$6:$Q$26,7,0),"")</f>
        <v/>
      </c>
      <c r="AE26" s="14" t="str">
        <f>IFERROR(VLOOKUP($A26,'Grassor TR150 M'!$BL$4:$BR$10,7,0),"")</f>
        <v/>
      </c>
      <c r="AF26" s="36">
        <f>IFERROR(VLOOKUP($A26,'Pazur M'!$P$3:$V$29,7,0),"")</f>
        <v>36.372830565613683</v>
      </c>
      <c r="AG26" s="14" t="str">
        <f>IFERROR(VLOOKUP($A26,'Szaga TR100 M'!$J$2:$P$25,7,0),"")</f>
        <v/>
      </c>
      <c r="AH26" s="36" t="str">
        <f>IFERROR(VLOOKUP($A26,'Odyseja M'!$G$2:$M$15,7,0),"")</f>
        <v/>
      </c>
      <c r="AI26" s="36" t="str">
        <f>IFERROR(VLOOKUP($A26,'Trudy M'!$K$2:$Q$18,7,0),"")</f>
        <v/>
      </c>
      <c r="AJ26" s="14" t="str">
        <f>IFERROR(VLOOKUP($A26,'H52 100 M'!$AC$6:$AI$201,7,0),"")</f>
        <v/>
      </c>
      <c r="AK26" s="14" t="str">
        <f>IFERROR(VLOOKUP($A26,'Azymut Orient M'!$O$2:$U$23,7,0),"")</f>
        <v/>
      </c>
      <c r="AL26" s="14" t="str">
        <f>IFERROR(VLOOKUP($A26,'Masakra TR100 M'!$AB$5:$AH$14,7,0),"")</f>
        <v/>
      </c>
      <c r="AM26" s="501">
        <f>MIN(COUNT(F26:W26)+MIN(COUNT(Z26:AL26)/2,2),6)</f>
        <v>6</v>
      </c>
      <c r="AN26" s="15">
        <f>COUNTIF(F26:W26,"=100")</f>
        <v>0</v>
      </c>
      <c r="AO26" s="15">
        <f>COUNTIF(Z26:AL26,"=50")</f>
        <v>0</v>
      </c>
    </row>
    <row r="27" spans="1:41" s="15" customFormat="1">
      <c r="A27">
        <v>126</v>
      </c>
      <c r="B27" s="40" t="str">
        <f>VLOOKUP($A27,id!$C:$H,6,0)</f>
        <v>Senderek Łukasz</v>
      </c>
      <c r="C27" s="40" t="str">
        <f>VLOOKUP($A27,id!$C:$H,4,0)</f>
        <v>Team 360°</v>
      </c>
      <c r="D27" s="2">
        <f>IF(E26=E27,D26,ROW(B25))</f>
        <v>25</v>
      </c>
      <c r="E27" s="11">
        <f>LARGE(F27:Y27,1)+LARGE(F27:Y27,2)+IFERROR(LARGE(F27:Y27,3),0)+IFERROR(LARGE(F27:Y27,4),0)+IFERROR(LARGE(F27:Y27,5),0)+IFERROR(LARGE(F27:Y27,6),0)</f>
        <v>445.22212892809171</v>
      </c>
      <c r="F27" s="14"/>
      <c r="G27" s="14" t="str">
        <f>IFERROR(VLOOKUP($A27,'Złoto M'!AO:AU,7,0),"")</f>
        <v/>
      </c>
      <c r="H27" s="14">
        <f>IFERROR(VLOOKUP($A27,'H51 200 M'!$AL$6:$AS$99,7,0),"")</f>
        <v>67.286421147500391</v>
      </c>
      <c r="I27" s="14" t="str">
        <f>IFERROR(VLOOKUP($A27,'Dymno M'!$BD$3:$BJ$49,7,0),"")</f>
        <v/>
      </c>
      <c r="J27" s="37" t="str">
        <f>IFERROR(VLOOKUP($A27,'X Kompas M'!$L$2:$R$29,7,0),"")</f>
        <v/>
      </c>
      <c r="K27" s="16">
        <f>IFERROR(VLOOKUP($A27,'Dukty M'!$BH$2:$BN$42,7,0),"")</f>
        <v>82.11979634054758</v>
      </c>
      <c r="L27" s="14" t="str">
        <f>IFERROR(VLOOKUP($A27,'Tropy M'!$O$2:$U$49,7,0),"")</f>
        <v/>
      </c>
      <c r="M27" s="14">
        <f>IFERROR(VLOOKUP($A27,'Grassor TR300 M'!$CR$4:$CX$37,7,0),"")</f>
        <v>48.175209607684884</v>
      </c>
      <c r="N27" s="14">
        <f>IFERROR(VLOOKUP($A27,'BO M'!$S$4:$Y$46,7,0),"")</f>
        <v>75.089999665942202</v>
      </c>
      <c r="O27" s="14" t="str">
        <f>IFERROR(VLOOKUP($A27,'Szaga TR150 M'!$J$2:$P$22,7,0),"")</f>
        <v/>
      </c>
      <c r="P27" s="14" t="str">
        <f>IFERROR(VLOOKUP($A27,'Rajd Konwalii M'!$L$2:$R$48,7,0),"")</f>
        <v/>
      </c>
      <c r="Q27" s="14" t="str">
        <f>IFERROR(VLOOKUP($A27,'Korno M'!$BE$1:$BK$53,7,0),"")</f>
        <v/>
      </c>
      <c r="R27" s="14">
        <f>IFERROR(VLOOKUP($A27,'Abentojra M'!$J$1:$P$48,7,0),"")</f>
        <v>80.680534047629038</v>
      </c>
      <c r="S27" s="14" t="str">
        <f>IFERROR(VLOOKUP($A27,'Mordownik M'!$P$5:$V$54,7,0),"")</f>
        <v/>
      </c>
      <c r="T27" s="14" t="str">
        <f>IFERROR(VLOOKUP($A27,'XI Kompas M'!$M$1:$S$35,7,0),"")</f>
        <v/>
      </c>
      <c r="U27" s="14" t="str">
        <f>IFERROR(VLOOKUP($A27,'H52 200 M'!$AL$6:$AR$102,7,0),"")</f>
        <v/>
      </c>
      <c r="V27" s="14" t="str">
        <f>IFERROR(VLOOKUP($A27,'XII Szago M'!$AH$2:$AN$67,7,0),"")</f>
        <v/>
      </c>
      <c r="W27" s="14" t="str">
        <f>IFERROR(VLOOKUP($A27,'Masakra TR200 M'!$AN$5:$AT$34,7,0),"")</f>
        <v/>
      </c>
      <c r="X27" s="10">
        <f>IFERROR(LARGE(Z27:AL27,1),0)+IFERROR(LARGE(Z27:AL27,2),0)</f>
        <v>91.870168118787575</v>
      </c>
      <c r="Y27" s="10">
        <f>IFERROR(LARGE(Z27:AL27,3),0)+IFERROR(LARGE(Z27:AL27,4),0)</f>
        <v>31.681034482758626</v>
      </c>
      <c r="Z27" s="14">
        <f>IFERROR(VLOOKUP(A27,'Wiosenne 360 M'!$L$2:$R$18,7,0),"")</f>
        <v>41.870168118787575</v>
      </c>
      <c r="AA27" s="36"/>
      <c r="AB27" s="36" t="str">
        <f>IFERROR(VLOOKUP(A27,'XI Szago M'!$J$3:$Q$50,7,0),"")</f>
        <v/>
      </c>
      <c r="AC27" s="14" t="str">
        <f>IFERROR(VLOOKUP($A27,'H51 100 M'!$AC$6:$AJ$153,7,0),"")</f>
        <v/>
      </c>
      <c r="AD27" s="14" t="str">
        <f>IFERROR(VLOOKUP($A27,'Harce M'!$K$6:$Q$26,7,0),"")</f>
        <v/>
      </c>
      <c r="AE27" s="14" t="str">
        <f>IFERROR(VLOOKUP($A27,'Grassor TR150 M'!$BL$4:$BR$10,7,0),"")</f>
        <v/>
      </c>
      <c r="AF27" s="36" t="str">
        <f>IFERROR(VLOOKUP($A27,'Pazur M'!$P$3:$V$29,7,0),"")</f>
        <v/>
      </c>
      <c r="AG27" s="14">
        <f>IFERROR(VLOOKUP($A27,'Szaga TR100 M'!$J$2:$P$25,7,0),"")</f>
        <v>50</v>
      </c>
      <c r="AH27" s="36" t="str">
        <f>IFERROR(VLOOKUP($A27,'Odyseja M'!$G$2:$M$15,7,0),"")</f>
        <v/>
      </c>
      <c r="AI27" s="36" t="str">
        <f>IFERROR(VLOOKUP($A27,'Trudy M'!$K$2:$Q$18,7,0),"")</f>
        <v/>
      </c>
      <c r="AJ27" s="14" t="str">
        <f>IFERROR(VLOOKUP($A27,'H52 100 M'!$AC$6:$AI$201,7,0),"")</f>
        <v/>
      </c>
      <c r="AK27" s="14">
        <f>IFERROR(VLOOKUP($A27,'Azymut Orient M'!$O$2:$U$23,7,0),"")</f>
        <v>31.681034482758626</v>
      </c>
      <c r="AL27" s="14" t="str">
        <f>IFERROR(VLOOKUP($A27,'Masakra TR100 M'!$AB$5:$AH$14,7,0),"")</f>
        <v/>
      </c>
      <c r="AM27" s="501">
        <f>MIN(COUNT(F27:W27)+MIN(COUNT(Z27:AL27)/2,2),6)</f>
        <v>6</v>
      </c>
      <c r="AN27" s="15">
        <f>COUNTIF(F27:W27,"=100")</f>
        <v>0</v>
      </c>
      <c r="AO27" s="15">
        <f>COUNTIF(Z27:AL27,"=50")</f>
        <v>1</v>
      </c>
    </row>
    <row r="28" spans="1:41" s="15" customFormat="1">
      <c r="A28">
        <v>92</v>
      </c>
      <c r="B28" s="40" t="str">
        <f>VLOOKUP($A28,id!$C:$H,6,0)</f>
        <v>Królikowski Roman</v>
      </c>
      <c r="C28" s="40" t="str">
        <f>VLOOKUP($A28,id!$C:$H,4,0)</f>
        <v>totalnie niezorientowani</v>
      </c>
      <c r="D28" s="2">
        <f>IF(E27=E28,D27,ROW(B26))</f>
        <v>26</v>
      </c>
      <c r="E28" s="11">
        <f>LARGE(F28:Y28,1)+LARGE(F28:Y28,2)+IFERROR(LARGE(F28:Y28,3),0)+IFERROR(LARGE(F28:Y28,4),0)+IFERROR(LARGE(F28:Y28,5),0)+IFERROR(LARGE(F28:Y28,6),0)</f>
        <v>443.94394408573186</v>
      </c>
      <c r="F28" s="14"/>
      <c r="G28" s="14" t="str">
        <f>IFERROR(VLOOKUP($A28,'Złoto M'!AO:AU,7,0),"")</f>
        <v/>
      </c>
      <c r="H28" s="14" t="str">
        <f>IFERROR(VLOOKUP($A28,'H51 200 M'!$AL$6:$AS$99,7,0),"")</f>
        <v/>
      </c>
      <c r="I28" s="14" t="str">
        <f>IFERROR(VLOOKUP($A28,'Dymno M'!$BD$3:$BJ$49,7,0),"")</f>
        <v/>
      </c>
      <c r="J28" s="37" t="str">
        <f>IFERROR(VLOOKUP($A28,'X Kompas M'!$L$2:$R$29,7,0),"")</f>
        <v/>
      </c>
      <c r="K28" s="16" t="str">
        <f>IFERROR(VLOOKUP($A28,'Dukty M'!$BH$2:$BN$42,7,0),"")</f>
        <v/>
      </c>
      <c r="L28" s="14" t="str">
        <f>IFERROR(VLOOKUP($A28,'Tropy M'!$O$2:$U$49,7,0),"")</f>
        <v/>
      </c>
      <c r="M28" s="14">
        <f>IFERROR(VLOOKUP($A28,'Grassor TR300 M'!$CR$4:$CX$37,7,0),"")</f>
        <v>79.785714285714278</v>
      </c>
      <c r="N28" s="14">
        <f>IFERROR(VLOOKUP($A28,'BO M'!$S$4:$Y$46,7,0),"")</f>
        <v>89.81335020563111</v>
      </c>
      <c r="O28" s="14" t="str">
        <f>IFERROR(VLOOKUP($A28,'Szaga TR150 M'!$J$2:$P$22,7,0),"")</f>
        <v/>
      </c>
      <c r="P28" s="14" t="str">
        <f>IFERROR(VLOOKUP($A28,'Rajd Konwalii M'!$L$2:$R$48,7,0),"")</f>
        <v/>
      </c>
      <c r="Q28" s="14" t="str">
        <f>IFERROR(VLOOKUP($A28,'Korno M'!$BE$1:$BK$53,7,0),"")</f>
        <v/>
      </c>
      <c r="R28" s="14" t="str">
        <f>IFERROR(VLOOKUP($A28,'Abentojra M'!$J$1:$P$48,7,0),"")</f>
        <v/>
      </c>
      <c r="S28" s="14">
        <f>IFERROR(VLOOKUP($A28,'Mordownik M'!$P$5:$V$54,7,0),"")</f>
        <v>70.012414649286143</v>
      </c>
      <c r="T28" s="14" t="str">
        <f>IFERROR(VLOOKUP($A28,'XI Kompas M'!$M$1:$S$35,7,0),"")</f>
        <v/>
      </c>
      <c r="U28" s="14" t="str">
        <f>IFERROR(VLOOKUP($A28,'H52 200 M'!$AL$6:$AR$102,7,0),"")</f>
        <v/>
      </c>
      <c r="V28" s="14">
        <f>IFERROR(VLOOKUP($A28,'XII Szago M'!$AH$2:$AN$67,7,0),"")</f>
        <v>70.689488075486736</v>
      </c>
      <c r="W28" s="14">
        <f>IFERROR(VLOOKUP($A28,'Masakra TR200 M'!$AN$5:$AT$34,7,0),"")</f>
        <v>64.428002663803184</v>
      </c>
      <c r="X28" s="10">
        <f>IFERROR(LARGE(Z28:AL28,1),0)+IFERROR(LARGE(Z28:AL28,2),0)</f>
        <v>69.214974205810478</v>
      </c>
      <c r="Y28" s="10">
        <f>IFERROR(LARGE(Z28:AL28,3),0)+IFERROR(LARGE(Z28:AL28,4),0)</f>
        <v>0</v>
      </c>
      <c r="Z28" s="14" t="str">
        <f>IFERROR(VLOOKUP(A28,'Wiosenne 360 M'!$L$2:$R$18,7,0),"")</f>
        <v/>
      </c>
      <c r="AA28" s="36">
        <f>IFERROR(VLOOKUP(A28,'NMnO M'!$AX$5:$BD$43,7,0),"")</f>
        <v>40.5511811023622</v>
      </c>
      <c r="AB28" s="36" t="str">
        <f>IFERROR(VLOOKUP(A28,'XI Szago M'!$J$3:$Q$50,7,0),"")</f>
        <v/>
      </c>
      <c r="AC28" s="14" t="str">
        <f>IFERROR(VLOOKUP($A28,'H51 100 M'!$AC$6:$AJ$153,7,0),"")</f>
        <v/>
      </c>
      <c r="AD28" s="14" t="str">
        <f>IFERROR(VLOOKUP($A28,'Harce M'!$K$6:$Q$26,7,0),"")</f>
        <v/>
      </c>
      <c r="AE28" s="14" t="str">
        <f>IFERROR(VLOOKUP($A28,'Grassor TR150 M'!$BL$4:$BR$10,7,0),"")</f>
        <v/>
      </c>
      <c r="AF28" s="36" t="str">
        <f>IFERROR(VLOOKUP($A28,'Pazur M'!$P$3:$V$29,7,0),"")</f>
        <v/>
      </c>
      <c r="AG28" s="14" t="str">
        <f>IFERROR(VLOOKUP($A28,'Szaga TR100 M'!$J$2:$P$25,7,0),"")</f>
        <v/>
      </c>
      <c r="AH28" s="36" t="str">
        <f>IFERROR(VLOOKUP($A28,'Odyseja M'!$G$2:$M$15,7,0),"")</f>
        <v/>
      </c>
      <c r="AI28" s="36" t="str">
        <f>IFERROR(VLOOKUP($A28,'Trudy M'!$K$2:$Q$18,7,0),"")</f>
        <v/>
      </c>
      <c r="AJ28" s="14" t="str">
        <f>IFERROR(VLOOKUP($A28,'H52 100 M'!$AC$6:$AI$201,7,0),"")</f>
        <v/>
      </c>
      <c r="AK28" s="14">
        <f>IFERROR(VLOOKUP($A28,'Azymut Orient M'!$O$2:$U$23,7,0),"")</f>
        <v>28.663793103448278</v>
      </c>
      <c r="AL28" s="14" t="str">
        <f>IFERROR(VLOOKUP($A28,'Masakra TR100 M'!$AB$5:$AH$14,7,0),"")</f>
        <v/>
      </c>
      <c r="AM28" s="501">
        <f>MIN(COUNT(F28:W28)+MIN(COUNT(Z28:AL28)/2,2),6)</f>
        <v>6</v>
      </c>
      <c r="AN28" s="15">
        <f>COUNTIF(F28:W28,"=100")</f>
        <v>0</v>
      </c>
      <c r="AO28" s="15">
        <f>COUNTIF(Z28:AL28,"=50")</f>
        <v>0</v>
      </c>
    </row>
    <row r="29" spans="1:41" s="15" customFormat="1">
      <c r="A29">
        <v>137</v>
      </c>
      <c r="B29" s="40" t="str">
        <f>VLOOKUP($A29,id!$C:$H,6,0)</f>
        <v>Pachulski Marek</v>
      </c>
      <c r="C29" s="40" t="str">
        <f>VLOOKUP($A29,id!$C:$H,4,0)</f>
        <v>Grey Wolf</v>
      </c>
      <c r="D29" s="2">
        <f>IF(E28=E29,D28,ROW(B27))</f>
        <v>27</v>
      </c>
      <c r="E29" s="11">
        <f>LARGE(F29:Y29,1)+LARGE(F29:Y29,2)+IFERROR(LARGE(F29:Y29,3),0)+IFERROR(LARGE(F29:Y29,4),0)+IFERROR(LARGE(F29:Y29,5),0)+IFERROR(LARGE(F29:Y29,6),0)</f>
        <v>434.87458890239122</v>
      </c>
      <c r="F29" s="14"/>
      <c r="G29" s="14"/>
      <c r="H29" s="14">
        <f>IFERROR(VLOOKUP($A29,'H51 200 M'!$AL$6:$AS$99,7,0),"")</f>
        <v>98.617854073265349</v>
      </c>
      <c r="I29" s="14" t="str">
        <f>IFERROR(VLOOKUP($A29,'Dymno M'!$BD$3:$BJ$49,7,0),"")</f>
        <v/>
      </c>
      <c r="J29" s="37" t="str">
        <f>IFERROR(VLOOKUP($A29,'X Kompas M'!$L$2:$R$29,7,0),"")</f>
        <v/>
      </c>
      <c r="K29" s="16" t="str">
        <f>IFERROR(VLOOKUP($A29,'Dukty M'!$BH$2:$BN$42,7,0),"")</f>
        <v/>
      </c>
      <c r="L29" s="14" t="str">
        <f>IFERROR(VLOOKUP($A29,'Tropy M'!$O$2:$U$49,7,0),"")</f>
        <v/>
      </c>
      <c r="M29" s="14" t="str">
        <f>IFERROR(VLOOKUP($A29,'Grassor TR300 M'!$CR$4:$CX$37,7,0),"")</f>
        <v/>
      </c>
      <c r="N29" s="14" t="str">
        <f>IFERROR(VLOOKUP($A29,'BO M'!$S$4:$Y$46,7,0),"")</f>
        <v/>
      </c>
      <c r="O29" s="14" t="str">
        <f>IFERROR(VLOOKUP($A29,'Szaga TR150 M'!$J$2:$P$22,7,0),"")</f>
        <v/>
      </c>
      <c r="P29" s="14" t="str">
        <f>IFERROR(VLOOKUP($A29,'Rajd Konwalii M'!$L$2:$R$48,7,0),"")</f>
        <v/>
      </c>
      <c r="Q29" s="14" t="str">
        <f>IFERROR(VLOOKUP($A29,'Korno M'!$BE$1:$BK$53,7,0),"")</f>
        <v/>
      </c>
      <c r="R29" s="14" t="str">
        <f>IFERROR(VLOOKUP($A29,'Abentojra M'!$J$1:$P$48,7,0),"")</f>
        <v/>
      </c>
      <c r="S29" s="14" t="str">
        <f>IFERROR(VLOOKUP($A29,'Mordownik M'!$P$5:$V$54,7,0),"")</f>
        <v/>
      </c>
      <c r="T29" s="14">
        <f>IFERROR(VLOOKUP($A29,'XI Kompas M'!$M$1:$S$35,7,0),"")</f>
        <v>93.661971830985905</v>
      </c>
      <c r="U29" s="14">
        <f>IFERROR(VLOOKUP($A29,'H52 200 M'!$AL$6:$AR$102,7,0),"")</f>
        <v>96.793330545682608</v>
      </c>
      <c r="V29" s="14">
        <f>IFERROR(VLOOKUP($A29,'XII Szago M'!$AH$2:$AN$67,7,0),"")</f>
        <v>100</v>
      </c>
      <c r="W29" s="14" t="str">
        <f>IFERROR(VLOOKUP($A29,'Masakra TR200 M'!$AN$5:$AT$34,7,0),"")</f>
        <v/>
      </c>
      <c r="X29" s="10">
        <f>IFERROR(LARGE(Z29:AL29,1),0)+IFERROR(LARGE(Z29:AL29,2),0)</f>
        <v>45.801432452457398</v>
      </c>
      <c r="Y29" s="10">
        <f>IFERROR(LARGE(Z29:AL29,3),0)+IFERROR(LARGE(Z29:AL29,4),0)</f>
        <v>0</v>
      </c>
      <c r="Z29" s="14" t="str">
        <f>IFERROR(VLOOKUP(A29,'Wiosenne 360 M'!$L$2:$R$18,7,0),"")</f>
        <v/>
      </c>
      <c r="AA29" s="36"/>
      <c r="AB29" s="36">
        <f>IFERROR(VLOOKUP(A29,'XI Szago M'!$J$3:$Q$50,7,0),"")</f>
        <v>45.801432452457398</v>
      </c>
      <c r="AC29" s="14" t="str">
        <f>IFERROR(VLOOKUP($A29,'H51 100 M'!$AC$6:$AJ$153,7,0),"")</f>
        <v/>
      </c>
      <c r="AD29" s="14" t="str">
        <f>IFERROR(VLOOKUP($A29,'Harce M'!$K$6:$Q$26,7,0),"")</f>
        <v/>
      </c>
      <c r="AE29" s="14" t="str">
        <f>IFERROR(VLOOKUP($A29,'Grassor TR150 M'!$BL$4:$BR$10,7,0),"")</f>
        <v/>
      </c>
      <c r="AF29" s="36" t="str">
        <f>IFERROR(VLOOKUP($A29,'Pazur M'!$P$3:$V$29,7,0),"")</f>
        <v/>
      </c>
      <c r="AG29" s="14" t="str">
        <f>IFERROR(VLOOKUP($A29,'Szaga TR100 M'!$J$2:$P$25,7,0),"")</f>
        <v/>
      </c>
      <c r="AH29" s="36" t="str">
        <f>IFERROR(VLOOKUP($A29,'Odyseja M'!$G$2:$M$15,7,0),"")</f>
        <v/>
      </c>
      <c r="AI29" s="36" t="str">
        <f>IFERROR(VLOOKUP($A29,'Trudy M'!$K$2:$Q$18,7,0),"")</f>
        <v/>
      </c>
      <c r="AJ29" s="14" t="str">
        <f>IFERROR(VLOOKUP($A29,'H52 100 M'!$AC$6:$AI$201,7,0),"")</f>
        <v/>
      </c>
      <c r="AK29" s="14" t="str">
        <f>IFERROR(VLOOKUP($A29,'Azymut Orient M'!$O$2:$U$23,7,0),"")</f>
        <v/>
      </c>
      <c r="AL29" s="14" t="str">
        <f>IFERROR(VLOOKUP($A29,'Masakra TR100 M'!$AB$5:$AH$14,7,0),"")</f>
        <v/>
      </c>
      <c r="AM29" s="501">
        <f>MIN(COUNT(F29:W29)+MIN(COUNT(Z29:AL29)/2,2),6)</f>
        <v>4.5</v>
      </c>
      <c r="AN29" s="15">
        <f>COUNTIF(F29:W29,"=100")</f>
        <v>1</v>
      </c>
      <c r="AO29" s="15">
        <f>COUNTIF(Z29:AL29,"=50")</f>
        <v>0</v>
      </c>
    </row>
    <row r="30" spans="1:41" s="15" customFormat="1">
      <c r="A30" s="15">
        <v>20</v>
      </c>
      <c r="B30" s="40" t="str">
        <f>VLOOKUP($A30,id!$C:$H,6,0)</f>
        <v>Herman-Iżycki Leszek</v>
      </c>
      <c r="C30" s="40">
        <f>VLOOKUP($A30,id!$C:$H,4,0)</f>
        <v>0</v>
      </c>
      <c r="D30" s="2">
        <f>IF(E29=E30,D29,ROW(B28))</f>
        <v>28</v>
      </c>
      <c r="E30" s="11">
        <f>LARGE(F30:Y30,1)+LARGE(F30:Y30,2)+IFERROR(LARGE(F30:Y30,3),0)+IFERROR(LARGE(F30:Y30,4),0)+IFERROR(LARGE(F30:Y30,5),0)+IFERROR(LARGE(F30:Y30,6),0)</f>
        <v>432.54770110646734</v>
      </c>
      <c r="F30" s="14">
        <f>IFERROR(VLOOKUP(A30,'Róża M'!I:Q,7,0),"")</f>
        <v>74.871490197091404</v>
      </c>
      <c r="G30" s="14">
        <f>IFERROR(VLOOKUP($A30,'Złoto M'!AO:AU,7,0),"")</f>
        <v>79.593212459321265</v>
      </c>
      <c r="H30" s="14" t="str">
        <f>IFERROR(VLOOKUP($A30,'H51 200 M'!$AL$6:$AS$99,7,0),"")</f>
        <v/>
      </c>
      <c r="I30" s="14" t="str">
        <f>IFERROR(VLOOKUP($A30,'Dymno M'!$BD$3:$BJ$49,7,0),"")</f>
        <v/>
      </c>
      <c r="J30" s="37" t="str">
        <f>IFERROR(VLOOKUP($A30,'X Kompas M'!$L$2:$R$29,7,0),"")</f>
        <v/>
      </c>
      <c r="K30" s="16">
        <f>IFERROR(VLOOKUP($A30,'Dukty M'!$BH$2:$BN$42,7,0),"")</f>
        <v>69.394640062189325</v>
      </c>
      <c r="L30" s="14">
        <f>IFERROR(VLOOKUP($A30,'Tropy M'!$O$2:$U$49,7,0),"")</f>
        <v>71.3963373038778</v>
      </c>
      <c r="M30" s="14" t="str">
        <f>IFERROR(VLOOKUP($A30,'Grassor TR300 M'!$CR$4:$CX$37,7,0),"")</f>
        <v/>
      </c>
      <c r="N30" s="14">
        <f>IFERROR(VLOOKUP($A30,'BO M'!$S$4:$Y$46,7,0),"")</f>
        <v>0</v>
      </c>
      <c r="O30" s="14">
        <f>IFERROR(VLOOKUP($A30,'Szaga TR150 M'!$J$2:$P$22,7,0),"")</f>
        <v>70.617283950617292</v>
      </c>
      <c r="P30" s="14" t="str">
        <f>IFERROR(VLOOKUP($A30,'Rajd Konwalii M'!$L$2:$R$48,7,0),"")</f>
        <v/>
      </c>
      <c r="Q30" s="14" t="str">
        <f>IFERROR(VLOOKUP($A30,'Korno M'!$BE$1:$BK$53,7,0),"")</f>
        <v/>
      </c>
      <c r="R30" s="14">
        <f>IFERROR(VLOOKUP($A30,'Abentojra M'!$J$1:$P$48,7,0),"")</f>
        <v>66.674737133370272</v>
      </c>
      <c r="S30" s="14" t="str">
        <f>IFERROR(VLOOKUP($A30,'Mordownik M'!$P$5:$V$54,7,0),"")</f>
        <v/>
      </c>
      <c r="T30" s="14">
        <f>IFERROR(VLOOKUP($A30,'XI Kompas M'!$M$1:$S$35,7,0),"")</f>
        <v>65.625</v>
      </c>
      <c r="U30" s="14" t="str">
        <f>IFERROR(VLOOKUP($A30,'H52 200 M'!$AL$6:$AR$102,7,0),"")</f>
        <v/>
      </c>
      <c r="V30" s="14" t="str">
        <f>IFERROR(VLOOKUP($A30,'XII Szago M'!$AH$2:$AN$67,7,0),"")</f>
        <v/>
      </c>
      <c r="W30" s="14" t="str">
        <f>IFERROR(VLOOKUP($A30,'Masakra TR200 M'!$AN$5:$AT$34,7,0),"")</f>
        <v/>
      </c>
      <c r="X30" s="10">
        <f>IFERROR(LARGE(Z30:AL30,1),0)+IFERROR(LARGE(Z30:AL30,2),0)</f>
        <v>31.274659637147114</v>
      </c>
      <c r="Y30" s="10">
        <f>IFERROR(LARGE(Z30:AL30,3),0)+IFERROR(LARGE(Z30:AL30,4),0)</f>
        <v>0</v>
      </c>
      <c r="Z30" s="14" t="str">
        <f>IFERROR(VLOOKUP(A30,'Wiosenne 360 M'!$L$2:$R$18,7,0),"")</f>
        <v/>
      </c>
      <c r="AA30" s="36">
        <f>IFERROR(VLOOKUP(A30,'NMnO M'!$AX$5:$BD$43,7,0),"")</f>
        <v>31.274659637147114</v>
      </c>
      <c r="AB30" s="36" t="str">
        <f>IFERROR(VLOOKUP(A30,'XI Szago M'!$J$3:$Q$50,7,0),"")</f>
        <v/>
      </c>
      <c r="AC30" s="14" t="str">
        <f>IFERROR(VLOOKUP($A30,'H51 100 M'!$AC$6:$AJ$153,7,0),"")</f>
        <v/>
      </c>
      <c r="AD30" s="14" t="str">
        <f>IFERROR(VLOOKUP($A30,'Harce M'!$K$6:$Q$26,7,0),"")</f>
        <v/>
      </c>
      <c r="AE30" s="14" t="str">
        <f>IFERROR(VLOOKUP($A30,'Grassor TR150 M'!$BL$4:$BR$10,7,0),"")</f>
        <v/>
      </c>
      <c r="AF30" s="36" t="str">
        <f>IFERROR(VLOOKUP($A30,'Pazur M'!$P$3:$V$29,7,0),"")</f>
        <v/>
      </c>
      <c r="AG30" s="14" t="str">
        <f>IFERROR(VLOOKUP($A30,'Szaga TR100 M'!$J$2:$P$25,7,0),"")</f>
        <v/>
      </c>
      <c r="AH30" s="36" t="str">
        <f>IFERROR(VLOOKUP($A30,'Odyseja M'!$G$2:$M$15,7,0),"")</f>
        <v/>
      </c>
      <c r="AI30" s="36" t="str">
        <f>IFERROR(VLOOKUP($A30,'Trudy M'!$K$2:$Q$18,7,0),"")</f>
        <v/>
      </c>
      <c r="AJ30" s="14" t="str">
        <f>IFERROR(VLOOKUP($A30,'H52 100 M'!$AC$6:$AI$201,7,0),"")</f>
        <v/>
      </c>
      <c r="AK30" s="14" t="str">
        <f>IFERROR(VLOOKUP($A30,'Azymut Orient M'!$O$2:$U$23,7,0),"")</f>
        <v/>
      </c>
      <c r="AL30" s="14" t="str">
        <f>IFERROR(VLOOKUP($A30,'Masakra TR100 M'!$AB$5:$AH$14,7,0),"")</f>
        <v/>
      </c>
      <c r="AM30" s="501">
        <f>MIN(COUNT(F30:W30)+MIN(COUNT(Z30:AL30)/2,2),6)</f>
        <v>6</v>
      </c>
      <c r="AN30" s="15">
        <f>COUNTIF(F30:W30,"=100")</f>
        <v>0</v>
      </c>
      <c r="AO30" s="15">
        <f>COUNTIF(Z30:AL30,"=50")</f>
        <v>0</v>
      </c>
    </row>
    <row r="31" spans="1:41" s="15" customFormat="1">
      <c r="A31">
        <v>44</v>
      </c>
      <c r="B31" s="40" t="str">
        <f>VLOOKUP($A31,id!$C:$H,6,0)</f>
        <v>Wrona Łukasz</v>
      </c>
      <c r="C31" s="40" t="str">
        <f>VLOOKUP($A31,id!$C:$H,4,0)</f>
        <v>Towanda</v>
      </c>
      <c r="D31" s="2">
        <f>IF(E30=E31,D30,ROW(B29))</f>
        <v>29</v>
      </c>
      <c r="E31" s="11">
        <f>LARGE(F31:Y31,1)+LARGE(F31:Y31,2)+IFERROR(LARGE(F31:Y31,3),0)+IFERROR(LARGE(F31:Y31,4),0)+IFERROR(LARGE(F31:Y31,5),0)+IFERROR(LARGE(F31:Y31,6),0)</f>
        <v>431.42796742808628</v>
      </c>
      <c r="F31" s="14">
        <f>IFERROR(VLOOKUP(A31,'Róża M'!I:Q,7,0),"")</f>
        <v>56.692448429334789</v>
      </c>
      <c r="G31" s="14">
        <f>IFERROR(VLOOKUP($A31,'Złoto M'!AO:AU,7,0),"")</f>
        <v>81.856540084388186</v>
      </c>
      <c r="H31" s="14">
        <f>IFERROR(VLOOKUP($A31,'H51 200 M'!$AL$6:$AS$99,7,0),"")</f>
        <v>52.988632177908933</v>
      </c>
      <c r="I31" s="14">
        <f>IFERROR(VLOOKUP($A31,'Dymno M'!$BD$3:$BJ$49,7,0),"")</f>
        <v>44.015792442188356</v>
      </c>
      <c r="J31" s="37" t="str">
        <f>IFERROR(VLOOKUP($A31,'X Kompas M'!$L$2:$R$29,7,0),"")</f>
        <v/>
      </c>
      <c r="K31" s="16">
        <f>IFERROR(VLOOKUP($A31,'Dukty M'!$BH$2:$BN$42,7,0),"")</f>
        <v>65.973777523912389</v>
      </c>
      <c r="L31" s="14">
        <f>IFERROR(VLOOKUP($A31,'Tropy M'!$O$2:$U$49,7,0),"")</f>
        <v>74.082543830992009</v>
      </c>
      <c r="M31" s="14" t="str">
        <f>IFERROR(VLOOKUP($A31,'Grassor TR300 M'!$CR$4:$CX$37,7,0),"")</f>
        <v/>
      </c>
      <c r="N31" s="14">
        <f>IFERROR(VLOOKUP($A31,'BO M'!$S$4:$Y$46,7,0),"")</f>
        <v>49.853266536995001</v>
      </c>
      <c r="O31" s="14" t="str">
        <f>IFERROR(VLOOKUP($A31,'Szaga TR150 M'!$J$2:$P$22,7,0),"")</f>
        <v/>
      </c>
      <c r="P31" s="14">
        <f>IFERROR(VLOOKUP($A31,'Rajd Konwalii M'!$L$2:$R$48,7,0),"")</f>
        <v>76.25754527162978</v>
      </c>
      <c r="Q31" s="14" t="str">
        <f>IFERROR(VLOOKUP($A31,'Korno M'!$BE$1:$BK$53,7,0),"")</f>
        <v/>
      </c>
      <c r="R31" s="14">
        <f>IFERROR(VLOOKUP($A31,'Abentojra M'!$J$1:$P$48,7,0),"")</f>
        <v>63.048242027800534</v>
      </c>
      <c r="S31" s="14">
        <f>IFERROR(VLOOKUP($A31,'Mordownik M'!$P$5:$V$54,7,0),"")</f>
        <v>65.055515501081459</v>
      </c>
      <c r="T31" s="14">
        <f>IFERROR(VLOOKUP($A31,'XI Kompas M'!$M$1:$S$35,7,0),"")</f>
        <v>9.9069405633041558</v>
      </c>
      <c r="U31" s="14">
        <f>IFERROR(VLOOKUP($A31,'H52 200 M'!$AL$6:$AR$102,7,0),"")</f>
        <v>68.202045216082382</v>
      </c>
      <c r="V31" s="14" t="str">
        <f>IFERROR(VLOOKUP($A31,'XII Szago M'!$AH$2:$AN$67,7,0),"")</f>
        <v/>
      </c>
      <c r="W31" s="14" t="str">
        <f>IFERROR(VLOOKUP($A31,'Masakra TR200 M'!$AN$5:$AT$34,7,0),"")</f>
        <v/>
      </c>
      <c r="X31" s="10">
        <f>IFERROR(LARGE(Z31:AL31,1),0)+IFERROR(LARGE(Z31:AL31,2),0)</f>
        <v>27.760149703034735</v>
      </c>
      <c r="Y31" s="10">
        <f>IFERROR(LARGE(Z31:AL31,3),0)+IFERROR(LARGE(Z31:AL31,4),0)</f>
        <v>0</v>
      </c>
      <c r="Z31" s="14">
        <f>IFERROR(VLOOKUP(A31,'Wiosenne 360 M'!$L$2:$R$18,7,0),"")</f>
        <v>27.760149703034735</v>
      </c>
      <c r="AA31" s="36" t="str">
        <f>IFERROR(VLOOKUP(A31,'NMnO M'!$AX$5:$BD$43,7,0),"")</f>
        <v/>
      </c>
      <c r="AB31" s="36" t="str">
        <f>IFERROR(VLOOKUP(A31,'XI Szago M'!$J$3:$Q$50,7,0),"")</f>
        <v/>
      </c>
      <c r="AC31" s="14" t="str">
        <f>IFERROR(VLOOKUP($A31,'H51 100 M'!$AC$6:$AJ$153,7,0),"")</f>
        <v/>
      </c>
      <c r="AD31" s="14" t="str">
        <f>IFERROR(VLOOKUP($A31,'Harce M'!$K$6:$Q$26,7,0),"")</f>
        <v/>
      </c>
      <c r="AE31" s="14" t="str">
        <f>IFERROR(VLOOKUP($A31,'Grassor TR150 M'!$BL$4:$BR$10,7,0),"")</f>
        <v/>
      </c>
      <c r="AF31" s="36" t="str">
        <f>IFERROR(VLOOKUP($A31,'Pazur M'!$P$3:$V$29,7,0),"")</f>
        <v/>
      </c>
      <c r="AG31" s="14" t="str">
        <f>IFERROR(VLOOKUP($A31,'Szaga TR100 M'!$J$2:$P$25,7,0),"")</f>
        <v/>
      </c>
      <c r="AH31" s="36" t="str">
        <f>IFERROR(VLOOKUP($A31,'Odyseja M'!$G$2:$M$15,7,0),"")</f>
        <v/>
      </c>
      <c r="AI31" s="36" t="str">
        <f>IFERROR(VLOOKUP($A31,'Trudy M'!$K$2:$Q$18,7,0),"")</f>
        <v/>
      </c>
      <c r="AJ31" s="14" t="str">
        <f>IFERROR(VLOOKUP($A31,'H52 100 M'!$AC$6:$AI$201,7,0),"")</f>
        <v/>
      </c>
      <c r="AK31" s="14" t="str">
        <f>IFERROR(VLOOKUP($A31,'Azymut Orient M'!$O$2:$U$23,7,0),"")</f>
        <v/>
      </c>
      <c r="AL31" s="14" t="str">
        <f>IFERROR(VLOOKUP($A31,'Masakra TR100 M'!$AB$5:$AH$14,7,0),"")</f>
        <v/>
      </c>
      <c r="AM31" s="501">
        <f>MIN(COUNT(F31:W31)+MIN(COUNT(Z31:AL31)/2,2),6)</f>
        <v>6</v>
      </c>
      <c r="AN31" s="15">
        <f>COUNTIF(F31:W31,"=100")</f>
        <v>0</v>
      </c>
      <c r="AO31" s="15">
        <f>COUNTIF(Z31:AL31,"=50")</f>
        <v>0</v>
      </c>
    </row>
    <row r="32" spans="1:41" s="15" customFormat="1">
      <c r="A32">
        <v>66</v>
      </c>
      <c r="B32" s="40" t="str">
        <f>VLOOKUP($A32,id!$C:$H,6,0)</f>
        <v>Orzoł Piotr</v>
      </c>
      <c r="C32" s="40" t="str">
        <f>VLOOKUP($A32,id!$C:$H,4,0)</f>
        <v>OlsztynKocham</v>
      </c>
      <c r="D32" s="2">
        <f>IF(E31=E32,D31,ROW(B30))</f>
        <v>30</v>
      </c>
      <c r="E32" s="11">
        <f>LARGE(F32:Y32,1)+LARGE(F32:Y32,2)+IFERROR(LARGE(F32:Y32,3),0)+IFERROR(LARGE(F32:Y32,4),0)+IFERROR(LARGE(F32:Y32,5),0)+IFERROR(LARGE(F32:Y32,6),0)</f>
        <v>425.90883920288712</v>
      </c>
      <c r="F32" s="14"/>
      <c r="G32" s="14">
        <f>IFERROR(VLOOKUP($A32,'Złoto M'!AO:AU,7,0),"")</f>
        <v>86.800894854586119</v>
      </c>
      <c r="H32" s="14">
        <f>IFERROR(VLOOKUP($A32,'H51 200 M'!$AL$6:$AS$99,7,0),"")</f>
        <v>46.483777469961829</v>
      </c>
      <c r="I32" s="14">
        <f>IFERROR(VLOOKUP($A32,'Dymno M'!$BD$3:$BJ$49,7,0),"")</f>
        <v>60.993528621002262</v>
      </c>
      <c r="J32" s="37" t="str">
        <f>IFERROR(VLOOKUP($A32,'X Kompas M'!$L$2:$R$29,7,0),"")</f>
        <v/>
      </c>
      <c r="K32" s="16" t="str">
        <f>IFERROR(VLOOKUP($A32,'Dukty M'!$BH$2:$BN$42,7,0),"")</f>
        <v/>
      </c>
      <c r="L32" s="14">
        <f>IFERROR(VLOOKUP($A32,'Tropy M'!$O$2:$U$49,7,0),"")</f>
        <v>75.635110345210919</v>
      </c>
      <c r="M32" s="14" t="str">
        <f>IFERROR(VLOOKUP($A32,'Grassor TR300 M'!$CR$4:$CX$37,7,0),"")</f>
        <v/>
      </c>
      <c r="N32" s="14" t="str">
        <f>IFERROR(VLOOKUP($A32,'BO M'!$S$4:$Y$46,7,0),"")</f>
        <v/>
      </c>
      <c r="O32" s="14" t="str">
        <f>IFERROR(VLOOKUP($A32,'Szaga TR150 M'!$J$2:$P$22,7,0),"")</f>
        <v/>
      </c>
      <c r="P32" s="14" t="str">
        <f>IFERROR(VLOOKUP($A32,'Rajd Konwalii M'!$L$2:$R$48,7,0),"")</f>
        <v/>
      </c>
      <c r="Q32" s="14" t="str">
        <f>IFERROR(VLOOKUP($A32,'Korno M'!$BE$1:$BK$53,7,0),"")</f>
        <v/>
      </c>
      <c r="R32" s="14">
        <f>IFERROR(VLOOKUP($A32,'Abentojra M'!$J$1:$P$48,7,0),"")</f>
        <v>79.286801299716231</v>
      </c>
      <c r="S32" s="14" t="str">
        <f>IFERROR(VLOOKUP($A32,'Mordownik M'!$P$5:$V$54,7,0),"")</f>
        <v/>
      </c>
      <c r="T32" s="14" t="str">
        <f>IFERROR(VLOOKUP($A32,'XI Kompas M'!$M$1:$S$35,7,0),"")</f>
        <v/>
      </c>
      <c r="U32" s="14">
        <f>IFERROR(VLOOKUP($A32,'H52 200 M'!$AL$6:$AR$102,7,0),"")</f>
        <v>76.708726612409748</v>
      </c>
      <c r="V32" s="14" t="str">
        <f>IFERROR(VLOOKUP($A32,'XII Szago M'!$AH$2:$AN$67,7,0),"")</f>
        <v/>
      </c>
      <c r="W32" s="14" t="str">
        <f>IFERROR(VLOOKUP($A32,'Masakra TR200 M'!$AN$5:$AT$34,7,0),"")</f>
        <v/>
      </c>
      <c r="X32" s="10">
        <f>IFERROR(LARGE(Z32:AL32,1),0)+IFERROR(LARGE(Z32:AL32,2),0)</f>
        <v>0</v>
      </c>
      <c r="Y32" s="10">
        <f>IFERROR(LARGE(Z32:AL32,3),0)+IFERROR(LARGE(Z32:AL32,4),0)</f>
        <v>0</v>
      </c>
      <c r="Z32" s="14" t="str">
        <f>IFERROR(VLOOKUP(A32,'Wiosenne 360 M'!$L$2:$R$18,7,0),"")</f>
        <v/>
      </c>
      <c r="AA32" s="36" t="str">
        <f>IFERROR(VLOOKUP(A32,'NMnO M'!$AX$5:$BD$43,7,0),"")</f>
        <v/>
      </c>
      <c r="AB32" s="36" t="str">
        <f>IFERROR(VLOOKUP(A32,'XI Szago M'!$J$3:$Q$50,7,0),"")</f>
        <v/>
      </c>
      <c r="AC32" s="14" t="str">
        <f>IFERROR(VLOOKUP($A32,'H51 100 M'!$AC$6:$AJ$153,7,0),"")</f>
        <v/>
      </c>
      <c r="AD32" s="14" t="str">
        <f>IFERROR(VLOOKUP($A32,'Harce M'!$K$6:$Q$26,7,0),"")</f>
        <v/>
      </c>
      <c r="AE32" s="14" t="str">
        <f>IFERROR(VLOOKUP($A32,'Grassor TR150 M'!$BL$4:$BR$10,7,0),"")</f>
        <v/>
      </c>
      <c r="AF32" s="36" t="str">
        <f>IFERROR(VLOOKUP($A32,'Pazur M'!$P$3:$V$29,7,0),"")</f>
        <v/>
      </c>
      <c r="AG32" s="14" t="str">
        <f>IFERROR(VLOOKUP($A32,'Szaga TR100 M'!$J$2:$P$25,7,0),"")</f>
        <v/>
      </c>
      <c r="AH32" s="36" t="str">
        <f>IFERROR(VLOOKUP($A32,'Odyseja M'!$G$2:$M$15,7,0),"")</f>
        <v/>
      </c>
      <c r="AI32" s="36" t="str">
        <f>IFERROR(VLOOKUP($A32,'Trudy M'!$K$2:$Q$18,7,0),"")</f>
        <v/>
      </c>
      <c r="AJ32" s="14" t="str">
        <f>IFERROR(VLOOKUP($A32,'H52 100 M'!$AC$6:$AI$201,7,0),"")</f>
        <v/>
      </c>
      <c r="AK32" s="14" t="str">
        <f>IFERROR(VLOOKUP($A32,'Azymut Orient M'!$O$2:$U$23,7,0),"")</f>
        <v/>
      </c>
      <c r="AL32" s="14" t="str">
        <f>IFERROR(VLOOKUP($A32,'Masakra TR100 M'!$AB$5:$AH$14,7,0),"")</f>
        <v/>
      </c>
      <c r="AM32" s="501">
        <f>MIN(COUNT(F32:W32)+MIN(COUNT(Z32:AL32)/2,2),6)</f>
        <v>6</v>
      </c>
      <c r="AN32" s="15">
        <f>COUNTIF(F32:W32,"=100")</f>
        <v>0</v>
      </c>
      <c r="AO32" s="15">
        <f>COUNTIF(Z32:AL32,"=50")</f>
        <v>0</v>
      </c>
    </row>
    <row r="33" spans="1:41" s="15" customFormat="1">
      <c r="A33">
        <v>83</v>
      </c>
      <c r="B33" s="40" t="str">
        <f>VLOOKUP($A33,id!$C:$H,6,0)</f>
        <v>Grabowski Grzegorz</v>
      </c>
      <c r="C33" s="40" t="str">
        <f>VLOOKUP($A33,id!$C:$H,4,0)</f>
        <v>Wheelie Garage</v>
      </c>
      <c r="D33" s="2">
        <f>IF(E32=E33,D32,ROW(B31))</f>
        <v>31</v>
      </c>
      <c r="E33" s="11">
        <f>LARGE(F33:Y33,1)+LARGE(F33:Y33,2)+IFERROR(LARGE(F33:Y33,3),0)+IFERROR(LARGE(F33:Y33,4),0)+IFERROR(LARGE(F33:Y33,5),0)+IFERROR(LARGE(F33:Y33,6),0)</f>
        <v>425.29212077808643</v>
      </c>
      <c r="F33" s="14"/>
      <c r="G33" s="14">
        <f>IFERROR(VLOOKUP($A33,'Złoto M'!AO:AU,7,0),"")</f>
        <v>55.680833883872872</v>
      </c>
      <c r="H33" s="14">
        <f>IFERROR(VLOOKUP($A33,'H51 200 M'!$AL$6:$AS$99,7,0),"")</f>
        <v>78.345960011481139</v>
      </c>
      <c r="I33" s="14" t="str">
        <f>IFERROR(VLOOKUP($A33,'Dymno M'!$BD$3:$BJ$49,7,0),"")</f>
        <v/>
      </c>
      <c r="J33" s="37" t="str">
        <f>IFERROR(VLOOKUP($A33,'X Kompas M'!$L$2:$R$29,7,0),"")</f>
        <v/>
      </c>
      <c r="K33" s="16">
        <f>IFERROR(VLOOKUP($A33,'Dukty M'!$BH$2:$BN$42,7,0),"")</f>
        <v>82.962506830060335</v>
      </c>
      <c r="L33" s="14" t="str">
        <f>IFERROR(VLOOKUP($A33,'Tropy M'!$O$2:$U$49,7,0),"")</f>
        <v/>
      </c>
      <c r="M33" s="14" t="str">
        <f>IFERROR(VLOOKUP($A33,'Grassor TR300 M'!$CR$4:$CX$37,7,0),"")</f>
        <v/>
      </c>
      <c r="N33" s="14">
        <f>IFERROR(VLOOKUP($A33,'BO M'!$S$4:$Y$46,7,0),"")</f>
        <v>62.208304784233995</v>
      </c>
      <c r="O33" s="14" t="str">
        <f>IFERROR(VLOOKUP($A33,'Szaga TR150 M'!$J$2:$P$22,7,0),"")</f>
        <v/>
      </c>
      <c r="P33" s="14" t="str">
        <f>IFERROR(VLOOKUP($A33,'Rajd Konwalii M'!$L$2:$R$48,7,0),"")</f>
        <v/>
      </c>
      <c r="Q33" s="14" t="str">
        <f>IFERROR(VLOOKUP($A33,'Korno M'!$BE$1:$BK$53,7,0),"")</f>
        <v/>
      </c>
      <c r="R33" s="14" t="str">
        <f>IFERROR(VLOOKUP($A33,'Abentojra M'!$J$1:$P$48,7,0),"")</f>
        <v/>
      </c>
      <c r="S33" s="14" t="str">
        <f>IFERROR(VLOOKUP($A33,'Mordownik M'!$P$5:$V$54,7,0),"")</f>
        <v/>
      </c>
      <c r="T33" s="14" t="str">
        <f>IFERROR(VLOOKUP($A33,'XI Kompas M'!$M$1:$S$35,7,0),"")</f>
        <v/>
      </c>
      <c r="U33" s="14">
        <f>IFERROR(VLOOKUP($A33,'H52 200 M'!$AL$6:$AR$102,7,0),"")</f>
        <v>74.354363400351929</v>
      </c>
      <c r="V33" s="14">
        <f>IFERROR(VLOOKUP($A33,'XII Szago M'!$AH$2:$AN$67,7,0),"")</f>
        <v>71.740151868086201</v>
      </c>
      <c r="W33" s="14" t="str">
        <f>IFERROR(VLOOKUP($A33,'Masakra TR200 M'!$AN$5:$AT$34,7,0),"")</f>
        <v/>
      </c>
      <c r="X33" s="10">
        <f>IFERROR(LARGE(Z33:AL33,1),0)+IFERROR(LARGE(Z33:AL33,2),0)</f>
        <v>31.170757113435659</v>
      </c>
      <c r="Y33" s="10">
        <f>IFERROR(LARGE(Z33:AL33,3),0)+IFERROR(LARGE(Z33:AL33,4),0)</f>
        <v>0</v>
      </c>
      <c r="Z33" s="14" t="str">
        <f>IFERROR(VLOOKUP(A33,'Wiosenne 360 M'!$L$2:$R$18,7,0),"")</f>
        <v/>
      </c>
      <c r="AA33" s="36">
        <f>IFERROR(VLOOKUP(A33,'NMnO M'!$AX$5:$BD$43,7,0),"")</f>
        <v>31.170757113435659</v>
      </c>
      <c r="AB33" s="36" t="str">
        <f>IFERROR(VLOOKUP(A33,'XI Szago M'!$J$3:$Q$50,7,0),"")</f>
        <v/>
      </c>
      <c r="AC33" s="14" t="str">
        <f>IFERROR(VLOOKUP($A33,'H51 100 M'!$AC$6:$AJ$153,7,0),"")</f>
        <v/>
      </c>
      <c r="AD33" s="14" t="str">
        <f>IFERROR(VLOOKUP($A33,'Harce M'!$K$6:$Q$26,7,0),"")</f>
        <v/>
      </c>
      <c r="AE33" s="14" t="str">
        <f>IFERROR(VLOOKUP($A33,'Grassor TR150 M'!$BL$4:$BR$10,7,0),"")</f>
        <v/>
      </c>
      <c r="AF33" s="36" t="str">
        <f>IFERROR(VLOOKUP($A33,'Pazur M'!$P$3:$V$29,7,0),"")</f>
        <v/>
      </c>
      <c r="AG33" s="14" t="str">
        <f>IFERROR(VLOOKUP($A33,'Szaga TR100 M'!$J$2:$P$25,7,0),"")</f>
        <v/>
      </c>
      <c r="AH33" s="36" t="str">
        <f>IFERROR(VLOOKUP($A33,'Odyseja M'!$G$2:$M$15,7,0),"")</f>
        <v/>
      </c>
      <c r="AI33" s="36" t="str">
        <f>IFERROR(VLOOKUP($A33,'Trudy M'!$K$2:$Q$18,7,0),"")</f>
        <v/>
      </c>
      <c r="AJ33" s="14" t="str">
        <f>IFERROR(VLOOKUP($A33,'H52 100 M'!$AC$6:$AI$201,7,0),"")</f>
        <v/>
      </c>
      <c r="AK33" s="14" t="str">
        <f>IFERROR(VLOOKUP($A33,'Azymut Orient M'!$O$2:$U$23,7,0),"")</f>
        <v/>
      </c>
      <c r="AL33" s="14" t="str">
        <f>IFERROR(VLOOKUP($A33,'Masakra TR100 M'!$AB$5:$AH$14,7,0),"")</f>
        <v/>
      </c>
      <c r="AM33" s="501">
        <f>MIN(COUNT(F33:W33)+MIN(COUNT(Z33:AL33)/2,2),6)</f>
        <v>6</v>
      </c>
      <c r="AN33" s="15">
        <f>COUNTIF(F33:W33,"=100")</f>
        <v>0</v>
      </c>
      <c r="AO33" s="15">
        <f>COUNTIF(Z33:AL33,"=50")</f>
        <v>0</v>
      </c>
    </row>
    <row r="34" spans="1:41" s="15" customFormat="1">
      <c r="A34">
        <v>43</v>
      </c>
      <c r="B34" s="40" t="str">
        <f>VLOOKUP($A34,id!$C:$H,6,0)</f>
        <v>Sosiński Łukasz</v>
      </c>
      <c r="C34" s="40" t="str">
        <f>VLOOKUP($A34,id!$C:$H,4,0)</f>
        <v>agmar.eu</v>
      </c>
      <c r="D34" s="2">
        <f>IF(E33=E34,D33,ROW(B32))</f>
        <v>32</v>
      </c>
      <c r="E34" s="11">
        <f>LARGE(F34:Y34,1)+LARGE(F34:Y34,2)+IFERROR(LARGE(F34:Y34,3),0)+IFERROR(LARGE(F34:Y34,4),0)+IFERROR(LARGE(F34:Y34,5),0)+IFERROR(LARGE(F34:Y34,6),0)</f>
        <v>415.88818600827148</v>
      </c>
      <c r="F34" s="14">
        <f>IFERROR(VLOOKUP(A34,'Róża M'!I:Q,7,0),"")</f>
        <v>57.302777375059527</v>
      </c>
      <c r="G34" s="14">
        <f>IFERROR(VLOOKUP($A34,'Złoto M'!AO:AU,7,0),"")</f>
        <v>78.916782891678309</v>
      </c>
      <c r="H34" s="14" t="str">
        <f>IFERROR(VLOOKUP($A34,'H51 200 M'!$AL$6:$AS$99,7,0),"")</f>
        <v/>
      </c>
      <c r="I34" s="14" t="str">
        <f>IFERROR(VLOOKUP($A34,'Dymno M'!$BD$3:$BJ$49,7,0),"")</f>
        <v/>
      </c>
      <c r="J34" s="37" t="str">
        <f>IFERROR(VLOOKUP($A34,'X Kompas M'!$L$2:$R$29,7,0),"")</f>
        <v/>
      </c>
      <c r="K34" s="16">
        <f>IFERROR(VLOOKUP($A34,'Dukty M'!$BH$2:$BN$42,7,0),"")</f>
        <v>70.186056706774977</v>
      </c>
      <c r="L34" s="14" t="str">
        <f>IFERROR(VLOOKUP($A34,'Tropy M'!$O$2:$U$49,7,0),"")</f>
        <v/>
      </c>
      <c r="M34" s="14" t="str">
        <f>IFERROR(VLOOKUP($A34,'Grassor TR300 M'!$CR$4:$CX$37,7,0),"")</f>
        <v/>
      </c>
      <c r="N34" s="14" t="str">
        <f>IFERROR(VLOOKUP($A34,'BO M'!$S$4:$Y$46,7,0),"")</f>
        <v/>
      </c>
      <c r="O34" s="14">
        <f>IFERROR(VLOOKUP($A34,'Szaga TR150 M'!$J$2:$P$22,7,0),"")</f>
        <v>70.792079207920793</v>
      </c>
      <c r="P34" s="14">
        <f>IFERROR(VLOOKUP($A34,'Rajd Konwalii M'!$L$2:$R$48,7,0),"")</f>
        <v>66.725352112676063</v>
      </c>
      <c r="Q34" s="14" t="str">
        <f>IFERROR(VLOOKUP($A34,'Korno M'!$BE$1:$BK$53,7,0),"")</f>
        <v/>
      </c>
      <c r="R34" s="14" t="str">
        <f>IFERROR(VLOOKUP($A34,'Abentojra M'!$J$1:$P$48,7,0),"")</f>
        <v/>
      </c>
      <c r="S34" s="14" t="str">
        <f>IFERROR(VLOOKUP($A34,'Mordownik M'!$P$5:$V$54,7,0),"")</f>
        <v/>
      </c>
      <c r="T34" s="14" t="str">
        <f>IFERROR(VLOOKUP($A34,'XI Kompas M'!$M$1:$S$35,7,0),"")</f>
        <v/>
      </c>
      <c r="U34" s="14">
        <f>IFERROR(VLOOKUP($A34,'H52 200 M'!$AL$6:$AR$102,7,0),"")</f>
        <v>55.650686263580205</v>
      </c>
      <c r="V34" s="14" t="str">
        <f>IFERROR(VLOOKUP($A34,'XII Szago M'!$AH$2:$AN$67,7,0),"")</f>
        <v/>
      </c>
      <c r="W34" s="14" t="str">
        <f>IFERROR(VLOOKUP($A34,'Masakra TR200 M'!$AN$5:$AT$34,7,0),"")</f>
        <v/>
      </c>
      <c r="X34" s="10">
        <f>IFERROR(LARGE(Z34:AL34,1),0)+IFERROR(LARGE(Z34:AL34,2),0)</f>
        <v>71.965137714161784</v>
      </c>
      <c r="Y34" s="10">
        <f>IFERROR(LARGE(Z34:AL34,3),0)+IFERROR(LARGE(Z34:AL34,4),0)</f>
        <v>0</v>
      </c>
      <c r="Z34" s="14" t="str">
        <f>IFERROR(VLOOKUP(A34,'Wiosenne 360 M'!$L$2:$R$18,7,0),"")</f>
        <v/>
      </c>
      <c r="AA34" s="36" t="str">
        <f>IFERROR(VLOOKUP(A34,'NMnO M'!$AX$5:$BD$43,7,0),"")</f>
        <v/>
      </c>
      <c r="AB34" s="36" t="str">
        <f>IFERROR(VLOOKUP(A34,'XI Szago M'!$J$3:$Q$50,7,0),"")</f>
        <v/>
      </c>
      <c r="AC34" s="14" t="str">
        <f>IFERROR(VLOOKUP($A34,'H51 100 M'!$AC$6:$AJ$153,7,0),"")</f>
        <v/>
      </c>
      <c r="AD34" s="14" t="str">
        <f>IFERROR(VLOOKUP($A34,'Harce M'!$K$6:$Q$26,7,0),"")</f>
        <v/>
      </c>
      <c r="AE34" s="14">
        <f>IFERROR(VLOOKUP($A34,'Grassor TR150 M'!$BL$4:$BR$10,7,0),"")</f>
        <v>50</v>
      </c>
      <c r="AF34" s="36" t="str">
        <f>IFERROR(VLOOKUP($A34,'Pazur M'!$P$3:$V$29,7,0),"")</f>
        <v/>
      </c>
      <c r="AG34" s="14" t="str">
        <f>IFERROR(VLOOKUP($A34,'Szaga TR100 M'!$J$2:$P$25,7,0),"")</f>
        <v/>
      </c>
      <c r="AH34" s="36" t="str">
        <f>IFERROR(VLOOKUP($A34,'Odyseja M'!$G$2:$M$15,7,0),"")</f>
        <v/>
      </c>
      <c r="AI34" s="36" t="str">
        <f>IFERROR(VLOOKUP($A34,'Trudy M'!$K$2:$Q$18,7,0),"")</f>
        <v/>
      </c>
      <c r="AJ34" s="14" t="str">
        <f>IFERROR(VLOOKUP($A34,'H52 100 M'!$AC$6:$AI$201,7,0),"")</f>
        <v/>
      </c>
      <c r="AK34" s="14">
        <f>IFERROR(VLOOKUP($A34,'Azymut Orient M'!$O$2:$U$23,7,0),"")</f>
        <v>21.965137714161791</v>
      </c>
      <c r="AL34" s="14" t="str">
        <f>IFERROR(VLOOKUP($A34,'Masakra TR100 M'!$AB$5:$AH$14,7,0),"")</f>
        <v/>
      </c>
      <c r="AM34" s="501">
        <f>MIN(COUNT(F34:W34)+MIN(COUNT(Z34:AL34)/2,2),6)</f>
        <v>6</v>
      </c>
      <c r="AN34" s="15">
        <f>COUNTIF(F34:W34,"=100")</f>
        <v>0</v>
      </c>
      <c r="AO34" s="15">
        <f>COUNTIF(Z34:AL34,"=50")</f>
        <v>1</v>
      </c>
    </row>
    <row r="35" spans="1:41" s="15" customFormat="1">
      <c r="A35">
        <v>71</v>
      </c>
      <c r="B35" s="40" t="str">
        <f>VLOOKUP($A35,id!$C:$H,6,0)</f>
        <v>Zawadzki Artur</v>
      </c>
      <c r="C35" s="40">
        <f>VLOOKUP($A35,id!$C:$H,4,0)</f>
        <v>0</v>
      </c>
      <c r="D35" s="2">
        <f>IF(E34=E35,D34,ROW(B33))</f>
        <v>33</v>
      </c>
      <c r="E35" s="11">
        <f>LARGE(F35:Y35,1)+LARGE(F35:Y35,2)+IFERROR(LARGE(F35:Y35,3),0)+IFERROR(LARGE(F35:Y35,4),0)+IFERROR(LARGE(F35:Y35,5),0)+IFERROR(LARGE(F35:Y35,6),0)</f>
        <v>397.30493004855867</v>
      </c>
      <c r="F35" s="14"/>
      <c r="G35" s="14">
        <f>IFERROR(VLOOKUP($A35,'Złoto M'!AO:AU,7,0),"")</f>
        <v>71.025104602510467</v>
      </c>
      <c r="H35" s="14">
        <f>IFERROR(VLOOKUP($A35,'H51 200 M'!$AL$6:$AS$99,7,0),"")</f>
        <v>18.341365061007682</v>
      </c>
      <c r="I35" s="14" t="str">
        <f>IFERROR(VLOOKUP($A35,'Dymno M'!$BD$3:$BJ$49,7,0),"")</f>
        <v/>
      </c>
      <c r="J35" s="37" t="str">
        <f>IFERROR(VLOOKUP($A35,'X Kompas M'!$L$2:$R$29,7,0),"")</f>
        <v/>
      </c>
      <c r="K35" s="16" t="str">
        <f>IFERROR(VLOOKUP($A35,'Dukty M'!$BH$2:$BN$42,7,0),"")</f>
        <v/>
      </c>
      <c r="L35" s="14">
        <f>IFERROR(VLOOKUP($A35,'Tropy M'!$O$2:$U$49,7,0),"")</f>
        <v>77.841981806739483</v>
      </c>
      <c r="M35" s="14" t="str">
        <f>IFERROR(VLOOKUP($A35,'Grassor TR300 M'!$CR$4:$CX$37,7,0),"")</f>
        <v/>
      </c>
      <c r="N35" s="14" t="str">
        <f>IFERROR(VLOOKUP($A35,'BO M'!$S$4:$Y$46,7,0),"")</f>
        <v/>
      </c>
      <c r="O35" s="14" t="str">
        <f>IFERROR(VLOOKUP($A35,'Szaga TR150 M'!$J$2:$P$22,7,0),"")</f>
        <v/>
      </c>
      <c r="P35" s="14" t="str">
        <f>IFERROR(VLOOKUP($A35,'Rajd Konwalii M'!$L$2:$R$48,7,0),"")</f>
        <v/>
      </c>
      <c r="Q35" s="14" t="str">
        <f>IFERROR(VLOOKUP($A35,'Korno M'!$BE$1:$BK$53,7,0),"")</f>
        <v/>
      </c>
      <c r="R35" s="14">
        <f>IFERROR(VLOOKUP($A35,'Abentojra M'!$J$1:$P$48,7,0),"")</f>
        <v>66.889899024948861</v>
      </c>
      <c r="S35" s="14" t="str">
        <f>IFERROR(VLOOKUP($A35,'Mordownik M'!$P$5:$V$54,7,0),"")</f>
        <v/>
      </c>
      <c r="T35" s="14" t="str">
        <f>IFERROR(VLOOKUP($A35,'XI Kompas M'!$M$1:$S$35,7,0),"")</f>
        <v/>
      </c>
      <c r="U35" s="14" t="str">
        <f>IFERROR(VLOOKUP($A35,'H52 200 M'!$AL$6:$AR$102,7,0),"")</f>
        <v/>
      </c>
      <c r="V35" s="14">
        <f>IFERROR(VLOOKUP($A35,'XII Szago M'!$AH$2:$AN$67,7,0),"")</f>
        <v>62.900030812549453</v>
      </c>
      <c r="W35" s="14" t="str">
        <f>IFERROR(VLOOKUP($A35,'Masakra TR200 M'!$AN$5:$AT$34,7,0),"")</f>
        <v/>
      </c>
      <c r="X35" s="10">
        <f>IFERROR(LARGE(Z35:AL35,1),0)+IFERROR(LARGE(Z35:AL35,2),0)</f>
        <v>89.132342867554343</v>
      </c>
      <c r="Y35" s="10">
        <f>IFERROR(LARGE(Z35:AL35,3),0)+IFERROR(LARGE(Z35:AL35,4),0)</f>
        <v>29.515570934256047</v>
      </c>
      <c r="Z35" s="14">
        <f>IFERROR(VLOOKUP(A35,'Wiosenne 360 M'!$L$2:$R$18,7,0),"")</f>
        <v>29.515570934256047</v>
      </c>
      <c r="AA35" s="36" t="str">
        <f>IFERROR(VLOOKUP(A35,'NMnO M'!$AX$5:$BD$43,7,0),"")</f>
        <v/>
      </c>
      <c r="AB35" s="36" t="str">
        <f>IFERROR(VLOOKUP(A35,'XI Szago M'!$J$3:$Q$50,7,0),"")</f>
        <v/>
      </c>
      <c r="AC35" s="14" t="str">
        <f>IFERROR(VLOOKUP($A35,'H51 100 M'!$AC$6:$AJ$153,7,0),"")</f>
        <v/>
      </c>
      <c r="AD35" s="14" t="str">
        <f>IFERROR(VLOOKUP($A35,'Harce M'!$K$6:$Q$26,7,0),"")</f>
        <v/>
      </c>
      <c r="AE35" s="14" t="str">
        <f>IFERROR(VLOOKUP($A35,'Grassor TR150 M'!$BL$4:$BR$10,7,0),"")</f>
        <v/>
      </c>
      <c r="AF35" s="36" t="str">
        <f>IFERROR(VLOOKUP($A35,'Pazur M'!$P$3:$V$29,7,0),"")</f>
        <v/>
      </c>
      <c r="AG35" s="14">
        <f>IFERROR(VLOOKUP($A35,'Szaga TR100 M'!$J$2:$P$25,7,0),"")</f>
        <v>41.514360313315926</v>
      </c>
      <c r="AH35" s="36" t="str">
        <f>IFERROR(VLOOKUP($A35,'Odyseja M'!$G$2:$M$15,7,0),"")</f>
        <v/>
      </c>
      <c r="AI35" s="36" t="str">
        <f>IFERROR(VLOOKUP($A35,'Trudy M'!$K$2:$Q$18,7,0),"")</f>
        <v/>
      </c>
      <c r="AJ35" s="14">
        <f>IFERROR(VLOOKUP($A35,'H52 100 M'!$AC$6:$AI$201,7,0),"")</f>
        <v>47.617982554238424</v>
      </c>
      <c r="AK35" s="14" t="str">
        <f>IFERROR(VLOOKUP($A35,'Azymut Orient M'!$O$2:$U$23,7,0),"")</f>
        <v/>
      </c>
      <c r="AL35" s="14" t="str">
        <f>IFERROR(VLOOKUP($A35,'Masakra TR100 M'!$AB$5:$AH$14,7,0),"")</f>
        <v/>
      </c>
      <c r="AM35" s="501">
        <f>MIN(COUNT(F35:W35)+MIN(COUNT(Z35:AL35)/2,2),6)</f>
        <v>6</v>
      </c>
      <c r="AN35" s="15">
        <f>COUNTIF(F35:W35,"=100")</f>
        <v>0</v>
      </c>
      <c r="AO35" s="15">
        <f>COUNTIF(Z35:AL35,"=50")</f>
        <v>0</v>
      </c>
    </row>
    <row r="36" spans="1:41" s="15" customFormat="1">
      <c r="A36">
        <v>41</v>
      </c>
      <c r="B36" s="40" t="str">
        <f>VLOOKUP($A36,id!$C:$H,6,0)</f>
        <v>Sójka Tomasz</v>
      </c>
      <c r="C36" s="40" t="str">
        <f>VLOOKUP($A36,id!$C:$H,4,0)</f>
        <v>RKS Fiedorek</v>
      </c>
      <c r="D36" s="2">
        <f>IF(E35=E36,D35,ROW(B34))</f>
        <v>34</v>
      </c>
      <c r="E36" s="11">
        <f>LARGE(F36:Y36,1)+LARGE(F36:Y36,2)+IFERROR(LARGE(F36:Y36,3),0)+IFERROR(LARGE(F36:Y36,4),0)+IFERROR(LARGE(F36:Y36,5),0)+IFERROR(LARGE(F36:Y36,6),0)</f>
        <v>395.42483464132215</v>
      </c>
      <c r="F36" s="14">
        <f>IFERROR(VLOOKUP(A36,'Róża M'!I:Q,7,0),"")</f>
        <v>60.953041869072379</v>
      </c>
      <c r="G36" s="14" t="str">
        <f>IFERROR(VLOOKUP($A36,'Złoto M'!AO:AU,7,0),"")</f>
        <v/>
      </c>
      <c r="H36" s="14" t="str">
        <f>IFERROR(VLOOKUP($A36,'H51 200 M'!$AL$6:$AS$99,7,0),"")</f>
        <v/>
      </c>
      <c r="I36" s="14" t="str">
        <f>IFERROR(VLOOKUP($A36,'Dymno M'!$BD$3:$BJ$49,7,0),"")</f>
        <v/>
      </c>
      <c r="J36" s="37" t="str">
        <f>IFERROR(VLOOKUP($A36,'X Kompas M'!$L$2:$R$29,7,0),"")</f>
        <v/>
      </c>
      <c r="K36" s="16" t="str">
        <f>IFERROR(VLOOKUP($A36,'Dukty M'!$BH$2:$BN$42,7,0),"")</f>
        <v/>
      </c>
      <c r="L36" s="14" t="str">
        <f>IFERROR(VLOOKUP($A36,'Tropy M'!$O$2:$U$49,7,0),"")</f>
        <v/>
      </c>
      <c r="M36" s="14">
        <f>IFERROR(VLOOKUP($A36,'Grassor TR300 M'!$CR$4:$CX$37,7,0),"")</f>
        <v>43.774017618834662</v>
      </c>
      <c r="N36" s="14">
        <f>IFERROR(VLOOKUP($A36,'BO M'!$S$4:$Y$46,7,0),"")</f>
        <v>38.34465036875801</v>
      </c>
      <c r="O36" s="14" t="str">
        <f>IFERROR(VLOOKUP($A36,'Szaga TR150 M'!$J$2:$P$22,7,0),"")</f>
        <v/>
      </c>
      <c r="P36" s="14" t="str">
        <f>IFERROR(VLOOKUP($A36,'Rajd Konwalii M'!$L$2:$R$48,7,0),"")</f>
        <v/>
      </c>
      <c r="Q36" s="14">
        <f>IFERROR(VLOOKUP($A36,'Korno M'!$BE$1:$BK$53,7,0),"")</f>
        <v>77.451283632646721</v>
      </c>
      <c r="R36" s="14">
        <f>IFERROR(VLOOKUP($A36,'Abentojra M'!$J$1:$P$48,7,0),"")</f>
        <v>72.919503707066141</v>
      </c>
      <c r="S36" s="14">
        <f>IFERROR(VLOOKUP($A36,'Mordownik M'!$P$5:$V$54,7,0),"")</f>
        <v>54.018199233716444</v>
      </c>
      <c r="T36" s="14" t="str">
        <f>IFERROR(VLOOKUP($A36,'XI Kompas M'!$M$1:$S$35,7,0),"")</f>
        <v/>
      </c>
      <c r="U36" s="14" t="str">
        <f>IFERROR(VLOOKUP($A36,'H52 200 M'!$AL$6:$AR$102,7,0),"")</f>
        <v/>
      </c>
      <c r="V36" s="14">
        <f>IFERROR(VLOOKUP($A36,'XII Szago M'!$AH$2:$AN$67,7,0),"")</f>
        <v>22.414316530369263</v>
      </c>
      <c r="W36" s="14">
        <f>IFERROR(VLOOKUP($A36,'Masakra TR200 M'!$AN$5:$AT$34,7,0),"")</f>
        <v>81.340353363051506</v>
      </c>
      <c r="X36" s="10">
        <f>IFERROR(LARGE(Z36:AL36,1),0)+IFERROR(LARGE(Z36:AL36,2),0)</f>
        <v>48.742452835768972</v>
      </c>
      <c r="Y36" s="10">
        <f>IFERROR(LARGE(Z36:AL36,3),0)+IFERROR(LARGE(Z36:AL36,4),0)</f>
        <v>0</v>
      </c>
      <c r="Z36" s="14" t="str">
        <f>IFERROR(VLOOKUP(A36,'Wiosenne 360 M'!$L$2:$R$18,7,0),"")</f>
        <v/>
      </c>
      <c r="AA36" s="36">
        <f>IFERROR(VLOOKUP(A36,'NMnO M'!$AX$5:$BD$43,7,0),"")</f>
        <v>17.564291916228736</v>
      </c>
      <c r="AB36" s="36" t="str">
        <f>IFERROR(VLOOKUP(A36,'XI Szago M'!$J$3:$Q$50,7,0),"")</f>
        <v/>
      </c>
      <c r="AC36" s="14" t="str">
        <f>IFERROR(VLOOKUP($A36,'H51 100 M'!$AC$6:$AJ$153,7,0),"")</f>
        <v/>
      </c>
      <c r="AD36" s="14" t="str">
        <f>IFERROR(VLOOKUP($A36,'Harce M'!$K$6:$Q$26,7,0),"")</f>
        <v/>
      </c>
      <c r="AE36" s="14" t="str">
        <f>IFERROR(VLOOKUP($A36,'Grassor TR150 M'!$BL$4:$BR$10,7,0),"")</f>
        <v/>
      </c>
      <c r="AF36" s="36" t="str">
        <f>IFERROR(VLOOKUP($A36,'Pazur M'!$P$3:$V$29,7,0),"")</f>
        <v/>
      </c>
      <c r="AG36" s="14" t="str">
        <f>IFERROR(VLOOKUP($A36,'Szaga TR100 M'!$J$2:$P$25,7,0),"")</f>
        <v/>
      </c>
      <c r="AH36" s="36" t="str">
        <f>IFERROR(VLOOKUP($A36,'Odyseja M'!$G$2:$M$15,7,0),"")</f>
        <v/>
      </c>
      <c r="AI36" s="36" t="str">
        <f>IFERROR(VLOOKUP($A36,'Trudy M'!$K$2:$Q$18,7,0),"")</f>
        <v/>
      </c>
      <c r="AJ36" s="14" t="str">
        <f>IFERROR(VLOOKUP($A36,'H52 100 M'!$AC$6:$AI$201,7,0),"")</f>
        <v/>
      </c>
      <c r="AK36" s="14">
        <f>IFERROR(VLOOKUP($A36,'Azymut Orient M'!$O$2:$U$23,7,0),"")</f>
        <v>31.178160919540236</v>
      </c>
      <c r="AL36" s="14" t="str">
        <f>IFERROR(VLOOKUP($A36,'Masakra TR100 M'!$AB$5:$AH$14,7,0),"")</f>
        <v/>
      </c>
      <c r="AM36" s="501">
        <f>MIN(COUNT(F36:W36)+MIN(COUNT(Z36:AL36)/2,2),6)</f>
        <v>6</v>
      </c>
      <c r="AN36" s="15">
        <f>COUNTIF(F36:W36,"=100")</f>
        <v>0</v>
      </c>
      <c r="AO36" s="15">
        <f>COUNTIF(Z36:AL36,"=50")</f>
        <v>0</v>
      </c>
    </row>
    <row r="37" spans="1:41" s="15" customFormat="1">
      <c r="A37" s="15">
        <v>15</v>
      </c>
      <c r="B37" s="40" t="str">
        <f>VLOOKUP($A37,id!$C:$H,6,0)</f>
        <v>Orłowski Leszek</v>
      </c>
      <c r="C37" s="40" t="str">
        <f>VLOOKUP($A37,id!$C:$H,4,0)</f>
        <v>Troll Team</v>
      </c>
      <c r="D37" s="2">
        <f>IF(E36=E37,D36,ROW(B35))</f>
        <v>35</v>
      </c>
      <c r="E37" s="11">
        <f>LARGE(F37:Y37,1)+LARGE(F37:Y37,2)+IFERROR(LARGE(F37:Y37,3),0)+IFERROR(LARGE(F37:Y37,4),0)+IFERROR(LARGE(F37:Y37,5),0)+IFERROR(LARGE(F37:Y37,6),0)</f>
        <v>393.08425509900854</v>
      </c>
      <c r="F37" s="14">
        <f>IFERROR(VLOOKUP(A37,'Róża M'!I:Q,7,0),"")</f>
        <v>77.512435150024061</v>
      </c>
      <c r="G37" s="14">
        <f>IFERROR(VLOOKUP($A37,'Złoto M'!AO:AU,7,0),"")</f>
        <v>80.833333333333343</v>
      </c>
      <c r="H37" s="14">
        <f>IFERROR(VLOOKUP($A37,'H51 200 M'!$AL$6:$AS$99,7,0),"")</f>
        <v>54.128805048873325</v>
      </c>
      <c r="I37" s="14">
        <f>IFERROR(VLOOKUP($A37,'Dymno M'!$BD$3:$BJ$49,7,0),"")</f>
        <v>32.801492963903208</v>
      </c>
      <c r="J37" s="37">
        <f>IFERROR(VLOOKUP($A37,'X Kompas M'!$L$2:$R$29,7,0),"")</f>
        <v>26.654712831367263</v>
      </c>
      <c r="K37" s="16">
        <f>IFERROR(VLOOKUP($A37,'Dukty M'!$BH$2:$BN$42,7,0),"")</f>
        <v>54.817125510644978</v>
      </c>
      <c r="L37" s="14" t="str">
        <f>IFERROR(VLOOKUP($A37,'Tropy M'!$O$2:$U$49,7,0),"")</f>
        <v/>
      </c>
      <c r="M37" s="14">
        <f>IFERROR(VLOOKUP($A37,'Grassor TR300 M'!$CR$4:$CX$37,7,0),"")</f>
        <v>53.528010675205429</v>
      </c>
      <c r="N37" s="14" t="str">
        <f>IFERROR(VLOOKUP($A37,'BO M'!$S$4:$Y$46,7,0),"")</f>
        <v/>
      </c>
      <c r="O37" s="14">
        <f>IFERROR(VLOOKUP($A37,'Szaga TR150 M'!$J$2:$P$22,7,0),"")</f>
        <v>67.612293144208053</v>
      </c>
      <c r="P37" s="14">
        <f>IFERROR(VLOOKUP($A37,'Rajd Konwalii M'!$L$2:$R$48,7,0),"")</f>
        <v>53.531073446327682</v>
      </c>
      <c r="Q37" s="14" t="str">
        <f>IFERROR(VLOOKUP($A37,'Korno M'!$BE$1:$BK$53,7,0),"")</f>
        <v/>
      </c>
      <c r="R37" s="14" t="str">
        <f>IFERROR(VLOOKUP($A37,'Abentojra M'!$J$1:$P$48,7,0),"")</f>
        <v/>
      </c>
      <c r="S37" s="14" t="str">
        <f>IFERROR(VLOOKUP($A37,'Mordownik M'!$P$5:$V$54,7,0),"")</f>
        <v/>
      </c>
      <c r="T37" s="14">
        <f>IFERROR(VLOOKUP($A37,'XI Kompas M'!$M$1:$S$35,7,0),"")</f>
        <v>53.413654618473899</v>
      </c>
      <c r="U37" s="14">
        <f>IFERROR(VLOOKUP($A37,'H52 200 M'!$AL$6:$AR$102,7,0),"")</f>
        <v>58.180262911924757</v>
      </c>
      <c r="V37" s="14" t="str">
        <f>IFERROR(VLOOKUP($A37,'XII Szago M'!$AH$2:$AN$67,7,0),"")</f>
        <v/>
      </c>
      <c r="W37" s="14" t="str">
        <f>IFERROR(VLOOKUP($A37,'Masakra TR200 M'!$AN$5:$AT$34,7,0),"")</f>
        <v/>
      </c>
      <c r="X37" s="10">
        <f>IFERROR(LARGE(Z37:AL37,1),0)+IFERROR(LARGE(Z37:AL37,2),0)</f>
        <v>46.655671038278598</v>
      </c>
      <c r="Y37" s="10">
        <f>IFERROR(LARGE(Z37:AL37,3),0)+IFERROR(LARGE(Z37:AL37,4),0)</f>
        <v>0</v>
      </c>
      <c r="Z37" s="14" t="str">
        <f>IFERROR(VLOOKUP(A37,'Wiosenne 360 M'!$L$2:$R$18,7,0),"")</f>
        <v/>
      </c>
      <c r="AA37" s="36" t="str">
        <f>IFERROR(VLOOKUP(A37,'NMnO M'!$AX$5:$BD$43,7,0),"")</f>
        <v/>
      </c>
      <c r="AB37" s="36">
        <f>IFERROR(VLOOKUP(A37,'XI Szago M'!$J$3:$Q$50,7,0),"")</f>
        <v>20.383124140731709</v>
      </c>
      <c r="AC37" s="14" t="str">
        <f>IFERROR(VLOOKUP($A37,'H51 100 M'!$AC$6:$AJ$153,7,0),"")</f>
        <v/>
      </c>
      <c r="AD37" s="14" t="str">
        <f>IFERROR(VLOOKUP($A37,'Harce M'!$K$6:$Q$26,7,0),"")</f>
        <v/>
      </c>
      <c r="AE37" s="14" t="str">
        <f>IFERROR(VLOOKUP($A37,'Grassor TR150 M'!$BL$4:$BR$10,7,0),"")</f>
        <v/>
      </c>
      <c r="AF37" s="36">
        <f>IFERROR(VLOOKUP($A37,'Pazur M'!$P$3:$V$29,7,0),"")</f>
        <v>26.272546897546885</v>
      </c>
      <c r="AG37" s="14" t="str">
        <f>IFERROR(VLOOKUP($A37,'Szaga TR100 M'!$J$2:$P$25,7,0),"")</f>
        <v/>
      </c>
      <c r="AH37" s="36" t="str">
        <f>IFERROR(VLOOKUP($A37,'Odyseja M'!$G$2:$M$15,7,0),"")</f>
        <v/>
      </c>
      <c r="AI37" s="36" t="str">
        <f>IFERROR(VLOOKUP($A37,'Trudy M'!$K$2:$Q$18,7,0),"")</f>
        <v/>
      </c>
      <c r="AJ37" s="14" t="str">
        <f>IFERROR(VLOOKUP($A37,'H52 100 M'!$AC$6:$AI$201,7,0),"")</f>
        <v/>
      </c>
      <c r="AK37" s="14" t="str">
        <f>IFERROR(VLOOKUP($A37,'Azymut Orient M'!$O$2:$U$23,7,0),"")</f>
        <v/>
      </c>
      <c r="AL37" s="14" t="str">
        <f>IFERROR(VLOOKUP($A37,'Masakra TR100 M'!$AB$5:$AH$14,7,0),"")</f>
        <v/>
      </c>
      <c r="AM37" s="501">
        <f>MIN(COUNT(F37:W37)+MIN(COUNT(Z37:AL37)/2,2),6)</f>
        <v>6</v>
      </c>
      <c r="AN37" s="15">
        <f>COUNTIF(F37:W37,"=100")</f>
        <v>0</v>
      </c>
      <c r="AO37" s="15">
        <f>COUNTIF(Z37:AL37,"=50")</f>
        <v>0</v>
      </c>
    </row>
    <row r="38" spans="1:41" s="15" customFormat="1">
      <c r="A38">
        <v>16</v>
      </c>
      <c r="B38" s="40" t="str">
        <f>VLOOKUP($A38,id!$C:$H,6,0)</f>
        <v>Papis Leszek</v>
      </c>
      <c r="C38" s="40" t="str">
        <f>VLOOKUP($A38,id!$C:$H,4,0)</f>
        <v>Troll Team</v>
      </c>
      <c r="D38" s="2">
        <f>IF(E37=E38,D37,ROW(B36))</f>
        <v>36</v>
      </c>
      <c r="E38" s="11">
        <f>LARGE(F38:Y38,1)+LARGE(F38:Y38,2)+IFERROR(LARGE(F38:Y38,3),0)+IFERROR(LARGE(F38:Y38,4),0)+IFERROR(LARGE(F38:Y38,5),0)+IFERROR(LARGE(F38:Y38,6),0)</f>
        <v>391.79973394790204</v>
      </c>
      <c r="F38" s="14">
        <f>IFERROR(VLOOKUP(A38,'Róża M'!I:Q,7,0),"")</f>
        <v>77.512435150024061</v>
      </c>
      <c r="G38" s="14">
        <f>IFERROR(VLOOKUP($A38,'Złoto M'!AO:AU,7,0),"")</f>
        <v>80.833333333333343</v>
      </c>
      <c r="H38" s="14">
        <f>IFERROR(VLOOKUP($A38,'H51 200 M'!$AL$6:$AS$99,7,0),"")</f>
        <v>54.126257810988676</v>
      </c>
      <c r="I38" s="14">
        <f>IFERROR(VLOOKUP($A38,'Dymno M'!$BD$3:$BJ$49,7,0),"")</f>
        <v>32.801492963903208</v>
      </c>
      <c r="J38" s="37">
        <f>IFERROR(VLOOKUP($A38,'X Kompas M'!$L$2:$R$29,7,0),"")</f>
        <v>26.654712831367263</v>
      </c>
      <c r="K38" s="16" t="str">
        <f>IFERROR(VLOOKUP($A38,'Dukty M'!$BH$2:$BN$42,7,0),"")</f>
        <v/>
      </c>
      <c r="L38" s="14" t="str">
        <f>IFERROR(VLOOKUP($A38,'Tropy M'!$O$2:$U$49,7,0),"")</f>
        <v/>
      </c>
      <c r="M38" s="14">
        <f>IFERROR(VLOOKUP($A38,'Grassor TR300 M'!$CR$4:$CX$37,7,0),"")</f>
        <v>51.743743652698583</v>
      </c>
      <c r="N38" s="14" t="str">
        <f>IFERROR(VLOOKUP($A38,'BO M'!$S$4:$Y$46,7,0),"")</f>
        <v/>
      </c>
      <c r="O38" s="14">
        <f>IFERROR(VLOOKUP($A38,'Szaga TR150 M'!$J$2:$P$22,7,0),"")</f>
        <v>67.612293144208053</v>
      </c>
      <c r="P38" s="14">
        <f>IFERROR(VLOOKUP($A38,'Rajd Konwalii M'!$L$2:$R$48,7,0),"")</f>
        <v>53.531073446327682</v>
      </c>
      <c r="Q38" s="14" t="str">
        <f>IFERROR(VLOOKUP($A38,'Korno M'!$BE$1:$BK$53,7,0),"")</f>
        <v/>
      </c>
      <c r="R38" s="14" t="str">
        <f>IFERROR(VLOOKUP($A38,'Abentojra M'!$J$1:$P$48,7,0),"")</f>
        <v/>
      </c>
      <c r="S38" s="14" t="str">
        <f>IFERROR(VLOOKUP($A38,'Mordownik M'!$P$5:$V$54,7,0),"")</f>
        <v/>
      </c>
      <c r="T38" s="14">
        <f>IFERROR(VLOOKUP($A38,'XI Kompas M'!$M$1:$S$35,7,0),"")</f>
        <v>53.413654618473899</v>
      </c>
      <c r="U38" s="14">
        <f>IFERROR(VLOOKUP($A38,'H52 200 M'!$AL$6:$AR$102,7,0),"")</f>
        <v>58.184341063020256</v>
      </c>
      <c r="V38" s="14" t="str">
        <f>IFERROR(VLOOKUP($A38,'XII Szago M'!$AH$2:$AN$67,7,0),"")</f>
        <v/>
      </c>
      <c r="W38" s="14">
        <f>IFERROR(VLOOKUP($A38,'Masakra TR200 M'!$AN$5:$AT$34,7,0),"")</f>
        <v>8.0897823031108249</v>
      </c>
      <c r="X38" s="10">
        <f>IFERROR(LARGE(Z38:AL38,1),0)+IFERROR(LARGE(Z38:AL38,2),0)</f>
        <v>46.655671038278598</v>
      </c>
      <c r="Y38" s="10">
        <f>IFERROR(LARGE(Z38:AL38,3),0)+IFERROR(LARGE(Z38:AL38,4),0)</f>
        <v>0</v>
      </c>
      <c r="Z38" s="14" t="str">
        <f>IFERROR(VLOOKUP(A38,'Wiosenne 360 M'!$L$2:$R$18,7,0),"")</f>
        <v/>
      </c>
      <c r="AA38" s="36" t="str">
        <f>IFERROR(VLOOKUP(A38,'NMnO M'!$AX$5:$BD$43,7,0),"")</f>
        <v/>
      </c>
      <c r="AB38" s="36">
        <f>IFERROR(VLOOKUP(A38,'XI Szago M'!$J$3:$Q$50,7,0),"")</f>
        <v>20.383124140731709</v>
      </c>
      <c r="AC38" s="14" t="str">
        <f>IFERROR(VLOOKUP($A38,'H51 100 M'!$AC$6:$AJ$153,7,0),"")</f>
        <v/>
      </c>
      <c r="AD38" s="14" t="str">
        <f>IFERROR(VLOOKUP($A38,'Harce M'!$K$6:$Q$26,7,0),"")</f>
        <v/>
      </c>
      <c r="AE38" s="14" t="str">
        <f>IFERROR(VLOOKUP($A38,'Grassor TR150 M'!$BL$4:$BR$10,7,0),"")</f>
        <v/>
      </c>
      <c r="AF38" s="36">
        <f>IFERROR(VLOOKUP($A38,'Pazur M'!$P$3:$V$29,7,0),"")</f>
        <v>26.272546897546885</v>
      </c>
      <c r="AG38" s="14" t="str">
        <f>IFERROR(VLOOKUP($A38,'Szaga TR100 M'!$J$2:$P$25,7,0),"")</f>
        <v/>
      </c>
      <c r="AH38" s="36" t="str">
        <f>IFERROR(VLOOKUP($A38,'Odyseja M'!$G$2:$M$15,7,0),"")</f>
        <v/>
      </c>
      <c r="AI38" s="36" t="str">
        <f>IFERROR(VLOOKUP($A38,'Trudy M'!$K$2:$Q$18,7,0),"")</f>
        <v/>
      </c>
      <c r="AJ38" s="14" t="str">
        <f>IFERROR(VLOOKUP($A38,'H52 100 M'!$AC$6:$AI$201,7,0),"")</f>
        <v/>
      </c>
      <c r="AK38" s="14" t="str">
        <f>IFERROR(VLOOKUP($A38,'Azymut Orient M'!$O$2:$U$23,7,0),"")</f>
        <v/>
      </c>
      <c r="AL38" s="14" t="str">
        <f>IFERROR(VLOOKUP($A38,'Masakra TR100 M'!$AB$5:$AH$14,7,0),"")</f>
        <v/>
      </c>
      <c r="AM38" s="501">
        <f>MIN(COUNT(F38:W38)+MIN(COUNT(Z38:AL38)/2,2),6)</f>
        <v>6</v>
      </c>
      <c r="AN38" s="15">
        <f>COUNTIF(F38:W38,"=100")</f>
        <v>0</v>
      </c>
      <c r="AO38" s="15">
        <f>COUNTIF(Z38:AL38,"=50")</f>
        <v>0</v>
      </c>
    </row>
    <row r="39" spans="1:41" s="15" customFormat="1">
      <c r="A39">
        <v>42</v>
      </c>
      <c r="B39" s="40" t="str">
        <f>VLOOKUP($A39,id!$C:$H,6,0)</f>
        <v>Rygalski Grzegorz</v>
      </c>
      <c r="C39" s="40" t="str">
        <f>VLOOKUP($A39,id!$C:$H,4,0)</f>
        <v>Welocypedy</v>
      </c>
      <c r="D39" s="2">
        <f>IF(E38=E39,D38,ROW(B37))</f>
        <v>37</v>
      </c>
      <c r="E39" s="11">
        <f>LARGE(F39:Y39,1)+LARGE(F39:Y39,2)+IFERROR(LARGE(F39:Y39,3),0)+IFERROR(LARGE(F39:Y39,4),0)+IFERROR(LARGE(F39:Y39,5),0)+IFERROR(LARGE(F39:Y39,6),0)</f>
        <v>387.68375892099641</v>
      </c>
      <c r="F39" s="14">
        <f>IFERROR(VLOOKUP(A39,'Róża M'!I:Q,7,0),"")</f>
        <v>60.03148105958617</v>
      </c>
      <c r="G39" s="14">
        <f>IFERROR(VLOOKUP($A39,'Złoto M'!AO:AU,7,0),"")</f>
        <v>64.260808926080884</v>
      </c>
      <c r="H39" s="14" t="str">
        <f>IFERROR(VLOOKUP($A39,'H51 200 M'!$AL$6:$AS$99,7,0),"")</f>
        <v/>
      </c>
      <c r="I39" s="14">
        <f>IFERROR(VLOOKUP($A39,'Dymno M'!$BD$3:$BJ$49,7,0),"")</f>
        <v>42.274731584706544</v>
      </c>
      <c r="J39" s="37" t="str">
        <f>IFERROR(VLOOKUP($A39,'X Kompas M'!$L$2:$R$29,7,0),"")</f>
        <v/>
      </c>
      <c r="K39" s="16">
        <f>IFERROR(VLOOKUP($A39,'Dukty M'!$BH$2:$BN$42,7,0),"")</f>
        <v>62.064220337310168</v>
      </c>
      <c r="L39" s="14">
        <f>IFERROR(VLOOKUP($A39,'Tropy M'!$O$2:$U$49,7,0),"")</f>
        <v>63.5260061630404</v>
      </c>
      <c r="M39" s="14" t="str">
        <f>IFERROR(VLOOKUP($A39,'Grassor TR300 M'!$CR$4:$CX$37,7,0),"")</f>
        <v/>
      </c>
      <c r="N39" s="14">
        <f>IFERROR(VLOOKUP($A39,'BO M'!$S$4:$Y$46,7,0),"")</f>
        <v>59.6082363172046</v>
      </c>
      <c r="O39" s="14" t="str">
        <f>IFERROR(VLOOKUP($A39,'Szaga TR150 M'!$J$2:$P$22,7,0),"")</f>
        <v/>
      </c>
      <c r="P39" s="14" t="str">
        <f>IFERROR(VLOOKUP($A39,'Rajd Konwalii M'!$L$2:$R$48,7,0),"")</f>
        <v/>
      </c>
      <c r="Q39" s="14" t="str">
        <f>IFERROR(VLOOKUP($A39,'Korno M'!$BE$1:$BK$53,7,0),"")</f>
        <v/>
      </c>
      <c r="R39" s="14">
        <f>IFERROR(VLOOKUP($A39,'Abentojra M'!$J$1:$P$48,7,0),"")</f>
        <v>70.009079353550064</v>
      </c>
      <c r="S39" s="14" t="str">
        <f>IFERROR(VLOOKUP($A39,'Mordownik M'!$P$5:$V$54,7,0),"")</f>
        <v/>
      </c>
      <c r="T39" s="14" t="str">
        <f>IFERROR(VLOOKUP($A39,'XI Kompas M'!$M$1:$S$35,7,0),"")</f>
        <v/>
      </c>
      <c r="U39" s="14" t="str">
        <f>IFERROR(VLOOKUP($A39,'H52 200 M'!$AL$6:$AR$102,7,0),"")</f>
        <v/>
      </c>
      <c r="V39" s="14" t="str">
        <f>IFERROR(VLOOKUP($A39,'XII Szago M'!$AH$2:$AN$67,7,0),"")</f>
        <v/>
      </c>
      <c r="W39" s="14" t="str">
        <f>IFERROR(VLOOKUP($A39,'Masakra TR200 M'!$AN$5:$AT$34,7,0),"")</f>
        <v/>
      </c>
      <c r="X39" s="10">
        <f>IFERROR(LARGE(Z39:AL39,1),0)+IFERROR(LARGE(Z39:AL39,2),0)</f>
        <v>67.792163081428711</v>
      </c>
      <c r="Y39" s="10">
        <f>IFERROR(LARGE(Z39:AL39,3),0)+IFERROR(LARGE(Z39:AL39,4),0)</f>
        <v>0</v>
      </c>
      <c r="Z39" s="14" t="str">
        <f>IFERROR(VLOOKUP(A39,'Wiosenne 360 M'!$L$2:$R$18,7,0),"")</f>
        <v/>
      </c>
      <c r="AA39" s="36" t="str">
        <f>IFERROR(VLOOKUP(A39,'NMnO M'!$AX$5:$BD$43,7,0),"")</f>
        <v/>
      </c>
      <c r="AB39" s="36" t="str">
        <f>IFERROR(VLOOKUP(A39,'XI Szago M'!$J$3:$Q$50,7,0),"")</f>
        <v/>
      </c>
      <c r="AC39" s="14">
        <f>IFERROR(VLOOKUP($A39,'H51 100 M'!$AC$6:$AJ$153,7,0),"")</f>
        <v>29.31394150181546</v>
      </c>
      <c r="AD39" s="14" t="str">
        <f>IFERROR(VLOOKUP($A39,'Harce M'!$K$6:$Q$26,7,0),"")</f>
        <v/>
      </c>
      <c r="AE39" s="14" t="str">
        <f>IFERROR(VLOOKUP($A39,'Grassor TR150 M'!$BL$4:$BR$10,7,0),"")</f>
        <v/>
      </c>
      <c r="AF39" s="36" t="str">
        <f>IFERROR(VLOOKUP($A39,'Pazur M'!$P$3:$V$29,7,0),"")</f>
        <v/>
      </c>
      <c r="AG39" s="14" t="str">
        <f>IFERROR(VLOOKUP($A39,'Szaga TR100 M'!$J$2:$P$25,7,0),"")</f>
        <v/>
      </c>
      <c r="AH39" s="36" t="str">
        <f>IFERROR(VLOOKUP($A39,'Odyseja M'!$G$2:$M$15,7,0),"")</f>
        <v/>
      </c>
      <c r="AI39" s="36" t="str">
        <f>IFERROR(VLOOKUP($A39,'Trudy M'!$K$2:$Q$18,7,0),"")</f>
        <v/>
      </c>
      <c r="AJ39" s="14">
        <f>IFERROR(VLOOKUP($A39,'H52 100 M'!$AC$6:$AI$201,7,0),"")</f>
        <v>38.478221579613248</v>
      </c>
      <c r="AK39" s="14" t="str">
        <f>IFERROR(VLOOKUP($A39,'Azymut Orient M'!$O$2:$U$23,7,0),"")</f>
        <v/>
      </c>
      <c r="AL39" s="14" t="str">
        <f>IFERROR(VLOOKUP($A39,'Masakra TR100 M'!$AB$5:$AH$14,7,0),"")</f>
        <v/>
      </c>
      <c r="AM39" s="501">
        <f>MIN(COUNT(F39:W39)+MIN(COUNT(Z39:AL39)/2,2),6)</f>
        <v>6</v>
      </c>
      <c r="AN39" s="15">
        <f>COUNTIF(F39:W39,"=100")</f>
        <v>0</v>
      </c>
      <c r="AO39" s="15">
        <f>COUNTIF(Z39:AL39,"=50")</f>
        <v>0</v>
      </c>
    </row>
    <row r="40" spans="1:41">
      <c r="A40" s="15">
        <v>37</v>
      </c>
      <c r="B40" s="40" t="str">
        <f>VLOOKUP($A40,id!$C:$H,6,0)</f>
        <v>Smejda Andrzej</v>
      </c>
      <c r="C40" s="40">
        <f>VLOOKUP($A40,id!$C:$H,4,0)</f>
        <v>0</v>
      </c>
      <c r="D40" s="2">
        <f>IF(E39=E40,D39,ROW(B38))</f>
        <v>38</v>
      </c>
      <c r="E40" s="11">
        <f>LARGE(F40:Y40,1)+LARGE(F40:Y40,2)+IFERROR(LARGE(F40:Y40,3),0)+IFERROR(LARGE(F40:Y40,4),0)+IFERROR(LARGE(F40:Y40,5),0)+IFERROR(LARGE(F40:Y40,6),0)</f>
        <v>378.93100480895401</v>
      </c>
      <c r="F40" s="14">
        <f>IFERROR(VLOOKUP(A40,'Róża M'!I:Q,7,0),"")</f>
        <v>64.126106194690237</v>
      </c>
      <c r="G40" s="14">
        <f>IFERROR(VLOOKUP($A40,'Złoto M'!AO:AU,7,0),"")</f>
        <v>71.025104602510467</v>
      </c>
      <c r="H40" s="14">
        <f>IFERROR(VLOOKUP($A40,'H51 200 M'!$AL$6:$AS$99,7,0),"")</f>
        <v>22.766641521105075</v>
      </c>
      <c r="I40" s="14">
        <f>IFERROR(VLOOKUP($A40,'Dymno M'!$BD$3:$BJ$49,7,0),"")</f>
        <v>37.617252648728886</v>
      </c>
      <c r="J40" s="37">
        <f>IFERROR(VLOOKUP($A40,'X Kompas M'!$L$2:$R$29,7,0),"")</f>
        <v>24.98879327940681</v>
      </c>
      <c r="K40" s="16">
        <f>IFERROR(VLOOKUP($A40,'Dukty M'!$BH$2:$BN$42,7,0),"")</f>
        <v>63.530304282286004</v>
      </c>
      <c r="L40" s="14">
        <f>IFERROR(VLOOKUP($A40,'Tropy M'!$O$2:$U$49,7,0),"")</f>
        <v>51.205668168984587</v>
      </c>
      <c r="M40" s="14">
        <f>IFERROR(VLOOKUP($A40,'Grassor TR300 M'!$CR$4:$CX$37,7,0),"")</f>
        <v>38.064363146812752</v>
      </c>
      <c r="N40" s="14">
        <f>IFERROR(VLOOKUP($A40,'BO M'!$S$4:$Y$46,7,0),"")</f>
        <v>40.495521833108697</v>
      </c>
      <c r="O40" s="14">
        <f>IFERROR(VLOOKUP($A40,'Szaga TR150 M'!$J$2:$P$22,7,0),"")</f>
        <v>65.073947667804333</v>
      </c>
      <c r="P40" s="14">
        <f>IFERROR(VLOOKUP($A40,'Rajd Konwalii M'!$L$2:$R$48,7,0),"")</f>
        <v>45.828295042321649</v>
      </c>
      <c r="Q40" s="14" t="str">
        <f>IFERROR(VLOOKUP($A40,'Korno M'!$BE$1:$BK$53,7,0),"")</f>
        <v/>
      </c>
      <c r="R40" s="14">
        <f>IFERROR(VLOOKUP($A40,'Abentojra M'!$J$1:$P$48,7,0),"")</f>
        <v>43.519691444568174</v>
      </c>
      <c r="S40" s="14">
        <f>IFERROR(VLOOKUP($A40,'Mordownik M'!$P$5:$V$54,7,0),"")</f>
        <v>47.195495613705361</v>
      </c>
      <c r="T40" s="14">
        <f>IFERROR(VLOOKUP($A40,'XI Kompas M'!$M$1:$S$35,7,0),"")</f>
        <v>11.145308133717176</v>
      </c>
      <c r="U40" s="14">
        <f>IFERROR(VLOOKUP($A40,'H52 200 M'!$AL$6:$AR$102,7,0),"")</f>
        <v>58.491840399215569</v>
      </c>
      <c r="V40" s="14">
        <f>IFERROR(VLOOKUP($A40,'XII Szago M'!$AH$2:$AN$67,7,0),"")</f>
        <v>48.080644320933018</v>
      </c>
      <c r="W40" s="14" t="str">
        <f>IFERROR(VLOOKUP($A40,'Masakra TR200 M'!$AN$5:$AT$34,7,0),"")</f>
        <v/>
      </c>
      <c r="X40" s="10">
        <f>IFERROR(LARGE(Z40:AL40,1),0)+IFERROR(LARGE(Z40:AL40,2),0)</f>
        <v>56.68370166244739</v>
      </c>
      <c r="Y40" s="10">
        <f>IFERROR(LARGE(Z40:AL40,3),0)+IFERROR(LARGE(Z40:AL40,4),0)</f>
        <v>51.720484097573866</v>
      </c>
      <c r="Z40" s="14">
        <f>IFERROR(VLOOKUP(A40,'Wiosenne 360 M'!$L$2:$R$18,7,0),"")</f>
        <v>26.949607708914744</v>
      </c>
      <c r="AA40" s="36" t="str">
        <f>IFERROR(VLOOKUP(A40,'NMnO M'!$AX$5:$BD$43,7,0),"")</f>
        <v/>
      </c>
      <c r="AB40" s="36">
        <f>IFERROR(VLOOKUP(A40,'XI Szago M'!$J$3:$Q$50,7,0),"")</f>
        <v>29.734093953532643</v>
      </c>
      <c r="AC40" s="14" t="str">
        <f>IFERROR(VLOOKUP($A40,'H51 100 M'!$AC$6:$AJ$153,7,0),"")</f>
        <v/>
      </c>
      <c r="AD40" s="14">
        <f>IFERROR(VLOOKUP($A40,'Harce M'!$K$6:$Q$26,7,0),"")</f>
        <v>25.362318840579718</v>
      </c>
      <c r="AE40" s="14" t="str">
        <f>IFERROR(VLOOKUP($A40,'Grassor TR150 M'!$BL$4:$BR$10,7,0),"")</f>
        <v/>
      </c>
      <c r="AF40" s="36">
        <f>IFERROR(VLOOKUP($A40,'Pazur M'!$P$3:$V$29,7,0),"")</f>
        <v>21.220134032634025</v>
      </c>
      <c r="AG40" s="14" t="str">
        <f>IFERROR(VLOOKUP($A40,'Szaga TR100 M'!$J$2:$P$25,7,0),"")</f>
        <v/>
      </c>
      <c r="AH40" s="36" t="str">
        <f>IFERROR(VLOOKUP($A40,'Odyseja M'!$G$2:$M$15,7,0),"")</f>
        <v/>
      </c>
      <c r="AI40" s="36" t="str">
        <f>IFERROR(VLOOKUP($A40,'Trudy M'!$K$2:$Q$18,7,0),"")</f>
        <v/>
      </c>
      <c r="AJ40" s="14" t="str">
        <f>IFERROR(VLOOKUP($A40,'H52 100 M'!$AC$6:$AI$201,7,0),"")</f>
        <v/>
      </c>
      <c r="AK40" s="14">
        <f>IFERROR(VLOOKUP($A40,'Azymut Orient M'!$O$2:$U$23,7,0),"")</f>
        <v>26.358165256994148</v>
      </c>
      <c r="AL40" s="14" t="str">
        <f>IFERROR(VLOOKUP($A40,'Masakra TR100 M'!$AB$5:$AH$14,7,0),"")</f>
        <v/>
      </c>
      <c r="AM40" s="501">
        <f>MIN(COUNT(F40:W40)+MIN(COUNT(Z40:AL40)/2,2),6)</f>
        <v>6</v>
      </c>
      <c r="AN40" s="15">
        <f>COUNTIF(F40:W40,"=100")</f>
        <v>0</v>
      </c>
      <c r="AO40" s="15">
        <f>COUNTIF(Z40:AL40,"=50")</f>
        <v>0</v>
      </c>
    </row>
    <row r="41" spans="1:41">
      <c r="A41" s="15">
        <v>28</v>
      </c>
      <c r="B41" s="40" t="str">
        <f>VLOOKUP($A41,id!$C:$H,6,0)</f>
        <v>Sadowski Marek</v>
      </c>
      <c r="C41" s="40" t="str">
        <f>VLOOKUP($A41,id!$C:$H,4,0)</f>
        <v>GR3miasto</v>
      </c>
      <c r="D41" s="2">
        <f>IF(E40=E41,D40,ROW(B39))</f>
        <v>39</v>
      </c>
      <c r="E41" s="11">
        <f>LARGE(F41:Y41,1)+LARGE(F41:Y41,2)+IFERROR(LARGE(F41:Y41,3),0)+IFERROR(LARGE(F41:Y41,4),0)+IFERROR(LARGE(F41:Y41,5),0)+IFERROR(LARGE(F41:Y41,6),0)</f>
        <v>373.04128024893578</v>
      </c>
      <c r="F41" s="14">
        <f>IFERROR(VLOOKUP(A41,'Róża M'!I:Q,7,0),"")</f>
        <v>68.343118530569868</v>
      </c>
      <c r="G41" s="14" t="str">
        <f>IFERROR(VLOOKUP($A41,'Złoto M'!AO:AU,7,0),"")</f>
        <v/>
      </c>
      <c r="H41" s="14">
        <f>IFERROR(VLOOKUP($A41,'H51 200 M'!$AL$6:$AS$99,7,0),"")</f>
        <v>45.846772599581591</v>
      </c>
      <c r="I41" s="14">
        <f>IFERROR(VLOOKUP($A41,'Dymno M'!$BD$3:$BJ$49,7,0),"")</f>
        <v>48.908275049509896</v>
      </c>
      <c r="J41" s="37" t="str">
        <f>IFERROR(VLOOKUP($A41,'X Kompas M'!$L$2:$R$29,7,0),"")</f>
        <v/>
      </c>
      <c r="K41" s="16">
        <f>IFERROR(VLOOKUP($A41,'Dukty M'!$BH$2:$BN$42,7,0),"")</f>
        <v>64.018998930611275</v>
      </c>
      <c r="L41" s="14" t="str">
        <f>IFERROR(VLOOKUP($A41,'Tropy M'!$O$2:$U$49,7,0),"")</f>
        <v/>
      </c>
      <c r="M41" s="14" t="str">
        <f>IFERROR(VLOOKUP($A41,'Grassor TR300 M'!$CR$4:$CX$37,7,0),"")</f>
        <v/>
      </c>
      <c r="N41" s="14" t="str">
        <f>IFERROR(VLOOKUP($A41,'BO M'!$S$4:$Y$46,7,0),"")</f>
        <v/>
      </c>
      <c r="O41" s="14" t="str">
        <f>IFERROR(VLOOKUP($A41,'Szaga TR150 M'!$J$2:$P$22,7,0),"")</f>
        <v/>
      </c>
      <c r="P41" s="14">
        <f>IFERROR(VLOOKUP($A41,'Rajd Konwalii M'!$L$2:$R$48,7,0),"")</f>
        <v>65.798611111111114</v>
      </c>
      <c r="Q41" s="14" t="str">
        <f>IFERROR(VLOOKUP($A41,'Korno M'!$BE$1:$BK$53,7,0),"")</f>
        <v/>
      </c>
      <c r="R41" s="14">
        <f>IFERROR(VLOOKUP($A41,'Abentojra M'!$J$1:$P$48,7,0),"")</f>
        <v>48.116982596747413</v>
      </c>
      <c r="S41" s="14" t="str">
        <f>IFERROR(VLOOKUP($A41,'Mordownik M'!$P$5:$V$54,7,0),"")</f>
        <v/>
      </c>
      <c r="T41" s="14" t="str">
        <f>IFERROR(VLOOKUP($A41,'XI Kompas M'!$M$1:$S$35,7,0),"")</f>
        <v/>
      </c>
      <c r="U41" s="14">
        <f>IFERROR(VLOOKUP($A41,'H52 200 M'!$AL$6:$AR$102,7,0),"")</f>
        <v>53.961146237019499</v>
      </c>
      <c r="V41" s="14">
        <f>IFERROR(VLOOKUP($A41,'XII Szago M'!$AH$2:$AN$67,7,0),"")</f>
        <v>59.470978258727726</v>
      </c>
      <c r="W41" s="14">
        <f>IFERROR(VLOOKUP($A41,'Masakra TR200 M'!$AN$5:$AT$34,7,0),"")</f>
        <v>26.276184954285306</v>
      </c>
      <c r="X41" s="10">
        <f>IFERROR(LARGE(Z41:AL41,1),0)+IFERROR(LARGE(Z41:AL41,2),0)</f>
        <v>61.448427180896331</v>
      </c>
      <c r="Y41" s="10">
        <f>IFERROR(LARGE(Z41:AL41,3),0)+IFERROR(LARGE(Z41:AL41,4),0)</f>
        <v>20.844671355713263</v>
      </c>
      <c r="Z41" s="14" t="str">
        <f>IFERROR(VLOOKUP(A41,'Wiosenne 360 M'!$L$2:$R$18,7,0),"")</f>
        <v/>
      </c>
      <c r="AA41" s="36" t="str">
        <f>IFERROR(VLOOKUP(A41,'NMnO M'!$AX$5:$BD$43,7,0),"")</f>
        <v/>
      </c>
      <c r="AB41" s="36">
        <f>IFERROR(VLOOKUP(A41,'XI Szago M'!$J$3:$Q$50,7,0),"")</f>
        <v>33.742614200602631</v>
      </c>
      <c r="AC41" s="14" t="str">
        <f>IFERROR(VLOOKUP($A41,'H51 100 M'!$AC$6:$AJ$153,7,0),"")</f>
        <v/>
      </c>
      <c r="AD41" s="14" t="str">
        <f>IFERROR(VLOOKUP($A41,'Harce M'!$K$6:$Q$26,7,0),"")</f>
        <v/>
      </c>
      <c r="AE41" s="14" t="str">
        <f>IFERROR(VLOOKUP($A41,'Grassor TR150 M'!$BL$4:$BR$10,7,0),"")</f>
        <v/>
      </c>
      <c r="AF41" s="36">
        <f>IFERROR(VLOOKUP($A41,'Pazur M'!$P$3:$V$29,7,0),"")</f>
        <v>27.705812980293704</v>
      </c>
      <c r="AG41" s="14" t="str">
        <f>IFERROR(VLOOKUP($A41,'Szaga TR100 M'!$J$2:$P$25,7,0),"")</f>
        <v/>
      </c>
      <c r="AH41" s="36" t="str">
        <f>IFERROR(VLOOKUP($A41,'Odyseja M'!$G$2:$M$15,7,0),"")</f>
        <v/>
      </c>
      <c r="AI41" s="36">
        <f>IFERROR(VLOOKUP($A41,'Trudy M'!$K$2:$Q$18,7,0),"")</f>
        <v>20.844671355713263</v>
      </c>
      <c r="AJ41" s="14" t="str">
        <f>IFERROR(VLOOKUP($A41,'H52 100 M'!$AC$6:$AI$201,7,0),"")</f>
        <v/>
      </c>
      <c r="AK41" s="14" t="str">
        <f>IFERROR(VLOOKUP($A41,'Azymut Orient M'!$O$2:$U$23,7,0),"")</f>
        <v/>
      </c>
      <c r="AL41" s="14" t="str">
        <f>IFERROR(VLOOKUP($A41,'Masakra TR100 M'!$AB$5:$AH$14,7,0),"")</f>
        <v/>
      </c>
      <c r="AM41" s="501">
        <f>MIN(COUNT(F41:W41)+MIN(COUNT(Z41:AL41)/2,2),6)</f>
        <v>6</v>
      </c>
      <c r="AN41" s="15">
        <f>COUNTIF(F41:W41,"=100")</f>
        <v>0</v>
      </c>
      <c r="AO41" s="15">
        <f>COUNTIF(Z41:AL41,"=50")</f>
        <v>0</v>
      </c>
    </row>
    <row r="42" spans="1:41">
      <c r="A42">
        <v>151</v>
      </c>
      <c r="B42" s="40" t="str">
        <f>VLOOKUP($A42,id!$C:$H,6,0)</f>
        <v>Chomicki Adrian</v>
      </c>
      <c r="C42" s="40">
        <f>VLOOKUP($A42,id!$C:$H,4,0)</f>
        <v>0</v>
      </c>
      <c r="D42" s="2">
        <f>IF(E41=E42,D41,ROW(B40))</f>
        <v>40</v>
      </c>
      <c r="E42" s="11">
        <f>LARGE(F42:Y42,1)+LARGE(F42:Y42,2)+IFERROR(LARGE(F42:Y42,3),0)+IFERROR(LARGE(F42:Y42,4),0)+IFERROR(LARGE(F42:Y42,5),0)+IFERROR(LARGE(F42:Y42,6),0)</f>
        <v>356.67924508390956</v>
      </c>
      <c r="F42" s="14"/>
      <c r="G42" s="14"/>
      <c r="H42" s="14">
        <f>IFERROR(VLOOKUP($A42,'H51 200 M'!$AL$6:$AS$99,7,0),"")</f>
        <v>60.641907124997587</v>
      </c>
      <c r="I42" s="14" t="str">
        <f>IFERROR(VLOOKUP($A42,'Dymno M'!$BD$3:$BJ$49,7,0),"")</f>
        <v/>
      </c>
      <c r="J42" s="37" t="str">
        <f>IFERROR(VLOOKUP($A42,'X Kompas M'!$L$2:$R$29,7,0),"")</f>
        <v/>
      </c>
      <c r="K42" s="16" t="str">
        <f>IFERROR(VLOOKUP($A42,'Dukty M'!$BH$2:$BN$42,7,0),"")</f>
        <v/>
      </c>
      <c r="L42" s="14">
        <f>IFERROR(VLOOKUP($A42,'Tropy M'!$O$2:$U$49,7,0),"")</f>
        <v>78.310167199056053</v>
      </c>
      <c r="M42" s="14" t="str">
        <f>IFERROR(VLOOKUP($A42,'Grassor TR300 M'!$CR$4:$CX$37,7,0),"")</f>
        <v/>
      </c>
      <c r="N42" s="14" t="str">
        <f>IFERROR(VLOOKUP($A42,'BO M'!$S$4:$Y$46,7,0),"")</f>
        <v/>
      </c>
      <c r="O42" s="14" t="str">
        <f>IFERROR(VLOOKUP($A42,'Szaga TR150 M'!$J$2:$P$22,7,0),"")</f>
        <v/>
      </c>
      <c r="P42" s="14" t="str">
        <f>IFERROR(VLOOKUP($A42,'Rajd Konwalii M'!$L$2:$R$48,7,0),"")</f>
        <v/>
      </c>
      <c r="Q42" s="14" t="str">
        <f>IFERROR(VLOOKUP($A42,'Korno M'!$BE$1:$BK$53,7,0),"")</f>
        <v/>
      </c>
      <c r="R42" s="14">
        <f>IFERROR(VLOOKUP($A42,'Abentojra M'!$J$1:$P$48,7,0),"")</f>
        <v>71.931788499570899</v>
      </c>
      <c r="S42" s="14" t="str">
        <f>IFERROR(VLOOKUP($A42,'Mordownik M'!$P$5:$V$54,7,0),"")</f>
        <v/>
      </c>
      <c r="T42" s="14" t="str">
        <f>IFERROR(VLOOKUP($A42,'XI Kompas M'!$M$1:$S$35,7,0),"")</f>
        <v/>
      </c>
      <c r="U42" s="14">
        <f>IFERROR(VLOOKUP($A42,'H52 200 M'!$AL$6:$AR$102,7,0),"")</f>
        <v>83.487922361427465</v>
      </c>
      <c r="V42" s="14" t="str">
        <f>IFERROR(VLOOKUP($A42,'XII Szago M'!$AH$2:$AN$67,7,0),"")</f>
        <v/>
      </c>
      <c r="W42" s="14" t="str">
        <f>IFERROR(VLOOKUP($A42,'Masakra TR200 M'!$AN$5:$AT$34,7,0),"")</f>
        <v/>
      </c>
      <c r="X42" s="10">
        <f>IFERROR(LARGE(Z42:AL42,1),0)+IFERROR(LARGE(Z42:AL42,2),0)</f>
        <v>62.30745989885753</v>
      </c>
      <c r="Y42" s="10">
        <f>IFERROR(LARGE(Z42:AL42,3),0)+IFERROR(LARGE(Z42:AL42,4),0)</f>
        <v>0</v>
      </c>
      <c r="Z42" s="14" t="str">
        <f>IFERROR(VLOOKUP(A42,'Wiosenne 360 M'!$L$2:$R$18,7,0),"")</f>
        <v/>
      </c>
      <c r="AA42" s="36"/>
      <c r="AB42" s="36">
        <f>IFERROR(VLOOKUP(A42,'XI Szago M'!$J$3:$Q$50,7,0),"")</f>
        <v>22.853805854759795</v>
      </c>
      <c r="AC42" s="14" t="str">
        <f>IFERROR(VLOOKUP($A42,'H51 100 M'!$AC$6:$AJ$153,7,0),"")</f>
        <v/>
      </c>
      <c r="AD42" s="14" t="str">
        <f>IFERROR(VLOOKUP($A42,'Harce M'!$K$6:$Q$26,7,0),"")</f>
        <v/>
      </c>
      <c r="AE42" s="14" t="str">
        <f>IFERROR(VLOOKUP($A42,'Grassor TR150 M'!$BL$4:$BR$10,7,0),"")</f>
        <v/>
      </c>
      <c r="AF42" s="36">
        <f>IFERROR(VLOOKUP($A42,'Pazur M'!$P$3:$V$29,7,0),"")</f>
        <v>39.453654044097739</v>
      </c>
      <c r="AG42" s="14" t="str">
        <f>IFERROR(VLOOKUP($A42,'Szaga TR100 M'!$J$2:$P$25,7,0),"")</f>
        <v/>
      </c>
      <c r="AH42" s="36" t="str">
        <f>IFERROR(VLOOKUP($A42,'Odyseja M'!$G$2:$M$15,7,0),"")</f>
        <v/>
      </c>
      <c r="AI42" s="36" t="str">
        <f>IFERROR(VLOOKUP($A42,'Trudy M'!$K$2:$Q$18,7,0),"")</f>
        <v/>
      </c>
      <c r="AJ42" s="14" t="str">
        <f>IFERROR(VLOOKUP($A42,'H52 100 M'!$AC$6:$AI$201,7,0),"")</f>
        <v/>
      </c>
      <c r="AK42" s="14" t="str">
        <f>IFERROR(VLOOKUP($A42,'Azymut Orient M'!$O$2:$U$23,7,0),"")</f>
        <v/>
      </c>
      <c r="AL42" s="14" t="str">
        <f>IFERROR(VLOOKUP($A42,'Masakra TR100 M'!$AB$5:$AH$14,7,0),"")</f>
        <v/>
      </c>
      <c r="AM42" s="501">
        <f>MIN(COUNT(F42:W42)+MIN(COUNT(Z42:AL42)/2,2),6)</f>
        <v>5</v>
      </c>
      <c r="AN42" s="15">
        <f>COUNTIF(F42:W42,"=100")</f>
        <v>0</v>
      </c>
      <c r="AO42" s="15">
        <f>COUNTIF(Z42:AL42,"=50")</f>
        <v>0</v>
      </c>
    </row>
    <row r="43" spans="1:41">
      <c r="A43">
        <v>149</v>
      </c>
      <c r="B43" s="40" t="str">
        <f>VLOOKUP($A43,id!$C:$H,6,0)</f>
        <v>Warmowski Łukasz</v>
      </c>
      <c r="C43" s="40" t="str">
        <f>VLOOKUP($A43,id!$C:$H,4,0)</f>
        <v>WARMA Team</v>
      </c>
      <c r="D43" s="2">
        <f>IF(E42=E43,D42,ROW(B41))</f>
        <v>41</v>
      </c>
      <c r="E43" s="11">
        <f>LARGE(F43:Y43,1)+LARGE(F43:Y43,2)+IFERROR(LARGE(F43:Y43,3),0)+IFERROR(LARGE(F43:Y43,4),0)+IFERROR(LARGE(F43:Y43,5),0)+IFERROR(LARGE(F43:Y43,6),0)</f>
        <v>355.75277437520174</v>
      </c>
      <c r="F43" s="14"/>
      <c r="G43" s="14"/>
      <c r="H43" s="14">
        <f>IFERROR(VLOOKUP($A43,'H51 200 M'!$AL$6:$AS$99,7,0),"")</f>
        <v>35.742446789015055</v>
      </c>
      <c r="I43" s="14" t="str">
        <f>IFERROR(VLOOKUP($A43,'Dymno M'!$BD$3:$BJ$49,7,0),"")</f>
        <v/>
      </c>
      <c r="J43" s="37" t="str">
        <f>IFERROR(VLOOKUP($A43,'X Kompas M'!$L$2:$R$29,7,0),"")</f>
        <v/>
      </c>
      <c r="K43" s="16">
        <f>IFERROR(VLOOKUP($A43,'Dukty M'!$BH$2:$BN$42,7,0),"")</f>
        <v>59.583832076788021</v>
      </c>
      <c r="L43" s="14" t="str">
        <f>IFERROR(VLOOKUP($A43,'Tropy M'!$O$2:$U$49,7,0),"")</f>
        <v/>
      </c>
      <c r="M43" s="14">
        <f>IFERROR(VLOOKUP($A43,'Grassor TR300 M'!$CR$4:$CX$37,7,0),"")</f>
        <v>66.336410068167595</v>
      </c>
      <c r="N43" s="14" t="str">
        <f>IFERROR(VLOOKUP($A43,'BO M'!$S$4:$Y$46,7,0),"")</f>
        <v/>
      </c>
      <c r="O43" s="14" t="str">
        <f>IFERROR(VLOOKUP($A43,'Szaga TR150 M'!$J$2:$P$22,7,0),"")</f>
        <v/>
      </c>
      <c r="P43" s="14" t="str">
        <f>IFERROR(VLOOKUP($A43,'Rajd Konwalii M'!$L$2:$R$48,7,0),"")</f>
        <v/>
      </c>
      <c r="Q43" s="14" t="str">
        <f>IFERROR(VLOOKUP($A43,'Korno M'!$BE$1:$BK$53,7,0),"")</f>
        <v/>
      </c>
      <c r="R43" s="14" t="str">
        <f>IFERROR(VLOOKUP($A43,'Abentojra M'!$J$1:$P$48,7,0),"")</f>
        <v/>
      </c>
      <c r="S43" s="14" t="str">
        <f>IFERROR(VLOOKUP($A43,'Mordownik M'!$P$5:$V$54,7,0),"")</f>
        <v/>
      </c>
      <c r="T43" s="14">
        <f>IFERROR(VLOOKUP($A43,'XI Kompas M'!$M$1:$S$35,7,0),"")</f>
        <v>77.32558139534882</v>
      </c>
      <c r="U43" s="14" t="str">
        <f>IFERROR(VLOOKUP($A43,'H52 200 M'!$AL$6:$AR$102,7,0),"")</f>
        <v/>
      </c>
      <c r="V43" s="14">
        <f>IFERROR(VLOOKUP($A43,'XII Szago M'!$AH$2:$AN$67,7,0),"")</f>
        <v>27.162401942956809</v>
      </c>
      <c r="W43" s="14">
        <f>IFERROR(VLOOKUP($A43,'Masakra TR200 M'!$AN$5:$AT$34,7,0),"")</f>
        <v>89.602102102925443</v>
      </c>
      <c r="X43" s="10">
        <f>IFERROR(LARGE(Z43:AL43,1),0)+IFERROR(LARGE(Z43:AL43,2),0)</f>
        <v>24.663614995312628</v>
      </c>
      <c r="Y43" s="10">
        <f>IFERROR(LARGE(Z43:AL43,3),0)+IFERROR(LARGE(Z43:AL43,4),0)</f>
        <v>0</v>
      </c>
      <c r="Z43" s="14" t="str">
        <f>IFERROR(VLOOKUP(A43,'Wiosenne 360 M'!$L$2:$R$18,7,0),"")</f>
        <v/>
      </c>
      <c r="AA43" s="36"/>
      <c r="AB43" s="36">
        <f>IFERROR(VLOOKUP(A43,'XI Szago M'!$J$3:$Q$50,7,0),"")</f>
        <v>24.663614995312628</v>
      </c>
      <c r="AC43" s="14" t="str">
        <f>IFERROR(VLOOKUP($A43,'H51 100 M'!$AC$6:$AJ$153,7,0),"")</f>
        <v/>
      </c>
      <c r="AD43" s="14" t="str">
        <f>IFERROR(VLOOKUP($A43,'Harce M'!$K$6:$Q$26,7,0),"")</f>
        <v/>
      </c>
      <c r="AE43" s="14" t="str">
        <f>IFERROR(VLOOKUP($A43,'Grassor TR150 M'!$BL$4:$BR$10,7,0),"")</f>
        <v/>
      </c>
      <c r="AF43" s="36" t="str">
        <f>IFERROR(VLOOKUP($A43,'Pazur M'!$P$3:$V$29,7,0),"")</f>
        <v/>
      </c>
      <c r="AG43" s="14" t="str">
        <f>IFERROR(VLOOKUP($A43,'Szaga TR100 M'!$J$2:$P$25,7,0),"")</f>
        <v/>
      </c>
      <c r="AH43" s="36" t="str">
        <f>IFERROR(VLOOKUP($A43,'Odyseja M'!$G$2:$M$15,7,0),"")</f>
        <v/>
      </c>
      <c r="AI43" s="36" t="str">
        <f>IFERROR(VLOOKUP($A43,'Trudy M'!$K$2:$Q$18,7,0),"")</f>
        <v/>
      </c>
      <c r="AJ43" s="14" t="str">
        <f>IFERROR(VLOOKUP($A43,'H52 100 M'!$AC$6:$AI$201,7,0),"")</f>
        <v/>
      </c>
      <c r="AK43" s="14" t="str">
        <f>IFERROR(VLOOKUP($A43,'Azymut Orient M'!$O$2:$U$23,7,0),"")</f>
        <v/>
      </c>
      <c r="AL43" s="14" t="str">
        <f>IFERROR(VLOOKUP($A43,'Masakra TR100 M'!$AB$5:$AH$14,7,0),"")</f>
        <v/>
      </c>
      <c r="AM43" s="501">
        <f>MIN(COUNT(F43:W43)+MIN(COUNT(Z43:AL43)/2,2),6)</f>
        <v>6</v>
      </c>
      <c r="AN43" s="15">
        <f>COUNTIF(F43:W43,"=100")</f>
        <v>0</v>
      </c>
      <c r="AO43" s="15">
        <f>COUNTIF(Z43:AL43,"=50")</f>
        <v>0</v>
      </c>
    </row>
    <row r="44" spans="1:41">
      <c r="A44">
        <v>179</v>
      </c>
      <c r="B44" s="40" t="str">
        <f>VLOOKUP($A44,id!$C:$H,6,0)</f>
        <v>Rukszto Bartosz</v>
      </c>
      <c r="C44" s="40" t="str">
        <f>VLOOKUP($A44,id!$C:$H,4,0)</f>
        <v>Forest Gaps</v>
      </c>
      <c r="D44" s="2">
        <f>IF(E43=E44,D43,ROW(B42))</f>
        <v>42</v>
      </c>
      <c r="E44" s="11">
        <f>LARGE(F44:Y44,1)+LARGE(F44:Y44,2)+IFERROR(LARGE(F44:Y44,3),0)+IFERROR(LARGE(F44:Y44,4),0)+IFERROR(LARGE(F44:Y44,5),0)+IFERROR(LARGE(F44:Y44,6),0)</f>
        <v>351.8012451977221</v>
      </c>
      <c r="F44" s="14"/>
      <c r="G44" s="14" t="str">
        <f>IFERROR(VLOOKUP($A44,'Złoto M'!AO:AU,7,0),"")</f>
        <v/>
      </c>
      <c r="H44" s="14">
        <f>IFERROR(VLOOKUP($A44,'H51 200 M'!$AL$6:$AS$99,7,0),"")</f>
        <v>54.940939259046637</v>
      </c>
      <c r="I44" s="14" t="str">
        <f>IFERROR(VLOOKUP($A44,'Dymno M'!$BD$3:$BJ$49,7,0),"")</f>
        <v/>
      </c>
      <c r="J44" s="37">
        <f>IFERROR(VLOOKUP($A44,'X Kompas M'!$L$2:$R$29,7,0),"")</f>
        <v>33.827716762101446</v>
      </c>
      <c r="K44" s="16" t="str">
        <f>IFERROR(VLOOKUP($A44,'Dukty M'!$BH$2:$BN$42,7,0),"")</f>
        <v/>
      </c>
      <c r="L44" s="14" t="str">
        <f>IFERROR(VLOOKUP($A44,'Tropy M'!$O$2:$U$49,7,0),"")</f>
        <v/>
      </c>
      <c r="M44" s="14">
        <f>IFERROR(VLOOKUP($A44,'Grassor TR300 M'!$CR$4:$CX$37,7,0),"")</f>
        <v>44.606675562671192</v>
      </c>
      <c r="N44" s="14" t="str">
        <f>IFERROR(VLOOKUP($A44,'BO M'!$S$4:$Y$46,7,0),"")</f>
        <v/>
      </c>
      <c r="O44" s="14" t="str">
        <f>IFERROR(VLOOKUP($A44,'Szaga TR150 M'!$J$2:$P$22,7,0),"")</f>
        <v/>
      </c>
      <c r="P44" s="14" t="str">
        <f>IFERROR(VLOOKUP($A44,'Rajd Konwalii M'!$L$2:$R$48,7,0),"")</f>
        <v/>
      </c>
      <c r="Q44" s="14" t="str">
        <f>IFERROR(VLOOKUP($A44,'Korno M'!$BE$1:$BK$53,7,0),"")</f>
        <v/>
      </c>
      <c r="R44" s="14">
        <f>IFERROR(VLOOKUP($A44,'Abentojra M'!$J$1:$P$48,7,0),"")</f>
        <v>76.508175900936678</v>
      </c>
      <c r="S44" s="14" t="str">
        <f>IFERROR(VLOOKUP($A44,'Mordownik M'!$P$5:$V$54,7,0),"")</f>
        <v/>
      </c>
      <c r="T44" s="14">
        <f>IFERROR(VLOOKUP($A44,'XI Kompas M'!$M$1:$S$35,7,0),"")</f>
        <v>74.719101123595493</v>
      </c>
      <c r="U44" s="14">
        <f>IFERROR(VLOOKUP($A44,'H52 200 M'!$AL$6:$AR$102,7,0),"")</f>
        <v>67.198636589370736</v>
      </c>
      <c r="V44" s="14" t="str">
        <f>IFERROR(VLOOKUP($A44,'XII Szago M'!$AH$2:$AN$67,7,0),"")</f>
        <v/>
      </c>
      <c r="W44" s="14" t="str">
        <f>IFERROR(VLOOKUP($A44,'Masakra TR200 M'!$AN$5:$AT$34,7,0),"")</f>
        <v/>
      </c>
      <c r="X44" s="10">
        <f>IFERROR(LARGE(Z44:AL44,1),0)+IFERROR(LARGE(Z44:AL44,2),0)</f>
        <v>0</v>
      </c>
      <c r="Y44" s="10">
        <f>IFERROR(LARGE(Z44:AL44,3),0)+IFERROR(LARGE(Z44:AL44,4),0)</f>
        <v>0</v>
      </c>
      <c r="Z44" s="14" t="str">
        <f>IFERROR(VLOOKUP(A44,'Wiosenne 360 M'!$L$2:$R$18,7,0),"")</f>
        <v/>
      </c>
      <c r="AA44" s="36"/>
      <c r="AB44" s="36"/>
      <c r="AC44" s="14" t="str">
        <f>IFERROR(VLOOKUP($A44,'H51 100 M'!$AC$6:$AJ$153,7,0),"")</f>
        <v/>
      </c>
      <c r="AD44" s="14" t="str">
        <f>IFERROR(VLOOKUP($A44,'Harce M'!$K$6:$Q$26,7,0),"")</f>
        <v/>
      </c>
      <c r="AE44" s="14" t="str">
        <f>IFERROR(VLOOKUP($A44,'Grassor TR150 M'!$BL$4:$BR$10,7,0),"")</f>
        <v/>
      </c>
      <c r="AF44" s="36" t="str">
        <f>IFERROR(VLOOKUP($A44,'Pazur M'!$P$3:$V$29,7,0),"")</f>
        <v/>
      </c>
      <c r="AG44" s="14" t="str">
        <f>IFERROR(VLOOKUP($A44,'Szaga TR100 M'!$J$2:$P$25,7,0),"")</f>
        <v/>
      </c>
      <c r="AH44" s="36" t="str">
        <f>IFERROR(VLOOKUP($A44,'Odyseja M'!$G$2:$M$15,7,0),"")</f>
        <v/>
      </c>
      <c r="AI44" s="36" t="str">
        <f>IFERROR(VLOOKUP($A44,'Trudy M'!$K$2:$Q$18,7,0),"")</f>
        <v/>
      </c>
      <c r="AJ44" s="14" t="str">
        <f>IFERROR(VLOOKUP($A44,'H52 100 M'!$AC$6:$AI$201,7,0),"")</f>
        <v/>
      </c>
      <c r="AK44" s="14" t="str">
        <f>IFERROR(VLOOKUP($A44,'Azymut Orient M'!$O$2:$U$23,7,0),"")</f>
        <v/>
      </c>
      <c r="AL44" s="14" t="str">
        <f>IFERROR(VLOOKUP($A44,'Masakra TR100 M'!$AB$5:$AH$14,7,0),"")</f>
        <v/>
      </c>
      <c r="AM44" s="501">
        <f>MIN(COUNT(F44:W44)+MIN(COUNT(Z44:AL44)/2,2),6)</f>
        <v>6</v>
      </c>
      <c r="AN44" s="15">
        <f>COUNTIF(F44:W44,"=100")</f>
        <v>0</v>
      </c>
      <c r="AO44" s="15">
        <f>COUNTIF(Z44:AL44,"=50")</f>
        <v>0</v>
      </c>
    </row>
    <row r="45" spans="1:41">
      <c r="A45">
        <v>150</v>
      </c>
      <c r="B45" s="40" t="str">
        <f>VLOOKUP($A45,id!$C:$H,6,0)</f>
        <v>Warmowski Marcin</v>
      </c>
      <c r="C45" s="40" t="str">
        <f>VLOOKUP($A45,id!$C:$H,4,0)</f>
        <v>WARMA Team</v>
      </c>
      <c r="D45" s="2">
        <f>IF(E44=E45,D44,ROW(B43))</f>
        <v>43</v>
      </c>
      <c r="E45" s="11">
        <f>LARGE(F45:Y45,1)+LARGE(F45:Y45,2)+IFERROR(LARGE(F45:Y45,3),0)+IFERROR(LARGE(F45:Y45,4),0)+IFERROR(LARGE(F45:Y45,5),0)+IFERROR(LARGE(F45:Y45,6),0)</f>
        <v>349.78686119350851</v>
      </c>
      <c r="F45" s="14"/>
      <c r="G45" s="14"/>
      <c r="H45" s="14">
        <f>IFERROR(VLOOKUP($A45,'H51 200 M'!$AL$6:$AS$99,7,0),"")</f>
        <v>35.755955213454037</v>
      </c>
      <c r="I45" s="14" t="str">
        <f>IFERROR(VLOOKUP($A45,'Dymno M'!$BD$3:$BJ$49,7,0),"")</f>
        <v/>
      </c>
      <c r="J45" s="37" t="str">
        <f>IFERROR(VLOOKUP($A45,'X Kompas M'!$L$2:$R$29,7,0),"")</f>
        <v/>
      </c>
      <c r="K45" s="16">
        <f>IFERROR(VLOOKUP($A45,'Dukty M'!$BH$2:$BN$42,7,0),"")</f>
        <v>59.608763245890415</v>
      </c>
      <c r="L45" s="14" t="str">
        <f>IFERROR(VLOOKUP($A45,'Tropy M'!$O$2:$U$49,7,0),"")</f>
        <v/>
      </c>
      <c r="M45" s="14">
        <f>IFERROR(VLOOKUP($A45,'Grassor TR300 M'!$CR$4:$CX$37,7,0),"")</f>
        <v>30.927295056785365</v>
      </c>
      <c r="N45" s="14" t="str">
        <f>IFERROR(VLOOKUP($A45,'BO M'!$S$4:$Y$46,7,0),"")</f>
        <v/>
      </c>
      <c r="O45" s="14" t="str">
        <f>IFERROR(VLOOKUP($A45,'Szaga TR150 M'!$J$2:$P$22,7,0),"")</f>
        <v/>
      </c>
      <c r="P45" s="14">
        <f>IFERROR(VLOOKUP($A45,'Rajd Konwalii M'!$L$2:$R$48,7,0),"")</f>
        <v>56.567164179104481</v>
      </c>
      <c r="Q45" s="14" t="str">
        <f>IFERROR(VLOOKUP($A45,'Korno M'!$BE$1:$BK$53,7,0),"")</f>
        <v/>
      </c>
      <c r="R45" s="14" t="str">
        <f>IFERROR(VLOOKUP($A45,'Abentojra M'!$J$1:$P$48,7,0),"")</f>
        <v/>
      </c>
      <c r="S45" s="14" t="str">
        <f>IFERROR(VLOOKUP($A45,'Mordownik M'!$P$5:$V$54,7,0),"")</f>
        <v/>
      </c>
      <c r="T45" s="14">
        <f>IFERROR(VLOOKUP($A45,'XI Kompas M'!$M$1:$S$35,7,0),"")</f>
        <v>77.32558139534882</v>
      </c>
      <c r="U45" s="14" t="str">
        <f>IFERROR(VLOOKUP($A45,'H52 200 M'!$AL$6:$AR$102,7,0),"")</f>
        <v/>
      </c>
      <c r="V45" s="14" t="str">
        <f>IFERROR(VLOOKUP($A45,'XII Szago M'!$AH$2:$AN$67,7,0),"")</f>
        <v/>
      </c>
      <c r="W45" s="14">
        <f>IFERROR(VLOOKUP($A45,'Masakra TR200 M'!$AN$5:$AT$34,7,0),"")</f>
        <v>89.602102102925443</v>
      </c>
      <c r="X45" s="10">
        <f>IFERROR(LARGE(Z45:AL45,1),0)+IFERROR(LARGE(Z45:AL45,2),0)</f>
        <v>24.663614995312628</v>
      </c>
      <c r="Y45" s="10">
        <f>IFERROR(LARGE(Z45:AL45,3),0)+IFERROR(LARGE(Z45:AL45,4),0)</f>
        <v>0</v>
      </c>
      <c r="Z45" s="14" t="str">
        <f>IFERROR(VLOOKUP(A45,'Wiosenne 360 M'!$L$2:$R$18,7,0),"")</f>
        <v/>
      </c>
      <c r="AA45" s="36"/>
      <c r="AB45" s="36">
        <f>IFERROR(VLOOKUP(A45,'XI Szago M'!$J$3:$Q$50,7,0),"")</f>
        <v>24.663614995312628</v>
      </c>
      <c r="AC45" s="14" t="str">
        <f>IFERROR(VLOOKUP($A45,'H51 100 M'!$AC$6:$AJ$153,7,0),"")</f>
        <v/>
      </c>
      <c r="AD45" s="14" t="str">
        <f>IFERROR(VLOOKUP($A45,'Harce M'!$K$6:$Q$26,7,0),"")</f>
        <v/>
      </c>
      <c r="AE45" s="14" t="str">
        <f>IFERROR(VLOOKUP($A45,'Grassor TR150 M'!$BL$4:$BR$10,7,0),"")</f>
        <v/>
      </c>
      <c r="AF45" s="36" t="str">
        <f>IFERROR(VLOOKUP($A45,'Pazur M'!$P$3:$V$29,7,0),"")</f>
        <v/>
      </c>
      <c r="AG45" s="14" t="str">
        <f>IFERROR(VLOOKUP($A45,'Szaga TR100 M'!$J$2:$P$25,7,0),"")</f>
        <v/>
      </c>
      <c r="AH45" s="36" t="str">
        <f>IFERROR(VLOOKUP($A45,'Odyseja M'!$G$2:$M$15,7,0),"")</f>
        <v/>
      </c>
      <c r="AI45" s="36" t="str">
        <f>IFERROR(VLOOKUP($A45,'Trudy M'!$K$2:$Q$18,7,0),"")</f>
        <v/>
      </c>
      <c r="AJ45" s="14" t="str">
        <f>IFERROR(VLOOKUP($A45,'H52 100 M'!$AC$6:$AI$201,7,0),"")</f>
        <v/>
      </c>
      <c r="AK45" s="14" t="str">
        <f>IFERROR(VLOOKUP($A45,'Azymut Orient M'!$O$2:$U$23,7,0),"")</f>
        <v/>
      </c>
      <c r="AL45" s="14" t="str">
        <f>IFERROR(VLOOKUP($A45,'Masakra TR100 M'!$AB$5:$AH$14,7,0),"")</f>
        <v/>
      </c>
      <c r="AM45" s="501">
        <f>MIN(COUNT(F45:W45)+MIN(COUNT(Z45:AL45)/2,2),6)</f>
        <v>6</v>
      </c>
      <c r="AN45" s="15">
        <f>COUNTIF(F45:W45,"=100")</f>
        <v>0</v>
      </c>
      <c r="AO45" s="15">
        <f>COUNTIF(Z45:AL45,"=50")</f>
        <v>0</v>
      </c>
    </row>
    <row r="46" spans="1:41">
      <c r="A46">
        <v>420</v>
      </c>
      <c r="B46" s="40" t="str">
        <f>VLOOKUP($A46,id!$C:$H,6,0)</f>
        <v>Krasuski Marcin</v>
      </c>
      <c r="C46" s="40">
        <f>VLOOKUP($A46,id!$C:$H,4,0)</f>
        <v>0</v>
      </c>
      <c r="D46" s="2">
        <f>IF(E45=E46,D45,ROW(B44))</f>
        <v>44</v>
      </c>
      <c r="E46" s="11">
        <f>LARGE(F46:Y46,1)+LARGE(F46:Y46,2)+IFERROR(LARGE(F46:Y46,3),0)+IFERROR(LARGE(F46:Y46,4),0)+IFERROR(LARGE(F46:Y46,5),0)+IFERROR(LARGE(F46:Y46,6),0)</f>
        <v>346.98214807154574</v>
      </c>
      <c r="F46" s="14"/>
      <c r="G46" s="14"/>
      <c r="H46" s="14"/>
      <c r="I46" s="14"/>
      <c r="J46" s="37"/>
      <c r="K46" s="16">
        <f>IFERROR(VLOOKUP($A46,'Dukty M'!$BH$2:$BN$42,7,0),"")</f>
        <v>78.427159788652673</v>
      </c>
      <c r="L46" s="14">
        <f>IFERROR(VLOOKUP($A46,'Tropy M'!$O$2:$U$49,7,0),"")</f>
        <v>89.974871048803038</v>
      </c>
      <c r="M46" s="14" t="str">
        <f>IFERROR(VLOOKUP($A46,'Grassor TR300 M'!$CR$4:$CX$37,7,0),"")</f>
        <v/>
      </c>
      <c r="N46" s="14">
        <f>IFERROR(VLOOKUP($A46,'BO M'!$S$4:$Y$46,7,0),"")</f>
        <v>92.828337874659383</v>
      </c>
      <c r="O46" s="14" t="str">
        <f>IFERROR(VLOOKUP($A46,'Szaga TR150 M'!$J$2:$P$22,7,0),"")</f>
        <v/>
      </c>
      <c r="P46" s="14" t="str">
        <f>IFERROR(VLOOKUP($A46,'Rajd Konwalii M'!$L$2:$R$48,7,0),"")</f>
        <v/>
      </c>
      <c r="Q46" s="14" t="str">
        <f>IFERROR(VLOOKUP($A46,'Korno M'!$BE$1:$BK$53,7,0),"")</f>
        <v/>
      </c>
      <c r="R46" s="14">
        <f>IFERROR(VLOOKUP($A46,'Abentojra M'!$J$1:$P$48,7,0),"")</f>
        <v>85.751779359430628</v>
      </c>
      <c r="S46" s="14" t="str">
        <f>IFERROR(VLOOKUP($A46,'Mordownik M'!$P$5:$V$54,7,0),"")</f>
        <v/>
      </c>
      <c r="T46" s="14" t="str">
        <f>IFERROR(VLOOKUP($A46,'XI Kompas M'!$M$1:$S$35,7,0),"")</f>
        <v/>
      </c>
      <c r="U46" s="14" t="str">
        <f>IFERROR(VLOOKUP($A46,'H52 200 M'!$AL$6:$AR$102,7,0),"")</f>
        <v/>
      </c>
      <c r="V46" s="14" t="str">
        <f>IFERROR(VLOOKUP($A46,'XII Szago M'!$AH$2:$AN$67,7,0),"")</f>
        <v/>
      </c>
      <c r="W46" s="14" t="str">
        <f>IFERROR(VLOOKUP($A46,'Masakra TR200 M'!$AN$5:$AT$34,7,0),"")</f>
        <v/>
      </c>
      <c r="X46" s="10">
        <f>IFERROR(LARGE(Z46:AL46,1),0)+IFERROR(LARGE(Z46:AL46,2),0)</f>
        <v>0</v>
      </c>
      <c r="Y46" s="10">
        <f>IFERROR(LARGE(Z46:AL46,3),0)+IFERROR(LARGE(Z46:AL46,4),0)</f>
        <v>0</v>
      </c>
      <c r="Z46" s="14"/>
      <c r="AA46" s="36"/>
      <c r="AB46" s="36"/>
      <c r="AC46" s="14"/>
      <c r="AD46" s="14"/>
      <c r="AE46" s="14" t="str">
        <f>IFERROR(VLOOKUP($A46,'Grassor TR150 M'!$BL$4:$BR$10,7,0),"")</f>
        <v/>
      </c>
      <c r="AF46" s="36" t="str">
        <f>IFERROR(VLOOKUP($A46,'Pazur M'!$P$3:$V$29,7,0),"")</f>
        <v/>
      </c>
      <c r="AG46" s="14" t="str">
        <f>IFERROR(VLOOKUP($A46,'Szaga TR100 M'!$J$2:$P$25,7,0),"")</f>
        <v/>
      </c>
      <c r="AH46" s="36" t="str">
        <f>IFERROR(VLOOKUP($A46,'Odyseja M'!$G$2:$M$15,7,0),"")</f>
        <v/>
      </c>
      <c r="AI46" s="36" t="str">
        <f>IFERROR(VLOOKUP($A46,'Trudy M'!$K$2:$Q$18,7,0),"")</f>
        <v/>
      </c>
      <c r="AJ46" s="14" t="str">
        <f>IFERROR(VLOOKUP($A46,'H52 100 M'!$AC$6:$AI$201,7,0),"")</f>
        <v/>
      </c>
      <c r="AK46" s="14" t="str">
        <f>IFERROR(VLOOKUP($A46,'Azymut Orient M'!$O$2:$U$23,7,0),"")</f>
        <v/>
      </c>
      <c r="AL46" s="14" t="str">
        <f>IFERROR(VLOOKUP($A46,'Masakra TR100 M'!$AB$5:$AH$14,7,0),"")</f>
        <v/>
      </c>
      <c r="AM46" s="501">
        <f>MIN(COUNT(F46:W46)+MIN(COUNT(Z46:AL46)/2,2),6)</f>
        <v>4</v>
      </c>
      <c r="AN46" s="15">
        <f>COUNTIF(F46:W46,"=100")</f>
        <v>0</v>
      </c>
      <c r="AO46" s="15">
        <f>COUNTIF(Z46:AL46,"=50")</f>
        <v>0</v>
      </c>
    </row>
    <row r="47" spans="1:41">
      <c r="A47">
        <v>163</v>
      </c>
      <c r="B47" s="40" t="str">
        <f>VLOOKUP($A47,id!$C:$H,6,0)</f>
        <v>Poździk Radosław</v>
      </c>
      <c r="C47" s="40" t="str">
        <f>VLOOKUP($A47,id!$C:$H,4,0)</f>
        <v>Barlinecka Grupa Kolarska</v>
      </c>
      <c r="D47" s="2">
        <f>IF(E46=E47,D46,ROW(B45))</f>
        <v>45</v>
      </c>
      <c r="E47" s="11">
        <f>LARGE(F47:Y47,1)+LARGE(F47:Y47,2)+IFERROR(LARGE(F47:Y47,3),0)+IFERROR(LARGE(F47:Y47,4),0)+IFERROR(LARGE(F47:Y47,5),0)+IFERROR(LARGE(F47:Y47,6),0)</f>
        <v>346.08816486248816</v>
      </c>
      <c r="F47" s="14"/>
      <c r="G47" s="14" t="str">
        <f>IFERROR(VLOOKUP($A47,'Złoto M'!AO:AU,7,0),"")</f>
        <v/>
      </c>
      <c r="H47" s="14">
        <f>IFERROR(VLOOKUP($A47,'H51 200 M'!$AL$6:$AS$99,7,0),"")</f>
        <v>85.816817510033431</v>
      </c>
      <c r="I47" s="14" t="str">
        <f>IFERROR(VLOOKUP($A47,'Dymno M'!$BD$3:$BJ$49,7,0),"")</f>
        <v/>
      </c>
      <c r="J47" s="37" t="str">
        <f>IFERROR(VLOOKUP($A47,'X Kompas M'!$L$2:$R$29,7,0),"")</f>
        <v/>
      </c>
      <c r="K47" s="16">
        <f>IFERROR(VLOOKUP($A47,'Dukty M'!$BH$2:$BN$42,7,0),"")</f>
        <v>69.150292738026693</v>
      </c>
      <c r="L47" s="14" t="str">
        <f>IFERROR(VLOOKUP($A47,'Tropy M'!$O$2:$U$49,7,0),"")</f>
        <v/>
      </c>
      <c r="M47" s="14" t="str">
        <f>IFERROR(VLOOKUP($A47,'Grassor TR300 M'!$CR$4:$CX$37,7,0),"")</f>
        <v/>
      </c>
      <c r="N47" s="14" t="str">
        <f>IFERROR(VLOOKUP($A47,'BO M'!$S$4:$Y$46,7,0),"")</f>
        <v/>
      </c>
      <c r="O47" s="14" t="str">
        <f>IFERROR(VLOOKUP($A47,'Szaga TR150 M'!$J$2:$P$22,7,0),"")</f>
        <v/>
      </c>
      <c r="P47" s="14">
        <f>IFERROR(VLOOKUP($A47,'Rajd Konwalii M'!$L$2:$R$48,7,0),"")</f>
        <v>65.798611111111114</v>
      </c>
      <c r="Q47" s="14" t="str">
        <f>IFERROR(VLOOKUP($A47,'Korno M'!$BE$1:$BK$53,7,0),"")</f>
        <v/>
      </c>
      <c r="R47" s="14" t="str">
        <f>IFERROR(VLOOKUP($A47,'Abentojra M'!$J$1:$P$48,7,0),"")</f>
        <v/>
      </c>
      <c r="S47" s="14" t="str">
        <f>IFERROR(VLOOKUP($A47,'Mordownik M'!$P$5:$V$54,7,0),"")</f>
        <v/>
      </c>
      <c r="T47" s="14" t="str">
        <f>IFERROR(VLOOKUP($A47,'XI Kompas M'!$M$1:$S$35,7,0),"")</f>
        <v/>
      </c>
      <c r="U47" s="14">
        <f>IFERROR(VLOOKUP($A47,'H52 200 M'!$AL$6:$AR$102,7,0),"")</f>
        <v>63.820572339418355</v>
      </c>
      <c r="V47" s="14" t="str">
        <f>IFERROR(VLOOKUP($A47,'XII Szago M'!$AH$2:$AN$67,7,0),"")</f>
        <v/>
      </c>
      <c r="W47" s="14" t="str">
        <f>IFERROR(VLOOKUP($A47,'Masakra TR200 M'!$AN$5:$AT$34,7,0),"")</f>
        <v/>
      </c>
      <c r="X47" s="10">
        <f>IFERROR(LARGE(Z47:AL47,1),0)+IFERROR(LARGE(Z47:AL47,2),0)</f>
        <v>61.501871163898542</v>
      </c>
      <c r="Y47" s="10">
        <f>IFERROR(LARGE(Z47:AL47,3),0)+IFERROR(LARGE(Z47:AL47,4),0)</f>
        <v>0</v>
      </c>
      <c r="Z47" s="14" t="str">
        <f>IFERROR(VLOOKUP(A47,'Wiosenne 360 M'!$L$2:$R$18,7,0),"")</f>
        <v/>
      </c>
      <c r="AA47" s="36"/>
      <c r="AB47" s="36"/>
      <c r="AC47" s="14" t="str">
        <f>IFERROR(VLOOKUP($A47,'H51 100 M'!$AC$6:$AJ$153,7,0),"")</f>
        <v/>
      </c>
      <c r="AD47" s="14" t="str">
        <f>IFERROR(VLOOKUP($A47,'Harce M'!$K$6:$Q$26,7,0),"")</f>
        <v/>
      </c>
      <c r="AE47" s="14" t="str">
        <f>IFERROR(VLOOKUP($A47,'Grassor TR150 M'!$BL$4:$BR$10,7,0),"")</f>
        <v/>
      </c>
      <c r="AF47" s="36" t="str">
        <f>IFERROR(VLOOKUP($A47,'Pazur M'!$P$3:$V$29,7,0),"")</f>
        <v/>
      </c>
      <c r="AG47" s="14" t="str">
        <f>IFERROR(VLOOKUP($A47,'Szaga TR100 M'!$J$2:$P$25,7,0),"")</f>
        <v/>
      </c>
      <c r="AH47" s="36" t="str">
        <f>IFERROR(VLOOKUP($A47,'Odyseja M'!$G$2:$M$15,7,0),"")</f>
        <v/>
      </c>
      <c r="AI47" s="36">
        <f>IFERROR(VLOOKUP($A47,'Trudy M'!$K$2:$Q$18,7,0),"")</f>
        <v>28.817888479915862</v>
      </c>
      <c r="AJ47" s="14" t="str">
        <f>IFERROR(VLOOKUP($A47,'H52 100 M'!$AC$6:$AI$201,7,0),"")</f>
        <v/>
      </c>
      <c r="AK47" s="14" t="str">
        <f>IFERROR(VLOOKUP($A47,'Azymut Orient M'!$O$2:$U$23,7,0),"")</f>
        <v/>
      </c>
      <c r="AL47" s="14">
        <f>IFERROR(VLOOKUP($A47,'Masakra TR100 M'!$AB$5:$AH$14,7,0),"")</f>
        <v>32.683982683982684</v>
      </c>
      <c r="AM47" s="501">
        <f>MIN(COUNT(F47:W47)+MIN(COUNT(Z47:AL47)/2,2),6)</f>
        <v>5</v>
      </c>
      <c r="AN47" s="15">
        <f>COUNTIF(F47:W47,"=100")</f>
        <v>0</v>
      </c>
      <c r="AO47" s="15">
        <f>COUNTIF(Z47:AL47,"=50")</f>
        <v>0</v>
      </c>
    </row>
    <row r="48" spans="1:41">
      <c r="A48" s="15">
        <v>13</v>
      </c>
      <c r="B48" s="40" t="str">
        <f>VLOOKUP($A48,id!$C:$H,6,0)</f>
        <v>Wiktorowski Krzysztof</v>
      </c>
      <c r="C48" s="40">
        <f>VLOOKUP($A48,id!$C:$H,4,0)</f>
        <v>0</v>
      </c>
      <c r="D48" s="2">
        <f>IF(E47=E48,D47,ROW(B46))</f>
        <v>46</v>
      </c>
      <c r="E48" s="11">
        <f>LARGE(F48:Y48,1)+LARGE(F48:Y48,2)+IFERROR(LARGE(F48:Y48,3),0)+IFERROR(LARGE(F48:Y48,4),0)+IFERROR(LARGE(F48:Y48,5),0)+IFERROR(LARGE(F48:Y48,6),0)</f>
        <v>343.66855571046909</v>
      </c>
      <c r="F48" s="14">
        <f>IFERROR(VLOOKUP(A48,'Róża M'!I:Q,7,0),"")</f>
        <v>80.053580799292945</v>
      </c>
      <c r="G48" s="14" t="str">
        <f>IFERROR(VLOOKUP($A48,'Złoto M'!AO:AU,7,0),"")</f>
        <v/>
      </c>
      <c r="H48" s="14">
        <f>IFERROR(VLOOKUP($A48,'H51 200 M'!$AL$6:$AS$99,7,0),"")</f>
        <v>8.5267441894301612</v>
      </c>
      <c r="I48" s="14">
        <f>IFERROR(VLOOKUP($A48,'Dymno M'!$BD$3:$BJ$49,7,0),"")</f>
        <v>57.816829409237045</v>
      </c>
      <c r="J48" s="37" t="str">
        <f>IFERROR(VLOOKUP($A48,'X Kompas M'!$L$2:$R$29,7,0),"")</f>
        <v/>
      </c>
      <c r="K48" s="16" t="str">
        <f>IFERROR(VLOOKUP($A48,'Dukty M'!$BH$2:$BN$42,7,0),"")</f>
        <v/>
      </c>
      <c r="L48" s="14" t="str">
        <f>IFERROR(VLOOKUP($A48,'Tropy M'!$O$2:$U$49,7,0),"")</f>
        <v/>
      </c>
      <c r="M48" s="14">
        <f>IFERROR(VLOOKUP($A48,'Grassor TR300 M'!$CR$4:$CX$37,7,0),"")</f>
        <v>39.253874495150647</v>
      </c>
      <c r="N48" s="14" t="str">
        <f>IFERROR(VLOOKUP($A48,'BO M'!$S$4:$Y$46,7,0),"")</f>
        <v/>
      </c>
      <c r="O48" s="14" t="str">
        <f>IFERROR(VLOOKUP($A48,'Szaga TR150 M'!$J$2:$P$22,7,0),"")</f>
        <v/>
      </c>
      <c r="P48" s="14" t="str">
        <f>IFERROR(VLOOKUP($A48,'Rajd Konwalii M'!$L$2:$R$48,7,0),"")</f>
        <v/>
      </c>
      <c r="Q48" s="14">
        <f>IFERROR(VLOOKUP($A48,'Korno M'!$BE$1:$BK$53,7,0),"")</f>
        <v>78.008487112018273</v>
      </c>
      <c r="R48" s="14" t="str">
        <f>IFERROR(VLOOKUP($A48,'Abentojra M'!$J$1:$P$48,7,0),"")</f>
        <v/>
      </c>
      <c r="S48" s="14" t="str">
        <f>IFERROR(VLOOKUP($A48,'Mordownik M'!$P$5:$V$54,7,0),"")</f>
        <v/>
      </c>
      <c r="T48" s="14" t="str">
        <f>IFERROR(VLOOKUP($A48,'XI Kompas M'!$M$1:$S$35,7,0),"")</f>
        <v/>
      </c>
      <c r="U48" s="14" t="str">
        <f>IFERROR(VLOOKUP($A48,'H52 200 M'!$AL$6:$AR$102,7,0),"")</f>
        <v/>
      </c>
      <c r="V48" s="14" t="str">
        <f>IFERROR(VLOOKUP($A48,'XII Szago M'!$AH$2:$AN$67,7,0),"")</f>
        <v/>
      </c>
      <c r="W48" s="14">
        <f>IFERROR(VLOOKUP($A48,'Masakra TR200 M'!$AN$5:$AT$34,7,0),"")</f>
        <v>56.374502330827788</v>
      </c>
      <c r="X48" s="10">
        <f>IFERROR(LARGE(Z48:AL48,1),0)+IFERROR(LARGE(Z48:AL48,2),0)</f>
        <v>32.161281563942438</v>
      </c>
      <c r="Y48" s="10">
        <f>IFERROR(LARGE(Z48:AL48,3),0)+IFERROR(LARGE(Z48:AL48,4),0)</f>
        <v>0</v>
      </c>
      <c r="Z48" s="14" t="str">
        <f>IFERROR(VLOOKUP(A48,'Wiosenne 360 M'!$L$2:$R$18,7,0),"")</f>
        <v/>
      </c>
      <c r="AA48" s="36">
        <f>IFERROR(VLOOKUP(A48,'NMnO M'!$AX$5:$BD$43,7,0),"")</f>
        <v>32.161281563942438</v>
      </c>
      <c r="AB48" s="36" t="str">
        <f>IFERROR(VLOOKUP(A48,'XI Szago M'!$J$3:$Q$50,7,0),"")</f>
        <v/>
      </c>
      <c r="AC48" s="14" t="str">
        <f>IFERROR(VLOOKUP($A48,'H51 100 M'!$AC$6:$AJ$153,7,0),"")</f>
        <v/>
      </c>
      <c r="AD48" s="14" t="str">
        <f>IFERROR(VLOOKUP($A48,'Harce M'!$K$6:$Q$26,7,0),"")</f>
        <v/>
      </c>
      <c r="AE48" s="14" t="str">
        <f>IFERROR(VLOOKUP($A48,'Grassor TR150 M'!$BL$4:$BR$10,7,0),"")</f>
        <v/>
      </c>
      <c r="AF48" s="36" t="str">
        <f>IFERROR(VLOOKUP($A48,'Pazur M'!$P$3:$V$29,7,0),"")</f>
        <v/>
      </c>
      <c r="AG48" s="14" t="str">
        <f>IFERROR(VLOOKUP($A48,'Szaga TR100 M'!$J$2:$P$25,7,0),"")</f>
        <v/>
      </c>
      <c r="AH48" s="36" t="str">
        <f>IFERROR(VLOOKUP($A48,'Odyseja M'!$G$2:$M$15,7,0),"")</f>
        <v/>
      </c>
      <c r="AI48" s="36" t="str">
        <f>IFERROR(VLOOKUP($A48,'Trudy M'!$K$2:$Q$18,7,0),"")</f>
        <v/>
      </c>
      <c r="AJ48" s="14" t="str">
        <f>IFERROR(VLOOKUP($A48,'H52 100 M'!$AC$6:$AI$201,7,0),"")</f>
        <v/>
      </c>
      <c r="AK48" s="14" t="str">
        <f>IFERROR(VLOOKUP($A48,'Azymut Orient M'!$O$2:$U$23,7,0),"")</f>
        <v/>
      </c>
      <c r="AL48" s="14" t="str">
        <f>IFERROR(VLOOKUP($A48,'Masakra TR100 M'!$AB$5:$AH$14,7,0),"")</f>
        <v/>
      </c>
      <c r="AM48" s="501">
        <f>MIN(COUNT(F48:W48)+MIN(COUNT(Z48:AL48)/2,2),6)</f>
        <v>6</v>
      </c>
      <c r="AN48" s="15">
        <f>COUNTIF(F48:W48,"=100")</f>
        <v>0</v>
      </c>
      <c r="AO48" s="15">
        <f>COUNTIF(Z48:AL48,"=50")</f>
        <v>0</v>
      </c>
    </row>
    <row r="49" spans="1:41">
      <c r="A49">
        <v>40</v>
      </c>
      <c r="B49" s="40" t="str">
        <f>VLOOKUP($A49,id!$C:$H,6,0)</f>
        <v>Stefański Tomasz</v>
      </c>
      <c r="C49" s="40">
        <f>VLOOKUP($A49,id!$C:$H,4,0)</f>
        <v>0</v>
      </c>
      <c r="D49" s="2">
        <f>IF(E48=E49,D48,ROW(B47))</f>
        <v>47</v>
      </c>
      <c r="E49" s="11">
        <f>LARGE(F49:Y49,1)+LARGE(F49:Y49,2)+IFERROR(LARGE(F49:Y49,3),0)+IFERROR(LARGE(F49:Y49,4),0)+IFERROR(LARGE(F49:Y49,5),0)+IFERROR(LARGE(F49:Y49,6),0)</f>
        <v>337.36866467389314</v>
      </c>
      <c r="F49" s="14">
        <f>IFERROR(VLOOKUP(A49,'Róża M'!I:Q,7,0),"")</f>
        <v>61.353004677941684</v>
      </c>
      <c r="G49" s="14" t="str">
        <f>IFERROR(VLOOKUP($A49,'Złoto M'!AO:AU,7,0),"")</f>
        <v/>
      </c>
      <c r="H49" s="14" t="str">
        <f>IFERROR(VLOOKUP($A49,'H51 200 M'!$AL$6:$AS$99,7,0),"")</f>
        <v/>
      </c>
      <c r="I49" s="14">
        <f>IFERROR(VLOOKUP($A49,'Dymno M'!$BD$3:$BJ$49,7,0),"")</f>
        <v>42.288934648314708</v>
      </c>
      <c r="J49" s="37" t="str">
        <f>IFERROR(VLOOKUP($A49,'X Kompas M'!$L$2:$R$29,7,0),"")</f>
        <v/>
      </c>
      <c r="K49" s="16">
        <f>IFERROR(VLOOKUP($A49,'Dukty M'!$BH$2:$BN$42,7,0),"")</f>
        <v>61.673868319732883</v>
      </c>
      <c r="L49" s="14">
        <f>IFERROR(VLOOKUP($A49,'Tropy M'!$O$2:$U$49,7,0),"")</f>
        <v>63.5260061630404</v>
      </c>
      <c r="M49" s="14" t="str">
        <f>IFERROR(VLOOKUP($A49,'Grassor TR300 M'!$CR$4:$CX$37,7,0),"")</f>
        <v/>
      </c>
      <c r="N49" s="14">
        <f>IFERROR(VLOOKUP($A49,'BO M'!$S$4:$Y$46,7,0),"")</f>
        <v>31.711457073025745</v>
      </c>
      <c r="O49" s="14" t="str">
        <f>IFERROR(VLOOKUP($A49,'Szaga TR150 M'!$J$2:$P$22,7,0),"")</f>
        <v/>
      </c>
      <c r="P49" s="14" t="str">
        <f>IFERROR(VLOOKUP($A49,'Rajd Konwalii M'!$L$2:$R$48,7,0),"")</f>
        <v/>
      </c>
      <c r="Q49" s="14" t="str">
        <f>IFERROR(VLOOKUP($A49,'Korno M'!$BE$1:$BK$53,7,0),"")</f>
        <v/>
      </c>
      <c r="R49" s="14">
        <f>IFERROR(VLOOKUP($A49,'Abentojra M'!$J$1:$P$48,7,0),"")</f>
        <v>70.047238372093062</v>
      </c>
      <c r="S49" s="14" t="str">
        <f>IFERROR(VLOOKUP($A49,'Mordownik M'!$P$5:$V$54,7,0),"")</f>
        <v/>
      </c>
      <c r="T49" s="14" t="str">
        <f>IFERROR(VLOOKUP($A49,'XI Kompas M'!$M$1:$S$35,7,0),"")</f>
        <v/>
      </c>
      <c r="U49" s="14" t="str">
        <f>IFERROR(VLOOKUP($A49,'H52 200 M'!$AL$6:$AR$102,7,0),"")</f>
        <v/>
      </c>
      <c r="V49" s="14" t="str">
        <f>IFERROR(VLOOKUP($A49,'XII Szago M'!$AH$2:$AN$67,7,0),"")</f>
        <v/>
      </c>
      <c r="W49" s="14" t="str">
        <f>IFERROR(VLOOKUP($A49,'Masakra TR200 M'!$AN$5:$AT$34,7,0),"")</f>
        <v/>
      </c>
      <c r="X49" s="10">
        <f>IFERROR(LARGE(Z49:AL49,1),0)+IFERROR(LARGE(Z49:AL49,2),0)</f>
        <v>38.4796124927704</v>
      </c>
      <c r="Y49" s="10">
        <f>IFERROR(LARGE(Z49:AL49,3),0)+IFERROR(LARGE(Z49:AL49,4),0)</f>
        <v>0</v>
      </c>
      <c r="Z49" s="14" t="str">
        <f>IFERROR(VLOOKUP(A49,'Wiosenne 360 M'!$L$2:$R$18,7,0),"")</f>
        <v/>
      </c>
      <c r="AA49" s="36" t="str">
        <f>IFERROR(VLOOKUP(A49,'NMnO M'!$AX$5:$BD$43,7,0),"")</f>
        <v/>
      </c>
      <c r="AB49" s="36" t="str">
        <f>IFERROR(VLOOKUP(A49,'XI Szago M'!$J$3:$Q$50,7,0),"")</f>
        <v/>
      </c>
      <c r="AC49" s="14" t="str">
        <f>IFERROR(VLOOKUP($A49,'H51 100 M'!$AC$6:$AJ$153,7,0),"")</f>
        <v/>
      </c>
      <c r="AD49" s="14" t="str">
        <f>IFERROR(VLOOKUP($A49,'Harce M'!$K$6:$Q$26,7,0),"")</f>
        <v/>
      </c>
      <c r="AE49" s="14" t="str">
        <f>IFERROR(VLOOKUP($A49,'Grassor TR150 M'!$BL$4:$BR$10,7,0),"")</f>
        <v/>
      </c>
      <c r="AF49" s="36" t="str">
        <f>IFERROR(VLOOKUP($A49,'Pazur M'!$P$3:$V$29,7,0),"")</f>
        <v/>
      </c>
      <c r="AG49" s="14" t="str">
        <f>IFERROR(VLOOKUP($A49,'Szaga TR100 M'!$J$2:$P$25,7,0),"")</f>
        <v/>
      </c>
      <c r="AH49" s="36" t="str">
        <f>IFERROR(VLOOKUP($A49,'Odyseja M'!$G$2:$M$15,7,0),"")</f>
        <v/>
      </c>
      <c r="AI49" s="36" t="str">
        <f>IFERROR(VLOOKUP($A49,'Trudy M'!$K$2:$Q$18,7,0),"")</f>
        <v/>
      </c>
      <c r="AJ49" s="14">
        <f>IFERROR(VLOOKUP($A49,'H52 100 M'!$AC$6:$AI$201,7,0),"")</f>
        <v>38.4796124927704</v>
      </c>
      <c r="AK49" s="14" t="str">
        <f>IFERROR(VLOOKUP($A49,'Azymut Orient M'!$O$2:$U$23,7,0),"")</f>
        <v/>
      </c>
      <c r="AL49" s="14" t="str">
        <f>IFERROR(VLOOKUP($A49,'Masakra TR100 M'!$AB$5:$AH$14,7,0),"")</f>
        <v/>
      </c>
      <c r="AM49" s="501">
        <f>MIN(COUNT(F49:W49)+MIN(COUNT(Z49:AL49)/2,2),6)</f>
        <v>6</v>
      </c>
      <c r="AN49" s="15">
        <f>COUNTIF(F49:W49,"=100")</f>
        <v>0</v>
      </c>
      <c r="AO49" s="15">
        <f>COUNTIF(Z49:AL49,"=50")</f>
        <v>0</v>
      </c>
    </row>
    <row r="50" spans="1:41">
      <c r="A50" s="15">
        <v>19</v>
      </c>
      <c r="B50" s="40" t="str">
        <f>VLOOKUP($A50,id!$C:$H,6,0)</f>
        <v>Szajduk Piotr</v>
      </c>
      <c r="C50" s="40">
        <f>VLOOKUP($A50,id!$C:$H,4,0)</f>
        <v>0</v>
      </c>
      <c r="D50" s="2">
        <f>IF(E49=E50,D49,ROW(B48))</f>
        <v>48</v>
      </c>
      <c r="E50" s="11">
        <f>LARGE(F50:Y50,1)+LARGE(F50:Y50,2)+IFERROR(LARGE(F50:Y50,3),0)+IFERROR(LARGE(F50:Y50,4),0)+IFERROR(LARGE(F50:Y50,5),0)+IFERROR(LARGE(F50:Y50,6),0)</f>
        <v>326.77944274271766</v>
      </c>
      <c r="F50" s="14">
        <f>IFERROR(VLOOKUP(A50,'Róża M'!I:Q,7,0),"")</f>
        <v>74.931492683935673</v>
      </c>
      <c r="G50" s="14" t="str">
        <f>IFERROR(VLOOKUP($A50,'Złoto M'!AO:AU,7,0),"")</f>
        <v/>
      </c>
      <c r="H50" s="14" t="str">
        <f>IFERROR(VLOOKUP($A50,'H51 200 M'!$AL$6:$AS$99,7,0),"")</f>
        <v/>
      </c>
      <c r="I50" s="14" t="str">
        <f>IFERROR(VLOOKUP($A50,'Dymno M'!$BD$3:$BJ$49,7,0),"")</f>
        <v/>
      </c>
      <c r="J50" s="37" t="str">
        <f>IFERROR(VLOOKUP($A50,'X Kompas M'!$L$2:$R$29,7,0),"")</f>
        <v/>
      </c>
      <c r="K50" s="16">
        <f>IFERROR(VLOOKUP($A50,'Dukty M'!$BH$2:$BN$42,7,0),"")</f>
        <v>49.574739120151392</v>
      </c>
      <c r="L50" s="14">
        <f>IFERROR(VLOOKUP($A50,'Tropy M'!$O$2:$U$49,7,0),"")</f>
        <v>46.588571089315735</v>
      </c>
      <c r="M50" s="14">
        <f>IFERROR(VLOOKUP($A50,'Grassor TR300 M'!$CR$4:$CX$37,7,0),"")</f>
        <v>76.810580078930883</v>
      </c>
      <c r="N50" s="14" t="str">
        <f>IFERROR(VLOOKUP($A50,'BO M'!$S$4:$Y$46,7,0),"")</f>
        <v/>
      </c>
      <c r="O50" s="14" t="str">
        <f>IFERROR(VLOOKUP($A50,'Szaga TR150 M'!$J$2:$P$22,7,0),"")</f>
        <v/>
      </c>
      <c r="P50" s="14" t="str">
        <f>IFERROR(VLOOKUP($A50,'Rajd Konwalii M'!$L$2:$R$48,7,0),"")</f>
        <v/>
      </c>
      <c r="Q50" s="14" t="str">
        <f>IFERROR(VLOOKUP($A50,'Korno M'!$BE$1:$BK$53,7,0),"")</f>
        <v/>
      </c>
      <c r="R50" s="14" t="str">
        <f>IFERROR(VLOOKUP($A50,'Abentojra M'!$J$1:$P$48,7,0),"")</f>
        <v/>
      </c>
      <c r="S50" s="14" t="str">
        <f>IFERROR(VLOOKUP($A50,'Mordownik M'!$P$5:$V$54,7,0),"")</f>
        <v/>
      </c>
      <c r="T50" s="14" t="str">
        <f>IFERROR(VLOOKUP($A50,'XI Kompas M'!$M$1:$S$35,7,0),"")</f>
        <v/>
      </c>
      <c r="U50" s="14">
        <f>IFERROR(VLOOKUP($A50,'H52 200 M'!$AL$6:$AR$102,7,0),"")</f>
        <v>33.172400113592097</v>
      </c>
      <c r="V50" s="14" t="str">
        <f>IFERROR(VLOOKUP($A50,'XII Szago M'!$AH$2:$AN$67,7,0),"")</f>
        <v/>
      </c>
      <c r="W50" s="14">
        <f>IFERROR(VLOOKUP($A50,'Masakra TR200 M'!$AN$5:$AT$34,7,0),"")</f>
        <v>45.701659656791918</v>
      </c>
      <c r="X50" s="10">
        <f>IFERROR(LARGE(Z50:AL50,1),0)+IFERROR(LARGE(Z50:AL50,2),0)</f>
        <v>30.179363526211098</v>
      </c>
      <c r="Y50" s="10">
        <f>IFERROR(LARGE(Z50:AL50,3),0)+IFERROR(LARGE(Z50:AL50,4),0)</f>
        <v>0</v>
      </c>
      <c r="Z50" s="14" t="str">
        <f>IFERROR(VLOOKUP(A50,'Wiosenne 360 M'!$L$2:$R$18,7,0),"")</f>
        <v/>
      </c>
      <c r="AA50" s="36" t="str">
        <f>IFERROR(VLOOKUP(A50,'NMnO M'!$AX$5:$BD$43,7,0),"")</f>
        <v/>
      </c>
      <c r="AB50" s="36" t="str">
        <f>IFERROR(VLOOKUP(A50,'XI Szago M'!$J$3:$Q$50,7,0),"")</f>
        <v/>
      </c>
      <c r="AC50" s="14" t="str">
        <f>IFERROR(VLOOKUP($A50,'H51 100 M'!$AC$6:$AJ$153,7,0),"")</f>
        <v/>
      </c>
      <c r="AD50" s="14" t="str">
        <f>IFERROR(VLOOKUP($A50,'Harce M'!$K$6:$Q$26,7,0),"")</f>
        <v/>
      </c>
      <c r="AE50" s="14" t="str">
        <f>IFERROR(VLOOKUP($A50,'Grassor TR150 M'!$BL$4:$BR$10,7,0),"")</f>
        <v/>
      </c>
      <c r="AF50" s="36" t="str">
        <f>IFERROR(VLOOKUP($A50,'Pazur M'!$P$3:$V$29,7,0),"")</f>
        <v/>
      </c>
      <c r="AG50" s="14" t="str">
        <f>IFERROR(VLOOKUP($A50,'Szaga TR100 M'!$J$2:$P$25,7,0),"")</f>
        <v/>
      </c>
      <c r="AH50" s="36" t="str">
        <f>IFERROR(VLOOKUP($A50,'Odyseja M'!$G$2:$M$15,7,0),"")</f>
        <v/>
      </c>
      <c r="AI50" s="36">
        <f>IFERROR(VLOOKUP($A50,'Trudy M'!$K$2:$Q$18,7,0),"")</f>
        <v>30.179363526211098</v>
      </c>
      <c r="AJ50" s="14" t="str">
        <f>IFERROR(VLOOKUP($A50,'H52 100 M'!$AC$6:$AI$201,7,0),"")</f>
        <v/>
      </c>
      <c r="AK50" s="14" t="str">
        <f>IFERROR(VLOOKUP($A50,'Azymut Orient M'!$O$2:$U$23,7,0),"")</f>
        <v/>
      </c>
      <c r="AL50" s="14" t="str">
        <f>IFERROR(VLOOKUP($A50,'Masakra TR100 M'!$AB$5:$AH$14,7,0),"")</f>
        <v/>
      </c>
      <c r="AM50" s="501">
        <f>MIN(COUNT(F50:W50)+MIN(COUNT(Z50:AL50)/2,2),6)</f>
        <v>6</v>
      </c>
      <c r="AN50" s="15">
        <f>COUNTIF(F50:W50,"=100")</f>
        <v>0</v>
      </c>
      <c r="AO50" s="15">
        <f>COUNTIF(Z50:AL50,"=50")</f>
        <v>0</v>
      </c>
    </row>
    <row r="51" spans="1:41">
      <c r="A51">
        <v>73</v>
      </c>
      <c r="B51" s="40" t="str">
        <f>VLOOKUP($A51,id!$C:$H,6,0)</f>
        <v>Morawski Piotr</v>
      </c>
      <c r="C51" s="40">
        <f>VLOOKUP($A51,id!$C:$H,4,0)</f>
        <v>0</v>
      </c>
      <c r="D51" s="2">
        <f>IF(E50=E51,D50,ROW(B49))</f>
        <v>49</v>
      </c>
      <c r="E51" s="11">
        <f>LARGE(F51:Y51,1)+LARGE(F51:Y51,2)+IFERROR(LARGE(F51:Y51,3),0)+IFERROR(LARGE(F51:Y51,4),0)+IFERROR(LARGE(F51:Y51,5),0)+IFERROR(LARGE(F51:Y51,6),0)</f>
        <v>323.66022986610312</v>
      </c>
      <c r="F51" s="14"/>
      <c r="G51" s="14">
        <f>IFERROR(VLOOKUP($A51,'Złoto M'!AO:AU,7,0),"")</f>
        <v>67.417480241748024</v>
      </c>
      <c r="H51" s="14" t="str">
        <f>IFERROR(VLOOKUP($A51,'H51 200 M'!$AL$6:$AS$99,7,0),"")</f>
        <v/>
      </c>
      <c r="I51" s="14" t="str">
        <f>IFERROR(VLOOKUP($A51,'Dymno M'!$BD$3:$BJ$49,7,0),"")</f>
        <v/>
      </c>
      <c r="J51" s="37" t="str">
        <f>IFERROR(VLOOKUP($A51,'X Kompas M'!$L$2:$R$29,7,0),"")</f>
        <v/>
      </c>
      <c r="K51" s="16" t="str">
        <f>IFERROR(VLOOKUP($A51,'Dukty M'!$BH$2:$BN$42,7,0),"")</f>
        <v/>
      </c>
      <c r="L51" s="14" t="str">
        <f>IFERROR(VLOOKUP($A51,'Tropy M'!$O$2:$U$49,7,0),"")</f>
        <v/>
      </c>
      <c r="M51" s="14" t="str">
        <f>IFERROR(VLOOKUP($A51,'Grassor TR300 M'!$CR$4:$CX$37,7,0),"")</f>
        <v/>
      </c>
      <c r="N51" s="14" t="str">
        <f>IFERROR(VLOOKUP($A51,'BO M'!$S$4:$Y$46,7,0),"")</f>
        <v/>
      </c>
      <c r="O51" s="14" t="str">
        <f>IFERROR(VLOOKUP($A51,'Szaga TR150 M'!$J$2:$P$22,7,0),"")</f>
        <v/>
      </c>
      <c r="P51" s="14" t="str">
        <f>IFERROR(VLOOKUP($A51,'Rajd Konwalii M'!$L$2:$R$48,7,0),"")</f>
        <v/>
      </c>
      <c r="Q51" s="14" t="str">
        <f>IFERROR(VLOOKUP($A51,'Korno M'!$BE$1:$BK$53,7,0),"")</f>
        <v/>
      </c>
      <c r="R51" s="14">
        <f>IFERROR(VLOOKUP($A51,'Abentojra M'!$J$1:$P$48,7,0),"")</f>
        <v>60.421231943308847</v>
      </c>
      <c r="S51" s="14" t="str">
        <f>IFERROR(VLOOKUP($A51,'Mordownik M'!$P$5:$V$54,7,0),"")</f>
        <v/>
      </c>
      <c r="T51" s="14" t="str">
        <f>IFERROR(VLOOKUP($A51,'XI Kompas M'!$M$1:$S$35,7,0),"")</f>
        <v/>
      </c>
      <c r="U51" s="14" t="str">
        <f>IFERROR(VLOOKUP($A51,'H52 200 M'!$AL$6:$AR$102,7,0),"")</f>
        <v/>
      </c>
      <c r="V51" s="14">
        <f>IFERROR(VLOOKUP($A51,'XII Szago M'!$AH$2:$AN$67,7,0),"")</f>
        <v>52.890272411039938</v>
      </c>
      <c r="W51" s="14" t="str">
        <f>IFERROR(VLOOKUP($A51,'Masakra TR200 M'!$AN$5:$AT$34,7,0),"")</f>
        <v/>
      </c>
      <c r="X51" s="10">
        <f>IFERROR(LARGE(Z51:AL51,1),0)+IFERROR(LARGE(Z51:AL51,2),0)</f>
        <v>80.393043163941016</v>
      </c>
      <c r="Y51" s="10">
        <f>IFERROR(LARGE(Z51:AL51,3),0)+IFERROR(LARGE(Z51:AL51,4),0)</f>
        <v>62.538202106065313</v>
      </c>
      <c r="Z51" s="14" t="str">
        <f>IFERROR(VLOOKUP(A51,'Wiosenne 360 M'!$L$2:$R$18,7,0),"")</f>
        <v/>
      </c>
      <c r="AA51" s="36" t="str">
        <f>IFERROR(VLOOKUP(A51,'NMnO M'!$AX$5:$BD$43,7,0),"")</f>
        <v/>
      </c>
      <c r="AB51" s="36">
        <f>IFERROR(VLOOKUP(A51,'XI Szago M'!$J$3:$Q$50,7,0),"")</f>
        <v>31.510903255490597</v>
      </c>
      <c r="AC51" s="14">
        <f>IFERROR(VLOOKUP($A51,'H51 100 M'!$AC$6:$AJ$153,7,0),"")</f>
        <v>42.784846732215158</v>
      </c>
      <c r="AD51" s="14" t="str">
        <f>IFERROR(VLOOKUP($A51,'Harce M'!$K$6:$Q$26,7,0),"")</f>
        <v/>
      </c>
      <c r="AE51" s="14" t="str">
        <f>IFERROR(VLOOKUP($A51,'Grassor TR150 M'!$BL$4:$BR$10,7,0),"")</f>
        <v/>
      </c>
      <c r="AF51" s="36" t="str">
        <f>IFERROR(VLOOKUP($A51,'Pazur M'!$P$3:$V$29,7,0),"")</f>
        <v/>
      </c>
      <c r="AG51" s="14" t="str">
        <f>IFERROR(VLOOKUP($A51,'Szaga TR100 M'!$J$2:$P$25,7,0),"")</f>
        <v/>
      </c>
      <c r="AH51" s="36" t="str">
        <f>IFERROR(VLOOKUP($A51,'Odyseja M'!$G$2:$M$15,7,0),"")</f>
        <v/>
      </c>
      <c r="AI51" s="36" t="str">
        <f>IFERROR(VLOOKUP($A51,'Trudy M'!$K$2:$Q$18,7,0),"")</f>
        <v/>
      </c>
      <c r="AJ51" s="14">
        <f>IFERROR(VLOOKUP($A51,'H52 100 M'!$AC$6:$AI$201,7,0),"")</f>
        <v>37.608196431725858</v>
      </c>
      <c r="AK51" s="14">
        <f>IFERROR(VLOOKUP($A51,'Azymut Orient M'!$O$2:$U$23,7,0),"")</f>
        <v>31.027298850574716</v>
      </c>
      <c r="AL51" s="14" t="str">
        <f>IFERROR(VLOOKUP($A51,'Masakra TR100 M'!$AB$5:$AH$14,7,0),"")</f>
        <v/>
      </c>
      <c r="AM51" s="501">
        <f>MIN(COUNT(F51:W51)+MIN(COUNT(Z51:AL51)/2,2),6)</f>
        <v>5</v>
      </c>
      <c r="AN51" s="15">
        <f>COUNTIF(F51:W51,"=100")</f>
        <v>0</v>
      </c>
      <c r="AO51" s="15">
        <f>COUNTIF(Z51:AL51,"=50")</f>
        <v>0</v>
      </c>
    </row>
    <row r="52" spans="1:41">
      <c r="A52">
        <v>153</v>
      </c>
      <c r="B52" s="40" t="str">
        <f>VLOOKUP($A52,id!$C:$H,6,0)</f>
        <v>Adamczyk Jarek</v>
      </c>
      <c r="C52" s="40" t="str">
        <f>VLOOKUP($A52,id!$C:$H,4,0)</f>
        <v>Zbieranina z Niesięcina</v>
      </c>
      <c r="D52" s="2">
        <f>IF(E51=E52,D51,ROW(B50))</f>
        <v>50</v>
      </c>
      <c r="E52" s="11">
        <f>LARGE(F52:Y52,1)+LARGE(F52:Y52,2)+IFERROR(LARGE(F52:Y52,3),0)+IFERROR(LARGE(F52:Y52,4),0)+IFERROR(LARGE(F52:Y52,5),0)+IFERROR(LARGE(F52:Y52,6),0)</f>
        <v>320.00569878265298</v>
      </c>
      <c r="F52" s="14"/>
      <c r="G52" s="14"/>
      <c r="H52" s="14" t="str">
        <f>IFERROR(VLOOKUP($A52,'H51 200 M'!$AL$6:$AS$99,7,0),"")</f>
        <v/>
      </c>
      <c r="I52" s="14" t="str">
        <f>IFERROR(VLOOKUP($A52,'Dymno M'!$BD$3:$BJ$49,7,0),"")</f>
        <v/>
      </c>
      <c r="J52" s="37" t="str">
        <f>IFERROR(VLOOKUP($A52,'X Kompas M'!$L$2:$R$29,7,0),"")</f>
        <v/>
      </c>
      <c r="K52" s="16">
        <f>IFERROR(VLOOKUP($A52,'Dukty M'!$BH$2:$BN$42,7,0),"")</f>
        <v>47.937837356750165</v>
      </c>
      <c r="L52" s="14" t="str">
        <f>IFERROR(VLOOKUP($A52,'Tropy M'!$O$2:$U$49,7,0),"")</f>
        <v/>
      </c>
      <c r="M52" s="14" t="str">
        <f>IFERROR(VLOOKUP($A52,'Grassor TR300 M'!$CR$4:$CX$37,7,0),"")</f>
        <v/>
      </c>
      <c r="N52" s="14">
        <f>IFERROR(VLOOKUP($A52,'BO M'!$S$4:$Y$46,7,0),"")</f>
        <v>44.216824141929031</v>
      </c>
      <c r="O52" s="14" t="str">
        <f>IFERROR(VLOOKUP($A52,'Szaga TR150 M'!$J$2:$P$22,7,0),"")</f>
        <v/>
      </c>
      <c r="P52" s="14" t="str">
        <f>IFERROR(VLOOKUP($A52,'Rajd Konwalii M'!$L$2:$R$48,7,0),"")</f>
        <v/>
      </c>
      <c r="Q52" s="14">
        <f>IFERROR(VLOOKUP($A52,'Korno M'!$BE$1:$BK$53,7,0),"")</f>
        <v>61.59383698420308</v>
      </c>
      <c r="R52" s="14">
        <f>IFERROR(VLOOKUP($A52,'Abentojra M'!$J$1:$P$48,7,0),"")</f>
        <v>41.447325185303022</v>
      </c>
      <c r="S52" s="14">
        <f>IFERROR(VLOOKUP($A52,'Mordownik M'!$P$5:$V$54,7,0),"")</f>
        <v>55.645181183551621</v>
      </c>
      <c r="T52" s="14" t="str">
        <f>IFERROR(VLOOKUP($A52,'XI Kompas M'!$M$1:$S$35,7,0),"")</f>
        <v/>
      </c>
      <c r="U52" s="14" t="str">
        <f>IFERROR(VLOOKUP($A52,'H52 200 M'!$AL$6:$AR$102,7,0),"")</f>
        <v/>
      </c>
      <c r="V52" s="14" t="str">
        <f>IFERROR(VLOOKUP($A52,'XII Szago M'!$AH$2:$AN$67,7,0),"")</f>
        <v/>
      </c>
      <c r="W52" s="14" t="str">
        <f>IFERROR(VLOOKUP($A52,'Masakra TR200 M'!$AN$5:$AT$34,7,0),"")</f>
        <v/>
      </c>
      <c r="X52" s="10">
        <f>IFERROR(LARGE(Z52:AL52,1),0)+IFERROR(LARGE(Z52:AL52,2),0)</f>
        <v>69.164693930916059</v>
      </c>
      <c r="Y52" s="10">
        <f>IFERROR(LARGE(Z52:AL52,3),0)+IFERROR(LARGE(Z52:AL52,4),0)</f>
        <v>17.91244242670362</v>
      </c>
      <c r="Z52" s="14" t="str">
        <f>IFERROR(VLOOKUP(A52,'Wiosenne 360 M'!$L$2:$R$18,7,0),"")</f>
        <v/>
      </c>
      <c r="AA52" s="36"/>
      <c r="AB52" s="36">
        <f>IFERROR(VLOOKUP(A52,'XI Szago M'!$J$3:$Q$50,7,0),"")</f>
        <v>17.91244242670362</v>
      </c>
      <c r="AC52" s="14" t="str">
        <f>IFERROR(VLOOKUP($A52,'H51 100 M'!$AC$6:$AJ$153,7,0),"")</f>
        <v/>
      </c>
      <c r="AD52" s="14" t="str">
        <f>IFERROR(VLOOKUP($A52,'Harce M'!$K$6:$Q$26,7,0),"")</f>
        <v/>
      </c>
      <c r="AE52" s="14" t="str">
        <f>IFERROR(VLOOKUP($A52,'Grassor TR150 M'!$BL$4:$BR$10,7,0),"")</f>
        <v/>
      </c>
      <c r="AF52" s="36" t="str">
        <f>IFERROR(VLOOKUP($A52,'Pazur M'!$P$3:$V$29,7,0),"")</f>
        <v/>
      </c>
      <c r="AG52" s="14">
        <f>IFERROR(VLOOKUP($A52,'Szaga TR100 M'!$J$2:$P$25,7,0),"")</f>
        <v>31.237721021610994</v>
      </c>
      <c r="AH52" s="36">
        <f>IFERROR(VLOOKUP($A52,'Odyseja M'!$G$2:$M$15,7,0),"")</f>
        <v>37.926972909305064</v>
      </c>
      <c r="AI52" s="36" t="str">
        <f>IFERROR(VLOOKUP($A52,'Trudy M'!$K$2:$Q$18,7,0),"")</f>
        <v/>
      </c>
      <c r="AJ52" s="14" t="str">
        <f>IFERROR(VLOOKUP($A52,'H52 100 M'!$AC$6:$AI$201,7,0),"")</f>
        <v/>
      </c>
      <c r="AK52" s="14" t="str">
        <f>IFERROR(VLOOKUP($A52,'Azymut Orient M'!$O$2:$U$23,7,0),"")</f>
        <v/>
      </c>
      <c r="AL52" s="14" t="str">
        <f>IFERROR(VLOOKUP($A52,'Masakra TR100 M'!$AB$5:$AH$14,7,0),"")</f>
        <v/>
      </c>
      <c r="AM52" s="501">
        <f>MIN(COUNT(F52:W52)+MIN(COUNT(Z52:AL52)/2,2),6)</f>
        <v>6</v>
      </c>
      <c r="AN52" s="15">
        <f>COUNTIF(F52:W52,"=100")</f>
        <v>0</v>
      </c>
      <c r="AO52" s="15">
        <f>COUNTIF(Z52:AL52,"=50")</f>
        <v>0</v>
      </c>
    </row>
    <row r="53" spans="1:41">
      <c r="A53" s="15">
        <v>30</v>
      </c>
      <c r="B53" s="40" t="str">
        <f>VLOOKUP($A53,id!$C:$H,6,0)</f>
        <v>Głomski Aleksander</v>
      </c>
      <c r="C53" s="40" t="str">
        <f>VLOOKUP($A53,id!$C:$H,4,0)</f>
        <v>jogurtnarowerze.pl</v>
      </c>
      <c r="D53" s="2">
        <f>IF(E52=E53,D52,ROW(B51))</f>
        <v>51</v>
      </c>
      <c r="E53" s="11">
        <f>LARGE(F53:Y53,1)+LARGE(F53:Y53,2)+IFERROR(LARGE(F53:Y53,3),0)+IFERROR(LARGE(F53:Y53,4),0)+IFERROR(LARGE(F53:Y53,5),0)+IFERROR(LARGE(F53:Y53,6),0)</f>
        <v>312.07468293020941</v>
      </c>
      <c r="F53" s="14">
        <f>IFERROR(VLOOKUP(A53,'Róża M'!I:Q,7,0),"")</f>
        <v>67.744121909035641</v>
      </c>
      <c r="G53" s="14">
        <f>IFERROR(VLOOKUP($A53,'Złoto M'!AO:AU,7,0),"")</f>
        <v>78.804044630404476</v>
      </c>
      <c r="H53" s="14" t="str">
        <f>IFERROR(VLOOKUP($A53,'H51 200 M'!$AL$6:$AS$99,7,0),"")</f>
        <v/>
      </c>
      <c r="I53" s="14" t="str">
        <f>IFERROR(VLOOKUP($A53,'Dymno M'!$BD$3:$BJ$49,7,0),"")</f>
        <v/>
      </c>
      <c r="J53" s="37" t="str">
        <f>IFERROR(VLOOKUP($A53,'X Kompas M'!$L$2:$R$29,7,0),"")</f>
        <v/>
      </c>
      <c r="K53" s="16" t="str">
        <f>IFERROR(VLOOKUP($A53,'Dukty M'!$BH$2:$BN$42,7,0),"")</f>
        <v/>
      </c>
      <c r="L53" s="14" t="str">
        <f>IFERROR(VLOOKUP($A53,'Tropy M'!$O$2:$U$49,7,0),"")</f>
        <v/>
      </c>
      <c r="M53" s="14" t="str">
        <f>IFERROR(VLOOKUP($A53,'Grassor TR300 M'!$CR$4:$CX$37,7,0),"")</f>
        <v/>
      </c>
      <c r="N53" s="14" t="str">
        <f>IFERROR(VLOOKUP($A53,'BO M'!$S$4:$Y$46,7,0),"")</f>
        <v/>
      </c>
      <c r="O53" s="14" t="str">
        <f>IFERROR(VLOOKUP($A53,'Szaga TR150 M'!$J$2:$P$22,7,0),"")</f>
        <v/>
      </c>
      <c r="P53" s="14" t="str">
        <f>IFERROR(VLOOKUP($A53,'Rajd Konwalii M'!$L$2:$R$48,7,0),"")</f>
        <v/>
      </c>
      <c r="Q53" s="14" t="str">
        <f>IFERROR(VLOOKUP($A53,'Korno M'!$BE$1:$BK$53,7,0),"")</f>
        <v/>
      </c>
      <c r="R53" s="14" t="str">
        <f>IFERROR(VLOOKUP($A53,'Abentojra M'!$J$1:$P$48,7,0),"")</f>
        <v/>
      </c>
      <c r="S53" s="14" t="str">
        <f>IFERROR(VLOOKUP($A53,'Mordownik M'!$P$5:$V$54,7,0),"")</f>
        <v/>
      </c>
      <c r="T53" s="14" t="str">
        <f>IFERROR(VLOOKUP($A53,'XI Kompas M'!$M$1:$S$35,7,0),"")</f>
        <v/>
      </c>
      <c r="U53" s="14" t="str">
        <f>IFERROR(VLOOKUP($A53,'H52 200 M'!$AL$6:$AR$102,7,0),"")</f>
        <v/>
      </c>
      <c r="V53" s="14">
        <f>IFERROR(VLOOKUP($A53,'XII Szago M'!$AH$2:$AN$67,7,0),"")</f>
        <v>49.112395810251371</v>
      </c>
      <c r="W53" s="14">
        <f>IFERROR(VLOOKUP($A53,'Masakra TR200 M'!$AN$5:$AT$34,7,0),"")</f>
        <v>88.588503662729366</v>
      </c>
      <c r="X53" s="10">
        <f>IFERROR(LARGE(Z53:AL53,1),0)+IFERROR(LARGE(Z53:AL53,2),0)</f>
        <v>27.825616917788604</v>
      </c>
      <c r="Y53" s="10">
        <f>IFERROR(LARGE(Z53:AL53,3),0)+IFERROR(LARGE(Z53:AL53,4),0)</f>
        <v>0</v>
      </c>
      <c r="Z53" s="14" t="str">
        <f>IFERROR(VLOOKUP(A53,'Wiosenne 360 M'!$L$2:$R$18,7,0),"")</f>
        <v/>
      </c>
      <c r="AA53" s="36" t="str">
        <f>IFERROR(VLOOKUP(A53,'NMnO M'!$AX$5:$BD$43,7,0),"")</f>
        <v/>
      </c>
      <c r="AB53" s="36">
        <f>IFERROR(VLOOKUP(A53,'XI Szago M'!$J$3:$Q$50,7,0),"")</f>
        <v>27.825616917788604</v>
      </c>
      <c r="AC53" s="14" t="str">
        <f>IFERROR(VLOOKUP($A53,'H51 100 M'!$AC$6:$AJ$153,7,0),"")</f>
        <v/>
      </c>
      <c r="AD53" s="14" t="str">
        <f>IFERROR(VLOOKUP($A53,'Harce M'!$K$6:$Q$26,7,0),"")</f>
        <v/>
      </c>
      <c r="AE53" s="14" t="str">
        <f>IFERROR(VLOOKUP($A53,'Grassor TR150 M'!$BL$4:$BR$10,7,0),"")</f>
        <v/>
      </c>
      <c r="AF53" s="36" t="str">
        <f>IFERROR(VLOOKUP($A53,'Pazur M'!$P$3:$V$29,7,0),"")</f>
        <v/>
      </c>
      <c r="AG53" s="14" t="str">
        <f>IFERROR(VLOOKUP($A53,'Szaga TR100 M'!$J$2:$P$25,7,0),"")</f>
        <v/>
      </c>
      <c r="AH53" s="36" t="str">
        <f>IFERROR(VLOOKUP($A53,'Odyseja M'!$G$2:$M$15,7,0),"")</f>
        <v/>
      </c>
      <c r="AI53" s="36" t="str">
        <f>IFERROR(VLOOKUP($A53,'Trudy M'!$K$2:$Q$18,7,0),"")</f>
        <v/>
      </c>
      <c r="AJ53" s="14" t="str">
        <f>IFERROR(VLOOKUP($A53,'H52 100 M'!$AC$6:$AI$201,7,0),"")</f>
        <v/>
      </c>
      <c r="AK53" s="14" t="str">
        <f>IFERROR(VLOOKUP($A53,'Azymut Orient M'!$O$2:$U$23,7,0),"")</f>
        <v/>
      </c>
      <c r="AL53" s="14" t="str">
        <f>IFERROR(VLOOKUP($A53,'Masakra TR100 M'!$AB$5:$AH$14,7,0),"")</f>
        <v/>
      </c>
      <c r="AM53" s="501">
        <f>MIN(COUNT(F53:W53)+MIN(COUNT(Z53:AL53)/2,2),6)</f>
        <v>4.5</v>
      </c>
      <c r="AN53" s="15">
        <f>COUNTIF(F53:W53,"=100")</f>
        <v>0</v>
      </c>
      <c r="AO53" s="15">
        <f>COUNTIF(Z53:AL53,"=50")</f>
        <v>0</v>
      </c>
    </row>
    <row r="54" spans="1:41">
      <c r="A54">
        <v>155</v>
      </c>
      <c r="B54" s="40" t="str">
        <f>VLOOKUP($A54,id!$C:$H,6,0)</f>
        <v>Walter Maciej</v>
      </c>
      <c r="C54" s="40" t="str">
        <f>VLOOKUP($A54,id!$C:$H,4,0)</f>
        <v>zwijakchcesz</v>
      </c>
      <c r="D54" s="2">
        <f>IF(E53=E54,D53,ROW(B52))</f>
        <v>52</v>
      </c>
      <c r="E54" s="11">
        <f>LARGE(F54:Y54,1)+LARGE(F54:Y54,2)+IFERROR(LARGE(F54:Y54,3),0)+IFERROR(LARGE(F54:Y54,4),0)+IFERROR(LARGE(F54:Y54,5),0)+IFERROR(LARGE(F54:Y54,6),0)</f>
        <v>307.66027541391406</v>
      </c>
      <c r="F54" s="14"/>
      <c r="G54" s="14"/>
      <c r="H54" s="14">
        <f>IFERROR(VLOOKUP($A54,'H51 200 M'!$AL$6:$AS$99,7,0),"")</f>
        <v>78.334922778326202</v>
      </c>
      <c r="I54" s="14" t="str">
        <f>IFERROR(VLOOKUP($A54,'Dymno M'!$BD$3:$BJ$49,7,0),"")</f>
        <v/>
      </c>
      <c r="J54" s="37" t="str">
        <f>IFERROR(VLOOKUP($A54,'X Kompas M'!$L$2:$R$29,7,0),"")</f>
        <v/>
      </c>
      <c r="K54" s="16">
        <f>IFERROR(VLOOKUP($A54,'Dukty M'!$BH$2:$BN$42,7,0),"")</f>
        <v>68.417250765538782</v>
      </c>
      <c r="L54" s="14" t="str">
        <f>IFERROR(VLOOKUP($A54,'Tropy M'!$O$2:$U$49,7,0),"")</f>
        <v/>
      </c>
      <c r="M54" s="14" t="str">
        <f>IFERROR(VLOOKUP($A54,'Grassor TR300 M'!$CR$4:$CX$37,7,0),"")</f>
        <v/>
      </c>
      <c r="N54" s="14" t="str">
        <f>IFERROR(VLOOKUP($A54,'BO M'!$S$4:$Y$46,7,0),"")</f>
        <v/>
      </c>
      <c r="O54" s="14" t="str">
        <f>IFERROR(VLOOKUP($A54,'Szaga TR150 M'!$J$2:$P$22,7,0),"")</f>
        <v/>
      </c>
      <c r="P54" s="14" t="str">
        <f>IFERROR(VLOOKUP($A54,'Rajd Konwalii M'!$L$2:$R$48,7,0),"")</f>
        <v/>
      </c>
      <c r="Q54" s="14" t="str">
        <f>IFERROR(VLOOKUP($A54,'Korno M'!$BE$1:$BK$53,7,0),"")</f>
        <v/>
      </c>
      <c r="R54" s="14" t="str">
        <f>IFERROR(VLOOKUP($A54,'Abentojra M'!$J$1:$P$48,7,0),"")</f>
        <v/>
      </c>
      <c r="S54" s="14" t="str">
        <f>IFERROR(VLOOKUP($A54,'Mordownik M'!$P$5:$V$54,7,0),"")</f>
        <v/>
      </c>
      <c r="T54" s="14" t="str">
        <f>IFERROR(VLOOKUP($A54,'XI Kompas M'!$M$1:$S$35,7,0),"")</f>
        <v/>
      </c>
      <c r="U54" s="14">
        <f>IFERROR(VLOOKUP($A54,'H52 200 M'!$AL$6:$AR$102,7,0),"")</f>
        <v>74.354363400351929</v>
      </c>
      <c r="V54" s="14">
        <f>IFERROR(VLOOKUP($A54,'XII Szago M'!$AH$2:$AN$67,7,0),"")</f>
        <v>71.72964818552866</v>
      </c>
      <c r="W54" s="14" t="str">
        <f>IFERROR(VLOOKUP($A54,'Masakra TR200 M'!$AN$5:$AT$34,7,0),"")</f>
        <v/>
      </c>
      <c r="X54" s="10">
        <f>IFERROR(LARGE(Z54:AL54,1),0)+IFERROR(LARGE(Z54:AL54,2),0)</f>
        <v>14.824090284168511</v>
      </c>
      <c r="Y54" s="10">
        <f>IFERROR(LARGE(Z54:AL54,3),0)+IFERROR(LARGE(Z54:AL54,4),0)</f>
        <v>0</v>
      </c>
      <c r="Z54" s="14" t="str">
        <f>IFERROR(VLOOKUP(A54,'Wiosenne 360 M'!$L$2:$R$18,7,0),"")</f>
        <v/>
      </c>
      <c r="AA54" s="36"/>
      <c r="AB54" s="36">
        <f>IFERROR(VLOOKUP(A54,'XI Szago M'!$J$3:$Q$50,7,0),"")</f>
        <v>14.824090284168511</v>
      </c>
      <c r="AC54" s="14" t="str">
        <f>IFERROR(VLOOKUP($A54,'H51 100 M'!$AC$6:$AJ$153,7,0),"")</f>
        <v/>
      </c>
      <c r="AD54" s="14" t="str">
        <f>IFERROR(VLOOKUP($A54,'Harce M'!$K$6:$Q$26,7,0),"")</f>
        <v/>
      </c>
      <c r="AE54" s="14" t="str">
        <f>IFERROR(VLOOKUP($A54,'Grassor TR150 M'!$BL$4:$BR$10,7,0),"")</f>
        <v/>
      </c>
      <c r="AF54" s="36" t="str">
        <f>IFERROR(VLOOKUP($A54,'Pazur M'!$P$3:$V$29,7,0),"")</f>
        <v/>
      </c>
      <c r="AG54" s="14" t="str">
        <f>IFERROR(VLOOKUP($A54,'Szaga TR100 M'!$J$2:$P$25,7,0),"")</f>
        <v/>
      </c>
      <c r="AH54" s="36" t="str">
        <f>IFERROR(VLOOKUP($A54,'Odyseja M'!$G$2:$M$15,7,0),"")</f>
        <v/>
      </c>
      <c r="AI54" s="36" t="str">
        <f>IFERROR(VLOOKUP($A54,'Trudy M'!$K$2:$Q$18,7,0),"")</f>
        <v/>
      </c>
      <c r="AJ54" s="14" t="str">
        <f>IFERROR(VLOOKUP($A54,'H52 100 M'!$AC$6:$AI$201,7,0),"")</f>
        <v/>
      </c>
      <c r="AK54" s="14" t="str">
        <f>IFERROR(VLOOKUP($A54,'Azymut Orient M'!$O$2:$U$23,7,0),"")</f>
        <v/>
      </c>
      <c r="AL54" s="14" t="str">
        <f>IFERROR(VLOOKUP($A54,'Masakra TR100 M'!$AB$5:$AH$14,7,0),"")</f>
        <v/>
      </c>
      <c r="AM54" s="501">
        <f>MIN(COUNT(F54:W54)+MIN(COUNT(Z54:AL54)/2,2),6)</f>
        <v>4.5</v>
      </c>
      <c r="AN54" s="15">
        <f>COUNTIF(F54:W54,"=100")</f>
        <v>0</v>
      </c>
      <c r="AO54" s="15">
        <f>COUNTIF(Z54:AL54,"=50")</f>
        <v>0</v>
      </c>
    </row>
    <row r="55" spans="1:41">
      <c r="A55">
        <v>125</v>
      </c>
      <c r="B55" s="40" t="str">
        <f>VLOOKUP($A55,id!$C:$H,6,0)</f>
        <v>Słomka Paweł</v>
      </c>
      <c r="C55" s="40" t="str">
        <f>VLOOKUP($A55,id!$C:$H,4,0)</f>
        <v>KTR Bikeorient</v>
      </c>
      <c r="D55" s="2">
        <f>IF(E54=E55,D54,ROW(B53))</f>
        <v>53</v>
      </c>
      <c r="E55" s="11">
        <f>LARGE(F55:Y55,1)+LARGE(F55:Y55,2)+IFERROR(LARGE(F55:Y55,3),0)+IFERROR(LARGE(F55:Y55,4),0)+IFERROR(LARGE(F55:Y55,5),0)+IFERROR(LARGE(F55:Y55,6),0)</f>
        <v>301.03983737037447</v>
      </c>
      <c r="F55" s="14"/>
      <c r="G55" s="14" t="str">
        <f>IFERROR(VLOOKUP($A55,'Złoto M'!AO:AU,7,0),"")</f>
        <v/>
      </c>
      <c r="H55" s="14" t="str">
        <f>IFERROR(VLOOKUP($A55,'H51 200 M'!$AL$6:$AS$99,7,0),"")</f>
        <v/>
      </c>
      <c r="I55" s="14" t="str">
        <f>IFERROR(VLOOKUP($A55,'Dymno M'!$BD$3:$BJ$49,7,0),"")</f>
        <v/>
      </c>
      <c r="J55" s="37" t="str">
        <f>IFERROR(VLOOKUP($A55,'X Kompas M'!$L$2:$R$29,7,0),"")</f>
        <v/>
      </c>
      <c r="K55" s="16" t="str">
        <f>IFERROR(VLOOKUP($A55,'Dukty M'!$BH$2:$BN$42,7,0),"")</f>
        <v/>
      </c>
      <c r="L55" s="14">
        <f>IFERROR(VLOOKUP($A55,'Tropy M'!$O$2:$U$49,7,0),"")</f>
        <v>87.100697778631314</v>
      </c>
      <c r="M55" s="14" t="str">
        <f>IFERROR(VLOOKUP($A55,'Grassor TR300 M'!$CR$4:$CX$37,7,0),"")</f>
        <v/>
      </c>
      <c r="N55" s="14" t="str">
        <f>IFERROR(VLOOKUP($A55,'BO M'!$S$4:$Y$46,7,0),"")</f>
        <v/>
      </c>
      <c r="O55" s="14" t="str">
        <f>IFERROR(VLOOKUP($A55,'Szaga TR150 M'!$J$2:$P$22,7,0),"")</f>
        <v/>
      </c>
      <c r="P55" s="14" t="str">
        <f>IFERROR(VLOOKUP($A55,'Rajd Konwalii M'!$L$2:$R$48,7,0),"")</f>
        <v/>
      </c>
      <c r="Q55" s="14" t="str">
        <f>IFERROR(VLOOKUP($A55,'Korno M'!$BE$1:$BK$53,7,0),"")</f>
        <v/>
      </c>
      <c r="R55" s="14">
        <f>IFERROR(VLOOKUP($A55,'Abentojra M'!$J$1:$P$48,7,0),"")</f>
        <v>92.905682201551897</v>
      </c>
      <c r="S55" s="14">
        <f>IFERROR(VLOOKUP($A55,'Mordownik M'!$P$5:$V$54,7,0),"")</f>
        <v>75.952861952861923</v>
      </c>
      <c r="T55" s="14" t="str">
        <f>IFERROR(VLOOKUP($A55,'XI Kompas M'!$M$1:$S$35,7,0),"")</f>
        <v/>
      </c>
      <c r="U55" s="14" t="str">
        <f>IFERROR(VLOOKUP($A55,'H52 200 M'!$AL$6:$AR$102,7,0),"")</f>
        <v/>
      </c>
      <c r="V55" s="14" t="str">
        <f>IFERROR(VLOOKUP($A55,'XII Szago M'!$AH$2:$AN$67,7,0),"")</f>
        <v/>
      </c>
      <c r="W55" s="14" t="str">
        <f>IFERROR(VLOOKUP($A55,'Masakra TR200 M'!$AN$5:$AT$34,7,0),"")</f>
        <v/>
      </c>
      <c r="X55" s="10">
        <f>IFERROR(LARGE(Z55:AL55,1),0)+IFERROR(LARGE(Z55:AL55,2),0)</f>
        <v>45.080595437329322</v>
      </c>
      <c r="Y55" s="10">
        <f>IFERROR(LARGE(Z55:AL55,3),0)+IFERROR(LARGE(Z55:AL55,4),0)</f>
        <v>0</v>
      </c>
      <c r="Z55" s="14">
        <f>IFERROR(VLOOKUP(A55,'Wiosenne 360 M'!$L$2:$R$18,7,0),"")</f>
        <v>45.080595437329322</v>
      </c>
      <c r="AA55" s="36"/>
      <c r="AB55" s="36" t="str">
        <f>IFERROR(VLOOKUP(A55,'XI Szago M'!$J$3:$Q$50,7,0),"")</f>
        <v/>
      </c>
      <c r="AC55" s="14" t="str">
        <f>IFERROR(VLOOKUP($A55,'H51 100 M'!$AC$6:$AJ$153,7,0),"")</f>
        <v/>
      </c>
      <c r="AD55" s="14" t="str">
        <f>IFERROR(VLOOKUP($A55,'Harce M'!$K$6:$Q$26,7,0),"")</f>
        <v/>
      </c>
      <c r="AE55" s="14" t="str">
        <f>IFERROR(VLOOKUP($A55,'Grassor TR150 M'!$BL$4:$BR$10,7,0),"")</f>
        <v/>
      </c>
      <c r="AF55" s="36" t="str">
        <f>IFERROR(VLOOKUP($A55,'Pazur M'!$P$3:$V$29,7,0),"")</f>
        <v/>
      </c>
      <c r="AG55" s="14" t="str">
        <f>IFERROR(VLOOKUP($A55,'Szaga TR100 M'!$J$2:$P$25,7,0),"")</f>
        <v/>
      </c>
      <c r="AH55" s="36" t="str">
        <f>IFERROR(VLOOKUP($A55,'Odyseja M'!$G$2:$M$15,7,0),"")</f>
        <v/>
      </c>
      <c r="AI55" s="36" t="str">
        <f>IFERROR(VLOOKUP($A55,'Trudy M'!$K$2:$Q$18,7,0),"")</f>
        <v/>
      </c>
      <c r="AJ55" s="14" t="str">
        <f>IFERROR(VLOOKUP($A55,'H52 100 M'!$AC$6:$AI$201,7,0),"")</f>
        <v/>
      </c>
      <c r="AK55" s="14" t="str">
        <f>IFERROR(VLOOKUP($A55,'Azymut Orient M'!$O$2:$U$23,7,0),"")</f>
        <v/>
      </c>
      <c r="AL55" s="14" t="str">
        <f>IFERROR(VLOOKUP($A55,'Masakra TR100 M'!$AB$5:$AH$14,7,0),"")</f>
        <v/>
      </c>
      <c r="AM55" s="501">
        <f>MIN(COUNT(F55:W55)+MIN(COUNT(Z55:AL55)/2,2),6)</f>
        <v>3.5</v>
      </c>
      <c r="AN55" s="15">
        <f>COUNTIF(F55:W55,"=100")</f>
        <v>0</v>
      </c>
      <c r="AO55" s="15">
        <f>COUNTIF(Z55:AL55,"=50")</f>
        <v>0</v>
      </c>
    </row>
    <row r="56" spans="1:41">
      <c r="A56">
        <v>421</v>
      </c>
      <c r="B56" s="40" t="str">
        <f>VLOOKUP($A56,id!$C:$H,6,0)</f>
        <v>Rychlik Michał</v>
      </c>
      <c r="C56" s="40" t="str">
        <f>VLOOKUP($A56,id!$C:$H,4,0)</f>
        <v>OrientAkcja</v>
      </c>
      <c r="D56" s="2">
        <f>IF(E55=E56,D55,ROW(B54))</f>
        <v>54</v>
      </c>
      <c r="E56" s="11">
        <f>LARGE(F56:Y56,1)+LARGE(F56:Y56,2)+IFERROR(LARGE(F56:Y56,3),0)+IFERROR(LARGE(F56:Y56,4),0)+IFERROR(LARGE(F56:Y56,5),0)+IFERROR(LARGE(F56:Y56,6),0)</f>
        <v>296.05676985121681</v>
      </c>
      <c r="F56" s="14"/>
      <c r="G56" s="14"/>
      <c r="H56" s="14"/>
      <c r="I56" s="14"/>
      <c r="J56" s="37"/>
      <c r="K56" s="16">
        <f>IFERROR(VLOOKUP($A56,'Dukty M'!$BH$2:$BN$42,7,0),"")</f>
        <v>66.951166820562946</v>
      </c>
      <c r="L56" s="14">
        <f>IFERROR(VLOOKUP($A56,'Tropy M'!$O$2:$U$49,7,0),"")</f>
        <v>66.238255196923177</v>
      </c>
      <c r="M56" s="14" t="str">
        <f>IFERROR(VLOOKUP($A56,'Grassor TR300 M'!$CR$4:$CX$37,7,0),"")</f>
        <v/>
      </c>
      <c r="N56" s="14" t="str">
        <f>IFERROR(VLOOKUP($A56,'BO M'!$S$4:$Y$46,7,0),"")</f>
        <v/>
      </c>
      <c r="O56" s="14" t="str">
        <f>IFERROR(VLOOKUP($A56,'Szaga TR150 M'!$J$2:$P$22,7,0),"")</f>
        <v/>
      </c>
      <c r="P56" s="14" t="str">
        <f>IFERROR(VLOOKUP($A56,'Rajd Konwalii M'!$L$2:$R$48,7,0),"")</f>
        <v/>
      </c>
      <c r="Q56" s="14">
        <f>IFERROR(VLOOKUP($A56,'Korno M'!$BE$1:$BK$53,7,0),"")</f>
        <v>69.056003429782848</v>
      </c>
      <c r="R56" s="14" t="str">
        <f>IFERROR(VLOOKUP($A56,'Abentojra M'!$J$1:$P$48,7,0),"")</f>
        <v/>
      </c>
      <c r="S56" s="14">
        <f>IFERROR(VLOOKUP($A56,'Mordownik M'!$P$5:$V$54,7,0),"")</f>
        <v>57.259620266016832</v>
      </c>
      <c r="T56" s="14" t="str">
        <f>IFERROR(VLOOKUP($A56,'XI Kompas M'!$M$1:$S$35,7,0),"")</f>
        <v/>
      </c>
      <c r="U56" s="14" t="str">
        <f>IFERROR(VLOOKUP($A56,'H52 200 M'!$AL$6:$AR$102,7,0),"")</f>
        <v/>
      </c>
      <c r="V56" s="14" t="str">
        <f>IFERROR(VLOOKUP($A56,'XII Szago M'!$AH$2:$AN$67,7,0),"")</f>
        <v/>
      </c>
      <c r="W56" s="14" t="str">
        <f>IFERROR(VLOOKUP($A56,'Masakra TR200 M'!$AN$5:$AT$34,7,0),"")</f>
        <v/>
      </c>
      <c r="X56" s="10">
        <f>IFERROR(LARGE(Z56:AL56,1),0)+IFERROR(LARGE(Z56:AL56,2),0)</f>
        <v>36.551724137931032</v>
      </c>
      <c r="Y56" s="10">
        <f>IFERROR(LARGE(Z56:AL56,3),0)+IFERROR(LARGE(Z56:AL56,4),0)</f>
        <v>0</v>
      </c>
      <c r="Z56" s="14"/>
      <c r="AA56" s="36"/>
      <c r="AB56" s="36"/>
      <c r="AC56" s="14"/>
      <c r="AD56" s="14"/>
      <c r="AE56" s="14" t="str">
        <f>IFERROR(VLOOKUP($A56,'Grassor TR150 M'!$BL$4:$BR$10,7,0),"")</f>
        <v/>
      </c>
      <c r="AF56" s="36" t="str">
        <f>IFERROR(VLOOKUP($A56,'Pazur M'!$P$3:$V$29,7,0),"")</f>
        <v/>
      </c>
      <c r="AG56" s="14">
        <f>IFERROR(VLOOKUP($A56,'Szaga TR100 M'!$J$2:$P$25,7,0),"")</f>
        <v>36.551724137931032</v>
      </c>
      <c r="AH56" s="36" t="str">
        <f>IFERROR(VLOOKUP($A56,'Odyseja M'!$G$2:$M$15,7,0),"")</f>
        <v/>
      </c>
      <c r="AI56" s="36" t="str">
        <f>IFERROR(VLOOKUP($A56,'Trudy M'!$K$2:$Q$18,7,0),"")</f>
        <v/>
      </c>
      <c r="AJ56" s="14" t="str">
        <f>IFERROR(VLOOKUP($A56,'H52 100 M'!$AC$6:$AI$201,7,0),"")</f>
        <v/>
      </c>
      <c r="AK56" s="14" t="str">
        <f>IFERROR(VLOOKUP($A56,'Azymut Orient M'!$O$2:$U$23,7,0),"")</f>
        <v/>
      </c>
      <c r="AL56" s="14" t="str">
        <f>IFERROR(VLOOKUP($A56,'Masakra TR100 M'!$AB$5:$AH$14,7,0),"")</f>
        <v/>
      </c>
      <c r="AM56" s="501">
        <f>MIN(COUNT(F56:W56)+MIN(COUNT(Z56:AL56)/2,2),6)</f>
        <v>4.5</v>
      </c>
      <c r="AN56" s="15">
        <f>COUNTIF(F56:W56,"=100")</f>
        <v>0</v>
      </c>
      <c r="AO56" s="15">
        <f>COUNTIF(Z56:AL56,"=50")</f>
        <v>0</v>
      </c>
    </row>
    <row r="57" spans="1:41">
      <c r="A57" s="15">
        <v>17</v>
      </c>
      <c r="B57" s="40" t="str">
        <f>VLOOKUP($A57,id!$C:$H,6,0)</f>
        <v>Świetlik Krzysztof</v>
      </c>
      <c r="C57" s="40" t="str">
        <f>VLOOKUP($A57,id!$C:$H,4,0)</f>
        <v>Troll Team</v>
      </c>
      <c r="D57" s="2">
        <f>IF(E56=E57,D56,ROW(B55))</f>
        <v>55</v>
      </c>
      <c r="E57" s="11">
        <f>LARGE(F57:Y57,1)+LARGE(F57:Y57,2)+IFERROR(LARGE(F57:Y57,3),0)+IFERROR(LARGE(F57:Y57,4),0)+IFERROR(LARGE(F57:Y57,5),0)+IFERROR(LARGE(F57:Y57,6),0)</f>
        <v>294.7176974607321</v>
      </c>
      <c r="F57" s="14">
        <f>IFERROR(VLOOKUP(A57,'Róża M'!I:Q,7,0),"")</f>
        <v>77.512435150024061</v>
      </c>
      <c r="G57" s="14">
        <f>IFERROR(VLOOKUP($A57,'Złoto M'!AO:AU,7,0),"")</f>
        <v>80.833333333333343</v>
      </c>
      <c r="H57" s="14" t="str">
        <f>IFERROR(VLOOKUP($A57,'H51 200 M'!$AL$6:$AS$99,7,0),"")</f>
        <v/>
      </c>
      <c r="I57" s="14">
        <f>IFERROR(VLOOKUP($A57,'Dymno M'!$BD$3:$BJ$49,7,0),"")</f>
        <v>32.801492963903208</v>
      </c>
      <c r="J57" s="37" t="str">
        <f>IFERROR(VLOOKUP($A57,'X Kompas M'!$L$2:$R$29,7,0),"")</f>
        <v/>
      </c>
      <c r="K57" s="16">
        <f>IFERROR(VLOOKUP($A57,'Dukty M'!$BH$2:$BN$42,7,0),"")</f>
        <v>50.042425338266028</v>
      </c>
      <c r="L57" s="14" t="str">
        <f>IFERROR(VLOOKUP($A57,'Tropy M'!$O$2:$U$49,7,0),"")</f>
        <v/>
      </c>
      <c r="M57" s="14">
        <f>IFERROR(VLOOKUP($A57,'Grassor TR300 M'!$CR$4:$CX$37,7,0),"")</f>
        <v>53.528010675205429</v>
      </c>
      <c r="N57" s="14" t="str">
        <f>IFERROR(VLOOKUP($A57,'BO M'!$S$4:$Y$46,7,0),"")</f>
        <v/>
      </c>
      <c r="O57" s="14" t="str">
        <f>IFERROR(VLOOKUP($A57,'Szaga TR150 M'!$J$2:$P$22,7,0),"")</f>
        <v/>
      </c>
      <c r="P57" s="14" t="str">
        <f>IFERROR(VLOOKUP($A57,'Rajd Konwalii M'!$L$2:$R$48,7,0),"")</f>
        <v/>
      </c>
      <c r="Q57" s="14" t="str">
        <f>IFERROR(VLOOKUP($A57,'Korno M'!$BE$1:$BK$53,7,0),"")</f>
        <v/>
      </c>
      <c r="R57" s="14" t="str">
        <f>IFERROR(VLOOKUP($A57,'Abentojra M'!$J$1:$P$48,7,0),"")</f>
        <v/>
      </c>
      <c r="S57" s="14" t="str">
        <f>IFERROR(VLOOKUP($A57,'Mordownik M'!$P$5:$V$54,7,0),"")</f>
        <v/>
      </c>
      <c r="T57" s="14" t="str">
        <f>IFERROR(VLOOKUP($A57,'XI Kompas M'!$M$1:$S$35,7,0),"")</f>
        <v/>
      </c>
      <c r="U57" s="14" t="str">
        <f>IFERROR(VLOOKUP($A57,'H52 200 M'!$AL$6:$AR$102,7,0),"")</f>
        <v/>
      </c>
      <c r="V57" s="14" t="str">
        <f>IFERROR(VLOOKUP($A57,'XII Szago M'!$AH$2:$AN$67,7,0),"")</f>
        <v/>
      </c>
      <c r="W57" s="14">
        <f>IFERROR(VLOOKUP($A57,'Masakra TR200 M'!$AN$5:$AT$34,7,0),"")</f>
        <v>0</v>
      </c>
      <c r="X57" s="10">
        <f>IFERROR(LARGE(Z57:AL57,1),0)+IFERROR(LARGE(Z57:AL57,2),0)</f>
        <v>0</v>
      </c>
      <c r="Y57" s="10">
        <f>IFERROR(LARGE(Z57:AL57,3),0)+IFERROR(LARGE(Z57:AL57,4),0)</f>
        <v>0</v>
      </c>
      <c r="Z57" s="14" t="str">
        <f>IFERROR(VLOOKUP(A57,'Wiosenne 360 M'!$L$2:$R$18,7,0),"")</f>
        <v/>
      </c>
      <c r="AA57" s="36" t="str">
        <f>IFERROR(VLOOKUP(A57,'NMnO M'!$AX$5:$BD$43,7,0),"")</f>
        <v/>
      </c>
      <c r="AB57" s="36" t="str">
        <f>IFERROR(VLOOKUP(A57,'XI Szago M'!$J$3:$Q$50,7,0),"")</f>
        <v/>
      </c>
      <c r="AC57" s="14" t="str">
        <f>IFERROR(VLOOKUP($A57,'H51 100 M'!$AC$6:$AJ$153,7,0),"")</f>
        <v/>
      </c>
      <c r="AD57" s="14" t="str">
        <f>IFERROR(VLOOKUP($A57,'Harce M'!$K$6:$Q$26,7,0),"")</f>
        <v/>
      </c>
      <c r="AE57" s="14" t="str">
        <f>IFERROR(VLOOKUP($A57,'Grassor TR150 M'!$BL$4:$BR$10,7,0),"")</f>
        <v/>
      </c>
      <c r="AF57" s="36" t="str">
        <f>IFERROR(VLOOKUP($A57,'Pazur M'!$P$3:$V$29,7,0),"")</f>
        <v/>
      </c>
      <c r="AG57" s="14" t="str">
        <f>IFERROR(VLOOKUP($A57,'Szaga TR100 M'!$J$2:$P$25,7,0),"")</f>
        <v/>
      </c>
      <c r="AH57" s="36" t="str">
        <f>IFERROR(VLOOKUP($A57,'Odyseja M'!$G$2:$M$15,7,0),"")</f>
        <v/>
      </c>
      <c r="AI57" s="36" t="str">
        <f>IFERROR(VLOOKUP($A57,'Trudy M'!$K$2:$Q$18,7,0),"")</f>
        <v/>
      </c>
      <c r="AJ57" s="14" t="str">
        <f>IFERROR(VLOOKUP($A57,'H52 100 M'!$AC$6:$AI$201,7,0),"")</f>
        <v/>
      </c>
      <c r="AK57" s="14" t="str">
        <f>IFERROR(VLOOKUP($A57,'Azymut Orient M'!$O$2:$U$23,7,0),"")</f>
        <v/>
      </c>
      <c r="AL57" s="14" t="str">
        <f>IFERROR(VLOOKUP($A57,'Masakra TR100 M'!$AB$5:$AH$14,7,0),"")</f>
        <v/>
      </c>
      <c r="AM57" s="501">
        <f>MIN(COUNT(F57:W57)+MIN(COUNT(Z57:AL57)/2,2),6)</f>
        <v>6</v>
      </c>
      <c r="AN57" s="15">
        <f>COUNTIF(F57:W57,"=100")</f>
        <v>0</v>
      </c>
      <c r="AO57" s="15">
        <f>COUNTIF(Z57:AL57,"=50")</f>
        <v>0</v>
      </c>
    </row>
    <row r="58" spans="1:41">
      <c r="A58">
        <v>98</v>
      </c>
      <c r="B58" s="40" t="str">
        <f>VLOOKUP($A58,id!$C:$H,6,0)</f>
        <v>Niedośpiał Krzysztof</v>
      </c>
      <c r="C58" s="40" t="str">
        <f>VLOOKUP($A58,id!$C:$H,4,0)</f>
        <v>Translation Cafe</v>
      </c>
      <c r="D58" s="2">
        <f>IF(E57=E58,D57,ROW(B56))</f>
        <v>56</v>
      </c>
      <c r="E58" s="11">
        <f>LARGE(F58:Y58,1)+LARGE(F58:Y58,2)+IFERROR(LARGE(F58:Y58,3),0)+IFERROR(LARGE(F58:Y58,4),0)+IFERROR(LARGE(F58:Y58,5),0)+IFERROR(LARGE(F58:Y58,6),0)</f>
        <v>286.92765561713037</v>
      </c>
      <c r="F58" s="14"/>
      <c r="G58" s="14" t="str">
        <f>IFERROR(VLOOKUP($A58,'Złoto M'!AO:AU,7,0),"")</f>
        <v/>
      </c>
      <c r="H58" s="14" t="str">
        <f>IFERROR(VLOOKUP($A58,'H51 200 M'!$AL$6:$AS$99,7,0),"")</f>
        <v/>
      </c>
      <c r="I58" s="14" t="str">
        <f>IFERROR(VLOOKUP($A58,'Dymno M'!$BD$3:$BJ$49,7,0),"")</f>
        <v/>
      </c>
      <c r="J58" s="37" t="str">
        <f>IFERROR(VLOOKUP($A58,'X Kompas M'!$L$2:$R$29,7,0),"")</f>
        <v/>
      </c>
      <c r="K58" s="16" t="str">
        <f>IFERROR(VLOOKUP($A58,'Dukty M'!$BH$2:$BN$42,7,0),"")</f>
        <v/>
      </c>
      <c r="L58" s="14" t="str">
        <f>IFERROR(VLOOKUP($A58,'Tropy M'!$O$2:$U$49,7,0),"")</f>
        <v/>
      </c>
      <c r="M58" s="14" t="str">
        <f>IFERROR(VLOOKUP($A58,'Grassor TR300 M'!$CR$4:$CX$37,7,0),"")</f>
        <v/>
      </c>
      <c r="N58" s="14">
        <f>IFERROR(VLOOKUP($A58,'BO M'!$S$4:$Y$46,7,0),"")</f>
        <v>89.816507311586037</v>
      </c>
      <c r="O58" s="14" t="str">
        <f>IFERROR(VLOOKUP($A58,'Szaga TR150 M'!$J$2:$P$22,7,0),"")</f>
        <v/>
      </c>
      <c r="P58" s="14" t="str">
        <f>IFERROR(VLOOKUP($A58,'Rajd Konwalii M'!$L$2:$R$48,7,0),"")</f>
        <v/>
      </c>
      <c r="Q58" s="14">
        <f>IFERROR(VLOOKUP($A58,'Korno M'!$BE$1:$BK$53,7,0),"")</f>
        <v>73.511229457510765</v>
      </c>
      <c r="R58" s="14" t="str">
        <f>IFERROR(VLOOKUP($A58,'Abentojra M'!$J$1:$P$48,7,0),"")</f>
        <v/>
      </c>
      <c r="S58" s="14">
        <f>IFERROR(VLOOKUP($A58,'Mordownik M'!$P$5:$V$54,7,0),"")</f>
        <v>91.736478243188259</v>
      </c>
      <c r="T58" s="14" t="str">
        <f>IFERROR(VLOOKUP($A58,'XI Kompas M'!$M$1:$S$35,7,0),"")</f>
        <v/>
      </c>
      <c r="U58" s="14" t="str">
        <f>IFERROR(VLOOKUP($A58,'H52 200 M'!$AL$6:$AR$102,7,0),"")</f>
        <v/>
      </c>
      <c r="V58" s="14" t="str">
        <f>IFERROR(VLOOKUP($A58,'XII Szago M'!$AH$2:$AN$67,7,0),"")</f>
        <v/>
      </c>
      <c r="W58" s="14" t="str">
        <f>IFERROR(VLOOKUP($A58,'Masakra TR200 M'!$AN$5:$AT$34,7,0),"")</f>
        <v/>
      </c>
      <c r="X58" s="10">
        <f>IFERROR(LARGE(Z58:AL58,1),0)+IFERROR(LARGE(Z58:AL58,2),0)</f>
        <v>31.863440604845341</v>
      </c>
      <c r="Y58" s="10">
        <f>IFERROR(LARGE(Z58:AL58,3),0)+IFERROR(LARGE(Z58:AL58,4),0)</f>
        <v>0</v>
      </c>
      <c r="Z58" s="14" t="str">
        <f>IFERROR(VLOOKUP(A58,'Wiosenne 360 M'!$L$2:$R$18,7,0),"")</f>
        <v/>
      </c>
      <c r="AA58" s="36">
        <f>IFERROR(VLOOKUP(A58,'NMnO M'!$AX$5:$BD$43,7,0),"")</f>
        <v>31.863440604845341</v>
      </c>
      <c r="AB58" s="36" t="str">
        <f>IFERROR(VLOOKUP(A58,'XI Szago M'!$J$3:$Q$50,7,0),"")</f>
        <v/>
      </c>
      <c r="AC58" s="14" t="str">
        <f>IFERROR(VLOOKUP($A58,'H51 100 M'!$AC$6:$AJ$153,7,0),"")</f>
        <v/>
      </c>
      <c r="AD58" s="14" t="str">
        <f>IFERROR(VLOOKUP($A58,'Harce M'!$K$6:$Q$26,7,0),"")</f>
        <v/>
      </c>
      <c r="AE58" s="14" t="str">
        <f>IFERROR(VLOOKUP($A58,'Grassor TR150 M'!$BL$4:$BR$10,7,0),"")</f>
        <v/>
      </c>
      <c r="AF58" s="36" t="str">
        <f>IFERROR(VLOOKUP($A58,'Pazur M'!$P$3:$V$29,7,0),"")</f>
        <v/>
      </c>
      <c r="AG58" s="14" t="str">
        <f>IFERROR(VLOOKUP($A58,'Szaga TR100 M'!$J$2:$P$25,7,0),"")</f>
        <v/>
      </c>
      <c r="AH58" s="36" t="str">
        <f>IFERROR(VLOOKUP($A58,'Odyseja M'!$G$2:$M$15,7,0),"")</f>
        <v/>
      </c>
      <c r="AI58" s="36" t="str">
        <f>IFERROR(VLOOKUP($A58,'Trudy M'!$K$2:$Q$18,7,0),"")</f>
        <v/>
      </c>
      <c r="AJ58" s="14" t="str">
        <f>IFERROR(VLOOKUP($A58,'H52 100 M'!$AC$6:$AI$201,7,0),"")</f>
        <v/>
      </c>
      <c r="AK58" s="14" t="str">
        <f>IFERROR(VLOOKUP($A58,'Azymut Orient M'!$O$2:$U$23,7,0),"")</f>
        <v/>
      </c>
      <c r="AL58" s="14" t="str">
        <f>IFERROR(VLOOKUP($A58,'Masakra TR100 M'!$AB$5:$AH$14,7,0),"")</f>
        <v/>
      </c>
      <c r="AM58" s="501">
        <f>MIN(COUNT(F58:W58)+MIN(COUNT(Z58:AL58)/2,2),6)</f>
        <v>3.5</v>
      </c>
      <c r="AN58" s="15">
        <f>COUNTIF(F58:W58,"=100")</f>
        <v>0</v>
      </c>
      <c r="AO58" s="15">
        <f>COUNTIF(Z58:AL58,"=50")</f>
        <v>0</v>
      </c>
    </row>
    <row r="59" spans="1:41">
      <c r="A59">
        <v>382</v>
      </c>
      <c r="B59" s="40" t="str">
        <f>VLOOKUP($A59,id!$C:$H,6,0)</f>
        <v>MIŚKIEWICZ MARCIN</v>
      </c>
      <c r="C59" s="40" t="str">
        <f>VLOOKUP($A59,id!$C:$H,4,0)</f>
        <v>KB Galeria Warszawa</v>
      </c>
      <c r="D59" s="2">
        <f>IF(E58=E59,D58,ROW(B57))</f>
        <v>57</v>
      </c>
      <c r="E59" s="11">
        <f>LARGE(F59:Y59,1)+LARGE(F59:Y59,2)+IFERROR(LARGE(F59:Y59,3),0)+IFERROR(LARGE(F59:Y59,4),0)+IFERROR(LARGE(F59:Y59,5),0)+IFERROR(LARGE(F59:Y59,6),0)</f>
        <v>279.69439263119978</v>
      </c>
      <c r="F59" s="14"/>
      <c r="G59" s="14"/>
      <c r="H59" s="14"/>
      <c r="I59" s="14">
        <f>IFERROR(VLOOKUP($A59,'Dymno M'!$BD$3:$BJ$49,7,0),"")</f>
        <v>48.46121364167017</v>
      </c>
      <c r="J59" s="37" t="str">
        <f>IFERROR(VLOOKUP($A59,'X Kompas M'!$L$2:$R$29,7,0),"")</f>
        <v/>
      </c>
      <c r="K59" s="16" t="str">
        <f>IFERROR(VLOOKUP($A59,'Dukty M'!$BH$2:$BN$42,7,0),"")</f>
        <v/>
      </c>
      <c r="L59" s="14">
        <f>IFERROR(VLOOKUP($A59,'Tropy M'!$O$2:$U$49,7,0),"")</f>
        <v>86.81171441332225</v>
      </c>
      <c r="M59" s="14" t="str">
        <f>IFERROR(VLOOKUP($A59,'Grassor TR300 M'!$CR$4:$CX$37,7,0),"")</f>
        <v/>
      </c>
      <c r="N59" s="14" t="str">
        <f>IFERROR(VLOOKUP($A59,'BO M'!$S$4:$Y$46,7,0),"")</f>
        <v/>
      </c>
      <c r="O59" s="14" t="str">
        <f>IFERROR(VLOOKUP($A59,'Szaga TR150 M'!$J$2:$P$22,7,0),"")</f>
        <v/>
      </c>
      <c r="P59" s="14" t="str">
        <f>IFERROR(VLOOKUP($A59,'Rajd Konwalii M'!$L$2:$R$48,7,0),"")</f>
        <v/>
      </c>
      <c r="Q59" s="14" t="str">
        <f>IFERROR(VLOOKUP($A59,'Korno M'!$BE$1:$BK$53,7,0),"")</f>
        <v/>
      </c>
      <c r="R59" s="14" t="str">
        <f>IFERROR(VLOOKUP($A59,'Abentojra M'!$J$1:$P$48,7,0),"")</f>
        <v/>
      </c>
      <c r="S59" s="14">
        <f>IFERROR(VLOOKUP($A59,'Mordownik M'!$P$5:$V$54,7,0),"")</f>
        <v>65.57558139534882</v>
      </c>
      <c r="T59" s="14" t="str">
        <f>IFERROR(VLOOKUP($A59,'XI Kompas M'!$M$1:$S$35,7,0),"")</f>
        <v/>
      </c>
      <c r="U59" s="14" t="str">
        <f>IFERROR(VLOOKUP($A59,'H52 200 M'!$AL$6:$AR$102,7,0),"")</f>
        <v/>
      </c>
      <c r="V59" s="14">
        <f>IFERROR(VLOOKUP($A59,'XII Szago M'!$AH$2:$AN$67,7,0),"")</f>
        <v>78.84588318085855</v>
      </c>
      <c r="W59" s="14" t="str">
        <f>IFERROR(VLOOKUP($A59,'Masakra TR200 M'!$AN$5:$AT$34,7,0),"")</f>
        <v/>
      </c>
      <c r="X59" s="10">
        <f>IFERROR(LARGE(Z59:AL59,1),0)+IFERROR(LARGE(Z59:AL59,2),0)</f>
        <v>0</v>
      </c>
      <c r="Y59" s="10">
        <f>IFERROR(LARGE(Z59:AL59,3),0)+IFERROR(LARGE(Z59:AL59,4),0)</f>
        <v>0</v>
      </c>
      <c r="Z59" s="14"/>
      <c r="AA59" s="36"/>
      <c r="AB59" s="36"/>
      <c r="AC59" s="14"/>
      <c r="AD59" s="14" t="str">
        <f>IFERROR(VLOOKUP($A59,'Harce M'!$K$6:$Q$26,7,0),"")</f>
        <v/>
      </c>
      <c r="AE59" s="14" t="str">
        <f>IFERROR(VLOOKUP($A59,'Grassor TR150 M'!$BL$4:$BR$10,7,0),"")</f>
        <v/>
      </c>
      <c r="AF59" s="36" t="str">
        <f>IFERROR(VLOOKUP($A59,'Pazur M'!$P$3:$V$29,7,0),"")</f>
        <v/>
      </c>
      <c r="AG59" s="14" t="str">
        <f>IFERROR(VLOOKUP($A59,'Szaga TR100 M'!$J$2:$P$25,7,0),"")</f>
        <v/>
      </c>
      <c r="AH59" s="36" t="str">
        <f>IFERROR(VLOOKUP($A59,'Odyseja M'!$G$2:$M$15,7,0),"")</f>
        <v/>
      </c>
      <c r="AI59" s="36" t="str">
        <f>IFERROR(VLOOKUP($A59,'Trudy M'!$K$2:$Q$18,7,0),"")</f>
        <v/>
      </c>
      <c r="AJ59" s="14" t="str">
        <f>IFERROR(VLOOKUP($A59,'H52 100 M'!$AC$6:$AI$201,7,0),"")</f>
        <v/>
      </c>
      <c r="AK59" s="14" t="str">
        <f>IFERROR(VLOOKUP($A59,'Azymut Orient M'!$O$2:$U$23,7,0),"")</f>
        <v/>
      </c>
      <c r="AL59" s="14" t="str">
        <f>IFERROR(VLOOKUP($A59,'Masakra TR100 M'!$AB$5:$AH$14,7,0),"")</f>
        <v/>
      </c>
      <c r="AM59" s="501">
        <f>MIN(COUNT(F59:W59)+MIN(COUNT(Z59:AL59)/2,2),6)</f>
        <v>4</v>
      </c>
      <c r="AN59" s="15">
        <f>COUNTIF(F59:W59,"=100")</f>
        <v>0</v>
      </c>
      <c r="AO59" s="15">
        <f>COUNTIF(Z59:AL59,"=50")</f>
        <v>0</v>
      </c>
    </row>
    <row r="60" spans="1:41">
      <c r="A60">
        <v>159</v>
      </c>
      <c r="B60" s="40" t="str">
        <f>VLOOKUP($A60,id!$C:$H,6,0)</f>
        <v>Jędrusik Rafał</v>
      </c>
      <c r="C60" s="40">
        <f>VLOOKUP($A60,id!$C:$H,4,0)</f>
        <v>0</v>
      </c>
      <c r="D60" s="2">
        <f>IF(E59=E60,D59,ROW(B58))</f>
        <v>58</v>
      </c>
      <c r="E60" s="11">
        <f>LARGE(F60:Y60,1)+LARGE(F60:Y60,2)+IFERROR(LARGE(F60:Y60,3),0)+IFERROR(LARGE(F60:Y60,4),0)+IFERROR(LARGE(F60:Y60,5),0)+IFERROR(LARGE(F60:Y60,6),0)</f>
        <v>262.89803148564295</v>
      </c>
      <c r="F60" s="14"/>
      <c r="G60" s="14" t="str">
        <f>IFERROR(VLOOKUP($A60,'Złoto M'!AO:AU,7,0),"")</f>
        <v/>
      </c>
      <c r="H60" s="14">
        <f>IFERROR(VLOOKUP($A60,'H51 200 M'!$AL$6:$AS$99,7,0),"")</f>
        <v>99.312248526246847</v>
      </c>
      <c r="I60" s="14" t="str">
        <f>IFERROR(VLOOKUP($A60,'Dymno M'!$BD$3:$BJ$49,7,0),"")</f>
        <v/>
      </c>
      <c r="J60" s="37" t="str">
        <f>IFERROR(VLOOKUP($A60,'X Kompas M'!$L$2:$R$29,7,0),"")</f>
        <v/>
      </c>
      <c r="K60" s="16" t="str">
        <f>IFERROR(VLOOKUP($A60,'Dukty M'!$BH$2:$BN$42,7,0),"")</f>
        <v/>
      </c>
      <c r="L60" s="14" t="str">
        <f>IFERROR(VLOOKUP($A60,'Tropy M'!$O$2:$U$49,7,0),"")</f>
        <v/>
      </c>
      <c r="M60" s="14">
        <f>IFERROR(VLOOKUP($A60,'Grassor TR300 M'!$CR$4:$CX$37,7,0),"")</f>
        <v>67.034688068885146</v>
      </c>
      <c r="N60" s="14" t="str">
        <f>IFERROR(VLOOKUP($A60,'BO M'!$S$4:$Y$46,7,0),"")</f>
        <v/>
      </c>
      <c r="O60" s="14" t="str">
        <f>IFERROR(VLOOKUP($A60,'Szaga TR150 M'!$J$2:$P$22,7,0),"")</f>
        <v/>
      </c>
      <c r="P60" s="14" t="str">
        <f>IFERROR(VLOOKUP($A60,'Rajd Konwalii M'!$L$2:$R$48,7,0),"")</f>
        <v/>
      </c>
      <c r="Q60" s="14" t="str">
        <f>IFERROR(VLOOKUP($A60,'Korno M'!$BE$1:$BK$53,7,0),"")</f>
        <v/>
      </c>
      <c r="R60" s="14" t="str">
        <f>IFERROR(VLOOKUP($A60,'Abentojra M'!$J$1:$P$48,7,0),"")</f>
        <v/>
      </c>
      <c r="S60" s="14" t="str">
        <f>IFERROR(VLOOKUP($A60,'Mordownik M'!$P$5:$V$54,7,0),"")</f>
        <v/>
      </c>
      <c r="T60" s="14" t="str">
        <f>IFERROR(VLOOKUP($A60,'XI Kompas M'!$M$1:$S$35,7,0),"")</f>
        <v/>
      </c>
      <c r="U60" s="14">
        <f>IFERROR(VLOOKUP($A60,'H52 200 M'!$AL$6:$AR$102,7,0),"")</f>
        <v>96.551094890510939</v>
      </c>
      <c r="V60" s="14" t="str">
        <f>IFERROR(VLOOKUP($A60,'XII Szago M'!$AH$2:$AN$67,7,0),"")</f>
        <v/>
      </c>
      <c r="W60" s="14" t="str">
        <f>IFERROR(VLOOKUP($A60,'Masakra TR200 M'!$AN$5:$AT$34,7,0),"")</f>
        <v/>
      </c>
      <c r="X60" s="10">
        <f>IFERROR(LARGE(Z60:AL60,1),0)+IFERROR(LARGE(Z60:AL60,2),0)</f>
        <v>0</v>
      </c>
      <c r="Y60" s="10">
        <f>IFERROR(LARGE(Z60:AL60,3),0)+IFERROR(LARGE(Z60:AL60,4),0)</f>
        <v>0</v>
      </c>
      <c r="Z60" s="14" t="str">
        <f>IFERROR(VLOOKUP(A60,'Wiosenne 360 M'!$L$2:$R$18,7,0),"")</f>
        <v/>
      </c>
      <c r="AA60" s="36"/>
      <c r="AB60" s="36"/>
      <c r="AC60" s="14" t="str">
        <f>IFERROR(VLOOKUP($A60,'H51 100 M'!$AC$6:$AJ$153,7,0),"")</f>
        <v/>
      </c>
      <c r="AD60" s="14" t="str">
        <f>IFERROR(VLOOKUP($A60,'Harce M'!$K$6:$Q$26,7,0),"")</f>
        <v/>
      </c>
      <c r="AE60" s="14" t="str">
        <f>IFERROR(VLOOKUP($A60,'Grassor TR150 M'!$BL$4:$BR$10,7,0),"")</f>
        <v/>
      </c>
      <c r="AF60" s="36" t="str">
        <f>IFERROR(VLOOKUP($A60,'Pazur M'!$P$3:$V$29,7,0),"")</f>
        <v/>
      </c>
      <c r="AG60" s="14" t="str">
        <f>IFERROR(VLOOKUP($A60,'Szaga TR100 M'!$J$2:$P$25,7,0),"")</f>
        <v/>
      </c>
      <c r="AH60" s="36" t="str">
        <f>IFERROR(VLOOKUP($A60,'Odyseja M'!$G$2:$M$15,7,0),"")</f>
        <v/>
      </c>
      <c r="AI60" s="36" t="str">
        <f>IFERROR(VLOOKUP($A60,'Trudy M'!$K$2:$Q$18,7,0),"")</f>
        <v/>
      </c>
      <c r="AJ60" s="14" t="str">
        <f>IFERROR(VLOOKUP($A60,'H52 100 M'!$AC$6:$AI$201,7,0),"")</f>
        <v/>
      </c>
      <c r="AK60" s="14" t="str">
        <f>IFERROR(VLOOKUP($A60,'Azymut Orient M'!$O$2:$U$23,7,0),"")</f>
        <v/>
      </c>
      <c r="AL60" s="14" t="str">
        <f>IFERROR(VLOOKUP($A60,'Masakra TR100 M'!$AB$5:$AH$14,7,0),"")</f>
        <v/>
      </c>
      <c r="AM60" s="501">
        <f>MIN(COUNT(F60:W60)+MIN(COUNT(Z60:AL60)/2,2),6)</f>
        <v>3</v>
      </c>
      <c r="AN60" s="15">
        <f>COUNTIF(F60:W60,"=100")</f>
        <v>0</v>
      </c>
      <c r="AO60" s="15">
        <f>COUNTIF(Z60:AL60,"=50")</f>
        <v>0</v>
      </c>
    </row>
    <row r="61" spans="1:41">
      <c r="A61">
        <v>24</v>
      </c>
      <c r="B61" s="40" t="str">
        <f>VLOOKUP($A61,id!$C:$H,6,0)</f>
        <v>Cichoń Paweł</v>
      </c>
      <c r="C61" s="40" t="str">
        <f>VLOOKUP($A61,id!$C:$H,4,0)</f>
        <v>KOOPER Architektura</v>
      </c>
      <c r="D61" s="2">
        <f>IF(E60=E61,D60,ROW(B59))</f>
        <v>59</v>
      </c>
      <c r="E61" s="11">
        <f>LARGE(F61:Y61,1)+LARGE(F61:Y61,2)+IFERROR(LARGE(F61:Y61,3),0)+IFERROR(LARGE(F61:Y61,4),0)+IFERROR(LARGE(F61:Y61,5),0)+IFERROR(LARGE(F61:Y61,6),0)</f>
        <v>256.45887586042261</v>
      </c>
      <c r="F61" s="14">
        <f>IFERROR(VLOOKUP(A61,'Róża M'!I:Q,7,0),"")</f>
        <v>70.603853555160384</v>
      </c>
      <c r="G61" s="14">
        <f>IFERROR(VLOOKUP($A61,'Złoto M'!AO:AU,7,0),"")</f>
        <v>77.338447233844732</v>
      </c>
      <c r="H61" s="14">
        <f>IFERROR(VLOOKUP($A61,'H51 200 M'!$AL$6:$AS$99,7,0),"")</f>
        <v>15.825239244197379</v>
      </c>
      <c r="I61" s="14">
        <f>IFERROR(VLOOKUP($A61,'Dymno M'!$BD$3:$BJ$49,7,0),"")</f>
        <v>45.749258421169856</v>
      </c>
      <c r="J61" s="37" t="str">
        <f>IFERROR(VLOOKUP($A61,'X Kompas M'!$L$2:$R$29,7,0),"")</f>
        <v/>
      </c>
      <c r="K61" s="16" t="str">
        <f>IFERROR(VLOOKUP($A61,'Dukty M'!$BH$2:$BN$42,7,0),"")</f>
        <v/>
      </c>
      <c r="L61" s="14" t="str">
        <f>IFERROR(VLOOKUP($A61,'Tropy M'!$O$2:$U$49,7,0),"")</f>
        <v/>
      </c>
      <c r="M61" s="14" t="str">
        <f>IFERROR(VLOOKUP($A61,'Grassor TR300 M'!$CR$4:$CX$37,7,0),"")</f>
        <v/>
      </c>
      <c r="N61" s="14" t="str">
        <f>IFERROR(VLOOKUP($A61,'BO M'!$S$4:$Y$46,7,0),"")</f>
        <v/>
      </c>
      <c r="O61" s="14" t="str">
        <f>IFERROR(VLOOKUP($A61,'Szaga TR150 M'!$J$2:$P$22,7,0),"")</f>
        <v/>
      </c>
      <c r="P61" s="14" t="str">
        <f>IFERROR(VLOOKUP($A61,'Rajd Konwalii M'!$L$2:$R$48,7,0),"")</f>
        <v/>
      </c>
      <c r="Q61" s="14">
        <f>IFERROR(VLOOKUP($A61,'Korno M'!$BE$1:$BK$53,7,0),"")</f>
        <v>46.942077406050238</v>
      </c>
      <c r="R61" s="14" t="str">
        <f>IFERROR(VLOOKUP($A61,'Abentojra M'!$J$1:$P$48,7,0),"")</f>
        <v/>
      </c>
      <c r="S61" s="14" t="str">
        <f>IFERROR(VLOOKUP($A61,'Mordownik M'!$P$5:$V$54,7,0),"")</f>
        <v/>
      </c>
      <c r="T61" s="14" t="str">
        <f>IFERROR(VLOOKUP($A61,'XI Kompas M'!$M$1:$S$35,7,0),"")</f>
        <v/>
      </c>
      <c r="U61" s="14" t="str">
        <f>IFERROR(VLOOKUP($A61,'H52 200 M'!$AL$6:$AR$102,7,0),"")</f>
        <v/>
      </c>
      <c r="V61" s="14" t="str">
        <f>IFERROR(VLOOKUP($A61,'XII Szago M'!$AH$2:$AN$67,7,0),"")</f>
        <v/>
      </c>
      <c r="W61" s="14" t="str">
        <f>IFERROR(VLOOKUP($A61,'Masakra TR200 M'!$AN$5:$AT$34,7,0),"")</f>
        <v/>
      </c>
      <c r="X61" s="10">
        <f>IFERROR(LARGE(Z61:AL61,1),0)+IFERROR(LARGE(Z61:AL61,2),0)</f>
        <v>0</v>
      </c>
      <c r="Y61" s="10">
        <f>IFERROR(LARGE(Z61:AL61,3),0)+IFERROR(LARGE(Z61:AL61,4),0)</f>
        <v>0</v>
      </c>
      <c r="Z61" s="14" t="str">
        <f>IFERROR(VLOOKUP(A61,'Wiosenne 360 M'!$L$2:$R$18,7,0),"")</f>
        <v/>
      </c>
      <c r="AA61" s="36" t="str">
        <f>IFERROR(VLOOKUP(A61,'NMnO M'!$AX$5:$BD$43,7,0),"")</f>
        <v/>
      </c>
      <c r="AB61" s="36" t="str">
        <f>IFERROR(VLOOKUP(A61,'XI Szago M'!$J$3:$Q$50,7,0),"")</f>
        <v/>
      </c>
      <c r="AC61" s="14" t="str">
        <f>IFERROR(VLOOKUP($A61,'H51 100 M'!$AC$6:$AJ$153,7,0),"")</f>
        <v/>
      </c>
      <c r="AD61" s="14" t="str">
        <f>IFERROR(VLOOKUP($A61,'Harce M'!$K$6:$Q$26,7,0),"")</f>
        <v/>
      </c>
      <c r="AE61" s="14" t="str">
        <f>IFERROR(VLOOKUP($A61,'Grassor TR150 M'!$BL$4:$BR$10,7,0),"")</f>
        <v/>
      </c>
      <c r="AF61" s="36" t="str">
        <f>IFERROR(VLOOKUP($A61,'Pazur M'!$P$3:$V$29,7,0),"")</f>
        <v/>
      </c>
      <c r="AG61" s="14" t="str">
        <f>IFERROR(VLOOKUP($A61,'Szaga TR100 M'!$J$2:$P$25,7,0),"")</f>
        <v/>
      </c>
      <c r="AH61" s="36" t="str">
        <f>IFERROR(VLOOKUP($A61,'Odyseja M'!$G$2:$M$15,7,0),"")</f>
        <v/>
      </c>
      <c r="AI61" s="36" t="str">
        <f>IFERROR(VLOOKUP($A61,'Trudy M'!$K$2:$Q$18,7,0),"")</f>
        <v/>
      </c>
      <c r="AJ61" s="14" t="str">
        <f>IFERROR(VLOOKUP($A61,'H52 100 M'!$AC$6:$AI$201,7,0),"")</f>
        <v/>
      </c>
      <c r="AK61" s="14" t="str">
        <f>IFERROR(VLOOKUP($A61,'Azymut Orient M'!$O$2:$U$23,7,0),"")</f>
        <v/>
      </c>
      <c r="AL61" s="14" t="str">
        <f>IFERROR(VLOOKUP($A61,'Masakra TR100 M'!$AB$5:$AH$14,7,0),"")</f>
        <v/>
      </c>
      <c r="AM61" s="501">
        <f>MIN(COUNT(F61:W61)+MIN(COUNT(Z61:AL61)/2,2),6)</f>
        <v>5</v>
      </c>
      <c r="AN61" s="15">
        <f>COUNTIF(F61:W61,"=100")</f>
        <v>0</v>
      </c>
      <c r="AO61" s="15">
        <f>COUNTIF(Z61:AL61,"=50")</f>
        <v>0</v>
      </c>
    </row>
    <row r="62" spans="1:41">
      <c r="A62">
        <v>45</v>
      </c>
      <c r="B62" s="40" t="str">
        <f>VLOOKUP($A62,id!$C:$H,6,0)</f>
        <v>Skoracki Tomasz</v>
      </c>
      <c r="C62" s="40">
        <f>VLOOKUP($A62,id!$C:$H,4,0)</f>
        <v>0</v>
      </c>
      <c r="D62" s="2">
        <f>IF(E61=E62,D61,ROW(B60))</f>
        <v>60</v>
      </c>
      <c r="E62" s="11">
        <f>LARGE(F62:Y62,1)+LARGE(F62:Y62,2)+IFERROR(LARGE(F62:Y62,3),0)+IFERROR(LARGE(F62:Y62,4),0)+IFERROR(LARGE(F62:Y62,5),0)+IFERROR(LARGE(F62:Y62,6),0)</f>
        <v>255.62415133159087</v>
      </c>
      <c r="F62" s="14">
        <f>IFERROR(VLOOKUP(A62,'Róża M'!I:Q,7,0),"")</f>
        <v>53.99280802793789</v>
      </c>
      <c r="G62" s="14" t="str">
        <f>IFERROR(VLOOKUP($A62,'Złoto M'!AO:AU,7,0),"")</f>
        <v/>
      </c>
      <c r="H62" s="14">
        <f>IFERROR(VLOOKUP($A62,'H51 200 M'!$AL$6:$AS$99,7,0),"")</f>
        <v>23.496294042835427</v>
      </c>
      <c r="I62" s="14" t="str">
        <f>IFERROR(VLOOKUP($A62,'Dymno M'!$BD$3:$BJ$49,7,0),"")</f>
        <v/>
      </c>
      <c r="J62" s="37" t="str">
        <f>IFERROR(VLOOKUP($A62,'X Kompas M'!$L$2:$R$29,7,0),"")</f>
        <v/>
      </c>
      <c r="K62" s="16">
        <f>IFERROR(VLOOKUP($A62,'Dukty M'!$BH$2:$BN$42,7,0),"")</f>
        <v>52.380856428839202</v>
      </c>
      <c r="L62" s="14" t="str">
        <f>IFERROR(VLOOKUP($A62,'Tropy M'!$O$2:$U$49,7,0),"")</f>
        <v/>
      </c>
      <c r="M62" s="14" t="str">
        <f>IFERROR(VLOOKUP($A62,'Grassor TR300 M'!$CR$4:$CX$37,7,0),"")</f>
        <v/>
      </c>
      <c r="N62" s="14" t="str">
        <f>IFERROR(VLOOKUP($A62,'BO M'!$S$4:$Y$46,7,0),"")</f>
        <v/>
      </c>
      <c r="O62" s="14" t="str">
        <f>IFERROR(VLOOKUP($A62,'Szaga TR150 M'!$J$2:$P$22,7,0),"")</f>
        <v/>
      </c>
      <c r="P62" s="14">
        <f>IFERROR(VLOOKUP($A62,'Rajd Konwalii M'!$L$2:$R$48,7,0),"")</f>
        <v>57.164404223227749</v>
      </c>
      <c r="Q62" s="14" t="str">
        <f>IFERROR(VLOOKUP($A62,'Korno M'!$BE$1:$BK$53,7,0),"")</f>
        <v/>
      </c>
      <c r="R62" s="14" t="str">
        <f>IFERROR(VLOOKUP($A62,'Abentojra M'!$J$1:$P$48,7,0),"")</f>
        <v/>
      </c>
      <c r="S62" s="14" t="str">
        <f>IFERROR(VLOOKUP($A62,'Mordownik M'!$P$5:$V$54,7,0),"")</f>
        <v/>
      </c>
      <c r="T62" s="14" t="str">
        <f>IFERROR(VLOOKUP($A62,'XI Kompas M'!$M$1:$S$35,7,0),"")</f>
        <v/>
      </c>
      <c r="U62" s="14" t="str">
        <f>IFERROR(VLOOKUP($A62,'H52 200 M'!$AL$6:$AR$102,7,0),"")</f>
        <v/>
      </c>
      <c r="V62" s="14" t="str">
        <f>IFERROR(VLOOKUP($A62,'XII Szago M'!$AH$2:$AN$67,7,0),"")</f>
        <v/>
      </c>
      <c r="W62" s="14" t="str">
        <f>IFERROR(VLOOKUP($A62,'Masakra TR200 M'!$AN$5:$AT$34,7,0),"")</f>
        <v/>
      </c>
      <c r="X62" s="10">
        <f>IFERROR(LARGE(Z62:AL62,1),0)+IFERROR(LARGE(Z62:AL62,2),0)</f>
        <v>68.589788608750609</v>
      </c>
      <c r="Y62" s="10">
        <f>IFERROR(LARGE(Z62:AL62,3),0)+IFERROR(LARGE(Z62:AL62,4),0)</f>
        <v>0</v>
      </c>
      <c r="Z62" s="14" t="str">
        <f>IFERROR(VLOOKUP(A62,'Wiosenne 360 M'!$L$2:$R$18,7,0),"")</f>
        <v/>
      </c>
      <c r="AA62" s="36" t="str">
        <f>IFERROR(VLOOKUP(A62,'NMnO M'!$AX$5:$BD$43,7,0),"")</f>
        <v/>
      </c>
      <c r="AB62" s="36" t="str">
        <f>IFERROR(VLOOKUP(A62,'XI Szago M'!$J$3:$Q$50,7,0),"")</f>
        <v/>
      </c>
      <c r="AC62" s="14" t="str">
        <f>IFERROR(VLOOKUP($A62,'H51 100 M'!$AC$6:$AJ$153,7,0),"")</f>
        <v/>
      </c>
      <c r="AD62" s="14" t="str">
        <f>IFERROR(VLOOKUP($A62,'Harce M'!$K$6:$Q$26,7,0),"")</f>
        <v/>
      </c>
      <c r="AE62" s="14">
        <f>IFERROR(VLOOKUP($A62,'Grassor TR150 M'!$BL$4:$BR$10,7,0),"")</f>
        <v>36.206896551724135</v>
      </c>
      <c r="AF62" s="36" t="str">
        <f>IFERROR(VLOOKUP($A62,'Pazur M'!$P$3:$V$29,7,0),"")</f>
        <v/>
      </c>
      <c r="AG62" s="14">
        <f>IFERROR(VLOOKUP($A62,'Szaga TR100 M'!$J$2:$P$25,7,0),"")</f>
        <v>32.382892057026467</v>
      </c>
      <c r="AH62" s="36" t="str">
        <f>IFERROR(VLOOKUP($A62,'Odyseja M'!$G$2:$M$15,7,0),"")</f>
        <v/>
      </c>
      <c r="AI62" s="36" t="str">
        <f>IFERROR(VLOOKUP($A62,'Trudy M'!$K$2:$Q$18,7,0),"")</f>
        <v/>
      </c>
      <c r="AJ62" s="14" t="str">
        <f>IFERROR(VLOOKUP($A62,'H52 100 M'!$AC$6:$AI$201,7,0),"")</f>
        <v/>
      </c>
      <c r="AK62" s="14" t="str">
        <f>IFERROR(VLOOKUP($A62,'Azymut Orient M'!$O$2:$U$23,7,0),"")</f>
        <v/>
      </c>
      <c r="AL62" s="14" t="str">
        <f>IFERROR(VLOOKUP($A62,'Masakra TR100 M'!$AB$5:$AH$14,7,0),"")</f>
        <v/>
      </c>
      <c r="AM62" s="501">
        <f>MIN(COUNT(F62:W62)+MIN(COUNT(Z62:AL62)/2,2),6)</f>
        <v>5</v>
      </c>
      <c r="AN62" s="15">
        <f>COUNTIF(F62:W62,"=100")</f>
        <v>0</v>
      </c>
      <c r="AO62" s="15">
        <f>COUNTIF(Z62:AL62,"=50")</f>
        <v>0</v>
      </c>
    </row>
    <row r="63" spans="1:41">
      <c r="A63">
        <v>140</v>
      </c>
      <c r="B63" s="40" t="str">
        <f>VLOOKUP($A63,id!$C:$H,6,0)</f>
        <v>Ciesielski Witold</v>
      </c>
      <c r="C63" s="40" t="str">
        <f>VLOOKUP($A63,id!$C:$H,4,0)</f>
        <v>turbo</v>
      </c>
      <c r="D63" s="2">
        <f>IF(E62=E63,D62,ROW(B61))</f>
        <v>61</v>
      </c>
      <c r="E63" s="11">
        <f>LARGE(F63:Y63,1)+LARGE(F63:Y63,2)+IFERROR(LARGE(F63:Y63,3),0)+IFERROR(LARGE(F63:Y63,4),0)+IFERROR(LARGE(F63:Y63,5),0)+IFERROR(LARGE(F63:Y63,6),0)</f>
        <v>250.01850360968106</v>
      </c>
      <c r="F63" s="14"/>
      <c r="G63" s="14"/>
      <c r="H63" s="14">
        <f>IFERROR(VLOOKUP($A63,'H51 200 M'!$AL$6:$AS$99,7,0),"")</f>
        <v>56.427975505802777</v>
      </c>
      <c r="I63" s="14" t="str">
        <f>IFERROR(VLOOKUP($A63,'Dymno M'!$BD$3:$BJ$49,7,0),"")</f>
        <v/>
      </c>
      <c r="J63" s="37">
        <f>IFERROR(VLOOKUP($A63,'X Kompas M'!$L$2:$R$29,7,0),"")</f>
        <v>67.350746268656721</v>
      </c>
      <c r="K63" s="16" t="str">
        <f>IFERROR(VLOOKUP($A63,'Dukty M'!$BH$2:$BN$42,7,0),"")</f>
        <v/>
      </c>
      <c r="L63" s="14" t="str">
        <f>IFERROR(VLOOKUP($A63,'Tropy M'!$O$2:$U$49,7,0),"")</f>
        <v/>
      </c>
      <c r="M63" s="14" t="str">
        <f>IFERROR(VLOOKUP($A63,'Grassor TR300 M'!$CR$4:$CX$37,7,0),"")</f>
        <v/>
      </c>
      <c r="N63" s="14" t="str">
        <f>IFERROR(VLOOKUP($A63,'BO M'!$S$4:$Y$46,7,0),"")</f>
        <v/>
      </c>
      <c r="O63" s="14" t="str">
        <f>IFERROR(VLOOKUP($A63,'Szaga TR150 M'!$J$2:$P$22,7,0),"")</f>
        <v/>
      </c>
      <c r="P63" s="14" t="str">
        <f>IFERROR(VLOOKUP($A63,'Rajd Konwalii M'!$L$2:$R$48,7,0),"")</f>
        <v/>
      </c>
      <c r="Q63" s="14" t="str">
        <f>IFERROR(VLOOKUP($A63,'Korno M'!$BE$1:$BK$53,7,0),"")</f>
        <v/>
      </c>
      <c r="R63" s="14" t="str">
        <f>IFERROR(VLOOKUP($A63,'Abentojra M'!$J$1:$P$48,7,0),"")</f>
        <v/>
      </c>
      <c r="S63" s="14" t="str">
        <f>IFERROR(VLOOKUP($A63,'Mordownik M'!$P$5:$V$54,7,0),"")</f>
        <v/>
      </c>
      <c r="T63" s="14">
        <f>IFERROR(VLOOKUP($A63,'XI Kompas M'!$M$1:$S$35,7,0),"")</f>
        <v>62.834645669291334</v>
      </c>
      <c r="U63" s="14" t="str">
        <f>IFERROR(VLOOKUP($A63,'H52 200 M'!$AL$6:$AR$102,7,0),"")</f>
        <v/>
      </c>
      <c r="V63" s="14" t="str">
        <f>IFERROR(VLOOKUP($A63,'XII Szago M'!$AH$2:$AN$67,7,0),"")</f>
        <v/>
      </c>
      <c r="W63" s="14" t="str">
        <f>IFERROR(VLOOKUP($A63,'Masakra TR200 M'!$AN$5:$AT$34,7,0),"")</f>
        <v/>
      </c>
      <c r="X63" s="10">
        <f>IFERROR(LARGE(Z63:AL63,1),0)+IFERROR(LARGE(Z63:AL63,2),0)</f>
        <v>63.405136165930259</v>
      </c>
      <c r="Y63" s="10">
        <f>IFERROR(LARGE(Z63:AL63,3),0)+IFERROR(LARGE(Z63:AL63,4),0)</f>
        <v>0</v>
      </c>
      <c r="Z63" s="14" t="str">
        <f>IFERROR(VLOOKUP(A63,'Wiosenne 360 M'!$L$2:$R$18,7,0),"")</f>
        <v/>
      </c>
      <c r="AA63" s="36"/>
      <c r="AB63" s="36">
        <f>IFERROR(VLOOKUP(A63,'XI Szago M'!$J$3:$Q$50,7,0),"")</f>
        <v>33.594452580175059</v>
      </c>
      <c r="AC63" s="14" t="str">
        <f>IFERROR(VLOOKUP($A63,'H51 100 M'!$AC$6:$AJ$153,7,0),"")</f>
        <v/>
      </c>
      <c r="AD63" s="14" t="str">
        <f>IFERROR(VLOOKUP($A63,'Harce M'!$K$6:$Q$26,7,0),"")</f>
        <v/>
      </c>
      <c r="AE63" s="14" t="str">
        <f>IFERROR(VLOOKUP($A63,'Grassor TR150 M'!$BL$4:$BR$10,7,0),"")</f>
        <v/>
      </c>
      <c r="AF63" s="36">
        <f>IFERROR(VLOOKUP($A63,'Pazur M'!$P$3:$V$29,7,0),"")</f>
        <v>29.810683585755196</v>
      </c>
      <c r="AG63" s="14" t="str">
        <f>IFERROR(VLOOKUP($A63,'Szaga TR100 M'!$J$2:$P$25,7,0),"")</f>
        <v/>
      </c>
      <c r="AH63" s="36" t="str">
        <f>IFERROR(VLOOKUP($A63,'Odyseja M'!$G$2:$M$15,7,0),"")</f>
        <v/>
      </c>
      <c r="AI63" s="36" t="str">
        <f>IFERROR(VLOOKUP($A63,'Trudy M'!$K$2:$Q$18,7,0),"")</f>
        <v/>
      </c>
      <c r="AJ63" s="14" t="str">
        <f>IFERROR(VLOOKUP($A63,'H52 100 M'!$AC$6:$AI$201,7,0),"")</f>
        <v/>
      </c>
      <c r="AK63" s="14" t="str">
        <f>IFERROR(VLOOKUP($A63,'Azymut Orient M'!$O$2:$U$23,7,0),"")</f>
        <v/>
      </c>
      <c r="AL63" s="14" t="str">
        <f>IFERROR(VLOOKUP($A63,'Masakra TR100 M'!$AB$5:$AH$14,7,0),"")</f>
        <v/>
      </c>
      <c r="AM63" s="501">
        <f>MIN(COUNT(F63:W63)+MIN(COUNT(Z63:AL63)/2,2),6)</f>
        <v>4</v>
      </c>
      <c r="AN63" s="15">
        <f>COUNTIF(F63:W63,"=100")</f>
        <v>0</v>
      </c>
      <c r="AO63" s="15">
        <f>COUNTIF(Z63:AL63,"=50")</f>
        <v>0</v>
      </c>
    </row>
    <row r="64" spans="1:41">
      <c r="A64" s="15">
        <v>31</v>
      </c>
      <c r="B64" s="40" t="str">
        <f>VLOOKUP($A64,id!$C:$H,6,0)</f>
        <v>Jańczak Wiesław</v>
      </c>
      <c r="C64" s="40">
        <f>VLOOKUP($A64,id!$C:$H,4,0)</f>
        <v>0</v>
      </c>
      <c r="D64" s="2">
        <f>IF(E63=E64,D63,ROW(B62))</f>
        <v>62</v>
      </c>
      <c r="E64" s="11">
        <f>LARGE(F64:Y64,1)+LARGE(F64:Y64,2)+IFERROR(LARGE(F64:Y64,3),0)+IFERROR(LARGE(F64:Y64,4),0)+IFERROR(LARGE(F64:Y64,5),0)+IFERROR(LARGE(F64:Y64,6),0)</f>
        <v>246.24931417467451</v>
      </c>
      <c r="F64" s="14">
        <f>IFERROR(VLOOKUP(A64,'Róża M'!I:Q,7,0),"")</f>
        <v>67.631892106306992</v>
      </c>
      <c r="G64" s="14">
        <f>IFERROR(VLOOKUP($A64,'Złoto M'!AO:AU,7,0),"")</f>
        <v>67.530218503021842</v>
      </c>
      <c r="H64" s="14">
        <f>IFERROR(VLOOKUP($A64,'H51 200 M'!$AL$6:$AS$99,7,0),"")</f>
        <v>16.814316696959715</v>
      </c>
      <c r="I64" s="14" t="str">
        <f>IFERROR(VLOOKUP($A64,'Dymno M'!$BD$3:$BJ$49,7,0),"")</f>
        <v/>
      </c>
      <c r="J64" s="37" t="str">
        <f>IFERROR(VLOOKUP($A64,'X Kompas M'!$L$2:$R$29,7,0),"")</f>
        <v/>
      </c>
      <c r="K64" s="16" t="str">
        <f>IFERROR(VLOOKUP($A64,'Dukty M'!$BH$2:$BN$42,7,0),"")</f>
        <v/>
      </c>
      <c r="L64" s="14" t="str">
        <f>IFERROR(VLOOKUP($A64,'Tropy M'!$O$2:$U$49,7,0),"")</f>
        <v/>
      </c>
      <c r="M64" s="14" t="str">
        <f>IFERROR(VLOOKUP($A64,'Grassor TR300 M'!$CR$4:$CX$37,7,0),"")</f>
        <v/>
      </c>
      <c r="N64" s="14" t="str">
        <f>IFERROR(VLOOKUP($A64,'BO M'!$S$4:$Y$46,7,0),"")</f>
        <v/>
      </c>
      <c r="O64" s="14" t="str">
        <f>IFERROR(VLOOKUP($A64,'Szaga TR150 M'!$J$2:$P$22,7,0),"")</f>
        <v/>
      </c>
      <c r="P64" s="14" t="str">
        <f>IFERROR(VLOOKUP($A64,'Rajd Konwalii M'!$L$2:$R$48,7,0),"")</f>
        <v/>
      </c>
      <c r="Q64" s="14" t="str">
        <f>IFERROR(VLOOKUP($A64,'Korno M'!$BE$1:$BK$53,7,0),"")</f>
        <v/>
      </c>
      <c r="R64" s="14" t="str">
        <f>IFERROR(VLOOKUP($A64,'Abentojra M'!$J$1:$P$48,7,0),"")</f>
        <v/>
      </c>
      <c r="S64" s="14" t="str">
        <f>IFERROR(VLOOKUP($A64,'Mordownik M'!$P$5:$V$54,7,0),"")</f>
        <v/>
      </c>
      <c r="T64" s="14" t="str">
        <f>IFERROR(VLOOKUP($A64,'XI Kompas M'!$M$1:$S$35,7,0),"")</f>
        <v/>
      </c>
      <c r="U64" s="14">
        <f>IFERROR(VLOOKUP($A64,'H52 200 M'!$AL$6:$AR$102,7,0),"")</f>
        <v>65.814869566102175</v>
      </c>
      <c r="V64" s="14" t="str">
        <f>IFERROR(VLOOKUP($A64,'XII Szago M'!$AH$2:$AN$67,7,0),"")</f>
        <v/>
      </c>
      <c r="W64" s="14" t="str">
        <f>IFERROR(VLOOKUP($A64,'Masakra TR200 M'!$AN$5:$AT$34,7,0),"")</f>
        <v/>
      </c>
      <c r="X64" s="10">
        <f>IFERROR(LARGE(Z64:AL64,1),0)+IFERROR(LARGE(Z64:AL64,2),0)</f>
        <v>28.4580173022838</v>
      </c>
      <c r="Y64" s="10">
        <f>IFERROR(LARGE(Z64:AL64,3),0)+IFERROR(LARGE(Z64:AL64,4),0)</f>
        <v>0</v>
      </c>
      <c r="Z64" s="14" t="str">
        <f>IFERROR(VLOOKUP(A64,'Wiosenne 360 M'!$L$2:$R$18,7,0),"")</f>
        <v/>
      </c>
      <c r="AA64" s="36" t="str">
        <f>IFERROR(VLOOKUP(A64,'NMnO M'!$AX$5:$BD$43,7,0),"")</f>
        <v/>
      </c>
      <c r="AB64" s="36">
        <f>IFERROR(VLOOKUP(A64,'XI Szago M'!$J$3:$Q$50,7,0),"")</f>
        <v>28.4580173022838</v>
      </c>
      <c r="AC64" s="14" t="str">
        <f>IFERROR(VLOOKUP($A64,'H51 100 M'!$AC$6:$AJ$153,7,0),"")</f>
        <v/>
      </c>
      <c r="AD64" s="14" t="str">
        <f>IFERROR(VLOOKUP($A64,'Harce M'!$K$6:$Q$26,7,0),"")</f>
        <v/>
      </c>
      <c r="AE64" s="14" t="str">
        <f>IFERROR(VLOOKUP($A64,'Grassor TR150 M'!$BL$4:$BR$10,7,0),"")</f>
        <v/>
      </c>
      <c r="AF64" s="36" t="str">
        <f>IFERROR(VLOOKUP($A64,'Pazur M'!$P$3:$V$29,7,0),"")</f>
        <v/>
      </c>
      <c r="AG64" s="14" t="str">
        <f>IFERROR(VLOOKUP($A64,'Szaga TR100 M'!$J$2:$P$25,7,0),"")</f>
        <v/>
      </c>
      <c r="AH64" s="36" t="str">
        <f>IFERROR(VLOOKUP($A64,'Odyseja M'!$G$2:$M$15,7,0),"")</f>
        <v/>
      </c>
      <c r="AI64" s="36" t="str">
        <f>IFERROR(VLOOKUP($A64,'Trudy M'!$K$2:$Q$18,7,0),"")</f>
        <v/>
      </c>
      <c r="AJ64" s="14" t="str">
        <f>IFERROR(VLOOKUP($A64,'H52 100 M'!$AC$6:$AI$201,7,0),"")</f>
        <v/>
      </c>
      <c r="AK64" s="14" t="str">
        <f>IFERROR(VLOOKUP($A64,'Azymut Orient M'!$O$2:$U$23,7,0),"")</f>
        <v/>
      </c>
      <c r="AL64" s="14" t="str">
        <f>IFERROR(VLOOKUP($A64,'Masakra TR100 M'!$AB$5:$AH$14,7,0),"")</f>
        <v/>
      </c>
      <c r="AM64" s="501">
        <f>MIN(COUNT(F64:W64)+MIN(COUNT(Z64:AL64)/2,2),6)</f>
        <v>4.5</v>
      </c>
      <c r="AN64" s="15">
        <f>COUNTIF(F64:W64,"=100")</f>
        <v>0</v>
      </c>
      <c r="AO64" s="15">
        <f>COUNTIF(Z64:AL64,"=50")</f>
        <v>0</v>
      </c>
    </row>
    <row r="65" spans="1:41">
      <c r="A65">
        <v>162</v>
      </c>
      <c r="B65" s="40" t="str">
        <f>VLOOKUP($A65,id!$C:$H,6,0)</f>
        <v>Ruchlicki Stanisław</v>
      </c>
      <c r="C65" s="40" t="str">
        <f>VLOOKUP($A65,id!$C:$H,4,0)</f>
        <v>Bliska Team</v>
      </c>
      <c r="D65" s="2">
        <f>IF(E64=E65,D64,ROW(B63))</f>
        <v>63</v>
      </c>
      <c r="E65" s="11">
        <f>LARGE(F65:Y65,1)+LARGE(F65:Y65,2)+IFERROR(LARGE(F65:Y65,3),0)+IFERROR(LARGE(F65:Y65,4),0)+IFERROR(LARGE(F65:Y65,5),0)+IFERROR(LARGE(F65:Y65,6),0)</f>
        <v>236.53029230454234</v>
      </c>
      <c r="F65" s="14"/>
      <c r="G65" s="14" t="str">
        <f>IFERROR(VLOOKUP($A65,'Złoto M'!AO:AU,7,0),"")</f>
        <v/>
      </c>
      <c r="H65" s="14">
        <f>IFERROR(VLOOKUP($A65,'H51 200 M'!$AL$6:$AS$99,7,0),"")</f>
        <v>92.043330468380987</v>
      </c>
      <c r="I65" s="14" t="str">
        <f>IFERROR(VLOOKUP($A65,'Dymno M'!$BD$3:$BJ$49,7,0),"")</f>
        <v/>
      </c>
      <c r="J65" s="37" t="str">
        <f>IFERROR(VLOOKUP($A65,'X Kompas M'!$L$2:$R$29,7,0),"")</f>
        <v/>
      </c>
      <c r="K65" s="16" t="str">
        <f>IFERROR(VLOOKUP($A65,'Dukty M'!$BH$2:$BN$42,7,0),"")</f>
        <v/>
      </c>
      <c r="L65" s="14">
        <f>IFERROR(VLOOKUP($A65,'Tropy M'!$O$2:$U$49,7,0),"")</f>
        <v>73.347708894878664</v>
      </c>
      <c r="M65" s="14" t="str">
        <f>IFERROR(VLOOKUP($A65,'Grassor TR300 M'!$CR$4:$CX$37,7,0),"")</f>
        <v/>
      </c>
      <c r="N65" s="14" t="str">
        <f>IFERROR(VLOOKUP($A65,'BO M'!$S$4:$Y$46,7,0),"")</f>
        <v/>
      </c>
      <c r="O65" s="14" t="str">
        <f>IFERROR(VLOOKUP($A65,'Szaga TR150 M'!$J$2:$P$22,7,0),"")</f>
        <v/>
      </c>
      <c r="P65" s="14" t="str">
        <f>IFERROR(VLOOKUP($A65,'Rajd Konwalii M'!$L$2:$R$48,7,0),"")</f>
        <v/>
      </c>
      <c r="Q65" s="14" t="str">
        <f>IFERROR(VLOOKUP($A65,'Korno M'!$BE$1:$BK$53,7,0),"")</f>
        <v/>
      </c>
      <c r="R65" s="14" t="str">
        <f>IFERROR(VLOOKUP($A65,'Abentojra M'!$J$1:$P$48,7,0),"")</f>
        <v/>
      </c>
      <c r="S65" s="14" t="str">
        <f>IFERROR(VLOOKUP($A65,'Mordownik M'!$P$5:$V$54,7,0),"")</f>
        <v/>
      </c>
      <c r="T65" s="14" t="str">
        <f>IFERROR(VLOOKUP($A65,'XI Kompas M'!$M$1:$S$35,7,0),"")</f>
        <v/>
      </c>
      <c r="U65" s="14" t="str">
        <f>IFERROR(VLOOKUP($A65,'H52 200 M'!$AL$6:$AR$102,7,0),"")</f>
        <v/>
      </c>
      <c r="V65" s="14" t="str">
        <f>IFERROR(VLOOKUP($A65,'XII Szago M'!$AH$2:$AN$67,7,0),"")</f>
        <v/>
      </c>
      <c r="W65" s="14">
        <f>IFERROR(VLOOKUP($A65,'Masakra TR200 M'!$AN$5:$AT$34,7,0),"")</f>
        <v>71.139252941282678</v>
      </c>
      <c r="X65" s="10">
        <f>IFERROR(LARGE(Z65:AL65,1),0)+IFERROR(LARGE(Z65:AL65,2),0)</f>
        <v>0</v>
      </c>
      <c r="Y65" s="10">
        <f>IFERROR(LARGE(Z65:AL65,3),0)+IFERROR(LARGE(Z65:AL65,4),0)</f>
        <v>0</v>
      </c>
      <c r="Z65" s="14" t="str">
        <f>IFERROR(VLOOKUP(A65,'Wiosenne 360 M'!$L$2:$R$18,7,0),"")</f>
        <v/>
      </c>
      <c r="AA65" s="36"/>
      <c r="AB65" s="36"/>
      <c r="AC65" s="14" t="str">
        <f>IFERROR(VLOOKUP($A65,'H51 100 M'!$AC$6:$AJ$153,7,0),"")</f>
        <v/>
      </c>
      <c r="AD65" s="14" t="str">
        <f>IFERROR(VLOOKUP($A65,'Harce M'!$K$6:$Q$26,7,0),"")</f>
        <v/>
      </c>
      <c r="AE65" s="14" t="str">
        <f>IFERROR(VLOOKUP($A65,'Grassor TR150 M'!$BL$4:$BR$10,7,0),"")</f>
        <v/>
      </c>
      <c r="AF65" s="36" t="str">
        <f>IFERROR(VLOOKUP($A65,'Pazur M'!$P$3:$V$29,7,0),"")</f>
        <v/>
      </c>
      <c r="AG65" s="14" t="str">
        <f>IFERROR(VLOOKUP($A65,'Szaga TR100 M'!$J$2:$P$25,7,0),"")</f>
        <v/>
      </c>
      <c r="AH65" s="36" t="str">
        <f>IFERROR(VLOOKUP($A65,'Odyseja M'!$G$2:$M$15,7,0),"")</f>
        <v/>
      </c>
      <c r="AI65" s="36" t="str">
        <f>IFERROR(VLOOKUP($A65,'Trudy M'!$K$2:$Q$18,7,0),"")</f>
        <v/>
      </c>
      <c r="AJ65" s="14" t="str">
        <f>IFERROR(VLOOKUP($A65,'H52 100 M'!$AC$6:$AI$201,7,0),"")</f>
        <v/>
      </c>
      <c r="AK65" s="14" t="str">
        <f>IFERROR(VLOOKUP($A65,'Azymut Orient M'!$O$2:$U$23,7,0),"")</f>
        <v/>
      </c>
      <c r="AL65" s="14" t="str">
        <f>IFERROR(VLOOKUP($A65,'Masakra TR100 M'!$AB$5:$AH$14,7,0),"")</f>
        <v/>
      </c>
      <c r="AM65" s="501">
        <f>MIN(COUNT(F65:W65)+MIN(COUNT(Z65:AL65)/2,2),6)</f>
        <v>3</v>
      </c>
      <c r="AN65" s="15">
        <f>COUNTIF(F65:W65,"=100")</f>
        <v>0</v>
      </c>
      <c r="AO65" s="15">
        <f>COUNTIF(Z65:AL65,"=50")</f>
        <v>0</v>
      </c>
    </row>
    <row r="66" spans="1:41">
      <c r="A66">
        <v>152</v>
      </c>
      <c r="B66" s="40" t="str">
        <f>VLOOKUP($A66,id!$C:$H,6,0)</f>
        <v>Piwakowski Andrzej</v>
      </c>
      <c r="C66" s="40" t="str">
        <f>VLOOKUP($A66,id!$C:$H,4,0)</f>
        <v>anpi</v>
      </c>
      <c r="D66" s="2">
        <f>IF(E65=E66,D65,ROW(B64))</f>
        <v>64</v>
      </c>
      <c r="E66" s="11">
        <f>LARGE(F66:Y66,1)+LARGE(F66:Y66,2)+IFERROR(LARGE(F66:Y66,3),0)+IFERROR(LARGE(F66:Y66,4),0)+IFERROR(LARGE(F66:Y66,5),0)+IFERROR(LARGE(F66:Y66,6),0)</f>
        <v>233.07196036472698</v>
      </c>
      <c r="F66" s="14"/>
      <c r="G66" s="14"/>
      <c r="H66" s="14">
        <f>IFERROR(VLOOKUP($A66,'H51 200 M'!$AL$6:$AS$99,7,0),"")</f>
        <v>6.2828641395801181</v>
      </c>
      <c r="I66" s="14">
        <f>IFERROR(VLOOKUP($A66,'Dymno M'!$BD$3:$BJ$49,7,0),"")</f>
        <v>31.127597622751367</v>
      </c>
      <c r="J66" s="37">
        <f>IFERROR(VLOOKUP($A66,'X Kompas M'!$L$2:$R$29,7,0),"")</f>
        <v>6.3705978193337165</v>
      </c>
      <c r="K66" s="16">
        <f>IFERROR(VLOOKUP($A66,'Dukty M'!$BH$2:$BN$42,7,0),"")</f>
        <v>43.962504502775758</v>
      </c>
      <c r="L66" s="14">
        <f>IFERROR(VLOOKUP($A66,'Tropy M'!$O$2:$U$49,7,0),"")</f>
        <v>38.167407212564633</v>
      </c>
      <c r="M66" s="14">
        <f>IFERROR(VLOOKUP($A66,'Grassor TR300 M'!$CR$4:$CX$37,7,0),"")</f>
        <v>31.522050730954312</v>
      </c>
      <c r="N66" s="14" t="str">
        <f>IFERROR(VLOOKUP($A66,'BO M'!$S$4:$Y$46,7,0),"")</f>
        <v/>
      </c>
      <c r="O66" s="14">
        <f>IFERROR(VLOOKUP($A66,'Szaga TR150 M'!$J$2:$P$22,7,0),"")</f>
        <v>40.147674723142096</v>
      </c>
      <c r="P66" s="14">
        <f>IFERROR(VLOOKUP($A66,'Rajd Konwalii M'!$L$2:$R$48,7,0),"")</f>
        <v>13.831108991234927</v>
      </c>
      <c r="Q66" s="14" t="str">
        <f>IFERROR(VLOOKUP($A66,'Korno M'!$BE$1:$BK$53,7,0),"")</f>
        <v/>
      </c>
      <c r="R66" s="14">
        <f>IFERROR(VLOOKUP($A66,'Abentojra M'!$J$1:$P$48,7,0),"")</f>
        <v>37.302592666772718</v>
      </c>
      <c r="S66" s="14" t="str">
        <f>IFERROR(VLOOKUP($A66,'Mordownik M'!$P$5:$V$54,7,0),"")</f>
        <v/>
      </c>
      <c r="T66" s="14">
        <f>IFERROR(VLOOKUP($A66,'XI Kompas M'!$M$1:$S$35,7,0),"")</f>
        <v>37.389558232931726</v>
      </c>
      <c r="U66" s="14">
        <f>IFERROR(VLOOKUP($A66,'H52 200 M'!$AL$6:$AR$102,7,0),"")</f>
        <v>25.856281105133199</v>
      </c>
      <c r="V66" s="14" t="str">
        <f>IFERROR(VLOOKUP($A66,'XII Szago M'!$AH$2:$AN$67,7,0),"")</f>
        <v/>
      </c>
      <c r="W66" s="14">
        <f>IFERROR(VLOOKUP($A66,'Masakra TR200 M'!$AN$5:$AT$34,7,0),"")</f>
        <v>8.5231634978199438</v>
      </c>
      <c r="X66" s="10">
        <f>IFERROR(LARGE(Z66:AL66,1),0)+IFERROR(LARGE(Z66:AL66,2),0)</f>
        <v>36.102223026540074</v>
      </c>
      <c r="Y66" s="10">
        <f>IFERROR(LARGE(Z66:AL66,3),0)+IFERROR(LARGE(Z66:AL66,4),0)</f>
        <v>0</v>
      </c>
      <c r="Z66" s="14" t="str">
        <f>IFERROR(VLOOKUP(A66,'Wiosenne 360 M'!$L$2:$R$18,7,0),"")</f>
        <v/>
      </c>
      <c r="AA66" s="36"/>
      <c r="AB66" s="36">
        <f>IFERROR(VLOOKUP(A66,'XI Szago M'!$J$3:$Q$50,7,0),"")</f>
        <v>18.530112855210643</v>
      </c>
      <c r="AC66" s="14" t="str">
        <f>IFERROR(VLOOKUP($A66,'H51 100 M'!$AC$6:$AJ$153,7,0),"")</f>
        <v/>
      </c>
      <c r="AD66" s="14" t="str">
        <f>IFERROR(VLOOKUP($A66,'Harce M'!$K$6:$Q$26,7,0),"")</f>
        <v/>
      </c>
      <c r="AE66" s="14" t="str">
        <f>IFERROR(VLOOKUP($A66,'Grassor TR150 M'!$BL$4:$BR$10,7,0),"")</f>
        <v/>
      </c>
      <c r="AF66" s="36" t="str">
        <f>IFERROR(VLOOKUP($A66,'Pazur M'!$P$3:$V$29,7,0),"")</f>
        <v/>
      </c>
      <c r="AG66" s="14" t="str">
        <f>IFERROR(VLOOKUP($A66,'Szaga TR100 M'!$J$2:$P$25,7,0),"")</f>
        <v/>
      </c>
      <c r="AH66" s="36" t="str">
        <f>IFERROR(VLOOKUP($A66,'Odyseja M'!$G$2:$M$15,7,0),"")</f>
        <v/>
      </c>
      <c r="AI66" s="36" t="str">
        <f>IFERROR(VLOOKUP($A66,'Trudy M'!$K$2:$Q$18,7,0),"")</f>
        <v/>
      </c>
      <c r="AJ66" s="14" t="str">
        <f>IFERROR(VLOOKUP($A66,'H52 100 M'!$AC$6:$AI$201,7,0),"")</f>
        <v/>
      </c>
      <c r="AK66" s="14">
        <f>IFERROR(VLOOKUP($A66,'Azymut Orient M'!$O$2:$U$23,7,0),"")</f>
        <v>17.572110171329435</v>
      </c>
      <c r="AL66" s="14" t="str">
        <f>IFERROR(VLOOKUP($A66,'Masakra TR100 M'!$AB$5:$AH$14,7,0),"")</f>
        <v/>
      </c>
      <c r="AM66" s="501">
        <f>MIN(COUNT(F66:W66)+MIN(COUNT(Z66:AL66)/2,2),6)</f>
        <v>6</v>
      </c>
      <c r="AN66" s="15">
        <f>COUNTIF(F66:W66,"=100")</f>
        <v>0</v>
      </c>
      <c r="AO66" s="15">
        <f>COUNTIF(Z66:AL66,"=50")</f>
        <v>0</v>
      </c>
    </row>
    <row r="67" spans="1:41">
      <c r="A67">
        <v>47</v>
      </c>
      <c r="B67" s="40" t="str">
        <f>VLOOKUP($A67,id!$C:$H,6,0)</f>
        <v>Makowiec Sławomir</v>
      </c>
      <c r="C67" s="40">
        <f>VLOOKUP($A67,id!$C:$H,4,0)</f>
        <v>0</v>
      </c>
      <c r="D67" s="2">
        <f>IF(E66=E67,D66,ROW(B65))</f>
        <v>65</v>
      </c>
      <c r="E67" s="11">
        <f>LARGE(F67:Y67,1)+LARGE(F67:Y67,2)+IFERROR(LARGE(F67:Y67,3),0)+IFERROR(LARGE(F67:Y67,4),0)+IFERROR(LARGE(F67:Y67,5),0)+IFERROR(LARGE(F67:Y67,6),0)</f>
        <v>230.97817579089744</v>
      </c>
      <c r="F67" s="14">
        <f>IFERROR(VLOOKUP(A67,'Róża M'!I:Q,7,0),"")</f>
        <v>38.745679657703207</v>
      </c>
      <c r="G67" s="14" t="str">
        <f>IFERROR(VLOOKUP($A67,'Złoto M'!AO:AU,7,0),"")</f>
        <v/>
      </c>
      <c r="H67" s="14">
        <f>IFERROR(VLOOKUP($A67,'H51 200 M'!$AL$6:$AS$99,7,0),"")</f>
        <v>48.596676445869186</v>
      </c>
      <c r="I67" s="14" t="str">
        <f>IFERROR(VLOOKUP($A67,'Dymno M'!$BD$3:$BJ$49,7,0),"")</f>
        <v/>
      </c>
      <c r="J67" s="37">
        <f>IFERROR(VLOOKUP($A67,'X Kompas M'!$L$2:$R$29,7,0),"")</f>
        <v>40.170413654995464</v>
      </c>
      <c r="K67" s="16" t="str">
        <f>IFERROR(VLOOKUP($A67,'Dukty M'!$BH$2:$BN$42,7,0),"")</f>
        <v/>
      </c>
      <c r="L67" s="14" t="str">
        <f>IFERROR(VLOOKUP($A67,'Tropy M'!$O$2:$U$49,7,0),"")</f>
        <v/>
      </c>
      <c r="M67" s="14">
        <f>IFERROR(VLOOKUP($A67,'Grassor TR300 M'!$CR$4:$CX$37,7,0),"")</f>
        <v>35.090584775968004</v>
      </c>
      <c r="N67" s="14" t="str">
        <f>IFERROR(VLOOKUP($A67,'BO M'!$S$4:$Y$46,7,0),"")</f>
        <v/>
      </c>
      <c r="O67" s="14" t="str">
        <f>IFERROR(VLOOKUP($A67,'Szaga TR150 M'!$J$2:$P$22,7,0),"")</f>
        <v/>
      </c>
      <c r="P67" s="14" t="str">
        <f>IFERROR(VLOOKUP($A67,'Rajd Konwalii M'!$L$2:$R$48,7,0),"")</f>
        <v/>
      </c>
      <c r="Q67" s="14" t="str">
        <f>IFERROR(VLOOKUP($A67,'Korno M'!$BE$1:$BK$53,7,0),"")</f>
        <v/>
      </c>
      <c r="R67" s="14" t="str">
        <f>IFERROR(VLOOKUP($A67,'Abentojra M'!$J$1:$P$48,7,0),"")</f>
        <v/>
      </c>
      <c r="S67" s="14" t="str">
        <f>IFERROR(VLOOKUP($A67,'Mordownik M'!$P$5:$V$54,7,0),"")</f>
        <v/>
      </c>
      <c r="T67" s="14" t="str">
        <f>IFERROR(VLOOKUP($A67,'XI Kompas M'!$M$1:$S$35,7,0),"")</f>
        <v/>
      </c>
      <c r="U67" s="14">
        <f>IFERROR(VLOOKUP($A67,'H52 200 M'!$AL$6:$AR$102,7,0),"")</f>
        <v>44.99761973593548</v>
      </c>
      <c r="V67" s="14" t="str">
        <f>IFERROR(VLOOKUP($A67,'XII Szago M'!$AH$2:$AN$67,7,0),"")</f>
        <v/>
      </c>
      <c r="W67" s="14">
        <f>IFERROR(VLOOKUP($A67,'Masakra TR200 M'!$AN$5:$AT$34,7,0),"")</f>
        <v>21.307908744549863</v>
      </c>
      <c r="X67" s="10">
        <f>IFERROR(LARGE(Z67:AL67,1),0)+IFERROR(LARGE(Z67:AL67,2),0)</f>
        <v>23.377201520426087</v>
      </c>
      <c r="Y67" s="10">
        <f>IFERROR(LARGE(Z67:AL67,3),0)+IFERROR(LARGE(Z67:AL67,4),0)</f>
        <v>0</v>
      </c>
      <c r="Z67" s="14" t="str">
        <f>IFERROR(VLOOKUP(A67,'Wiosenne 360 M'!$L$2:$R$18,7,0),"")</f>
        <v/>
      </c>
      <c r="AA67" s="36" t="str">
        <f>IFERROR(VLOOKUP(A67,'NMnO M'!$AX$5:$BD$43,7,0),"")</f>
        <v/>
      </c>
      <c r="AB67" s="36" t="str">
        <f>IFERROR(VLOOKUP(A67,'XI Szago M'!$J$3:$Q$50,7,0),"")</f>
        <v/>
      </c>
      <c r="AC67" s="14" t="str">
        <f>IFERROR(VLOOKUP($A67,'H51 100 M'!$AC$6:$AJ$153,7,0),"")</f>
        <v/>
      </c>
      <c r="AD67" s="14" t="str">
        <f>IFERROR(VLOOKUP($A67,'Harce M'!$K$6:$Q$26,7,0),"")</f>
        <v/>
      </c>
      <c r="AE67" s="14" t="str">
        <f>IFERROR(VLOOKUP($A67,'Grassor TR150 M'!$BL$4:$BR$10,7,0),"")</f>
        <v/>
      </c>
      <c r="AF67" s="36" t="str">
        <f>IFERROR(VLOOKUP($A67,'Pazur M'!$P$3:$V$29,7,0),"")</f>
        <v/>
      </c>
      <c r="AG67" s="14" t="str">
        <f>IFERROR(VLOOKUP($A67,'Szaga TR100 M'!$J$2:$P$25,7,0),"")</f>
        <v/>
      </c>
      <c r="AH67" s="36" t="str">
        <f>IFERROR(VLOOKUP($A67,'Odyseja M'!$G$2:$M$15,7,0),"")</f>
        <v/>
      </c>
      <c r="AI67" s="36">
        <f>IFERROR(VLOOKUP($A67,'Trudy M'!$K$2:$Q$18,7,0),"")</f>
        <v>23.377201520426087</v>
      </c>
      <c r="AJ67" s="14" t="str">
        <f>IFERROR(VLOOKUP($A67,'H52 100 M'!$AC$6:$AI$201,7,0),"")</f>
        <v/>
      </c>
      <c r="AK67" s="14" t="str">
        <f>IFERROR(VLOOKUP($A67,'Azymut Orient M'!$O$2:$U$23,7,0),"")</f>
        <v/>
      </c>
      <c r="AL67" s="14" t="str">
        <f>IFERROR(VLOOKUP($A67,'Masakra TR100 M'!$AB$5:$AH$14,7,0),"")</f>
        <v/>
      </c>
      <c r="AM67" s="501">
        <f>MIN(COUNT(F67:W67)+MIN(COUNT(Z67:AL67)/2,2),6)</f>
        <v>6</v>
      </c>
      <c r="AN67" s="15">
        <f>COUNTIF(F67:W67,"=100")</f>
        <v>0</v>
      </c>
      <c r="AO67" s="15">
        <f>COUNTIF(Z67:AL67,"=50")</f>
        <v>0</v>
      </c>
    </row>
    <row r="68" spans="1:41">
      <c r="A68">
        <v>69</v>
      </c>
      <c r="B68" s="40" t="str">
        <f>VLOOKUP($A68,id!$C:$H,6,0)</f>
        <v>Hajduk Jacek</v>
      </c>
      <c r="C68" s="40" t="str">
        <f>VLOOKUP($A68,id!$C:$H,4,0)</f>
        <v>Bez Skorka</v>
      </c>
      <c r="D68" s="2">
        <f>IF(E67=E68,D67,ROW(B66))</f>
        <v>66</v>
      </c>
      <c r="E68" s="11">
        <f>LARGE(F68:Y68,1)+LARGE(F68:Y68,2)+IFERROR(LARGE(F68:Y68,3),0)+IFERROR(LARGE(F68:Y68,4),0)+IFERROR(LARGE(F68:Y68,5),0)+IFERROR(LARGE(F68:Y68,6),0)</f>
        <v>230.844093455831</v>
      </c>
      <c r="F68" s="14"/>
      <c r="G68" s="14">
        <f>IFERROR(VLOOKUP($A68,'Złoto M'!AO:AU,7,0),"")</f>
        <v>79.93142724314275</v>
      </c>
      <c r="H68" s="14" t="str">
        <f>IFERROR(VLOOKUP($A68,'H51 200 M'!$AL$6:$AS$99,7,0),"")</f>
        <v/>
      </c>
      <c r="I68" s="14" t="str">
        <f>IFERROR(VLOOKUP($A68,'Dymno M'!$BD$3:$BJ$49,7,0),"")</f>
        <v/>
      </c>
      <c r="J68" s="37" t="str">
        <f>IFERROR(VLOOKUP($A68,'X Kompas M'!$L$2:$R$29,7,0),"")</f>
        <v/>
      </c>
      <c r="K68" s="16" t="str">
        <f>IFERROR(VLOOKUP($A68,'Dukty M'!$BH$2:$BN$42,7,0),"")</f>
        <v/>
      </c>
      <c r="L68" s="14" t="str">
        <f>IFERROR(VLOOKUP($A68,'Tropy M'!$O$2:$U$49,7,0),"")</f>
        <v/>
      </c>
      <c r="M68" s="14" t="str">
        <f>IFERROR(VLOOKUP($A68,'Grassor TR300 M'!$CR$4:$CX$37,7,0),"")</f>
        <v/>
      </c>
      <c r="N68" s="14" t="str">
        <f>IFERROR(VLOOKUP($A68,'BO M'!$S$4:$Y$46,7,0),"")</f>
        <v/>
      </c>
      <c r="O68" s="14" t="str">
        <f>IFERROR(VLOOKUP($A68,'Szaga TR150 M'!$J$2:$P$22,7,0),"")</f>
        <v/>
      </c>
      <c r="P68" s="14">
        <f>IFERROR(VLOOKUP($A68,'Rajd Konwalii M'!$L$2:$R$48,7,0),"")</f>
        <v>59.497645211930923</v>
      </c>
      <c r="Q68" s="14">
        <f>IFERROR(VLOOKUP($A68,'Korno M'!$BE$1:$BK$53,7,0),"")</f>
        <v>54.00325629487498</v>
      </c>
      <c r="R68" s="14" t="str">
        <f>IFERROR(VLOOKUP($A68,'Abentojra M'!$J$1:$P$48,7,0),"")</f>
        <v/>
      </c>
      <c r="S68" s="14" t="str">
        <f>IFERROR(VLOOKUP($A68,'Mordownik M'!$P$5:$V$54,7,0),"")</f>
        <v/>
      </c>
      <c r="T68" s="14" t="str">
        <f>IFERROR(VLOOKUP($A68,'XI Kompas M'!$M$1:$S$35,7,0),"")</f>
        <v/>
      </c>
      <c r="U68" s="14" t="str">
        <f>IFERROR(VLOOKUP($A68,'H52 200 M'!$AL$6:$AR$102,7,0),"")</f>
        <v/>
      </c>
      <c r="V68" s="14" t="str">
        <f>IFERROR(VLOOKUP($A68,'XII Szago M'!$AH$2:$AN$67,7,0),"")</f>
        <v/>
      </c>
      <c r="W68" s="14" t="str">
        <f>IFERROR(VLOOKUP($A68,'Masakra TR200 M'!$AN$5:$AT$34,7,0),"")</f>
        <v/>
      </c>
      <c r="X68" s="10">
        <f>IFERROR(LARGE(Z68:AL68,1),0)+IFERROR(LARGE(Z68:AL68,2),0)</f>
        <v>37.411764705882348</v>
      </c>
      <c r="Y68" s="10">
        <f>IFERROR(LARGE(Z68:AL68,3),0)+IFERROR(LARGE(Z68:AL68,4),0)</f>
        <v>0</v>
      </c>
      <c r="Z68" s="14" t="str">
        <f>IFERROR(VLOOKUP(A68,'Wiosenne 360 M'!$L$2:$R$18,7,0),"")</f>
        <v/>
      </c>
      <c r="AA68" s="36" t="str">
        <f>IFERROR(VLOOKUP(A68,'NMnO M'!$AX$5:$BD$43,7,0),"")</f>
        <v/>
      </c>
      <c r="AB68" s="36" t="str">
        <f>IFERROR(VLOOKUP(A68,'XI Szago M'!$J$3:$Q$50,7,0),"")</f>
        <v/>
      </c>
      <c r="AC68" s="14" t="str">
        <f>IFERROR(VLOOKUP($A68,'H51 100 M'!$AC$6:$AJ$153,7,0),"")</f>
        <v/>
      </c>
      <c r="AD68" s="14" t="str">
        <f>IFERROR(VLOOKUP($A68,'Harce M'!$K$6:$Q$26,7,0),"")</f>
        <v/>
      </c>
      <c r="AE68" s="14" t="str">
        <f>IFERROR(VLOOKUP($A68,'Grassor TR150 M'!$BL$4:$BR$10,7,0),"")</f>
        <v/>
      </c>
      <c r="AF68" s="36" t="str">
        <f>IFERROR(VLOOKUP($A68,'Pazur M'!$P$3:$V$29,7,0),"")</f>
        <v/>
      </c>
      <c r="AG68" s="14">
        <f>IFERROR(VLOOKUP($A68,'Szaga TR100 M'!$J$2:$P$25,7,0),"")</f>
        <v>37.411764705882348</v>
      </c>
      <c r="AH68" s="36" t="str">
        <f>IFERROR(VLOOKUP($A68,'Odyseja M'!$G$2:$M$15,7,0),"")</f>
        <v/>
      </c>
      <c r="AI68" s="36" t="str">
        <f>IFERROR(VLOOKUP($A68,'Trudy M'!$K$2:$Q$18,7,0),"")</f>
        <v/>
      </c>
      <c r="AJ68" s="14" t="str">
        <f>IFERROR(VLOOKUP($A68,'H52 100 M'!$AC$6:$AI$201,7,0),"")</f>
        <v/>
      </c>
      <c r="AK68" s="14" t="str">
        <f>IFERROR(VLOOKUP($A68,'Azymut Orient M'!$O$2:$U$23,7,0),"")</f>
        <v/>
      </c>
      <c r="AL68" s="14" t="str">
        <f>IFERROR(VLOOKUP($A68,'Masakra TR100 M'!$AB$5:$AH$14,7,0),"")</f>
        <v/>
      </c>
      <c r="AM68" s="501">
        <f>MIN(COUNT(F68:W68)+MIN(COUNT(Z68:AL68)/2,2),6)</f>
        <v>3.5</v>
      </c>
      <c r="AN68" s="15">
        <f>COUNTIF(F68:W68,"=100")</f>
        <v>0</v>
      </c>
      <c r="AO68" s="15">
        <f>COUNTIF(Z68:AL68,"=50")</f>
        <v>0</v>
      </c>
    </row>
    <row r="69" spans="1:41">
      <c r="A69">
        <v>86</v>
      </c>
      <c r="B69" s="40" t="str">
        <f>VLOOKUP($A69,id!$C:$H,6,0)</f>
        <v>Szot Tomasz</v>
      </c>
      <c r="C69" s="40" t="str">
        <f>VLOOKUP($A69,id!$C:$H,4,0)</f>
        <v>GR3miasto</v>
      </c>
      <c r="D69" s="2">
        <f>IF(E68=E69,D68,ROW(B67))</f>
        <v>67</v>
      </c>
      <c r="E69" s="11">
        <f>LARGE(F69:Y69,1)+LARGE(F69:Y69,2)+IFERROR(LARGE(F69:Y69,3),0)+IFERROR(LARGE(F69:Y69,4),0)+IFERROR(LARGE(F69:Y69,5),0)+IFERROR(LARGE(F69:Y69,6),0)</f>
        <v>224.19847067972975</v>
      </c>
      <c r="F69" s="14"/>
      <c r="G69" s="14">
        <f>IFERROR(VLOOKUP($A69,'Złoto M'!AO:AU,7,0),"")</f>
        <v>45.854804374954128</v>
      </c>
      <c r="H69" s="14">
        <f>IFERROR(VLOOKUP($A69,'H51 200 M'!$AL$6:$AS$99,7,0),"")</f>
        <v>78.471266373339745</v>
      </c>
      <c r="I69" s="14" t="str">
        <f>IFERROR(VLOOKUP($A69,'Dymno M'!$BD$3:$BJ$49,7,0),"")</f>
        <v/>
      </c>
      <c r="J69" s="37">
        <f>IFERROR(VLOOKUP($A69,'X Kompas M'!$L$2:$R$29,7,0),"")</f>
        <v>11.990376393091168</v>
      </c>
      <c r="K69" s="16" t="str">
        <f>IFERROR(VLOOKUP($A69,'Dukty M'!$BH$2:$BN$42,7,0),"")</f>
        <v/>
      </c>
      <c r="L69" s="14" t="str">
        <f>IFERROR(VLOOKUP($A69,'Tropy M'!$O$2:$U$49,7,0),"")</f>
        <v/>
      </c>
      <c r="M69" s="14" t="str">
        <f>IFERROR(VLOOKUP($A69,'Grassor TR300 M'!$CR$4:$CX$37,7,0),"")</f>
        <v/>
      </c>
      <c r="N69" s="14" t="str">
        <f>IFERROR(VLOOKUP($A69,'BO M'!$S$4:$Y$46,7,0),"")</f>
        <v/>
      </c>
      <c r="O69" s="14" t="str">
        <f>IFERROR(VLOOKUP($A69,'Szaga TR150 M'!$J$2:$P$22,7,0),"")</f>
        <v/>
      </c>
      <c r="P69" s="14" t="str">
        <f>IFERROR(VLOOKUP($A69,'Rajd Konwalii M'!$L$2:$R$48,7,0),"")</f>
        <v/>
      </c>
      <c r="Q69" s="14" t="str">
        <f>IFERROR(VLOOKUP($A69,'Korno M'!$BE$1:$BK$53,7,0),"")</f>
        <v/>
      </c>
      <c r="R69" s="14" t="str">
        <f>IFERROR(VLOOKUP($A69,'Abentojra M'!$J$1:$P$48,7,0),"")</f>
        <v/>
      </c>
      <c r="S69" s="14" t="str">
        <f>IFERROR(VLOOKUP($A69,'Mordownik M'!$P$5:$V$54,7,0),"")</f>
        <v/>
      </c>
      <c r="T69" s="14" t="str">
        <f>IFERROR(VLOOKUP($A69,'XI Kompas M'!$M$1:$S$35,7,0),"")</f>
        <v/>
      </c>
      <c r="U69" s="14">
        <f>IFERROR(VLOOKUP($A69,'H52 200 M'!$AL$6:$AR$102,7,0),"")</f>
        <v>87.882023538344711</v>
      </c>
      <c r="V69" s="14" t="str">
        <f>IFERROR(VLOOKUP($A69,'XII Szago M'!$AH$2:$AN$67,7,0),"")</f>
        <v/>
      </c>
      <c r="W69" s="14" t="str">
        <f>IFERROR(VLOOKUP($A69,'Masakra TR200 M'!$AN$5:$AT$34,7,0),"")</f>
        <v/>
      </c>
      <c r="X69" s="10">
        <f>IFERROR(LARGE(Z69:AL69,1),0)+IFERROR(LARGE(Z69:AL69,2),0)</f>
        <v>0</v>
      </c>
      <c r="Y69" s="10">
        <f>IFERROR(LARGE(Z69:AL69,3),0)+IFERROR(LARGE(Z69:AL69,4),0)</f>
        <v>0</v>
      </c>
      <c r="Z69" s="14" t="str">
        <f>IFERROR(VLOOKUP(A69,'Wiosenne 360 M'!$L$2:$R$18,7,0),"")</f>
        <v/>
      </c>
      <c r="AA69" s="36" t="str">
        <f>IFERROR(VLOOKUP(A69,'NMnO M'!$AX$5:$BD$43,7,0),"")</f>
        <v/>
      </c>
      <c r="AB69" s="36" t="str">
        <f>IFERROR(VLOOKUP(A69,'XI Szago M'!$J$3:$Q$50,7,0),"")</f>
        <v/>
      </c>
      <c r="AC69" s="14" t="str">
        <f>IFERROR(VLOOKUP($A69,'H51 100 M'!$AC$6:$AJ$153,7,0),"")</f>
        <v/>
      </c>
      <c r="AD69" s="14" t="str">
        <f>IFERROR(VLOOKUP($A69,'Harce M'!$K$6:$Q$26,7,0),"")</f>
        <v/>
      </c>
      <c r="AE69" s="14" t="str">
        <f>IFERROR(VLOOKUP($A69,'Grassor TR150 M'!$BL$4:$BR$10,7,0),"")</f>
        <v/>
      </c>
      <c r="AF69" s="36" t="str">
        <f>IFERROR(VLOOKUP($A69,'Pazur M'!$P$3:$V$29,7,0),"")</f>
        <v/>
      </c>
      <c r="AG69" s="14" t="str">
        <f>IFERROR(VLOOKUP($A69,'Szaga TR100 M'!$J$2:$P$25,7,0),"")</f>
        <v/>
      </c>
      <c r="AH69" s="36" t="str">
        <f>IFERROR(VLOOKUP($A69,'Odyseja M'!$G$2:$M$15,7,0),"")</f>
        <v/>
      </c>
      <c r="AI69" s="36" t="str">
        <f>IFERROR(VLOOKUP($A69,'Trudy M'!$K$2:$Q$18,7,0),"")</f>
        <v/>
      </c>
      <c r="AJ69" s="14" t="str">
        <f>IFERROR(VLOOKUP($A69,'H52 100 M'!$AC$6:$AI$201,7,0),"")</f>
        <v/>
      </c>
      <c r="AK69" s="14" t="str">
        <f>IFERROR(VLOOKUP($A69,'Azymut Orient M'!$O$2:$U$23,7,0),"")</f>
        <v/>
      </c>
      <c r="AL69" s="14" t="str">
        <f>IFERROR(VLOOKUP($A69,'Masakra TR100 M'!$AB$5:$AH$14,7,0),"")</f>
        <v/>
      </c>
      <c r="AM69" s="501">
        <f>MIN(COUNT(F69:W69)+MIN(COUNT(Z69:AL69)/2,2),6)</f>
        <v>4</v>
      </c>
      <c r="AN69" s="15">
        <f>COUNTIF(F69:W69,"=100")</f>
        <v>0</v>
      </c>
      <c r="AO69" s="15">
        <f>COUNTIF(Z69:AL69,"=50")</f>
        <v>0</v>
      </c>
    </row>
    <row r="70" spans="1:41">
      <c r="A70" s="15">
        <v>22</v>
      </c>
      <c r="B70" s="40" t="str">
        <f>VLOOKUP($A70,id!$C:$H,6,0)</f>
        <v>Fałowski Rafał</v>
      </c>
      <c r="C70" s="40">
        <f>VLOOKUP($A70,id!$C:$H,4,0)</f>
        <v>0</v>
      </c>
      <c r="D70" s="2">
        <f>IF(E69=E70,D69,ROW(B68))</f>
        <v>68</v>
      </c>
      <c r="E70" s="11">
        <f>LARGE(F70:Y70,1)+LARGE(F70:Y70,2)+IFERROR(LARGE(F70:Y70,3),0)+IFERROR(LARGE(F70:Y70,4),0)+IFERROR(LARGE(F70:Y70,5),0)+IFERROR(LARGE(F70:Y70,6),0)</f>
        <v>223.81201849734472</v>
      </c>
      <c r="F70" s="14">
        <f>IFERROR(VLOOKUP(A70,'Róża M'!I:Q,7,0),"")</f>
        <v>74.757556999896821</v>
      </c>
      <c r="G70" s="14" t="str">
        <f>IFERROR(VLOOKUP($A70,'Złoto M'!AO:AU,7,0),"")</f>
        <v/>
      </c>
      <c r="H70" s="14" t="str">
        <f>IFERROR(VLOOKUP($A70,'H51 200 M'!$AL$6:$AS$99,7,0),"")</f>
        <v/>
      </c>
      <c r="I70" s="14" t="str">
        <f>IFERROR(VLOOKUP($A70,'Dymno M'!$BD$3:$BJ$49,7,0),"")</f>
        <v/>
      </c>
      <c r="J70" s="37" t="str">
        <f>IFERROR(VLOOKUP($A70,'X Kompas M'!$L$2:$R$29,7,0),"")</f>
        <v/>
      </c>
      <c r="K70" s="16" t="str">
        <f>IFERROR(VLOOKUP($A70,'Dukty M'!$BH$2:$BN$42,7,0),"")</f>
        <v/>
      </c>
      <c r="L70" s="14" t="str">
        <f>IFERROR(VLOOKUP($A70,'Tropy M'!$O$2:$U$49,7,0),"")</f>
        <v/>
      </c>
      <c r="M70" s="14" t="str">
        <f>IFERROR(VLOOKUP($A70,'Grassor TR300 M'!$CR$4:$CX$37,7,0),"")</f>
        <v/>
      </c>
      <c r="N70" s="14" t="str">
        <f>IFERROR(VLOOKUP($A70,'BO M'!$S$4:$Y$46,7,0),"")</f>
        <v/>
      </c>
      <c r="O70" s="14">
        <f>IFERROR(VLOOKUP($A70,'Szaga TR150 M'!$J$2:$P$22,7,0),"")</f>
        <v>76.572958500669344</v>
      </c>
      <c r="P70" s="14" t="str">
        <f>IFERROR(VLOOKUP($A70,'Rajd Konwalii M'!$L$2:$R$48,7,0),"")</f>
        <v/>
      </c>
      <c r="Q70" s="14" t="str">
        <f>IFERROR(VLOOKUP($A70,'Korno M'!$BE$1:$BK$53,7,0),"")</f>
        <v/>
      </c>
      <c r="R70" s="14" t="str">
        <f>IFERROR(VLOOKUP($A70,'Abentojra M'!$J$1:$P$48,7,0),"")</f>
        <v/>
      </c>
      <c r="S70" s="14" t="str">
        <f>IFERROR(VLOOKUP($A70,'Mordownik M'!$P$5:$V$54,7,0),"")</f>
        <v/>
      </c>
      <c r="T70" s="14" t="str">
        <f>IFERROR(VLOOKUP($A70,'XI Kompas M'!$M$1:$S$35,7,0),"")</f>
        <v/>
      </c>
      <c r="U70" s="14" t="str">
        <f>IFERROR(VLOOKUP($A70,'H52 200 M'!$AL$6:$AR$102,7,0),"")</f>
        <v/>
      </c>
      <c r="V70" s="14" t="str">
        <f>IFERROR(VLOOKUP($A70,'XII Szago M'!$AH$2:$AN$67,7,0),"")</f>
        <v/>
      </c>
      <c r="W70" s="14">
        <f>IFERROR(VLOOKUP($A70,'Masakra TR200 M'!$AN$5:$AT$34,7,0),"")</f>
        <v>72.481502996778573</v>
      </c>
      <c r="X70" s="10">
        <f>IFERROR(LARGE(Z70:AL70,1),0)+IFERROR(LARGE(Z70:AL70,2),0)</f>
        <v>0</v>
      </c>
      <c r="Y70" s="10">
        <f>IFERROR(LARGE(Z70:AL70,3),0)+IFERROR(LARGE(Z70:AL70,4),0)</f>
        <v>0</v>
      </c>
      <c r="Z70" s="14" t="str">
        <f>IFERROR(VLOOKUP(A70,'Wiosenne 360 M'!$L$2:$R$18,7,0),"")</f>
        <v/>
      </c>
      <c r="AA70" s="36" t="str">
        <f>IFERROR(VLOOKUP(A70,'NMnO M'!$AX$5:$BD$43,7,0),"")</f>
        <v/>
      </c>
      <c r="AB70" s="36" t="str">
        <f>IFERROR(VLOOKUP(A70,'XI Szago M'!$J$3:$Q$50,7,0),"")</f>
        <v/>
      </c>
      <c r="AC70" s="14" t="str">
        <f>IFERROR(VLOOKUP($A70,'H51 100 M'!$AC$6:$AJ$153,7,0),"")</f>
        <v/>
      </c>
      <c r="AD70" s="14" t="str">
        <f>IFERROR(VLOOKUP($A70,'Harce M'!$K$6:$Q$26,7,0),"")</f>
        <v/>
      </c>
      <c r="AE70" s="14" t="str">
        <f>IFERROR(VLOOKUP($A70,'Grassor TR150 M'!$BL$4:$BR$10,7,0),"")</f>
        <v/>
      </c>
      <c r="AF70" s="36" t="str">
        <f>IFERROR(VLOOKUP($A70,'Pazur M'!$P$3:$V$29,7,0),"")</f>
        <v/>
      </c>
      <c r="AG70" s="14" t="str">
        <f>IFERROR(VLOOKUP($A70,'Szaga TR100 M'!$J$2:$P$25,7,0),"")</f>
        <v/>
      </c>
      <c r="AH70" s="36" t="str">
        <f>IFERROR(VLOOKUP($A70,'Odyseja M'!$G$2:$M$15,7,0),"")</f>
        <v/>
      </c>
      <c r="AI70" s="36" t="str">
        <f>IFERROR(VLOOKUP($A70,'Trudy M'!$K$2:$Q$18,7,0),"")</f>
        <v/>
      </c>
      <c r="AJ70" s="14" t="str">
        <f>IFERROR(VLOOKUP($A70,'H52 100 M'!$AC$6:$AI$201,7,0),"")</f>
        <v/>
      </c>
      <c r="AK70" s="14" t="str">
        <f>IFERROR(VLOOKUP($A70,'Azymut Orient M'!$O$2:$U$23,7,0),"")</f>
        <v/>
      </c>
      <c r="AL70" s="14" t="str">
        <f>IFERROR(VLOOKUP($A70,'Masakra TR100 M'!$AB$5:$AH$14,7,0),"")</f>
        <v/>
      </c>
      <c r="AM70" s="501">
        <f>MIN(COUNT(F70:W70)+MIN(COUNT(Z70:AL70)/2,2),6)</f>
        <v>3</v>
      </c>
      <c r="AN70" s="15">
        <f>COUNTIF(F70:W70,"=100")</f>
        <v>0</v>
      </c>
      <c r="AO70" s="15">
        <f>COUNTIF(Z70:AL70,"=50")</f>
        <v>0</v>
      </c>
    </row>
    <row r="71" spans="1:41">
      <c r="A71" s="15">
        <v>21</v>
      </c>
      <c r="B71" s="40" t="str">
        <f>VLOOKUP($A71,id!$C:$H,6,0)</f>
        <v>Parzybut Jan</v>
      </c>
      <c r="C71" s="40" t="str">
        <f>VLOOKUP($A71,id!$C:$H,4,0)</f>
        <v>Postęp team</v>
      </c>
      <c r="D71" s="2">
        <f>IF(E70=E71,D70,ROW(B69))</f>
        <v>69</v>
      </c>
      <c r="E71" s="11">
        <f>LARGE(F71:Y71,1)+LARGE(F71:Y71,2)+IFERROR(LARGE(F71:Y71,3),0)+IFERROR(LARGE(F71:Y71,4),0)+IFERROR(LARGE(F71:Y71,5),0)+IFERROR(LARGE(F71:Y71,6),0)</f>
        <v>219.234771164964</v>
      </c>
      <c r="F71" s="14">
        <f>IFERROR(VLOOKUP(A71,'Róża M'!I:Q,7,0),"")</f>
        <v>74.803860844430673</v>
      </c>
      <c r="G71" s="14">
        <f>IFERROR(VLOOKUP($A71,'Złoto M'!AO:AU,7,0),"")</f>
        <v>77.112970711297081</v>
      </c>
      <c r="H71" s="14" t="str">
        <f>IFERROR(VLOOKUP($A71,'H51 200 M'!$AL$6:$AS$99,7,0),"")</f>
        <v/>
      </c>
      <c r="I71" s="14" t="str">
        <f>IFERROR(VLOOKUP($A71,'Dymno M'!$BD$3:$BJ$49,7,0),"")</f>
        <v/>
      </c>
      <c r="J71" s="37" t="str">
        <f>IFERROR(VLOOKUP($A71,'X Kompas M'!$L$2:$R$29,7,0),"")</f>
        <v/>
      </c>
      <c r="K71" s="16" t="str">
        <f>IFERROR(VLOOKUP($A71,'Dukty M'!$BH$2:$BN$42,7,0),"")</f>
        <v/>
      </c>
      <c r="L71" s="14" t="str">
        <f>IFERROR(VLOOKUP($A71,'Tropy M'!$O$2:$U$49,7,0),"")</f>
        <v/>
      </c>
      <c r="M71" s="14" t="str">
        <f>IFERROR(VLOOKUP($A71,'Grassor TR300 M'!$CR$4:$CX$37,7,0),"")</f>
        <v/>
      </c>
      <c r="N71" s="14" t="str">
        <f>IFERROR(VLOOKUP($A71,'BO M'!$S$4:$Y$46,7,0),"")</f>
        <v/>
      </c>
      <c r="O71" s="14" t="str">
        <f>IFERROR(VLOOKUP($A71,'Szaga TR150 M'!$J$2:$P$22,7,0),"")</f>
        <v/>
      </c>
      <c r="P71" s="14">
        <f>IFERROR(VLOOKUP($A71,'Rajd Konwalii M'!$L$2:$R$48,7,0),"")</f>
        <v>67.317939609236234</v>
      </c>
      <c r="Q71" s="14" t="str">
        <f>IFERROR(VLOOKUP($A71,'Korno M'!$BE$1:$BK$53,7,0),"")</f>
        <v/>
      </c>
      <c r="R71" s="14" t="str">
        <f>IFERROR(VLOOKUP($A71,'Abentojra M'!$J$1:$P$48,7,0),"")</f>
        <v/>
      </c>
      <c r="S71" s="14" t="str">
        <f>IFERROR(VLOOKUP($A71,'Mordownik M'!$P$5:$V$54,7,0),"")</f>
        <v/>
      </c>
      <c r="T71" s="14" t="str">
        <f>IFERROR(VLOOKUP($A71,'XI Kompas M'!$M$1:$S$35,7,0),"")</f>
        <v/>
      </c>
      <c r="U71" s="14" t="str">
        <f>IFERROR(VLOOKUP($A71,'H52 200 M'!$AL$6:$AR$102,7,0),"")</f>
        <v/>
      </c>
      <c r="V71" s="14" t="str">
        <f>IFERROR(VLOOKUP($A71,'XII Szago M'!$AH$2:$AN$67,7,0),"")</f>
        <v/>
      </c>
      <c r="W71" s="14" t="str">
        <f>IFERROR(VLOOKUP($A71,'Masakra TR200 M'!$AN$5:$AT$34,7,0),"")</f>
        <v/>
      </c>
      <c r="X71" s="10">
        <f>IFERROR(LARGE(Z71:AL71,1),0)+IFERROR(LARGE(Z71:AL71,2),0)</f>
        <v>0</v>
      </c>
      <c r="Y71" s="10">
        <f>IFERROR(LARGE(Z71:AL71,3),0)+IFERROR(LARGE(Z71:AL71,4),0)</f>
        <v>0</v>
      </c>
      <c r="Z71" s="14" t="str">
        <f>IFERROR(VLOOKUP(A71,'Wiosenne 360 M'!$L$2:$R$18,7,0),"")</f>
        <v/>
      </c>
      <c r="AA71" s="36" t="str">
        <f>IFERROR(VLOOKUP(A71,'NMnO M'!$AX$5:$BD$43,7,0),"")</f>
        <v/>
      </c>
      <c r="AB71" s="36" t="str">
        <f>IFERROR(VLOOKUP(A71,'XI Szago M'!$J$3:$Q$50,7,0),"")</f>
        <v/>
      </c>
      <c r="AC71" s="14" t="str">
        <f>IFERROR(VLOOKUP($A71,'H51 100 M'!$AC$6:$AJ$153,7,0),"")</f>
        <v/>
      </c>
      <c r="AD71" s="14" t="str">
        <f>IFERROR(VLOOKUP($A71,'Harce M'!$K$6:$Q$26,7,0),"")</f>
        <v/>
      </c>
      <c r="AE71" s="14" t="str">
        <f>IFERROR(VLOOKUP($A71,'Grassor TR150 M'!$BL$4:$BR$10,7,0),"")</f>
        <v/>
      </c>
      <c r="AF71" s="36" t="str">
        <f>IFERROR(VLOOKUP($A71,'Pazur M'!$P$3:$V$29,7,0),"")</f>
        <v/>
      </c>
      <c r="AG71" s="14" t="str">
        <f>IFERROR(VLOOKUP($A71,'Szaga TR100 M'!$J$2:$P$25,7,0),"")</f>
        <v/>
      </c>
      <c r="AH71" s="36" t="str">
        <f>IFERROR(VLOOKUP($A71,'Odyseja M'!$G$2:$M$15,7,0),"")</f>
        <v/>
      </c>
      <c r="AI71" s="36" t="str">
        <f>IFERROR(VLOOKUP($A71,'Trudy M'!$K$2:$Q$18,7,0),"")</f>
        <v/>
      </c>
      <c r="AJ71" s="14" t="str">
        <f>IFERROR(VLOOKUP($A71,'H52 100 M'!$AC$6:$AI$201,7,0),"")</f>
        <v/>
      </c>
      <c r="AK71" s="14" t="str">
        <f>IFERROR(VLOOKUP($A71,'Azymut Orient M'!$O$2:$U$23,7,0),"")</f>
        <v/>
      </c>
      <c r="AL71" s="14" t="str">
        <f>IFERROR(VLOOKUP($A71,'Masakra TR100 M'!$AB$5:$AH$14,7,0),"")</f>
        <v/>
      </c>
      <c r="AM71" s="501">
        <f>MIN(COUNT(F71:W71)+MIN(COUNT(Z71:AL71)/2,2),6)</f>
        <v>3</v>
      </c>
      <c r="AN71" s="15">
        <f>COUNTIF(F71:W71,"=100")</f>
        <v>0</v>
      </c>
      <c r="AO71" s="15">
        <f>COUNTIF(Z71:AL71,"=50")</f>
        <v>0</v>
      </c>
    </row>
    <row r="72" spans="1:41">
      <c r="A72">
        <v>232</v>
      </c>
      <c r="B72" s="40" t="str">
        <f>VLOOKUP($A72,id!$C:$H,6,0)</f>
        <v>Popczyk Tomasz</v>
      </c>
      <c r="C72" s="40">
        <f>VLOOKUP($A72,id!$C:$H,4,0)</f>
        <v>0</v>
      </c>
      <c r="D72" s="2">
        <f>IF(E71=E72,D71,ROW(B70))</f>
        <v>70</v>
      </c>
      <c r="E72" s="11">
        <f>LARGE(F72:Y72,1)+LARGE(F72:Y72,2)+IFERROR(LARGE(F72:Y72,3),0)+IFERROR(LARGE(F72:Y72,4),0)+IFERROR(LARGE(F72:Y72,5),0)+IFERROR(LARGE(F72:Y72,6),0)</f>
        <v>212.12226404504398</v>
      </c>
      <c r="F72" s="14"/>
      <c r="G72" s="14" t="str">
        <f>IFERROR(VLOOKUP($A72,'Złoto M'!AO:AU,7,0),"")</f>
        <v/>
      </c>
      <c r="H72" s="14" t="str">
        <f>IFERROR(VLOOKUP($A72,'H51 200 M'!$AL$6:$AS$99,7,0),"")</f>
        <v/>
      </c>
      <c r="I72" s="14" t="str">
        <f>IFERROR(VLOOKUP($A72,'Dymno M'!$BD$3:$BJ$49,7,0),"")</f>
        <v/>
      </c>
      <c r="J72" s="37" t="str">
        <f>IFERROR(VLOOKUP($A72,'X Kompas M'!$L$2:$R$29,7,0),"")</f>
        <v/>
      </c>
      <c r="K72" s="16" t="str">
        <f>IFERROR(VLOOKUP($A72,'Dukty M'!$BH$2:$BN$42,7,0),"")</f>
        <v/>
      </c>
      <c r="L72" s="14" t="str">
        <f>IFERROR(VLOOKUP($A72,'Tropy M'!$O$2:$U$49,7,0),"")</f>
        <v/>
      </c>
      <c r="M72" s="14" t="str">
        <f>IFERROR(VLOOKUP($A72,'Grassor TR300 M'!$CR$4:$CX$37,7,0),"")</f>
        <v/>
      </c>
      <c r="N72" s="14" t="str">
        <f>IFERROR(VLOOKUP($A72,'BO M'!$S$4:$Y$46,7,0),"")</f>
        <v/>
      </c>
      <c r="O72" s="14" t="str">
        <f>IFERROR(VLOOKUP($A72,'Szaga TR150 M'!$J$2:$P$22,7,0),"")</f>
        <v/>
      </c>
      <c r="P72" s="14" t="str">
        <f>IFERROR(VLOOKUP($A72,'Rajd Konwalii M'!$L$2:$R$48,7,0),"")</f>
        <v/>
      </c>
      <c r="Q72" s="14" t="str">
        <f>IFERROR(VLOOKUP($A72,'Korno M'!$BE$1:$BK$53,7,0),"")</f>
        <v/>
      </c>
      <c r="R72" s="14" t="str">
        <f>IFERROR(VLOOKUP($A72,'Abentojra M'!$J$1:$P$48,7,0),"")</f>
        <v/>
      </c>
      <c r="S72" s="14" t="str">
        <f>IFERROR(VLOOKUP($A72,'Mordownik M'!$P$5:$V$54,7,0),"")</f>
        <v/>
      </c>
      <c r="T72" s="14">
        <f>IFERROR(VLOOKUP($A72,'XI Kompas M'!$M$1:$S$35,7,0),"")</f>
        <v>74.30167597765363</v>
      </c>
      <c r="U72" s="14" t="str">
        <f>IFERROR(VLOOKUP($A72,'H52 200 M'!$AL$6:$AR$102,7,0),"")</f>
        <v/>
      </c>
      <c r="V72" s="14">
        <f>IFERROR(VLOOKUP($A72,'XII Szago M'!$AH$2:$AN$67,7,0),"")</f>
        <v>55.506246374812548</v>
      </c>
      <c r="W72" s="14" t="str">
        <f>IFERROR(VLOOKUP($A72,'Masakra TR200 M'!$AN$5:$AT$34,7,0),"")</f>
        <v/>
      </c>
      <c r="X72" s="10">
        <f>IFERROR(LARGE(Z72:AL72,1),0)+IFERROR(LARGE(Z72:AL72,2),0)</f>
        <v>82.314341692577784</v>
      </c>
      <c r="Y72" s="10">
        <f>IFERROR(LARGE(Z72:AL72,3),0)+IFERROR(LARGE(Z72:AL72,4),0)</f>
        <v>0</v>
      </c>
      <c r="Z72" s="14" t="str">
        <f>IFERROR(VLOOKUP(A72,'Wiosenne 360 M'!$L$2:$R$18,7,0),"")</f>
        <v/>
      </c>
      <c r="AA72" s="36"/>
      <c r="AB72" s="36"/>
      <c r="AC72" s="14">
        <f>IFERROR(VLOOKUP($A72,'H51 100 M'!$AC$6:$AJ$153,7,0),"")</f>
        <v>42.427501164999825</v>
      </c>
      <c r="AD72" s="14" t="str">
        <f>IFERROR(VLOOKUP($A72,'Harce M'!$K$6:$Q$26,7,0),"")</f>
        <v/>
      </c>
      <c r="AE72" s="14" t="str">
        <f>IFERROR(VLOOKUP($A72,'Grassor TR150 M'!$BL$4:$BR$10,7,0),"")</f>
        <v/>
      </c>
      <c r="AF72" s="36" t="str">
        <f>IFERROR(VLOOKUP($A72,'Pazur M'!$P$3:$V$29,7,0),"")</f>
        <v/>
      </c>
      <c r="AG72" s="14" t="str">
        <f>IFERROR(VLOOKUP($A72,'Szaga TR100 M'!$J$2:$P$25,7,0),"")</f>
        <v/>
      </c>
      <c r="AH72" s="36" t="str">
        <f>IFERROR(VLOOKUP($A72,'Odyseja M'!$G$2:$M$15,7,0),"")</f>
        <v/>
      </c>
      <c r="AI72" s="36" t="str">
        <f>IFERROR(VLOOKUP($A72,'Trudy M'!$K$2:$Q$18,7,0),"")</f>
        <v/>
      </c>
      <c r="AJ72" s="14">
        <f>IFERROR(VLOOKUP($A72,'H52 100 M'!$AC$6:$AI$201,7,0),"")</f>
        <v>39.886840527577959</v>
      </c>
      <c r="AK72" s="14" t="str">
        <f>IFERROR(VLOOKUP($A72,'Azymut Orient M'!$O$2:$U$23,7,0),"")</f>
        <v/>
      </c>
      <c r="AL72" s="14" t="str">
        <f>IFERROR(VLOOKUP($A72,'Masakra TR100 M'!$AB$5:$AH$14,7,0),"")</f>
        <v/>
      </c>
      <c r="AM72" s="501">
        <f>MIN(COUNT(F72:W72)+MIN(COUNT(Z72:AL72)/2,2),6)</f>
        <v>3</v>
      </c>
      <c r="AN72" s="15">
        <f>COUNTIF(F72:W72,"=100")</f>
        <v>0</v>
      </c>
      <c r="AO72" s="15">
        <f>COUNTIF(Z72:AL72,"=50")</f>
        <v>0</v>
      </c>
    </row>
    <row r="73" spans="1:41">
      <c r="A73">
        <v>231</v>
      </c>
      <c r="B73" s="40" t="str">
        <f>VLOOKUP($A73,id!$C:$H,6,0)</f>
        <v>Priebe Jakub</v>
      </c>
      <c r="C73" s="40">
        <f>VLOOKUP($A73,id!$C:$H,4,0)</f>
        <v>0</v>
      </c>
      <c r="D73" s="2">
        <f>IF(E72=E73,D72,ROW(B71))</f>
        <v>71</v>
      </c>
      <c r="E73" s="11">
        <f>LARGE(F73:Y73,1)+LARGE(F73:Y73,2)+IFERROR(LARGE(F73:Y73,3),0)+IFERROR(LARGE(F73:Y73,4),0)+IFERROR(LARGE(F73:Y73,5),0)+IFERROR(LARGE(F73:Y73,6),0)</f>
        <v>211.89598760381608</v>
      </c>
      <c r="F73" s="14"/>
      <c r="G73" s="14" t="str">
        <f>IFERROR(VLOOKUP($A73,'Złoto M'!AO:AU,7,0),"")</f>
        <v/>
      </c>
      <c r="H73" s="14" t="str">
        <f>IFERROR(VLOOKUP($A73,'H51 200 M'!$AL$6:$AS$99,7,0),"")</f>
        <v/>
      </c>
      <c r="I73" s="14" t="str">
        <f>IFERROR(VLOOKUP($A73,'Dymno M'!$BD$3:$BJ$49,7,0),"")</f>
        <v/>
      </c>
      <c r="J73" s="37" t="str">
        <f>IFERROR(VLOOKUP($A73,'X Kompas M'!$L$2:$R$29,7,0),"")</f>
        <v/>
      </c>
      <c r="K73" s="16" t="str">
        <f>IFERROR(VLOOKUP($A73,'Dukty M'!$BH$2:$BN$42,7,0),"")</f>
        <v/>
      </c>
      <c r="L73" s="14" t="str">
        <f>IFERROR(VLOOKUP($A73,'Tropy M'!$O$2:$U$49,7,0),"")</f>
        <v/>
      </c>
      <c r="M73" s="14" t="str">
        <f>IFERROR(VLOOKUP($A73,'Grassor TR300 M'!$CR$4:$CX$37,7,0),"")</f>
        <v/>
      </c>
      <c r="N73" s="14" t="str">
        <f>IFERROR(VLOOKUP($A73,'BO M'!$S$4:$Y$46,7,0),"")</f>
        <v/>
      </c>
      <c r="O73" s="14" t="str">
        <f>IFERROR(VLOOKUP($A73,'Szaga TR150 M'!$J$2:$P$22,7,0),"")</f>
        <v/>
      </c>
      <c r="P73" s="14" t="str">
        <f>IFERROR(VLOOKUP($A73,'Rajd Konwalii M'!$L$2:$R$48,7,0),"")</f>
        <v/>
      </c>
      <c r="Q73" s="14" t="str">
        <f>IFERROR(VLOOKUP($A73,'Korno M'!$BE$1:$BK$53,7,0),"")</f>
        <v/>
      </c>
      <c r="R73" s="14" t="str">
        <f>IFERROR(VLOOKUP($A73,'Abentojra M'!$J$1:$P$48,7,0),"")</f>
        <v/>
      </c>
      <c r="S73" s="14" t="str">
        <f>IFERROR(VLOOKUP($A73,'Mordownik M'!$P$5:$V$54,7,0),"")</f>
        <v/>
      </c>
      <c r="T73" s="14">
        <f>IFERROR(VLOOKUP($A73,'XI Kompas M'!$M$1:$S$35,7,0),"")</f>
        <v>74.163568773234189</v>
      </c>
      <c r="U73" s="14" t="str">
        <f>IFERROR(VLOOKUP($A73,'H52 200 M'!$AL$6:$AR$102,7,0),"")</f>
        <v/>
      </c>
      <c r="V73" s="14">
        <f>IFERROR(VLOOKUP($A73,'XII Szago M'!$AH$2:$AN$67,7,0),"")</f>
        <v>55.471747757220719</v>
      </c>
      <c r="W73" s="14" t="str">
        <f>IFERROR(VLOOKUP($A73,'Masakra TR200 M'!$AN$5:$AT$34,7,0),"")</f>
        <v/>
      </c>
      <c r="X73" s="10">
        <f>IFERROR(LARGE(Z73:AL73,1),0)+IFERROR(LARGE(Z73:AL73,2),0)</f>
        <v>82.260671073361181</v>
      </c>
      <c r="Y73" s="10">
        <f>IFERROR(LARGE(Z73:AL73,3),0)+IFERROR(LARGE(Z73:AL73,4),0)</f>
        <v>0</v>
      </c>
      <c r="Z73" s="14" t="str">
        <f>IFERROR(VLOOKUP(A73,'Wiosenne 360 M'!$L$2:$R$18,7,0),"")</f>
        <v/>
      </c>
      <c r="AA73" s="36"/>
      <c r="AB73" s="36"/>
      <c r="AC73" s="14">
        <f>IFERROR(VLOOKUP($A73,'H51 100 M'!$AC$6:$AJ$153,7,0),"")</f>
        <v>42.430543108083896</v>
      </c>
      <c r="AD73" s="14" t="str">
        <f>IFERROR(VLOOKUP($A73,'Harce M'!$K$6:$Q$26,7,0),"")</f>
        <v/>
      </c>
      <c r="AE73" s="14" t="str">
        <f>IFERROR(VLOOKUP($A73,'Grassor TR150 M'!$BL$4:$BR$10,7,0),"")</f>
        <v/>
      </c>
      <c r="AF73" s="36" t="str">
        <f>IFERROR(VLOOKUP($A73,'Pazur M'!$P$3:$V$29,7,0),"")</f>
        <v/>
      </c>
      <c r="AG73" s="14" t="str">
        <f>IFERROR(VLOOKUP($A73,'Szaga TR100 M'!$J$2:$P$25,7,0),"")</f>
        <v/>
      </c>
      <c r="AH73" s="36" t="str">
        <f>IFERROR(VLOOKUP($A73,'Odyseja M'!$G$2:$M$15,7,0),"")</f>
        <v/>
      </c>
      <c r="AI73" s="36" t="str">
        <f>IFERROR(VLOOKUP($A73,'Trudy M'!$K$2:$Q$18,7,0),"")</f>
        <v/>
      </c>
      <c r="AJ73" s="14">
        <f>IFERROR(VLOOKUP($A73,'H52 100 M'!$AC$6:$AI$201,7,0),"")</f>
        <v>39.830127965277278</v>
      </c>
      <c r="AK73" s="14" t="str">
        <f>IFERROR(VLOOKUP($A73,'Azymut Orient M'!$O$2:$U$23,7,0),"")</f>
        <v/>
      </c>
      <c r="AL73" s="14" t="str">
        <f>IFERROR(VLOOKUP($A73,'Masakra TR100 M'!$AB$5:$AH$14,7,0),"")</f>
        <v/>
      </c>
      <c r="AM73" s="501">
        <f>MIN(COUNT(F73:W73)+MIN(COUNT(Z73:AL73)/2,2),6)</f>
        <v>3</v>
      </c>
      <c r="AN73" s="15">
        <f>COUNTIF(F73:W73,"=100")</f>
        <v>0</v>
      </c>
      <c r="AO73" s="15">
        <f>COUNTIF(Z73:AL73,"=50")</f>
        <v>0</v>
      </c>
    </row>
    <row r="74" spans="1:41">
      <c r="A74">
        <v>494</v>
      </c>
      <c r="B74" s="40" t="str">
        <f>VLOOKUP($A74,id!$C:$H,6,0)</f>
        <v>Złomańczuk Michał</v>
      </c>
      <c r="C74" s="40" t="str">
        <f>VLOOKUP($A74,id!$C:$H,4,0)</f>
        <v>Straszyn</v>
      </c>
      <c r="D74" s="2">
        <f>IF(E73=E74,D73,ROW(B72))</f>
        <v>72</v>
      </c>
      <c r="E74" s="11">
        <f>LARGE(F74:Y74,1)+LARGE(F74:Y74,2)+IFERROR(LARGE(F74:Y74,3),0)+IFERROR(LARGE(F74:Y74,4),0)+IFERROR(LARGE(F74:Y74,5),0)+IFERROR(LARGE(F74:Y74,6),0)</f>
        <v>211.54389444749796</v>
      </c>
      <c r="F74" s="14"/>
      <c r="G74" s="14"/>
      <c r="H74" s="14"/>
      <c r="I74" s="14"/>
      <c r="J74" s="37"/>
      <c r="K74" s="16"/>
      <c r="L74" s="14"/>
      <c r="M74" s="14"/>
      <c r="N74" s="14"/>
      <c r="O74" s="14"/>
      <c r="P74" s="14">
        <f>IFERROR(VLOOKUP($A74,'Rajd Konwalii M'!$L$2:$R$48,7,0),"")</f>
        <v>40.067834427094837</v>
      </c>
      <c r="Q74" s="14" t="str">
        <f>IFERROR(VLOOKUP($A74,'Korno M'!$BE$1:$BK$53,7,0),"")</f>
        <v/>
      </c>
      <c r="R74" s="14" t="str">
        <f>IFERROR(VLOOKUP($A74,'Abentojra M'!$J$1:$P$48,7,0),"")</f>
        <v/>
      </c>
      <c r="S74" s="14" t="str">
        <f>IFERROR(VLOOKUP($A74,'Mordownik M'!$P$5:$V$54,7,0),"")</f>
        <v/>
      </c>
      <c r="T74" s="14">
        <f>IFERROR(VLOOKUP($A74,'XI Kompas M'!$M$1:$S$35,7,0),"")</f>
        <v>69.877408056042015</v>
      </c>
      <c r="U74" s="14" t="str">
        <f>IFERROR(VLOOKUP($A74,'H52 200 M'!$AL$6:$AR$102,7,0),"")</f>
        <v/>
      </c>
      <c r="V74" s="14">
        <f>IFERROR(VLOOKUP($A74,'XII Szago M'!$AH$2:$AN$67,7,0),"")</f>
        <v>64.26742278673531</v>
      </c>
      <c r="W74" s="14" t="str">
        <f>IFERROR(VLOOKUP($A74,'Masakra TR200 M'!$AN$5:$AT$34,7,0),"")</f>
        <v/>
      </c>
      <c r="X74" s="10">
        <f>IFERROR(LARGE(Z74:AL74,1),0)+IFERROR(LARGE(Z74:AL74,2),0)</f>
        <v>37.331229177625815</v>
      </c>
      <c r="Y74" s="10">
        <f>IFERROR(LARGE(Z74:AL74,3),0)+IFERROR(LARGE(Z74:AL74,4),0)</f>
        <v>0</v>
      </c>
      <c r="Z74" s="14"/>
      <c r="AA74" s="36"/>
      <c r="AB74" s="36"/>
      <c r="AC74" s="14"/>
      <c r="AD74" s="14"/>
      <c r="AE74" s="14"/>
      <c r="AF74" s="36"/>
      <c r="AG74" s="14"/>
      <c r="AH74" s="36" t="str">
        <f>IFERROR(VLOOKUP($A74,'Odyseja M'!$G$2:$M$15,7,0),"")</f>
        <v/>
      </c>
      <c r="AI74" s="36" t="str">
        <f>IFERROR(VLOOKUP($A74,'Trudy M'!$K$2:$Q$18,7,0),"")</f>
        <v/>
      </c>
      <c r="AJ74" s="14">
        <f>IFERROR(VLOOKUP($A74,'H52 100 M'!$AC$6:$AI$201,7,0),"")</f>
        <v>37.331229177625815</v>
      </c>
      <c r="AK74" s="14" t="str">
        <f>IFERROR(VLOOKUP($A74,'Azymut Orient M'!$O$2:$U$23,7,0),"")</f>
        <v/>
      </c>
      <c r="AL74" s="14" t="str">
        <f>IFERROR(VLOOKUP($A74,'Masakra TR100 M'!$AB$5:$AH$14,7,0),"")</f>
        <v/>
      </c>
      <c r="AM74" s="501">
        <f>MIN(COUNT(F74:W74)+MIN(COUNT(Z74:AL74)/2,2),6)</f>
        <v>3.5</v>
      </c>
      <c r="AN74" s="15">
        <f>COUNTIF(F74:W74,"=100")</f>
        <v>0</v>
      </c>
      <c r="AO74" s="15">
        <f>COUNTIF(Z74:AL74,"=50")</f>
        <v>0</v>
      </c>
    </row>
    <row r="75" spans="1:41">
      <c r="A75">
        <v>128</v>
      </c>
      <c r="B75" s="40" t="str">
        <f>VLOOKUP($A75,id!$C:$H,6,0)</f>
        <v>Siemieniuk Krzysztof</v>
      </c>
      <c r="C75" s="40" t="str">
        <f>VLOOKUP($A75,id!$C:$H,4,0)</f>
        <v>Białystok</v>
      </c>
      <c r="D75" s="2">
        <f>IF(E74=E75,D74,ROW(B73))</f>
        <v>73</v>
      </c>
      <c r="E75" s="11">
        <f>LARGE(F75:Y75,1)+LARGE(F75:Y75,2)+IFERROR(LARGE(F75:Y75,3),0)+IFERROR(LARGE(F75:Y75,4),0)+IFERROR(LARGE(F75:Y75,5),0)+IFERROR(LARGE(F75:Y75,6),0)</f>
        <v>203.60689912214295</v>
      </c>
      <c r="F75" s="14"/>
      <c r="G75" s="14" t="str">
        <f>IFERROR(VLOOKUP($A75,'Złoto M'!AO:AU,7,0),"")</f>
        <v/>
      </c>
      <c r="H75" s="14" t="str">
        <f>IFERROR(VLOOKUP($A75,'H51 200 M'!$AL$6:$AS$99,7,0),"")</f>
        <v/>
      </c>
      <c r="I75" s="14">
        <f>IFERROR(VLOOKUP($A75,'Dymno M'!$BD$3:$BJ$49,7,0),"")</f>
        <v>64.422394294110831</v>
      </c>
      <c r="J75" s="37" t="str">
        <f>IFERROR(VLOOKUP($A75,'X Kompas M'!$L$2:$R$29,7,0),"")</f>
        <v/>
      </c>
      <c r="K75" s="16" t="str">
        <f>IFERROR(VLOOKUP($A75,'Dukty M'!$BH$2:$BN$42,7,0),"")</f>
        <v/>
      </c>
      <c r="L75" s="14">
        <f>IFERROR(VLOOKUP($A75,'Tropy M'!$O$2:$U$49,7,0),"")</f>
        <v>69.959122811527834</v>
      </c>
      <c r="M75" s="14" t="str">
        <f>IFERROR(VLOOKUP($A75,'Grassor TR300 M'!$CR$4:$CX$37,7,0),"")</f>
        <v/>
      </c>
      <c r="N75" s="14" t="str">
        <f>IFERROR(VLOOKUP($A75,'BO M'!$S$4:$Y$46,7,0),"")</f>
        <v/>
      </c>
      <c r="O75" s="14" t="str">
        <f>IFERROR(VLOOKUP($A75,'Szaga TR150 M'!$J$2:$P$22,7,0),"")</f>
        <v/>
      </c>
      <c r="P75" s="14" t="str">
        <f>IFERROR(VLOOKUP($A75,'Rajd Konwalii M'!$L$2:$R$48,7,0),"")</f>
        <v/>
      </c>
      <c r="Q75" s="14" t="str">
        <f>IFERROR(VLOOKUP($A75,'Korno M'!$BE$1:$BK$53,7,0),"")</f>
        <v/>
      </c>
      <c r="R75" s="14" t="str">
        <f>IFERROR(VLOOKUP($A75,'Abentojra M'!$J$1:$P$48,7,0),"")</f>
        <v/>
      </c>
      <c r="S75" s="14" t="str">
        <f>IFERROR(VLOOKUP($A75,'Mordownik M'!$P$5:$V$54,7,0),"")</f>
        <v/>
      </c>
      <c r="T75" s="14" t="str">
        <f>IFERROR(VLOOKUP($A75,'XI Kompas M'!$M$1:$S$35,7,0),"")</f>
        <v/>
      </c>
      <c r="U75" s="14" t="str">
        <f>IFERROR(VLOOKUP($A75,'H52 200 M'!$AL$6:$AR$102,7,0),"")</f>
        <v/>
      </c>
      <c r="V75" s="14" t="str">
        <f>IFERROR(VLOOKUP($A75,'XII Szago M'!$AH$2:$AN$67,7,0),"")</f>
        <v/>
      </c>
      <c r="W75" s="14">
        <f>IFERROR(VLOOKUP($A75,'Masakra TR200 M'!$AN$5:$AT$34,7,0),"")</f>
        <v>35.814800040462259</v>
      </c>
      <c r="X75" s="10">
        <f>IFERROR(LARGE(Z75:AL75,1),0)+IFERROR(LARGE(Z75:AL75,2),0)</f>
        <v>33.410581976042039</v>
      </c>
      <c r="Y75" s="10">
        <f>IFERROR(LARGE(Z75:AL75,3),0)+IFERROR(LARGE(Z75:AL75,4),0)</f>
        <v>0</v>
      </c>
      <c r="Z75" s="14">
        <f>IFERROR(VLOOKUP(A75,'Wiosenne 360 M'!$L$2:$R$18,7,0),"")</f>
        <v>33.410581976042039</v>
      </c>
      <c r="AA75" s="36"/>
      <c r="AB75" s="36" t="str">
        <f>IFERROR(VLOOKUP(A75,'XI Szago M'!$J$3:$Q$50,7,0),"")</f>
        <v/>
      </c>
      <c r="AC75" s="14" t="str">
        <f>IFERROR(VLOOKUP($A75,'H51 100 M'!$AC$6:$AJ$153,7,0),"")</f>
        <v/>
      </c>
      <c r="AD75" s="14" t="str">
        <f>IFERROR(VLOOKUP($A75,'Harce M'!$K$6:$Q$26,7,0),"")</f>
        <v/>
      </c>
      <c r="AE75" s="14" t="str">
        <f>IFERROR(VLOOKUP($A75,'Grassor TR150 M'!$BL$4:$BR$10,7,0),"")</f>
        <v/>
      </c>
      <c r="AF75" s="36" t="str">
        <f>IFERROR(VLOOKUP($A75,'Pazur M'!$P$3:$V$29,7,0),"")</f>
        <v/>
      </c>
      <c r="AG75" s="14" t="str">
        <f>IFERROR(VLOOKUP($A75,'Szaga TR100 M'!$J$2:$P$25,7,0),"")</f>
        <v/>
      </c>
      <c r="AH75" s="36" t="str">
        <f>IFERROR(VLOOKUP($A75,'Odyseja M'!$G$2:$M$15,7,0),"")</f>
        <v/>
      </c>
      <c r="AI75" s="36" t="str">
        <f>IFERROR(VLOOKUP($A75,'Trudy M'!$K$2:$Q$18,7,0),"")</f>
        <v/>
      </c>
      <c r="AJ75" s="14" t="str">
        <f>IFERROR(VLOOKUP($A75,'H52 100 M'!$AC$6:$AI$201,7,0),"")</f>
        <v/>
      </c>
      <c r="AK75" s="14" t="str">
        <f>IFERROR(VLOOKUP($A75,'Azymut Orient M'!$O$2:$U$23,7,0),"")</f>
        <v/>
      </c>
      <c r="AL75" s="14" t="str">
        <f>IFERROR(VLOOKUP($A75,'Masakra TR100 M'!$AB$5:$AH$14,7,0),"")</f>
        <v/>
      </c>
      <c r="AM75" s="501">
        <f>MIN(COUNT(F75:W75)+MIN(COUNT(Z75:AL75)/2,2),6)</f>
        <v>3.5</v>
      </c>
      <c r="AN75" s="15">
        <f>COUNTIF(F75:W75,"=100")</f>
        <v>0</v>
      </c>
      <c r="AO75" s="15">
        <f>COUNTIF(Z75:AL75,"=50")</f>
        <v>0</v>
      </c>
    </row>
    <row r="76" spans="1:41">
      <c r="A76">
        <v>46</v>
      </c>
      <c r="B76" s="40" t="str">
        <f>VLOOKUP($A76,id!$C:$H,6,0)</f>
        <v>Zając Bartek</v>
      </c>
      <c r="C76" s="40">
        <f>VLOOKUP($A76,id!$C:$H,4,0)</f>
        <v>0</v>
      </c>
      <c r="D76" s="2">
        <f>IF(E75=E76,D75,ROW(B74))</f>
        <v>74</v>
      </c>
      <c r="E76" s="11">
        <f>LARGE(F76:Y76,1)+LARGE(F76:Y76,2)+IFERROR(LARGE(F76:Y76,3),0)+IFERROR(LARGE(F76:Y76,4),0)+IFERROR(LARGE(F76:Y76,5),0)+IFERROR(LARGE(F76:Y76,6),0)</f>
        <v>203.23887009278153</v>
      </c>
      <c r="F76" s="14">
        <f>IFERROR(VLOOKUP(A76,'Róża M'!I:Q,7,0),"")</f>
        <v>53.99280802793789</v>
      </c>
      <c r="G76" s="14" t="str">
        <f>IFERROR(VLOOKUP($A76,'Złoto M'!AO:AU,7,0),"")</f>
        <v/>
      </c>
      <c r="H76" s="14">
        <f>IFERROR(VLOOKUP($A76,'H51 200 M'!$AL$6:$AS$99,7,0),"")</f>
        <v>23.491869232865259</v>
      </c>
      <c r="I76" s="14" t="str">
        <f>IFERROR(VLOOKUP($A76,'Dymno M'!$BD$3:$BJ$49,7,0),"")</f>
        <v/>
      </c>
      <c r="J76" s="37" t="str">
        <f>IFERROR(VLOOKUP($A76,'X Kompas M'!$L$2:$R$29,7,0),"")</f>
        <v/>
      </c>
      <c r="K76" s="16" t="str">
        <f>IFERROR(VLOOKUP($A76,'Dukty M'!$BH$2:$BN$42,7,0),"")</f>
        <v/>
      </c>
      <c r="L76" s="14" t="str">
        <f>IFERROR(VLOOKUP($A76,'Tropy M'!$O$2:$U$49,7,0),"")</f>
        <v/>
      </c>
      <c r="M76" s="14" t="str">
        <f>IFERROR(VLOOKUP($A76,'Grassor TR300 M'!$CR$4:$CX$37,7,0),"")</f>
        <v/>
      </c>
      <c r="N76" s="14" t="str">
        <f>IFERROR(VLOOKUP($A76,'BO M'!$S$4:$Y$46,7,0),"")</f>
        <v/>
      </c>
      <c r="O76" s="14" t="str">
        <f>IFERROR(VLOOKUP($A76,'Szaga TR150 M'!$J$2:$P$22,7,0),"")</f>
        <v/>
      </c>
      <c r="P76" s="14">
        <f>IFERROR(VLOOKUP($A76,'Rajd Konwalii M'!$L$2:$R$48,7,0),"")</f>
        <v>57.164404223227749</v>
      </c>
      <c r="Q76" s="14" t="str">
        <f>IFERROR(VLOOKUP($A76,'Korno M'!$BE$1:$BK$53,7,0),"")</f>
        <v/>
      </c>
      <c r="R76" s="14" t="str">
        <f>IFERROR(VLOOKUP($A76,'Abentojra M'!$J$1:$P$48,7,0),"")</f>
        <v/>
      </c>
      <c r="S76" s="14" t="str">
        <f>IFERROR(VLOOKUP($A76,'Mordownik M'!$P$5:$V$54,7,0),"")</f>
        <v/>
      </c>
      <c r="T76" s="14" t="str">
        <f>IFERROR(VLOOKUP($A76,'XI Kompas M'!$M$1:$S$35,7,0),"")</f>
        <v/>
      </c>
      <c r="U76" s="14" t="str">
        <f>IFERROR(VLOOKUP($A76,'H52 200 M'!$AL$6:$AR$102,7,0),"")</f>
        <v/>
      </c>
      <c r="V76" s="14" t="str">
        <f>IFERROR(VLOOKUP($A76,'XII Szago M'!$AH$2:$AN$67,7,0),"")</f>
        <v/>
      </c>
      <c r="W76" s="14" t="str">
        <f>IFERROR(VLOOKUP($A76,'Masakra TR200 M'!$AN$5:$AT$34,7,0),"")</f>
        <v/>
      </c>
      <c r="X76" s="10">
        <f>IFERROR(LARGE(Z76:AL76,1),0)+IFERROR(LARGE(Z76:AL76,2),0)</f>
        <v>68.589788608750609</v>
      </c>
      <c r="Y76" s="10">
        <f>IFERROR(LARGE(Z76:AL76,3),0)+IFERROR(LARGE(Z76:AL76,4),0)</f>
        <v>0</v>
      </c>
      <c r="Z76" s="14" t="str">
        <f>IFERROR(VLOOKUP(A76,'Wiosenne 360 M'!$L$2:$R$18,7,0),"")</f>
        <v/>
      </c>
      <c r="AA76" s="36" t="str">
        <f>IFERROR(VLOOKUP(A76,'NMnO M'!$AX$5:$BD$43,7,0),"")</f>
        <v/>
      </c>
      <c r="AB76" s="36" t="str">
        <f>IFERROR(VLOOKUP(A76,'XI Szago M'!$J$3:$Q$50,7,0),"")</f>
        <v/>
      </c>
      <c r="AC76" s="14" t="str">
        <f>IFERROR(VLOOKUP($A76,'H51 100 M'!$AC$6:$AJ$153,7,0),"")</f>
        <v/>
      </c>
      <c r="AD76" s="14" t="str">
        <f>IFERROR(VLOOKUP($A76,'Harce M'!$K$6:$Q$26,7,0),"")</f>
        <v/>
      </c>
      <c r="AE76" s="14">
        <f>IFERROR(VLOOKUP($A76,'Grassor TR150 M'!$BL$4:$BR$10,7,0),"")</f>
        <v>36.206896551724135</v>
      </c>
      <c r="AF76" s="36" t="str">
        <f>IFERROR(VLOOKUP($A76,'Pazur M'!$P$3:$V$29,7,0),"")</f>
        <v/>
      </c>
      <c r="AG76" s="14">
        <f>IFERROR(VLOOKUP($A76,'Szaga TR100 M'!$J$2:$P$25,7,0),"")</f>
        <v>32.382892057026467</v>
      </c>
      <c r="AH76" s="36" t="str">
        <f>IFERROR(VLOOKUP($A76,'Odyseja M'!$G$2:$M$15,7,0),"")</f>
        <v/>
      </c>
      <c r="AI76" s="36" t="str">
        <f>IFERROR(VLOOKUP($A76,'Trudy M'!$K$2:$Q$18,7,0),"")</f>
        <v/>
      </c>
      <c r="AJ76" s="14" t="str">
        <f>IFERROR(VLOOKUP($A76,'H52 100 M'!$AC$6:$AI$201,7,0),"")</f>
        <v/>
      </c>
      <c r="AK76" s="14" t="str">
        <f>IFERROR(VLOOKUP($A76,'Azymut Orient M'!$O$2:$U$23,7,0),"")</f>
        <v/>
      </c>
      <c r="AL76" s="14" t="str">
        <f>IFERROR(VLOOKUP($A76,'Masakra TR100 M'!$AB$5:$AH$14,7,0),"")</f>
        <v/>
      </c>
      <c r="AM76" s="501">
        <f>MIN(COUNT(F76:W76)+MIN(COUNT(Z76:AL76)/2,2),6)</f>
        <v>4</v>
      </c>
      <c r="AN76" s="15">
        <f>COUNTIF(F76:W76,"=100")</f>
        <v>0</v>
      </c>
      <c r="AO76" s="15">
        <f>COUNTIF(Z76:AL76,"=50")</f>
        <v>0</v>
      </c>
    </row>
    <row r="77" spans="1:41">
      <c r="A77" s="15">
        <v>32</v>
      </c>
      <c r="B77" s="40" t="str">
        <f>VLOOKUP($A77,id!$C:$H,6,0)</f>
        <v>Florczak Karol</v>
      </c>
      <c r="C77" s="40" t="str">
        <f>VLOOKUP($A77,id!$C:$H,4,0)</f>
        <v>AMBIT RACING TEAM</v>
      </c>
      <c r="D77" s="2">
        <f>IF(E76=E77,D76,ROW(B75))</f>
        <v>75</v>
      </c>
      <c r="E77" s="11">
        <f>LARGE(F77:Y77,1)+LARGE(F77:Y77,2)+IFERROR(LARGE(F77:Y77,3),0)+IFERROR(LARGE(F77:Y77,4),0)+IFERROR(LARGE(F77:Y77,5),0)+IFERROR(LARGE(F77:Y77,6),0)</f>
        <v>198.97657636496427</v>
      </c>
      <c r="F77" s="14">
        <f>IFERROR(VLOOKUP(A77,'Róża M'!I:Q,7,0),"")</f>
        <v>64.573261746162558</v>
      </c>
      <c r="G77" s="14">
        <f>IFERROR(VLOOKUP($A77,'Złoto M'!AO:AU,7,0),"")</f>
        <v>80.720595072059524</v>
      </c>
      <c r="H77" s="14" t="str">
        <f>IFERROR(VLOOKUP($A77,'H51 200 M'!$AL$6:$AS$99,7,0),"")</f>
        <v/>
      </c>
      <c r="I77" s="14" t="str">
        <f>IFERROR(VLOOKUP($A77,'Dymno M'!$BD$3:$BJ$49,7,0),"")</f>
        <v/>
      </c>
      <c r="J77" s="37" t="str">
        <f>IFERROR(VLOOKUP($A77,'X Kompas M'!$L$2:$R$29,7,0),"")</f>
        <v/>
      </c>
      <c r="K77" s="16" t="str">
        <f>IFERROR(VLOOKUP($A77,'Dukty M'!$BH$2:$BN$42,7,0),"")</f>
        <v/>
      </c>
      <c r="L77" s="14" t="str">
        <f>IFERROR(VLOOKUP($A77,'Tropy M'!$O$2:$U$49,7,0),"")</f>
        <v/>
      </c>
      <c r="M77" s="14" t="str">
        <f>IFERROR(VLOOKUP($A77,'Grassor TR300 M'!$CR$4:$CX$37,7,0),"")</f>
        <v/>
      </c>
      <c r="N77" s="14" t="str">
        <f>IFERROR(VLOOKUP($A77,'BO M'!$S$4:$Y$46,7,0),"")</f>
        <v/>
      </c>
      <c r="O77" s="14" t="str">
        <f>IFERROR(VLOOKUP($A77,'Szaga TR150 M'!$J$2:$P$22,7,0),"")</f>
        <v/>
      </c>
      <c r="P77" s="14">
        <f>IFERROR(VLOOKUP($A77,'Rajd Konwalii M'!$L$2:$R$48,7,0),"")</f>
        <v>53.682719546742206</v>
      </c>
      <c r="Q77" s="14" t="str">
        <f>IFERROR(VLOOKUP($A77,'Korno M'!$BE$1:$BK$53,7,0),"")</f>
        <v/>
      </c>
      <c r="R77" s="14" t="str">
        <f>IFERROR(VLOOKUP($A77,'Abentojra M'!$J$1:$P$48,7,0),"")</f>
        <v/>
      </c>
      <c r="S77" s="14" t="str">
        <f>IFERROR(VLOOKUP($A77,'Mordownik M'!$P$5:$V$54,7,0),"")</f>
        <v/>
      </c>
      <c r="T77" s="14" t="str">
        <f>IFERROR(VLOOKUP($A77,'XI Kompas M'!$M$1:$S$35,7,0),"")</f>
        <v/>
      </c>
      <c r="U77" s="14" t="str">
        <f>IFERROR(VLOOKUP($A77,'H52 200 M'!$AL$6:$AR$102,7,0),"")</f>
        <v/>
      </c>
      <c r="V77" s="14" t="str">
        <f>IFERROR(VLOOKUP($A77,'XII Szago M'!$AH$2:$AN$67,7,0),"")</f>
        <v/>
      </c>
      <c r="W77" s="14" t="str">
        <f>IFERROR(VLOOKUP($A77,'Masakra TR200 M'!$AN$5:$AT$34,7,0),"")</f>
        <v/>
      </c>
      <c r="X77" s="10">
        <f>IFERROR(LARGE(Z77:AL77,1),0)+IFERROR(LARGE(Z77:AL77,2),0)</f>
        <v>0</v>
      </c>
      <c r="Y77" s="10">
        <f>IFERROR(LARGE(Z77:AL77,3),0)+IFERROR(LARGE(Z77:AL77,4),0)</f>
        <v>0</v>
      </c>
      <c r="Z77" s="14" t="str">
        <f>IFERROR(VLOOKUP(A77,'Wiosenne 360 M'!$L$2:$R$18,7,0),"")</f>
        <v/>
      </c>
      <c r="AA77" s="36" t="str">
        <f>IFERROR(VLOOKUP(A77,'NMnO M'!$AX$5:$BD$43,7,0),"")</f>
        <v/>
      </c>
      <c r="AB77" s="36" t="str">
        <f>IFERROR(VLOOKUP(A77,'XI Szago M'!$J$3:$Q$50,7,0),"")</f>
        <v/>
      </c>
      <c r="AC77" s="14" t="str">
        <f>IFERROR(VLOOKUP($A77,'H51 100 M'!$AC$6:$AJ$153,7,0),"")</f>
        <v/>
      </c>
      <c r="AD77" s="14" t="str">
        <f>IFERROR(VLOOKUP($A77,'Harce M'!$K$6:$Q$26,7,0),"")</f>
        <v/>
      </c>
      <c r="AE77" s="14" t="str">
        <f>IFERROR(VLOOKUP($A77,'Grassor TR150 M'!$BL$4:$BR$10,7,0),"")</f>
        <v/>
      </c>
      <c r="AF77" s="36" t="str">
        <f>IFERROR(VLOOKUP($A77,'Pazur M'!$P$3:$V$29,7,0),"")</f>
        <v/>
      </c>
      <c r="AG77" s="14" t="str">
        <f>IFERROR(VLOOKUP($A77,'Szaga TR100 M'!$J$2:$P$25,7,0),"")</f>
        <v/>
      </c>
      <c r="AH77" s="36" t="str">
        <f>IFERROR(VLOOKUP($A77,'Odyseja M'!$G$2:$M$15,7,0),"")</f>
        <v/>
      </c>
      <c r="AI77" s="36" t="str">
        <f>IFERROR(VLOOKUP($A77,'Trudy M'!$K$2:$Q$18,7,0),"")</f>
        <v/>
      </c>
      <c r="AJ77" s="14" t="str">
        <f>IFERROR(VLOOKUP($A77,'H52 100 M'!$AC$6:$AI$201,7,0),"")</f>
        <v/>
      </c>
      <c r="AK77" s="14" t="str">
        <f>IFERROR(VLOOKUP($A77,'Azymut Orient M'!$O$2:$U$23,7,0),"")</f>
        <v/>
      </c>
      <c r="AL77" s="14" t="str">
        <f>IFERROR(VLOOKUP($A77,'Masakra TR100 M'!$AB$5:$AH$14,7,0),"")</f>
        <v/>
      </c>
      <c r="AM77" s="501">
        <f>MIN(COUNT(F77:W77)+MIN(COUNT(Z77:AL77)/2,2),6)</f>
        <v>3</v>
      </c>
      <c r="AN77" s="15">
        <f>COUNTIF(F77:W77,"=100")</f>
        <v>0</v>
      </c>
      <c r="AO77" s="15">
        <f>COUNTIF(Z77:AL77,"=50")</f>
        <v>0</v>
      </c>
    </row>
    <row r="78" spans="1:41">
      <c r="A78" s="15">
        <v>34</v>
      </c>
      <c r="B78" s="40" t="str">
        <f>VLOOKUP($A78,id!$C:$H,6,0)</f>
        <v>Janik Artur</v>
      </c>
      <c r="C78" s="40" t="str">
        <f>VLOOKUP($A78,id!$C:$H,4,0)</f>
        <v>AMBIT RACING TEAM</v>
      </c>
      <c r="D78" s="2">
        <f>IF(E77=E78,D77,ROW(B76))</f>
        <v>75</v>
      </c>
      <c r="E78" s="11">
        <f>LARGE(F78:Y78,1)+LARGE(F78:Y78,2)+IFERROR(LARGE(F78:Y78,3),0)+IFERROR(LARGE(F78:Y78,4),0)+IFERROR(LARGE(F78:Y78,5),0)+IFERROR(LARGE(F78:Y78,6),0)</f>
        <v>198.97657636496427</v>
      </c>
      <c r="F78" s="14">
        <f>IFERROR(VLOOKUP(A78,'Róża M'!I:Q,7,0),"")</f>
        <v>64.573261746162558</v>
      </c>
      <c r="G78" s="14">
        <f>IFERROR(VLOOKUP($A78,'Złoto M'!AO:AU,7,0),"")</f>
        <v>80.720595072059524</v>
      </c>
      <c r="H78" s="14" t="str">
        <f>IFERROR(VLOOKUP($A78,'H51 200 M'!$AL$6:$AS$99,7,0),"")</f>
        <v/>
      </c>
      <c r="I78" s="14" t="str">
        <f>IFERROR(VLOOKUP($A78,'Dymno M'!$BD$3:$BJ$49,7,0),"")</f>
        <v/>
      </c>
      <c r="J78" s="37" t="str">
        <f>IFERROR(VLOOKUP($A78,'X Kompas M'!$L$2:$R$29,7,0),"")</f>
        <v/>
      </c>
      <c r="K78" s="16" t="str">
        <f>IFERROR(VLOOKUP($A78,'Dukty M'!$BH$2:$BN$42,7,0),"")</f>
        <v/>
      </c>
      <c r="L78" s="14" t="str">
        <f>IFERROR(VLOOKUP($A78,'Tropy M'!$O$2:$U$49,7,0),"")</f>
        <v/>
      </c>
      <c r="M78" s="14" t="str">
        <f>IFERROR(VLOOKUP($A78,'Grassor TR300 M'!$CR$4:$CX$37,7,0),"")</f>
        <v/>
      </c>
      <c r="N78" s="14" t="str">
        <f>IFERROR(VLOOKUP($A78,'BO M'!$S$4:$Y$46,7,0),"")</f>
        <v/>
      </c>
      <c r="O78" s="14" t="str">
        <f>IFERROR(VLOOKUP($A78,'Szaga TR150 M'!$J$2:$P$22,7,0),"")</f>
        <v/>
      </c>
      <c r="P78" s="14">
        <f>IFERROR(VLOOKUP($A78,'Rajd Konwalii M'!$L$2:$R$48,7,0),"")</f>
        <v>53.682719546742206</v>
      </c>
      <c r="Q78" s="14" t="str">
        <f>IFERROR(VLOOKUP($A78,'Korno M'!$BE$1:$BK$53,7,0),"")</f>
        <v/>
      </c>
      <c r="R78" s="14" t="str">
        <f>IFERROR(VLOOKUP($A78,'Abentojra M'!$J$1:$P$48,7,0),"")</f>
        <v/>
      </c>
      <c r="S78" s="14" t="str">
        <f>IFERROR(VLOOKUP($A78,'Mordownik M'!$P$5:$V$54,7,0),"")</f>
        <v/>
      </c>
      <c r="T78" s="14" t="str">
        <f>IFERROR(VLOOKUP($A78,'XI Kompas M'!$M$1:$S$35,7,0),"")</f>
        <v/>
      </c>
      <c r="U78" s="14" t="str">
        <f>IFERROR(VLOOKUP($A78,'H52 200 M'!$AL$6:$AR$102,7,0),"")</f>
        <v/>
      </c>
      <c r="V78" s="14" t="str">
        <f>IFERROR(VLOOKUP($A78,'XII Szago M'!$AH$2:$AN$67,7,0),"")</f>
        <v/>
      </c>
      <c r="W78" s="14" t="str">
        <f>IFERROR(VLOOKUP($A78,'Masakra TR200 M'!$AN$5:$AT$34,7,0),"")</f>
        <v/>
      </c>
      <c r="X78" s="10">
        <f>IFERROR(LARGE(Z78:AL78,1),0)+IFERROR(LARGE(Z78:AL78,2),0)</f>
        <v>0</v>
      </c>
      <c r="Y78" s="10">
        <f>IFERROR(LARGE(Z78:AL78,3),0)+IFERROR(LARGE(Z78:AL78,4),0)</f>
        <v>0</v>
      </c>
      <c r="Z78" s="14" t="str">
        <f>IFERROR(VLOOKUP(A78,'Wiosenne 360 M'!$L$2:$R$18,7,0),"")</f>
        <v/>
      </c>
      <c r="AA78" s="36" t="str">
        <f>IFERROR(VLOOKUP(A78,'NMnO M'!$AX$5:$BD$43,7,0),"")</f>
        <v/>
      </c>
      <c r="AB78" s="36" t="str">
        <f>IFERROR(VLOOKUP(A78,'XI Szago M'!$J$3:$Q$50,7,0),"")</f>
        <v/>
      </c>
      <c r="AC78" s="14" t="str">
        <f>IFERROR(VLOOKUP($A78,'H51 100 M'!$AC$6:$AJ$153,7,0),"")</f>
        <v/>
      </c>
      <c r="AD78" s="14" t="str">
        <f>IFERROR(VLOOKUP($A78,'Harce M'!$K$6:$Q$26,7,0),"")</f>
        <v/>
      </c>
      <c r="AE78" s="14" t="str">
        <f>IFERROR(VLOOKUP($A78,'Grassor TR150 M'!$BL$4:$BR$10,7,0),"")</f>
        <v/>
      </c>
      <c r="AF78" s="36" t="str">
        <f>IFERROR(VLOOKUP($A78,'Pazur M'!$P$3:$V$29,7,0),"")</f>
        <v/>
      </c>
      <c r="AG78" s="14" t="str">
        <f>IFERROR(VLOOKUP($A78,'Szaga TR100 M'!$J$2:$P$25,7,0),"")</f>
        <v/>
      </c>
      <c r="AH78" s="36" t="str">
        <f>IFERROR(VLOOKUP($A78,'Odyseja M'!$G$2:$M$15,7,0),"")</f>
        <v/>
      </c>
      <c r="AI78" s="36" t="str">
        <f>IFERROR(VLOOKUP($A78,'Trudy M'!$K$2:$Q$18,7,0),"")</f>
        <v/>
      </c>
      <c r="AJ78" s="14" t="str">
        <f>IFERROR(VLOOKUP($A78,'H52 100 M'!$AC$6:$AI$201,7,0),"")</f>
        <v/>
      </c>
      <c r="AK78" s="14" t="str">
        <f>IFERROR(VLOOKUP($A78,'Azymut Orient M'!$O$2:$U$23,7,0),"")</f>
        <v/>
      </c>
      <c r="AL78" s="14" t="str">
        <f>IFERROR(VLOOKUP($A78,'Masakra TR100 M'!$AB$5:$AH$14,7,0),"")</f>
        <v/>
      </c>
      <c r="AM78" s="501">
        <f>MIN(COUNT(F78:W78)+MIN(COUNT(Z78:AL78)/2,2),6)</f>
        <v>3</v>
      </c>
      <c r="AN78" s="15">
        <f>COUNTIF(F78:W78,"=100")</f>
        <v>0</v>
      </c>
      <c r="AO78" s="15">
        <f>COUNTIF(Z78:AL78,"=50")</f>
        <v>0</v>
      </c>
    </row>
    <row r="79" spans="1:41">
      <c r="A79" s="15">
        <v>35</v>
      </c>
      <c r="B79" s="40" t="str">
        <f>VLOOKUP($A79,id!$C:$H,6,0)</f>
        <v>Toboła Miron</v>
      </c>
      <c r="C79" s="40" t="str">
        <f>VLOOKUP($A79,id!$C:$H,4,0)</f>
        <v>AMBIT RACING TEAM</v>
      </c>
      <c r="D79" s="2">
        <f>IF(E78=E79,D78,ROW(B77))</f>
        <v>75</v>
      </c>
      <c r="E79" s="11">
        <f>LARGE(F79:Y79,1)+LARGE(F79:Y79,2)+IFERROR(LARGE(F79:Y79,3),0)+IFERROR(LARGE(F79:Y79,4),0)+IFERROR(LARGE(F79:Y79,5),0)+IFERROR(LARGE(F79:Y79,6),0)</f>
        <v>198.97657636496427</v>
      </c>
      <c r="F79" s="14">
        <f>IFERROR(VLOOKUP(A79,'Róża M'!I:Q,7,0),"")</f>
        <v>64.573261746162558</v>
      </c>
      <c r="G79" s="14">
        <f>IFERROR(VLOOKUP($A79,'Złoto M'!AO:AU,7,0),"")</f>
        <v>80.720595072059524</v>
      </c>
      <c r="H79" s="14" t="str">
        <f>IFERROR(VLOOKUP($A79,'H51 200 M'!$AL$6:$AS$99,7,0),"")</f>
        <v/>
      </c>
      <c r="I79" s="14" t="str">
        <f>IFERROR(VLOOKUP($A79,'Dymno M'!$BD$3:$BJ$49,7,0),"")</f>
        <v/>
      </c>
      <c r="J79" s="37" t="str">
        <f>IFERROR(VLOOKUP($A79,'X Kompas M'!$L$2:$R$29,7,0),"")</f>
        <v/>
      </c>
      <c r="K79" s="16" t="str">
        <f>IFERROR(VLOOKUP($A79,'Dukty M'!$BH$2:$BN$42,7,0),"")</f>
        <v/>
      </c>
      <c r="L79" s="14" t="str">
        <f>IFERROR(VLOOKUP($A79,'Tropy M'!$O$2:$U$49,7,0),"")</f>
        <v/>
      </c>
      <c r="M79" s="14" t="str">
        <f>IFERROR(VLOOKUP($A79,'Grassor TR300 M'!$CR$4:$CX$37,7,0),"")</f>
        <v/>
      </c>
      <c r="N79" s="14" t="str">
        <f>IFERROR(VLOOKUP($A79,'BO M'!$S$4:$Y$46,7,0),"")</f>
        <v/>
      </c>
      <c r="O79" s="14" t="str">
        <f>IFERROR(VLOOKUP($A79,'Szaga TR150 M'!$J$2:$P$22,7,0),"")</f>
        <v/>
      </c>
      <c r="P79" s="14">
        <f>IFERROR(VLOOKUP($A79,'Rajd Konwalii M'!$L$2:$R$48,7,0),"")</f>
        <v>53.682719546742206</v>
      </c>
      <c r="Q79" s="14" t="str">
        <f>IFERROR(VLOOKUP($A79,'Korno M'!$BE$1:$BK$53,7,0),"")</f>
        <v/>
      </c>
      <c r="R79" s="14" t="str">
        <f>IFERROR(VLOOKUP($A79,'Abentojra M'!$J$1:$P$48,7,0),"")</f>
        <v/>
      </c>
      <c r="S79" s="14" t="str">
        <f>IFERROR(VLOOKUP($A79,'Mordownik M'!$P$5:$V$54,7,0),"")</f>
        <v/>
      </c>
      <c r="T79" s="14" t="str">
        <f>IFERROR(VLOOKUP($A79,'XI Kompas M'!$M$1:$S$35,7,0),"")</f>
        <v/>
      </c>
      <c r="U79" s="14" t="str">
        <f>IFERROR(VLOOKUP($A79,'H52 200 M'!$AL$6:$AR$102,7,0),"")</f>
        <v/>
      </c>
      <c r="V79" s="14" t="str">
        <f>IFERROR(VLOOKUP($A79,'XII Szago M'!$AH$2:$AN$67,7,0),"")</f>
        <v/>
      </c>
      <c r="W79" s="14" t="str">
        <f>IFERROR(VLOOKUP($A79,'Masakra TR200 M'!$AN$5:$AT$34,7,0),"")</f>
        <v/>
      </c>
      <c r="X79" s="10">
        <f>IFERROR(LARGE(Z79:AL79,1),0)+IFERROR(LARGE(Z79:AL79,2),0)</f>
        <v>0</v>
      </c>
      <c r="Y79" s="10">
        <f>IFERROR(LARGE(Z79:AL79,3),0)+IFERROR(LARGE(Z79:AL79,4),0)</f>
        <v>0</v>
      </c>
      <c r="Z79" s="14" t="str">
        <f>IFERROR(VLOOKUP(A79,'Wiosenne 360 M'!$L$2:$R$18,7,0),"")</f>
        <v/>
      </c>
      <c r="AA79" s="36" t="str">
        <f>IFERROR(VLOOKUP(A79,'NMnO M'!$AX$5:$BD$43,7,0),"")</f>
        <v/>
      </c>
      <c r="AB79" s="36" t="str">
        <f>IFERROR(VLOOKUP(A79,'XI Szago M'!$J$3:$Q$50,7,0),"")</f>
        <v/>
      </c>
      <c r="AC79" s="14" t="str">
        <f>IFERROR(VLOOKUP($A79,'H51 100 M'!$AC$6:$AJ$153,7,0),"")</f>
        <v/>
      </c>
      <c r="AD79" s="14" t="str">
        <f>IFERROR(VLOOKUP($A79,'Harce M'!$K$6:$Q$26,7,0),"")</f>
        <v/>
      </c>
      <c r="AE79" s="14" t="str">
        <f>IFERROR(VLOOKUP($A79,'Grassor TR150 M'!$BL$4:$BR$10,7,0),"")</f>
        <v/>
      </c>
      <c r="AF79" s="36" t="str">
        <f>IFERROR(VLOOKUP($A79,'Pazur M'!$P$3:$V$29,7,0),"")</f>
        <v/>
      </c>
      <c r="AG79" s="14" t="str">
        <f>IFERROR(VLOOKUP($A79,'Szaga TR100 M'!$J$2:$P$25,7,0),"")</f>
        <v/>
      </c>
      <c r="AH79" s="36" t="str">
        <f>IFERROR(VLOOKUP($A79,'Odyseja M'!$G$2:$M$15,7,0),"")</f>
        <v/>
      </c>
      <c r="AI79" s="36" t="str">
        <f>IFERROR(VLOOKUP($A79,'Trudy M'!$K$2:$Q$18,7,0),"")</f>
        <v/>
      </c>
      <c r="AJ79" s="14" t="str">
        <f>IFERROR(VLOOKUP($A79,'H52 100 M'!$AC$6:$AI$201,7,0),"")</f>
        <v/>
      </c>
      <c r="AK79" s="14" t="str">
        <f>IFERROR(VLOOKUP($A79,'Azymut Orient M'!$O$2:$U$23,7,0),"")</f>
        <v/>
      </c>
      <c r="AL79" s="14" t="str">
        <f>IFERROR(VLOOKUP($A79,'Masakra TR100 M'!$AB$5:$AH$14,7,0),"")</f>
        <v/>
      </c>
      <c r="AM79" s="501">
        <f>MIN(COUNT(F79:W79)+MIN(COUNT(Z79:AL79)/2,2),6)</f>
        <v>3</v>
      </c>
      <c r="AN79" s="15">
        <f>COUNTIF(F79:W79,"=100")</f>
        <v>0</v>
      </c>
      <c r="AO79" s="15">
        <f>COUNTIF(Z79:AL79,"=50")</f>
        <v>0</v>
      </c>
    </row>
    <row r="80" spans="1:41">
      <c r="A80" s="15">
        <v>33</v>
      </c>
      <c r="B80" s="40" t="str">
        <f>VLOOKUP($A80,id!$C:$H,6,0)</f>
        <v>Formanowski Sławomir</v>
      </c>
      <c r="C80" s="40" t="str">
        <f>VLOOKUP($A80,id!$C:$H,4,0)</f>
        <v>AMBIT RACING TEAM</v>
      </c>
      <c r="D80" s="2">
        <f>IF(E79=E80,D79,ROW(B78))</f>
        <v>75</v>
      </c>
      <c r="E80" s="11">
        <f>LARGE(F80:Y80,1)+LARGE(F80:Y80,2)+IFERROR(LARGE(F80:Y80,3),0)+IFERROR(LARGE(F80:Y80,4),0)+IFERROR(LARGE(F80:Y80,5),0)+IFERROR(LARGE(F80:Y80,6),0)</f>
        <v>198.97657636496427</v>
      </c>
      <c r="F80" s="14">
        <f>IFERROR(VLOOKUP(A80,'Róża M'!I:Q,7,0),"")</f>
        <v>64.573261746162558</v>
      </c>
      <c r="G80" s="14">
        <f>IFERROR(VLOOKUP($A80,'Złoto M'!AO:AU,7,0),"")</f>
        <v>80.720595072059524</v>
      </c>
      <c r="H80" s="14" t="str">
        <f>IFERROR(VLOOKUP($A80,'H51 200 M'!$AL$6:$AS$99,7,0),"")</f>
        <v/>
      </c>
      <c r="I80" s="14" t="str">
        <f>IFERROR(VLOOKUP($A80,'Dymno M'!$BD$3:$BJ$49,7,0),"")</f>
        <v/>
      </c>
      <c r="J80" s="37" t="str">
        <f>IFERROR(VLOOKUP($A80,'X Kompas M'!$L$2:$R$29,7,0),"")</f>
        <v/>
      </c>
      <c r="K80" s="16" t="str">
        <f>IFERROR(VLOOKUP($A80,'Dukty M'!$BH$2:$BN$42,7,0),"")</f>
        <v/>
      </c>
      <c r="L80" s="14" t="str">
        <f>IFERROR(VLOOKUP($A80,'Tropy M'!$O$2:$U$49,7,0),"")</f>
        <v/>
      </c>
      <c r="M80" s="14" t="str">
        <f>IFERROR(VLOOKUP($A80,'Grassor TR300 M'!$CR$4:$CX$37,7,0),"")</f>
        <v/>
      </c>
      <c r="N80" s="14" t="str">
        <f>IFERROR(VLOOKUP($A80,'BO M'!$S$4:$Y$46,7,0),"")</f>
        <v/>
      </c>
      <c r="O80" s="14" t="str">
        <f>IFERROR(VLOOKUP($A80,'Szaga TR150 M'!$J$2:$P$22,7,0),"")</f>
        <v/>
      </c>
      <c r="P80" s="14">
        <f>IFERROR(VLOOKUP($A80,'Rajd Konwalii M'!$L$2:$R$48,7,0),"")</f>
        <v>53.682719546742206</v>
      </c>
      <c r="Q80" s="14" t="str">
        <f>IFERROR(VLOOKUP($A80,'Korno M'!$BE$1:$BK$53,7,0),"")</f>
        <v/>
      </c>
      <c r="R80" s="14" t="str">
        <f>IFERROR(VLOOKUP($A80,'Abentojra M'!$J$1:$P$48,7,0),"")</f>
        <v/>
      </c>
      <c r="S80" s="14" t="str">
        <f>IFERROR(VLOOKUP($A80,'Mordownik M'!$P$5:$V$54,7,0),"")</f>
        <v/>
      </c>
      <c r="T80" s="14" t="str">
        <f>IFERROR(VLOOKUP($A80,'XI Kompas M'!$M$1:$S$35,7,0),"")</f>
        <v/>
      </c>
      <c r="U80" s="14" t="str">
        <f>IFERROR(VLOOKUP($A80,'H52 200 M'!$AL$6:$AR$102,7,0),"")</f>
        <v/>
      </c>
      <c r="V80" s="14" t="str">
        <f>IFERROR(VLOOKUP($A80,'XII Szago M'!$AH$2:$AN$67,7,0),"")</f>
        <v/>
      </c>
      <c r="W80" s="14" t="str">
        <f>IFERROR(VLOOKUP($A80,'Masakra TR200 M'!$AN$5:$AT$34,7,0),"")</f>
        <v/>
      </c>
      <c r="X80" s="10">
        <f>IFERROR(LARGE(Z80:AL80,1),0)+IFERROR(LARGE(Z80:AL80,2),0)</f>
        <v>0</v>
      </c>
      <c r="Y80" s="10">
        <f>IFERROR(LARGE(Z80:AL80,3),0)+IFERROR(LARGE(Z80:AL80,4),0)</f>
        <v>0</v>
      </c>
      <c r="Z80" s="14" t="str">
        <f>IFERROR(VLOOKUP(A80,'Wiosenne 360 M'!$L$2:$R$18,7,0),"")</f>
        <v/>
      </c>
      <c r="AA80" s="36" t="str">
        <f>IFERROR(VLOOKUP(A80,'NMnO M'!$AX$5:$BD$43,7,0),"")</f>
        <v/>
      </c>
      <c r="AB80" s="36" t="str">
        <f>IFERROR(VLOOKUP(A80,'XI Szago M'!$J$3:$Q$50,7,0),"")</f>
        <v/>
      </c>
      <c r="AC80" s="14" t="str">
        <f>IFERROR(VLOOKUP($A80,'H51 100 M'!$AC$6:$AJ$153,7,0),"")</f>
        <v/>
      </c>
      <c r="AD80" s="14" t="str">
        <f>IFERROR(VLOOKUP($A80,'Harce M'!$K$6:$Q$26,7,0),"")</f>
        <v/>
      </c>
      <c r="AE80" s="14" t="str">
        <f>IFERROR(VLOOKUP($A80,'Grassor TR150 M'!$BL$4:$BR$10,7,0),"")</f>
        <v/>
      </c>
      <c r="AF80" s="36" t="str">
        <f>IFERROR(VLOOKUP($A80,'Pazur M'!$P$3:$V$29,7,0),"")</f>
        <v/>
      </c>
      <c r="AG80" s="14" t="str">
        <f>IFERROR(VLOOKUP($A80,'Szaga TR100 M'!$J$2:$P$25,7,0),"")</f>
        <v/>
      </c>
      <c r="AH80" s="36" t="str">
        <f>IFERROR(VLOOKUP($A80,'Odyseja M'!$G$2:$M$15,7,0),"")</f>
        <v/>
      </c>
      <c r="AI80" s="36" t="str">
        <f>IFERROR(VLOOKUP($A80,'Trudy M'!$K$2:$Q$18,7,0),"")</f>
        <v/>
      </c>
      <c r="AJ80" s="14" t="str">
        <f>IFERROR(VLOOKUP($A80,'H52 100 M'!$AC$6:$AI$201,7,0),"")</f>
        <v/>
      </c>
      <c r="AK80" s="14" t="str">
        <f>IFERROR(VLOOKUP($A80,'Azymut Orient M'!$O$2:$U$23,7,0),"")</f>
        <v/>
      </c>
      <c r="AL80" s="14" t="str">
        <f>IFERROR(VLOOKUP($A80,'Masakra TR100 M'!$AB$5:$AH$14,7,0),"")</f>
        <v/>
      </c>
      <c r="AM80" s="501">
        <f>MIN(COUNT(F80:W80)+MIN(COUNT(Z80:AL80)/2,2),6)</f>
        <v>3</v>
      </c>
      <c r="AN80" s="15">
        <f>COUNTIF(F80:W80,"=100")</f>
        <v>0</v>
      </c>
      <c r="AO80" s="15">
        <f>COUNTIF(Z80:AL80,"=50")</f>
        <v>0</v>
      </c>
    </row>
    <row r="81" spans="1:41">
      <c r="A81">
        <v>160</v>
      </c>
      <c r="B81" s="40" t="str">
        <f>VLOOKUP($A81,id!$C:$H,6,0)</f>
        <v>Warda Jarosław</v>
      </c>
      <c r="C81" s="40" t="str">
        <f>VLOOKUP($A81,id!$C:$H,4,0)</f>
        <v>Grey Wolf</v>
      </c>
      <c r="D81" s="2">
        <f>IF(E80=E81,D80,ROW(B79))</f>
        <v>79</v>
      </c>
      <c r="E81" s="11">
        <f>LARGE(F81:Y81,1)+LARGE(F81:Y81,2)+IFERROR(LARGE(F81:Y81,3),0)+IFERROR(LARGE(F81:Y81,4),0)+IFERROR(LARGE(F81:Y81,5),0)+IFERROR(LARGE(F81:Y81,6),0)</f>
        <v>195.92534503597267</v>
      </c>
      <c r="F81" s="14"/>
      <c r="G81" s="14" t="str">
        <f>IFERROR(VLOOKUP($A81,'Złoto M'!AO:AU,7,0),"")</f>
        <v/>
      </c>
      <c r="H81" s="14">
        <f>IFERROR(VLOOKUP($A81,'H51 200 M'!$AL$6:$AS$99,7,0),"")</f>
        <v>99.124425039109013</v>
      </c>
      <c r="I81" s="14" t="str">
        <f>IFERROR(VLOOKUP($A81,'Dymno M'!$BD$3:$BJ$49,7,0),"")</f>
        <v/>
      </c>
      <c r="J81" s="37" t="str">
        <f>IFERROR(VLOOKUP($A81,'X Kompas M'!$L$2:$R$29,7,0),"")</f>
        <v/>
      </c>
      <c r="K81" s="16" t="str">
        <f>IFERROR(VLOOKUP($A81,'Dukty M'!$BH$2:$BN$42,7,0),"")</f>
        <v/>
      </c>
      <c r="L81" s="14" t="str">
        <f>IFERROR(VLOOKUP($A81,'Tropy M'!$O$2:$U$49,7,0),"")</f>
        <v/>
      </c>
      <c r="M81" s="14" t="str">
        <f>IFERROR(VLOOKUP($A81,'Grassor TR300 M'!$CR$4:$CX$37,7,0),"")</f>
        <v/>
      </c>
      <c r="N81" s="14" t="str">
        <f>IFERROR(VLOOKUP($A81,'BO M'!$S$4:$Y$46,7,0),"")</f>
        <v/>
      </c>
      <c r="O81" s="14" t="str">
        <f>IFERROR(VLOOKUP($A81,'Szaga TR150 M'!$J$2:$P$22,7,0),"")</f>
        <v/>
      </c>
      <c r="P81" s="14" t="str">
        <f>IFERROR(VLOOKUP($A81,'Rajd Konwalii M'!$L$2:$R$48,7,0),"")</f>
        <v/>
      </c>
      <c r="Q81" s="14" t="str">
        <f>IFERROR(VLOOKUP($A81,'Korno M'!$BE$1:$BK$53,7,0),"")</f>
        <v/>
      </c>
      <c r="R81" s="14" t="str">
        <f>IFERROR(VLOOKUP($A81,'Abentojra M'!$J$1:$P$48,7,0),"")</f>
        <v/>
      </c>
      <c r="S81" s="14" t="str">
        <f>IFERROR(VLOOKUP($A81,'Mordownik M'!$P$5:$V$54,7,0),"")</f>
        <v/>
      </c>
      <c r="T81" s="14" t="str">
        <f>IFERROR(VLOOKUP($A81,'XI Kompas M'!$M$1:$S$35,7,0),"")</f>
        <v/>
      </c>
      <c r="U81" s="14">
        <f>IFERROR(VLOOKUP($A81,'H52 200 M'!$AL$6:$AR$102,7,0),"")</f>
        <v>96.800919996863641</v>
      </c>
      <c r="V81" s="14" t="str">
        <f>IFERROR(VLOOKUP($A81,'XII Szago M'!$AH$2:$AN$67,7,0),"")</f>
        <v/>
      </c>
      <c r="W81" s="14" t="str">
        <f>IFERROR(VLOOKUP($A81,'Masakra TR200 M'!$AN$5:$AT$34,7,0),"")</f>
        <v/>
      </c>
      <c r="X81" s="10">
        <f>IFERROR(LARGE(Z81:AL81,1),0)+IFERROR(LARGE(Z81:AL81,2),0)</f>
        <v>0</v>
      </c>
      <c r="Y81" s="10">
        <f>IFERROR(LARGE(Z81:AL81,3),0)+IFERROR(LARGE(Z81:AL81,4),0)</f>
        <v>0</v>
      </c>
      <c r="Z81" s="14" t="str">
        <f>IFERROR(VLOOKUP(A81,'Wiosenne 360 M'!$L$2:$R$18,7,0),"")</f>
        <v/>
      </c>
      <c r="AA81" s="36"/>
      <c r="AB81" s="36"/>
      <c r="AC81" s="14" t="str">
        <f>IFERROR(VLOOKUP($A81,'H51 100 M'!$AC$6:$AJ$153,7,0),"")</f>
        <v/>
      </c>
      <c r="AD81" s="14" t="str">
        <f>IFERROR(VLOOKUP($A81,'Harce M'!$K$6:$Q$26,7,0),"")</f>
        <v/>
      </c>
      <c r="AE81" s="14" t="str">
        <f>IFERROR(VLOOKUP($A81,'Grassor TR150 M'!$BL$4:$BR$10,7,0),"")</f>
        <v/>
      </c>
      <c r="AF81" s="36" t="str">
        <f>IFERROR(VLOOKUP($A81,'Pazur M'!$P$3:$V$29,7,0),"")</f>
        <v/>
      </c>
      <c r="AG81" s="14" t="str">
        <f>IFERROR(VLOOKUP($A81,'Szaga TR100 M'!$J$2:$P$25,7,0),"")</f>
        <v/>
      </c>
      <c r="AH81" s="36" t="str">
        <f>IFERROR(VLOOKUP($A81,'Odyseja M'!$G$2:$M$15,7,0),"")</f>
        <v/>
      </c>
      <c r="AI81" s="36" t="str">
        <f>IFERROR(VLOOKUP($A81,'Trudy M'!$K$2:$Q$18,7,0),"")</f>
        <v/>
      </c>
      <c r="AJ81" s="14" t="str">
        <f>IFERROR(VLOOKUP($A81,'H52 100 M'!$AC$6:$AI$201,7,0),"")</f>
        <v/>
      </c>
      <c r="AK81" s="14" t="str">
        <f>IFERROR(VLOOKUP($A81,'Azymut Orient M'!$O$2:$U$23,7,0),"")</f>
        <v/>
      </c>
      <c r="AL81" s="14" t="str">
        <f>IFERROR(VLOOKUP($A81,'Masakra TR100 M'!$AB$5:$AH$14,7,0),"")</f>
        <v/>
      </c>
      <c r="AM81" s="501">
        <f>MIN(COUNT(F81:W81)+MIN(COUNT(Z81:AL81)/2,2),6)</f>
        <v>2</v>
      </c>
      <c r="AN81" s="15">
        <f>COUNTIF(F81:W81,"=100")</f>
        <v>0</v>
      </c>
      <c r="AO81" s="15">
        <f>COUNTIF(Z81:AL81,"=50")</f>
        <v>0</v>
      </c>
    </row>
    <row r="82" spans="1:41">
      <c r="A82">
        <v>178</v>
      </c>
      <c r="B82" s="40" t="str">
        <f>VLOOKUP($A82,id!$C:$H,6,0)</f>
        <v>Ścibisz Jerzy</v>
      </c>
      <c r="C82" s="40">
        <f>VLOOKUP($A82,id!$C:$H,4,0)</f>
        <v>0</v>
      </c>
      <c r="D82" s="2">
        <f>IF(E81=E82,D81,ROW(B80))</f>
        <v>80</v>
      </c>
      <c r="E82" s="11">
        <f>LARGE(F82:Y82,1)+LARGE(F82:Y82,2)+IFERROR(LARGE(F82:Y82,3),0)+IFERROR(LARGE(F82:Y82,4),0)+IFERROR(LARGE(F82:Y82,5),0)+IFERROR(LARGE(F82:Y82,6),0)</f>
        <v>194.24005068604356</v>
      </c>
      <c r="F82" s="14"/>
      <c r="G82" s="14" t="str">
        <f>IFERROR(VLOOKUP($A82,'Złoto M'!AO:AU,7,0),"")</f>
        <v/>
      </c>
      <c r="H82" s="14">
        <f>IFERROR(VLOOKUP($A82,'H51 200 M'!$AL$6:$AS$99,7,0),"")</f>
        <v>57.603558328840336</v>
      </c>
      <c r="I82" s="14" t="str">
        <f>IFERROR(VLOOKUP($A82,'Dymno M'!$BD$3:$BJ$49,7,0),"")</f>
        <v/>
      </c>
      <c r="J82" s="37" t="str">
        <f>IFERROR(VLOOKUP($A82,'X Kompas M'!$L$2:$R$29,7,0),"")</f>
        <v/>
      </c>
      <c r="K82" s="16" t="str">
        <f>IFERROR(VLOOKUP($A82,'Dukty M'!$BH$2:$BN$42,7,0),"")</f>
        <v/>
      </c>
      <c r="L82" s="14" t="str">
        <f>IFERROR(VLOOKUP($A82,'Tropy M'!$O$2:$U$49,7,0),"")</f>
        <v/>
      </c>
      <c r="M82" s="14">
        <f>IFERROR(VLOOKUP($A82,'Grassor TR300 M'!$CR$4:$CX$37,7,0),"")</f>
        <v>64.241576066014929</v>
      </c>
      <c r="N82" s="14" t="str">
        <f>IFERROR(VLOOKUP($A82,'BO M'!$S$4:$Y$46,7,0),"")</f>
        <v/>
      </c>
      <c r="O82" s="14" t="str">
        <f>IFERROR(VLOOKUP($A82,'Szaga TR150 M'!$J$2:$P$22,7,0),"")</f>
        <v/>
      </c>
      <c r="P82" s="14" t="str">
        <f>IFERROR(VLOOKUP($A82,'Rajd Konwalii M'!$L$2:$R$48,7,0),"")</f>
        <v/>
      </c>
      <c r="Q82" s="14" t="str">
        <f>IFERROR(VLOOKUP($A82,'Korno M'!$BE$1:$BK$53,7,0),"")</f>
        <v/>
      </c>
      <c r="R82" s="14" t="str">
        <f>IFERROR(VLOOKUP($A82,'Abentojra M'!$J$1:$P$48,7,0),"")</f>
        <v/>
      </c>
      <c r="S82" s="14" t="str">
        <f>IFERROR(VLOOKUP($A82,'Mordownik M'!$P$5:$V$54,7,0),"")</f>
        <v/>
      </c>
      <c r="T82" s="14" t="str">
        <f>IFERROR(VLOOKUP($A82,'XI Kompas M'!$M$1:$S$35,7,0),"")</f>
        <v/>
      </c>
      <c r="U82" s="14">
        <f>IFERROR(VLOOKUP($A82,'H52 200 M'!$AL$6:$AR$102,7,0),"")</f>
        <v>72.394916291188295</v>
      </c>
      <c r="V82" s="14" t="str">
        <f>IFERROR(VLOOKUP($A82,'XII Szago M'!$AH$2:$AN$67,7,0),"")</f>
        <v/>
      </c>
      <c r="W82" s="14" t="str">
        <f>IFERROR(VLOOKUP($A82,'Masakra TR200 M'!$AN$5:$AT$34,7,0),"")</f>
        <v/>
      </c>
      <c r="X82" s="10">
        <f>IFERROR(LARGE(Z82:AL82,1),0)+IFERROR(LARGE(Z82:AL82,2),0)</f>
        <v>0</v>
      </c>
      <c r="Y82" s="10">
        <f>IFERROR(LARGE(Z82:AL82,3),0)+IFERROR(LARGE(Z82:AL82,4),0)</f>
        <v>0</v>
      </c>
      <c r="Z82" s="14" t="str">
        <f>IFERROR(VLOOKUP(A82,'Wiosenne 360 M'!$L$2:$R$18,7,0),"")</f>
        <v/>
      </c>
      <c r="AA82" s="36"/>
      <c r="AB82" s="36"/>
      <c r="AC82" s="14" t="str">
        <f>IFERROR(VLOOKUP($A82,'H51 100 M'!$AC$6:$AJ$153,7,0),"")</f>
        <v/>
      </c>
      <c r="AD82" s="14" t="str">
        <f>IFERROR(VLOOKUP($A82,'Harce M'!$K$6:$Q$26,7,0),"")</f>
        <v/>
      </c>
      <c r="AE82" s="14" t="str">
        <f>IFERROR(VLOOKUP($A82,'Grassor TR150 M'!$BL$4:$BR$10,7,0),"")</f>
        <v/>
      </c>
      <c r="AF82" s="36" t="str">
        <f>IFERROR(VLOOKUP($A82,'Pazur M'!$P$3:$V$29,7,0),"")</f>
        <v/>
      </c>
      <c r="AG82" s="14" t="str">
        <f>IFERROR(VLOOKUP($A82,'Szaga TR100 M'!$J$2:$P$25,7,0),"")</f>
        <v/>
      </c>
      <c r="AH82" s="36" t="str">
        <f>IFERROR(VLOOKUP($A82,'Odyseja M'!$G$2:$M$15,7,0),"")</f>
        <v/>
      </c>
      <c r="AI82" s="36" t="str">
        <f>IFERROR(VLOOKUP($A82,'Trudy M'!$K$2:$Q$18,7,0),"")</f>
        <v/>
      </c>
      <c r="AJ82" s="14" t="str">
        <f>IFERROR(VLOOKUP($A82,'H52 100 M'!$AC$6:$AI$201,7,0),"")</f>
        <v/>
      </c>
      <c r="AK82" s="14" t="str">
        <f>IFERROR(VLOOKUP($A82,'Azymut Orient M'!$O$2:$U$23,7,0),"")</f>
        <v/>
      </c>
      <c r="AL82" s="14" t="str">
        <f>IFERROR(VLOOKUP($A82,'Masakra TR100 M'!$AB$5:$AH$14,7,0),"")</f>
        <v/>
      </c>
      <c r="AM82" s="501">
        <f>MIN(COUNT(F82:W82)+MIN(COUNT(Z82:AL82)/2,2),6)</f>
        <v>3</v>
      </c>
      <c r="AN82" s="15">
        <f>COUNTIF(F82:W82,"=100")</f>
        <v>0</v>
      </c>
      <c r="AO82" s="15">
        <f>COUNTIF(Z82:AL82,"=50")</f>
        <v>0</v>
      </c>
    </row>
    <row r="83" spans="1:41">
      <c r="A83">
        <v>422</v>
      </c>
      <c r="B83" s="40" t="str">
        <f>VLOOKUP($A83,id!$C:$H,6,0)</f>
        <v>Kucharski Rafał</v>
      </c>
      <c r="C83" s="40" t="str">
        <f>VLOOKUP($A83,id!$C:$H,4,0)</f>
        <v>Rower Janka</v>
      </c>
      <c r="D83" s="2">
        <f>IF(E82=E83,D82,ROW(B81))</f>
        <v>81</v>
      </c>
      <c r="E83" s="11">
        <f>LARGE(F83:Y83,1)+LARGE(F83:Y83,2)+IFERROR(LARGE(F83:Y83,3),0)+IFERROR(LARGE(F83:Y83,4),0)+IFERROR(LARGE(F83:Y83,5),0)+IFERROR(LARGE(F83:Y83,6),0)</f>
        <v>190.22996030797898</v>
      </c>
      <c r="F83" s="14"/>
      <c r="G83" s="14"/>
      <c r="H83" s="14"/>
      <c r="I83" s="14"/>
      <c r="J83" s="37"/>
      <c r="K83" s="16">
        <f>IFERROR(VLOOKUP($A83,'Dukty M'!$BH$2:$BN$42,7,0),"")</f>
        <v>60.702626298949689</v>
      </c>
      <c r="L83" s="14" t="str">
        <f>IFERROR(VLOOKUP($A83,'Tropy M'!$O$2:$U$49,7,0),"")</f>
        <v/>
      </c>
      <c r="M83" s="14">
        <f>IFERROR(VLOOKUP($A83,'Grassor TR300 M'!$CR$4:$CX$37,7,0),"")</f>
        <v>8.3265794383652896</v>
      </c>
      <c r="N83" s="14" t="str">
        <f>IFERROR(VLOOKUP($A83,'BO M'!$S$4:$Y$46,7,0),"")</f>
        <v/>
      </c>
      <c r="O83" s="14">
        <f>IFERROR(VLOOKUP($A83,'Szaga TR150 M'!$J$2:$P$22,7,0),"")</f>
        <v>72.222222222222229</v>
      </c>
      <c r="P83" s="14">
        <f>IFERROR(VLOOKUP($A83,'Rajd Konwalii M'!$L$2:$R$48,7,0),"")</f>
        <v>29.497531081420036</v>
      </c>
      <c r="Q83" s="14" t="str">
        <f>IFERROR(VLOOKUP($A83,'Korno M'!$BE$1:$BK$53,7,0),"")</f>
        <v/>
      </c>
      <c r="R83" s="14" t="str">
        <f>IFERROR(VLOOKUP($A83,'Abentojra M'!$J$1:$P$48,7,0),"")</f>
        <v/>
      </c>
      <c r="S83" s="14" t="str">
        <f>IFERROR(VLOOKUP($A83,'Mordownik M'!$P$5:$V$54,7,0),"")</f>
        <v/>
      </c>
      <c r="T83" s="14" t="str">
        <f>IFERROR(VLOOKUP($A83,'XI Kompas M'!$M$1:$S$35,7,0),"")</f>
        <v/>
      </c>
      <c r="U83" s="14" t="str">
        <f>IFERROR(VLOOKUP($A83,'H52 200 M'!$AL$6:$AR$102,7,0),"")</f>
        <v/>
      </c>
      <c r="V83" s="14" t="str">
        <f>IFERROR(VLOOKUP($A83,'XII Szago M'!$AH$2:$AN$67,7,0),"")</f>
        <v/>
      </c>
      <c r="W83" s="14" t="str">
        <f>IFERROR(VLOOKUP($A83,'Masakra TR200 M'!$AN$5:$AT$34,7,0),"")</f>
        <v/>
      </c>
      <c r="X83" s="10">
        <f>IFERROR(LARGE(Z83:AL83,1),0)+IFERROR(LARGE(Z83:AL83,2),0)</f>
        <v>19.481001267021743</v>
      </c>
      <c r="Y83" s="10">
        <f>IFERROR(LARGE(Z83:AL83,3),0)+IFERROR(LARGE(Z83:AL83,4),0)</f>
        <v>0</v>
      </c>
      <c r="Z83" s="14"/>
      <c r="AA83" s="36"/>
      <c r="AB83" s="36"/>
      <c r="AC83" s="14"/>
      <c r="AD83" s="14"/>
      <c r="AE83" s="14" t="str">
        <f>IFERROR(VLOOKUP($A83,'Grassor TR150 M'!$BL$4:$BR$10,7,0),"")</f>
        <v/>
      </c>
      <c r="AF83" s="36" t="str">
        <f>IFERROR(VLOOKUP($A83,'Pazur M'!$P$3:$V$29,7,0),"")</f>
        <v/>
      </c>
      <c r="AG83" s="14" t="str">
        <f>IFERROR(VLOOKUP($A83,'Szaga TR100 M'!$J$2:$P$25,7,0),"")</f>
        <v/>
      </c>
      <c r="AH83" s="36" t="str">
        <f>IFERROR(VLOOKUP($A83,'Odyseja M'!$G$2:$M$15,7,0),"")</f>
        <v/>
      </c>
      <c r="AI83" s="36">
        <f>IFERROR(VLOOKUP($A83,'Trudy M'!$K$2:$Q$18,7,0),"")</f>
        <v>19.481001267021743</v>
      </c>
      <c r="AJ83" s="14" t="str">
        <f>IFERROR(VLOOKUP($A83,'H52 100 M'!$AC$6:$AI$201,7,0),"")</f>
        <v/>
      </c>
      <c r="AK83" s="14" t="str">
        <f>IFERROR(VLOOKUP($A83,'Azymut Orient M'!$O$2:$U$23,7,0),"")</f>
        <v/>
      </c>
      <c r="AL83" s="14" t="str">
        <f>IFERROR(VLOOKUP($A83,'Masakra TR100 M'!$AB$5:$AH$14,7,0),"")</f>
        <v/>
      </c>
      <c r="AM83" s="501">
        <f>MIN(COUNT(F83:W83)+MIN(COUNT(Z83:AL83)/2,2),6)</f>
        <v>4.5</v>
      </c>
      <c r="AN83" s="15">
        <f>COUNTIF(F83:W83,"=100")</f>
        <v>0</v>
      </c>
      <c r="AO83" s="15">
        <f>COUNTIF(Z83:AL83,"=50")</f>
        <v>0</v>
      </c>
    </row>
    <row r="84" spans="1:41">
      <c r="A84" s="15">
        <v>29</v>
      </c>
      <c r="B84" s="40" t="str">
        <f>VLOOKUP($A84,id!$C:$H,6,0)</f>
        <v>Procek Tomasz</v>
      </c>
      <c r="C84" s="40">
        <f>VLOOKUP($A84,id!$C:$H,4,0)</f>
        <v>0</v>
      </c>
      <c r="D84" s="2">
        <f>IF(E83=E84,D83,ROW(B82))</f>
        <v>82</v>
      </c>
      <c r="E84" s="11">
        <f>LARGE(F84:Y84,1)+LARGE(F84:Y84,2)+IFERROR(LARGE(F84:Y84,3),0)+IFERROR(LARGE(F84:Y84,4),0)+IFERROR(LARGE(F84:Y84,5),0)+IFERROR(LARGE(F84:Y84,6),0)</f>
        <v>188.52439494595626</v>
      </c>
      <c r="F84" s="14">
        <f>IFERROR(VLOOKUP(A84,'Róża M'!I:Q,7,0),"")</f>
        <v>67.921919670056681</v>
      </c>
      <c r="G84" s="14" t="str">
        <f>IFERROR(VLOOKUP($A84,'Złoto M'!AO:AU,7,0),"")</f>
        <v/>
      </c>
      <c r="H84" s="14" t="str">
        <f>IFERROR(VLOOKUP($A84,'H51 200 M'!$AL$6:$AS$99,7,0),"")</f>
        <v/>
      </c>
      <c r="I84" s="14" t="str">
        <f>IFERROR(VLOOKUP($A84,'Dymno M'!$BD$3:$BJ$49,7,0),"")</f>
        <v/>
      </c>
      <c r="J84" s="37" t="str">
        <f>IFERROR(VLOOKUP($A84,'X Kompas M'!$L$2:$R$29,7,0),"")</f>
        <v/>
      </c>
      <c r="K84" s="16">
        <f>IFERROR(VLOOKUP($A84,'Dukty M'!$BH$2:$BN$42,7,0),"")</f>
        <v>63.774651606448643</v>
      </c>
      <c r="L84" s="14" t="str">
        <f>IFERROR(VLOOKUP($A84,'Tropy M'!$O$2:$U$49,7,0),"")</f>
        <v/>
      </c>
      <c r="M84" s="14" t="str">
        <f>IFERROR(VLOOKUP($A84,'Grassor TR300 M'!$CR$4:$CX$37,7,0),"")</f>
        <v/>
      </c>
      <c r="N84" s="14" t="str">
        <f>IFERROR(VLOOKUP($A84,'BO M'!$S$4:$Y$46,7,0),"")</f>
        <v/>
      </c>
      <c r="O84" s="14" t="str">
        <f>IFERROR(VLOOKUP($A84,'Szaga TR150 M'!$J$2:$P$22,7,0),"")</f>
        <v/>
      </c>
      <c r="P84" s="14" t="str">
        <f>IFERROR(VLOOKUP($A84,'Rajd Konwalii M'!$L$2:$R$48,7,0),"")</f>
        <v/>
      </c>
      <c r="Q84" s="14" t="str">
        <f>IFERROR(VLOOKUP($A84,'Korno M'!$BE$1:$BK$53,7,0),"")</f>
        <v/>
      </c>
      <c r="R84" s="14" t="str">
        <f>IFERROR(VLOOKUP($A84,'Abentojra M'!$J$1:$P$48,7,0),"")</f>
        <v/>
      </c>
      <c r="S84" s="14" t="str">
        <f>IFERROR(VLOOKUP($A84,'Mordownik M'!$P$5:$V$54,7,0),"")</f>
        <v/>
      </c>
      <c r="T84" s="14" t="str">
        <f>IFERROR(VLOOKUP($A84,'XI Kompas M'!$M$1:$S$35,7,0),"")</f>
        <v/>
      </c>
      <c r="U84" s="14" t="str">
        <f>IFERROR(VLOOKUP($A84,'H52 200 M'!$AL$6:$AR$102,7,0),"")</f>
        <v/>
      </c>
      <c r="V84" s="14">
        <f>IFERROR(VLOOKUP($A84,'XII Szago M'!$AH$2:$AN$67,7,0),"")</f>
        <v>56.827823669450943</v>
      </c>
      <c r="W84" s="14" t="str">
        <f>IFERROR(VLOOKUP($A84,'Masakra TR200 M'!$AN$5:$AT$34,7,0),"")</f>
        <v/>
      </c>
      <c r="X84" s="10">
        <f>IFERROR(LARGE(Z84:AL84,1),0)+IFERROR(LARGE(Z84:AL84,2),0)</f>
        <v>0</v>
      </c>
      <c r="Y84" s="10">
        <f>IFERROR(LARGE(Z84:AL84,3),0)+IFERROR(LARGE(Z84:AL84,4),0)</f>
        <v>0</v>
      </c>
      <c r="Z84" s="14" t="str">
        <f>IFERROR(VLOOKUP(A84,'Wiosenne 360 M'!$L$2:$R$18,7,0),"")</f>
        <v/>
      </c>
      <c r="AA84" s="36" t="str">
        <f>IFERROR(VLOOKUP(A84,'NMnO M'!$AX$5:$BD$43,7,0),"")</f>
        <v/>
      </c>
      <c r="AB84" s="36" t="str">
        <f>IFERROR(VLOOKUP(A84,'XI Szago M'!$J$3:$Q$50,7,0),"")</f>
        <v/>
      </c>
      <c r="AC84" s="14" t="str">
        <f>IFERROR(VLOOKUP($A84,'H51 100 M'!$AC$6:$AJ$153,7,0),"")</f>
        <v/>
      </c>
      <c r="AD84" s="14" t="str">
        <f>IFERROR(VLOOKUP($A84,'Harce M'!$K$6:$Q$26,7,0),"")</f>
        <v/>
      </c>
      <c r="AE84" s="14" t="str">
        <f>IFERROR(VLOOKUP($A84,'Grassor TR150 M'!$BL$4:$BR$10,7,0),"")</f>
        <v/>
      </c>
      <c r="AF84" s="36" t="str">
        <f>IFERROR(VLOOKUP($A84,'Pazur M'!$P$3:$V$29,7,0),"")</f>
        <v/>
      </c>
      <c r="AG84" s="14" t="str">
        <f>IFERROR(VLOOKUP($A84,'Szaga TR100 M'!$J$2:$P$25,7,0),"")</f>
        <v/>
      </c>
      <c r="AH84" s="36" t="str">
        <f>IFERROR(VLOOKUP($A84,'Odyseja M'!$G$2:$M$15,7,0),"")</f>
        <v/>
      </c>
      <c r="AI84" s="36" t="str">
        <f>IFERROR(VLOOKUP($A84,'Trudy M'!$K$2:$Q$18,7,0),"")</f>
        <v/>
      </c>
      <c r="AJ84" s="14" t="str">
        <f>IFERROR(VLOOKUP($A84,'H52 100 M'!$AC$6:$AI$201,7,0),"")</f>
        <v/>
      </c>
      <c r="AK84" s="14" t="str">
        <f>IFERROR(VLOOKUP($A84,'Azymut Orient M'!$O$2:$U$23,7,0),"")</f>
        <v/>
      </c>
      <c r="AL84" s="14" t="str">
        <f>IFERROR(VLOOKUP($A84,'Masakra TR100 M'!$AB$5:$AH$14,7,0),"")</f>
        <v/>
      </c>
      <c r="AM84" s="501">
        <f>MIN(COUNT(F84:W84)+MIN(COUNT(Z84:AL84)/2,2),6)</f>
        <v>3</v>
      </c>
      <c r="AN84" s="15">
        <f>COUNTIF(F84:W84,"=100")</f>
        <v>0</v>
      </c>
      <c r="AO84" s="15">
        <f>COUNTIF(Z84:AL84,"=50")</f>
        <v>0</v>
      </c>
    </row>
    <row r="85" spans="1:41">
      <c r="A85" s="15">
        <v>36</v>
      </c>
      <c r="B85" s="40" t="str">
        <f>VLOOKUP($A85,id!$C:$H,6,0)</f>
        <v>Wiśniewski Adam</v>
      </c>
      <c r="C85" s="40" t="str">
        <f>VLOOKUP($A85,id!$C:$H,4,0)</f>
        <v>AMBIT RACING TEAM</v>
      </c>
      <c r="D85" s="2">
        <f>IF(E84=E85,D84,ROW(B83))</f>
        <v>83</v>
      </c>
      <c r="E85" s="11">
        <f>LARGE(F85:Y85,1)+LARGE(F85:Y85,2)+IFERROR(LARGE(F85:Y85,3),0)+IFERROR(LARGE(F85:Y85,4),0)+IFERROR(LARGE(F85:Y85,5),0)+IFERROR(LARGE(F85:Y85,6),0)</f>
        <v>188.42636979923068</v>
      </c>
      <c r="F85" s="14">
        <f>IFERROR(VLOOKUP(A85,'Róża M'!I:Q,7,0),"")</f>
        <v>64.573261746162558</v>
      </c>
      <c r="G85" s="14">
        <f>IFERROR(VLOOKUP($A85,'Złoto M'!AO:AU,7,0),"")</f>
        <v>80.720595072059524</v>
      </c>
      <c r="H85" s="14" t="str">
        <f>IFERROR(VLOOKUP($A85,'H51 200 M'!$AL$6:$AS$99,7,0),"")</f>
        <v/>
      </c>
      <c r="I85" s="14" t="str">
        <f>IFERROR(VLOOKUP($A85,'Dymno M'!$BD$3:$BJ$49,7,0),"")</f>
        <v/>
      </c>
      <c r="J85" s="37" t="str">
        <f>IFERROR(VLOOKUP($A85,'X Kompas M'!$L$2:$R$29,7,0),"")</f>
        <v/>
      </c>
      <c r="K85" s="16" t="str">
        <f>IFERROR(VLOOKUP($A85,'Dukty M'!$BH$2:$BN$42,7,0),"")</f>
        <v/>
      </c>
      <c r="L85" s="14" t="str">
        <f>IFERROR(VLOOKUP($A85,'Tropy M'!$O$2:$U$49,7,0),"")</f>
        <v/>
      </c>
      <c r="M85" s="14" t="str">
        <f>IFERROR(VLOOKUP($A85,'Grassor TR300 M'!$CR$4:$CX$37,7,0),"")</f>
        <v/>
      </c>
      <c r="N85" s="14" t="str">
        <f>IFERROR(VLOOKUP($A85,'BO M'!$S$4:$Y$46,7,0),"")</f>
        <v/>
      </c>
      <c r="O85" s="14" t="str">
        <f>IFERROR(VLOOKUP($A85,'Szaga TR150 M'!$J$2:$P$22,7,0),"")</f>
        <v/>
      </c>
      <c r="P85" s="14">
        <f>IFERROR(VLOOKUP($A85,'Rajd Konwalii M'!$L$2:$R$48,7,0),"")</f>
        <v>43.13251298100861</v>
      </c>
      <c r="Q85" s="14" t="str">
        <f>IFERROR(VLOOKUP($A85,'Korno M'!$BE$1:$BK$53,7,0),"")</f>
        <v/>
      </c>
      <c r="R85" s="14" t="str">
        <f>IFERROR(VLOOKUP($A85,'Abentojra M'!$J$1:$P$48,7,0),"")</f>
        <v/>
      </c>
      <c r="S85" s="14" t="str">
        <f>IFERROR(VLOOKUP($A85,'Mordownik M'!$P$5:$V$54,7,0),"")</f>
        <v/>
      </c>
      <c r="T85" s="14" t="str">
        <f>IFERROR(VLOOKUP($A85,'XI Kompas M'!$M$1:$S$35,7,0),"")</f>
        <v/>
      </c>
      <c r="U85" s="14" t="str">
        <f>IFERROR(VLOOKUP($A85,'H52 200 M'!$AL$6:$AR$102,7,0),"")</f>
        <v/>
      </c>
      <c r="V85" s="14" t="str">
        <f>IFERROR(VLOOKUP($A85,'XII Szago M'!$AH$2:$AN$67,7,0),"")</f>
        <v/>
      </c>
      <c r="W85" s="14" t="str">
        <f>IFERROR(VLOOKUP($A85,'Masakra TR200 M'!$AN$5:$AT$34,7,0),"")</f>
        <v/>
      </c>
      <c r="X85" s="10">
        <f>IFERROR(LARGE(Z85:AL85,1),0)+IFERROR(LARGE(Z85:AL85,2),0)</f>
        <v>0</v>
      </c>
      <c r="Y85" s="10">
        <f>IFERROR(LARGE(Z85:AL85,3),0)+IFERROR(LARGE(Z85:AL85,4),0)</f>
        <v>0</v>
      </c>
      <c r="Z85" s="14" t="str">
        <f>IFERROR(VLOOKUP(A85,'Wiosenne 360 M'!$L$2:$R$18,7,0),"")</f>
        <v/>
      </c>
      <c r="AA85" s="36" t="str">
        <f>IFERROR(VLOOKUP(A85,'NMnO M'!$AX$5:$BD$43,7,0),"")</f>
        <v/>
      </c>
      <c r="AB85" s="36" t="str">
        <f>IFERROR(VLOOKUP(A85,'XI Szago M'!$J$3:$Q$50,7,0),"")</f>
        <v/>
      </c>
      <c r="AC85" s="14" t="str">
        <f>IFERROR(VLOOKUP($A85,'H51 100 M'!$AC$6:$AJ$153,7,0),"")</f>
        <v/>
      </c>
      <c r="AD85" s="14" t="str">
        <f>IFERROR(VLOOKUP($A85,'Harce M'!$K$6:$Q$26,7,0),"")</f>
        <v/>
      </c>
      <c r="AE85" s="14" t="str">
        <f>IFERROR(VLOOKUP($A85,'Grassor TR150 M'!$BL$4:$BR$10,7,0),"")</f>
        <v/>
      </c>
      <c r="AF85" s="36" t="str">
        <f>IFERROR(VLOOKUP($A85,'Pazur M'!$P$3:$V$29,7,0),"")</f>
        <v/>
      </c>
      <c r="AG85" s="14" t="str">
        <f>IFERROR(VLOOKUP($A85,'Szaga TR100 M'!$J$2:$P$25,7,0),"")</f>
        <v/>
      </c>
      <c r="AH85" s="36" t="str">
        <f>IFERROR(VLOOKUP($A85,'Odyseja M'!$G$2:$M$15,7,0),"")</f>
        <v/>
      </c>
      <c r="AI85" s="36" t="str">
        <f>IFERROR(VLOOKUP($A85,'Trudy M'!$K$2:$Q$18,7,0),"")</f>
        <v/>
      </c>
      <c r="AJ85" s="14" t="str">
        <f>IFERROR(VLOOKUP($A85,'H52 100 M'!$AC$6:$AI$201,7,0),"")</f>
        <v/>
      </c>
      <c r="AK85" s="14" t="str">
        <f>IFERROR(VLOOKUP($A85,'Azymut Orient M'!$O$2:$U$23,7,0),"")</f>
        <v/>
      </c>
      <c r="AL85" s="14" t="str">
        <f>IFERROR(VLOOKUP($A85,'Masakra TR100 M'!$AB$5:$AH$14,7,0),"")</f>
        <v/>
      </c>
      <c r="AM85" s="501">
        <f>MIN(COUNT(F85:W85)+MIN(COUNT(Z85:AL85)/2,2),6)</f>
        <v>3</v>
      </c>
      <c r="AN85" s="15">
        <f>COUNTIF(F85:W85,"=100")</f>
        <v>0</v>
      </c>
      <c r="AO85" s="15">
        <f>COUNTIF(Z85:AL85,"=50")</f>
        <v>0</v>
      </c>
    </row>
    <row r="86" spans="1:41">
      <c r="A86">
        <v>164</v>
      </c>
      <c r="B86" s="40" t="str">
        <f>VLOOKUP($A86,id!$C:$H,6,0)</f>
        <v>Waliński Mikołaj</v>
      </c>
      <c r="C86" s="40" t="str">
        <f>VLOOKUP($A86,id!$C:$H,4,0)</f>
        <v>GREY WOLF</v>
      </c>
      <c r="D86" s="2">
        <f>IF(E85=E86,D85,ROW(B84))</f>
        <v>84</v>
      </c>
      <c r="E86" s="11">
        <f>LARGE(F86:Y86,1)+LARGE(F86:Y86,2)+IFERROR(LARGE(F86:Y86,3),0)+IFERROR(LARGE(F86:Y86,4),0)+IFERROR(LARGE(F86:Y86,5),0)+IFERROR(LARGE(F86:Y86,6),0)</f>
        <v>184.78257779835906</v>
      </c>
      <c r="F86" s="14"/>
      <c r="G86" s="14" t="str">
        <f>IFERROR(VLOOKUP($A86,'Złoto M'!AO:AU,7,0),"")</f>
        <v/>
      </c>
      <c r="H86" s="14">
        <f>IFERROR(VLOOKUP($A86,'H51 200 M'!$AL$6:$AS$99,7,0),"")</f>
        <v>84.782577798359057</v>
      </c>
      <c r="I86" s="14" t="str">
        <f>IFERROR(VLOOKUP($A86,'Dymno M'!$BD$3:$BJ$49,7,0),"")</f>
        <v/>
      </c>
      <c r="J86" s="37" t="str">
        <f>IFERROR(VLOOKUP($A86,'X Kompas M'!$L$2:$R$29,7,0),"")</f>
        <v/>
      </c>
      <c r="K86" s="16" t="str">
        <f>IFERROR(VLOOKUP($A86,'Dukty M'!$BH$2:$BN$42,7,0),"")</f>
        <v/>
      </c>
      <c r="L86" s="14" t="str">
        <f>IFERROR(VLOOKUP($A86,'Tropy M'!$O$2:$U$49,7,0),"")</f>
        <v/>
      </c>
      <c r="M86" s="14" t="str">
        <f>IFERROR(VLOOKUP($A86,'Grassor TR300 M'!$CR$4:$CX$37,7,0),"")</f>
        <v/>
      </c>
      <c r="N86" s="14" t="str">
        <f>IFERROR(VLOOKUP($A86,'BO M'!$S$4:$Y$46,7,0),"")</f>
        <v/>
      </c>
      <c r="O86" s="14" t="str">
        <f>IFERROR(VLOOKUP($A86,'Szaga TR150 M'!$J$2:$P$22,7,0),"")</f>
        <v/>
      </c>
      <c r="P86" s="14" t="str">
        <f>IFERROR(VLOOKUP($A86,'Rajd Konwalii M'!$L$2:$R$48,7,0),"")</f>
        <v/>
      </c>
      <c r="Q86" s="14" t="str">
        <f>IFERROR(VLOOKUP($A86,'Korno M'!$BE$1:$BK$53,7,0),"")</f>
        <v/>
      </c>
      <c r="R86" s="14" t="str">
        <f>IFERROR(VLOOKUP($A86,'Abentojra M'!$J$1:$P$48,7,0),"")</f>
        <v/>
      </c>
      <c r="S86" s="14" t="str">
        <f>IFERROR(VLOOKUP($A86,'Mordownik M'!$P$5:$V$54,7,0),"")</f>
        <v/>
      </c>
      <c r="T86" s="14" t="str">
        <f>IFERROR(VLOOKUP($A86,'XI Kompas M'!$M$1:$S$35,7,0),"")</f>
        <v/>
      </c>
      <c r="U86" s="14">
        <f>IFERROR(VLOOKUP($A86,'H52 200 M'!$AL$6:$AR$102,7,0),"")</f>
        <v>100</v>
      </c>
      <c r="V86" s="14" t="str">
        <f>IFERROR(VLOOKUP($A86,'XII Szago M'!$AH$2:$AN$67,7,0),"")</f>
        <v/>
      </c>
      <c r="W86" s="14" t="str">
        <f>IFERROR(VLOOKUP($A86,'Masakra TR200 M'!$AN$5:$AT$34,7,0),"")</f>
        <v/>
      </c>
      <c r="X86" s="10">
        <f>IFERROR(LARGE(Z86:AL86,1),0)+IFERROR(LARGE(Z86:AL86,2),0)</f>
        <v>0</v>
      </c>
      <c r="Y86" s="10">
        <f>IFERROR(LARGE(Z86:AL86,3),0)+IFERROR(LARGE(Z86:AL86,4),0)</f>
        <v>0</v>
      </c>
      <c r="Z86" s="14" t="str">
        <f>IFERROR(VLOOKUP(A86,'Wiosenne 360 M'!$L$2:$R$18,7,0),"")</f>
        <v/>
      </c>
      <c r="AA86" s="36"/>
      <c r="AB86" s="36"/>
      <c r="AC86" s="14" t="str">
        <f>IFERROR(VLOOKUP($A86,'H51 100 M'!$AC$6:$AJ$153,7,0),"")</f>
        <v/>
      </c>
      <c r="AD86" s="14" t="str">
        <f>IFERROR(VLOOKUP($A86,'Harce M'!$K$6:$Q$26,7,0),"")</f>
        <v/>
      </c>
      <c r="AE86" s="14" t="str">
        <f>IFERROR(VLOOKUP($A86,'Grassor TR150 M'!$BL$4:$BR$10,7,0),"")</f>
        <v/>
      </c>
      <c r="AF86" s="36" t="str">
        <f>IFERROR(VLOOKUP($A86,'Pazur M'!$P$3:$V$29,7,0),"")</f>
        <v/>
      </c>
      <c r="AG86" s="14" t="str">
        <f>IFERROR(VLOOKUP($A86,'Szaga TR100 M'!$J$2:$P$25,7,0),"")</f>
        <v/>
      </c>
      <c r="AH86" s="36" t="str">
        <f>IFERROR(VLOOKUP($A86,'Odyseja M'!$G$2:$M$15,7,0),"")</f>
        <v/>
      </c>
      <c r="AI86" s="36" t="str">
        <f>IFERROR(VLOOKUP($A86,'Trudy M'!$K$2:$Q$18,7,0),"")</f>
        <v/>
      </c>
      <c r="AJ86" s="14" t="str">
        <f>IFERROR(VLOOKUP($A86,'H52 100 M'!$AC$6:$AI$201,7,0),"")</f>
        <v/>
      </c>
      <c r="AK86" s="14" t="str">
        <f>IFERROR(VLOOKUP($A86,'Azymut Orient M'!$O$2:$U$23,7,0),"")</f>
        <v/>
      </c>
      <c r="AL86" s="14" t="str">
        <f>IFERROR(VLOOKUP($A86,'Masakra TR100 M'!$AB$5:$AH$14,7,0),"")</f>
        <v/>
      </c>
      <c r="AM86" s="501">
        <f>MIN(COUNT(F86:W86)+MIN(COUNT(Z86:AL86)/2,2),6)</f>
        <v>2</v>
      </c>
      <c r="AN86" s="15">
        <f>COUNTIF(F86:W86,"=100")</f>
        <v>1</v>
      </c>
      <c r="AO86" s="15">
        <f>COUNTIF(Z86:AL86,"=50")</f>
        <v>0</v>
      </c>
    </row>
    <row r="87" spans="1:41">
      <c r="A87">
        <v>109</v>
      </c>
      <c r="B87" s="40" t="str">
        <f>VLOOKUP($A87,id!$C:$H,6,0)</f>
        <v>Malicki Grzegorz</v>
      </c>
      <c r="C87" s="40" t="str">
        <f>VLOOKUP($A87,id!$C:$H,4,0)</f>
        <v>SKF Bikeholicy</v>
      </c>
      <c r="D87" s="2">
        <f>IF(E86=E87,D86,ROW(B85))</f>
        <v>85</v>
      </c>
      <c r="E87" s="11">
        <f>LARGE(F87:Y87,1)+LARGE(F87:Y87,2)+IFERROR(LARGE(F87:Y87,3),0)+IFERROR(LARGE(F87:Y87,4),0)+IFERROR(LARGE(F87:Y87,5),0)+IFERROR(LARGE(F87:Y87,6),0)</f>
        <v>182.14056839334563</v>
      </c>
      <c r="F87" s="14"/>
      <c r="G87" s="14" t="str">
        <f>IFERROR(VLOOKUP($A87,'Złoto M'!AO:AU,7,0),"")</f>
        <v/>
      </c>
      <c r="H87" s="14" t="str">
        <f>IFERROR(VLOOKUP($A87,'H51 200 M'!$AL$6:$AS$99,7,0),"")</f>
        <v/>
      </c>
      <c r="I87" s="14" t="str">
        <f>IFERROR(VLOOKUP($A87,'Dymno M'!$BD$3:$BJ$49,7,0),"")</f>
        <v/>
      </c>
      <c r="J87" s="37" t="str">
        <f>IFERROR(VLOOKUP($A87,'X Kompas M'!$L$2:$R$29,7,0),"")</f>
        <v/>
      </c>
      <c r="K87" s="16" t="str">
        <f>IFERROR(VLOOKUP($A87,'Dukty M'!$BH$2:$BN$42,7,0),"")</f>
        <v/>
      </c>
      <c r="L87" s="14" t="str">
        <f>IFERROR(VLOOKUP($A87,'Tropy M'!$O$2:$U$49,7,0),"")</f>
        <v/>
      </c>
      <c r="M87" s="14" t="str">
        <f>IFERROR(VLOOKUP($A87,'Grassor TR300 M'!$CR$4:$CX$37,7,0),"")</f>
        <v/>
      </c>
      <c r="N87" s="14" t="str">
        <f>IFERROR(VLOOKUP($A87,'BO M'!$S$4:$Y$46,7,0),"")</f>
        <v/>
      </c>
      <c r="O87" s="14" t="str">
        <f>IFERROR(VLOOKUP($A87,'Szaga TR150 M'!$J$2:$P$22,7,0),"")</f>
        <v/>
      </c>
      <c r="P87" s="14" t="str">
        <f>IFERROR(VLOOKUP($A87,'Rajd Konwalii M'!$L$2:$R$48,7,0),"")</f>
        <v/>
      </c>
      <c r="Q87" s="14">
        <f>IFERROR(VLOOKUP($A87,'Korno M'!$BE$1:$BK$53,7,0),"")</f>
        <v>70.169809936714827</v>
      </c>
      <c r="R87" s="14" t="str">
        <f>IFERROR(VLOOKUP($A87,'Abentojra M'!$J$1:$P$48,7,0),"")</f>
        <v/>
      </c>
      <c r="S87" s="14">
        <f>IFERROR(VLOOKUP($A87,'Mordownik M'!$P$5:$V$54,7,0),"")</f>
        <v>62.868927844820369</v>
      </c>
      <c r="T87" s="14" t="str">
        <f>IFERROR(VLOOKUP($A87,'XI Kompas M'!$M$1:$S$35,7,0),"")</f>
        <v/>
      </c>
      <c r="U87" s="14" t="str">
        <f>IFERROR(VLOOKUP($A87,'H52 200 M'!$AL$6:$AR$102,7,0),"")</f>
        <v/>
      </c>
      <c r="V87" s="14" t="str">
        <f>IFERROR(VLOOKUP($A87,'XII Szago M'!$AH$2:$AN$67,7,0),"")</f>
        <v/>
      </c>
      <c r="W87" s="14" t="str">
        <f>IFERROR(VLOOKUP($A87,'Masakra TR200 M'!$AN$5:$AT$34,7,0),"")</f>
        <v/>
      </c>
      <c r="X87" s="10">
        <f>IFERROR(LARGE(Z87:AL87,1),0)+IFERROR(LARGE(Z87:AL87,2),0)</f>
        <v>49.101830611810456</v>
      </c>
      <c r="Y87" s="10">
        <f>IFERROR(LARGE(Z87:AL87,3),0)+IFERROR(LARGE(Z87:AL87,4),0)</f>
        <v>0</v>
      </c>
      <c r="Z87" s="14" t="str">
        <f>IFERROR(VLOOKUP(A87,'Wiosenne 360 M'!$L$2:$R$18,7,0),"")</f>
        <v/>
      </c>
      <c r="AA87" s="36">
        <f>IFERROR(VLOOKUP(A87,'NMnO M'!$AX$5:$BD$43,7,0),"")</f>
        <v>19.077320807888885</v>
      </c>
      <c r="AB87" s="36" t="str">
        <f>IFERROR(VLOOKUP(A87,'XI Szago M'!$J$3:$Q$50,7,0),"")</f>
        <v/>
      </c>
      <c r="AC87" s="14" t="str">
        <f>IFERROR(VLOOKUP($A87,'H51 100 M'!$AC$6:$AJ$153,7,0),"")</f>
        <v/>
      </c>
      <c r="AD87" s="14">
        <f>IFERROR(VLOOKUP($A87,'Harce M'!$K$6:$Q$26,7,0),"")</f>
        <v>30.024509803921575</v>
      </c>
      <c r="AE87" s="14" t="str">
        <f>IFERROR(VLOOKUP($A87,'Grassor TR150 M'!$BL$4:$BR$10,7,0),"")</f>
        <v/>
      </c>
      <c r="AF87" s="36" t="str">
        <f>IFERROR(VLOOKUP($A87,'Pazur M'!$P$3:$V$29,7,0),"")</f>
        <v/>
      </c>
      <c r="AG87" s="14" t="str">
        <f>IFERROR(VLOOKUP($A87,'Szaga TR100 M'!$J$2:$P$25,7,0),"")</f>
        <v/>
      </c>
      <c r="AH87" s="36" t="str">
        <f>IFERROR(VLOOKUP($A87,'Odyseja M'!$G$2:$M$15,7,0),"")</f>
        <v/>
      </c>
      <c r="AI87" s="36" t="str">
        <f>IFERROR(VLOOKUP($A87,'Trudy M'!$K$2:$Q$18,7,0),"")</f>
        <v/>
      </c>
      <c r="AJ87" s="14" t="str">
        <f>IFERROR(VLOOKUP($A87,'H52 100 M'!$AC$6:$AI$201,7,0),"")</f>
        <v/>
      </c>
      <c r="AK87" s="14" t="str">
        <f>IFERROR(VLOOKUP($A87,'Azymut Orient M'!$O$2:$U$23,7,0),"")</f>
        <v/>
      </c>
      <c r="AL87" s="14" t="str">
        <f>IFERROR(VLOOKUP($A87,'Masakra TR100 M'!$AB$5:$AH$14,7,0),"")</f>
        <v/>
      </c>
      <c r="AM87" s="501">
        <f>MIN(COUNT(F87:W87)+MIN(COUNT(Z87:AL87)/2,2),6)</f>
        <v>3</v>
      </c>
      <c r="AN87" s="15">
        <f>COUNTIF(F87:W87,"=100")</f>
        <v>0</v>
      </c>
      <c r="AO87" s="15">
        <f>COUNTIF(Z87:AL87,"=50")</f>
        <v>0</v>
      </c>
    </row>
    <row r="88" spans="1:41">
      <c r="A88">
        <v>161</v>
      </c>
      <c r="B88" s="40" t="str">
        <f>VLOOKUP($A88,id!$C:$H,6,0)</f>
        <v>Bogumił Dariusz</v>
      </c>
      <c r="C88" s="40" t="str">
        <f>VLOOKUP($A88,id!$C:$H,4,0)</f>
        <v>Team 360°</v>
      </c>
      <c r="D88" s="2">
        <f>IF(E87=E88,D87,ROW(B86))</f>
        <v>86</v>
      </c>
      <c r="E88" s="11">
        <f>LARGE(F88:Y88,1)+LARGE(F88:Y88,2)+IFERROR(LARGE(F88:Y88,3),0)+IFERROR(LARGE(F88:Y88,4),0)+IFERROR(LARGE(F88:Y88,5),0)+IFERROR(LARGE(F88:Y88,6),0)</f>
        <v>179.93425370857915</v>
      </c>
      <c r="F88" s="14"/>
      <c r="G88" s="14" t="str">
        <f>IFERROR(VLOOKUP($A88,'Złoto M'!AO:AU,7,0),"")</f>
        <v/>
      </c>
      <c r="H88" s="14">
        <f>IFERROR(VLOOKUP($A88,'H51 200 M'!$AL$6:$AS$99,7,0),"")</f>
        <v>93.686961369602074</v>
      </c>
      <c r="I88" s="14">
        <f>IFERROR(VLOOKUP($A88,'Dymno M'!$BD$3:$BJ$49,7,0),"")</f>
        <v>86.247292338977061</v>
      </c>
      <c r="J88" s="37" t="str">
        <f>IFERROR(VLOOKUP($A88,'X Kompas M'!$L$2:$R$29,7,0),"")</f>
        <v/>
      </c>
      <c r="K88" s="16" t="str">
        <f>IFERROR(VLOOKUP($A88,'Dukty M'!$BH$2:$BN$42,7,0),"")</f>
        <v/>
      </c>
      <c r="L88" s="14" t="str">
        <f>IFERROR(VLOOKUP($A88,'Tropy M'!$O$2:$U$49,7,0),"")</f>
        <v/>
      </c>
      <c r="M88" s="14" t="str">
        <f>IFERROR(VLOOKUP($A88,'Grassor TR300 M'!$CR$4:$CX$37,7,0),"")</f>
        <v/>
      </c>
      <c r="N88" s="14" t="str">
        <f>IFERROR(VLOOKUP($A88,'BO M'!$S$4:$Y$46,7,0),"")</f>
        <v/>
      </c>
      <c r="O88" s="14" t="str">
        <f>IFERROR(VLOOKUP($A88,'Szaga TR150 M'!$J$2:$P$22,7,0),"")</f>
        <v/>
      </c>
      <c r="P88" s="14" t="str">
        <f>IFERROR(VLOOKUP($A88,'Rajd Konwalii M'!$L$2:$R$48,7,0),"")</f>
        <v/>
      </c>
      <c r="Q88" s="14" t="str">
        <f>IFERROR(VLOOKUP($A88,'Korno M'!$BE$1:$BK$53,7,0),"")</f>
        <v/>
      </c>
      <c r="R88" s="14" t="str">
        <f>IFERROR(VLOOKUP($A88,'Abentojra M'!$J$1:$P$48,7,0),"")</f>
        <v/>
      </c>
      <c r="S88" s="14" t="str">
        <f>IFERROR(VLOOKUP($A88,'Mordownik M'!$P$5:$V$54,7,0),"")</f>
        <v/>
      </c>
      <c r="T88" s="14" t="str">
        <f>IFERROR(VLOOKUP($A88,'XI Kompas M'!$M$1:$S$35,7,0),"")</f>
        <v/>
      </c>
      <c r="U88" s="14" t="str">
        <f>IFERROR(VLOOKUP($A88,'H52 200 M'!$AL$6:$AR$102,7,0),"")</f>
        <v/>
      </c>
      <c r="V88" s="14" t="str">
        <f>IFERROR(VLOOKUP($A88,'XII Szago M'!$AH$2:$AN$67,7,0),"")</f>
        <v/>
      </c>
      <c r="W88" s="14" t="str">
        <f>IFERROR(VLOOKUP($A88,'Masakra TR200 M'!$AN$5:$AT$34,7,0),"")</f>
        <v/>
      </c>
      <c r="X88" s="10">
        <f>IFERROR(LARGE(Z88:AL88,1),0)+IFERROR(LARGE(Z88:AL88,2),0)</f>
        <v>0</v>
      </c>
      <c r="Y88" s="10">
        <f>IFERROR(LARGE(Z88:AL88,3),0)+IFERROR(LARGE(Z88:AL88,4),0)</f>
        <v>0</v>
      </c>
      <c r="Z88" s="14" t="str">
        <f>IFERROR(VLOOKUP(A88,'Wiosenne 360 M'!$L$2:$R$18,7,0),"")</f>
        <v/>
      </c>
      <c r="AA88" s="36"/>
      <c r="AB88" s="36"/>
      <c r="AC88" s="14" t="str">
        <f>IFERROR(VLOOKUP($A88,'H51 100 M'!$AC$6:$AJ$153,7,0),"")</f>
        <v/>
      </c>
      <c r="AD88" s="14" t="str">
        <f>IFERROR(VLOOKUP($A88,'Harce M'!$K$6:$Q$26,7,0),"")</f>
        <v/>
      </c>
      <c r="AE88" s="14" t="str">
        <f>IFERROR(VLOOKUP($A88,'Grassor TR150 M'!$BL$4:$BR$10,7,0),"")</f>
        <v/>
      </c>
      <c r="AF88" s="36" t="str">
        <f>IFERROR(VLOOKUP($A88,'Pazur M'!$P$3:$V$29,7,0),"")</f>
        <v/>
      </c>
      <c r="AG88" s="14" t="str">
        <f>IFERROR(VLOOKUP($A88,'Szaga TR100 M'!$J$2:$P$25,7,0),"")</f>
        <v/>
      </c>
      <c r="AH88" s="36" t="str">
        <f>IFERROR(VLOOKUP($A88,'Odyseja M'!$G$2:$M$15,7,0),"")</f>
        <v/>
      </c>
      <c r="AI88" s="36" t="str">
        <f>IFERROR(VLOOKUP($A88,'Trudy M'!$K$2:$Q$18,7,0),"")</f>
        <v/>
      </c>
      <c r="AJ88" s="14" t="str">
        <f>IFERROR(VLOOKUP($A88,'H52 100 M'!$AC$6:$AI$201,7,0),"")</f>
        <v/>
      </c>
      <c r="AK88" s="14" t="str">
        <f>IFERROR(VLOOKUP($A88,'Azymut Orient M'!$O$2:$U$23,7,0),"")</f>
        <v/>
      </c>
      <c r="AL88" s="14" t="str">
        <f>IFERROR(VLOOKUP($A88,'Masakra TR100 M'!$AB$5:$AH$14,7,0),"")</f>
        <v/>
      </c>
      <c r="AM88" s="501">
        <f>MIN(COUNT(F88:W88)+MIN(COUNT(Z88:AL88)/2,2),6)</f>
        <v>2</v>
      </c>
      <c r="AN88" s="15">
        <f>COUNTIF(F88:W88,"=100")</f>
        <v>0</v>
      </c>
      <c r="AO88" s="15">
        <f>COUNTIF(Z88:AL88,"=50")</f>
        <v>0</v>
      </c>
    </row>
    <row r="89" spans="1:41">
      <c r="A89">
        <v>108</v>
      </c>
      <c r="B89" s="40" t="str">
        <f>VLOOKUP($A89,id!$C:$H,6,0)</f>
        <v>Korzec Staszek</v>
      </c>
      <c r="C89" s="40" t="str">
        <f>VLOOKUP($A89,id!$C:$H,4,0)</f>
        <v>SKF Bikeholicy</v>
      </c>
      <c r="D89" s="2">
        <f>IF(E88=E89,D88,ROW(B87))</f>
        <v>87</v>
      </c>
      <c r="E89" s="11">
        <f>LARGE(F89:Y89,1)+LARGE(F89:Y89,2)+IFERROR(LARGE(F89:Y89,3),0)+IFERROR(LARGE(F89:Y89,4),0)+IFERROR(LARGE(F89:Y89,5),0)+IFERROR(LARGE(F89:Y89,6),0)</f>
        <v>179.66848919602523</v>
      </c>
      <c r="F89" s="14"/>
      <c r="G89" s="14" t="str">
        <f>IFERROR(VLOOKUP($A89,'Złoto M'!AO:AU,7,0),"")</f>
        <v/>
      </c>
      <c r="H89" s="14" t="str">
        <f>IFERROR(VLOOKUP($A89,'H51 200 M'!$AL$6:$AS$99,7,0),"")</f>
        <v/>
      </c>
      <c r="I89" s="14" t="str">
        <f>IFERROR(VLOOKUP($A89,'Dymno M'!$BD$3:$BJ$49,7,0),"")</f>
        <v/>
      </c>
      <c r="J89" s="37" t="str">
        <f>IFERROR(VLOOKUP($A89,'X Kompas M'!$L$2:$R$29,7,0),"")</f>
        <v/>
      </c>
      <c r="K89" s="16" t="str">
        <f>IFERROR(VLOOKUP($A89,'Dukty M'!$BH$2:$BN$42,7,0),"")</f>
        <v/>
      </c>
      <c r="L89" s="14" t="str">
        <f>IFERROR(VLOOKUP($A89,'Tropy M'!$O$2:$U$49,7,0),"")</f>
        <v/>
      </c>
      <c r="M89" s="14" t="str">
        <f>IFERROR(VLOOKUP($A89,'Grassor TR300 M'!$CR$4:$CX$37,7,0),"")</f>
        <v/>
      </c>
      <c r="N89" s="14" t="str">
        <f>IFERROR(VLOOKUP($A89,'BO M'!$S$4:$Y$46,7,0),"")</f>
        <v/>
      </c>
      <c r="O89" s="14" t="str">
        <f>IFERROR(VLOOKUP($A89,'Szaga TR150 M'!$J$2:$P$22,7,0),"")</f>
        <v/>
      </c>
      <c r="P89" s="14" t="str">
        <f>IFERROR(VLOOKUP($A89,'Rajd Konwalii M'!$L$2:$R$48,7,0),"")</f>
        <v/>
      </c>
      <c r="Q89" s="14">
        <f>IFERROR(VLOOKUP($A89,'Korno M'!$BE$1:$BK$53,7,0),"")</f>
        <v>67.697730739394387</v>
      </c>
      <c r="R89" s="14" t="str">
        <f>IFERROR(VLOOKUP($A89,'Abentojra M'!$J$1:$P$48,7,0),"")</f>
        <v/>
      </c>
      <c r="S89" s="14">
        <f>IFERROR(VLOOKUP($A89,'Mordownik M'!$P$5:$V$54,7,0),"")</f>
        <v>62.868927844820369</v>
      </c>
      <c r="T89" s="14" t="str">
        <f>IFERROR(VLOOKUP($A89,'XI Kompas M'!$M$1:$S$35,7,0),"")</f>
        <v/>
      </c>
      <c r="U89" s="14" t="str">
        <f>IFERROR(VLOOKUP($A89,'H52 200 M'!$AL$6:$AR$102,7,0),"")</f>
        <v/>
      </c>
      <c r="V89" s="14" t="str">
        <f>IFERROR(VLOOKUP($A89,'XII Szago M'!$AH$2:$AN$67,7,0),"")</f>
        <v/>
      </c>
      <c r="W89" s="14" t="str">
        <f>IFERROR(VLOOKUP($A89,'Masakra TR200 M'!$AN$5:$AT$34,7,0),"")</f>
        <v/>
      </c>
      <c r="X89" s="10">
        <f>IFERROR(LARGE(Z89:AL89,1),0)+IFERROR(LARGE(Z89:AL89,2),0)</f>
        <v>49.101830611810456</v>
      </c>
      <c r="Y89" s="10">
        <f>IFERROR(LARGE(Z89:AL89,3),0)+IFERROR(LARGE(Z89:AL89,4),0)</f>
        <v>0</v>
      </c>
      <c r="Z89" s="14" t="str">
        <f>IFERROR(VLOOKUP(A89,'Wiosenne 360 M'!$L$2:$R$18,7,0),"")</f>
        <v/>
      </c>
      <c r="AA89" s="36">
        <f>IFERROR(VLOOKUP(A89,'NMnO M'!$AX$5:$BD$43,7,0),"")</f>
        <v>19.077320807888885</v>
      </c>
      <c r="AB89" s="36" t="str">
        <f>IFERROR(VLOOKUP(A89,'XI Szago M'!$J$3:$Q$50,7,0),"")</f>
        <v/>
      </c>
      <c r="AC89" s="14" t="str">
        <f>IFERROR(VLOOKUP($A89,'H51 100 M'!$AC$6:$AJ$153,7,0),"")</f>
        <v/>
      </c>
      <c r="AD89" s="14">
        <f>IFERROR(VLOOKUP($A89,'Harce M'!$K$6:$Q$26,7,0),"")</f>
        <v>30.024509803921575</v>
      </c>
      <c r="AE89" s="14" t="str">
        <f>IFERROR(VLOOKUP($A89,'Grassor TR150 M'!$BL$4:$BR$10,7,0),"")</f>
        <v/>
      </c>
      <c r="AF89" s="36" t="str">
        <f>IFERROR(VLOOKUP($A89,'Pazur M'!$P$3:$V$29,7,0),"")</f>
        <v/>
      </c>
      <c r="AG89" s="14" t="str">
        <f>IFERROR(VLOOKUP($A89,'Szaga TR100 M'!$J$2:$P$25,7,0),"")</f>
        <v/>
      </c>
      <c r="AH89" s="36" t="str">
        <f>IFERROR(VLOOKUP($A89,'Odyseja M'!$G$2:$M$15,7,0),"")</f>
        <v/>
      </c>
      <c r="AI89" s="36" t="str">
        <f>IFERROR(VLOOKUP($A89,'Trudy M'!$K$2:$Q$18,7,0),"")</f>
        <v/>
      </c>
      <c r="AJ89" s="14" t="str">
        <f>IFERROR(VLOOKUP($A89,'H52 100 M'!$AC$6:$AI$201,7,0),"")</f>
        <v/>
      </c>
      <c r="AK89" s="14" t="str">
        <f>IFERROR(VLOOKUP($A89,'Azymut Orient M'!$O$2:$U$23,7,0),"")</f>
        <v/>
      </c>
      <c r="AL89" s="14" t="str">
        <f>IFERROR(VLOOKUP($A89,'Masakra TR100 M'!$AB$5:$AH$14,7,0),"")</f>
        <v/>
      </c>
      <c r="AM89" s="501">
        <f>MIN(COUNT(F89:W89)+MIN(COUNT(Z89:AL89)/2,2),6)</f>
        <v>3</v>
      </c>
      <c r="AN89" s="15">
        <f>COUNTIF(F89:W89,"=100")</f>
        <v>0</v>
      </c>
      <c r="AO89" s="15">
        <f>COUNTIF(Z89:AL89,"=50")</f>
        <v>0</v>
      </c>
    </row>
    <row r="90" spans="1:41">
      <c r="A90" s="15">
        <v>10</v>
      </c>
      <c r="B90" s="40" t="str">
        <f>VLOOKUP($A90,id!$C:$H,6,0)</f>
        <v>Hoffmann Mateusz</v>
      </c>
      <c r="C90" s="40">
        <f>VLOOKUP($A90,id!$C:$H,4,0)</f>
        <v>0</v>
      </c>
      <c r="D90" s="2">
        <f>IF(E89=E90,D89,ROW(B88))</f>
        <v>88</v>
      </c>
      <c r="E90" s="11">
        <f>LARGE(F90:Y90,1)+LARGE(F90:Y90,2)+IFERROR(LARGE(F90:Y90,3),0)+IFERROR(LARGE(F90:Y90,4),0)+IFERROR(LARGE(F90:Y90,5),0)+IFERROR(LARGE(F90:Y90,6),0)</f>
        <v>175.65267282795529</v>
      </c>
      <c r="F90" s="14">
        <f>IFERROR(VLOOKUP(A90,'Róża M'!I:Q,7,0),"")</f>
        <v>88.89468196037538</v>
      </c>
      <c r="G90" s="14" t="str">
        <f>IFERROR(VLOOKUP($A90,'Złoto M'!AO:AU,7,0),"")</f>
        <v/>
      </c>
      <c r="H90" s="14" t="str">
        <f>IFERROR(VLOOKUP($A90,'H51 200 M'!$AL$6:$AS$99,7,0),"")</f>
        <v/>
      </c>
      <c r="I90" s="14" t="str">
        <f>IFERROR(VLOOKUP($A90,'Dymno M'!$BD$3:$BJ$49,7,0),"")</f>
        <v/>
      </c>
      <c r="J90" s="37">
        <f>IFERROR(VLOOKUP($A90,'X Kompas M'!$L$2:$R$29,7,0),"")</f>
        <v>86.757990867579906</v>
      </c>
      <c r="K90" s="16" t="str">
        <f>IFERROR(VLOOKUP($A90,'Dukty M'!$BH$2:$BN$42,7,0),"")</f>
        <v/>
      </c>
      <c r="L90" s="14" t="str">
        <f>IFERROR(VLOOKUP($A90,'Tropy M'!$O$2:$U$49,7,0),"")</f>
        <v/>
      </c>
      <c r="M90" s="14" t="str">
        <f>IFERROR(VLOOKUP($A90,'Grassor TR300 M'!$CR$4:$CX$37,7,0),"")</f>
        <v/>
      </c>
      <c r="N90" s="14" t="str">
        <f>IFERROR(VLOOKUP($A90,'BO M'!$S$4:$Y$46,7,0),"")</f>
        <v/>
      </c>
      <c r="O90" s="14" t="str">
        <f>IFERROR(VLOOKUP($A90,'Szaga TR150 M'!$J$2:$P$22,7,0),"")</f>
        <v/>
      </c>
      <c r="P90" s="14" t="str">
        <f>IFERROR(VLOOKUP($A90,'Rajd Konwalii M'!$L$2:$R$48,7,0),"")</f>
        <v/>
      </c>
      <c r="Q90" s="14" t="str">
        <f>IFERROR(VLOOKUP($A90,'Korno M'!$BE$1:$BK$53,7,0),"")</f>
        <v/>
      </c>
      <c r="R90" s="14" t="str">
        <f>IFERROR(VLOOKUP($A90,'Abentojra M'!$J$1:$P$48,7,0),"")</f>
        <v/>
      </c>
      <c r="S90" s="14" t="str">
        <f>IFERROR(VLOOKUP($A90,'Mordownik M'!$P$5:$V$54,7,0),"")</f>
        <v/>
      </c>
      <c r="T90" s="14" t="str">
        <f>IFERROR(VLOOKUP($A90,'XI Kompas M'!$M$1:$S$35,7,0),"")</f>
        <v/>
      </c>
      <c r="U90" s="14" t="str">
        <f>IFERROR(VLOOKUP($A90,'H52 200 M'!$AL$6:$AR$102,7,0),"")</f>
        <v/>
      </c>
      <c r="V90" s="14" t="str">
        <f>IFERROR(VLOOKUP($A90,'XII Szago M'!$AH$2:$AN$67,7,0),"")</f>
        <v/>
      </c>
      <c r="W90" s="14" t="str">
        <f>IFERROR(VLOOKUP($A90,'Masakra TR200 M'!$AN$5:$AT$34,7,0),"")</f>
        <v/>
      </c>
      <c r="X90" s="10">
        <f>IFERROR(LARGE(Z90:AL90,1),0)+IFERROR(LARGE(Z90:AL90,2),0)</f>
        <v>0</v>
      </c>
      <c r="Y90" s="10">
        <f>IFERROR(LARGE(Z90:AL90,3),0)+IFERROR(LARGE(Z90:AL90,4),0)</f>
        <v>0</v>
      </c>
      <c r="Z90" s="14" t="str">
        <f>IFERROR(VLOOKUP(A90,'Wiosenne 360 M'!$L$2:$R$18,7,0),"")</f>
        <v/>
      </c>
      <c r="AA90" s="36" t="str">
        <f>IFERROR(VLOOKUP(A90,'NMnO M'!$AX$5:$BD$43,7,0),"")</f>
        <v/>
      </c>
      <c r="AB90" s="36" t="str">
        <f>IFERROR(VLOOKUP(A90,'XI Szago M'!$J$3:$Q$50,7,0),"")</f>
        <v/>
      </c>
      <c r="AC90" s="14" t="str">
        <f>IFERROR(VLOOKUP($A90,'H51 100 M'!$AC$6:$AJ$153,7,0),"")</f>
        <v/>
      </c>
      <c r="AD90" s="14" t="str">
        <f>IFERROR(VLOOKUP($A90,'Harce M'!$K$6:$Q$26,7,0),"")</f>
        <v/>
      </c>
      <c r="AE90" s="14" t="str">
        <f>IFERROR(VLOOKUP($A90,'Grassor TR150 M'!$BL$4:$BR$10,7,0),"")</f>
        <v/>
      </c>
      <c r="AF90" s="36" t="str">
        <f>IFERROR(VLOOKUP($A90,'Pazur M'!$P$3:$V$29,7,0),"")</f>
        <v/>
      </c>
      <c r="AG90" s="14" t="str">
        <f>IFERROR(VLOOKUP($A90,'Szaga TR100 M'!$J$2:$P$25,7,0),"")</f>
        <v/>
      </c>
      <c r="AH90" s="36" t="str">
        <f>IFERROR(VLOOKUP($A90,'Odyseja M'!$G$2:$M$15,7,0),"")</f>
        <v/>
      </c>
      <c r="AI90" s="36" t="str">
        <f>IFERROR(VLOOKUP($A90,'Trudy M'!$K$2:$Q$18,7,0),"")</f>
        <v/>
      </c>
      <c r="AJ90" s="14" t="str">
        <f>IFERROR(VLOOKUP($A90,'H52 100 M'!$AC$6:$AI$201,7,0),"")</f>
        <v/>
      </c>
      <c r="AK90" s="14" t="str">
        <f>IFERROR(VLOOKUP($A90,'Azymut Orient M'!$O$2:$U$23,7,0),"")</f>
        <v/>
      </c>
      <c r="AL90" s="14" t="str">
        <f>IFERROR(VLOOKUP($A90,'Masakra TR100 M'!$AB$5:$AH$14,7,0),"")</f>
        <v/>
      </c>
      <c r="AM90" s="501">
        <f>MIN(COUNT(F90:W90)+MIN(COUNT(Z90:AL90)/2,2),6)</f>
        <v>2</v>
      </c>
      <c r="AN90" s="15">
        <f>COUNTIF(F90:W90,"=100")</f>
        <v>0</v>
      </c>
      <c r="AO90" s="15">
        <f>COUNTIF(Z90:AL90,"=50")</f>
        <v>0</v>
      </c>
    </row>
    <row r="91" spans="1:41">
      <c r="A91">
        <v>94</v>
      </c>
      <c r="B91" s="40" t="str">
        <f>VLOOKUP($A91,id!$C:$H,6,0)</f>
        <v>Banaszkiewicz Piotr</v>
      </c>
      <c r="C91" s="40" t="str">
        <f>VLOOKUP($A91,id!$C:$H,4,0)</f>
        <v>KTR BikeOrient</v>
      </c>
      <c r="D91" s="2">
        <f>IF(E90=E91,D90,ROW(B89))</f>
        <v>89</v>
      </c>
      <c r="E91" s="11">
        <f>LARGE(F91:Y91,1)+LARGE(F91:Y91,2)+IFERROR(LARGE(F91:Y91,3),0)+IFERROR(LARGE(F91:Y91,4),0)+IFERROR(LARGE(F91:Y91,5),0)+IFERROR(LARGE(F91:Y91,6),0)</f>
        <v>172.89642644608477</v>
      </c>
      <c r="F91" s="14"/>
      <c r="G91" s="14" t="str">
        <f>IFERROR(VLOOKUP($A91,'Złoto M'!AO:AU,7,0),"")</f>
        <v/>
      </c>
      <c r="H91" s="14" t="str">
        <f>IFERROR(VLOOKUP($A91,'H51 200 M'!$AL$6:$AS$99,7,0),"")</f>
        <v/>
      </c>
      <c r="I91" s="14" t="str">
        <f>IFERROR(VLOOKUP($A91,'Dymno M'!$BD$3:$BJ$49,7,0),"")</f>
        <v/>
      </c>
      <c r="J91" s="37" t="str">
        <f>IFERROR(VLOOKUP($A91,'X Kompas M'!$L$2:$R$29,7,0),"")</f>
        <v/>
      </c>
      <c r="K91" s="16" t="str">
        <f>IFERROR(VLOOKUP($A91,'Dukty M'!$BH$2:$BN$42,7,0),"")</f>
        <v/>
      </c>
      <c r="L91" s="14" t="str">
        <f>IFERROR(VLOOKUP($A91,'Tropy M'!$O$2:$U$49,7,0),"")</f>
        <v/>
      </c>
      <c r="M91" s="14" t="str">
        <f>IFERROR(VLOOKUP($A91,'Grassor TR300 M'!$CR$4:$CX$37,7,0),"")</f>
        <v/>
      </c>
      <c r="N91" s="14" t="str">
        <f>IFERROR(VLOOKUP($A91,'BO M'!$S$4:$Y$46,7,0),"")</f>
        <v/>
      </c>
      <c r="O91" s="14" t="str">
        <f>IFERROR(VLOOKUP($A91,'Szaga TR150 M'!$J$2:$P$22,7,0),"")</f>
        <v/>
      </c>
      <c r="P91" s="14" t="str">
        <f>IFERROR(VLOOKUP($A91,'Rajd Konwalii M'!$L$2:$R$48,7,0),"")</f>
        <v/>
      </c>
      <c r="Q91" s="14">
        <f>IFERROR(VLOOKUP($A91,'Korno M'!$BE$1:$BK$53,7,0),"")</f>
        <v>87.709497206703887</v>
      </c>
      <c r="R91" s="14" t="str">
        <f>IFERROR(VLOOKUP($A91,'Abentojra M'!$J$1:$P$48,7,0),"")</f>
        <v/>
      </c>
      <c r="S91" s="14" t="str">
        <f>IFERROR(VLOOKUP($A91,'Mordownik M'!$P$5:$V$54,7,0),"")</f>
        <v/>
      </c>
      <c r="T91" s="14" t="str">
        <f>IFERROR(VLOOKUP($A91,'XI Kompas M'!$M$1:$S$35,7,0),"")</f>
        <v/>
      </c>
      <c r="U91" s="14" t="str">
        <f>IFERROR(VLOOKUP($A91,'H52 200 M'!$AL$6:$AR$102,7,0),"")</f>
        <v/>
      </c>
      <c r="V91" s="14" t="str">
        <f>IFERROR(VLOOKUP($A91,'XII Szago M'!$AH$2:$AN$67,7,0),"")</f>
        <v/>
      </c>
      <c r="W91" s="14" t="str">
        <f>IFERROR(VLOOKUP($A91,'Masakra TR200 M'!$AN$5:$AT$34,7,0),"")</f>
        <v/>
      </c>
      <c r="X91" s="10">
        <f>IFERROR(LARGE(Z91:AL91,1),0)+IFERROR(LARGE(Z91:AL91,2),0)</f>
        <v>85.186929239380873</v>
      </c>
      <c r="Y91" s="10">
        <f>IFERROR(LARGE(Z91:AL91,3),0)+IFERROR(LARGE(Z91:AL91,4),0)</f>
        <v>0</v>
      </c>
      <c r="Z91" s="14" t="str">
        <f>IFERROR(VLOOKUP(A91,'Wiosenne 360 M'!$L$2:$R$18,7,0),"")</f>
        <v/>
      </c>
      <c r="AA91" s="36">
        <f>IFERROR(VLOOKUP(A91,'NMnO M'!$AX$5:$BD$43,7,0),"")</f>
        <v>37.055389628020627</v>
      </c>
      <c r="AB91" s="36" t="str">
        <f>IFERROR(VLOOKUP(A91,'XI Szago M'!$J$3:$Q$50,7,0),"")</f>
        <v/>
      </c>
      <c r="AC91" s="14" t="str">
        <f>IFERROR(VLOOKUP($A91,'H51 100 M'!$AC$6:$AJ$153,7,0),"")</f>
        <v/>
      </c>
      <c r="AD91" s="14" t="str">
        <f>IFERROR(VLOOKUP($A91,'Harce M'!$K$6:$Q$26,7,0),"")</f>
        <v/>
      </c>
      <c r="AE91" s="14" t="str">
        <f>IFERROR(VLOOKUP($A91,'Grassor TR150 M'!$BL$4:$BR$10,7,0),"")</f>
        <v/>
      </c>
      <c r="AF91" s="36" t="str">
        <f>IFERROR(VLOOKUP($A91,'Pazur M'!$P$3:$V$29,7,0),"")</f>
        <v/>
      </c>
      <c r="AG91" s="14" t="str">
        <f>IFERROR(VLOOKUP($A91,'Szaga TR100 M'!$J$2:$P$25,7,0),"")</f>
        <v/>
      </c>
      <c r="AH91" s="36">
        <f>IFERROR(VLOOKUP($A91,'Odyseja M'!$G$2:$M$15,7,0),"")</f>
        <v>48.131539611360239</v>
      </c>
      <c r="AI91" s="36" t="str">
        <f>IFERROR(VLOOKUP($A91,'Trudy M'!$K$2:$Q$18,7,0),"")</f>
        <v/>
      </c>
      <c r="AJ91" s="14" t="str">
        <f>IFERROR(VLOOKUP($A91,'H52 100 M'!$AC$6:$AI$201,7,0),"")</f>
        <v/>
      </c>
      <c r="AK91" s="14" t="str">
        <f>IFERROR(VLOOKUP($A91,'Azymut Orient M'!$O$2:$U$23,7,0),"")</f>
        <v/>
      </c>
      <c r="AL91" s="14" t="str">
        <f>IFERROR(VLOOKUP($A91,'Masakra TR100 M'!$AB$5:$AH$14,7,0),"")</f>
        <v/>
      </c>
      <c r="AM91" s="501">
        <f>MIN(COUNT(F91:W91)+MIN(COUNT(Z91:AL91)/2,2),6)</f>
        <v>2</v>
      </c>
      <c r="AN91" s="15">
        <f>COUNTIF(F91:W91,"=100")</f>
        <v>0</v>
      </c>
      <c r="AO91" s="15">
        <f>COUNTIF(Z91:AL91,"=50")</f>
        <v>0</v>
      </c>
    </row>
    <row r="92" spans="1:41">
      <c r="A92">
        <v>180</v>
      </c>
      <c r="B92" s="40" t="str">
        <f>VLOOKUP($A92,id!$C:$H,6,0)</f>
        <v>Dzich Andrzej</v>
      </c>
      <c r="C92" s="40" t="str">
        <f>VLOOKUP($A92,id!$C:$H,4,0)</f>
        <v>Alive!</v>
      </c>
      <c r="D92" s="2">
        <f>IF(E91=E92,D91,ROW(B90))</f>
        <v>90</v>
      </c>
      <c r="E92" s="11">
        <f>LARGE(F92:Y92,1)+LARGE(F92:Y92,2)+IFERROR(LARGE(F92:Y92,3),0)+IFERROR(LARGE(F92:Y92,4),0)+IFERROR(LARGE(F92:Y92,5),0)+IFERROR(LARGE(F92:Y92,6),0)</f>
        <v>168.06472123214755</v>
      </c>
      <c r="F92" s="14"/>
      <c r="G92" s="14" t="str">
        <f>IFERROR(VLOOKUP($A92,'Złoto M'!AO:AU,7,0),"")</f>
        <v/>
      </c>
      <c r="H92" s="14">
        <f>IFERROR(VLOOKUP($A92,'H51 200 M'!$AL$6:$AS$99,7,0),"")</f>
        <v>52.998627439926409</v>
      </c>
      <c r="I92" s="14" t="str">
        <f>IFERROR(VLOOKUP($A92,'Dymno M'!$BD$3:$BJ$49,7,0),"")</f>
        <v/>
      </c>
      <c r="J92" s="37" t="str">
        <f>IFERROR(VLOOKUP($A92,'X Kompas M'!$L$2:$R$29,7,0),"")</f>
        <v/>
      </c>
      <c r="K92" s="16" t="str">
        <f>IFERROR(VLOOKUP($A92,'Dukty M'!$BH$2:$BN$42,7,0),"")</f>
        <v/>
      </c>
      <c r="L92" s="14" t="str">
        <f>IFERROR(VLOOKUP($A92,'Tropy M'!$O$2:$U$49,7,0),"")</f>
        <v/>
      </c>
      <c r="M92" s="14" t="str">
        <f>IFERROR(VLOOKUP($A92,'Grassor TR300 M'!$CR$4:$CX$37,7,0),"")</f>
        <v/>
      </c>
      <c r="N92" s="14" t="str">
        <f>IFERROR(VLOOKUP($A92,'BO M'!$S$4:$Y$46,7,0),"")</f>
        <v/>
      </c>
      <c r="O92" s="14" t="str">
        <f>IFERROR(VLOOKUP($A92,'Szaga TR150 M'!$J$2:$P$22,7,0),"")</f>
        <v/>
      </c>
      <c r="P92" s="14" t="str">
        <f>IFERROR(VLOOKUP($A92,'Rajd Konwalii M'!$L$2:$R$48,7,0),"")</f>
        <v/>
      </c>
      <c r="Q92" s="14" t="str">
        <f>IFERROR(VLOOKUP($A92,'Korno M'!$BE$1:$BK$53,7,0),"")</f>
        <v/>
      </c>
      <c r="R92" s="14" t="str">
        <f>IFERROR(VLOOKUP($A92,'Abentojra M'!$J$1:$P$48,7,0),"")</f>
        <v/>
      </c>
      <c r="S92" s="14" t="str">
        <f>IFERROR(VLOOKUP($A92,'Mordownik M'!$P$5:$V$54,7,0),"")</f>
        <v/>
      </c>
      <c r="T92" s="14" t="str">
        <f>IFERROR(VLOOKUP($A92,'XI Kompas M'!$M$1:$S$35,7,0),"")</f>
        <v/>
      </c>
      <c r="U92" s="14">
        <f>IFERROR(VLOOKUP($A92,'H52 200 M'!$AL$6:$AR$102,7,0),"")</f>
        <v>68.218286505158204</v>
      </c>
      <c r="V92" s="14">
        <f>IFERROR(VLOOKUP($A92,'XII Szago M'!$AH$2:$AN$67,7,0),"")</f>
        <v>46.847807287062942</v>
      </c>
      <c r="W92" s="14" t="str">
        <f>IFERROR(VLOOKUP($A92,'Masakra TR200 M'!$AN$5:$AT$34,7,0),"")</f>
        <v/>
      </c>
      <c r="X92" s="10">
        <f>IFERROR(LARGE(Z92:AL92,1),0)+IFERROR(LARGE(Z92:AL92,2),0)</f>
        <v>0</v>
      </c>
      <c r="Y92" s="10">
        <f>IFERROR(LARGE(Z92:AL92,3),0)+IFERROR(LARGE(Z92:AL92,4),0)</f>
        <v>0</v>
      </c>
      <c r="Z92" s="14" t="str">
        <f>IFERROR(VLOOKUP(A92,'Wiosenne 360 M'!$L$2:$R$18,7,0),"")</f>
        <v/>
      </c>
      <c r="AA92" s="36"/>
      <c r="AB92" s="36"/>
      <c r="AC92" s="14" t="str">
        <f>IFERROR(VLOOKUP($A92,'H51 100 M'!$AC$6:$AJ$153,7,0),"")</f>
        <v/>
      </c>
      <c r="AD92" s="14" t="str">
        <f>IFERROR(VLOOKUP($A92,'Harce M'!$K$6:$Q$26,7,0),"")</f>
        <v/>
      </c>
      <c r="AE92" s="14" t="str">
        <f>IFERROR(VLOOKUP($A92,'Grassor TR150 M'!$BL$4:$BR$10,7,0),"")</f>
        <v/>
      </c>
      <c r="AF92" s="36" t="str">
        <f>IFERROR(VLOOKUP($A92,'Pazur M'!$P$3:$V$29,7,0),"")</f>
        <v/>
      </c>
      <c r="AG92" s="14" t="str">
        <f>IFERROR(VLOOKUP($A92,'Szaga TR100 M'!$J$2:$P$25,7,0),"")</f>
        <v/>
      </c>
      <c r="AH92" s="36" t="str">
        <f>IFERROR(VLOOKUP($A92,'Odyseja M'!$G$2:$M$15,7,0),"")</f>
        <v/>
      </c>
      <c r="AI92" s="36" t="str">
        <f>IFERROR(VLOOKUP($A92,'Trudy M'!$K$2:$Q$18,7,0),"")</f>
        <v/>
      </c>
      <c r="AJ92" s="14" t="str">
        <f>IFERROR(VLOOKUP($A92,'H52 100 M'!$AC$6:$AI$201,7,0),"")</f>
        <v/>
      </c>
      <c r="AK92" s="14" t="str">
        <f>IFERROR(VLOOKUP($A92,'Azymut Orient M'!$O$2:$U$23,7,0),"")</f>
        <v/>
      </c>
      <c r="AL92" s="14" t="str">
        <f>IFERROR(VLOOKUP($A92,'Masakra TR100 M'!$AB$5:$AH$14,7,0),"")</f>
        <v/>
      </c>
      <c r="AM92" s="501">
        <f>MIN(COUNT(F92:W92)+MIN(COUNT(Z92:AL92)/2,2),6)</f>
        <v>3</v>
      </c>
      <c r="AN92" s="15">
        <f>COUNTIF(F92:W92,"=100")</f>
        <v>0</v>
      </c>
      <c r="AO92" s="15">
        <f>COUNTIF(Z92:AL92,"=50")</f>
        <v>0</v>
      </c>
    </row>
    <row r="93" spans="1:41">
      <c r="A93">
        <v>79</v>
      </c>
      <c r="B93" s="40" t="str">
        <f>VLOOKUP($A93,id!$C:$H,6,0)</f>
        <v>Filipiuk Tomasz</v>
      </c>
      <c r="C93" s="40">
        <f>VLOOKUP($A93,id!$C:$H,4,0)</f>
        <v>0</v>
      </c>
      <c r="D93" s="2">
        <f>IF(E92=E93,D92,ROW(B91))</f>
        <v>91</v>
      </c>
      <c r="E93" s="11">
        <f>LARGE(F93:Y93,1)+LARGE(F93:Y93,2)+IFERROR(LARGE(F93:Y93,3),0)+IFERROR(LARGE(F93:Y93,4),0)+IFERROR(LARGE(F93:Y93,5),0)+IFERROR(LARGE(F93:Y93,6),0)</f>
        <v>167.95134513684843</v>
      </c>
      <c r="F93" s="14"/>
      <c r="G93" s="14">
        <f>IFERROR(VLOOKUP($A93,'Złoto M'!AO:AU,7,0),"")</f>
        <v>62.231520223152025</v>
      </c>
      <c r="H93" s="14" t="str">
        <f>IFERROR(VLOOKUP($A93,'H51 200 M'!$AL$6:$AS$99,7,0),"")</f>
        <v/>
      </c>
      <c r="I93" s="14" t="str">
        <f>IFERROR(VLOOKUP($A93,'Dymno M'!$BD$3:$BJ$49,7,0),"")</f>
        <v/>
      </c>
      <c r="J93" s="37" t="str">
        <f>IFERROR(VLOOKUP($A93,'X Kompas M'!$L$2:$R$29,7,0),"")</f>
        <v/>
      </c>
      <c r="K93" s="16" t="str">
        <f>IFERROR(VLOOKUP($A93,'Dukty M'!$BH$2:$BN$42,7,0),"")</f>
        <v/>
      </c>
      <c r="L93" s="14" t="str">
        <f>IFERROR(VLOOKUP($A93,'Tropy M'!$O$2:$U$49,7,0),"")</f>
        <v/>
      </c>
      <c r="M93" s="14" t="str">
        <f>IFERROR(VLOOKUP($A93,'Grassor TR300 M'!$CR$4:$CX$37,7,0),"")</f>
        <v/>
      </c>
      <c r="N93" s="14" t="str">
        <f>IFERROR(VLOOKUP($A93,'BO M'!$S$4:$Y$46,7,0),"")</f>
        <v/>
      </c>
      <c r="O93" s="14" t="str">
        <f>IFERROR(VLOOKUP($A93,'Szaga TR150 M'!$J$2:$P$22,7,0),"")</f>
        <v/>
      </c>
      <c r="P93" s="14" t="str">
        <f>IFERROR(VLOOKUP($A93,'Rajd Konwalii M'!$L$2:$R$48,7,0),"")</f>
        <v/>
      </c>
      <c r="Q93" s="14" t="str">
        <f>IFERROR(VLOOKUP($A93,'Korno M'!$BE$1:$BK$53,7,0),"")</f>
        <v/>
      </c>
      <c r="R93" s="14" t="str">
        <f>IFERROR(VLOOKUP($A93,'Abentojra M'!$J$1:$P$48,7,0),"")</f>
        <v/>
      </c>
      <c r="S93" s="14" t="str">
        <f>IFERROR(VLOOKUP($A93,'Mordownik M'!$P$5:$V$54,7,0),"")</f>
        <v/>
      </c>
      <c r="T93" s="14" t="str">
        <f>IFERROR(VLOOKUP($A93,'XI Kompas M'!$M$1:$S$35,7,0),"")</f>
        <v/>
      </c>
      <c r="U93" s="14" t="str">
        <f>IFERROR(VLOOKUP($A93,'H52 200 M'!$AL$6:$AR$102,7,0),"")</f>
        <v/>
      </c>
      <c r="V93" s="14" t="str">
        <f>IFERROR(VLOOKUP($A93,'XII Szago M'!$AH$2:$AN$67,7,0),"")</f>
        <v/>
      </c>
      <c r="W93" s="14" t="str">
        <f>IFERROR(VLOOKUP($A93,'Masakra TR200 M'!$AN$5:$AT$34,7,0),"")</f>
        <v/>
      </c>
      <c r="X93" s="10">
        <f>IFERROR(LARGE(Z93:AL93,1),0)+IFERROR(LARGE(Z93:AL93,2),0)</f>
        <v>74.089077787259598</v>
      </c>
      <c r="Y93" s="10">
        <f>IFERROR(LARGE(Z93:AL93,3),0)+IFERROR(LARGE(Z93:AL93,4),0)</f>
        <v>31.630747126436788</v>
      </c>
      <c r="Z93" s="14" t="str">
        <f>IFERROR(VLOOKUP(A93,'Wiosenne 360 M'!$L$2:$R$18,7,0),"")</f>
        <v/>
      </c>
      <c r="AA93" s="36" t="str">
        <f>IFERROR(VLOOKUP(A93,'NMnO M'!$AX$5:$BD$43,7,0),"")</f>
        <v/>
      </c>
      <c r="AB93" s="36" t="str">
        <f>IFERROR(VLOOKUP(A93,'XI Szago M'!$J$3:$Q$50,7,0),"")</f>
        <v/>
      </c>
      <c r="AC93" s="14">
        <f>IFERROR(VLOOKUP($A93,'H51 100 M'!$AC$6:$AJ$153,7,0),"")</f>
        <v>37.384712571067602</v>
      </c>
      <c r="AD93" s="14" t="str">
        <f>IFERROR(VLOOKUP($A93,'Harce M'!$K$6:$Q$26,7,0),"")</f>
        <v/>
      </c>
      <c r="AE93" s="14" t="str">
        <f>IFERROR(VLOOKUP($A93,'Grassor TR150 M'!$BL$4:$BR$10,7,0),"")</f>
        <v/>
      </c>
      <c r="AF93" s="36" t="str">
        <f>IFERROR(VLOOKUP($A93,'Pazur M'!$P$3:$V$29,7,0),"")</f>
        <v/>
      </c>
      <c r="AG93" s="14" t="str">
        <f>IFERROR(VLOOKUP($A93,'Szaga TR100 M'!$J$2:$P$25,7,0),"")</f>
        <v/>
      </c>
      <c r="AH93" s="36" t="str">
        <f>IFERROR(VLOOKUP($A93,'Odyseja M'!$G$2:$M$15,7,0),"")</f>
        <v/>
      </c>
      <c r="AI93" s="36" t="str">
        <f>IFERROR(VLOOKUP($A93,'Trudy M'!$K$2:$Q$18,7,0),"")</f>
        <v/>
      </c>
      <c r="AJ93" s="14">
        <f>IFERROR(VLOOKUP($A93,'H52 100 M'!$AC$6:$AI$201,7,0),"")</f>
        <v>36.704365216191995</v>
      </c>
      <c r="AK93" s="14">
        <f>IFERROR(VLOOKUP($A93,'Azymut Orient M'!$O$2:$U$23,7,0),"")</f>
        <v>31.630747126436788</v>
      </c>
      <c r="AL93" s="14" t="str">
        <f>IFERROR(VLOOKUP($A93,'Masakra TR100 M'!$AB$5:$AH$14,7,0),"")</f>
        <v/>
      </c>
      <c r="AM93" s="501">
        <f>MIN(COUNT(F93:W93)+MIN(COUNT(Z93:AL93)/2,2),6)</f>
        <v>2.5</v>
      </c>
      <c r="AN93" s="15">
        <f>COUNTIF(F93:W93,"=100")</f>
        <v>0</v>
      </c>
      <c r="AO93" s="15">
        <f>COUNTIF(Z93:AL93,"=50")</f>
        <v>0</v>
      </c>
    </row>
    <row r="94" spans="1:41">
      <c r="A94">
        <v>133</v>
      </c>
      <c r="B94" s="40" t="str">
        <f>VLOOKUP($A94,id!$C:$H,6,0)</f>
        <v>Mierzwicki Krzysztof</v>
      </c>
      <c r="C94" s="40" t="str">
        <f>VLOOKUP($A94,id!$C:$H,4,0)</f>
        <v>Mazurskie Tropy</v>
      </c>
      <c r="D94" s="2">
        <f>IF(E93=E94,D93,ROW(B92))</f>
        <v>92</v>
      </c>
      <c r="E94" s="11">
        <f>LARGE(F94:Y94,1)+LARGE(F94:Y94,2)+IFERROR(LARGE(F94:Y94,3),0)+IFERROR(LARGE(F94:Y94,4),0)+IFERROR(LARGE(F94:Y94,5),0)+IFERROR(LARGE(F94:Y94,6),0)</f>
        <v>162.78599485894023</v>
      </c>
      <c r="F94" s="14"/>
      <c r="G94" s="14" t="str">
        <f>IFERROR(VLOOKUP($A94,'Złoto M'!AO:AU,7,0),"")</f>
        <v/>
      </c>
      <c r="H94" s="14" t="str">
        <f>IFERROR(VLOOKUP($A94,'H51 200 M'!$AL$6:$AS$99,7,0),"")</f>
        <v/>
      </c>
      <c r="I94" s="14">
        <f>IFERROR(VLOOKUP($A94,'Dymno M'!$BD$3:$BJ$49,7,0),"")</f>
        <v>42.051038882662283</v>
      </c>
      <c r="J94" s="37" t="str">
        <f>IFERROR(VLOOKUP($A94,'X Kompas M'!$L$2:$R$29,7,0),"")</f>
        <v/>
      </c>
      <c r="K94" s="16" t="str">
        <f>IFERROR(VLOOKUP($A94,'Dukty M'!$BH$2:$BN$42,7,0),"")</f>
        <v/>
      </c>
      <c r="L94" s="14" t="str">
        <f>IFERROR(VLOOKUP($A94,'Tropy M'!$O$2:$U$49,7,0),"")</f>
        <v/>
      </c>
      <c r="M94" s="14" t="str">
        <f>IFERROR(VLOOKUP($A94,'Grassor TR300 M'!$CR$4:$CX$37,7,0),"")</f>
        <v/>
      </c>
      <c r="N94" s="14">
        <f>IFERROR(VLOOKUP($A94,'BO M'!$S$4:$Y$46,7,0),"")</f>
        <v>0</v>
      </c>
      <c r="O94" s="14">
        <f>IFERROR(VLOOKUP($A94,'Szaga TR150 M'!$J$2:$P$22,7,0),"")</f>
        <v>26.183266123788325</v>
      </c>
      <c r="P94" s="14" t="str">
        <f>IFERROR(VLOOKUP($A94,'Rajd Konwalii M'!$L$2:$R$48,7,0),"")</f>
        <v/>
      </c>
      <c r="Q94" s="14" t="str">
        <f>IFERROR(VLOOKUP($A94,'Korno M'!$BE$1:$BK$53,7,0),"")</f>
        <v/>
      </c>
      <c r="R94" s="14">
        <f>IFERROR(VLOOKUP($A94,'Abentojra M'!$J$1:$P$48,7,0),"")</f>
        <v>67.458706606942926</v>
      </c>
      <c r="S94" s="14" t="str">
        <f>IFERROR(VLOOKUP($A94,'Mordownik M'!$P$5:$V$54,7,0),"")</f>
        <v/>
      </c>
      <c r="T94" s="14" t="str">
        <f>IFERROR(VLOOKUP($A94,'XI Kompas M'!$M$1:$S$35,7,0),"")</f>
        <v/>
      </c>
      <c r="U94" s="14" t="str">
        <f>IFERROR(VLOOKUP($A94,'H52 200 M'!$AL$6:$AR$102,7,0),"")</f>
        <v/>
      </c>
      <c r="V94" s="14" t="str">
        <f>IFERROR(VLOOKUP($A94,'XII Szago M'!$AH$2:$AN$67,7,0),"")</f>
        <v/>
      </c>
      <c r="W94" s="14" t="str">
        <f>IFERROR(VLOOKUP($A94,'Masakra TR200 M'!$AN$5:$AT$34,7,0),"")</f>
        <v/>
      </c>
      <c r="X94" s="10">
        <f>IFERROR(LARGE(Z94:AL94,1),0)+IFERROR(LARGE(Z94:AL94,2),0)</f>
        <v>27.092983245546694</v>
      </c>
      <c r="Y94" s="10">
        <f>IFERROR(LARGE(Z94:AL94,3),0)+IFERROR(LARGE(Z94:AL94,4),0)</f>
        <v>0</v>
      </c>
      <c r="Z94" s="14">
        <f>IFERROR(VLOOKUP(A94,'Wiosenne 360 M'!$L$2:$R$18,7,0),"")</f>
        <v>27.092983245546694</v>
      </c>
      <c r="AA94" s="36"/>
      <c r="AB94" s="36" t="str">
        <f>IFERROR(VLOOKUP(A94,'XI Szago M'!$J$3:$Q$50,7,0),"")</f>
        <v/>
      </c>
      <c r="AC94" s="14" t="str">
        <f>IFERROR(VLOOKUP($A94,'H51 100 M'!$AC$6:$AJ$153,7,0),"")</f>
        <v/>
      </c>
      <c r="AD94" s="14" t="str">
        <f>IFERROR(VLOOKUP($A94,'Harce M'!$K$6:$Q$26,7,0),"")</f>
        <v/>
      </c>
      <c r="AE94" s="14" t="str">
        <f>IFERROR(VLOOKUP($A94,'Grassor TR150 M'!$BL$4:$BR$10,7,0),"")</f>
        <v/>
      </c>
      <c r="AF94" s="36" t="str">
        <f>IFERROR(VLOOKUP($A94,'Pazur M'!$P$3:$V$29,7,0),"")</f>
        <v/>
      </c>
      <c r="AG94" s="14" t="str">
        <f>IFERROR(VLOOKUP($A94,'Szaga TR100 M'!$J$2:$P$25,7,0),"")</f>
        <v/>
      </c>
      <c r="AH94" s="36" t="str">
        <f>IFERROR(VLOOKUP($A94,'Odyseja M'!$G$2:$M$15,7,0),"")</f>
        <v/>
      </c>
      <c r="AI94" s="36" t="str">
        <f>IFERROR(VLOOKUP($A94,'Trudy M'!$K$2:$Q$18,7,0),"")</f>
        <v/>
      </c>
      <c r="AJ94" s="14" t="str">
        <f>IFERROR(VLOOKUP($A94,'H52 100 M'!$AC$6:$AI$201,7,0),"")</f>
        <v/>
      </c>
      <c r="AK94" s="14" t="str">
        <f>IFERROR(VLOOKUP($A94,'Azymut Orient M'!$O$2:$U$23,7,0),"")</f>
        <v/>
      </c>
      <c r="AL94" s="14" t="str">
        <f>IFERROR(VLOOKUP($A94,'Masakra TR100 M'!$AB$5:$AH$14,7,0),"")</f>
        <v/>
      </c>
      <c r="AM94" s="501">
        <f>MIN(COUNT(F94:W94)+MIN(COUNT(Z94:AL94)/2,2),6)</f>
        <v>4.5</v>
      </c>
      <c r="AN94" s="15">
        <f>COUNTIF(F94:W94,"=100")</f>
        <v>0</v>
      </c>
      <c r="AO94" s="15">
        <f>COUNTIF(Z94:AL94,"=50")</f>
        <v>0</v>
      </c>
    </row>
    <row r="95" spans="1:41">
      <c r="A95">
        <v>413</v>
      </c>
      <c r="B95" s="40" t="str">
        <f>VLOOKUP($A95,id!$C:$H,6,0)</f>
        <v>Lipiński Tomasz</v>
      </c>
      <c r="C95" s="40">
        <f>VLOOKUP($A95,id!$C:$H,4,0)</f>
        <v>0</v>
      </c>
      <c r="D95" s="2">
        <f>IF(E94=E95,D94,ROW(B93))</f>
        <v>93</v>
      </c>
      <c r="E95" s="11">
        <f>LARGE(F95:Y95,1)+LARGE(F95:Y95,2)+IFERROR(LARGE(F95:Y95,3),0)+IFERROR(LARGE(F95:Y95,4),0)+IFERROR(LARGE(F95:Y95,5),0)+IFERROR(LARGE(F95:Y95,6),0)</f>
        <v>162.64583717127667</v>
      </c>
      <c r="F95" s="14"/>
      <c r="G95" s="14"/>
      <c r="H95" s="14"/>
      <c r="I95" s="14"/>
      <c r="J95" s="37">
        <f>IFERROR(VLOOKUP($A95,'X Kompas M'!$L$2:$R$29,7,0),"")</f>
        <v>76.767676767676761</v>
      </c>
      <c r="K95" s="16">
        <f>IFERROR(VLOOKUP($A95,'Dukty M'!$BH$2:$BN$42,7,0),"")</f>
        <v>55.770466823873591</v>
      </c>
      <c r="L95" s="14" t="str">
        <f>IFERROR(VLOOKUP($A95,'Tropy M'!$O$2:$U$49,7,0),"")</f>
        <v/>
      </c>
      <c r="M95" s="14" t="str">
        <f>IFERROR(VLOOKUP($A95,'Grassor TR300 M'!$CR$4:$CX$37,7,0),"")</f>
        <v/>
      </c>
      <c r="N95" s="14" t="str">
        <f>IFERROR(VLOOKUP($A95,'BO M'!$S$4:$Y$46,7,0),"")</f>
        <v/>
      </c>
      <c r="O95" s="14" t="str">
        <f>IFERROR(VLOOKUP($A95,'Szaga TR150 M'!$J$2:$P$22,7,0),"")</f>
        <v/>
      </c>
      <c r="P95" s="14" t="str">
        <f>IFERROR(VLOOKUP($A95,'Rajd Konwalii M'!$L$2:$R$48,7,0),"")</f>
        <v/>
      </c>
      <c r="Q95" s="14" t="str">
        <f>IFERROR(VLOOKUP($A95,'Korno M'!$BE$1:$BK$53,7,0),"")</f>
        <v/>
      </c>
      <c r="R95" s="14" t="str">
        <f>IFERROR(VLOOKUP($A95,'Abentojra M'!$J$1:$P$48,7,0),"")</f>
        <v/>
      </c>
      <c r="S95" s="14" t="str">
        <f>IFERROR(VLOOKUP($A95,'Mordownik M'!$P$5:$V$54,7,0),"")</f>
        <v/>
      </c>
      <c r="T95" s="14" t="str">
        <f>IFERROR(VLOOKUP($A95,'XI Kompas M'!$M$1:$S$35,7,0),"")</f>
        <v/>
      </c>
      <c r="U95" s="14" t="str">
        <f>IFERROR(VLOOKUP($A95,'H52 200 M'!$AL$6:$AR$102,7,0),"")</f>
        <v/>
      </c>
      <c r="V95" s="14" t="str">
        <f>IFERROR(VLOOKUP($A95,'XII Szago M'!$AH$2:$AN$67,7,0),"")</f>
        <v/>
      </c>
      <c r="W95" s="14" t="str">
        <f>IFERROR(VLOOKUP($A95,'Masakra TR200 M'!$AN$5:$AT$34,7,0),"")</f>
        <v/>
      </c>
      <c r="X95" s="10">
        <f>IFERROR(LARGE(Z95:AL95,1),0)+IFERROR(LARGE(Z95:AL95,2),0)</f>
        <v>30.10769357972632</v>
      </c>
      <c r="Y95" s="10">
        <f>IFERROR(LARGE(Z95:AL95,3),0)+IFERROR(LARGE(Z95:AL95,4),0)</f>
        <v>0</v>
      </c>
      <c r="Z95" s="14"/>
      <c r="AA95" s="36"/>
      <c r="AB95" s="36"/>
      <c r="AC95" s="14"/>
      <c r="AD95" s="14"/>
      <c r="AE95" s="14" t="str">
        <f>IFERROR(VLOOKUP($A95,'Grassor TR150 M'!$BL$4:$BR$10,7,0),"")</f>
        <v/>
      </c>
      <c r="AF95" s="36">
        <f>IFERROR(VLOOKUP($A95,'Pazur M'!$P$3:$V$29,7,0),"")</f>
        <v>30.10769357972632</v>
      </c>
      <c r="AG95" s="14" t="str">
        <f>IFERROR(VLOOKUP($A95,'Szaga TR100 M'!$J$2:$P$25,7,0),"")</f>
        <v/>
      </c>
      <c r="AH95" s="36" t="str">
        <f>IFERROR(VLOOKUP($A95,'Odyseja M'!$G$2:$M$15,7,0),"")</f>
        <v/>
      </c>
      <c r="AI95" s="36" t="str">
        <f>IFERROR(VLOOKUP($A95,'Trudy M'!$K$2:$Q$18,7,0),"")</f>
        <v/>
      </c>
      <c r="AJ95" s="14" t="str">
        <f>IFERROR(VLOOKUP($A95,'H52 100 M'!$AC$6:$AI$201,7,0),"")</f>
        <v/>
      </c>
      <c r="AK95" s="14" t="str">
        <f>IFERROR(VLOOKUP($A95,'Azymut Orient M'!$O$2:$U$23,7,0),"")</f>
        <v/>
      </c>
      <c r="AL95" s="14" t="str">
        <f>IFERROR(VLOOKUP($A95,'Masakra TR100 M'!$AB$5:$AH$14,7,0),"")</f>
        <v/>
      </c>
      <c r="AM95" s="501">
        <f>MIN(COUNT(F95:W95)+MIN(COUNT(Z95:AL95)/2,2),6)</f>
        <v>2.5</v>
      </c>
      <c r="AN95" s="15">
        <f>COUNTIF(F95:W95,"=100")</f>
        <v>0</v>
      </c>
      <c r="AO95" s="15">
        <f>COUNTIF(Z95:AL95,"=50")</f>
        <v>0</v>
      </c>
    </row>
    <row r="96" spans="1:41">
      <c r="A96">
        <v>81</v>
      </c>
      <c r="B96" s="40" t="str">
        <f>VLOOKUP($A96,id!$C:$H,6,0)</f>
        <v>Kotkowski Kamil</v>
      </c>
      <c r="C96" s="40" t="str">
        <f>VLOOKUP($A96,id!$C:$H,4,0)</f>
        <v>Królowie Lasu</v>
      </c>
      <c r="D96" s="2">
        <f>IF(E95=E96,D95,ROW(B94))</f>
        <v>94</v>
      </c>
      <c r="E96" s="11">
        <f>LARGE(F96:Y96,1)+LARGE(F96:Y96,2)+IFERROR(LARGE(F96:Y96,3),0)+IFERROR(LARGE(F96:Y96,4),0)+IFERROR(LARGE(F96:Y96,5),0)+IFERROR(LARGE(F96:Y96,6),0)</f>
        <v>161.63758484324731</v>
      </c>
      <c r="F96" s="14"/>
      <c r="G96" s="14">
        <f>IFERROR(VLOOKUP($A96,'Złoto M'!AO:AU,7,0),"")</f>
        <v>58.737820842203142</v>
      </c>
      <c r="H96" s="14" t="str">
        <f>IFERROR(VLOOKUP($A96,'H51 200 M'!$AL$6:$AS$99,7,0),"")</f>
        <v/>
      </c>
      <c r="I96" s="14" t="str">
        <f>IFERROR(VLOOKUP($A96,'Dymno M'!$BD$3:$BJ$49,7,0),"")</f>
        <v/>
      </c>
      <c r="J96" s="37" t="str">
        <f>IFERROR(VLOOKUP($A96,'X Kompas M'!$L$2:$R$29,7,0),"")</f>
        <v/>
      </c>
      <c r="K96" s="16" t="str">
        <f>IFERROR(VLOOKUP($A96,'Dukty M'!$BH$2:$BN$42,7,0),"")</f>
        <v/>
      </c>
      <c r="L96" s="14" t="str">
        <f>IFERROR(VLOOKUP($A96,'Tropy M'!$O$2:$U$49,7,0),"")</f>
        <v/>
      </c>
      <c r="M96" s="14" t="str">
        <f>IFERROR(VLOOKUP($A96,'Grassor TR300 M'!$CR$4:$CX$37,7,0),"")</f>
        <v/>
      </c>
      <c r="N96" s="14" t="str">
        <f>IFERROR(VLOOKUP($A96,'BO M'!$S$4:$Y$46,7,0),"")</f>
        <v/>
      </c>
      <c r="O96" s="14" t="str">
        <f>IFERROR(VLOOKUP($A96,'Szaga TR150 M'!$J$2:$P$22,7,0),"")</f>
        <v/>
      </c>
      <c r="P96" s="14" t="str">
        <f>IFERROR(VLOOKUP($A96,'Rajd Konwalii M'!$L$2:$R$48,7,0),"")</f>
        <v/>
      </c>
      <c r="Q96" s="14" t="str">
        <f>IFERROR(VLOOKUP($A96,'Korno M'!$BE$1:$BK$53,7,0),"")</f>
        <v/>
      </c>
      <c r="R96" s="14" t="str">
        <f>IFERROR(VLOOKUP($A96,'Abentojra M'!$J$1:$P$48,7,0),"")</f>
        <v/>
      </c>
      <c r="S96" s="14" t="str">
        <f>IFERROR(VLOOKUP($A96,'Mordownik M'!$P$5:$V$54,7,0),"")</f>
        <v/>
      </c>
      <c r="T96" s="14" t="str">
        <f>IFERROR(VLOOKUP($A96,'XI Kompas M'!$M$1:$S$35,7,0),"")</f>
        <v/>
      </c>
      <c r="U96" s="14" t="str">
        <f>IFERROR(VLOOKUP($A96,'H52 200 M'!$AL$6:$AR$102,7,0),"")</f>
        <v/>
      </c>
      <c r="V96" s="14" t="str">
        <f>IFERROR(VLOOKUP($A96,'XII Szago M'!$AH$2:$AN$67,7,0),"")</f>
        <v/>
      </c>
      <c r="W96" s="14" t="str">
        <f>IFERROR(VLOOKUP($A96,'Masakra TR200 M'!$AN$5:$AT$34,7,0),"")</f>
        <v/>
      </c>
      <c r="X96" s="10">
        <f>IFERROR(LARGE(Z96:AL96,1),0)+IFERROR(LARGE(Z96:AL96,2),0)</f>
        <v>78.868549390226718</v>
      </c>
      <c r="Y96" s="10">
        <f>IFERROR(LARGE(Z96:AL96,3),0)+IFERROR(LARGE(Z96:AL96,4),0)</f>
        <v>24.031214610817432</v>
      </c>
      <c r="Z96" s="14" t="str">
        <f>IFERROR(VLOOKUP(A96,'Wiosenne 360 M'!$L$2:$R$18,7,0),"")</f>
        <v/>
      </c>
      <c r="AA96" s="36" t="str">
        <f>IFERROR(VLOOKUP(A96,'NMnO M'!$AX$5:$BD$43,7,0),"")</f>
        <v/>
      </c>
      <c r="AB96" s="36">
        <f>IFERROR(VLOOKUP(A96,'XI Szago M'!$J$3:$Q$50,7,0),"")</f>
        <v>24.031214610817432</v>
      </c>
      <c r="AC96" s="14">
        <f>IFERROR(VLOOKUP($A96,'H51 100 M'!$AC$6:$AJ$153,7,0),"")</f>
        <v>37.126725219573416</v>
      </c>
      <c r="AD96" s="14" t="str">
        <f>IFERROR(VLOOKUP($A96,'Harce M'!$K$6:$Q$26,7,0),"")</f>
        <v/>
      </c>
      <c r="AE96" s="14" t="str">
        <f>IFERROR(VLOOKUP($A96,'Grassor TR150 M'!$BL$4:$BR$10,7,0),"")</f>
        <v/>
      </c>
      <c r="AF96" s="36" t="str">
        <f>IFERROR(VLOOKUP($A96,'Pazur M'!$P$3:$V$29,7,0),"")</f>
        <v/>
      </c>
      <c r="AG96" s="14" t="str">
        <f>IFERROR(VLOOKUP($A96,'Szaga TR100 M'!$J$2:$P$25,7,0),"")</f>
        <v/>
      </c>
      <c r="AH96" s="36" t="str">
        <f>IFERROR(VLOOKUP($A96,'Odyseja M'!$G$2:$M$15,7,0),"")</f>
        <v/>
      </c>
      <c r="AI96" s="36" t="str">
        <f>IFERROR(VLOOKUP($A96,'Trudy M'!$K$2:$Q$18,7,0),"")</f>
        <v/>
      </c>
      <c r="AJ96" s="14">
        <f>IFERROR(VLOOKUP($A96,'H52 100 M'!$AC$6:$AI$201,7,0),"")</f>
        <v>41.741824170653295</v>
      </c>
      <c r="AK96" s="14" t="str">
        <f>IFERROR(VLOOKUP($A96,'Azymut Orient M'!$O$2:$U$23,7,0),"")</f>
        <v/>
      </c>
      <c r="AL96" s="14" t="str">
        <f>IFERROR(VLOOKUP($A96,'Masakra TR100 M'!$AB$5:$AH$14,7,0),"")</f>
        <v/>
      </c>
      <c r="AM96" s="501">
        <f>MIN(COUNT(F96:W96)+MIN(COUNT(Z96:AL96)/2,2),6)</f>
        <v>2.5</v>
      </c>
      <c r="AN96" s="15">
        <f>COUNTIF(F96:W96,"=100")</f>
        <v>0</v>
      </c>
      <c r="AO96" s="15">
        <f>COUNTIF(Z96:AL96,"=50")</f>
        <v>0</v>
      </c>
    </row>
    <row r="97" spans="1:41">
      <c r="A97">
        <v>38</v>
      </c>
      <c r="B97" s="40" t="str">
        <f>VLOOKUP($A97,id!$C:$H,6,0)</f>
        <v>Gładysiak Przemysław</v>
      </c>
      <c r="C97" s="40">
        <f>VLOOKUP($A97,id!$C:$H,4,0)</f>
        <v>0</v>
      </c>
      <c r="D97" s="2">
        <f>IF(E96=E97,D96,ROW(B95))</f>
        <v>95</v>
      </c>
      <c r="E97" s="11">
        <f>LARGE(F97:Y97,1)+LARGE(F97:Y97,2)+IFERROR(LARGE(F97:Y97,3),0)+IFERROR(LARGE(F97:Y97,4),0)+IFERROR(LARGE(F97:Y97,5),0)+IFERROR(LARGE(F97:Y97,6),0)</f>
        <v>161.46849307058491</v>
      </c>
      <c r="F97" s="14">
        <f>IFERROR(VLOOKUP(A97,'Róża M'!I:Q,7,0),"")</f>
        <v>63.648740639891052</v>
      </c>
      <c r="G97" s="14" t="str">
        <f>IFERROR(VLOOKUP($A97,'Złoto M'!AO:AU,7,0),"")</f>
        <v/>
      </c>
      <c r="H97" s="14" t="str">
        <f>IFERROR(VLOOKUP($A97,'H51 200 M'!$AL$6:$AS$99,7,0),"")</f>
        <v/>
      </c>
      <c r="I97" s="14" t="str">
        <f>IFERROR(VLOOKUP($A97,'Dymno M'!$BD$3:$BJ$49,7,0),"")</f>
        <v/>
      </c>
      <c r="J97" s="37" t="str">
        <f>IFERROR(VLOOKUP($A97,'X Kompas M'!$L$2:$R$29,7,0),"")</f>
        <v/>
      </c>
      <c r="K97" s="16" t="str">
        <f>IFERROR(VLOOKUP($A97,'Dukty M'!$BH$2:$BN$42,7,0),"")</f>
        <v/>
      </c>
      <c r="L97" s="14" t="str">
        <f>IFERROR(VLOOKUP($A97,'Tropy M'!$O$2:$U$49,7,0),"")</f>
        <v/>
      </c>
      <c r="M97" s="14" t="str">
        <f>IFERROR(VLOOKUP($A97,'Grassor TR300 M'!$CR$4:$CX$37,7,0),"")</f>
        <v/>
      </c>
      <c r="N97" s="14" t="str">
        <f>IFERROR(VLOOKUP($A97,'BO M'!$S$4:$Y$46,7,0),"")</f>
        <v/>
      </c>
      <c r="O97" s="14" t="str">
        <f>IFERROR(VLOOKUP($A97,'Szaga TR150 M'!$J$2:$P$22,7,0),"")</f>
        <v/>
      </c>
      <c r="P97" s="14">
        <f>IFERROR(VLOOKUP($A97,'Rajd Konwalii M'!$L$2:$R$48,7,0),"")</f>
        <v>61.928104575163403</v>
      </c>
      <c r="Q97" s="14" t="str">
        <f>IFERROR(VLOOKUP($A97,'Korno M'!$BE$1:$BK$53,7,0),"")</f>
        <v/>
      </c>
      <c r="R97" s="14" t="str">
        <f>IFERROR(VLOOKUP($A97,'Abentojra M'!$J$1:$P$48,7,0),"")</f>
        <v/>
      </c>
      <c r="S97" s="14" t="str">
        <f>IFERROR(VLOOKUP($A97,'Mordownik M'!$P$5:$V$54,7,0),"")</f>
        <v/>
      </c>
      <c r="T97" s="14" t="str">
        <f>IFERROR(VLOOKUP($A97,'XI Kompas M'!$M$1:$S$35,7,0),"")</f>
        <v/>
      </c>
      <c r="U97" s="14" t="str">
        <f>IFERROR(VLOOKUP($A97,'H52 200 M'!$AL$6:$AR$102,7,0),"")</f>
        <v/>
      </c>
      <c r="V97" s="14" t="str">
        <f>IFERROR(VLOOKUP($A97,'XII Szago M'!$AH$2:$AN$67,7,0),"")</f>
        <v/>
      </c>
      <c r="W97" s="14" t="str">
        <f>IFERROR(VLOOKUP($A97,'Masakra TR200 M'!$AN$5:$AT$34,7,0),"")</f>
        <v/>
      </c>
      <c r="X97" s="10">
        <f>IFERROR(LARGE(Z97:AL97,1),0)+IFERROR(LARGE(Z97:AL97,2),0)</f>
        <v>35.891647855530465</v>
      </c>
      <c r="Y97" s="10">
        <f>IFERROR(LARGE(Z97:AL97,3),0)+IFERROR(LARGE(Z97:AL97,4),0)</f>
        <v>0</v>
      </c>
      <c r="Z97" s="14" t="str">
        <f>IFERROR(VLOOKUP(A97,'Wiosenne 360 M'!$L$2:$R$18,7,0),"")</f>
        <v/>
      </c>
      <c r="AA97" s="36" t="str">
        <f>IFERROR(VLOOKUP(A97,'NMnO M'!$AX$5:$BD$43,7,0),"")</f>
        <v/>
      </c>
      <c r="AB97" s="36" t="str">
        <f>IFERROR(VLOOKUP(A97,'XI Szago M'!$J$3:$Q$50,7,0),"")</f>
        <v/>
      </c>
      <c r="AC97" s="14" t="str">
        <f>IFERROR(VLOOKUP($A97,'H51 100 M'!$AC$6:$AJ$153,7,0),"")</f>
        <v/>
      </c>
      <c r="AD97" s="14" t="str">
        <f>IFERROR(VLOOKUP($A97,'Harce M'!$K$6:$Q$26,7,0),"")</f>
        <v/>
      </c>
      <c r="AE97" s="14" t="str">
        <f>IFERROR(VLOOKUP($A97,'Grassor TR150 M'!$BL$4:$BR$10,7,0),"")</f>
        <v/>
      </c>
      <c r="AF97" s="36" t="str">
        <f>IFERROR(VLOOKUP($A97,'Pazur M'!$P$3:$V$29,7,0),"")</f>
        <v/>
      </c>
      <c r="AG97" s="14">
        <f>IFERROR(VLOOKUP($A97,'Szaga TR100 M'!$J$2:$P$25,7,0),"")</f>
        <v>35.891647855530465</v>
      </c>
      <c r="AH97" s="36" t="str">
        <f>IFERROR(VLOOKUP($A97,'Odyseja M'!$G$2:$M$15,7,0),"")</f>
        <v/>
      </c>
      <c r="AI97" s="36" t="str">
        <f>IFERROR(VLOOKUP($A97,'Trudy M'!$K$2:$Q$18,7,0),"")</f>
        <v/>
      </c>
      <c r="AJ97" s="14" t="str">
        <f>IFERROR(VLOOKUP($A97,'H52 100 M'!$AC$6:$AI$201,7,0),"")</f>
        <v/>
      </c>
      <c r="AK97" s="14" t="str">
        <f>IFERROR(VLOOKUP($A97,'Azymut Orient M'!$O$2:$U$23,7,0),"")</f>
        <v/>
      </c>
      <c r="AL97" s="14" t="str">
        <f>IFERROR(VLOOKUP($A97,'Masakra TR100 M'!$AB$5:$AH$14,7,0),"")</f>
        <v/>
      </c>
      <c r="AM97" s="501">
        <f>MIN(COUNT(F97:W97)+MIN(COUNT(Z97:AL97)/2,2),6)</f>
        <v>2.5</v>
      </c>
      <c r="AN97" s="15">
        <f>COUNTIF(F97:W97,"=100")</f>
        <v>0</v>
      </c>
      <c r="AO97" s="15">
        <f>COUNTIF(Z97:AL97,"=50")</f>
        <v>0</v>
      </c>
    </row>
    <row r="98" spans="1:41">
      <c r="A98">
        <v>219</v>
      </c>
      <c r="B98" s="40" t="str">
        <f>VLOOKUP($A98,id!$C:$H,6,0)</f>
        <v>Ćwirko Sławomir</v>
      </c>
      <c r="C98" s="40" t="str">
        <f>VLOOKUP($A98,id!$C:$H,4,0)</f>
        <v>STOPA Słupsk</v>
      </c>
      <c r="D98" s="2">
        <f>IF(E97=E98,D97,ROW(B96))</f>
        <v>96</v>
      </c>
      <c r="E98" s="11">
        <f>LARGE(F98:Y98,1)+LARGE(F98:Y98,2)+IFERROR(LARGE(F98:Y98,3),0)+IFERROR(LARGE(F98:Y98,4),0)+IFERROR(LARGE(F98:Y98,5),0)+IFERROR(LARGE(F98:Y98,6),0)</f>
        <v>161.00740610330647</v>
      </c>
      <c r="F98" s="14"/>
      <c r="G98" s="14" t="str">
        <f>IFERROR(VLOOKUP($A98,'Złoto M'!AO:AU,7,0),"")</f>
        <v/>
      </c>
      <c r="H98" s="14" t="str">
        <f>IFERROR(VLOOKUP($A98,'H51 200 M'!$AL$6:$AS$99,7,0),"")</f>
        <v/>
      </c>
      <c r="I98" s="14" t="str">
        <f>IFERROR(VLOOKUP($A98,'Dymno M'!$BD$3:$BJ$49,7,0),"")</f>
        <v/>
      </c>
      <c r="J98" s="37" t="str">
        <f>IFERROR(VLOOKUP($A98,'X Kompas M'!$L$2:$R$29,7,0),"")</f>
        <v/>
      </c>
      <c r="K98" s="16" t="str">
        <f>IFERROR(VLOOKUP($A98,'Dukty M'!$BH$2:$BN$42,7,0),"")</f>
        <v/>
      </c>
      <c r="L98" s="14" t="str">
        <f>IFERROR(VLOOKUP($A98,'Tropy M'!$O$2:$U$49,7,0),"")</f>
        <v/>
      </c>
      <c r="M98" s="14" t="str">
        <f>IFERROR(VLOOKUP($A98,'Grassor TR300 M'!$CR$4:$CX$37,7,0),"")</f>
        <v/>
      </c>
      <c r="N98" s="14" t="str">
        <f>IFERROR(VLOOKUP($A98,'BO M'!$S$4:$Y$46,7,0),"")</f>
        <v/>
      </c>
      <c r="O98" s="14" t="str">
        <f>IFERROR(VLOOKUP($A98,'Szaga TR150 M'!$J$2:$P$22,7,0),"")</f>
        <v/>
      </c>
      <c r="P98" s="14" t="str">
        <f>IFERROR(VLOOKUP($A98,'Rajd Konwalii M'!$L$2:$R$48,7,0),"")</f>
        <v/>
      </c>
      <c r="Q98" s="14" t="str">
        <f>IFERROR(VLOOKUP($A98,'Korno M'!$BE$1:$BK$53,7,0),"")</f>
        <v/>
      </c>
      <c r="R98" s="14" t="str">
        <f>IFERROR(VLOOKUP($A98,'Abentojra M'!$J$1:$P$48,7,0),"")</f>
        <v/>
      </c>
      <c r="S98" s="14" t="str">
        <f>IFERROR(VLOOKUP($A98,'Mordownik M'!$P$5:$V$54,7,0),"")</f>
        <v/>
      </c>
      <c r="T98" s="14" t="str">
        <f>IFERROR(VLOOKUP($A98,'XI Kompas M'!$M$1:$S$35,7,0),"")</f>
        <v/>
      </c>
      <c r="U98" s="14" t="str">
        <f>IFERROR(VLOOKUP($A98,'H52 200 M'!$AL$6:$AR$102,7,0),"")</f>
        <v/>
      </c>
      <c r="V98" s="14">
        <f>IFERROR(VLOOKUP($A98,'XII Szago M'!$AH$2:$AN$67,7,0),"")</f>
        <v>70.319146993994721</v>
      </c>
      <c r="W98" s="14" t="str">
        <f>IFERROR(VLOOKUP($A98,'Masakra TR200 M'!$AN$5:$AT$34,7,0),"")</f>
        <v/>
      </c>
      <c r="X98" s="10">
        <f>IFERROR(LARGE(Z98:AL98,1),0)+IFERROR(LARGE(Z98:AL98,2),0)</f>
        <v>90.688259109311744</v>
      </c>
      <c r="Y98" s="10">
        <f>IFERROR(LARGE(Z98:AL98,3),0)+IFERROR(LARGE(Z98:AL98,4),0)</f>
        <v>0</v>
      </c>
      <c r="Z98" s="14" t="str">
        <f>IFERROR(VLOOKUP(A98,'Wiosenne 360 M'!$L$2:$R$18,7,0),"")</f>
        <v/>
      </c>
      <c r="AA98" s="36"/>
      <c r="AB98" s="36"/>
      <c r="AC98" s="14">
        <f>IFERROR(VLOOKUP($A98,'H51 100 M'!$AC$6:$AJ$153,7,0),"")</f>
        <v>50</v>
      </c>
      <c r="AD98" s="14" t="str">
        <f>IFERROR(VLOOKUP($A98,'Harce M'!$K$6:$Q$26,7,0),"")</f>
        <v/>
      </c>
      <c r="AE98" s="14" t="str">
        <f>IFERROR(VLOOKUP($A98,'Grassor TR150 M'!$BL$4:$BR$10,7,0),"")</f>
        <v/>
      </c>
      <c r="AF98" s="36" t="str">
        <f>IFERROR(VLOOKUP($A98,'Pazur M'!$P$3:$V$29,7,0),"")</f>
        <v/>
      </c>
      <c r="AG98" s="14" t="str">
        <f>IFERROR(VLOOKUP($A98,'Szaga TR100 M'!$J$2:$P$25,7,0),"")</f>
        <v/>
      </c>
      <c r="AH98" s="36" t="str">
        <f>IFERROR(VLOOKUP($A98,'Odyseja M'!$G$2:$M$15,7,0),"")</f>
        <v/>
      </c>
      <c r="AI98" s="36">
        <f>IFERROR(VLOOKUP($A98,'Trudy M'!$K$2:$Q$18,7,0),"")</f>
        <v>40.688259109311744</v>
      </c>
      <c r="AJ98" s="14" t="str">
        <f>IFERROR(VLOOKUP($A98,'H52 100 M'!$AC$6:$AI$201,7,0),"")</f>
        <v/>
      </c>
      <c r="AK98" s="14" t="str">
        <f>IFERROR(VLOOKUP($A98,'Azymut Orient M'!$O$2:$U$23,7,0),"")</f>
        <v/>
      </c>
      <c r="AL98" s="14" t="str">
        <f>IFERROR(VLOOKUP($A98,'Masakra TR100 M'!$AB$5:$AH$14,7,0),"")</f>
        <v/>
      </c>
      <c r="AM98" s="501">
        <f>MIN(COUNT(F98:W98)+MIN(COUNT(Z98:AL98)/2,2),6)</f>
        <v>2</v>
      </c>
      <c r="AN98" s="15">
        <f>COUNTIF(F98:W98,"=100")</f>
        <v>0</v>
      </c>
      <c r="AO98" s="15">
        <f>COUNTIF(Z98:AL98,"=50")</f>
        <v>1</v>
      </c>
    </row>
    <row r="99" spans="1:41">
      <c r="A99">
        <v>80</v>
      </c>
      <c r="B99" s="40" t="str">
        <f>VLOOKUP($A99,id!$C:$H,6,0)</f>
        <v>Wysocki Maciej</v>
      </c>
      <c r="C99" s="40" t="str">
        <f>VLOOKUP($A99,id!$C:$H,4,0)</f>
        <v>Królowie Lasu</v>
      </c>
      <c r="D99" s="2">
        <f>IF(E98=E99,D98,ROW(B97))</f>
        <v>97</v>
      </c>
      <c r="E99" s="11">
        <f>LARGE(F99:Y99,1)+LARGE(F99:Y99,2)+IFERROR(LARGE(F99:Y99,3),0)+IFERROR(LARGE(F99:Y99,4),0)+IFERROR(LARGE(F99:Y99,5),0)+IFERROR(LARGE(F99:Y99,6),0)</f>
        <v>161.00169105550714</v>
      </c>
      <c r="F99" s="14"/>
      <c r="G99" s="14">
        <f>IFERROR(VLOOKUP($A99,'Złoto M'!AO:AU,7,0),"")</f>
        <v>58.737820842203142</v>
      </c>
      <c r="H99" s="14" t="str">
        <f>IFERROR(VLOOKUP($A99,'H51 200 M'!$AL$6:$AS$99,7,0),"")</f>
        <v/>
      </c>
      <c r="I99" s="14" t="str">
        <f>IFERROR(VLOOKUP($A99,'Dymno M'!$BD$3:$BJ$49,7,0),"")</f>
        <v/>
      </c>
      <c r="J99" s="37" t="str">
        <f>IFERROR(VLOOKUP($A99,'X Kompas M'!$L$2:$R$29,7,0),"")</f>
        <v/>
      </c>
      <c r="K99" s="16" t="str">
        <f>IFERROR(VLOOKUP($A99,'Dukty M'!$BH$2:$BN$42,7,0),"")</f>
        <v/>
      </c>
      <c r="L99" s="14" t="str">
        <f>IFERROR(VLOOKUP($A99,'Tropy M'!$O$2:$U$49,7,0),"")</f>
        <v/>
      </c>
      <c r="M99" s="14" t="str">
        <f>IFERROR(VLOOKUP($A99,'Grassor TR300 M'!$CR$4:$CX$37,7,0),"")</f>
        <v/>
      </c>
      <c r="N99" s="14" t="str">
        <f>IFERROR(VLOOKUP($A99,'BO M'!$S$4:$Y$46,7,0),"")</f>
        <v/>
      </c>
      <c r="O99" s="14" t="str">
        <f>IFERROR(VLOOKUP($A99,'Szaga TR150 M'!$J$2:$P$22,7,0),"")</f>
        <v/>
      </c>
      <c r="P99" s="14" t="str">
        <f>IFERROR(VLOOKUP($A99,'Rajd Konwalii M'!$L$2:$R$48,7,0),"")</f>
        <v/>
      </c>
      <c r="Q99" s="14" t="str">
        <f>IFERROR(VLOOKUP($A99,'Korno M'!$BE$1:$BK$53,7,0),"")</f>
        <v/>
      </c>
      <c r="R99" s="14" t="str">
        <f>IFERROR(VLOOKUP($A99,'Abentojra M'!$J$1:$P$48,7,0),"")</f>
        <v/>
      </c>
      <c r="S99" s="14" t="str">
        <f>IFERROR(VLOOKUP($A99,'Mordownik M'!$P$5:$V$54,7,0),"")</f>
        <v/>
      </c>
      <c r="T99" s="14" t="str">
        <f>IFERROR(VLOOKUP($A99,'XI Kompas M'!$M$1:$S$35,7,0),"")</f>
        <v/>
      </c>
      <c r="U99" s="14" t="str">
        <f>IFERROR(VLOOKUP($A99,'H52 200 M'!$AL$6:$AR$102,7,0),"")</f>
        <v/>
      </c>
      <c r="V99" s="14" t="str">
        <f>IFERROR(VLOOKUP($A99,'XII Szago M'!$AH$2:$AN$67,7,0),"")</f>
        <v/>
      </c>
      <c r="W99" s="14" t="str">
        <f>IFERROR(VLOOKUP($A99,'Masakra TR200 M'!$AN$5:$AT$34,7,0),"")</f>
        <v/>
      </c>
      <c r="X99" s="10">
        <f>IFERROR(LARGE(Z99:AL99,1),0)+IFERROR(LARGE(Z99:AL99,2),0)</f>
        <v>78.865055986981758</v>
      </c>
      <c r="Y99" s="10">
        <f>IFERROR(LARGE(Z99:AL99,3),0)+IFERROR(LARGE(Z99:AL99,4),0)</f>
        <v>23.398814226322237</v>
      </c>
      <c r="Z99" s="14" t="str">
        <f>IFERROR(VLOOKUP(A99,'Wiosenne 360 M'!$L$2:$R$18,7,0),"")</f>
        <v/>
      </c>
      <c r="AA99" s="36" t="str">
        <f>IFERROR(VLOOKUP(A99,'NMnO M'!$AX$5:$BD$43,7,0),"")</f>
        <v/>
      </c>
      <c r="AB99" s="36">
        <f>IFERROR(VLOOKUP(A99,'XI Szago M'!$J$3:$Q$50,7,0),"")</f>
        <v>23.398814226322237</v>
      </c>
      <c r="AC99" s="14">
        <f>IFERROR(VLOOKUP($A99,'H51 100 M'!$AC$6:$AJ$153,7,0),"")</f>
        <v>37.123231816328463</v>
      </c>
      <c r="AD99" s="14" t="str">
        <f>IFERROR(VLOOKUP($A99,'Harce M'!$K$6:$Q$26,7,0),"")</f>
        <v/>
      </c>
      <c r="AE99" s="14" t="str">
        <f>IFERROR(VLOOKUP($A99,'Grassor TR150 M'!$BL$4:$BR$10,7,0),"")</f>
        <v/>
      </c>
      <c r="AF99" s="36" t="str">
        <f>IFERROR(VLOOKUP($A99,'Pazur M'!$P$3:$V$29,7,0),"")</f>
        <v/>
      </c>
      <c r="AG99" s="14" t="str">
        <f>IFERROR(VLOOKUP($A99,'Szaga TR100 M'!$J$2:$P$25,7,0),"")</f>
        <v/>
      </c>
      <c r="AH99" s="36" t="str">
        <f>IFERROR(VLOOKUP($A99,'Odyseja M'!$G$2:$M$15,7,0),"")</f>
        <v/>
      </c>
      <c r="AI99" s="36" t="str">
        <f>IFERROR(VLOOKUP($A99,'Trudy M'!$K$2:$Q$18,7,0),"")</f>
        <v/>
      </c>
      <c r="AJ99" s="14">
        <f>IFERROR(VLOOKUP($A99,'H52 100 M'!$AC$6:$AI$201,7,0),"")</f>
        <v>41.741824170653295</v>
      </c>
      <c r="AK99" s="14" t="str">
        <f>IFERROR(VLOOKUP($A99,'Azymut Orient M'!$O$2:$U$23,7,0),"")</f>
        <v/>
      </c>
      <c r="AL99" s="14" t="str">
        <f>IFERROR(VLOOKUP($A99,'Masakra TR100 M'!$AB$5:$AH$14,7,0),"")</f>
        <v/>
      </c>
      <c r="AM99" s="501">
        <f>MIN(COUNT(F99:W99)+MIN(COUNT(Z99:AL99)/2,2),6)</f>
        <v>2.5</v>
      </c>
      <c r="AN99" s="15">
        <f>COUNTIF(F99:W99,"=100")</f>
        <v>0</v>
      </c>
      <c r="AO99" s="15">
        <f>COUNTIF(Z99:AL99,"=50")</f>
        <v>0</v>
      </c>
    </row>
    <row r="100" spans="1:41">
      <c r="A100">
        <v>141</v>
      </c>
      <c r="B100" s="40" t="str">
        <f>VLOOKUP($A100,id!$C:$H,6,0)</f>
        <v>Różak Marcin</v>
      </c>
      <c r="C100" s="40" t="str">
        <f>VLOOKUP($A100,id!$C:$H,4,0)</f>
        <v>ZNN Zespół Niespokojnych Nóg</v>
      </c>
      <c r="D100" s="2">
        <f>IF(E99=E100,D99,ROW(B98))</f>
        <v>98</v>
      </c>
      <c r="E100" s="11">
        <f>LARGE(F100:Y100,1)+LARGE(F100:Y100,2)+IFERROR(LARGE(F100:Y100,3),0)+IFERROR(LARGE(F100:Y100,4),0)+IFERROR(LARGE(F100:Y100,5),0)+IFERROR(LARGE(F100:Y100,6),0)</f>
        <v>158.74094174215412</v>
      </c>
      <c r="F100" s="14"/>
      <c r="G100" s="14"/>
      <c r="H100" s="14" t="str">
        <f>IFERROR(VLOOKUP($A100,'H51 200 M'!$AL$6:$AS$99,7,0),"")</f>
        <v/>
      </c>
      <c r="I100" s="14" t="str">
        <f>IFERROR(VLOOKUP($A100,'Dymno M'!$BD$3:$BJ$49,7,0),"")</f>
        <v/>
      </c>
      <c r="J100" s="37" t="str">
        <f>IFERROR(VLOOKUP($A100,'X Kompas M'!$L$2:$R$29,7,0),"")</f>
        <v/>
      </c>
      <c r="K100" s="16" t="str">
        <f>IFERROR(VLOOKUP($A100,'Dukty M'!$BH$2:$BN$42,7,0),"")</f>
        <v/>
      </c>
      <c r="L100" s="14" t="str">
        <f>IFERROR(VLOOKUP($A100,'Tropy M'!$O$2:$U$49,7,0),"")</f>
        <v/>
      </c>
      <c r="M100" s="14" t="str">
        <f>IFERROR(VLOOKUP($A100,'Grassor TR300 M'!$CR$4:$CX$37,7,0),"")</f>
        <v/>
      </c>
      <c r="N100" s="14" t="str">
        <f>IFERROR(VLOOKUP($A100,'BO M'!$S$4:$Y$46,7,0),"")</f>
        <v/>
      </c>
      <c r="O100" s="14" t="str">
        <f>IFERROR(VLOOKUP($A100,'Szaga TR150 M'!$J$2:$P$22,7,0),"")</f>
        <v/>
      </c>
      <c r="P100" s="14" t="str">
        <f>IFERROR(VLOOKUP($A100,'Rajd Konwalii M'!$L$2:$R$48,7,0),"")</f>
        <v/>
      </c>
      <c r="Q100" s="14" t="str">
        <f>IFERROR(VLOOKUP($A100,'Korno M'!$BE$1:$BK$53,7,0),"")</f>
        <v/>
      </c>
      <c r="R100" s="14" t="str">
        <f>IFERROR(VLOOKUP($A100,'Abentojra M'!$J$1:$P$48,7,0),"")</f>
        <v/>
      </c>
      <c r="S100" s="14" t="str">
        <f>IFERROR(VLOOKUP($A100,'Mordownik M'!$P$5:$V$54,7,0),"")</f>
        <v/>
      </c>
      <c r="T100" s="14">
        <f>IFERROR(VLOOKUP($A100,'XI Kompas M'!$M$1:$S$35,7,0),"")</f>
        <v>74.859287054408995</v>
      </c>
      <c r="U100" s="14" t="str">
        <f>IFERROR(VLOOKUP($A100,'H52 200 M'!$AL$6:$AR$102,7,0),"")</f>
        <v/>
      </c>
      <c r="V100" s="14">
        <f>IFERROR(VLOOKUP($A100,'XII Szago M'!$AH$2:$AN$67,7,0),"")</f>
        <v>51.630980210777082</v>
      </c>
      <c r="W100" s="14" t="str">
        <f>IFERROR(VLOOKUP($A100,'Masakra TR200 M'!$AN$5:$AT$34,7,0),"")</f>
        <v/>
      </c>
      <c r="X100" s="10">
        <f>IFERROR(LARGE(Z100:AL100,1),0)+IFERROR(LARGE(Z100:AL100,2),0)</f>
        <v>32.250674476968058</v>
      </c>
      <c r="Y100" s="10">
        <f>IFERROR(LARGE(Z100:AL100,3),0)+IFERROR(LARGE(Z100:AL100,4),0)</f>
        <v>0</v>
      </c>
      <c r="Z100" s="14" t="str">
        <f>IFERROR(VLOOKUP(A100,'Wiosenne 360 M'!$L$2:$R$18,7,0),"")</f>
        <v/>
      </c>
      <c r="AA100" s="36"/>
      <c r="AB100" s="36">
        <f>IFERROR(VLOOKUP(A100,'XI Szago M'!$J$3:$Q$50,7,0),"")</f>
        <v>32.250674476968058</v>
      </c>
      <c r="AC100" s="14" t="str">
        <f>IFERROR(VLOOKUP($A100,'H51 100 M'!$AC$6:$AJ$153,7,0),"")</f>
        <v/>
      </c>
      <c r="AD100" s="14" t="str">
        <f>IFERROR(VLOOKUP($A100,'Harce M'!$K$6:$Q$26,7,0),"")</f>
        <v/>
      </c>
      <c r="AE100" s="14" t="str">
        <f>IFERROR(VLOOKUP($A100,'Grassor TR150 M'!$BL$4:$BR$10,7,0),"")</f>
        <v/>
      </c>
      <c r="AF100" s="36" t="str">
        <f>IFERROR(VLOOKUP($A100,'Pazur M'!$P$3:$V$29,7,0),"")</f>
        <v/>
      </c>
      <c r="AG100" s="14" t="str">
        <f>IFERROR(VLOOKUP($A100,'Szaga TR100 M'!$J$2:$P$25,7,0),"")</f>
        <v/>
      </c>
      <c r="AH100" s="36" t="str">
        <f>IFERROR(VLOOKUP($A100,'Odyseja M'!$G$2:$M$15,7,0),"")</f>
        <v/>
      </c>
      <c r="AI100" s="36" t="str">
        <f>IFERROR(VLOOKUP($A100,'Trudy M'!$K$2:$Q$18,7,0),"")</f>
        <v/>
      </c>
      <c r="AJ100" s="14" t="str">
        <f>IFERROR(VLOOKUP($A100,'H52 100 M'!$AC$6:$AI$201,7,0),"")</f>
        <v/>
      </c>
      <c r="AK100" s="14" t="str">
        <f>IFERROR(VLOOKUP($A100,'Azymut Orient M'!$O$2:$U$23,7,0),"")</f>
        <v/>
      </c>
      <c r="AL100" s="14" t="str">
        <f>IFERROR(VLOOKUP($A100,'Masakra TR100 M'!$AB$5:$AH$14,7,0),"")</f>
        <v/>
      </c>
      <c r="AM100" s="501">
        <f>MIN(COUNT(F100:W100)+MIN(COUNT(Z100:AL100)/2,2),6)</f>
        <v>2.5</v>
      </c>
      <c r="AN100" s="15">
        <f>COUNTIF(F100:W100,"=100")</f>
        <v>0</v>
      </c>
      <c r="AO100" s="15">
        <f>COUNTIF(Z100:AL100,"=50")</f>
        <v>0</v>
      </c>
    </row>
    <row r="101" spans="1:41">
      <c r="A101">
        <v>142</v>
      </c>
      <c r="B101" s="40" t="str">
        <f>VLOOKUP($A101,id!$C:$H,6,0)</f>
        <v>Potyrała Jarosław</v>
      </c>
      <c r="C101" s="40" t="str">
        <f>VLOOKUP($A101,id!$C:$H,4,0)</f>
        <v>ZNN Zespół Niespokojnych Nóg</v>
      </c>
      <c r="D101" s="2">
        <f>IF(E100=E101,D100,ROW(B99))</f>
        <v>98</v>
      </c>
      <c r="E101" s="11">
        <f>LARGE(F101:Y101,1)+LARGE(F101:Y101,2)+IFERROR(LARGE(F101:Y101,3),0)+IFERROR(LARGE(F101:Y101,4),0)+IFERROR(LARGE(F101:Y101,5),0)+IFERROR(LARGE(F101:Y101,6),0)</f>
        <v>158.74094174215412</v>
      </c>
      <c r="F101" s="14"/>
      <c r="G101" s="14"/>
      <c r="H101" s="14" t="str">
        <f>IFERROR(VLOOKUP($A101,'H51 200 M'!$AL$6:$AS$99,7,0),"")</f>
        <v/>
      </c>
      <c r="I101" s="14" t="str">
        <f>IFERROR(VLOOKUP($A101,'Dymno M'!$BD$3:$BJ$49,7,0),"")</f>
        <v/>
      </c>
      <c r="J101" s="37" t="str">
        <f>IFERROR(VLOOKUP($A101,'X Kompas M'!$L$2:$R$29,7,0),"")</f>
        <v/>
      </c>
      <c r="K101" s="16" t="str">
        <f>IFERROR(VLOOKUP($A101,'Dukty M'!$BH$2:$BN$42,7,0),"")</f>
        <v/>
      </c>
      <c r="L101" s="14" t="str">
        <f>IFERROR(VLOOKUP($A101,'Tropy M'!$O$2:$U$49,7,0),"")</f>
        <v/>
      </c>
      <c r="M101" s="14" t="str">
        <f>IFERROR(VLOOKUP($A101,'Grassor TR300 M'!$CR$4:$CX$37,7,0),"")</f>
        <v/>
      </c>
      <c r="N101" s="14" t="str">
        <f>IFERROR(VLOOKUP($A101,'BO M'!$S$4:$Y$46,7,0),"")</f>
        <v/>
      </c>
      <c r="O101" s="14" t="str">
        <f>IFERROR(VLOOKUP($A101,'Szaga TR150 M'!$J$2:$P$22,7,0),"")</f>
        <v/>
      </c>
      <c r="P101" s="14" t="str">
        <f>IFERROR(VLOOKUP($A101,'Rajd Konwalii M'!$L$2:$R$48,7,0),"")</f>
        <v/>
      </c>
      <c r="Q101" s="14" t="str">
        <f>IFERROR(VLOOKUP($A101,'Korno M'!$BE$1:$BK$53,7,0),"")</f>
        <v/>
      </c>
      <c r="R101" s="14" t="str">
        <f>IFERROR(VLOOKUP($A101,'Abentojra M'!$J$1:$P$48,7,0),"")</f>
        <v/>
      </c>
      <c r="S101" s="14" t="str">
        <f>IFERROR(VLOOKUP($A101,'Mordownik M'!$P$5:$V$54,7,0),"")</f>
        <v/>
      </c>
      <c r="T101" s="14">
        <f>IFERROR(VLOOKUP($A101,'XI Kompas M'!$M$1:$S$35,7,0),"")</f>
        <v>74.859287054408995</v>
      </c>
      <c r="U101" s="14" t="str">
        <f>IFERROR(VLOOKUP($A101,'H52 200 M'!$AL$6:$AR$102,7,0),"")</f>
        <v/>
      </c>
      <c r="V101" s="14">
        <f>IFERROR(VLOOKUP($A101,'XII Szago M'!$AH$2:$AN$67,7,0),"")</f>
        <v>51.630980210777082</v>
      </c>
      <c r="W101" s="14" t="str">
        <f>IFERROR(VLOOKUP($A101,'Masakra TR200 M'!$AN$5:$AT$34,7,0),"")</f>
        <v/>
      </c>
      <c r="X101" s="10">
        <f>IFERROR(LARGE(Z101:AL101,1),0)+IFERROR(LARGE(Z101:AL101,2),0)</f>
        <v>32.250674476968058</v>
      </c>
      <c r="Y101" s="10">
        <f>IFERROR(LARGE(Z101:AL101,3),0)+IFERROR(LARGE(Z101:AL101,4),0)</f>
        <v>0</v>
      </c>
      <c r="Z101" s="14" t="str">
        <f>IFERROR(VLOOKUP(A101,'Wiosenne 360 M'!$L$2:$R$18,7,0),"")</f>
        <v/>
      </c>
      <c r="AA101" s="36"/>
      <c r="AB101" s="36">
        <f>IFERROR(VLOOKUP(A101,'XI Szago M'!$J$3:$Q$50,7,0),"")</f>
        <v>32.250674476968058</v>
      </c>
      <c r="AC101" s="14" t="str">
        <f>IFERROR(VLOOKUP($A101,'H51 100 M'!$AC$6:$AJ$153,7,0),"")</f>
        <v/>
      </c>
      <c r="AD101" s="14" t="str">
        <f>IFERROR(VLOOKUP($A101,'Harce M'!$K$6:$Q$26,7,0),"")</f>
        <v/>
      </c>
      <c r="AE101" s="14" t="str">
        <f>IFERROR(VLOOKUP($A101,'Grassor TR150 M'!$BL$4:$BR$10,7,0),"")</f>
        <v/>
      </c>
      <c r="AF101" s="36" t="str">
        <f>IFERROR(VLOOKUP($A101,'Pazur M'!$P$3:$V$29,7,0),"")</f>
        <v/>
      </c>
      <c r="AG101" s="14" t="str">
        <f>IFERROR(VLOOKUP($A101,'Szaga TR100 M'!$J$2:$P$25,7,0),"")</f>
        <v/>
      </c>
      <c r="AH101" s="36" t="str">
        <f>IFERROR(VLOOKUP($A101,'Odyseja M'!$G$2:$M$15,7,0),"")</f>
        <v/>
      </c>
      <c r="AI101" s="36" t="str">
        <f>IFERROR(VLOOKUP($A101,'Trudy M'!$K$2:$Q$18,7,0),"")</f>
        <v/>
      </c>
      <c r="AJ101" s="14" t="str">
        <f>IFERROR(VLOOKUP($A101,'H52 100 M'!$AC$6:$AI$201,7,0),"")</f>
        <v/>
      </c>
      <c r="AK101" s="14" t="str">
        <f>IFERROR(VLOOKUP($A101,'Azymut Orient M'!$O$2:$U$23,7,0),"")</f>
        <v/>
      </c>
      <c r="AL101" s="14" t="str">
        <f>IFERROR(VLOOKUP($A101,'Masakra TR100 M'!$AB$5:$AH$14,7,0),"")</f>
        <v/>
      </c>
      <c r="AM101" s="501">
        <f>MIN(COUNT(F101:W101)+MIN(COUNT(Z101:AL101)/2,2),6)</f>
        <v>2.5</v>
      </c>
      <c r="AN101" s="15">
        <f>COUNTIF(F101:W101,"=100")</f>
        <v>0</v>
      </c>
      <c r="AO101" s="15">
        <f>COUNTIF(Z101:AL101,"=50")</f>
        <v>0</v>
      </c>
    </row>
    <row r="102" spans="1:41">
      <c r="A102">
        <v>271</v>
      </c>
      <c r="B102" s="40" t="str">
        <f>VLOOKUP($A102,id!$C:$H,6,0)</f>
        <v>Bróż Wojciech</v>
      </c>
      <c r="C102" s="40" t="str">
        <f>VLOOKUP($A102,id!$C:$H,4,0)</f>
        <v>DORACO</v>
      </c>
      <c r="D102" s="2">
        <f>IF(E101=E102,D101,ROW(B100))</f>
        <v>100</v>
      </c>
      <c r="E102" s="11">
        <f>LARGE(F102:Y102,1)+LARGE(F102:Y102,2)+IFERROR(LARGE(F102:Y102,3),0)+IFERROR(LARGE(F102:Y102,4),0)+IFERROR(LARGE(F102:Y102,5),0)+IFERROR(LARGE(F102:Y102,6),0)</f>
        <v>158.13094679057855</v>
      </c>
      <c r="F102" s="14"/>
      <c r="G102" s="14" t="str">
        <f>IFERROR(VLOOKUP($A102,'Złoto M'!AO:AU,7,0),"")</f>
        <v/>
      </c>
      <c r="H102" s="14" t="str">
        <f>IFERROR(VLOOKUP($A102,'H51 200 M'!$AL$6:$AS$99,7,0),"")</f>
        <v/>
      </c>
      <c r="I102" s="14" t="str">
        <f>IFERROR(VLOOKUP($A102,'Dymno M'!$BD$3:$BJ$49,7,0),"")</f>
        <v/>
      </c>
      <c r="J102" s="37" t="str">
        <f>IFERROR(VLOOKUP($A102,'X Kompas M'!$L$2:$R$29,7,0),"")</f>
        <v/>
      </c>
      <c r="K102" s="16" t="str">
        <f>IFERROR(VLOOKUP($A102,'Dukty M'!$BH$2:$BN$42,7,0),"")</f>
        <v/>
      </c>
      <c r="L102" s="14" t="str">
        <f>IFERROR(VLOOKUP($A102,'Tropy M'!$O$2:$U$49,7,0),"")</f>
        <v/>
      </c>
      <c r="M102" s="14" t="str">
        <f>IFERROR(VLOOKUP($A102,'Grassor TR300 M'!$CR$4:$CX$37,7,0),"")</f>
        <v/>
      </c>
      <c r="N102" s="14" t="str">
        <f>IFERROR(VLOOKUP($A102,'BO M'!$S$4:$Y$46,7,0),"")</f>
        <v/>
      </c>
      <c r="O102" s="14" t="str">
        <f>IFERROR(VLOOKUP($A102,'Szaga TR150 M'!$J$2:$P$22,7,0),"")</f>
        <v/>
      </c>
      <c r="P102" s="14" t="str">
        <f>IFERROR(VLOOKUP($A102,'Rajd Konwalii M'!$L$2:$R$48,7,0),"")</f>
        <v/>
      </c>
      <c r="Q102" s="14" t="str">
        <f>IFERROR(VLOOKUP($A102,'Korno M'!$BE$1:$BK$53,7,0),"")</f>
        <v/>
      </c>
      <c r="R102" s="14" t="str">
        <f>IFERROR(VLOOKUP($A102,'Abentojra M'!$J$1:$P$48,7,0),"")</f>
        <v/>
      </c>
      <c r="S102" s="14" t="str">
        <f>IFERROR(VLOOKUP($A102,'Mordownik M'!$P$5:$V$54,7,0),"")</f>
        <v/>
      </c>
      <c r="T102" s="14">
        <f>IFERROR(VLOOKUP($A102,'XI Kompas M'!$M$1:$S$35,7,0),"")</f>
        <v>62.539184952978061</v>
      </c>
      <c r="U102" s="14" t="str">
        <f>IFERROR(VLOOKUP($A102,'H52 200 M'!$AL$6:$AR$102,7,0),"")</f>
        <v/>
      </c>
      <c r="V102" s="14">
        <f>IFERROR(VLOOKUP($A102,'XII Szago M'!$AH$2:$AN$67,7,0),"")</f>
        <v>36.983782050560954</v>
      </c>
      <c r="W102" s="14" t="str">
        <f>IFERROR(VLOOKUP($A102,'Masakra TR200 M'!$AN$5:$AT$34,7,0),"")</f>
        <v/>
      </c>
      <c r="X102" s="10">
        <f>IFERROR(LARGE(Z102:AL102,1),0)+IFERROR(LARGE(Z102:AL102,2),0)</f>
        <v>58.60797978703954</v>
      </c>
      <c r="Y102" s="10">
        <f>IFERROR(LARGE(Z102:AL102,3),0)+IFERROR(LARGE(Z102:AL102,4),0)</f>
        <v>0</v>
      </c>
      <c r="Z102" s="14" t="str">
        <f>IFERROR(VLOOKUP(A102,'Wiosenne 360 M'!$L$2:$R$18,7,0),"")</f>
        <v/>
      </c>
      <c r="AA102" s="36"/>
      <c r="AB102" s="36"/>
      <c r="AC102" s="14">
        <f>IFERROR(VLOOKUP($A102,'H51 100 M'!$AC$6:$AJ$153,7,0),"")</f>
        <v>23.453922787600948</v>
      </c>
      <c r="AD102" s="14" t="str">
        <f>IFERROR(VLOOKUP($A102,'Harce M'!$K$6:$Q$26,7,0),"")</f>
        <v/>
      </c>
      <c r="AE102" s="14" t="str">
        <f>IFERROR(VLOOKUP($A102,'Grassor TR150 M'!$BL$4:$BR$10,7,0),"")</f>
        <v/>
      </c>
      <c r="AF102" s="36" t="str">
        <f>IFERROR(VLOOKUP($A102,'Pazur M'!$P$3:$V$29,7,0),"")</f>
        <v/>
      </c>
      <c r="AG102" s="14" t="str">
        <f>IFERROR(VLOOKUP($A102,'Szaga TR100 M'!$J$2:$P$25,7,0),"")</f>
        <v/>
      </c>
      <c r="AH102" s="36" t="str">
        <f>IFERROR(VLOOKUP($A102,'Odyseja M'!$G$2:$M$15,7,0),"")</f>
        <v/>
      </c>
      <c r="AI102" s="36" t="str">
        <f>IFERROR(VLOOKUP($A102,'Trudy M'!$K$2:$Q$18,7,0),"")</f>
        <v/>
      </c>
      <c r="AJ102" s="14">
        <f>IFERROR(VLOOKUP($A102,'H52 100 M'!$AC$6:$AI$201,7,0),"")</f>
        <v>35.154056999438595</v>
      </c>
      <c r="AK102" s="14" t="str">
        <f>IFERROR(VLOOKUP($A102,'Azymut Orient M'!$O$2:$U$23,7,0),"")</f>
        <v/>
      </c>
      <c r="AL102" s="14" t="str">
        <f>IFERROR(VLOOKUP($A102,'Masakra TR100 M'!$AB$5:$AH$14,7,0),"")</f>
        <v/>
      </c>
      <c r="AM102" s="501">
        <f>MIN(COUNT(F102:W102)+MIN(COUNT(Z102:AL102)/2,2),6)</f>
        <v>3</v>
      </c>
      <c r="AN102" s="15">
        <f>COUNTIF(F102:W102,"=100")</f>
        <v>0</v>
      </c>
      <c r="AO102" s="15">
        <f>COUNTIF(Z102:AL102,"=50")</f>
        <v>0</v>
      </c>
    </row>
    <row r="103" spans="1:41">
      <c r="A103">
        <v>139</v>
      </c>
      <c r="B103" s="40" t="str">
        <f>VLOOKUP($A103,id!$C:$H,6,0)</f>
        <v>Jankowski Tomasz</v>
      </c>
      <c r="C103" s="40" t="str">
        <f>VLOOKUP($A103,id!$C:$H,4,0)</f>
        <v>GR3miasto</v>
      </c>
      <c r="D103" s="2">
        <f>IF(E102=E103,D102,ROW(B101))</f>
        <v>101</v>
      </c>
      <c r="E103" s="11">
        <f>LARGE(F103:Y103,1)+LARGE(F103:Y103,2)+IFERROR(LARGE(F103:Y103,3),0)+IFERROR(LARGE(F103:Y103,4),0)+IFERROR(LARGE(F103:Y103,5),0)+IFERROR(LARGE(F103:Y103,6),0)</f>
        <v>156.89601593213115</v>
      </c>
      <c r="F103" s="14"/>
      <c r="G103" s="14"/>
      <c r="H103" s="14" t="str">
        <f>IFERROR(VLOOKUP($A103,'H51 200 M'!$AL$6:$AS$99,7,0),"")</f>
        <v/>
      </c>
      <c r="I103" s="14" t="str">
        <f>IFERROR(VLOOKUP($A103,'Dymno M'!$BD$3:$BJ$49,7,0),"")</f>
        <v/>
      </c>
      <c r="J103" s="37">
        <f>IFERROR(VLOOKUP($A103,'X Kompas M'!$L$2:$R$29,7,0),"")</f>
        <v>38.056181357364125</v>
      </c>
      <c r="K103" s="16" t="str">
        <f>IFERROR(VLOOKUP($A103,'Dukty M'!$BH$2:$BN$42,7,0),"")</f>
        <v/>
      </c>
      <c r="L103" s="14" t="str">
        <f>IFERROR(VLOOKUP($A103,'Tropy M'!$O$2:$U$49,7,0),"")</f>
        <v/>
      </c>
      <c r="M103" s="14" t="str">
        <f>IFERROR(VLOOKUP($A103,'Grassor TR300 M'!$CR$4:$CX$37,7,0),"")</f>
        <v/>
      </c>
      <c r="N103" s="14" t="str">
        <f>IFERROR(VLOOKUP($A103,'BO M'!$S$4:$Y$46,7,0),"")</f>
        <v/>
      </c>
      <c r="O103" s="14" t="str">
        <f>IFERROR(VLOOKUP($A103,'Szaga TR150 M'!$J$2:$P$22,7,0),"")</f>
        <v/>
      </c>
      <c r="P103" s="14" t="str">
        <f>IFERROR(VLOOKUP($A103,'Rajd Konwalii M'!$L$2:$R$48,7,0),"")</f>
        <v/>
      </c>
      <c r="Q103" s="14" t="str">
        <f>IFERROR(VLOOKUP($A103,'Korno M'!$BE$1:$BK$53,7,0),"")</f>
        <v/>
      </c>
      <c r="R103" s="14" t="str">
        <f>IFERROR(VLOOKUP($A103,'Abentojra M'!$J$1:$P$48,7,0),"")</f>
        <v/>
      </c>
      <c r="S103" s="14" t="str">
        <f>IFERROR(VLOOKUP($A103,'Mordownik M'!$P$5:$V$54,7,0),"")</f>
        <v/>
      </c>
      <c r="T103" s="14" t="str">
        <f>IFERROR(VLOOKUP($A103,'XI Kompas M'!$M$1:$S$35,7,0),"")</f>
        <v/>
      </c>
      <c r="U103" s="14" t="str">
        <f>IFERROR(VLOOKUP($A103,'H52 200 M'!$AL$6:$AR$102,7,0),"")</f>
        <v/>
      </c>
      <c r="V103" s="14" t="str">
        <f>IFERROR(VLOOKUP($A103,'XII Szago M'!$AH$2:$AN$67,7,0),"")</f>
        <v/>
      </c>
      <c r="W103" s="14" t="str">
        <f>IFERROR(VLOOKUP($A103,'Masakra TR200 M'!$AN$5:$AT$34,7,0),"")</f>
        <v/>
      </c>
      <c r="X103" s="10">
        <f>IFERROR(LARGE(Z103:AL103,1),0)+IFERROR(LARGE(Z103:AL103,2),0)</f>
        <v>83.614925264005223</v>
      </c>
      <c r="Y103" s="10">
        <f>IFERROR(LARGE(Z103:AL103,3),0)+IFERROR(LARGE(Z103:AL103,4),0)</f>
        <v>35.224909310761788</v>
      </c>
      <c r="Z103" s="14" t="str">
        <f>IFERROR(VLOOKUP(A103,'Wiosenne 360 M'!$L$2:$R$18,7,0),"")</f>
        <v/>
      </c>
      <c r="AA103" s="36"/>
      <c r="AB103" s="36">
        <f>IFERROR(VLOOKUP(A103,'XI Szago M'!$J$3:$Q$50,7,0),"")</f>
        <v>38.900153824639908</v>
      </c>
      <c r="AC103" s="14">
        <f>IFERROR(VLOOKUP($A103,'H51 100 M'!$AC$6:$AJ$153,7,0),"")</f>
        <v>44.714771439365315</v>
      </c>
      <c r="AD103" s="14" t="str">
        <f>IFERROR(VLOOKUP($A103,'Harce M'!$K$6:$Q$26,7,0),"")</f>
        <v/>
      </c>
      <c r="AE103" s="14" t="str">
        <f>IFERROR(VLOOKUP($A103,'Grassor TR150 M'!$BL$4:$BR$10,7,0),"")</f>
        <v/>
      </c>
      <c r="AF103" s="36">
        <f>IFERROR(VLOOKUP($A103,'Pazur M'!$P$3:$V$29,7,0),"")</f>
        <v>35.224909310761788</v>
      </c>
      <c r="AG103" s="14" t="str">
        <f>IFERROR(VLOOKUP($A103,'Szaga TR100 M'!$J$2:$P$25,7,0),"")</f>
        <v/>
      </c>
      <c r="AH103" s="36" t="str">
        <f>IFERROR(VLOOKUP($A103,'Odyseja M'!$G$2:$M$15,7,0),"")</f>
        <v/>
      </c>
      <c r="AI103" s="36" t="str">
        <f>IFERROR(VLOOKUP($A103,'Trudy M'!$K$2:$Q$18,7,0),"")</f>
        <v/>
      </c>
      <c r="AJ103" s="14" t="str">
        <f>IFERROR(VLOOKUP($A103,'H52 100 M'!$AC$6:$AI$201,7,0),"")</f>
        <v/>
      </c>
      <c r="AK103" s="14" t="str">
        <f>IFERROR(VLOOKUP($A103,'Azymut Orient M'!$O$2:$U$23,7,0),"")</f>
        <v/>
      </c>
      <c r="AL103" s="14" t="str">
        <f>IFERROR(VLOOKUP($A103,'Masakra TR100 M'!$AB$5:$AH$14,7,0),"")</f>
        <v/>
      </c>
      <c r="AM103" s="501">
        <f>MIN(COUNT(F103:W103)+MIN(COUNT(Z103:AL103)/2,2),6)</f>
        <v>2.5</v>
      </c>
      <c r="AN103" s="15">
        <f>COUNTIF(F103:W103,"=100")</f>
        <v>0</v>
      </c>
      <c r="AO103" s="15">
        <f>COUNTIF(Z103:AL103,"=50")</f>
        <v>0</v>
      </c>
    </row>
    <row r="104" spans="1:41">
      <c r="A104">
        <v>166</v>
      </c>
      <c r="B104" s="40" t="str">
        <f>VLOOKUP($A104,id!$C:$H,6,0)</f>
        <v>Buczek Rafał</v>
      </c>
      <c r="C104" s="40" t="str">
        <f>VLOOKUP($A104,id!$C:$H,4,0)</f>
        <v>CUMULUS</v>
      </c>
      <c r="D104" s="2">
        <f>IF(E103=E104,D103,ROW(B102))</f>
        <v>102</v>
      </c>
      <c r="E104" s="11">
        <f>LARGE(F104:Y104,1)+LARGE(F104:Y104,2)+IFERROR(LARGE(F104:Y104,3),0)+IFERROR(LARGE(F104:Y104,4),0)+IFERROR(LARGE(F104:Y104,5),0)+IFERROR(LARGE(F104:Y104,6),0)</f>
        <v>154.03610541478224</v>
      </c>
      <c r="F104" s="14"/>
      <c r="G104" s="14" t="str">
        <f>IFERROR(VLOOKUP($A104,'Złoto M'!AO:AU,7,0),"")</f>
        <v/>
      </c>
      <c r="H104" s="14">
        <f>IFERROR(VLOOKUP($A104,'H51 200 M'!$AL$6:$AS$99,7,0),"")</f>
        <v>79.98032918821167</v>
      </c>
      <c r="I104" s="14" t="str">
        <f>IFERROR(VLOOKUP($A104,'Dymno M'!$BD$3:$BJ$49,7,0),"")</f>
        <v/>
      </c>
      <c r="J104" s="37" t="str">
        <f>IFERROR(VLOOKUP($A104,'X Kompas M'!$L$2:$R$29,7,0),"")</f>
        <v/>
      </c>
      <c r="K104" s="16" t="str">
        <f>IFERROR(VLOOKUP($A104,'Dukty M'!$BH$2:$BN$42,7,0),"")</f>
        <v/>
      </c>
      <c r="L104" s="14" t="str">
        <f>IFERROR(VLOOKUP($A104,'Tropy M'!$O$2:$U$49,7,0),"")</f>
        <v/>
      </c>
      <c r="M104" s="14" t="str">
        <f>IFERROR(VLOOKUP($A104,'Grassor TR300 M'!$CR$4:$CX$37,7,0),"")</f>
        <v/>
      </c>
      <c r="N104" s="14" t="str">
        <f>IFERROR(VLOOKUP($A104,'BO M'!$S$4:$Y$46,7,0),"")</f>
        <v/>
      </c>
      <c r="O104" s="14" t="str">
        <f>IFERROR(VLOOKUP($A104,'Szaga TR150 M'!$J$2:$P$22,7,0),"")</f>
        <v/>
      </c>
      <c r="P104" s="14" t="str">
        <f>IFERROR(VLOOKUP($A104,'Rajd Konwalii M'!$L$2:$R$48,7,0),"")</f>
        <v/>
      </c>
      <c r="Q104" s="14" t="str">
        <f>IFERROR(VLOOKUP($A104,'Korno M'!$BE$1:$BK$53,7,0),"")</f>
        <v/>
      </c>
      <c r="R104" s="14" t="str">
        <f>IFERROR(VLOOKUP($A104,'Abentojra M'!$J$1:$P$48,7,0),"")</f>
        <v/>
      </c>
      <c r="S104" s="14" t="str">
        <f>IFERROR(VLOOKUP($A104,'Mordownik M'!$P$5:$V$54,7,0),"")</f>
        <v/>
      </c>
      <c r="T104" s="14" t="str">
        <f>IFERROR(VLOOKUP($A104,'XI Kompas M'!$M$1:$S$35,7,0),"")</f>
        <v/>
      </c>
      <c r="U104" s="14">
        <f>IFERROR(VLOOKUP($A104,'H52 200 M'!$AL$6:$AR$102,7,0),"")</f>
        <v>52.725947708697518</v>
      </c>
      <c r="V104" s="14" t="str">
        <f>IFERROR(VLOOKUP($A104,'XII Szago M'!$AH$2:$AN$67,7,0),"")</f>
        <v/>
      </c>
      <c r="W104" s="14" t="str">
        <f>IFERROR(VLOOKUP($A104,'Masakra TR200 M'!$AN$5:$AT$34,7,0),"")</f>
        <v/>
      </c>
      <c r="X104" s="10">
        <f>IFERROR(LARGE(Z104:AL104,1),0)+IFERROR(LARGE(Z104:AL104,2),0)</f>
        <v>21.329828517873075</v>
      </c>
      <c r="Y104" s="10">
        <f>IFERROR(LARGE(Z104:AL104,3),0)+IFERROR(LARGE(Z104:AL104,4),0)</f>
        <v>0</v>
      </c>
      <c r="Z104" s="14" t="str">
        <f>IFERROR(VLOOKUP(A104,'Wiosenne 360 M'!$L$2:$R$18,7,0),"")</f>
        <v/>
      </c>
      <c r="AA104" s="36"/>
      <c r="AB104" s="36"/>
      <c r="AC104" s="14" t="str">
        <f>IFERROR(VLOOKUP($A104,'H51 100 M'!$AC$6:$AJ$153,7,0),"")</f>
        <v/>
      </c>
      <c r="AD104" s="14" t="str">
        <f>IFERROR(VLOOKUP($A104,'Harce M'!$K$6:$Q$26,7,0),"")</f>
        <v/>
      </c>
      <c r="AE104" s="14" t="str">
        <f>IFERROR(VLOOKUP($A104,'Grassor TR150 M'!$BL$4:$BR$10,7,0),"")</f>
        <v/>
      </c>
      <c r="AF104" s="36">
        <f>IFERROR(VLOOKUP($A104,'Pazur M'!$P$3:$V$29,7,0),"")</f>
        <v>21.329828517873075</v>
      </c>
      <c r="AG104" s="14" t="str">
        <f>IFERROR(VLOOKUP($A104,'Szaga TR100 M'!$J$2:$P$25,7,0),"")</f>
        <v/>
      </c>
      <c r="AH104" s="36" t="str">
        <f>IFERROR(VLOOKUP($A104,'Odyseja M'!$G$2:$M$15,7,0),"")</f>
        <v/>
      </c>
      <c r="AI104" s="36" t="str">
        <f>IFERROR(VLOOKUP($A104,'Trudy M'!$K$2:$Q$18,7,0),"")</f>
        <v/>
      </c>
      <c r="AJ104" s="14" t="str">
        <f>IFERROR(VLOOKUP($A104,'H52 100 M'!$AC$6:$AI$201,7,0),"")</f>
        <v/>
      </c>
      <c r="AK104" s="14" t="str">
        <f>IFERROR(VLOOKUP($A104,'Azymut Orient M'!$O$2:$U$23,7,0),"")</f>
        <v/>
      </c>
      <c r="AL104" s="14" t="str">
        <f>IFERROR(VLOOKUP($A104,'Masakra TR100 M'!$AB$5:$AH$14,7,0),"")</f>
        <v/>
      </c>
      <c r="AM104" s="501">
        <f>MIN(COUNT(F104:W104)+MIN(COUNT(Z104:AL104)/2,2),6)</f>
        <v>2.5</v>
      </c>
      <c r="AN104" s="15">
        <f>COUNTIF(F104:W104,"=100")</f>
        <v>0</v>
      </c>
      <c r="AO104" s="15">
        <f>COUNTIF(Z104:AL104,"=50")</f>
        <v>0</v>
      </c>
    </row>
    <row r="105" spans="1:41">
      <c r="A105">
        <v>143</v>
      </c>
      <c r="B105" s="40" t="str">
        <f>VLOOKUP($A105,id!$C:$H,6,0)</f>
        <v>Nowicki Jakub</v>
      </c>
      <c r="C105" s="40">
        <f>VLOOKUP($A105,id!$C:$H,4,0)</f>
        <v>0</v>
      </c>
      <c r="D105" s="2">
        <f>IF(E104=E105,D104,ROW(B103))</f>
        <v>103</v>
      </c>
      <c r="E105" s="11">
        <f>LARGE(F105:Y105,1)+LARGE(F105:Y105,2)+IFERROR(LARGE(F105:Y105,3),0)+IFERROR(LARGE(F105:Y105,4),0)+IFERROR(LARGE(F105:Y105,5),0)+IFERROR(LARGE(F105:Y105,6),0)</f>
        <v>149.90258011838284</v>
      </c>
      <c r="F105" s="14"/>
      <c r="G105" s="14"/>
      <c r="H105" s="14" t="str">
        <f>IFERROR(VLOOKUP($A105,'H51 200 M'!$AL$6:$AS$99,7,0),"")</f>
        <v/>
      </c>
      <c r="I105" s="14" t="str">
        <f>IFERROR(VLOOKUP($A105,'Dymno M'!$BD$3:$BJ$49,7,0),"")</f>
        <v/>
      </c>
      <c r="J105" s="37">
        <f>IFERROR(VLOOKUP($A105,'X Kompas M'!$L$2:$R$29,7,0),"")</f>
        <v>72.106261859582546</v>
      </c>
      <c r="K105" s="16" t="str">
        <f>IFERROR(VLOOKUP($A105,'Dukty M'!$BH$2:$BN$42,7,0),"")</f>
        <v/>
      </c>
      <c r="L105" s="14" t="str">
        <f>IFERROR(VLOOKUP($A105,'Tropy M'!$O$2:$U$49,7,0),"")</f>
        <v/>
      </c>
      <c r="M105" s="14" t="str">
        <f>IFERROR(VLOOKUP($A105,'Grassor TR300 M'!$CR$4:$CX$37,7,0),"")</f>
        <v/>
      </c>
      <c r="N105" s="14" t="str">
        <f>IFERROR(VLOOKUP($A105,'BO M'!$S$4:$Y$46,7,0),"")</f>
        <v/>
      </c>
      <c r="O105" s="14" t="str">
        <f>IFERROR(VLOOKUP($A105,'Szaga TR150 M'!$J$2:$P$22,7,0),"")</f>
        <v/>
      </c>
      <c r="P105" s="14" t="str">
        <f>IFERROR(VLOOKUP($A105,'Rajd Konwalii M'!$L$2:$R$48,7,0),"")</f>
        <v/>
      </c>
      <c r="Q105" s="14" t="str">
        <f>IFERROR(VLOOKUP($A105,'Korno M'!$BE$1:$BK$53,7,0),"")</f>
        <v/>
      </c>
      <c r="R105" s="14" t="str">
        <f>IFERROR(VLOOKUP($A105,'Abentojra M'!$J$1:$P$48,7,0),"")</f>
        <v/>
      </c>
      <c r="S105" s="14" t="str">
        <f>IFERROR(VLOOKUP($A105,'Mordownik M'!$P$5:$V$54,7,0),"")</f>
        <v/>
      </c>
      <c r="T105" s="14" t="str">
        <f>IFERROR(VLOOKUP($A105,'XI Kompas M'!$M$1:$S$35,7,0),"")</f>
        <v/>
      </c>
      <c r="U105" s="14" t="str">
        <f>IFERROR(VLOOKUP($A105,'H52 200 M'!$AL$6:$AR$102,7,0),"")</f>
        <v/>
      </c>
      <c r="V105" s="14">
        <f>IFERROR(VLOOKUP($A105,'XII Szago M'!$AH$2:$AN$67,7,0),"")</f>
        <v>45.614970253192865</v>
      </c>
      <c r="W105" s="14" t="str">
        <f>IFERROR(VLOOKUP($A105,'Masakra TR200 M'!$AN$5:$AT$34,7,0),"")</f>
        <v/>
      </c>
      <c r="X105" s="10">
        <f>IFERROR(LARGE(Z105:AL105,1),0)+IFERROR(LARGE(Z105:AL105,2),0)</f>
        <v>32.181348005607418</v>
      </c>
      <c r="Y105" s="10">
        <f>IFERROR(LARGE(Z105:AL105,3),0)+IFERROR(LARGE(Z105:AL105,4),0)</f>
        <v>0</v>
      </c>
      <c r="Z105" s="14" t="str">
        <f>IFERROR(VLOOKUP(A105,'Wiosenne 360 M'!$L$2:$R$18,7,0),"")</f>
        <v/>
      </c>
      <c r="AA105" s="36"/>
      <c r="AB105" s="36">
        <f>IFERROR(VLOOKUP(A105,'XI Szago M'!$J$3:$Q$50,7,0),"")</f>
        <v>32.181348005607418</v>
      </c>
      <c r="AC105" s="14" t="str">
        <f>IFERROR(VLOOKUP($A105,'H51 100 M'!$AC$6:$AJ$153,7,0),"")</f>
        <v/>
      </c>
      <c r="AD105" s="14" t="str">
        <f>IFERROR(VLOOKUP($A105,'Harce M'!$K$6:$Q$26,7,0),"")</f>
        <v/>
      </c>
      <c r="AE105" s="14" t="str">
        <f>IFERROR(VLOOKUP($A105,'Grassor TR150 M'!$BL$4:$BR$10,7,0),"")</f>
        <v/>
      </c>
      <c r="AF105" s="36" t="str">
        <f>IFERROR(VLOOKUP($A105,'Pazur M'!$P$3:$V$29,7,0),"")</f>
        <v/>
      </c>
      <c r="AG105" s="14" t="str">
        <f>IFERROR(VLOOKUP($A105,'Szaga TR100 M'!$J$2:$P$25,7,0),"")</f>
        <v/>
      </c>
      <c r="AH105" s="36" t="str">
        <f>IFERROR(VLOOKUP($A105,'Odyseja M'!$G$2:$M$15,7,0),"")</f>
        <v/>
      </c>
      <c r="AI105" s="36" t="str">
        <f>IFERROR(VLOOKUP($A105,'Trudy M'!$K$2:$Q$18,7,0),"")</f>
        <v/>
      </c>
      <c r="AJ105" s="14" t="str">
        <f>IFERROR(VLOOKUP($A105,'H52 100 M'!$AC$6:$AI$201,7,0),"")</f>
        <v/>
      </c>
      <c r="AK105" s="14" t="str">
        <f>IFERROR(VLOOKUP($A105,'Azymut Orient M'!$O$2:$U$23,7,0),"")</f>
        <v/>
      </c>
      <c r="AL105" s="14" t="str">
        <f>IFERROR(VLOOKUP($A105,'Masakra TR100 M'!$AB$5:$AH$14,7,0),"")</f>
        <v/>
      </c>
      <c r="AM105" s="501">
        <f>MIN(COUNT(F105:W105)+MIN(COUNT(Z105:AL105)/2,2),6)</f>
        <v>2.5</v>
      </c>
      <c r="AN105" s="15">
        <f>COUNTIF(F105:W105,"=100")</f>
        <v>0</v>
      </c>
      <c r="AO105" s="15">
        <f>COUNTIF(Z105:AL105,"=50")</f>
        <v>0</v>
      </c>
    </row>
    <row r="106" spans="1:41">
      <c r="A106">
        <v>449</v>
      </c>
      <c r="B106" s="40" t="str">
        <f>VLOOKUP($A106,id!$C:$H,6,0)</f>
        <v>Czarny Grzegorz</v>
      </c>
      <c r="C106" s="40" t="str">
        <f>VLOOKUP($A106,id!$C:$H,4,0)</f>
        <v>Szkoła Fechtunku ARAMIS</v>
      </c>
      <c r="D106" s="2">
        <f>IF(E105=E106,D105,ROW(B104))</f>
        <v>104</v>
      </c>
      <c r="E106" s="11">
        <f>LARGE(F106:Y106,1)+LARGE(F106:Y106,2)+IFERROR(LARGE(F106:Y106,3),0)+IFERROR(LARGE(F106:Y106,4),0)+IFERROR(LARGE(F106:Y106,5),0)+IFERROR(LARGE(F106:Y106,6),0)</f>
        <v>148.27737080570745</v>
      </c>
      <c r="F106" s="14"/>
      <c r="G106" s="14"/>
      <c r="H106" s="14"/>
      <c r="I106" s="14"/>
      <c r="J106" s="37"/>
      <c r="K106" s="16"/>
      <c r="L106" s="14"/>
      <c r="M106" s="14"/>
      <c r="N106" s="14">
        <f>IFERROR(VLOOKUP($A106,'BO M'!$S$4:$Y$46,7,0),"")</f>
        <v>43.610561974117054</v>
      </c>
      <c r="O106" s="14" t="str">
        <f>IFERROR(VLOOKUP($A106,'Szaga TR150 M'!$J$2:$P$22,7,0),"")</f>
        <v/>
      </c>
      <c r="P106" s="14" t="str">
        <f>IFERROR(VLOOKUP($A106,'Rajd Konwalii M'!$L$2:$R$48,7,0),"")</f>
        <v/>
      </c>
      <c r="Q106" s="14">
        <f>IFERROR(VLOOKUP($A106,'Korno M'!$BE$1:$BK$53,7,0),"")</f>
        <v>64.92323357794379</v>
      </c>
      <c r="R106" s="14" t="str">
        <f>IFERROR(VLOOKUP($A106,'Abentojra M'!$J$1:$P$48,7,0),"")</f>
        <v/>
      </c>
      <c r="S106" s="14">
        <f>IFERROR(VLOOKUP($A106,'Mordownik M'!$P$5:$V$54,7,0),"")</f>
        <v>39.743575253646618</v>
      </c>
      <c r="T106" s="14" t="str">
        <f>IFERROR(VLOOKUP($A106,'XI Kompas M'!$M$1:$S$35,7,0),"")</f>
        <v/>
      </c>
      <c r="U106" s="14" t="str">
        <f>IFERROR(VLOOKUP($A106,'H52 200 M'!$AL$6:$AR$102,7,0),"")</f>
        <v/>
      </c>
      <c r="V106" s="14" t="str">
        <f>IFERROR(VLOOKUP($A106,'XII Szago M'!$AH$2:$AN$67,7,0),"")</f>
        <v/>
      </c>
      <c r="W106" s="14" t="str">
        <f>IFERROR(VLOOKUP($A106,'Masakra TR200 M'!$AN$5:$AT$34,7,0),"")</f>
        <v/>
      </c>
      <c r="X106" s="10">
        <f>IFERROR(LARGE(Z106:AL106,1),0)+IFERROR(LARGE(Z106:AL106,2),0)</f>
        <v>0</v>
      </c>
      <c r="Y106" s="10">
        <f>IFERROR(LARGE(Z106:AL106,3),0)+IFERROR(LARGE(Z106:AL106,4),0)</f>
        <v>0</v>
      </c>
      <c r="Z106" s="14"/>
      <c r="AA106" s="36"/>
      <c r="AB106" s="36"/>
      <c r="AC106" s="14"/>
      <c r="AD106" s="14"/>
      <c r="AE106" s="14"/>
      <c r="AF106" s="36" t="str">
        <f>IFERROR(VLOOKUP($A106,'Pazur M'!$P$3:$V$29,7,0),"")</f>
        <v/>
      </c>
      <c r="AG106" s="14" t="str">
        <f>IFERROR(VLOOKUP($A106,'Szaga TR100 M'!$J$2:$P$25,7,0),"")</f>
        <v/>
      </c>
      <c r="AH106" s="36" t="str">
        <f>IFERROR(VLOOKUP($A106,'Odyseja M'!$G$2:$M$15,7,0),"")</f>
        <v/>
      </c>
      <c r="AI106" s="36" t="str">
        <f>IFERROR(VLOOKUP($A106,'Trudy M'!$K$2:$Q$18,7,0),"")</f>
        <v/>
      </c>
      <c r="AJ106" s="14" t="str">
        <f>IFERROR(VLOOKUP($A106,'H52 100 M'!$AC$6:$AI$201,7,0),"")</f>
        <v/>
      </c>
      <c r="AK106" s="14" t="str">
        <f>IFERROR(VLOOKUP($A106,'Azymut Orient M'!$O$2:$U$23,7,0),"")</f>
        <v/>
      </c>
      <c r="AL106" s="14" t="str">
        <f>IFERROR(VLOOKUP($A106,'Masakra TR100 M'!$AB$5:$AH$14,7,0),"")</f>
        <v/>
      </c>
      <c r="AM106" s="501">
        <f>MIN(COUNT(F106:W106)+MIN(COUNT(Z106:AL106)/2,2),6)</f>
        <v>3</v>
      </c>
      <c r="AN106" s="15">
        <f>COUNTIF(F106:W106,"=100")</f>
        <v>0</v>
      </c>
      <c r="AO106" s="15">
        <f>COUNTIF(Z106:AL106,"=50")</f>
        <v>0</v>
      </c>
    </row>
    <row r="107" spans="1:41">
      <c r="A107">
        <v>107</v>
      </c>
      <c r="B107" s="40" t="str">
        <f>VLOOKUP($A107,id!$C:$H,6,0)</f>
        <v>Adamczyk Bartosz</v>
      </c>
      <c r="C107" s="40" t="str">
        <f>VLOOKUP($A107,id!$C:$H,4,0)</f>
        <v>Zdezorientowani</v>
      </c>
      <c r="D107" s="2">
        <f>IF(E106=E107,D106,ROW(B105))</f>
        <v>105</v>
      </c>
      <c r="E107" s="11">
        <f>LARGE(F107:Y107,1)+LARGE(F107:Y107,2)+IFERROR(LARGE(F107:Y107,3),0)+IFERROR(LARGE(F107:Y107,4),0)+IFERROR(LARGE(F107:Y107,5),0)+IFERROR(LARGE(F107:Y107,6),0)</f>
        <v>147.76416572480915</v>
      </c>
      <c r="F107" s="14"/>
      <c r="G107" s="14" t="str">
        <f>IFERROR(VLOOKUP($A107,'Złoto M'!AO:AU,7,0),"")</f>
        <v/>
      </c>
      <c r="H107" s="14" t="str">
        <f>IFERROR(VLOOKUP($A107,'H51 200 M'!$AL$6:$AS$99,7,0),"")</f>
        <v/>
      </c>
      <c r="I107" s="14" t="str">
        <f>IFERROR(VLOOKUP($A107,'Dymno M'!$BD$3:$BJ$49,7,0),"")</f>
        <v/>
      </c>
      <c r="J107" s="37" t="str">
        <f>IFERROR(VLOOKUP($A107,'X Kompas M'!$L$2:$R$29,7,0),"")</f>
        <v/>
      </c>
      <c r="K107" s="16" t="str">
        <f>IFERROR(VLOOKUP($A107,'Dukty M'!$BH$2:$BN$42,7,0),"")</f>
        <v/>
      </c>
      <c r="L107" s="14" t="str">
        <f>IFERROR(VLOOKUP($A107,'Tropy M'!$O$2:$U$49,7,0),"")</f>
        <v/>
      </c>
      <c r="M107" s="14" t="str">
        <f>IFERROR(VLOOKUP($A107,'Grassor TR300 M'!$CR$4:$CX$37,7,0),"")</f>
        <v/>
      </c>
      <c r="N107" s="14" t="str">
        <f>IFERROR(VLOOKUP($A107,'BO M'!$S$4:$Y$46,7,0),"")</f>
        <v/>
      </c>
      <c r="O107" s="14" t="str">
        <f>IFERROR(VLOOKUP($A107,'Szaga TR150 M'!$J$2:$P$22,7,0),"")</f>
        <v/>
      </c>
      <c r="P107" s="14" t="str">
        <f>IFERROR(VLOOKUP($A107,'Rajd Konwalii M'!$L$2:$R$48,7,0),"")</f>
        <v/>
      </c>
      <c r="Q107" s="14">
        <f>IFERROR(VLOOKUP($A107,'Korno M'!$BE$1:$BK$53,7,0),"")</f>
        <v>58.695606225010849</v>
      </c>
      <c r="R107" s="14" t="str">
        <f>IFERROR(VLOOKUP($A107,'Abentojra M'!$J$1:$P$48,7,0),"")</f>
        <v/>
      </c>
      <c r="S107" s="14" t="str">
        <f>IFERROR(VLOOKUP($A107,'Mordownik M'!$P$5:$V$54,7,0),"")</f>
        <v/>
      </c>
      <c r="T107" s="14" t="str">
        <f>IFERROR(VLOOKUP($A107,'XI Kompas M'!$M$1:$S$35,7,0),"")</f>
        <v/>
      </c>
      <c r="U107" s="14" t="str">
        <f>IFERROR(VLOOKUP($A107,'H52 200 M'!$AL$6:$AR$102,7,0),"")</f>
        <v/>
      </c>
      <c r="V107" s="14" t="str">
        <f>IFERROR(VLOOKUP($A107,'XII Szago M'!$AH$2:$AN$67,7,0),"")</f>
        <v/>
      </c>
      <c r="W107" s="14" t="str">
        <f>IFERROR(VLOOKUP($A107,'Masakra TR200 M'!$AN$5:$AT$34,7,0),"")</f>
        <v/>
      </c>
      <c r="X107" s="10">
        <f>IFERROR(LARGE(Z107:AL107,1),0)+IFERROR(LARGE(Z107:AL107,2),0)</f>
        <v>69.333400043361522</v>
      </c>
      <c r="Y107" s="10">
        <f>IFERROR(LARGE(Z107:AL107,3),0)+IFERROR(LARGE(Z107:AL107,4),0)</f>
        <v>19.735159456436776</v>
      </c>
      <c r="Z107" s="14" t="str">
        <f>IFERROR(VLOOKUP(A107,'Wiosenne 360 M'!$L$2:$R$18,7,0),"")</f>
        <v/>
      </c>
      <c r="AA107" s="36">
        <f>IFERROR(VLOOKUP(A107,'NMnO M'!$AX$5:$BD$43,7,0),"")</f>
        <v>19.735159456436776</v>
      </c>
      <c r="AB107" s="36" t="str">
        <f>IFERROR(VLOOKUP(A107,'XI Szago M'!$J$3:$Q$50,7,0),"")</f>
        <v/>
      </c>
      <c r="AC107" s="14" t="str">
        <f>IFERROR(VLOOKUP($A107,'H51 100 M'!$AC$6:$AJ$153,7,0),"")</f>
        <v/>
      </c>
      <c r="AD107" s="14">
        <f>IFERROR(VLOOKUP($A107,'Harce M'!$K$6:$Q$26,7,0),"")</f>
        <v>32.279314888010546</v>
      </c>
      <c r="AE107" s="14" t="str">
        <f>IFERROR(VLOOKUP($A107,'Grassor TR150 M'!$BL$4:$BR$10,7,0),"")</f>
        <v/>
      </c>
      <c r="AF107" s="36" t="str">
        <f>IFERROR(VLOOKUP($A107,'Pazur M'!$P$3:$V$29,7,0),"")</f>
        <v/>
      </c>
      <c r="AG107" s="14" t="str">
        <f>IFERROR(VLOOKUP($A107,'Szaga TR100 M'!$J$2:$P$25,7,0),"")</f>
        <v/>
      </c>
      <c r="AH107" s="36">
        <f>IFERROR(VLOOKUP($A107,'Odyseja M'!$G$2:$M$15,7,0),"")</f>
        <v>37.054085155350975</v>
      </c>
      <c r="AI107" s="36" t="str">
        <f>IFERROR(VLOOKUP($A107,'Trudy M'!$K$2:$Q$18,7,0),"")</f>
        <v/>
      </c>
      <c r="AJ107" s="14" t="str">
        <f>IFERROR(VLOOKUP($A107,'H52 100 M'!$AC$6:$AI$201,7,0),"")</f>
        <v/>
      </c>
      <c r="AK107" s="14" t="str">
        <f>IFERROR(VLOOKUP($A107,'Azymut Orient M'!$O$2:$U$23,7,0),"")</f>
        <v/>
      </c>
      <c r="AL107" s="14" t="str">
        <f>IFERROR(VLOOKUP($A107,'Masakra TR100 M'!$AB$5:$AH$14,7,0),"")</f>
        <v/>
      </c>
      <c r="AM107" s="501">
        <f>MIN(COUNT(F107:W107)+MIN(COUNT(Z107:AL107)/2,2),6)</f>
        <v>2.5</v>
      </c>
      <c r="AN107" s="15">
        <f>COUNTIF(F107:W107,"=100")</f>
        <v>0</v>
      </c>
      <c r="AO107" s="15">
        <f>COUNTIF(Z107:AL107,"=50")</f>
        <v>0</v>
      </c>
    </row>
    <row r="108" spans="1:41">
      <c r="A108">
        <v>513</v>
      </c>
      <c r="B108" s="40" t="str">
        <f>VLOOKUP($A108,id!$C:$H,6,0)</f>
        <v>Bergier Tomasz</v>
      </c>
      <c r="C108" s="40" t="str">
        <f>VLOOKUP($A108,id!$C:$H,4,0)</f>
        <v>Zgórmysyny</v>
      </c>
      <c r="D108" s="2">
        <f>IF(E107=E108,D107,ROW(B106))</f>
        <v>106</v>
      </c>
      <c r="E108" s="11">
        <f>LARGE(F108:Y108,1)+LARGE(F108:Y108,2)+IFERROR(LARGE(F108:Y108,3),0)+IFERROR(LARGE(F108:Y108,4),0)+IFERROR(LARGE(F108:Y108,5),0)+IFERROR(LARGE(F108:Y108,6),0)</f>
        <v>146.92400074121269</v>
      </c>
      <c r="F108" s="14"/>
      <c r="G108" s="14"/>
      <c r="H108" s="14"/>
      <c r="I108" s="14"/>
      <c r="J108" s="37"/>
      <c r="K108" s="16"/>
      <c r="L108" s="14"/>
      <c r="M108" s="14"/>
      <c r="N108" s="14"/>
      <c r="O108" s="14"/>
      <c r="P108" s="14"/>
      <c r="Q108" s="14">
        <f>IFERROR(VLOOKUP($A108,'Korno M'!$BE$1:$BK$53,7,0),"")</f>
        <v>74.625035964442745</v>
      </c>
      <c r="R108" s="14" t="str">
        <f>IFERROR(VLOOKUP($A108,'Abentojra M'!$J$1:$P$48,7,0),"")</f>
        <v/>
      </c>
      <c r="S108" s="14">
        <f>IFERROR(VLOOKUP($A108,'Mordownik M'!$P$5:$V$54,7,0),"")</f>
        <v>72.298964776769949</v>
      </c>
      <c r="T108" s="14" t="str">
        <f>IFERROR(VLOOKUP($A108,'XI Kompas M'!$M$1:$S$35,7,0),"")</f>
        <v/>
      </c>
      <c r="U108" s="14" t="str">
        <f>IFERROR(VLOOKUP($A108,'H52 200 M'!$AL$6:$AR$102,7,0),"")</f>
        <v/>
      </c>
      <c r="V108" s="14" t="str">
        <f>IFERROR(VLOOKUP($A108,'XII Szago M'!$AH$2:$AN$67,7,0),"")</f>
        <v/>
      </c>
      <c r="W108" s="14" t="str">
        <f>IFERROR(VLOOKUP($A108,'Masakra TR200 M'!$AN$5:$AT$34,7,0),"")</f>
        <v/>
      </c>
      <c r="X108" s="10">
        <f>IFERROR(LARGE(Z108:AL108,1),0)+IFERROR(LARGE(Z108:AL108,2),0)</f>
        <v>0</v>
      </c>
      <c r="Y108" s="10">
        <f>IFERROR(LARGE(Z108:AL108,3),0)+IFERROR(LARGE(Z108:AL108,4),0)</f>
        <v>0</v>
      </c>
      <c r="Z108" s="14"/>
      <c r="AA108" s="36"/>
      <c r="AB108" s="36"/>
      <c r="AC108" s="14"/>
      <c r="AD108" s="14"/>
      <c r="AE108" s="14"/>
      <c r="AF108" s="36"/>
      <c r="AG108" s="14"/>
      <c r="AH108" s="36"/>
      <c r="AI108" s="36" t="str">
        <f>IFERROR(VLOOKUP($A108,'Trudy M'!$K$2:$Q$18,7,0),"")</f>
        <v/>
      </c>
      <c r="AJ108" s="14" t="str">
        <f>IFERROR(VLOOKUP($A108,'H52 100 M'!$AC$6:$AI$201,7,0),"")</f>
        <v/>
      </c>
      <c r="AK108" s="14" t="str">
        <f>IFERROR(VLOOKUP($A108,'Azymut Orient M'!$O$2:$U$23,7,0),"")</f>
        <v/>
      </c>
      <c r="AL108" s="14" t="str">
        <f>IFERROR(VLOOKUP($A108,'Masakra TR100 M'!$AB$5:$AH$14,7,0),"")</f>
        <v/>
      </c>
      <c r="AM108" s="501">
        <f>MIN(COUNT(F108:W108)+MIN(COUNT(Z108:AL108)/2,2),6)</f>
        <v>2</v>
      </c>
      <c r="AN108" s="15">
        <f>COUNTIF(F108:W108,"=100")</f>
        <v>0</v>
      </c>
      <c r="AO108" s="15">
        <f>COUNTIF(Z108:AL108,"=50")</f>
        <v>0</v>
      </c>
    </row>
    <row r="109" spans="1:41">
      <c r="A109">
        <v>270</v>
      </c>
      <c r="B109" s="40" t="str">
        <f>VLOOKUP($A109,id!$C:$H,6,0)</f>
        <v>Polewko Waldemar</v>
      </c>
      <c r="C109" s="40">
        <f>VLOOKUP($A109,id!$C:$H,4,0)</f>
        <v>0</v>
      </c>
      <c r="D109" s="2">
        <f>IF(E108=E109,D108,ROW(B107))</f>
        <v>107</v>
      </c>
      <c r="E109" s="11">
        <f>LARGE(F109:Y109,1)+LARGE(F109:Y109,2)+IFERROR(LARGE(F109:Y109,3),0)+IFERROR(LARGE(F109:Y109,4),0)+IFERROR(LARGE(F109:Y109,5),0)+IFERROR(LARGE(F109:Y109,6),0)</f>
        <v>143.35438269434607</v>
      </c>
      <c r="F109" s="14"/>
      <c r="G109" s="14" t="str">
        <f>IFERROR(VLOOKUP($A109,'Złoto M'!AO:AU,7,0),"")</f>
        <v/>
      </c>
      <c r="H109" s="14" t="str">
        <f>IFERROR(VLOOKUP($A109,'H51 200 M'!$AL$6:$AS$99,7,0),"")</f>
        <v/>
      </c>
      <c r="I109" s="14" t="str">
        <f>IFERROR(VLOOKUP($A109,'Dymno M'!$BD$3:$BJ$49,7,0),"")</f>
        <v/>
      </c>
      <c r="J109" s="37" t="str">
        <f>IFERROR(VLOOKUP($A109,'X Kompas M'!$L$2:$R$29,7,0),"")</f>
        <v/>
      </c>
      <c r="K109" s="16" t="str">
        <f>IFERROR(VLOOKUP($A109,'Dukty M'!$BH$2:$BN$42,7,0),"")</f>
        <v/>
      </c>
      <c r="L109" s="14" t="str">
        <f>IFERROR(VLOOKUP($A109,'Tropy M'!$O$2:$U$49,7,0),"")</f>
        <v/>
      </c>
      <c r="M109" s="14" t="str">
        <f>IFERROR(VLOOKUP($A109,'Grassor TR300 M'!$CR$4:$CX$37,7,0),"")</f>
        <v/>
      </c>
      <c r="N109" s="14" t="str">
        <f>IFERROR(VLOOKUP($A109,'BO M'!$S$4:$Y$46,7,0),"")</f>
        <v/>
      </c>
      <c r="O109" s="14" t="str">
        <f>IFERROR(VLOOKUP($A109,'Szaga TR150 M'!$J$2:$P$22,7,0),"")</f>
        <v/>
      </c>
      <c r="P109" s="14" t="str">
        <f>IFERROR(VLOOKUP($A109,'Rajd Konwalii M'!$L$2:$R$48,7,0),"")</f>
        <v/>
      </c>
      <c r="Q109" s="14" t="str">
        <f>IFERROR(VLOOKUP($A109,'Korno M'!$BE$1:$BK$53,7,0),"")</f>
        <v/>
      </c>
      <c r="R109" s="14" t="str">
        <f>IFERROR(VLOOKUP($A109,'Abentojra M'!$J$1:$P$48,7,0),"")</f>
        <v/>
      </c>
      <c r="S109" s="14" t="str">
        <f>IFERROR(VLOOKUP($A109,'Mordownik M'!$P$5:$V$54,7,0),"")</f>
        <v/>
      </c>
      <c r="T109" s="14">
        <f>IFERROR(VLOOKUP($A109,'XI Kompas M'!$M$1:$S$35,7,0),"")</f>
        <v>62.149532710280376</v>
      </c>
      <c r="U109" s="14" t="str">
        <f>IFERROR(VLOOKUP($A109,'H52 200 M'!$AL$6:$AR$102,7,0),"")</f>
        <v/>
      </c>
      <c r="V109" s="14">
        <f>IFERROR(VLOOKUP($A109,'XII Szago M'!$AH$2:$AN$67,7,0),"")</f>
        <v>36.433934671402177</v>
      </c>
      <c r="W109" s="14" t="str">
        <f>IFERROR(VLOOKUP($A109,'Masakra TR200 M'!$AN$5:$AT$34,7,0),"")</f>
        <v/>
      </c>
      <c r="X109" s="10">
        <f>IFERROR(LARGE(Z109:AL109,1),0)+IFERROR(LARGE(Z109:AL109,2),0)</f>
        <v>44.770915312663533</v>
      </c>
      <c r="Y109" s="10">
        <f>IFERROR(LARGE(Z109:AL109,3),0)+IFERROR(LARGE(Z109:AL109,4),0)</f>
        <v>0</v>
      </c>
      <c r="Z109" s="14" t="str">
        <f>IFERROR(VLOOKUP(A109,'Wiosenne 360 M'!$L$2:$R$18,7,0),"")</f>
        <v/>
      </c>
      <c r="AA109" s="36"/>
      <c r="AB109" s="36"/>
      <c r="AC109" s="14">
        <f>IFERROR(VLOOKUP($A109,'H51 100 M'!$AC$6:$AJ$153,7,0),"")</f>
        <v>23.459234770631113</v>
      </c>
      <c r="AD109" s="14" t="str">
        <f>IFERROR(VLOOKUP($A109,'Harce M'!$K$6:$Q$26,7,0),"")</f>
        <v/>
      </c>
      <c r="AE109" s="14" t="str">
        <f>IFERROR(VLOOKUP($A109,'Grassor TR150 M'!$BL$4:$BR$10,7,0),"")</f>
        <v/>
      </c>
      <c r="AF109" s="36" t="str">
        <f>IFERROR(VLOOKUP($A109,'Pazur M'!$P$3:$V$29,7,0),"")</f>
        <v/>
      </c>
      <c r="AG109" s="14" t="str">
        <f>IFERROR(VLOOKUP($A109,'Szaga TR100 M'!$J$2:$P$25,7,0),"")</f>
        <v/>
      </c>
      <c r="AH109" s="36" t="str">
        <f>IFERROR(VLOOKUP($A109,'Odyseja M'!$G$2:$M$15,7,0),"")</f>
        <v/>
      </c>
      <c r="AI109" s="36" t="str">
        <f>IFERROR(VLOOKUP($A109,'Trudy M'!$K$2:$Q$18,7,0),"")</f>
        <v/>
      </c>
      <c r="AJ109" s="14">
        <f>IFERROR(VLOOKUP($A109,'H52 100 M'!$AC$6:$AI$201,7,0),"")</f>
        <v>21.311680542032423</v>
      </c>
      <c r="AK109" s="14" t="str">
        <f>IFERROR(VLOOKUP($A109,'Azymut Orient M'!$O$2:$U$23,7,0),"")</f>
        <v/>
      </c>
      <c r="AL109" s="14" t="str">
        <f>IFERROR(VLOOKUP($A109,'Masakra TR100 M'!$AB$5:$AH$14,7,0),"")</f>
        <v/>
      </c>
      <c r="AM109" s="501">
        <f>MIN(COUNT(F109:W109)+MIN(COUNT(Z109:AL109)/2,2),6)</f>
        <v>3</v>
      </c>
      <c r="AN109" s="15">
        <f>COUNTIF(F109:W109,"=100")</f>
        <v>0</v>
      </c>
      <c r="AO109" s="15">
        <f>COUNTIF(Z109:AL109,"=50")</f>
        <v>0</v>
      </c>
    </row>
    <row r="110" spans="1:41">
      <c r="A110">
        <v>173</v>
      </c>
      <c r="B110" s="40" t="str">
        <f>VLOOKUP($A110,id!$C:$H,6,0)</f>
        <v>Grześ Tomasz</v>
      </c>
      <c r="C110" s="40" t="str">
        <f>VLOOKUP($A110,id!$C:$H,4,0)</f>
        <v>Globtrowerzyści</v>
      </c>
      <c r="D110" s="2">
        <f>IF(E109=E110,D109,ROW(B108))</f>
        <v>108</v>
      </c>
      <c r="E110" s="11">
        <f>LARGE(F110:Y110,1)+LARGE(F110:Y110,2)+IFERROR(LARGE(F110:Y110,3),0)+IFERROR(LARGE(F110:Y110,4),0)+IFERROR(LARGE(F110:Y110,5),0)+IFERROR(LARGE(F110:Y110,6),0)</f>
        <v>143.19898907191134</v>
      </c>
      <c r="F110" s="14"/>
      <c r="G110" s="14" t="str">
        <f>IFERROR(VLOOKUP($A110,'Złoto M'!AO:AU,7,0),"")</f>
        <v/>
      </c>
      <c r="H110" s="14">
        <f>IFERROR(VLOOKUP($A110,'H51 200 M'!$AL$6:$AS$99,7,0),"")</f>
        <v>62.640467495095372</v>
      </c>
      <c r="I110" s="14" t="str">
        <f>IFERROR(VLOOKUP($A110,'Dymno M'!$BD$3:$BJ$49,7,0),"")</f>
        <v/>
      </c>
      <c r="J110" s="37" t="str">
        <f>IFERROR(VLOOKUP($A110,'X Kompas M'!$L$2:$R$29,7,0),"")</f>
        <v/>
      </c>
      <c r="K110" s="16" t="str">
        <f>IFERROR(VLOOKUP($A110,'Dukty M'!$BH$2:$BN$42,7,0),"")</f>
        <v/>
      </c>
      <c r="L110" s="14" t="str">
        <f>IFERROR(VLOOKUP($A110,'Tropy M'!$O$2:$U$49,7,0),"")</f>
        <v/>
      </c>
      <c r="M110" s="14" t="str">
        <f>IFERROR(VLOOKUP($A110,'Grassor TR300 M'!$CR$4:$CX$37,7,0),"")</f>
        <v/>
      </c>
      <c r="N110" s="14" t="str">
        <f>IFERROR(VLOOKUP($A110,'BO M'!$S$4:$Y$46,7,0),"")</f>
        <v/>
      </c>
      <c r="O110" s="14" t="str">
        <f>IFERROR(VLOOKUP($A110,'Szaga TR150 M'!$J$2:$P$22,7,0),"")</f>
        <v/>
      </c>
      <c r="P110" s="14" t="str">
        <f>IFERROR(VLOOKUP($A110,'Rajd Konwalii M'!$L$2:$R$48,7,0),"")</f>
        <v/>
      </c>
      <c r="Q110" s="14" t="str">
        <f>IFERROR(VLOOKUP($A110,'Korno M'!$BE$1:$BK$53,7,0),"")</f>
        <v/>
      </c>
      <c r="R110" s="14" t="str">
        <f>IFERROR(VLOOKUP($A110,'Abentojra M'!$J$1:$P$48,7,0),"")</f>
        <v/>
      </c>
      <c r="S110" s="14" t="str">
        <f>IFERROR(VLOOKUP($A110,'Mordownik M'!$P$5:$V$54,7,0),"")</f>
        <v/>
      </c>
      <c r="T110" s="14" t="str">
        <f>IFERROR(VLOOKUP($A110,'XI Kompas M'!$M$1:$S$35,7,0),"")</f>
        <v/>
      </c>
      <c r="U110" s="14">
        <f>IFERROR(VLOOKUP($A110,'H52 200 M'!$AL$6:$AR$102,7,0),"")</f>
        <v>80.558521576815977</v>
      </c>
      <c r="V110" s="14" t="str">
        <f>IFERROR(VLOOKUP($A110,'XII Szago M'!$AH$2:$AN$67,7,0),"")</f>
        <v/>
      </c>
      <c r="W110" s="14" t="str">
        <f>IFERROR(VLOOKUP($A110,'Masakra TR200 M'!$AN$5:$AT$34,7,0),"")</f>
        <v/>
      </c>
      <c r="X110" s="10">
        <f>IFERROR(LARGE(Z110:AL110,1),0)+IFERROR(LARGE(Z110:AL110,2),0)</f>
        <v>0</v>
      </c>
      <c r="Y110" s="10">
        <f>IFERROR(LARGE(Z110:AL110,3),0)+IFERROR(LARGE(Z110:AL110,4),0)</f>
        <v>0</v>
      </c>
      <c r="Z110" s="14" t="str">
        <f>IFERROR(VLOOKUP(A110,'Wiosenne 360 M'!$L$2:$R$18,7,0),"")</f>
        <v/>
      </c>
      <c r="AA110" s="36"/>
      <c r="AB110" s="36"/>
      <c r="AC110" s="14" t="str">
        <f>IFERROR(VLOOKUP($A110,'H51 100 M'!$AC$6:$AJ$153,7,0),"")</f>
        <v/>
      </c>
      <c r="AD110" s="14" t="str">
        <f>IFERROR(VLOOKUP($A110,'Harce M'!$K$6:$Q$26,7,0),"")</f>
        <v/>
      </c>
      <c r="AE110" s="14" t="str">
        <f>IFERROR(VLOOKUP($A110,'Grassor TR150 M'!$BL$4:$BR$10,7,0),"")</f>
        <v/>
      </c>
      <c r="AF110" s="36" t="str">
        <f>IFERROR(VLOOKUP($A110,'Pazur M'!$P$3:$V$29,7,0),"")</f>
        <v/>
      </c>
      <c r="AG110" s="14" t="str">
        <f>IFERROR(VLOOKUP($A110,'Szaga TR100 M'!$J$2:$P$25,7,0),"")</f>
        <v/>
      </c>
      <c r="AH110" s="36" t="str">
        <f>IFERROR(VLOOKUP($A110,'Odyseja M'!$G$2:$M$15,7,0),"")</f>
        <v/>
      </c>
      <c r="AI110" s="36" t="str">
        <f>IFERROR(VLOOKUP($A110,'Trudy M'!$K$2:$Q$18,7,0),"")</f>
        <v/>
      </c>
      <c r="AJ110" s="14" t="str">
        <f>IFERROR(VLOOKUP($A110,'H52 100 M'!$AC$6:$AI$201,7,0),"")</f>
        <v/>
      </c>
      <c r="AK110" s="14" t="str">
        <f>IFERROR(VLOOKUP($A110,'Azymut Orient M'!$O$2:$U$23,7,0),"")</f>
        <v/>
      </c>
      <c r="AL110" s="14" t="str">
        <f>IFERROR(VLOOKUP($A110,'Masakra TR100 M'!$AB$5:$AH$14,7,0),"")</f>
        <v/>
      </c>
      <c r="AM110" s="501">
        <f>MIN(COUNT(F110:W110)+MIN(COUNT(Z110:AL110)/2,2),6)</f>
        <v>2</v>
      </c>
      <c r="AN110" s="15">
        <f>COUNTIF(F110:W110,"=100")</f>
        <v>0</v>
      </c>
      <c r="AO110" s="15">
        <f>COUNTIF(Z110:AL110,"=50")</f>
        <v>0</v>
      </c>
    </row>
    <row r="111" spans="1:41">
      <c r="A111">
        <v>174</v>
      </c>
      <c r="B111" s="40" t="str">
        <f>VLOOKUP($A111,id!$C:$H,6,0)</f>
        <v>Kulka Jan</v>
      </c>
      <c r="C111" s="40" t="str">
        <f>VLOOKUP($A111,id!$C:$H,4,0)</f>
        <v>Kozacy z Wybrzeża</v>
      </c>
      <c r="D111" s="2">
        <f>IF(E110=E111,D110,ROW(B109))</f>
        <v>108</v>
      </c>
      <c r="E111" s="11">
        <f>LARGE(F111:Y111,1)+LARGE(F111:Y111,2)+IFERROR(LARGE(F111:Y111,3),0)+IFERROR(LARGE(F111:Y111,4),0)+IFERROR(LARGE(F111:Y111,5),0)+IFERROR(LARGE(F111:Y111,6),0)</f>
        <v>143.19898907191134</v>
      </c>
      <c r="F111" s="14"/>
      <c r="G111" s="14" t="str">
        <f>IFERROR(VLOOKUP($A111,'Złoto M'!AO:AU,7,0),"")</f>
        <v/>
      </c>
      <c r="H111" s="14">
        <f>IFERROR(VLOOKUP($A111,'H51 200 M'!$AL$6:$AS$99,7,0),"")</f>
        <v>62.640467495095372</v>
      </c>
      <c r="I111" s="14" t="str">
        <f>IFERROR(VLOOKUP($A111,'Dymno M'!$BD$3:$BJ$49,7,0),"")</f>
        <v/>
      </c>
      <c r="J111" s="37" t="str">
        <f>IFERROR(VLOOKUP($A111,'X Kompas M'!$L$2:$R$29,7,0),"")</f>
        <v/>
      </c>
      <c r="K111" s="16" t="str">
        <f>IFERROR(VLOOKUP($A111,'Dukty M'!$BH$2:$BN$42,7,0),"")</f>
        <v/>
      </c>
      <c r="L111" s="14" t="str">
        <f>IFERROR(VLOOKUP($A111,'Tropy M'!$O$2:$U$49,7,0),"")</f>
        <v/>
      </c>
      <c r="M111" s="14" t="str">
        <f>IFERROR(VLOOKUP($A111,'Grassor TR300 M'!$CR$4:$CX$37,7,0),"")</f>
        <v/>
      </c>
      <c r="N111" s="14" t="str">
        <f>IFERROR(VLOOKUP($A111,'BO M'!$S$4:$Y$46,7,0),"")</f>
        <v/>
      </c>
      <c r="O111" s="14" t="str">
        <f>IFERROR(VLOOKUP($A111,'Szaga TR150 M'!$J$2:$P$22,7,0),"")</f>
        <v/>
      </c>
      <c r="P111" s="14" t="str">
        <f>IFERROR(VLOOKUP($A111,'Rajd Konwalii M'!$L$2:$R$48,7,0),"")</f>
        <v/>
      </c>
      <c r="Q111" s="14" t="str">
        <f>IFERROR(VLOOKUP($A111,'Korno M'!$BE$1:$BK$53,7,0),"")</f>
        <v/>
      </c>
      <c r="R111" s="14" t="str">
        <f>IFERROR(VLOOKUP($A111,'Abentojra M'!$J$1:$P$48,7,0),"")</f>
        <v/>
      </c>
      <c r="S111" s="14" t="str">
        <f>IFERROR(VLOOKUP($A111,'Mordownik M'!$P$5:$V$54,7,0),"")</f>
        <v/>
      </c>
      <c r="T111" s="14" t="str">
        <f>IFERROR(VLOOKUP($A111,'XI Kompas M'!$M$1:$S$35,7,0),"")</f>
        <v/>
      </c>
      <c r="U111" s="14">
        <f>IFERROR(VLOOKUP($A111,'H52 200 M'!$AL$6:$AR$102,7,0),"")</f>
        <v>80.558521576815977</v>
      </c>
      <c r="V111" s="14" t="str">
        <f>IFERROR(VLOOKUP($A111,'XII Szago M'!$AH$2:$AN$67,7,0),"")</f>
        <v/>
      </c>
      <c r="W111" s="14" t="str">
        <f>IFERROR(VLOOKUP($A111,'Masakra TR200 M'!$AN$5:$AT$34,7,0),"")</f>
        <v/>
      </c>
      <c r="X111" s="10">
        <f>IFERROR(LARGE(Z111:AL111,1),0)+IFERROR(LARGE(Z111:AL111,2),0)</f>
        <v>0</v>
      </c>
      <c r="Y111" s="10">
        <f>IFERROR(LARGE(Z111:AL111,3),0)+IFERROR(LARGE(Z111:AL111,4),0)</f>
        <v>0</v>
      </c>
      <c r="Z111" s="14" t="str">
        <f>IFERROR(VLOOKUP(A111,'Wiosenne 360 M'!$L$2:$R$18,7,0),"")</f>
        <v/>
      </c>
      <c r="AA111" s="36"/>
      <c r="AB111" s="36"/>
      <c r="AC111" s="14" t="str">
        <f>IFERROR(VLOOKUP($A111,'H51 100 M'!$AC$6:$AJ$153,7,0),"")</f>
        <v/>
      </c>
      <c r="AD111" s="14" t="str">
        <f>IFERROR(VLOOKUP($A111,'Harce M'!$K$6:$Q$26,7,0),"")</f>
        <v/>
      </c>
      <c r="AE111" s="14" t="str">
        <f>IFERROR(VLOOKUP($A111,'Grassor TR150 M'!$BL$4:$BR$10,7,0),"")</f>
        <v/>
      </c>
      <c r="AF111" s="36" t="str">
        <f>IFERROR(VLOOKUP($A111,'Pazur M'!$P$3:$V$29,7,0),"")</f>
        <v/>
      </c>
      <c r="AG111" s="14" t="str">
        <f>IFERROR(VLOOKUP($A111,'Szaga TR100 M'!$J$2:$P$25,7,0),"")</f>
        <v/>
      </c>
      <c r="AH111" s="36" t="str">
        <f>IFERROR(VLOOKUP($A111,'Odyseja M'!$G$2:$M$15,7,0),"")</f>
        <v/>
      </c>
      <c r="AI111" s="36" t="str">
        <f>IFERROR(VLOOKUP($A111,'Trudy M'!$K$2:$Q$18,7,0),"")</f>
        <v/>
      </c>
      <c r="AJ111" s="14" t="str">
        <f>IFERROR(VLOOKUP($A111,'H52 100 M'!$AC$6:$AI$201,7,0),"")</f>
        <v/>
      </c>
      <c r="AK111" s="14" t="str">
        <f>IFERROR(VLOOKUP($A111,'Azymut Orient M'!$O$2:$U$23,7,0),"")</f>
        <v/>
      </c>
      <c r="AL111" s="14" t="str">
        <f>IFERROR(VLOOKUP($A111,'Masakra TR100 M'!$AB$5:$AH$14,7,0),"")</f>
        <v/>
      </c>
      <c r="AM111" s="501">
        <f>MIN(COUNT(F111:W111)+MIN(COUNT(Z111:AL111)/2,2),6)</f>
        <v>2</v>
      </c>
      <c r="AN111" s="15">
        <f>COUNTIF(F111:W111,"=100")</f>
        <v>0</v>
      </c>
      <c r="AO111" s="15">
        <f>COUNTIF(Z111:AL111,"=50")</f>
        <v>0</v>
      </c>
    </row>
    <row r="112" spans="1:41">
      <c r="A112">
        <v>68</v>
      </c>
      <c r="B112" s="40" t="str">
        <f>VLOOKUP($A112,id!$C:$H,6,0)</f>
        <v>Błaszczyk Darek</v>
      </c>
      <c r="C112" s="40" t="str">
        <f>VLOOKUP($A112,id!$C:$H,4,0)</f>
        <v>Bez Skorka</v>
      </c>
      <c r="D112" s="2">
        <f>IF(E111=E112,D111,ROW(B110))</f>
        <v>110</v>
      </c>
      <c r="E112" s="11">
        <f>LARGE(F112:Y112,1)+LARGE(F112:Y112,2)+IFERROR(LARGE(F112:Y112,3),0)+IFERROR(LARGE(F112:Y112,4),0)+IFERROR(LARGE(F112:Y112,5),0)+IFERROR(LARGE(F112:Y112,6),0)</f>
        <v>142.08016365963596</v>
      </c>
      <c r="F112" s="14"/>
      <c r="G112" s="14">
        <f>IFERROR(VLOOKUP($A112,'Złoto M'!AO:AU,7,0),"")</f>
        <v>79.93142724314275</v>
      </c>
      <c r="H112" s="14" t="str">
        <f>IFERROR(VLOOKUP($A112,'H51 200 M'!$AL$6:$AS$99,7,0),"")</f>
        <v/>
      </c>
      <c r="I112" s="14" t="str">
        <f>IFERROR(VLOOKUP($A112,'Dymno M'!$BD$3:$BJ$49,7,0),"")</f>
        <v/>
      </c>
      <c r="J112" s="37" t="str">
        <f>IFERROR(VLOOKUP($A112,'X Kompas M'!$L$2:$R$29,7,0),"")</f>
        <v/>
      </c>
      <c r="K112" s="16" t="str">
        <f>IFERROR(VLOOKUP($A112,'Dukty M'!$BH$2:$BN$42,7,0),"")</f>
        <v/>
      </c>
      <c r="L112" s="14" t="str">
        <f>IFERROR(VLOOKUP($A112,'Tropy M'!$O$2:$U$49,7,0),"")</f>
        <v/>
      </c>
      <c r="M112" s="14" t="str">
        <f>IFERROR(VLOOKUP($A112,'Grassor TR300 M'!$CR$4:$CX$37,7,0),"")</f>
        <v/>
      </c>
      <c r="N112" s="14" t="str">
        <f>IFERROR(VLOOKUP($A112,'BO M'!$S$4:$Y$46,7,0),"")</f>
        <v/>
      </c>
      <c r="O112" s="14" t="str">
        <f>IFERROR(VLOOKUP($A112,'Szaga TR150 M'!$J$2:$P$22,7,0),"")</f>
        <v/>
      </c>
      <c r="P112" s="14" t="str">
        <f>IFERROR(VLOOKUP($A112,'Rajd Konwalii M'!$L$2:$R$48,7,0),"")</f>
        <v/>
      </c>
      <c r="Q112" s="14">
        <f>IFERROR(VLOOKUP($A112,'Korno M'!$BE$1:$BK$53,7,0),"")</f>
        <v>62.148736416493193</v>
      </c>
      <c r="R112" s="14" t="str">
        <f>IFERROR(VLOOKUP($A112,'Abentojra M'!$J$1:$P$48,7,0),"")</f>
        <v/>
      </c>
      <c r="S112" s="14" t="str">
        <f>IFERROR(VLOOKUP($A112,'Mordownik M'!$P$5:$V$54,7,0),"")</f>
        <v/>
      </c>
      <c r="T112" s="14" t="str">
        <f>IFERROR(VLOOKUP($A112,'XI Kompas M'!$M$1:$S$35,7,0),"")</f>
        <v/>
      </c>
      <c r="U112" s="14" t="str">
        <f>IFERROR(VLOOKUP($A112,'H52 200 M'!$AL$6:$AR$102,7,0),"")</f>
        <v/>
      </c>
      <c r="V112" s="14" t="str">
        <f>IFERROR(VLOOKUP($A112,'XII Szago M'!$AH$2:$AN$67,7,0),"")</f>
        <v/>
      </c>
      <c r="W112" s="14" t="str">
        <f>IFERROR(VLOOKUP($A112,'Masakra TR200 M'!$AN$5:$AT$34,7,0),"")</f>
        <v/>
      </c>
      <c r="X112" s="10">
        <f>IFERROR(LARGE(Z112:AL112,1),0)+IFERROR(LARGE(Z112:AL112,2),0)</f>
        <v>0</v>
      </c>
      <c r="Y112" s="10">
        <f>IFERROR(LARGE(Z112:AL112,3),0)+IFERROR(LARGE(Z112:AL112,4),0)</f>
        <v>0</v>
      </c>
      <c r="Z112" s="14" t="str">
        <f>IFERROR(VLOOKUP(A112,'Wiosenne 360 M'!$L$2:$R$18,7,0),"")</f>
        <v/>
      </c>
      <c r="AA112" s="36" t="str">
        <f>IFERROR(VLOOKUP(A112,'NMnO M'!$AX$5:$BD$43,7,0),"")</f>
        <v/>
      </c>
      <c r="AB112" s="36" t="str">
        <f>IFERROR(VLOOKUP(A112,'XI Szago M'!$J$3:$Q$50,7,0),"")</f>
        <v/>
      </c>
      <c r="AC112" s="14" t="str">
        <f>IFERROR(VLOOKUP($A112,'H51 100 M'!$AC$6:$AJ$153,7,0),"")</f>
        <v/>
      </c>
      <c r="AD112" s="14" t="str">
        <f>IFERROR(VLOOKUP($A112,'Harce M'!$K$6:$Q$26,7,0),"")</f>
        <v/>
      </c>
      <c r="AE112" s="14" t="str">
        <f>IFERROR(VLOOKUP($A112,'Grassor TR150 M'!$BL$4:$BR$10,7,0),"")</f>
        <v/>
      </c>
      <c r="AF112" s="36" t="str">
        <f>IFERROR(VLOOKUP($A112,'Pazur M'!$P$3:$V$29,7,0),"")</f>
        <v/>
      </c>
      <c r="AG112" s="14" t="str">
        <f>IFERROR(VLOOKUP($A112,'Szaga TR100 M'!$J$2:$P$25,7,0),"")</f>
        <v/>
      </c>
      <c r="AH112" s="36" t="str">
        <f>IFERROR(VLOOKUP($A112,'Odyseja M'!$G$2:$M$15,7,0),"")</f>
        <v/>
      </c>
      <c r="AI112" s="36" t="str">
        <f>IFERROR(VLOOKUP($A112,'Trudy M'!$K$2:$Q$18,7,0),"")</f>
        <v/>
      </c>
      <c r="AJ112" s="14" t="str">
        <f>IFERROR(VLOOKUP($A112,'H52 100 M'!$AC$6:$AI$201,7,0),"")</f>
        <v/>
      </c>
      <c r="AK112" s="14" t="str">
        <f>IFERROR(VLOOKUP($A112,'Azymut Orient M'!$O$2:$U$23,7,0),"")</f>
        <v/>
      </c>
      <c r="AL112" s="14" t="str">
        <f>IFERROR(VLOOKUP($A112,'Masakra TR100 M'!$AB$5:$AH$14,7,0),"")</f>
        <v/>
      </c>
      <c r="AM112" s="501">
        <f>MIN(COUNT(F112:W112)+MIN(COUNT(Z112:AL112)/2,2),6)</f>
        <v>2</v>
      </c>
      <c r="AN112" s="15">
        <f>COUNTIF(F112:W112,"=100")</f>
        <v>0</v>
      </c>
      <c r="AO112" s="15">
        <f>COUNTIF(Z112:AL112,"=50")</f>
        <v>0</v>
      </c>
    </row>
    <row r="113" spans="1:41">
      <c r="A113">
        <v>426</v>
      </c>
      <c r="B113" s="40" t="str">
        <f>VLOOKUP($A113,id!$C:$H,6,0)</f>
        <v>Kokłowski Daniel</v>
      </c>
      <c r="C113" s="40" t="str">
        <f>VLOOKUP($A113,id!$C:$H,4,0)</f>
        <v>AKT Olsztyn</v>
      </c>
      <c r="D113" s="2">
        <f>IF(E112=E113,D112,ROW(B111))</f>
        <v>111</v>
      </c>
      <c r="E113" s="11">
        <f>LARGE(F113:Y113,1)+LARGE(F113:Y113,2)+IFERROR(LARGE(F113:Y113,3),0)+IFERROR(LARGE(F113:Y113,4),0)+IFERROR(LARGE(F113:Y113,5),0)+IFERROR(LARGE(F113:Y113,6),0)</f>
        <v>134.63739646764532</v>
      </c>
      <c r="F113" s="14"/>
      <c r="G113" s="14"/>
      <c r="H113" s="14"/>
      <c r="I113" s="14"/>
      <c r="J113" s="37"/>
      <c r="K113" s="16"/>
      <c r="L113" s="14">
        <f>IFERROR(VLOOKUP($A113,'Tropy M'!$O$2:$U$49,7,0),"")</f>
        <v>65.427616551657763</v>
      </c>
      <c r="M113" s="14" t="str">
        <f>IFERROR(VLOOKUP($A113,'Grassor TR300 M'!$CR$4:$CX$37,7,0),"")</f>
        <v/>
      </c>
      <c r="N113" s="14" t="str">
        <f>IFERROR(VLOOKUP($A113,'BO M'!$S$4:$Y$46,7,0),"")</f>
        <v/>
      </c>
      <c r="O113" s="14" t="str">
        <f>IFERROR(VLOOKUP($A113,'Szaga TR150 M'!$J$2:$P$22,7,0),"")</f>
        <v/>
      </c>
      <c r="P113" s="14" t="str">
        <f>IFERROR(VLOOKUP($A113,'Rajd Konwalii M'!$L$2:$R$48,7,0),"")</f>
        <v/>
      </c>
      <c r="Q113" s="14" t="str">
        <f>IFERROR(VLOOKUP($A113,'Korno M'!$BE$1:$BK$53,7,0),"")</f>
        <v/>
      </c>
      <c r="R113" s="14">
        <f>IFERROR(VLOOKUP($A113,'Abentojra M'!$J$1:$P$48,7,0),"")</f>
        <v>69.209779915987539</v>
      </c>
      <c r="S113" s="14" t="str">
        <f>IFERROR(VLOOKUP($A113,'Mordownik M'!$P$5:$V$54,7,0),"")</f>
        <v/>
      </c>
      <c r="T113" s="14" t="str">
        <f>IFERROR(VLOOKUP($A113,'XI Kompas M'!$M$1:$S$35,7,0),"")</f>
        <v/>
      </c>
      <c r="U113" s="14" t="str">
        <f>IFERROR(VLOOKUP($A113,'H52 200 M'!$AL$6:$AR$102,7,0),"")</f>
        <v/>
      </c>
      <c r="V113" s="14" t="str">
        <f>IFERROR(VLOOKUP($A113,'XII Szago M'!$AH$2:$AN$67,7,0),"")</f>
        <v/>
      </c>
      <c r="W113" s="14" t="str">
        <f>IFERROR(VLOOKUP($A113,'Masakra TR200 M'!$AN$5:$AT$34,7,0),"")</f>
        <v/>
      </c>
      <c r="X113" s="10">
        <f>IFERROR(LARGE(Z113:AL113,1),0)+IFERROR(LARGE(Z113:AL113,2),0)</f>
        <v>0</v>
      </c>
      <c r="Y113" s="10">
        <f>IFERROR(LARGE(Z113:AL113,3),0)+IFERROR(LARGE(Z113:AL113,4),0)</f>
        <v>0</v>
      </c>
      <c r="Z113" s="14"/>
      <c r="AA113" s="36"/>
      <c r="AB113" s="36"/>
      <c r="AC113" s="14"/>
      <c r="AD113" s="14"/>
      <c r="AE113" s="14" t="str">
        <f>IFERROR(VLOOKUP($A113,'Grassor TR150 M'!$BL$4:$BR$10,7,0),"")</f>
        <v/>
      </c>
      <c r="AF113" s="36" t="str">
        <f>IFERROR(VLOOKUP($A113,'Pazur M'!$P$3:$V$29,7,0),"")</f>
        <v/>
      </c>
      <c r="AG113" s="14" t="str">
        <f>IFERROR(VLOOKUP($A113,'Szaga TR100 M'!$J$2:$P$25,7,0),"")</f>
        <v/>
      </c>
      <c r="AH113" s="36" t="str">
        <f>IFERROR(VLOOKUP($A113,'Odyseja M'!$G$2:$M$15,7,0),"")</f>
        <v/>
      </c>
      <c r="AI113" s="36" t="str">
        <f>IFERROR(VLOOKUP($A113,'Trudy M'!$K$2:$Q$18,7,0),"")</f>
        <v/>
      </c>
      <c r="AJ113" s="14" t="str">
        <f>IFERROR(VLOOKUP($A113,'H52 100 M'!$AC$6:$AI$201,7,0),"")</f>
        <v/>
      </c>
      <c r="AK113" s="14" t="str">
        <f>IFERROR(VLOOKUP($A113,'Azymut Orient M'!$O$2:$U$23,7,0),"")</f>
        <v/>
      </c>
      <c r="AL113" s="14" t="str">
        <f>IFERROR(VLOOKUP($A113,'Masakra TR100 M'!$AB$5:$AH$14,7,0),"")</f>
        <v/>
      </c>
      <c r="AM113" s="501">
        <f>MIN(COUNT(F113:W113)+MIN(COUNT(Z113:AL113)/2,2),6)</f>
        <v>2</v>
      </c>
      <c r="AN113" s="15">
        <f>COUNTIF(F113:W113,"=100")</f>
        <v>0</v>
      </c>
      <c r="AO113" s="15">
        <f>COUNTIF(Z113:AL113,"=50")</f>
        <v>0</v>
      </c>
    </row>
    <row r="114" spans="1:41">
      <c r="A114">
        <v>165</v>
      </c>
      <c r="B114" s="40" t="str">
        <f>VLOOKUP($A114,id!$C:$H,6,0)</f>
        <v>Wylężek Jacek</v>
      </c>
      <c r="C114" s="40" t="str">
        <f>VLOOKUP($A114,id!$C:$H,4,0)</f>
        <v>CUMULUS</v>
      </c>
      <c r="D114" s="2">
        <f>IF(E113=E114,D113,ROW(B112))</f>
        <v>112</v>
      </c>
      <c r="E114" s="11">
        <f>LARGE(F114:Y114,1)+LARGE(F114:Y114,2)+IFERROR(LARGE(F114:Y114,3),0)+IFERROR(LARGE(F114:Y114,4),0)+IFERROR(LARGE(F114:Y114,5),0)+IFERROR(LARGE(F114:Y114,6),0)</f>
        <v>132.71080856604647</v>
      </c>
      <c r="F114" s="14"/>
      <c r="G114" s="14" t="str">
        <f>IFERROR(VLOOKUP($A114,'Złoto M'!AO:AU,7,0),"")</f>
        <v/>
      </c>
      <c r="H114" s="14">
        <f>IFERROR(VLOOKUP($A114,'H51 200 M'!$AL$6:$AS$99,7,0),"")</f>
        <v>79.986104775241444</v>
      </c>
      <c r="I114" s="14" t="str">
        <f>IFERROR(VLOOKUP($A114,'Dymno M'!$BD$3:$BJ$49,7,0),"")</f>
        <v/>
      </c>
      <c r="J114" s="37" t="str">
        <f>IFERROR(VLOOKUP($A114,'X Kompas M'!$L$2:$R$29,7,0),"")</f>
        <v/>
      </c>
      <c r="K114" s="16" t="str">
        <f>IFERROR(VLOOKUP($A114,'Dukty M'!$BH$2:$BN$42,7,0),"")</f>
        <v/>
      </c>
      <c r="L114" s="14" t="str">
        <f>IFERROR(VLOOKUP($A114,'Tropy M'!$O$2:$U$49,7,0),"")</f>
        <v/>
      </c>
      <c r="M114" s="14" t="str">
        <f>IFERROR(VLOOKUP($A114,'Grassor TR300 M'!$CR$4:$CX$37,7,0),"")</f>
        <v/>
      </c>
      <c r="N114" s="14" t="str">
        <f>IFERROR(VLOOKUP($A114,'BO M'!$S$4:$Y$46,7,0),"")</f>
        <v/>
      </c>
      <c r="O114" s="14" t="str">
        <f>IFERROR(VLOOKUP($A114,'Szaga TR150 M'!$J$2:$P$22,7,0),"")</f>
        <v/>
      </c>
      <c r="P114" s="14" t="str">
        <f>IFERROR(VLOOKUP($A114,'Rajd Konwalii M'!$L$2:$R$48,7,0),"")</f>
        <v/>
      </c>
      <c r="Q114" s="14" t="str">
        <f>IFERROR(VLOOKUP($A114,'Korno M'!$BE$1:$BK$53,7,0),"")</f>
        <v/>
      </c>
      <c r="R114" s="14" t="str">
        <f>IFERROR(VLOOKUP($A114,'Abentojra M'!$J$1:$P$48,7,0),"")</f>
        <v/>
      </c>
      <c r="S114" s="14" t="str">
        <f>IFERROR(VLOOKUP($A114,'Mordownik M'!$P$5:$V$54,7,0),"")</f>
        <v/>
      </c>
      <c r="T114" s="14" t="str">
        <f>IFERROR(VLOOKUP($A114,'XI Kompas M'!$M$1:$S$35,7,0),"")</f>
        <v/>
      </c>
      <c r="U114" s="14">
        <f>IFERROR(VLOOKUP($A114,'H52 200 M'!$AL$6:$AR$102,7,0),"")</f>
        <v>52.724703790805037</v>
      </c>
      <c r="V114" s="14" t="str">
        <f>IFERROR(VLOOKUP($A114,'XII Szago M'!$AH$2:$AN$67,7,0),"")</f>
        <v/>
      </c>
      <c r="W114" s="14" t="str">
        <f>IFERROR(VLOOKUP($A114,'Masakra TR200 M'!$AN$5:$AT$34,7,0),"")</f>
        <v/>
      </c>
      <c r="X114" s="10">
        <f>IFERROR(LARGE(Z114:AL114,1),0)+IFERROR(LARGE(Z114:AL114,2),0)</f>
        <v>0</v>
      </c>
      <c r="Y114" s="10">
        <f>IFERROR(LARGE(Z114:AL114,3),0)+IFERROR(LARGE(Z114:AL114,4),0)</f>
        <v>0</v>
      </c>
      <c r="Z114" s="14" t="str">
        <f>IFERROR(VLOOKUP(A114,'Wiosenne 360 M'!$L$2:$R$18,7,0),"")</f>
        <v/>
      </c>
      <c r="AA114" s="36"/>
      <c r="AB114" s="36"/>
      <c r="AC114" s="14" t="str">
        <f>IFERROR(VLOOKUP($A114,'H51 100 M'!$AC$6:$AJ$153,7,0),"")</f>
        <v/>
      </c>
      <c r="AD114" s="14" t="str">
        <f>IFERROR(VLOOKUP($A114,'Harce M'!$K$6:$Q$26,7,0),"")</f>
        <v/>
      </c>
      <c r="AE114" s="14" t="str">
        <f>IFERROR(VLOOKUP($A114,'Grassor TR150 M'!$BL$4:$BR$10,7,0),"")</f>
        <v/>
      </c>
      <c r="AF114" s="36" t="str">
        <f>IFERROR(VLOOKUP($A114,'Pazur M'!$P$3:$V$29,7,0),"")</f>
        <v/>
      </c>
      <c r="AG114" s="14" t="str">
        <f>IFERROR(VLOOKUP($A114,'Szaga TR100 M'!$J$2:$P$25,7,0),"")</f>
        <v/>
      </c>
      <c r="AH114" s="36" t="str">
        <f>IFERROR(VLOOKUP($A114,'Odyseja M'!$G$2:$M$15,7,0),"")</f>
        <v/>
      </c>
      <c r="AI114" s="36" t="str">
        <f>IFERROR(VLOOKUP($A114,'Trudy M'!$K$2:$Q$18,7,0),"")</f>
        <v/>
      </c>
      <c r="AJ114" s="14" t="str">
        <f>IFERROR(VLOOKUP($A114,'H52 100 M'!$AC$6:$AI$201,7,0),"")</f>
        <v/>
      </c>
      <c r="AK114" s="14" t="str">
        <f>IFERROR(VLOOKUP($A114,'Azymut Orient M'!$O$2:$U$23,7,0),"")</f>
        <v/>
      </c>
      <c r="AL114" s="14" t="str">
        <f>IFERROR(VLOOKUP($A114,'Masakra TR100 M'!$AB$5:$AH$14,7,0),"")</f>
        <v/>
      </c>
      <c r="AM114" s="501">
        <f>MIN(COUNT(F114:W114)+MIN(COUNT(Z114:AL114)/2,2),6)</f>
        <v>2</v>
      </c>
      <c r="AN114" s="15">
        <f>COUNTIF(F114:W114,"=100")</f>
        <v>0</v>
      </c>
      <c r="AO114" s="15">
        <f>COUNTIF(Z114:AL114,"=50")</f>
        <v>0</v>
      </c>
    </row>
    <row r="115" spans="1:41">
      <c r="A115">
        <v>286</v>
      </c>
      <c r="B115" s="40" t="str">
        <f>VLOOKUP($A115,id!$C:$H,6,0)</f>
        <v>Morawski Mikołaj</v>
      </c>
      <c r="C115" s="40" t="str">
        <f>VLOOKUP($A115,id!$C:$H,4,0)</f>
        <v>WARMA Team</v>
      </c>
      <c r="D115" s="2">
        <f>IF(E114=E115,D114,ROW(B113))</f>
        <v>113</v>
      </c>
      <c r="E115" s="11">
        <f>LARGE(F115:Y115,1)+LARGE(F115:Y115,2)+IFERROR(LARGE(F115:Y115,3),0)+IFERROR(LARGE(F115:Y115,4),0)+IFERROR(LARGE(F115:Y115,5),0)+IFERROR(LARGE(F115:Y115,6),0)</f>
        <v>128.7869302651772</v>
      </c>
      <c r="F115" s="14"/>
      <c r="G115" s="14" t="str">
        <f>IFERROR(VLOOKUP($A115,'Złoto M'!AO:AU,7,0),"")</f>
        <v/>
      </c>
      <c r="H115" s="14" t="str">
        <f>IFERROR(VLOOKUP($A115,'H51 200 M'!$AL$6:$AS$99,7,0),"")</f>
        <v/>
      </c>
      <c r="I115" s="14" t="str">
        <f>IFERROR(VLOOKUP($A115,'Dymno M'!$BD$3:$BJ$49,7,0),"")</f>
        <v/>
      </c>
      <c r="J115" s="37" t="str">
        <f>IFERROR(VLOOKUP($A115,'X Kompas M'!$L$2:$R$29,7,0),"")</f>
        <v/>
      </c>
      <c r="K115" s="16" t="str">
        <f>IFERROR(VLOOKUP($A115,'Dukty M'!$BH$2:$BN$42,7,0),"")</f>
        <v/>
      </c>
      <c r="L115" s="14" t="str">
        <f>IFERROR(VLOOKUP($A115,'Tropy M'!$O$2:$U$49,7,0),"")</f>
        <v/>
      </c>
      <c r="M115" s="14" t="str">
        <f>IFERROR(VLOOKUP($A115,'Grassor TR300 M'!$CR$4:$CX$37,7,0),"")</f>
        <v/>
      </c>
      <c r="N115" s="14" t="str">
        <f>IFERROR(VLOOKUP($A115,'BO M'!$S$4:$Y$46,7,0),"")</f>
        <v/>
      </c>
      <c r="O115" s="14" t="str">
        <f>IFERROR(VLOOKUP($A115,'Szaga TR150 M'!$J$2:$P$22,7,0),"")</f>
        <v/>
      </c>
      <c r="P115" s="14" t="str">
        <f>IFERROR(VLOOKUP($A115,'Rajd Konwalii M'!$L$2:$R$48,7,0),"")</f>
        <v/>
      </c>
      <c r="Q115" s="14" t="str">
        <f>IFERROR(VLOOKUP($A115,'Korno M'!$BE$1:$BK$53,7,0),"")</f>
        <v/>
      </c>
      <c r="R115" s="14" t="str">
        <f>IFERROR(VLOOKUP($A115,'Abentojra M'!$J$1:$P$48,7,0),"")</f>
        <v/>
      </c>
      <c r="S115" s="14" t="str">
        <f>IFERROR(VLOOKUP($A115,'Mordownik M'!$P$5:$V$54,7,0),"")</f>
        <v/>
      </c>
      <c r="T115" s="14">
        <f>IFERROR(VLOOKUP($A115,'XI Kompas M'!$M$1:$S$35,7,0),"")</f>
        <v>77.32558139534882</v>
      </c>
      <c r="U115" s="14" t="str">
        <f>IFERROR(VLOOKUP($A115,'H52 200 M'!$AL$6:$AR$102,7,0),"")</f>
        <v/>
      </c>
      <c r="V115" s="14">
        <f>IFERROR(VLOOKUP($A115,'XII Szago M'!$AH$2:$AN$67,7,0),"")</f>
        <v>27.162401942956809</v>
      </c>
      <c r="W115" s="14" t="str">
        <f>IFERROR(VLOOKUP($A115,'Masakra TR200 M'!$AN$5:$AT$34,7,0),"")</f>
        <v/>
      </c>
      <c r="X115" s="10">
        <f>IFERROR(LARGE(Z115:AL115,1),0)+IFERROR(LARGE(Z115:AL115,2),0)</f>
        <v>24.298946926871569</v>
      </c>
      <c r="Y115" s="10">
        <f>IFERROR(LARGE(Z115:AL115,3),0)+IFERROR(LARGE(Z115:AL115,4),0)</f>
        <v>0</v>
      </c>
      <c r="Z115" s="14" t="str">
        <f>IFERROR(VLOOKUP(A115,'Wiosenne 360 M'!$L$2:$R$18,7,0),"")</f>
        <v/>
      </c>
      <c r="AA115" s="36"/>
      <c r="AB115" s="36"/>
      <c r="AC115" s="14">
        <f>IFERROR(VLOOKUP($A115,'H51 100 M'!$AC$6:$AJ$153,7,0),"")</f>
        <v>15.648821934917056</v>
      </c>
      <c r="AD115" s="14" t="str">
        <f>IFERROR(VLOOKUP($A115,'Harce M'!$K$6:$Q$26,7,0),"")</f>
        <v/>
      </c>
      <c r="AE115" s="14" t="str">
        <f>IFERROR(VLOOKUP($A115,'Grassor TR150 M'!$BL$4:$BR$10,7,0),"")</f>
        <v/>
      </c>
      <c r="AF115" s="36" t="str">
        <f>IFERROR(VLOOKUP($A115,'Pazur M'!$P$3:$V$29,7,0),"")</f>
        <v/>
      </c>
      <c r="AG115" s="14" t="str">
        <f>IFERROR(VLOOKUP($A115,'Szaga TR100 M'!$J$2:$P$25,7,0),"")</f>
        <v/>
      </c>
      <c r="AH115" s="36" t="str">
        <f>IFERROR(VLOOKUP($A115,'Odyseja M'!$G$2:$M$15,7,0),"")</f>
        <v/>
      </c>
      <c r="AI115" s="36" t="str">
        <f>IFERROR(VLOOKUP($A115,'Trudy M'!$K$2:$Q$18,7,0),"")</f>
        <v/>
      </c>
      <c r="AJ115" s="14">
        <f>IFERROR(VLOOKUP($A115,'H52 100 M'!$AC$6:$AI$201,7,0),"")</f>
        <v>8.6501249919545131</v>
      </c>
      <c r="AK115" s="14" t="str">
        <f>IFERROR(VLOOKUP($A115,'Azymut Orient M'!$O$2:$U$23,7,0),"")</f>
        <v/>
      </c>
      <c r="AL115" s="14" t="str">
        <f>IFERROR(VLOOKUP($A115,'Masakra TR100 M'!$AB$5:$AH$14,7,0),"")</f>
        <v/>
      </c>
      <c r="AM115" s="501">
        <f>MIN(COUNT(F115:W115)+MIN(COUNT(Z115:AL115)/2,2),6)</f>
        <v>3</v>
      </c>
      <c r="AN115" s="15">
        <f>COUNTIF(F115:W115,"=100")</f>
        <v>0</v>
      </c>
      <c r="AO115" s="15">
        <f>COUNTIF(Z115:AL115,"=50")</f>
        <v>0</v>
      </c>
    </row>
    <row r="116" spans="1:41">
      <c r="A116" s="15">
        <v>18</v>
      </c>
      <c r="B116" s="40" t="str">
        <f>VLOOKUP($A116,id!$C:$H,6,0)</f>
        <v>Pawlak Krzysztof</v>
      </c>
      <c r="C116" s="40" t="str">
        <f>VLOOKUP($A116,id!$C:$H,4,0)</f>
        <v>Troll Team</v>
      </c>
      <c r="D116" s="2">
        <f>IF(E115=E116,D115,ROW(B114))</f>
        <v>114</v>
      </c>
      <c r="E116" s="11">
        <f>LARGE(F116:Y116,1)+LARGE(F116:Y116,2)+IFERROR(LARGE(F116:Y116,3),0)+IFERROR(LARGE(F116:Y116,4),0)+IFERROR(LARGE(F116:Y116,5),0)+IFERROR(LARGE(F116:Y116,6),0)</f>
        <v>127.34656940879373</v>
      </c>
      <c r="F116" s="14">
        <f>IFERROR(VLOOKUP(A116,'Róża M'!I:Q,7,0),"")</f>
        <v>75.736197120535124</v>
      </c>
      <c r="G116" s="14" t="str">
        <f>IFERROR(VLOOKUP($A116,'Złoto M'!AO:AU,7,0),"")</f>
        <v/>
      </c>
      <c r="H116" s="14" t="str">
        <f>IFERROR(VLOOKUP($A116,'H51 200 M'!$AL$6:$AS$99,7,0),"")</f>
        <v/>
      </c>
      <c r="I116" s="14" t="str">
        <f>IFERROR(VLOOKUP($A116,'Dymno M'!$BD$3:$BJ$49,7,0),"")</f>
        <v/>
      </c>
      <c r="J116" s="37" t="str">
        <f>IFERROR(VLOOKUP($A116,'X Kompas M'!$L$2:$R$29,7,0),"")</f>
        <v/>
      </c>
      <c r="K116" s="16" t="str">
        <f>IFERROR(VLOOKUP($A116,'Dukty M'!$BH$2:$BN$42,7,0),"")</f>
        <v/>
      </c>
      <c r="L116" s="14" t="str">
        <f>IFERROR(VLOOKUP($A116,'Tropy M'!$O$2:$U$49,7,0),"")</f>
        <v/>
      </c>
      <c r="M116" s="14" t="str">
        <f>IFERROR(VLOOKUP($A116,'Grassor TR300 M'!$CR$4:$CX$37,7,0),"")</f>
        <v/>
      </c>
      <c r="N116" s="14" t="str">
        <f>IFERROR(VLOOKUP($A116,'BO M'!$S$4:$Y$46,7,0),"")</f>
        <v/>
      </c>
      <c r="O116" s="14">
        <f>IFERROR(VLOOKUP($A116,'Szaga TR150 M'!$J$2:$P$22,7,0),"")</f>
        <v>51.61037228825861</v>
      </c>
      <c r="P116" s="14" t="str">
        <f>IFERROR(VLOOKUP($A116,'Rajd Konwalii M'!$L$2:$R$48,7,0),"")</f>
        <v/>
      </c>
      <c r="Q116" s="14" t="str">
        <f>IFERROR(VLOOKUP($A116,'Korno M'!$BE$1:$BK$53,7,0),"")</f>
        <v/>
      </c>
      <c r="R116" s="14" t="str">
        <f>IFERROR(VLOOKUP($A116,'Abentojra M'!$J$1:$P$48,7,0),"")</f>
        <v/>
      </c>
      <c r="S116" s="14" t="str">
        <f>IFERROR(VLOOKUP($A116,'Mordownik M'!$P$5:$V$54,7,0),"")</f>
        <v/>
      </c>
      <c r="T116" s="14" t="str">
        <f>IFERROR(VLOOKUP($A116,'XI Kompas M'!$M$1:$S$35,7,0),"")</f>
        <v/>
      </c>
      <c r="U116" s="14" t="str">
        <f>IFERROR(VLOOKUP($A116,'H52 200 M'!$AL$6:$AR$102,7,0),"")</f>
        <v/>
      </c>
      <c r="V116" s="14" t="str">
        <f>IFERROR(VLOOKUP($A116,'XII Szago M'!$AH$2:$AN$67,7,0),"")</f>
        <v/>
      </c>
      <c r="W116" s="14" t="str">
        <f>IFERROR(VLOOKUP($A116,'Masakra TR200 M'!$AN$5:$AT$34,7,0),"")</f>
        <v/>
      </c>
      <c r="X116" s="10">
        <f>IFERROR(LARGE(Z116:AL116,1),0)+IFERROR(LARGE(Z116:AL116,2),0)</f>
        <v>0</v>
      </c>
      <c r="Y116" s="10">
        <f>IFERROR(LARGE(Z116:AL116,3),0)+IFERROR(LARGE(Z116:AL116,4),0)</f>
        <v>0</v>
      </c>
      <c r="Z116" s="14" t="str">
        <f>IFERROR(VLOOKUP(A116,'Wiosenne 360 M'!$L$2:$R$18,7,0),"")</f>
        <v/>
      </c>
      <c r="AA116" s="36" t="str">
        <f>IFERROR(VLOOKUP(A116,'NMnO M'!$AX$5:$BD$43,7,0),"")</f>
        <v/>
      </c>
      <c r="AB116" s="36" t="str">
        <f>IFERROR(VLOOKUP(A116,'XI Szago M'!$J$3:$Q$50,7,0),"")</f>
        <v/>
      </c>
      <c r="AC116" s="14" t="str">
        <f>IFERROR(VLOOKUP($A116,'H51 100 M'!$AC$6:$AJ$153,7,0),"")</f>
        <v/>
      </c>
      <c r="AD116" s="14" t="str">
        <f>IFERROR(VLOOKUP($A116,'Harce M'!$K$6:$Q$26,7,0),"")</f>
        <v/>
      </c>
      <c r="AE116" s="14" t="str">
        <f>IFERROR(VLOOKUP($A116,'Grassor TR150 M'!$BL$4:$BR$10,7,0),"")</f>
        <v/>
      </c>
      <c r="AF116" s="36" t="str">
        <f>IFERROR(VLOOKUP($A116,'Pazur M'!$P$3:$V$29,7,0),"")</f>
        <v/>
      </c>
      <c r="AG116" s="14" t="str">
        <f>IFERROR(VLOOKUP($A116,'Szaga TR100 M'!$J$2:$P$25,7,0),"")</f>
        <v/>
      </c>
      <c r="AH116" s="36" t="str">
        <f>IFERROR(VLOOKUP($A116,'Odyseja M'!$G$2:$M$15,7,0),"")</f>
        <v/>
      </c>
      <c r="AI116" s="36" t="str">
        <f>IFERROR(VLOOKUP($A116,'Trudy M'!$K$2:$Q$18,7,0),"")</f>
        <v/>
      </c>
      <c r="AJ116" s="14" t="str">
        <f>IFERROR(VLOOKUP($A116,'H52 100 M'!$AC$6:$AI$201,7,0),"")</f>
        <v/>
      </c>
      <c r="AK116" s="14" t="str">
        <f>IFERROR(VLOOKUP($A116,'Azymut Orient M'!$O$2:$U$23,7,0),"")</f>
        <v/>
      </c>
      <c r="AL116" s="14" t="str">
        <f>IFERROR(VLOOKUP($A116,'Masakra TR100 M'!$AB$5:$AH$14,7,0),"")</f>
        <v/>
      </c>
      <c r="AM116" s="501">
        <f>MIN(COUNT(F116:W116)+MIN(COUNT(Z116:AL116)/2,2),6)</f>
        <v>2</v>
      </c>
      <c r="AN116" s="15">
        <f>COUNTIF(F116:W116,"=100")</f>
        <v>0</v>
      </c>
      <c r="AO116" s="15">
        <f>COUNTIF(Z116:AL116,"=50")</f>
        <v>0</v>
      </c>
    </row>
    <row r="117" spans="1:41">
      <c r="A117">
        <v>65</v>
      </c>
      <c r="B117" s="40" t="str">
        <f>VLOOKUP($A117,id!$C:$H,6,0)</f>
        <v>Jasik Jakub</v>
      </c>
      <c r="C117" s="40" t="str">
        <f>VLOOKUP($A117,id!$C:$H,4,0)</f>
        <v>Samotny Jeździec</v>
      </c>
      <c r="D117" s="2">
        <f>IF(E116=E117,D116,ROW(B115))</f>
        <v>115</v>
      </c>
      <c r="E117" s="11">
        <f>LARGE(F117:Y117,1)+LARGE(F117:Y117,2)+IFERROR(LARGE(F117:Y117,3),0)+IFERROR(LARGE(F117:Y117,4),0)+IFERROR(LARGE(F117:Y117,5),0)+IFERROR(LARGE(F117:Y117,6),0)</f>
        <v>126.36496824386218</v>
      </c>
      <c r="F117" s="14"/>
      <c r="G117" s="14">
        <f>IFERROR(VLOOKUP($A117,'Złoto M'!AO:AU,7,0),"")</f>
        <v>86.800894854586119</v>
      </c>
      <c r="H117" s="14" t="str">
        <f>IFERROR(VLOOKUP($A117,'H51 200 M'!$AL$6:$AS$99,7,0),"")</f>
        <v/>
      </c>
      <c r="I117" s="14" t="str">
        <f>IFERROR(VLOOKUP($A117,'Dymno M'!$BD$3:$BJ$49,7,0),"")</f>
        <v/>
      </c>
      <c r="J117" s="37" t="str">
        <f>IFERROR(VLOOKUP($A117,'X Kompas M'!$L$2:$R$29,7,0),"")</f>
        <v/>
      </c>
      <c r="K117" s="16" t="str">
        <f>IFERROR(VLOOKUP($A117,'Dukty M'!$BH$2:$BN$42,7,0),"")</f>
        <v/>
      </c>
      <c r="L117" s="14" t="str">
        <f>IFERROR(VLOOKUP($A117,'Tropy M'!$O$2:$U$49,7,0),"")</f>
        <v/>
      </c>
      <c r="M117" s="14" t="str">
        <f>IFERROR(VLOOKUP($A117,'Grassor TR300 M'!$CR$4:$CX$37,7,0),"")</f>
        <v/>
      </c>
      <c r="N117" s="14" t="str">
        <f>IFERROR(VLOOKUP($A117,'BO M'!$S$4:$Y$46,7,0),"")</f>
        <v/>
      </c>
      <c r="O117" s="14" t="str">
        <f>IFERROR(VLOOKUP($A117,'Szaga TR150 M'!$J$2:$P$22,7,0),"")</f>
        <v/>
      </c>
      <c r="P117" s="14" t="str">
        <f>IFERROR(VLOOKUP($A117,'Rajd Konwalii M'!$L$2:$R$48,7,0),"")</f>
        <v/>
      </c>
      <c r="Q117" s="14" t="str">
        <f>IFERROR(VLOOKUP($A117,'Korno M'!$BE$1:$BK$53,7,0),"")</f>
        <v/>
      </c>
      <c r="R117" s="14" t="str">
        <f>IFERROR(VLOOKUP($A117,'Abentojra M'!$J$1:$P$48,7,0),"")</f>
        <v/>
      </c>
      <c r="S117" s="14" t="str">
        <f>IFERROR(VLOOKUP($A117,'Mordownik M'!$P$5:$V$54,7,0),"")</f>
        <v/>
      </c>
      <c r="T117" s="14" t="str">
        <f>IFERROR(VLOOKUP($A117,'XI Kompas M'!$M$1:$S$35,7,0),"")</f>
        <v/>
      </c>
      <c r="U117" s="14" t="str">
        <f>IFERROR(VLOOKUP($A117,'H52 200 M'!$AL$6:$AR$102,7,0),"")</f>
        <v/>
      </c>
      <c r="V117" s="14" t="str">
        <f>IFERROR(VLOOKUP($A117,'XII Szago M'!$AH$2:$AN$67,7,0),"")</f>
        <v/>
      </c>
      <c r="W117" s="14" t="str">
        <f>IFERROR(VLOOKUP($A117,'Masakra TR200 M'!$AN$5:$AT$34,7,0),"")</f>
        <v/>
      </c>
      <c r="X117" s="10">
        <f>IFERROR(LARGE(Z117:AL117,1),0)+IFERROR(LARGE(Z117:AL117,2),0)</f>
        <v>39.564073389276061</v>
      </c>
      <c r="Y117" s="10">
        <f>IFERROR(LARGE(Z117:AL117,3),0)+IFERROR(LARGE(Z117:AL117,4),0)</f>
        <v>0</v>
      </c>
      <c r="Z117" s="14" t="str">
        <f>IFERROR(VLOOKUP(A117,'Wiosenne 360 M'!$L$2:$R$18,7,0),"")</f>
        <v/>
      </c>
      <c r="AA117" s="36" t="str">
        <f>IFERROR(VLOOKUP(A117,'NMnO M'!$AX$5:$BD$43,7,0),"")</f>
        <v/>
      </c>
      <c r="AB117" s="36">
        <f>IFERROR(VLOOKUP(A117,'XI Szago M'!$J$3:$Q$50,7,0),"")</f>
        <v>39.564073389276061</v>
      </c>
      <c r="AC117" s="14" t="str">
        <f>IFERROR(VLOOKUP($A117,'H51 100 M'!$AC$6:$AJ$153,7,0),"")</f>
        <v/>
      </c>
      <c r="AD117" s="14" t="str">
        <f>IFERROR(VLOOKUP($A117,'Harce M'!$K$6:$Q$26,7,0),"")</f>
        <v/>
      </c>
      <c r="AE117" s="14" t="str">
        <f>IFERROR(VLOOKUP($A117,'Grassor TR150 M'!$BL$4:$BR$10,7,0),"")</f>
        <v/>
      </c>
      <c r="AF117" s="36" t="str">
        <f>IFERROR(VLOOKUP($A117,'Pazur M'!$P$3:$V$29,7,0),"")</f>
        <v/>
      </c>
      <c r="AG117" s="14" t="str">
        <f>IFERROR(VLOOKUP($A117,'Szaga TR100 M'!$J$2:$P$25,7,0),"")</f>
        <v/>
      </c>
      <c r="AH117" s="36" t="str">
        <f>IFERROR(VLOOKUP($A117,'Odyseja M'!$G$2:$M$15,7,0),"")</f>
        <v/>
      </c>
      <c r="AI117" s="36" t="str">
        <f>IFERROR(VLOOKUP($A117,'Trudy M'!$K$2:$Q$18,7,0),"")</f>
        <v/>
      </c>
      <c r="AJ117" s="14" t="str">
        <f>IFERROR(VLOOKUP($A117,'H52 100 M'!$AC$6:$AI$201,7,0),"")</f>
        <v/>
      </c>
      <c r="AK117" s="14" t="str">
        <f>IFERROR(VLOOKUP($A117,'Azymut Orient M'!$O$2:$U$23,7,0),"")</f>
        <v/>
      </c>
      <c r="AL117" s="14" t="str">
        <f>IFERROR(VLOOKUP($A117,'Masakra TR100 M'!$AB$5:$AH$14,7,0),"")</f>
        <v/>
      </c>
      <c r="AM117" s="501">
        <f>MIN(COUNT(F117:W117)+MIN(COUNT(Z117:AL117)/2,2),6)</f>
        <v>1.5</v>
      </c>
      <c r="AN117" s="15">
        <f>COUNTIF(F117:W117,"=100")</f>
        <v>0</v>
      </c>
      <c r="AO117" s="15">
        <f>COUNTIF(Z117:AL117,"=50")</f>
        <v>0</v>
      </c>
    </row>
    <row r="118" spans="1:41">
      <c r="A118">
        <v>189</v>
      </c>
      <c r="B118" s="40" t="str">
        <f>VLOOKUP($A118,id!$C:$H,6,0)</f>
        <v>Potocki Mirosław</v>
      </c>
      <c r="C118" s="40" t="str">
        <f>VLOOKUP($A118,id!$C:$H,4,0)</f>
        <v>GREY WOLF</v>
      </c>
      <c r="D118" s="2">
        <f>IF(E117=E118,D117,ROW(B116))</f>
        <v>116</v>
      </c>
      <c r="E118" s="11">
        <f>LARGE(F118:Y118,1)+LARGE(F118:Y118,2)+IFERROR(LARGE(F118:Y118,3),0)+IFERROR(LARGE(F118:Y118,4),0)+IFERROR(LARGE(F118:Y118,5),0)+IFERROR(LARGE(F118:Y118,6),0)</f>
        <v>125.96430110014305</v>
      </c>
      <c r="F118" s="14"/>
      <c r="G118" s="14" t="str">
        <f>IFERROR(VLOOKUP($A118,'Złoto M'!AO:AU,7,0),"")</f>
        <v/>
      </c>
      <c r="H118" s="14">
        <f>IFERROR(VLOOKUP($A118,'H51 200 M'!$AL$6:$AS$99,7,0),"")</f>
        <v>32.137140606315889</v>
      </c>
      <c r="I118" s="14" t="str">
        <f>IFERROR(VLOOKUP($A118,'Dymno M'!$BD$3:$BJ$49,7,0),"")</f>
        <v/>
      </c>
      <c r="J118" s="37">
        <f>IFERROR(VLOOKUP($A118,'X Kompas M'!$L$2:$R$29,7,0),"")</f>
        <v>93.827160493827165</v>
      </c>
      <c r="K118" s="16" t="str">
        <f>IFERROR(VLOOKUP($A118,'Dukty M'!$BH$2:$BN$42,7,0),"")</f>
        <v/>
      </c>
      <c r="L118" s="14" t="str">
        <f>IFERROR(VLOOKUP($A118,'Tropy M'!$O$2:$U$49,7,0),"")</f>
        <v/>
      </c>
      <c r="M118" s="14" t="str">
        <f>IFERROR(VLOOKUP($A118,'Grassor TR300 M'!$CR$4:$CX$37,7,0),"")</f>
        <v/>
      </c>
      <c r="N118" s="14" t="str">
        <f>IFERROR(VLOOKUP($A118,'BO M'!$S$4:$Y$46,7,0),"")</f>
        <v/>
      </c>
      <c r="O118" s="14" t="str">
        <f>IFERROR(VLOOKUP($A118,'Szaga TR150 M'!$J$2:$P$22,7,0),"")</f>
        <v/>
      </c>
      <c r="P118" s="14" t="str">
        <f>IFERROR(VLOOKUP($A118,'Rajd Konwalii M'!$L$2:$R$48,7,0),"")</f>
        <v/>
      </c>
      <c r="Q118" s="14" t="str">
        <f>IFERROR(VLOOKUP($A118,'Korno M'!$BE$1:$BK$53,7,0),"")</f>
        <v/>
      </c>
      <c r="R118" s="14" t="str">
        <f>IFERROR(VLOOKUP($A118,'Abentojra M'!$J$1:$P$48,7,0),"")</f>
        <v/>
      </c>
      <c r="S118" s="14" t="str">
        <f>IFERROR(VLOOKUP($A118,'Mordownik M'!$P$5:$V$54,7,0),"")</f>
        <v/>
      </c>
      <c r="T118" s="14" t="str">
        <f>IFERROR(VLOOKUP($A118,'XI Kompas M'!$M$1:$S$35,7,0),"")</f>
        <v/>
      </c>
      <c r="U118" s="14" t="str">
        <f>IFERROR(VLOOKUP($A118,'H52 200 M'!$AL$6:$AR$102,7,0),"")</f>
        <v/>
      </c>
      <c r="V118" s="14" t="str">
        <f>IFERROR(VLOOKUP($A118,'XII Szago M'!$AH$2:$AN$67,7,0),"")</f>
        <v/>
      </c>
      <c r="W118" s="14" t="str">
        <f>IFERROR(VLOOKUP($A118,'Masakra TR200 M'!$AN$5:$AT$34,7,0),"")</f>
        <v/>
      </c>
      <c r="X118" s="10">
        <f>IFERROR(LARGE(Z118:AL118,1),0)+IFERROR(LARGE(Z118:AL118,2),0)</f>
        <v>0</v>
      </c>
      <c r="Y118" s="10">
        <f>IFERROR(LARGE(Z118:AL118,3),0)+IFERROR(LARGE(Z118:AL118,4),0)</f>
        <v>0</v>
      </c>
      <c r="Z118" s="14" t="str">
        <f>IFERROR(VLOOKUP(A118,'Wiosenne 360 M'!$L$2:$R$18,7,0),"")</f>
        <v/>
      </c>
      <c r="AA118" s="36"/>
      <c r="AB118" s="36"/>
      <c r="AC118" s="14" t="str">
        <f>IFERROR(VLOOKUP($A118,'H51 100 M'!$AC$6:$AJ$153,7,0),"")</f>
        <v/>
      </c>
      <c r="AD118" s="14" t="str">
        <f>IFERROR(VLOOKUP($A118,'Harce M'!$K$6:$Q$26,7,0),"")</f>
        <v/>
      </c>
      <c r="AE118" s="14" t="str">
        <f>IFERROR(VLOOKUP($A118,'Grassor TR150 M'!$BL$4:$BR$10,7,0),"")</f>
        <v/>
      </c>
      <c r="AF118" s="36" t="str">
        <f>IFERROR(VLOOKUP($A118,'Pazur M'!$P$3:$V$29,7,0),"")</f>
        <v/>
      </c>
      <c r="AG118" s="14" t="str">
        <f>IFERROR(VLOOKUP($A118,'Szaga TR100 M'!$J$2:$P$25,7,0),"")</f>
        <v/>
      </c>
      <c r="AH118" s="36" t="str">
        <f>IFERROR(VLOOKUP($A118,'Odyseja M'!$G$2:$M$15,7,0),"")</f>
        <v/>
      </c>
      <c r="AI118" s="36" t="str">
        <f>IFERROR(VLOOKUP($A118,'Trudy M'!$K$2:$Q$18,7,0),"")</f>
        <v/>
      </c>
      <c r="AJ118" s="14" t="str">
        <f>IFERROR(VLOOKUP($A118,'H52 100 M'!$AC$6:$AI$201,7,0),"")</f>
        <v/>
      </c>
      <c r="AK118" s="14" t="str">
        <f>IFERROR(VLOOKUP($A118,'Azymut Orient M'!$O$2:$U$23,7,0),"")</f>
        <v/>
      </c>
      <c r="AL118" s="14" t="str">
        <f>IFERROR(VLOOKUP($A118,'Masakra TR100 M'!$AB$5:$AH$14,7,0),"")</f>
        <v/>
      </c>
      <c r="AM118" s="501">
        <f>MIN(COUNT(F118:W118)+MIN(COUNT(Z118:AL118)/2,2),6)</f>
        <v>2</v>
      </c>
      <c r="AN118" s="15">
        <f>COUNTIF(F118:W118,"=100")</f>
        <v>0</v>
      </c>
      <c r="AO118" s="15">
        <f>COUNTIF(Z118:AL118,"=50")</f>
        <v>0</v>
      </c>
    </row>
    <row r="119" spans="1:41">
      <c r="A119">
        <v>237</v>
      </c>
      <c r="B119" s="40" t="str">
        <f>VLOOKUP($A119,id!$C:$H,6,0)</f>
        <v>Dębski Bartosz</v>
      </c>
      <c r="C119" s="40" t="str">
        <f>VLOOKUP($A119,id!$C:$H,4,0)</f>
        <v>MIG</v>
      </c>
      <c r="D119" s="2">
        <f>IF(E118=E119,D118,ROW(B117))</f>
        <v>117</v>
      </c>
      <c r="E119" s="11">
        <f>LARGE(F119:Y119,1)+LARGE(F119:Y119,2)+IFERROR(LARGE(F119:Y119,3),0)+IFERROR(LARGE(F119:Y119,4),0)+IFERROR(LARGE(F119:Y119,5),0)+IFERROR(LARGE(F119:Y119,6),0)</f>
        <v>125.75630708221836</v>
      </c>
      <c r="F119" s="14"/>
      <c r="G119" s="14" t="str">
        <f>IFERROR(VLOOKUP($A119,'Złoto M'!AO:AU,7,0),"")</f>
        <v/>
      </c>
      <c r="H119" s="14" t="str">
        <f>IFERROR(VLOOKUP($A119,'H51 200 M'!$AL$6:$AS$99,7,0),"")</f>
        <v/>
      </c>
      <c r="I119" s="14" t="str">
        <f>IFERROR(VLOOKUP($A119,'Dymno M'!$BD$3:$BJ$49,7,0),"")</f>
        <v/>
      </c>
      <c r="J119" s="37" t="str">
        <f>IFERROR(VLOOKUP($A119,'X Kompas M'!$L$2:$R$29,7,0),"")</f>
        <v/>
      </c>
      <c r="K119" s="16" t="str">
        <f>IFERROR(VLOOKUP($A119,'Dukty M'!$BH$2:$BN$42,7,0),"")</f>
        <v/>
      </c>
      <c r="L119" s="14">
        <f>IFERROR(VLOOKUP($A119,'Tropy M'!$O$2:$U$49,7,0),"")</f>
        <v>47.019516721972209</v>
      </c>
      <c r="M119" s="14" t="str">
        <f>IFERROR(VLOOKUP($A119,'Grassor TR300 M'!$CR$4:$CX$37,7,0),"")</f>
        <v/>
      </c>
      <c r="N119" s="14" t="str">
        <f>IFERROR(VLOOKUP($A119,'BO M'!$S$4:$Y$46,7,0),"")</f>
        <v/>
      </c>
      <c r="O119" s="14" t="str">
        <f>IFERROR(VLOOKUP($A119,'Szaga TR150 M'!$J$2:$P$22,7,0),"")</f>
        <v/>
      </c>
      <c r="P119" s="14" t="str">
        <f>IFERROR(VLOOKUP($A119,'Rajd Konwalii M'!$L$2:$R$48,7,0),"")</f>
        <v/>
      </c>
      <c r="Q119" s="14" t="str">
        <f>IFERROR(VLOOKUP($A119,'Korno M'!$BE$1:$BK$53,7,0),"")</f>
        <v/>
      </c>
      <c r="R119" s="14" t="str">
        <f>IFERROR(VLOOKUP($A119,'Abentojra M'!$J$1:$P$48,7,0),"")</f>
        <v/>
      </c>
      <c r="S119" s="14" t="str">
        <f>IFERROR(VLOOKUP($A119,'Mordownik M'!$P$5:$V$54,7,0),"")</f>
        <v/>
      </c>
      <c r="T119" s="14" t="str">
        <f>IFERROR(VLOOKUP($A119,'XI Kompas M'!$M$1:$S$35,7,0),"")</f>
        <v/>
      </c>
      <c r="U119" s="14" t="str">
        <f>IFERROR(VLOOKUP($A119,'H52 200 M'!$AL$6:$AR$102,7,0),"")</f>
        <v/>
      </c>
      <c r="V119" s="14" t="str">
        <f>IFERROR(VLOOKUP($A119,'XII Szago M'!$AH$2:$AN$67,7,0),"")</f>
        <v/>
      </c>
      <c r="W119" s="14" t="str">
        <f>IFERROR(VLOOKUP($A119,'Masakra TR200 M'!$AN$5:$AT$34,7,0),"")</f>
        <v/>
      </c>
      <c r="X119" s="10">
        <f>IFERROR(LARGE(Z119:AL119,1),0)+IFERROR(LARGE(Z119:AL119,2),0)</f>
        <v>78.736790360246147</v>
      </c>
      <c r="Y119" s="10">
        <f>IFERROR(LARGE(Z119:AL119,3),0)+IFERROR(LARGE(Z119:AL119,4),0)</f>
        <v>0</v>
      </c>
      <c r="Z119" s="14" t="str">
        <f>IFERROR(VLOOKUP(A119,'Wiosenne 360 M'!$L$2:$R$18,7,0),"")</f>
        <v/>
      </c>
      <c r="AA119" s="36"/>
      <c r="AB119" s="36"/>
      <c r="AC119" s="14">
        <f>IFERROR(VLOOKUP($A119,'H51 100 M'!$AC$6:$AJ$153,7,0),"")</f>
        <v>39.136329067883487</v>
      </c>
      <c r="AD119" s="14" t="str">
        <f>IFERROR(VLOOKUP($A119,'Harce M'!$K$6:$Q$26,7,0),"")</f>
        <v/>
      </c>
      <c r="AE119" s="14" t="str">
        <f>IFERROR(VLOOKUP($A119,'Grassor TR150 M'!$BL$4:$BR$10,7,0),"")</f>
        <v/>
      </c>
      <c r="AF119" s="36" t="str">
        <f>IFERROR(VLOOKUP($A119,'Pazur M'!$P$3:$V$29,7,0),"")</f>
        <v/>
      </c>
      <c r="AG119" s="14" t="str">
        <f>IFERROR(VLOOKUP($A119,'Szaga TR100 M'!$J$2:$P$25,7,0),"")</f>
        <v/>
      </c>
      <c r="AH119" s="36" t="str">
        <f>IFERROR(VLOOKUP($A119,'Odyseja M'!$G$2:$M$15,7,0),"")</f>
        <v/>
      </c>
      <c r="AI119" s="36" t="str">
        <f>IFERROR(VLOOKUP($A119,'Trudy M'!$K$2:$Q$18,7,0),"")</f>
        <v/>
      </c>
      <c r="AJ119" s="14">
        <f>IFERROR(VLOOKUP($A119,'H52 100 M'!$AC$6:$AI$201,7,0),"")</f>
        <v>39.600461292362652</v>
      </c>
      <c r="AK119" s="14" t="str">
        <f>IFERROR(VLOOKUP($A119,'Azymut Orient M'!$O$2:$U$23,7,0),"")</f>
        <v/>
      </c>
      <c r="AL119" s="14" t="str">
        <f>IFERROR(VLOOKUP($A119,'Masakra TR100 M'!$AB$5:$AH$14,7,0),"")</f>
        <v/>
      </c>
      <c r="AM119" s="501">
        <f>MIN(COUNT(F119:W119)+MIN(COUNT(Z119:AL119)/2,2),6)</f>
        <v>2</v>
      </c>
      <c r="AN119" s="15">
        <f>COUNTIF(F119:W119,"=100")</f>
        <v>0</v>
      </c>
      <c r="AO119" s="15">
        <f>COUNTIF(Z119:AL119,"=50")</f>
        <v>0</v>
      </c>
    </row>
    <row r="120" spans="1:41">
      <c r="A120">
        <v>93</v>
      </c>
      <c r="B120" s="40" t="str">
        <f>VLOOKUP($A120,id!$C:$H,6,0)</f>
        <v>Gorczyca Paweł</v>
      </c>
      <c r="C120" s="40">
        <f>VLOOKUP($A120,id!$C:$H,4,0)</f>
        <v>0</v>
      </c>
      <c r="D120" s="2">
        <f>IF(E119=E120,D119,ROW(B118))</f>
        <v>118</v>
      </c>
      <c r="E120" s="11">
        <f>LARGE(F120:Y120,1)+LARGE(F120:Y120,2)+IFERROR(LARGE(F120:Y120,3),0)+IFERROR(LARGE(F120:Y120,4),0)+IFERROR(LARGE(F120:Y120,5),0)+IFERROR(LARGE(F120:Y120,6),0)</f>
        <v>124.73239127923242</v>
      </c>
      <c r="F120" s="14"/>
      <c r="G120" s="14" t="str">
        <f>IFERROR(VLOOKUP($A120,'Złoto M'!AO:AU,7,0),"")</f>
        <v/>
      </c>
      <c r="H120" s="14" t="str">
        <f>IFERROR(VLOOKUP($A120,'H51 200 M'!$AL$6:$AS$99,7,0),"")</f>
        <v/>
      </c>
      <c r="I120" s="14" t="str">
        <f>IFERROR(VLOOKUP($A120,'Dymno M'!$BD$3:$BJ$49,7,0),"")</f>
        <v/>
      </c>
      <c r="J120" s="37" t="str">
        <f>IFERROR(VLOOKUP($A120,'X Kompas M'!$L$2:$R$29,7,0),"")</f>
        <v/>
      </c>
      <c r="K120" s="16" t="str">
        <f>IFERROR(VLOOKUP($A120,'Dukty M'!$BH$2:$BN$42,7,0),"")</f>
        <v/>
      </c>
      <c r="L120" s="14" t="str">
        <f>IFERROR(VLOOKUP($A120,'Tropy M'!$O$2:$U$49,7,0),"")</f>
        <v/>
      </c>
      <c r="M120" s="14" t="str">
        <f>IFERROR(VLOOKUP($A120,'Grassor TR300 M'!$CR$4:$CX$37,7,0),"")</f>
        <v/>
      </c>
      <c r="N120" s="14" t="str">
        <f>IFERROR(VLOOKUP($A120,'BO M'!$S$4:$Y$46,7,0),"")</f>
        <v/>
      </c>
      <c r="O120" s="14" t="str">
        <f>IFERROR(VLOOKUP($A120,'Szaga TR150 M'!$J$2:$P$22,7,0),"")</f>
        <v/>
      </c>
      <c r="P120" s="14" t="str">
        <f>IFERROR(VLOOKUP($A120,'Rajd Konwalii M'!$L$2:$R$48,7,0),"")</f>
        <v/>
      </c>
      <c r="Q120" s="14" t="str">
        <f>IFERROR(VLOOKUP($A120,'Korno M'!$BE$1:$BK$53,7,0),"")</f>
        <v/>
      </c>
      <c r="R120" s="14" t="str">
        <f>IFERROR(VLOOKUP($A120,'Abentojra M'!$J$1:$P$48,7,0),"")</f>
        <v/>
      </c>
      <c r="S120" s="14">
        <f>IFERROR(VLOOKUP($A120,'Mordownik M'!$P$5:$V$54,7,0),"")</f>
        <v>86.628264208909329</v>
      </c>
      <c r="T120" s="14" t="str">
        <f>IFERROR(VLOOKUP($A120,'XI Kompas M'!$M$1:$S$35,7,0),"")</f>
        <v/>
      </c>
      <c r="U120" s="14" t="str">
        <f>IFERROR(VLOOKUP($A120,'H52 200 M'!$AL$6:$AR$102,7,0),"")</f>
        <v/>
      </c>
      <c r="V120" s="14" t="str">
        <f>IFERROR(VLOOKUP($A120,'XII Szago M'!$AH$2:$AN$67,7,0),"")</f>
        <v/>
      </c>
      <c r="W120" s="14" t="str">
        <f>IFERROR(VLOOKUP($A120,'Masakra TR200 M'!$AN$5:$AT$34,7,0),"")</f>
        <v/>
      </c>
      <c r="X120" s="10">
        <f>IFERROR(LARGE(Z120:AL120,1),0)+IFERROR(LARGE(Z120:AL120,2),0)</f>
        <v>38.104127070323095</v>
      </c>
      <c r="Y120" s="10">
        <f>IFERROR(LARGE(Z120:AL120,3),0)+IFERROR(LARGE(Z120:AL120,4),0)</f>
        <v>0</v>
      </c>
      <c r="Z120" s="14" t="str">
        <f>IFERROR(VLOOKUP(A120,'Wiosenne 360 M'!$L$2:$R$18,7,0),"")</f>
        <v/>
      </c>
      <c r="AA120" s="36">
        <f>IFERROR(VLOOKUP(A120,'NMnO M'!$AX$5:$BD$43,7,0),"")</f>
        <v>38.104127070323095</v>
      </c>
      <c r="AB120" s="36" t="str">
        <f>IFERROR(VLOOKUP(A120,'XI Szago M'!$J$3:$Q$50,7,0),"")</f>
        <v/>
      </c>
      <c r="AC120" s="14" t="str">
        <f>IFERROR(VLOOKUP($A120,'H51 100 M'!$AC$6:$AJ$153,7,0),"")</f>
        <v/>
      </c>
      <c r="AD120" s="14" t="str">
        <f>IFERROR(VLOOKUP($A120,'Harce M'!$K$6:$Q$26,7,0),"")</f>
        <v/>
      </c>
      <c r="AE120" s="14" t="str">
        <f>IFERROR(VLOOKUP($A120,'Grassor TR150 M'!$BL$4:$BR$10,7,0),"")</f>
        <v/>
      </c>
      <c r="AF120" s="36" t="str">
        <f>IFERROR(VLOOKUP($A120,'Pazur M'!$P$3:$V$29,7,0),"")</f>
        <v/>
      </c>
      <c r="AG120" s="14" t="str">
        <f>IFERROR(VLOOKUP($A120,'Szaga TR100 M'!$J$2:$P$25,7,0),"")</f>
        <v/>
      </c>
      <c r="AH120" s="36" t="str">
        <f>IFERROR(VLOOKUP($A120,'Odyseja M'!$G$2:$M$15,7,0),"")</f>
        <v/>
      </c>
      <c r="AI120" s="36" t="str">
        <f>IFERROR(VLOOKUP($A120,'Trudy M'!$K$2:$Q$18,7,0),"")</f>
        <v/>
      </c>
      <c r="AJ120" s="14" t="str">
        <f>IFERROR(VLOOKUP($A120,'H52 100 M'!$AC$6:$AI$201,7,0),"")</f>
        <v/>
      </c>
      <c r="AK120" s="14" t="str">
        <f>IFERROR(VLOOKUP($A120,'Azymut Orient M'!$O$2:$U$23,7,0),"")</f>
        <v/>
      </c>
      <c r="AL120" s="14" t="str">
        <f>IFERROR(VLOOKUP($A120,'Masakra TR100 M'!$AB$5:$AH$14,7,0),"")</f>
        <v/>
      </c>
      <c r="AM120" s="501">
        <f>MIN(COUNT(F120:W120)+MIN(COUNT(Z120:AL120)/2,2),6)</f>
        <v>1.5</v>
      </c>
      <c r="AN120" s="15">
        <f>COUNTIF(F120:W120,"=100")</f>
        <v>0</v>
      </c>
      <c r="AO120" s="15">
        <f>COUNTIF(Z120:AL120,"=50")</f>
        <v>0</v>
      </c>
    </row>
    <row r="121" spans="1:41">
      <c r="A121">
        <v>509</v>
      </c>
      <c r="B121" s="40" t="str">
        <f>VLOOKUP($A121,id!$C:$H,6,0)</f>
        <v>Zarzycki Piotr</v>
      </c>
      <c r="C121" s="40">
        <f>VLOOKUP($A121,id!$C:$H,4,0)</f>
        <v>0</v>
      </c>
      <c r="D121" s="2">
        <f>IF(E120=E121,D120,ROW(B119))</f>
        <v>119</v>
      </c>
      <c r="E121" s="11">
        <f>LARGE(F121:Y121,1)+LARGE(F121:Y121,2)+IFERROR(LARGE(F121:Y121,3),0)+IFERROR(LARGE(F121:Y121,4),0)+IFERROR(LARGE(F121:Y121,5),0)+IFERROR(LARGE(F121:Y121,6),0)</f>
        <v>122.79680584714916</v>
      </c>
      <c r="F121" s="14"/>
      <c r="G121" s="14"/>
      <c r="H121" s="14"/>
      <c r="I121" s="14"/>
      <c r="J121" s="37"/>
      <c r="K121" s="16"/>
      <c r="L121" s="14"/>
      <c r="M121" s="14"/>
      <c r="N121" s="14"/>
      <c r="O121" s="14"/>
      <c r="P121" s="14" t="str">
        <f>IFERROR(VLOOKUP($A121,'Rajd Konwalii M'!$L$2:$R$48,7,0),"")</f>
        <v/>
      </c>
      <c r="Q121" s="14">
        <f>IFERROR(VLOOKUP($A121,'Korno M'!$BE$1:$BK$53,7,0),"")</f>
        <v>74.66526623578892</v>
      </c>
      <c r="R121" s="14" t="str">
        <f>IFERROR(VLOOKUP($A121,'Abentojra M'!$J$1:$P$48,7,0),"")</f>
        <v/>
      </c>
      <c r="S121" s="14" t="str">
        <f>IFERROR(VLOOKUP($A121,'Mordownik M'!$P$5:$V$54,7,0),"")</f>
        <v/>
      </c>
      <c r="T121" s="14" t="str">
        <f>IFERROR(VLOOKUP($A121,'XI Kompas M'!$M$1:$S$35,7,0),"")</f>
        <v/>
      </c>
      <c r="U121" s="14" t="str">
        <f>IFERROR(VLOOKUP($A121,'H52 200 M'!$AL$6:$AR$102,7,0),"")</f>
        <v/>
      </c>
      <c r="V121" s="14" t="str">
        <f>IFERROR(VLOOKUP($A121,'XII Szago M'!$AH$2:$AN$67,7,0),"")</f>
        <v/>
      </c>
      <c r="W121" s="14" t="str">
        <f>IFERROR(VLOOKUP($A121,'Masakra TR200 M'!$AN$5:$AT$34,7,0),"")</f>
        <v/>
      </c>
      <c r="X121" s="10">
        <f>IFERROR(LARGE(Z121:AL121,1),0)+IFERROR(LARGE(Z121:AL121,2),0)</f>
        <v>48.131539611360239</v>
      </c>
      <c r="Y121" s="10">
        <f>IFERROR(LARGE(Z121:AL121,3),0)+IFERROR(LARGE(Z121:AL121,4),0)</f>
        <v>0</v>
      </c>
      <c r="Z121" s="14"/>
      <c r="AA121" s="36"/>
      <c r="AB121" s="36"/>
      <c r="AC121" s="14"/>
      <c r="AD121" s="14"/>
      <c r="AE121" s="14"/>
      <c r="AF121" s="36"/>
      <c r="AG121" s="14"/>
      <c r="AH121" s="36">
        <f>IFERROR(VLOOKUP($A121,'Odyseja M'!$G$2:$M$15,7,0),"")</f>
        <v>48.131539611360239</v>
      </c>
      <c r="AI121" s="36" t="str">
        <f>IFERROR(VLOOKUP($A121,'Trudy M'!$K$2:$Q$18,7,0),"")</f>
        <v/>
      </c>
      <c r="AJ121" s="14" t="str">
        <f>IFERROR(VLOOKUP($A121,'H52 100 M'!$AC$6:$AI$201,7,0),"")</f>
        <v/>
      </c>
      <c r="AK121" s="14" t="str">
        <f>IFERROR(VLOOKUP($A121,'Azymut Orient M'!$O$2:$U$23,7,0),"")</f>
        <v/>
      </c>
      <c r="AL121" s="14" t="str">
        <f>IFERROR(VLOOKUP($A121,'Masakra TR100 M'!$AB$5:$AH$14,7,0),"")</f>
        <v/>
      </c>
      <c r="AM121" s="501">
        <f>MIN(COUNT(F121:W121)+MIN(COUNT(Z121:AL121)/2,2),6)</f>
        <v>1.5</v>
      </c>
      <c r="AN121" s="15">
        <f>COUNTIF(F121:W121,"=100")</f>
        <v>0</v>
      </c>
      <c r="AO121" s="15">
        <f>COUNTIF(Z121:AL121,"=50")</f>
        <v>0</v>
      </c>
    </row>
    <row r="122" spans="1:41">
      <c r="A122">
        <v>274</v>
      </c>
      <c r="B122" s="40" t="str">
        <f>VLOOKUP($A122,id!$C:$H,6,0)</f>
        <v>Cisoń Mateusz</v>
      </c>
      <c r="C122" s="40" t="str">
        <f>VLOOKUP($A122,id!$C:$H,4,0)</f>
        <v>DORACO</v>
      </c>
      <c r="D122" s="2">
        <f>IF(E121=E122,D121,ROW(B120))</f>
        <v>120</v>
      </c>
      <c r="E122" s="11">
        <f>LARGE(F122:Y122,1)+LARGE(F122:Y122,2)+IFERROR(LARGE(F122:Y122,3),0)+IFERROR(LARGE(F122:Y122,4),0)+IFERROR(LARGE(F122:Y122,5),0)+IFERROR(LARGE(F122:Y122,6),0)</f>
        <v>120.62541936341722</v>
      </c>
      <c r="F122" s="14"/>
      <c r="G122" s="14" t="str">
        <f>IFERROR(VLOOKUP($A122,'Złoto M'!AO:AU,7,0),"")</f>
        <v/>
      </c>
      <c r="H122" s="14" t="str">
        <f>IFERROR(VLOOKUP($A122,'H51 200 M'!$AL$6:$AS$99,7,0),"")</f>
        <v/>
      </c>
      <c r="I122" s="14" t="str">
        <f>IFERROR(VLOOKUP($A122,'Dymno M'!$BD$3:$BJ$49,7,0),"")</f>
        <v/>
      </c>
      <c r="J122" s="37" t="str">
        <f>IFERROR(VLOOKUP($A122,'X Kompas M'!$L$2:$R$29,7,0),"")</f>
        <v/>
      </c>
      <c r="K122" s="16" t="str">
        <f>IFERROR(VLOOKUP($A122,'Dukty M'!$BH$2:$BN$42,7,0),"")</f>
        <v/>
      </c>
      <c r="L122" s="14" t="str">
        <f>IFERROR(VLOOKUP($A122,'Tropy M'!$O$2:$U$49,7,0),"")</f>
        <v/>
      </c>
      <c r="M122" s="14" t="str">
        <f>IFERROR(VLOOKUP($A122,'Grassor TR300 M'!$CR$4:$CX$37,7,0),"")</f>
        <v/>
      </c>
      <c r="N122" s="14" t="str">
        <f>IFERROR(VLOOKUP($A122,'BO M'!$S$4:$Y$46,7,0),"")</f>
        <v/>
      </c>
      <c r="O122" s="14" t="str">
        <f>IFERROR(VLOOKUP($A122,'Szaga TR150 M'!$J$2:$P$22,7,0),"")</f>
        <v/>
      </c>
      <c r="P122" s="14" t="str">
        <f>IFERROR(VLOOKUP($A122,'Rajd Konwalii M'!$L$2:$R$48,7,0),"")</f>
        <v/>
      </c>
      <c r="Q122" s="14" t="str">
        <f>IFERROR(VLOOKUP($A122,'Korno M'!$BE$1:$BK$53,7,0),"")</f>
        <v/>
      </c>
      <c r="R122" s="14" t="str">
        <f>IFERROR(VLOOKUP($A122,'Abentojra M'!$J$1:$P$48,7,0),"")</f>
        <v/>
      </c>
      <c r="S122" s="14" t="str">
        <f>IFERROR(VLOOKUP($A122,'Mordownik M'!$P$5:$V$54,7,0),"")</f>
        <v/>
      </c>
      <c r="T122" s="14">
        <f>IFERROR(VLOOKUP($A122,'XI Kompas M'!$M$1:$S$35,7,0),"")</f>
        <v>62.149532710280376</v>
      </c>
      <c r="U122" s="14" t="str">
        <f>IFERROR(VLOOKUP($A122,'H52 200 M'!$AL$6:$AR$102,7,0),"")</f>
        <v/>
      </c>
      <c r="V122" s="14" t="str">
        <f>IFERROR(VLOOKUP($A122,'XII Szago M'!$AH$2:$AN$67,7,0),"")</f>
        <v/>
      </c>
      <c r="W122" s="14" t="str">
        <f>IFERROR(VLOOKUP($A122,'Masakra TR200 M'!$AN$5:$AT$34,7,0),"")</f>
        <v/>
      </c>
      <c r="X122" s="10">
        <f>IFERROR(LARGE(Z122:AL122,1),0)+IFERROR(LARGE(Z122:AL122,2),0)</f>
        <v>58.475886653136854</v>
      </c>
      <c r="Y122" s="10">
        <f>IFERROR(LARGE(Z122:AL122,3),0)+IFERROR(LARGE(Z122:AL122,4),0)</f>
        <v>0</v>
      </c>
      <c r="Z122" s="14" t="str">
        <f>IFERROR(VLOOKUP(A122,'Wiosenne 360 M'!$L$2:$R$18,7,0),"")</f>
        <v/>
      </c>
      <c r="AA122" s="36"/>
      <c r="AB122" s="36"/>
      <c r="AC122" s="14">
        <f>IFERROR(VLOOKUP($A122,'H51 100 M'!$AC$6:$AJ$153,7,0),"")</f>
        <v>23.324151356105506</v>
      </c>
      <c r="AD122" s="14" t="str">
        <f>IFERROR(VLOOKUP($A122,'Harce M'!$K$6:$Q$26,7,0),"")</f>
        <v/>
      </c>
      <c r="AE122" s="14" t="str">
        <f>IFERROR(VLOOKUP($A122,'Grassor TR150 M'!$BL$4:$BR$10,7,0),"")</f>
        <v/>
      </c>
      <c r="AF122" s="36" t="str">
        <f>IFERROR(VLOOKUP($A122,'Pazur M'!$P$3:$V$29,7,0),"")</f>
        <v/>
      </c>
      <c r="AG122" s="14" t="str">
        <f>IFERROR(VLOOKUP($A122,'Szaga TR100 M'!$J$2:$P$25,7,0),"")</f>
        <v/>
      </c>
      <c r="AH122" s="36" t="str">
        <f>IFERROR(VLOOKUP($A122,'Odyseja M'!$G$2:$M$15,7,0),"")</f>
        <v/>
      </c>
      <c r="AI122" s="36" t="str">
        <f>IFERROR(VLOOKUP($A122,'Trudy M'!$K$2:$Q$18,7,0),"")</f>
        <v/>
      </c>
      <c r="AJ122" s="14">
        <f>IFERROR(VLOOKUP($A122,'H52 100 M'!$AC$6:$AI$201,7,0),"")</f>
        <v>35.151735297031344</v>
      </c>
      <c r="AK122" s="14" t="str">
        <f>IFERROR(VLOOKUP($A122,'Azymut Orient M'!$O$2:$U$23,7,0),"")</f>
        <v/>
      </c>
      <c r="AL122" s="14" t="str">
        <f>IFERROR(VLOOKUP($A122,'Masakra TR100 M'!$AB$5:$AH$14,7,0),"")</f>
        <v/>
      </c>
      <c r="AM122" s="501">
        <f>MIN(COUNT(F122:W122)+MIN(COUNT(Z122:AL122)/2,2),6)</f>
        <v>2</v>
      </c>
      <c r="AN122" s="15">
        <f>COUNTIF(F122:W122,"=100")</f>
        <v>0</v>
      </c>
      <c r="AO122" s="15">
        <f>COUNTIF(Z122:AL122,"=50")</f>
        <v>0</v>
      </c>
    </row>
    <row r="123" spans="1:41">
      <c r="A123">
        <v>391</v>
      </c>
      <c r="B123" s="40" t="str">
        <f>VLOOKUP($A123,id!$C:$H,6,0)</f>
        <v>NIEWĘGŁOWSKI PIOTR</v>
      </c>
      <c r="C123" s="40">
        <f>VLOOKUP($A123,id!$C:$H,4,0)</f>
        <v>0</v>
      </c>
      <c r="D123" s="2">
        <f>IF(E122=E123,D122,ROW(B121))</f>
        <v>121</v>
      </c>
      <c r="E123" s="11">
        <f>LARGE(F123:Y123,1)+LARGE(F123:Y123,2)+IFERROR(LARGE(F123:Y123,3),0)+IFERROR(LARGE(F123:Y123,4),0)+IFERROR(LARGE(F123:Y123,5),0)+IFERROR(LARGE(F123:Y123,6),0)</f>
        <v>119.70731018683928</v>
      </c>
      <c r="F123" s="14"/>
      <c r="G123" s="14"/>
      <c r="H123" s="14"/>
      <c r="I123" s="14">
        <f>IFERROR(VLOOKUP($A123,'Dymno M'!$BD$3:$BJ$49,7,0),"")</f>
        <v>33.26513213981243</v>
      </c>
      <c r="J123" s="37" t="str">
        <f>IFERROR(VLOOKUP($A123,'X Kompas M'!$L$2:$R$29,7,0),"")</f>
        <v/>
      </c>
      <c r="K123" s="16" t="str">
        <f>IFERROR(VLOOKUP($A123,'Dukty M'!$BH$2:$BN$42,7,0),"")</f>
        <v/>
      </c>
      <c r="L123" s="14" t="str">
        <f>IFERROR(VLOOKUP($A123,'Tropy M'!$O$2:$U$49,7,0),"")</f>
        <v/>
      </c>
      <c r="M123" s="14" t="str">
        <f>IFERROR(VLOOKUP($A123,'Grassor TR300 M'!$CR$4:$CX$37,7,0),"")</f>
        <v/>
      </c>
      <c r="N123" s="14">
        <f>IFERROR(VLOOKUP($A123,'BO M'!$S$4:$Y$46,7,0),"")</f>
        <v>44.714428354219102</v>
      </c>
      <c r="O123" s="14" t="str">
        <f>IFERROR(VLOOKUP($A123,'Szaga TR150 M'!$J$2:$P$22,7,0),"")</f>
        <v/>
      </c>
      <c r="P123" s="14" t="str">
        <f>IFERROR(VLOOKUP($A123,'Rajd Konwalii M'!$L$2:$R$48,7,0),"")</f>
        <v/>
      </c>
      <c r="Q123" s="14" t="str">
        <f>IFERROR(VLOOKUP($A123,'Korno M'!$BE$1:$BK$53,7,0),"")</f>
        <v/>
      </c>
      <c r="R123" s="14" t="str">
        <f>IFERROR(VLOOKUP($A123,'Abentojra M'!$J$1:$P$48,7,0),"")</f>
        <v/>
      </c>
      <c r="S123" s="14" t="str">
        <f>IFERROR(VLOOKUP($A123,'Mordownik M'!$P$5:$V$54,7,0),"")</f>
        <v/>
      </c>
      <c r="T123" s="14" t="str">
        <f>IFERROR(VLOOKUP($A123,'XI Kompas M'!$M$1:$S$35,7,0),"")</f>
        <v/>
      </c>
      <c r="U123" s="14">
        <f>IFERROR(VLOOKUP($A123,'H52 200 M'!$AL$6:$AR$102,7,0),"")</f>
        <v>11.555335899704307</v>
      </c>
      <c r="V123" s="14" t="str">
        <f>IFERROR(VLOOKUP($A123,'XII Szago M'!$AH$2:$AN$67,7,0),"")</f>
        <v/>
      </c>
      <c r="W123" s="14" t="str">
        <f>IFERROR(VLOOKUP($A123,'Masakra TR200 M'!$AN$5:$AT$34,7,0),"")</f>
        <v/>
      </c>
      <c r="X123" s="10">
        <f>IFERROR(LARGE(Z123:AL123,1),0)+IFERROR(LARGE(Z123:AL123,2),0)</f>
        <v>30.172413793103452</v>
      </c>
      <c r="Y123" s="10">
        <f>IFERROR(LARGE(Z123:AL123,3),0)+IFERROR(LARGE(Z123:AL123,4),0)</f>
        <v>0</v>
      </c>
      <c r="Z123" s="14"/>
      <c r="AA123" s="36"/>
      <c r="AB123" s="36"/>
      <c r="AC123" s="14"/>
      <c r="AD123" s="14" t="str">
        <f>IFERROR(VLOOKUP($A123,'Harce M'!$K$6:$Q$26,7,0),"")</f>
        <v/>
      </c>
      <c r="AE123" s="14" t="str">
        <f>IFERROR(VLOOKUP($A123,'Grassor TR150 M'!$BL$4:$BR$10,7,0),"")</f>
        <v/>
      </c>
      <c r="AF123" s="36" t="str">
        <f>IFERROR(VLOOKUP($A123,'Pazur M'!$P$3:$V$29,7,0),"")</f>
        <v/>
      </c>
      <c r="AG123" s="14" t="str">
        <f>IFERROR(VLOOKUP($A123,'Szaga TR100 M'!$J$2:$P$25,7,0),"")</f>
        <v/>
      </c>
      <c r="AH123" s="36" t="str">
        <f>IFERROR(VLOOKUP($A123,'Odyseja M'!$G$2:$M$15,7,0),"")</f>
        <v/>
      </c>
      <c r="AI123" s="36" t="str">
        <f>IFERROR(VLOOKUP($A123,'Trudy M'!$K$2:$Q$18,7,0),"")</f>
        <v/>
      </c>
      <c r="AJ123" s="14" t="str">
        <f>IFERROR(VLOOKUP($A123,'H52 100 M'!$AC$6:$AI$201,7,0),"")</f>
        <v/>
      </c>
      <c r="AK123" s="14">
        <f>IFERROR(VLOOKUP($A123,'Azymut Orient M'!$O$2:$U$23,7,0),"")</f>
        <v>30.172413793103452</v>
      </c>
      <c r="AL123" s="14" t="str">
        <f>IFERROR(VLOOKUP($A123,'Masakra TR100 M'!$AB$5:$AH$14,7,0),"")</f>
        <v/>
      </c>
      <c r="AM123" s="501">
        <f>MIN(COUNT(F123:W123)+MIN(COUNT(Z123:AL123)/2,2),6)</f>
        <v>3.5</v>
      </c>
      <c r="AN123" s="15">
        <f>COUNTIF(F123:W123,"=100")</f>
        <v>0</v>
      </c>
      <c r="AO123" s="15">
        <f>COUNTIF(Z123:AL123,"=50")</f>
        <v>0</v>
      </c>
    </row>
    <row r="124" spans="1:41">
      <c r="A124">
        <v>383</v>
      </c>
      <c r="B124" s="40" t="str">
        <f>VLOOKUP($A124,id!$C:$H,6,0)</f>
        <v>SKORUPOWSKI JACEK</v>
      </c>
      <c r="C124" s="40" t="str">
        <f>VLOOKUP($A124,id!$C:$H,4,0)</f>
        <v>Cenzus Pro Bike Team</v>
      </c>
      <c r="D124" s="2">
        <f>IF(E123=E124,D123,ROW(B122))</f>
        <v>122</v>
      </c>
      <c r="E124" s="11">
        <f>LARGE(F124:Y124,1)+LARGE(F124:Y124,2)+IFERROR(LARGE(F124:Y124,3),0)+IFERROR(LARGE(F124:Y124,4),0)+IFERROR(LARGE(F124:Y124,5),0)+IFERROR(LARGE(F124:Y124,6),0)</f>
        <v>118.68053990918884</v>
      </c>
      <c r="F124" s="14"/>
      <c r="G124" s="14"/>
      <c r="H124" s="14"/>
      <c r="I124" s="14">
        <f>IFERROR(VLOOKUP($A124,'Dymno M'!$BD$3:$BJ$49,7,0),"")</f>
        <v>45.368400246491539</v>
      </c>
      <c r="J124" s="37" t="str">
        <f>IFERROR(VLOOKUP($A124,'X Kompas M'!$L$2:$R$29,7,0),"")</f>
        <v/>
      </c>
      <c r="K124" s="16" t="str">
        <f>IFERROR(VLOOKUP($A124,'Dukty M'!$BH$2:$BN$42,7,0),"")</f>
        <v/>
      </c>
      <c r="L124" s="14">
        <f>IFERROR(VLOOKUP($A124,'Tropy M'!$O$2:$U$49,7,0),"")</f>
        <v>73.312139662697291</v>
      </c>
      <c r="M124" s="14" t="str">
        <f>IFERROR(VLOOKUP($A124,'Grassor TR300 M'!$CR$4:$CX$37,7,0),"")</f>
        <v/>
      </c>
      <c r="N124" s="14" t="str">
        <f>IFERROR(VLOOKUP($A124,'BO M'!$S$4:$Y$46,7,0),"")</f>
        <v/>
      </c>
      <c r="O124" s="14" t="str">
        <f>IFERROR(VLOOKUP($A124,'Szaga TR150 M'!$J$2:$P$22,7,0),"")</f>
        <v/>
      </c>
      <c r="P124" s="14" t="str">
        <f>IFERROR(VLOOKUP($A124,'Rajd Konwalii M'!$L$2:$R$48,7,0),"")</f>
        <v/>
      </c>
      <c r="Q124" s="14" t="str">
        <f>IFERROR(VLOOKUP($A124,'Korno M'!$BE$1:$BK$53,7,0),"")</f>
        <v/>
      </c>
      <c r="R124" s="14" t="str">
        <f>IFERROR(VLOOKUP($A124,'Abentojra M'!$J$1:$P$48,7,0),"")</f>
        <v/>
      </c>
      <c r="S124" s="14" t="str">
        <f>IFERROR(VLOOKUP($A124,'Mordownik M'!$P$5:$V$54,7,0),"")</f>
        <v/>
      </c>
      <c r="T124" s="14" t="str">
        <f>IFERROR(VLOOKUP($A124,'XI Kompas M'!$M$1:$S$35,7,0),"")</f>
        <v/>
      </c>
      <c r="U124" s="14" t="str">
        <f>IFERROR(VLOOKUP($A124,'H52 200 M'!$AL$6:$AR$102,7,0),"")</f>
        <v/>
      </c>
      <c r="V124" s="14" t="str">
        <f>IFERROR(VLOOKUP($A124,'XII Szago M'!$AH$2:$AN$67,7,0),"")</f>
        <v/>
      </c>
      <c r="W124" s="14" t="str">
        <f>IFERROR(VLOOKUP($A124,'Masakra TR200 M'!$AN$5:$AT$34,7,0),"")</f>
        <v/>
      </c>
      <c r="X124" s="10">
        <f>IFERROR(LARGE(Z124:AL124,1),0)+IFERROR(LARGE(Z124:AL124,2),0)</f>
        <v>0</v>
      </c>
      <c r="Y124" s="10">
        <f>IFERROR(LARGE(Z124:AL124,3),0)+IFERROR(LARGE(Z124:AL124,4),0)</f>
        <v>0</v>
      </c>
      <c r="Z124" s="14"/>
      <c r="AA124" s="36"/>
      <c r="AB124" s="36"/>
      <c r="AC124" s="14"/>
      <c r="AD124" s="14" t="str">
        <f>IFERROR(VLOOKUP($A124,'Harce M'!$K$6:$Q$26,7,0),"")</f>
        <v/>
      </c>
      <c r="AE124" s="14" t="str">
        <f>IFERROR(VLOOKUP($A124,'Grassor TR150 M'!$BL$4:$BR$10,7,0),"")</f>
        <v/>
      </c>
      <c r="AF124" s="36" t="str">
        <f>IFERROR(VLOOKUP($A124,'Pazur M'!$P$3:$V$29,7,0),"")</f>
        <v/>
      </c>
      <c r="AG124" s="14" t="str">
        <f>IFERROR(VLOOKUP($A124,'Szaga TR100 M'!$J$2:$P$25,7,0),"")</f>
        <v/>
      </c>
      <c r="AH124" s="36" t="str">
        <f>IFERROR(VLOOKUP($A124,'Odyseja M'!$G$2:$M$15,7,0),"")</f>
        <v/>
      </c>
      <c r="AI124" s="36" t="str">
        <f>IFERROR(VLOOKUP($A124,'Trudy M'!$K$2:$Q$18,7,0),"")</f>
        <v/>
      </c>
      <c r="AJ124" s="14" t="str">
        <f>IFERROR(VLOOKUP($A124,'H52 100 M'!$AC$6:$AI$201,7,0),"")</f>
        <v/>
      </c>
      <c r="AK124" s="14" t="str">
        <f>IFERROR(VLOOKUP($A124,'Azymut Orient M'!$O$2:$U$23,7,0),"")</f>
        <v/>
      </c>
      <c r="AL124" s="14" t="str">
        <f>IFERROR(VLOOKUP($A124,'Masakra TR100 M'!$AB$5:$AH$14,7,0),"")</f>
        <v/>
      </c>
      <c r="AM124" s="501">
        <f>MIN(COUNT(F124:W124)+MIN(COUNT(Z124:AL124)/2,2),6)</f>
        <v>2</v>
      </c>
      <c r="AN124" s="15">
        <f>COUNTIF(F124:W124,"=100")</f>
        <v>0</v>
      </c>
      <c r="AO124" s="15">
        <f>COUNTIF(Z124:AL124,"=50")</f>
        <v>0</v>
      </c>
    </row>
    <row r="125" spans="1:41">
      <c r="A125">
        <v>132</v>
      </c>
      <c r="B125" s="40" t="str">
        <f>VLOOKUP($A125,id!$C:$H,6,0)</f>
        <v>Zawadzki Stanisław</v>
      </c>
      <c r="C125" s="40" t="str">
        <f>VLOOKUP($A125,id!$C:$H,4,0)</f>
        <v>Pustelnik</v>
      </c>
      <c r="D125" s="2">
        <f>IF(E124=E125,D124,ROW(B123))</f>
        <v>123</v>
      </c>
      <c r="E125" s="11">
        <f>LARGE(F125:Y125,1)+LARGE(F125:Y125,2)+IFERROR(LARGE(F125:Y125,3),0)+IFERROR(LARGE(F125:Y125,4),0)+IFERROR(LARGE(F125:Y125,5),0)+IFERROR(LARGE(F125:Y125,6),0)</f>
        <v>117.99491790612224</v>
      </c>
      <c r="F125" s="14"/>
      <c r="G125" s="14" t="str">
        <f>IFERROR(VLOOKUP($A125,'Złoto M'!AO:AU,7,0),"")</f>
        <v/>
      </c>
      <c r="H125" s="14" t="str">
        <f>IFERROR(VLOOKUP($A125,'H51 200 M'!$AL$6:$AS$99,7,0),"")</f>
        <v/>
      </c>
      <c r="I125" s="14" t="str">
        <f>IFERROR(VLOOKUP($A125,'Dymno M'!$BD$3:$BJ$49,7,0),"")</f>
        <v/>
      </c>
      <c r="J125" s="37" t="str">
        <f>IFERROR(VLOOKUP($A125,'X Kompas M'!$L$2:$R$29,7,0),"")</f>
        <v/>
      </c>
      <c r="K125" s="16" t="str">
        <f>IFERROR(VLOOKUP($A125,'Dukty M'!$BH$2:$BN$42,7,0),"")</f>
        <v/>
      </c>
      <c r="L125" s="14" t="str">
        <f>IFERROR(VLOOKUP($A125,'Tropy M'!$O$2:$U$49,7,0),"")</f>
        <v/>
      </c>
      <c r="M125" s="14" t="str">
        <f>IFERROR(VLOOKUP($A125,'Grassor TR300 M'!$CR$4:$CX$37,7,0),"")</f>
        <v/>
      </c>
      <c r="N125" s="14" t="str">
        <f>IFERROR(VLOOKUP($A125,'BO M'!$S$4:$Y$46,7,0),"")</f>
        <v/>
      </c>
      <c r="O125" s="14" t="str">
        <f>IFERROR(VLOOKUP($A125,'Szaga TR150 M'!$J$2:$P$22,7,0),"")</f>
        <v/>
      </c>
      <c r="P125" s="14" t="str">
        <f>IFERROR(VLOOKUP($A125,'Rajd Konwalii M'!$L$2:$R$48,7,0),"")</f>
        <v/>
      </c>
      <c r="Q125" s="14" t="str">
        <f>IFERROR(VLOOKUP($A125,'Korno M'!$BE$1:$BK$53,7,0),"")</f>
        <v/>
      </c>
      <c r="R125" s="14" t="str">
        <f>IFERROR(VLOOKUP($A125,'Abentojra M'!$J$1:$P$48,7,0),"")</f>
        <v/>
      </c>
      <c r="S125" s="14" t="str">
        <f>IFERROR(VLOOKUP($A125,'Mordownik M'!$P$5:$V$54,7,0),"")</f>
        <v/>
      </c>
      <c r="T125" s="14" t="str">
        <f>IFERROR(VLOOKUP($A125,'XI Kompas M'!$M$1:$S$35,7,0),"")</f>
        <v/>
      </c>
      <c r="U125" s="14" t="str">
        <f>IFERROR(VLOOKUP($A125,'H52 200 M'!$AL$6:$AR$102,7,0),"")</f>
        <v/>
      </c>
      <c r="V125" s="14" t="str">
        <f>IFERROR(VLOOKUP($A125,'XII Szago M'!$AH$2:$AN$67,7,0),"")</f>
        <v/>
      </c>
      <c r="W125" s="14" t="str">
        <f>IFERROR(VLOOKUP($A125,'Masakra TR200 M'!$AN$5:$AT$34,7,0),"")</f>
        <v/>
      </c>
      <c r="X125" s="10">
        <f>IFERROR(LARGE(Z125:AL125,1),0)+IFERROR(LARGE(Z125:AL125,2),0)</f>
        <v>88.481049040428218</v>
      </c>
      <c r="Y125" s="10">
        <f>IFERROR(LARGE(Z125:AL125,3),0)+IFERROR(LARGE(Z125:AL125,4),0)</f>
        <v>29.513868865694018</v>
      </c>
      <c r="Z125" s="14">
        <f>IFERROR(VLOOKUP(A125,'Wiosenne 360 M'!$L$2:$R$18,7,0),"")</f>
        <v>29.513868865694018</v>
      </c>
      <c r="AA125" s="36"/>
      <c r="AB125" s="36" t="str">
        <f>IFERROR(VLOOKUP(A125,'XI Szago M'!$J$3:$Q$50,7,0),"")</f>
        <v/>
      </c>
      <c r="AC125" s="14" t="str">
        <f>IFERROR(VLOOKUP($A125,'H51 100 M'!$AC$6:$AJ$153,7,0),"")</f>
        <v/>
      </c>
      <c r="AD125" s="14" t="str">
        <f>IFERROR(VLOOKUP($A125,'Harce M'!$K$6:$Q$26,7,0),"")</f>
        <v/>
      </c>
      <c r="AE125" s="14" t="str">
        <f>IFERROR(VLOOKUP($A125,'Grassor TR150 M'!$BL$4:$BR$10,7,0),"")</f>
        <v/>
      </c>
      <c r="AF125" s="36" t="str">
        <f>IFERROR(VLOOKUP($A125,'Pazur M'!$P$3:$V$29,7,0),"")</f>
        <v/>
      </c>
      <c r="AG125" s="14">
        <f>IFERROR(VLOOKUP($A125,'Szaga TR100 M'!$J$2:$P$25,7,0),"")</f>
        <v>41.514360313315926</v>
      </c>
      <c r="AH125" s="36" t="str">
        <f>IFERROR(VLOOKUP($A125,'Odyseja M'!$G$2:$M$15,7,0),"")</f>
        <v/>
      </c>
      <c r="AI125" s="36" t="str">
        <f>IFERROR(VLOOKUP($A125,'Trudy M'!$K$2:$Q$18,7,0),"")</f>
        <v/>
      </c>
      <c r="AJ125" s="14">
        <f>IFERROR(VLOOKUP($A125,'H52 100 M'!$AC$6:$AI$201,7,0),"")</f>
        <v>46.966688727112292</v>
      </c>
      <c r="AK125" s="14" t="str">
        <f>IFERROR(VLOOKUP($A125,'Azymut Orient M'!$O$2:$U$23,7,0),"")</f>
        <v/>
      </c>
      <c r="AL125" s="14" t="str">
        <f>IFERROR(VLOOKUP($A125,'Masakra TR100 M'!$AB$5:$AH$14,7,0),"")</f>
        <v/>
      </c>
      <c r="AM125" s="501">
        <f>MIN(COUNT(F125:W125)+MIN(COUNT(Z125:AL125)/2,2),6)</f>
        <v>1.5</v>
      </c>
      <c r="AN125" s="15">
        <f>COUNTIF(F125:W125,"=100")</f>
        <v>0</v>
      </c>
      <c r="AO125" s="15">
        <f>COUNTIF(Z125:AL125,"=50")</f>
        <v>0</v>
      </c>
    </row>
    <row r="126" spans="1:41">
      <c r="A126">
        <v>110</v>
      </c>
      <c r="B126" s="40" t="str">
        <f>VLOOKUP($A126,id!$C:$H,6,0)</f>
        <v>Staszewski Daniel</v>
      </c>
      <c r="C126" s="40" t="str">
        <f>VLOOKUP($A126,id!$C:$H,4,0)</f>
        <v>oi punx</v>
      </c>
      <c r="D126" s="2">
        <f>IF(E125=E126,D125,ROW(B124))</f>
        <v>124</v>
      </c>
      <c r="E126" s="11">
        <f>LARGE(F126:Y126,1)+LARGE(F126:Y126,2)+IFERROR(LARGE(F126:Y126,3),0)+IFERROR(LARGE(F126:Y126,4),0)+IFERROR(LARGE(F126:Y126,5),0)+IFERROR(LARGE(F126:Y126,6),0)</f>
        <v>117.11621585392061</v>
      </c>
      <c r="F126" s="14"/>
      <c r="G126" s="14" t="str">
        <f>IFERROR(VLOOKUP($A126,'Złoto M'!AO:AU,7,0),"")</f>
        <v/>
      </c>
      <c r="H126" s="14" t="str">
        <f>IFERROR(VLOOKUP($A126,'H51 200 M'!$AL$6:$AS$99,7,0),"")</f>
        <v/>
      </c>
      <c r="I126" s="14" t="str">
        <f>IFERROR(VLOOKUP($A126,'Dymno M'!$BD$3:$BJ$49,7,0),"")</f>
        <v/>
      </c>
      <c r="J126" s="37" t="str">
        <f>IFERROR(VLOOKUP($A126,'X Kompas M'!$L$2:$R$29,7,0),"")</f>
        <v/>
      </c>
      <c r="K126" s="16" t="str">
        <f>IFERROR(VLOOKUP($A126,'Dukty M'!$BH$2:$BN$42,7,0),"")</f>
        <v/>
      </c>
      <c r="L126" s="14" t="str">
        <f>IFERROR(VLOOKUP($A126,'Tropy M'!$O$2:$U$49,7,0),"")</f>
        <v/>
      </c>
      <c r="M126" s="14" t="str">
        <f>IFERROR(VLOOKUP($A126,'Grassor TR300 M'!$CR$4:$CX$37,7,0),"")</f>
        <v/>
      </c>
      <c r="N126" s="14" t="str">
        <f>IFERROR(VLOOKUP($A126,'BO M'!$S$4:$Y$46,7,0),"")</f>
        <v/>
      </c>
      <c r="O126" s="14" t="str">
        <f>IFERROR(VLOOKUP($A126,'Szaga TR150 M'!$J$2:$P$22,7,0),"")</f>
        <v/>
      </c>
      <c r="P126" s="14" t="str">
        <f>IFERROR(VLOOKUP($A126,'Rajd Konwalii M'!$L$2:$R$48,7,0),"")</f>
        <v/>
      </c>
      <c r="Q126" s="14">
        <f>IFERROR(VLOOKUP($A126,'Korno M'!$BE$1:$BK$53,7,0),"")</f>
        <v>67.942196922850869</v>
      </c>
      <c r="R126" s="14" t="str">
        <f>IFERROR(VLOOKUP($A126,'Abentojra M'!$J$1:$P$48,7,0),"")</f>
        <v/>
      </c>
      <c r="S126" s="14" t="str">
        <f>IFERROR(VLOOKUP($A126,'Mordownik M'!$P$5:$V$54,7,0),"")</f>
        <v/>
      </c>
      <c r="T126" s="14" t="str">
        <f>IFERROR(VLOOKUP($A126,'XI Kompas M'!$M$1:$S$35,7,0),"")</f>
        <v/>
      </c>
      <c r="U126" s="14" t="str">
        <f>IFERROR(VLOOKUP($A126,'H52 200 M'!$AL$6:$AR$102,7,0),"")</f>
        <v/>
      </c>
      <c r="V126" s="14" t="str">
        <f>IFERROR(VLOOKUP($A126,'XII Szago M'!$AH$2:$AN$67,7,0),"")</f>
        <v/>
      </c>
      <c r="W126" s="14" t="str">
        <f>IFERROR(VLOOKUP($A126,'Masakra TR200 M'!$AN$5:$AT$34,7,0),"")</f>
        <v/>
      </c>
      <c r="X126" s="10">
        <f>IFERROR(LARGE(Z126:AL126,1),0)+IFERROR(LARGE(Z126:AL126,2),0)</f>
        <v>49.174018931069739</v>
      </c>
      <c r="Y126" s="10">
        <f>IFERROR(LARGE(Z126:AL126,3),0)+IFERROR(LARGE(Z126:AL126,4),0)</f>
        <v>0</v>
      </c>
      <c r="Z126" s="14" t="str">
        <f>IFERROR(VLOOKUP(A126,'Wiosenne 360 M'!$L$2:$R$18,7,0),"")</f>
        <v/>
      </c>
      <c r="AA126" s="36">
        <f>IFERROR(VLOOKUP(A126,'NMnO M'!$AX$5:$BD$43,7,0),"")</f>
        <v>18.419482159340994</v>
      </c>
      <c r="AB126" s="36" t="str">
        <f>IFERROR(VLOOKUP(A126,'XI Szago M'!$J$3:$Q$50,7,0),"")</f>
        <v/>
      </c>
      <c r="AC126" s="14" t="str">
        <f>IFERROR(VLOOKUP($A126,'H51 100 M'!$AC$6:$AJ$153,7,0),"")</f>
        <v/>
      </c>
      <c r="AD126" s="14" t="str">
        <f>IFERROR(VLOOKUP($A126,'Harce M'!$K$6:$Q$26,7,0),"")</f>
        <v/>
      </c>
      <c r="AE126" s="14" t="str">
        <f>IFERROR(VLOOKUP($A126,'Grassor TR150 M'!$BL$4:$BR$10,7,0),"")</f>
        <v/>
      </c>
      <c r="AF126" s="36" t="str">
        <f>IFERROR(VLOOKUP($A126,'Pazur M'!$P$3:$V$29,7,0),"")</f>
        <v/>
      </c>
      <c r="AG126" s="14" t="str">
        <f>IFERROR(VLOOKUP($A126,'Szaga TR100 M'!$J$2:$P$25,7,0),"")</f>
        <v/>
      </c>
      <c r="AH126" s="36">
        <f>IFERROR(VLOOKUP($A126,'Odyseja M'!$G$2:$M$15,7,0),"")</f>
        <v>30.754536771728745</v>
      </c>
      <c r="AI126" s="36" t="str">
        <f>IFERROR(VLOOKUP($A126,'Trudy M'!$K$2:$Q$18,7,0),"")</f>
        <v/>
      </c>
      <c r="AJ126" s="14" t="str">
        <f>IFERROR(VLOOKUP($A126,'H52 100 M'!$AC$6:$AI$201,7,0),"")</f>
        <v/>
      </c>
      <c r="AK126" s="14" t="str">
        <f>IFERROR(VLOOKUP($A126,'Azymut Orient M'!$O$2:$U$23,7,0),"")</f>
        <v/>
      </c>
      <c r="AL126" s="14" t="str">
        <f>IFERROR(VLOOKUP($A126,'Masakra TR100 M'!$AB$5:$AH$14,7,0),"")</f>
        <v/>
      </c>
      <c r="AM126" s="501">
        <f>MIN(COUNT(F126:W126)+MIN(COUNT(Z126:AL126)/2,2),6)</f>
        <v>2</v>
      </c>
      <c r="AN126" s="15">
        <f>COUNTIF(F126:W126,"=100")</f>
        <v>0</v>
      </c>
      <c r="AO126" s="15">
        <f>COUNTIF(Z126:AL126,"=50")</f>
        <v>0</v>
      </c>
    </row>
    <row r="127" spans="1:41">
      <c r="A127">
        <v>102</v>
      </c>
      <c r="B127" s="40" t="str">
        <f>VLOOKUP($A127,id!$C:$H,6,0)</f>
        <v>Kot Maciej</v>
      </c>
      <c r="C127" s="40" t="str">
        <f>VLOOKUP($A127,id!$C:$H,4,0)</f>
        <v>bajkers.com</v>
      </c>
      <c r="D127" s="2">
        <f>IF(E126=E127,D126,ROW(B125))</f>
        <v>125</v>
      </c>
      <c r="E127" s="11">
        <f>LARGE(F127:Y127,1)+LARGE(F127:Y127,2)+IFERROR(LARGE(F127:Y127,3),0)+IFERROR(LARGE(F127:Y127,4),0)+IFERROR(LARGE(F127:Y127,5),0)+IFERROR(LARGE(F127:Y127,6),0)</f>
        <v>116.93857417446506</v>
      </c>
      <c r="F127" s="14"/>
      <c r="G127" s="14" t="str">
        <f>IFERROR(VLOOKUP($A127,'Złoto M'!AO:AU,7,0),"")</f>
        <v/>
      </c>
      <c r="H127" s="14" t="str">
        <f>IFERROR(VLOOKUP($A127,'H51 200 M'!$AL$6:$AS$99,7,0),"")</f>
        <v/>
      </c>
      <c r="I127" s="14" t="str">
        <f>IFERROR(VLOOKUP($A127,'Dymno M'!$BD$3:$BJ$49,7,0),"")</f>
        <v/>
      </c>
      <c r="J127" s="37" t="str">
        <f>IFERROR(VLOOKUP($A127,'X Kompas M'!$L$2:$R$29,7,0),"")</f>
        <v/>
      </c>
      <c r="K127" s="16" t="str">
        <f>IFERROR(VLOOKUP($A127,'Dukty M'!$BH$2:$BN$42,7,0),"")</f>
        <v/>
      </c>
      <c r="L127" s="14" t="str">
        <f>IFERROR(VLOOKUP($A127,'Tropy M'!$O$2:$U$49,7,0),"")</f>
        <v/>
      </c>
      <c r="M127" s="14" t="str">
        <f>IFERROR(VLOOKUP($A127,'Grassor TR300 M'!$CR$4:$CX$37,7,0),"")</f>
        <v/>
      </c>
      <c r="N127" s="14" t="str">
        <f>IFERROR(VLOOKUP($A127,'BO M'!$S$4:$Y$46,7,0),"")</f>
        <v/>
      </c>
      <c r="O127" s="14" t="str">
        <f>IFERROR(VLOOKUP($A127,'Szaga TR150 M'!$J$2:$P$22,7,0),"")</f>
        <v/>
      </c>
      <c r="P127" s="14" t="str">
        <f>IFERROR(VLOOKUP($A127,'Rajd Konwalii M'!$L$2:$R$48,7,0),"")</f>
        <v/>
      </c>
      <c r="Q127" s="14">
        <f>IFERROR(VLOOKUP($A127,'Korno M'!$BE$1:$BK$53,7,0),"")</f>
        <v>52.632026182541175</v>
      </c>
      <c r="R127" s="14" t="str">
        <f>IFERROR(VLOOKUP($A127,'Abentojra M'!$J$1:$P$48,7,0),"")</f>
        <v/>
      </c>
      <c r="S127" s="14" t="str">
        <f>IFERROR(VLOOKUP($A127,'Mordownik M'!$P$5:$V$54,7,0),"")</f>
        <v/>
      </c>
      <c r="T127" s="14" t="str">
        <f>IFERROR(VLOOKUP($A127,'XI Kompas M'!$M$1:$S$35,7,0),"")</f>
        <v/>
      </c>
      <c r="U127" s="14" t="str">
        <f>IFERROR(VLOOKUP($A127,'H52 200 M'!$AL$6:$AR$102,7,0),"")</f>
        <v/>
      </c>
      <c r="V127" s="14" t="str">
        <f>IFERROR(VLOOKUP($A127,'XII Szago M'!$AH$2:$AN$67,7,0),"")</f>
        <v/>
      </c>
      <c r="W127" s="14" t="str">
        <f>IFERROR(VLOOKUP($A127,'Masakra TR200 M'!$AN$5:$AT$34,7,0),"")</f>
        <v/>
      </c>
      <c r="X127" s="10">
        <f>IFERROR(LARGE(Z127:AL127,1),0)+IFERROR(LARGE(Z127:AL127,2),0)</f>
        <v>64.306547991923892</v>
      </c>
      <c r="Y127" s="10">
        <f>IFERROR(LARGE(Z127:AL127,3),0)+IFERROR(LARGE(Z127:AL127,4),0)</f>
        <v>0</v>
      </c>
      <c r="Z127" s="14" t="str">
        <f>IFERROR(VLOOKUP(A127,'Wiosenne 360 M'!$L$2:$R$18,7,0),"")</f>
        <v/>
      </c>
      <c r="AA127" s="36">
        <f>IFERROR(VLOOKUP(A127,'NMnO M'!$AX$5:$BD$43,7,0),"")</f>
        <v>27.793880331715243</v>
      </c>
      <c r="AB127" s="36" t="str">
        <f>IFERROR(VLOOKUP(A127,'XI Szago M'!$J$3:$Q$50,7,0),"")</f>
        <v/>
      </c>
      <c r="AC127" s="14" t="str">
        <f>IFERROR(VLOOKUP($A127,'H51 100 M'!$AC$6:$AJ$153,7,0),"")</f>
        <v/>
      </c>
      <c r="AD127" s="14">
        <f>IFERROR(VLOOKUP($A127,'Harce M'!$K$6:$Q$26,7,0),"")</f>
        <v>36.512667660208649</v>
      </c>
      <c r="AE127" s="14" t="str">
        <f>IFERROR(VLOOKUP($A127,'Grassor TR150 M'!$BL$4:$BR$10,7,0),"")</f>
        <v/>
      </c>
      <c r="AF127" s="36" t="str">
        <f>IFERROR(VLOOKUP($A127,'Pazur M'!$P$3:$V$29,7,0),"")</f>
        <v/>
      </c>
      <c r="AG127" s="14" t="str">
        <f>IFERROR(VLOOKUP($A127,'Szaga TR100 M'!$J$2:$P$25,7,0),"")</f>
        <v/>
      </c>
      <c r="AH127" s="36" t="str">
        <f>IFERROR(VLOOKUP($A127,'Odyseja M'!$G$2:$M$15,7,0),"")</f>
        <v/>
      </c>
      <c r="AI127" s="36" t="str">
        <f>IFERROR(VLOOKUP($A127,'Trudy M'!$K$2:$Q$18,7,0),"")</f>
        <v/>
      </c>
      <c r="AJ127" s="14" t="str">
        <f>IFERROR(VLOOKUP($A127,'H52 100 M'!$AC$6:$AI$201,7,0),"")</f>
        <v/>
      </c>
      <c r="AK127" s="14" t="str">
        <f>IFERROR(VLOOKUP($A127,'Azymut Orient M'!$O$2:$U$23,7,0),"")</f>
        <v/>
      </c>
      <c r="AL127" s="14" t="str">
        <f>IFERROR(VLOOKUP($A127,'Masakra TR100 M'!$AB$5:$AH$14,7,0),"")</f>
        <v/>
      </c>
      <c r="AM127" s="501">
        <f>MIN(COUNT(F127:W127)+MIN(COUNT(Z127:AL127)/2,2),6)</f>
        <v>2</v>
      </c>
      <c r="AN127" s="15">
        <f>COUNTIF(F127:W127,"=100")</f>
        <v>0</v>
      </c>
      <c r="AO127" s="15">
        <f>COUNTIF(Z127:AL127,"=50")</f>
        <v>0</v>
      </c>
    </row>
    <row r="128" spans="1:41">
      <c r="A128">
        <v>248</v>
      </c>
      <c r="B128" s="40" t="str">
        <f>VLOOKUP($A128,id!$C:$H,6,0)</f>
        <v>Sitek Tomasz</v>
      </c>
      <c r="C128" s="40">
        <f>VLOOKUP($A128,id!$C:$H,4,0)</f>
        <v>0</v>
      </c>
      <c r="D128" s="2">
        <f>IF(E127=E128,D127,ROW(B126))</f>
        <v>126</v>
      </c>
      <c r="E128" s="11">
        <f>LARGE(F128:Y128,1)+LARGE(F128:Y128,2)+IFERROR(LARGE(F128:Y128,3),0)+IFERROR(LARGE(F128:Y128,4),0)+IFERROR(LARGE(F128:Y128,5),0)+IFERROR(LARGE(F128:Y128,6),0)</f>
        <v>116.45120109913556</v>
      </c>
      <c r="F128" s="14"/>
      <c r="G128" s="14" t="str">
        <f>IFERROR(VLOOKUP($A128,'Złoto M'!AO:AU,7,0),"")</f>
        <v/>
      </c>
      <c r="H128" s="14" t="str">
        <f>IFERROR(VLOOKUP($A128,'H51 200 M'!$AL$6:$AS$99,7,0),"")</f>
        <v/>
      </c>
      <c r="I128" s="14" t="str">
        <f>IFERROR(VLOOKUP($A128,'Dymno M'!$BD$3:$BJ$49,7,0),"")</f>
        <v/>
      </c>
      <c r="J128" s="37" t="str">
        <f>IFERROR(VLOOKUP($A128,'X Kompas M'!$L$2:$R$29,7,0),"")</f>
        <v/>
      </c>
      <c r="K128" s="16" t="str">
        <f>IFERROR(VLOOKUP($A128,'Dukty M'!$BH$2:$BN$42,7,0),"")</f>
        <v/>
      </c>
      <c r="L128" s="14" t="str">
        <f>IFERROR(VLOOKUP($A128,'Tropy M'!$O$2:$U$49,7,0),"")</f>
        <v/>
      </c>
      <c r="M128" s="14" t="str">
        <f>IFERROR(VLOOKUP($A128,'Grassor TR300 M'!$CR$4:$CX$37,7,0),"")</f>
        <v/>
      </c>
      <c r="N128" s="14" t="str">
        <f>IFERROR(VLOOKUP($A128,'BO M'!$S$4:$Y$46,7,0),"")</f>
        <v/>
      </c>
      <c r="O128" s="14" t="str">
        <f>IFERROR(VLOOKUP($A128,'Szaga TR150 M'!$J$2:$P$22,7,0),"")</f>
        <v/>
      </c>
      <c r="P128" s="14" t="str">
        <f>IFERROR(VLOOKUP($A128,'Rajd Konwalii M'!$L$2:$R$48,7,0),"")</f>
        <v/>
      </c>
      <c r="Q128" s="14" t="str">
        <f>IFERROR(VLOOKUP($A128,'Korno M'!$BE$1:$BK$53,7,0),"")</f>
        <v/>
      </c>
      <c r="R128" s="14">
        <f>IFERROR(VLOOKUP($A128,'Abentojra M'!$J$1:$P$48,7,0),"")</f>
        <v>36.958061618244031</v>
      </c>
      <c r="S128" s="14" t="str">
        <f>IFERROR(VLOOKUP($A128,'Mordownik M'!$P$5:$V$54,7,0),"")</f>
        <v/>
      </c>
      <c r="T128" s="14" t="str">
        <f>IFERROR(VLOOKUP($A128,'XI Kompas M'!$M$1:$S$35,7,0),"")</f>
        <v/>
      </c>
      <c r="U128" s="14" t="str">
        <f>IFERROR(VLOOKUP($A128,'H52 200 M'!$AL$6:$AR$102,7,0),"")</f>
        <v/>
      </c>
      <c r="V128" s="14" t="str">
        <f>IFERROR(VLOOKUP($A128,'XII Szago M'!$AH$2:$AN$67,7,0),"")</f>
        <v/>
      </c>
      <c r="W128" s="14" t="str">
        <f>IFERROR(VLOOKUP($A128,'Masakra TR200 M'!$AN$5:$AT$34,7,0),"")</f>
        <v/>
      </c>
      <c r="X128" s="10">
        <f>IFERROR(LARGE(Z128:AL128,1),0)+IFERROR(LARGE(Z128:AL128,2),0)</f>
        <v>62.2008124279063</v>
      </c>
      <c r="Y128" s="10">
        <f>IFERROR(LARGE(Z128:AL128,3),0)+IFERROR(LARGE(Z128:AL128,4),0)</f>
        <v>17.292327052985232</v>
      </c>
      <c r="Z128" s="14" t="str">
        <f>IFERROR(VLOOKUP(A128,'Wiosenne 360 M'!$L$2:$R$18,7,0),"")</f>
        <v/>
      </c>
      <c r="AA128" s="36"/>
      <c r="AB128" s="36"/>
      <c r="AC128" s="14">
        <f>IFERROR(VLOOKUP($A128,'H51 100 M'!$AC$6:$AJ$153,7,0),"")</f>
        <v>35.159810180379985</v>
      </c>
      <c r="AD128" s="14" t="str">
        <f>IFERROR(VLOOKUP($A128,'Harce M'!$K$6:$Q$26,7,0),"")</f>
        <v/>
      </c>
      <c r="AE128" s="14" t="str">
        <f>IFERROR(VLOOKUP($A128,'Grassor TR150 M'!$BL$4:$BR$10,7,0),"")</f>
        <v/>
      </c>
      <c r="AF128" s="36">
        <f>IFERROR(VLOOKUP($A128,'Pazur M'!$P$3:$V$29,7,0),"")</f>
        <v>17.292327052985232</v>
      </c>
      <c r="AG128" s="14" t="str">
        <f>IFERROR(VLOOKUP($A128,'Szaga TR100 M'!$J$2:$P$25,7,0),"")</f>
        <v/>
      </c>
      <c r="AH128" s="36" t="str">
        <f>IFERROR(VLOOKUP($A128,'Odyseja M'!$G$2:$M$15,7,0),"")</f>
        <v/>
      </c>
      <c r="AI128" s="36" t="str">
        <f>IFERROR(VLOOKUP($A128,'Trudy M'!$K$2:$Q$18,7,0),"")</f>
        <v/>
      </c>
      <c r="AJ128" s="14">
        <f>IFERROR(VLOOKUP($A128,'H52 100 M'!$AC$6:$AI$201,7,0),"")</f>
        <v>27.041002247526318</v>
      </c>
      <c r="AK128" s="14" t="str">
        <f>IFERROR(VLOOKUP($A128,'Azymut Orient M'!$O$2:$U$23,7,0),"")</f>
        <v/>
      </c>
      <c r="AL128" s="14" t="str">
        <f>IFERROR(VLOOKUP($A128,'Masakra TR100 M'!$AB$5:$AH$14,7,0),"")</f>
        <v/>
      </c>
      <c r="AM128" s="501">
        <f>MIN(COUNT(F128:W128)+MIN(COUNT(Z128:AL128)/2,2),6)</f>
        <v>2.5</v>
      </c>
      <c r="AN128" s="15">
        <f>COUNTIF(F128:W128,"=100")</f>
        <v>0</v>
      </c>
      <c r="AO128" s="15">
        <f>COUNTIF(Z128:AL128,"=50")</f>
        <v>0</v>
      </c>
    </row>
    <row r="129" spans="1:41">
      <c r="A129">
        <v>386</v>
      </c>
      <c r="B129" s="40" t="str">
        <f>VLOOKUP($A129,id!$C:$H,6,0)</f>
        <v>BIOLIK GRZEGORZ</v>
      </c>
      <c r="C129" s="40" t="str">
        <f>VLOOKUP($A129,id!$C:$H,4,0)</f>
        <v>Bioliki</v>
      </c>
      <c r="D129" s="2">
        <f>IF(E128=E129,D128,ROW(B127))</f>
        <v>127</v>
      </c>
      <c r="E129" s="11">
        <f>LARGE(F129:Y129,1)+LARGE(F129:Y129,2)+IFERROR(LARGE(F129:Y129,3),0)+IFERROR(LARGE(F129:Y129,4),0)+IFERROR(LARGE(F129:Y129,5),0)+IFERROR(LARGE(F129:Y129,6),0)</f>
        <v>115.35504041121033</v>
      </c>
      <c r="F129" s="14"/>
      <c r="G129" s="14"/>
      <c r="H129" s="14"/>
      <c r="I129" s="14">
        <f>IFERROR(VLOOKUP($A129,'Dymno M'!$BD$3:$BJ$49,7,0),"")</f>
        <v>42.91779405618248</v>
      </c>
      <c r="J129" s="37" t="str">
        <f>IFERROR(VLOOKUP($A129,'X Kompas M'!$L$2:$R$29,7,0),"")</f>
        <v/>
      </c>
      <c r="K129" s="16" t="str">
        <f>IFERROR(VLOOKUP($A129,'Dukty M'!$BH$2:$BN$42,7,0),"")</f>
        <v/>
      </c>
      <c r="L129" s="14" t="str">
        <f>IFERROR(VLOOKUP($A129,'Tropy M'!$O$2:$U$49,7,0),"")</f>
        <v/>
      </c>
      <c r="M129" s="14" t="str">
        <f>IFERROR(VLOOKUP($A129,'Grassor TR300 M'!$CR$4:$CX$37,7,0),"")</f>
        <v/>
      </c>
      <c r="N129" s="14" t="str">
        <f>IFERROR(VLOOKUP($A129,'BO M'!$S$4:$Y$46,7,0),"")</f>
        <v/>
      </c>
      <c r="O129" s="14" t="str">
        <f>IFERROR(VLOOKUP($A129,'Szaga TR150 M'!$J$2:$P$22,7,0),"")</f>
        <v/>
      </c>
      <c r="P129" s="14" t="str">
        <f>IFERROR(VLOOKUP($A129,'Rajd Konwalii M'!$L$2:$R$48,7,0),"")</f>
        <v/>
      </c>
      <c r="Q129" s="14" t="str">
        <f>IFERROR(VLOOKUP($A129,'Korno M'!$BE$1:$BK$53,7,0),"")</f>
        <v/>
      </c>
      <c r="R129" s="14">
        <f>IFERROR(VLOOKUP($A129,'Abentojra M'!$J$1:$P$48,7,0),"")</f>
        <v>72.437246355027838</v>
      </c>
      <c r="S129" s="14" t="str">
        <f>IFERROR(VLOOKUP($A129,'Mordownik M'!$P$5:$V$54,7,0),"")</f>
        <v/>
      </c>
      <c r="T129" s="14" t="str">
        <f>IFERROR(VLOOKUP($A129,'XI Kompas M'!$M$1:$S$35,7,0),"")</f>
        <v/>
      </c>
      <c r="U129" s="14" t="str">
        <f>IFERROR(VLOOKUP($A129,'H52 200 M'!$AL$6:$AR$102,7,0),"")</f>
        <v/>
      </c>
      <c r="V129" s="14" t="str">
        <f>IFERROR(VLOOKUP($A129,'XII Szago M'!$AH$2:$AN$67,7,0),"")</f>
        <v/>
      </c>
      <c r="W129" s="14" t="str">
        <f>IFERROR(VLOOKUP($A129,'Masakra TR200 M'!$AN$5:$AT$34,7,0),"")</f>
        <v/>
      </c>
      <c r="X129" s="10">
        <f>IFERROR(LARGE(Z129:AL129,1),0)+IFERROR(LARGE(Z129:AL129,2),0)</f>
        <v>0</v>
      </c>
      <c r="Y129" s="10">
        <f>IFERROR(LARGE(Z129:AL129,3),0)+IFERROR(LARGE(Z129:AL129,4),0)</f>
        <v>0</v>
      </c>
      <c r="Z129" s="14"/>
      <c r="AA129" s="36"/>
      <c r="AB129" s="36"/>
      <c r="AC129" s="14"/>
      <c r="AD129" s="14" t="str">
        <f>IFERROR(VLOOKUP($A129,'Harce M'!$K$6:$Q$26,7,0),"")</f>
        <v/>
      </c>
      <c r="AE129" s="14" t="str">
        <f>IFERROR(VLOOKUP($A129,'Grassor TR150 M'!$BL$4:$BR$10,7,0),"")</f>
        <v/>
      </c>
      <c r="AF129" s="36" t="str">
        <f>IFERROR(VLOOKUP($A129,'Pazur M'!$P$3:$V$29,7,0),"")</f>
        <v/>
      </c>
      <c r="AG129" s="14" t="str">
        <f>IFERROR(VLOOKUP($A129,'Szaga TR100 M'!$J$2:$P$25,7,0),"")</f>
        <v/>
      </c>
      <c r="AH129" s="36" t="str">
        <f>IFERROR(VLOOKUP($A129,'Odyseja M'!$G$2:$M$15,7,0),"")</f>
        <v/>
      </c>
      <c r="AI129" s="36" t="str">
        <f>IFERROR(VLOOKUP($A129,'Trudy M'!$K$2:$Q$18,7,0),"")</f>
        <v/>
      </c>
      <c r="AJ129" s="14" t="str">
        <f>IFERROR(VLOOKUP($A129,'H52 100 M'!$AC$6:$AI$201,7,0),"")</f>
        <v/>
      </c>
      <c r="AK129" s="14" t="str">
        <f>IFERROR(VLOOKUP($A129,'Azymut Orient M'!$O$2:$U$23,7,0),"")</f>
        <v/>
      </c>
      <c r="AL129" s="14" t="str">
        <f>IFERROR(VLOOKUP($A129,'Masakra TR100 M'!$AB$5:$AH$14,7,0),"")</f>
        <v/>
      </c>
      <c r="AM129" s="501">
        <f>MIN(COUNT(F129:W129)+MIN(COUNT(Z129:AL129)/2,2),6)</f>
        <v>2</v>
      </c>
      <c r="AN129" s="15">
        <f>COUNTIF(F129:W129,"=100")</f>
        <v>0</v>
      </c>
      <c r="AO129" s="15">
        <f>COUNTIF(Z129:AL129,"=50")</f>
        <v>0</v>
      </c>
    </row>
    <row r="130" spans="1:41">
      <c r="A130">
        <v>387</v>
      </c>
      <c r="B130" s="40" t="str">
        <f>VLOOKUP($A130,id!$C:$H,6,0)</f>
        <v>WASIAK GERARD</v>
      </c>
      <c r="C130" s="40" t="str">
        <f>VLOOKUP($A130,id!$C:$H,4,0)</f>
        <v>IBOX MTB TEAM</v>
      </c>
      <c r="D130" s="2">
        <f>IF(E129=E130,D129,ROW(B128))</f>
        <v>128</v>
      </c>
      <c r="E130" s="11">
        <f>LARGE(F130:Y130,1)+LARGE(F130:Y130,2)+IFERROR(LARGE(F130:Y130,3),0)+IFERROR(LARGE(F130:Y130,4),0)+IFERROR(LARGE(F130:Y130,5),0)+IFERROR(LARGE(F130:Y130,6),0)</f>
        <v>115.17325345583771</v>
      </c>
      <c r="F130" s="14"/>
      <c r="G130" s="14"/>
      <c r="H130" s="14"/>
      <c r="I130" s="14">
        <f>IFERROR(VLOOKUP($A130,'Dymno M'!$BD$3:$BJ$49,7,0),"")</f>
        <v>41.861113793140426</v>
      </c>
      <c r="J130" s="37" t="str">
        <f>IFERROR(VLOOKUP($A130,'X Kompas M'!$L$2:$R$29,7,0),"")</f>
        <v/>
      </c>
      <c r="K130" s="16" t="str">
        <f>IFERROR(VLOOKUP($A130,'Dukty M'!$BH$2:$BN$42,7,0),"")</f>
        <v/>
      </c>
      <c r="L130" s="14">
        <f>IFERROR(VLOOKUP($A130,'Tropy M'!$O$2:$U$49,7,0),"")</f>
        <v>73.312139662697291</v>
      </c>
      <c r="M130" s="14" t="str">
        <f>IFERROR(VLOOKUP($A130,'Grassor TR300 M'!$CR$4:$CX$37,7,0),"")</f>
        <v/>
      </c>
      <c r="N130" s="14" t="str">
        <f>IFERROR(VLOOKUP($A130,'BO M'!$S$4:$Y$46,7,0),"")</f>
        <v/>
      </c>
      <c r="O130" s="14" t="str">
        <f>IFERROR(VLOOKUP($A130,'Szaga TR150 M'!$J$2:$P$22,7,0),"")</f>
        <v/>
      </c>
      <c r="P130" s="14" t="str">
        <f>IFERROR(VLOOKUP($A130,'Rajd Konwalii M'!$L$2:$R$48,7,0),"")</f>
        <v/>
      </c>
      <c r="Q130" s="14" t="str">
        <f>IFERROR(VLOOKUP($A130,'Korno M'!$BE$1:$BK$53,7,0),"")</f>
        <v/>
      </c>
      <c r="R130" s="14" t="str">
        <f>IFERROR(VLOOKUP($A130,'Abentojra M'!$J$1:$P$48,7,0),"")</f>
        <v/>
      </c>
      <c r="S130" s="14" t="str">
        <f>IFERROR(VLOOKUP($A130,'Mordownik M'!$P$5:$V$54,7,0),"")</f>
        <v/>
      </c>
      <c r="T130" s="14" t="str">
        <f>IFERROR(VLOOKUP($A130,'XI Kompas M'!$M$1:$S$35,7,0),"")</f>
        <v/>
      </c>
      <c r="U130" s="14" t="str">
        <f>IFERROR(VLOOKUP($A130,'H52 200 M'!$AL$6:$AR$102,7,0),"")</f>
        <v/>
      </c>
      <c r="V130" s="14" t="str">
        <f>IFERROR(VLOOKUP($A130,'XII Szago M'!$AH$2:$AN$67,7,0),"")</f>
        <v/>
      </c>
      <c r="W130" s="14" t="str">
        <f>IFERROR(VLOOKUP($A130,'Masakra TR200 M'!$AN$5:$AT$34,7,0),"")</f>
        <v/>
      </c>
      <c r="X130" s="10">
        <f>IFERROR(LARGE(Z130:AL130,1),0)+IFERROR(LARGE(Z130:AL130,2),0)</f>
        <v>0</v>
      </c>
      <c r="Y130" s="10">
        <f>IFERROR(LARGE(Z130:AL130,3),0)+IFERROR(LARGE(Z130:AL130,4),0)</f>
        <v>0</v>
      </c>
      <c r="Z130" s="14"/>
      <c r="AA130" s="36"/>
      <c r="AB130" s="36"/>
      <c r="AC130" s="14"/>
      <c r="AD130" s="14" t="str">
        <f>IFERROR(VLOOKUP($A130,'Harce M'!$K$6:$Q$26,7,0),"")</f>
        <v/>
      </c>
      <c r="AE130" s="14" t="str">
        <f>IFERROR(VLOOKUP($A130,'Grassor TR150 M'!$BL$4:$BR$10,7,0),"")</f>
        <v/>
      </c>
      <c r="AF130" s="36" t="str">
        <f>IFERROR(VLOOKUP($A130,'Pazur M'!$P$3:$V$29,7,0),"")</f>
        <v/>
      </c>
      <c r="AG130" s="14" t="str">
        <f>IFERROR(VLOOKUP($A130,'Szaga TR100 M'!$J$2:$P$25,7,0),"")</f>
        <v/>
      </c>
      <c r="AH130" s="36" t="str">
        <f>IFERROR(VLOOKUP($A130,'Odyseja M'!$G$2:$M$15,7,0),"")</f>
        <v/>
      </c>
      <c r="AI130" s="36" t="str">
        <f>IFERROR(VLOOKUP($A130,'Trudy M'!$K$2:$Q$18,7,0),"")</f>
        <v/>
      </c>
      <c r="AJ130" s="14" t="str">
        <f>IFERROR(VLOOKUP($A130,'H52 100 M'!$AC$6:$AI$201,7,0),"")</f>
        <v/>
      </c>
      <c r="AK130" s="14" t="str">
        <f>IFERROR(VLOOKUP($A130,'Azymut Orient M'!$O$2:$U$23,7,0),"")</f>
        <v/>
      </c>
      <c r="AL130" s="14" t="str">
        <f>IFERROR(VLOOKUP($A130,'Masakra TR100 M'!$AB$5:$AH$14,7,0),"")</f>
        <v/>
      </c>
      <c r="AM130" s="501">
        <f>MIN(COUNT(F130:W130)+MIN(COUNT(Z130:AL130)/2,2),6)</f>
        <v>2</v>
      </c>
      <c r="AN130" s="15">
        <f>COUNTIF(F130:W130,"=100")</f>
        <v>0</v>
      </c>
      <c r="AO130" s="15">
        <f>COUNTIF(Z130:AL130,"=50")</f>
        <v>0</v>
      </c>
    </row>
    <row r="131" spans="1:41">
      <c r="A131">
        <v>75</v>
      </c>
      <c r="B131" s="40" t="str">
        <f>VLOOKUP($A131,id!$C:$H,6,0)</f>
        <v>Jóźwiuk Piotr</v>
      </c>
      <c r="C131" s="40" t="str">
        <f>VLOOKUP($A131,id!$C:$H,4,0)</f>
        <v>Brotherhood of Moonshine</v>
      </c>
      <c r="D131" s="2">
        <f>IF(E130=E131,D130,ROW(B129))</f>
        <v>129</v>
      </c>
      <c r="E131" s="11">
        <f>LARGE(F131:Y131,1)+LARGE(F131:Y131,2)+IFERROR(LARGE(F131:Y131,3),0)+IFERROR(LARGE(F131:Y131,4),0)+IFERROR(LARGE(F131:Y131,5),0)+IFERROR(LARGE(F131:Y131,6),0)</f>
        <v>113.94272360333123</v>
      </c>
      <c r="F131" s="14"/>
      <c r="G131" s="14">
        <f>IFERROR(VLOOKUP($A131,'Złoto M'!AO:AU,7,0),"")</f>
        <v>66.96652719665272</v>
      </c>
      <c r="H131" s="14">
        <f>IFERROR(VLOOKUP($A131,'H51 200 M'!$AL$6:$AS$99,7,0),"")</f>
        <v>15.016254280919568</v>
      </c>
      <c r="I131" s="14" t="str">
        <f>IFERROR(VLOOKUP($A131,'Dymno M'!$BD$3:$BJ$49,7,0),"")</f>
        <v/>
      </c>
      <c r="J131" s="37" t="str">
        <f>IFERROR(VLOOKUP($A131,'X Kompas M'!$L$2:$R$29,7,0),"")</f>
        <v/>
      </c>
      <c r="K131" s="16" t="str">
        <f>IFERROR(VLOOKUP($A131,'Dukty M'!$BH$2:$BN$42,7,0),"")</f>
        <v/>
      </c>
      <c r="L131" s="14" t="str">
        <f>IFERROR(VLOOKUP($A131,'Tropy M'!$O$2:$U$49,7,0),"")</f>
        <v/>
      </c>
      <c r="M131" s="14" t="str">
        <f>IFERROR(VLOOKUP($A131,'Grassor TR300 M'!$CR$4:$CX$37,7,0),"")</f>
        <v/>
      </c>
      <c r="N131" s="14" t="str">
        <f>IFERROR(VLOOKUP($A131,'BO M'!$S$4:$Y$46,7,0),"")</f>
        <v/>
      </c>
      <c r="O131" s="14" t="str">
        <f>IFERROR(VLOOKUP($A131,'Szaga TR150 M'!$J$2:$P$22,7,0),"")</f>
        <v/>
      </c>
      <c r="P131" s="14" t="str">
        <f>IFERROR(VLOOKUP($A131,'Rajd Konwalii M'!$L$2:$R$48,7,0),"")</f>
        <v/>
      </c>
      <c r="Q131" s="14" t="str">
        <f>IFERROR(VLOOKUP($A131,'Korno M'!$BE$1:$BK$53,7,0),"")</f>
        <v/>
      </c>
      <c r="R131" s="14" t="str">
        <f>IFERROR(VLOOKUP($A131,'Abentojra M'!$J$1:$P$48,7,0),"")</f>
        <v/>
      </c>
      <c r="S131" s="14" t="str">
        <f>IFERROR(VLOOKUP($A131,'Mordownik M'!$P$5:$V$54,7,0),"")</f>
        <v/>
      </c>
      <c r="T131" s="14" t="str">
        <f>IFERROR(VLOOKUP($A131,'XI Kompas M'!$M$1:$S$35,7,0),"")</f>
        <v/>
      </c>
      <c r="U131" s="14">
        <f>IFERROR(VLOOKUP($A131,'H52 200 M'!$AL$6:$AR$102,7,0),"")</f>
        <v>18.511352207537392</v>
      </c>
      <c r="V131" s="14">
        <f>IFERROR(VLOOKUP($A131,'XII Szago M'!$AH$2:$AN$67,7,0),"")</f>
        <v>13.448589918221558</v>
      </c>
      <c r="W131" s="14" t="str">
        <f>IFERROR(VLOOKUP($A131,'Masakra TR200 M'!$AN$5:$AT$34,7,0),"")</f>
        <v/>
      </c>
      <c r="X131" s="10">
        <f>IFERROR(LARGE(Z131:AL131,1),0)+IFERROR(LARGE(Z131:AL131,2),0)</f>
        <v>0</v>
      </c>
      <c r="Y131" s="10">
        <f>IFERROR(LARGE(Z131:AL131,3),0)+IFERROR(LARGE(Z131:AL131,4),0)</f>
        <v>0</v>
      </c>
      <c r="Z131" s="14" t="str">
        <f>IFERROR(VLOOKUP(A131,'Wiosenne 360 M'!$L$2:$R$18,7,0),"")</f>
        <v/>
      </c>
      <c r="AA131" s="36" t="str">
        <f>IFERROR(VLOOKUP(A131,'NMnO M'!$AX$5:$BD$43,7,0),"")</f>
        <v/>
      </c>
      <c r="AB131" s="36" t="str">
        <f>IFERROR(VLOOKUP(A131,'XI Szago M'!$J$3:$Q$50,7,0),"")</f>
        <v/>
      </c>
      <c r="AC131" s="14" t="str">
        <f>IFERROR(VLOOKUP($A131,'H51 100 M'!$AC$6:$AJ$153,7,0),"")</f>
        <v/>
      </c>
      <c r="AD131" s="14" t="str">
        <f>IFERROR(VLOOKUP($A131,'Harce M'!$K$6:$Q$26,7,0),"")</f>
        <v/>
      </c>
      <c r="AE131" s="14" t="str">
        <f>IFERROR(VLOOKUP($A131,'Grassor TR150 M'!$BL$4:$BR$10,7,0),"")</f>
        <v/>
      </c>
      <c r="AF131" s="36" t="str">
        <f>IFERROR(VLOOKUP($A131,'Pazur M'!$P$3:$V$29,7,0),"")</f>
        <v/>
      </c>
      <c r="AG131" s="14" t="str">
        <f>IFERROR(VLOOKUP($A131,'Szaga TR100 M'!$J$2:$P$25,7,0),"")</f>
        <v/>
      </c>
      <c r="AH131" s="36" t="str">
        <f>IFERROR(VLOOKUP($A131,'Odyseja M'!$G$2:$M$15,7,0),"")</f>
        <v/>
      </c>
      <c r="AI131" s="36" t="str">
        <f>IFERROR(VLOOKUP($A131,'Trudy M'!$K$2:$Q$18,7,0),"")</f>
        <v/>
      </c>
      <c r="AJ131" s="14" t="str">
        <f>IFERROR(VLOOKUP($A131,'H52 100 M'!$AC$6:$AI$201,7,0),"")</f>
        <v/>
      </c>
      <c r="AK131" s="14" t="str">
        <f>IFERROR(VLOOKUP($A131,'Azymut Orient M'!$O$2:$U$23,7,0),"")</f>
        <v/>
      </c>
      <c r="AL131" s="14" t="str">
        <f>IFERROR(VLOOKUP($A131,'Masakra TR100 M'!$AB$5:$AH$14,7,0),"")</f>
        <v/>
      </c>
      <c r="AM131" s="501">
        <f>MIN(COUNT(F131:W131)+MIN(COUNT(Z131:AL131)/2,2),6)</f>
        <v>4</v>
      </c>
      <c r="AN131" s="15">
        <f>COUNTIF(F131:W131,"=100")</f>
        <v>0</v>
      </c>
      <c r="AO131" s="15">
        <f>COUNTIF(Z131:AL131,"=50")</f>
        <v>0</v>
      </c>
    </row>
    <row r="132" spans="1:41">
      <c r="A132">
        <v>447</v>
      </c>
      <c r="B132" s="40" t="str">
        <f>VLOOKUP($A132,id!$C:$H,6,0)</f>
        <v>Defeciński Radosław</v>
      </c>
      <c r="C132" s="40" t="str">
        <f>VLOOKUP($A132,id!$C:$H,4,0)</f>
        <v>Lunatycy</v>
      </c>
      <c r="D132" s="2">
        <f>IF(E131=E132,D131,ROW(B130))</f>
        <v>130</v>
      </c>
      <c r="E132" s="11">
        <f>LARGE(F132:Y132,1)+LARGE(F132:Y132,2)+IFERROR(LARGE(F132:Y132,3),0)+IFERROR(LARGE(F132:Y132,4),0)+IFERROR(LARGE(F132:Y132,5),0)+IFERROR(LARGE(F132:Y132,6),0)</f>
        <v>113.63675432224439</v>
      </c>
      <c r="F132" s="14"/>
      <c r="G132" s="14"/>
      <c r="H132" s="14"/>
      <c r="I132" s="14"/>
      <c r="J132" s="37"/>
      <c r="K132" s="16"/>
      <c r="L132" s="14"/>
      <c r="M132" s="14"/>
      <c r="N132" s="14">
        <f>IFERROR(VLOOKUP($A132,'BO M'!$S$4:$Y$46,7,0),"")</f>
        <v>47.908316093806178</v>
      </c>
      <c r="O132" s="14" t="str">
        <f>IFERROR(VLOOKUP($A132,'Szaga TR150 M'!$J$2:$P$22,7,0),"")</f>
        <v/>
      </c>
      <c r="P132" s="14" t="str">
        <f>IFERROR(VLOOKUP($A132,'Rajd Konwalii M'!$L$2:$R$48,7,0),"")</f>
        <v/>
      </c>
      <c r="Q132" s="14" t="str">
        <f>IFERROR(VLOOKUP($A132,'Korno M'!$BE$1:$BK$53,7,0),"")</f>
        <v/>
      </c>
      <c r="R132" s="14" t="str">
        <f>IFERROR(VLOOKUP($A132,'Abentojra M'!$J$1:$P$48,7,0),"")</f>
        <v/>
      </c>
      <c r="S132" s="14">
        <f>IFERROR(VLOOKUP($A132,'Mordownik M'!$P$5:$V$54,7,0),"")</f>
        <v>65.728438228438208</v>
      </c>
      <c r="T132" s="14" t="str">
        <f>IFERROR(VLOOKUP($A132,'XI Kompas M'!$M$1:$S$35,7,0),"")</f>
        <v/>
      </c>
      <c r="U132" s="14" t="str">
        <f>IFERROR(VLOOKUP($A132,'H52 200 M'!$AL$6:$AR$102,7,0),"")</f>
        <v/>
      </c>
      <c r="V132" s="14" t="str">
        <f>IFERROR(VLOOKUP($A132,'XII Szago M'!$AH$2:$AN$67,7,0),"")</f>
        <v/>
      </c>
      <c r="W132" s="14" t="str">
        <f>IFERROR(VLOOKUP($A132,'Masakra TR200 M'!$AN$5:$AT$34,7,0),"")</f>
        <v/>
      </c>
      <c r="X132" s="10">
        <f>IFERROR(LARGE(Z132:AL132,1),0)+IFERROR(LARGE(Z132:AL132,2),0)</f>
        <v>0</v>
      </c>
      <c r="Y132" s="10">
        <f>IFERROR(LARGE(Z132:AL132,3),0)+IFERROR(LARGE(Z132:AL132,4),0)</f>
        <v>0</v>
      </c>
      <c r="Z132" s="14"/>
      <c r="AA132" s="36"/>
      <c r="AB132" s="36"/>
      <c r="AC132" s="14"/>
      <c r="AD132" s="14"/>
      <c r="AE132" s="14"/>
      <c r="AF132" s="36" t="str">
        <f>IFERROR(VLOOKUP($A132,'Pazur M'!$P$3:$V$29,7,0),"")</f>
        <v/>
      </c>
      <c r="AG132" s="14" t="str">
        <f>IFERROR(VLOOKUP($A132,'Szaga TR100 M'!$J$2:$P$25,7,0),"")</f>
        <v/>
      </c>
      <c r="AH132" s="36" t="str">
        <f>IFERROR(VLOOKUP($A132,'Odyseja M'!$G$2:$M$15,7,0),"")</f>
        <v/>
      </c>
      <c r="AI132" s="36" t="str">
        <f>IFERROR(VLOOKUP($A132,'Trudy M'!$K$2:$Q$18,7,0),"")</f>
        <v/>
      </c>
      <c r="AJ132" s="14" t="str">
        <f>IFERROR(VLOOKUP($A132,'H52 100 M'!$AC$6:$AI$201,7,0),"")</f>
        <v/>
      </c>
      <c r="AK132" s="14" t="str">
        <f>IFERROR(VLOOKUP($A132,'Azymut Orient M'!$O$2:$U$23,7,0),"")</f>
        <v/>
      </c>
      <c r="AL132" s="14" t="str">
        <f>IFERROR(VLOOKUP($A132,'Masakra TR100 M'!$AB$5:$AH$14,7,0),"")</f>
        <v/>
      </c>
      <c r="AM132" s="501">
        <f>MIN(COUNT(F132:W132)+MIN(COUNT(Z132:AL132)/2,2),6)</f>
        <v>2</v>
      </c>
      <c r="AN132" s="15">
        <f>COUNTIF(F132:W132,"=100")</f>
        <v>0</v>
      </c>
      <c r="AO132" s="15">
        <f>COUNTIF(Z132:AL132,"=50")</f>
        <v>0</v>
      </c>
    </row>
    <row r="133" spans="1:41">
      <c r="A133">
        <v>176</v>
      </c>
      <c r="B133" s="40" t="str">
        <f>VLOOKUP($A133,id!$C:$H,6,0)</f>
        <v>Sielski Karol</v>
      </c>
      <c r="C133" s="40">
        <f>VLOOKUP($A133,id!$C:$H,4,0)</f>
        <v>0</v>
      </c>
      <c r="D133" s="2">
        <f>IF(E132=E133,D132,ROW(B131))</f>
        <v>131</v>
      </c>
      <c r="E133" s="11">
        <f>LARGE(F133:Y133,1)+LARGE(F133:Y133,2)+IFERROR(LARGE(F133:Y133,3),0)+IFERROR(LARGE(F133:Y133,4),0)+IFERROR(LARGE(F133:Y133,5),0)+IFERROR(LARGE(F133:Y133,6),0)</f>
        <v>110.82842376627542</v>
      </c>
      <c r="F133" s="14"/>
      <c r="G133" s="14" t="str">
        <f>IFERROR(VLOOKUP($A133,'Złoto M'!AO:AU,7,0),"")</f>
        <v/>
      </c>
      <c r="H133" s="14">
        <f>IFERROR(VLOOKUP($A133,'H51 200 M'!$AL$6:$AS$99,7,0),"")</f>
        <v>59.329875877582133</v>
      </c>
      <c r="I133" s="14" t="str">
        <f>IFERROR(VLOOKUP($A133,'Dymno M'!$BD$3:$BJ$49,7,0),"")</f>
        <v/>
      </c>
      <c r="J133" s="37" t="str">
        <f>IFERROR(VLOOKUP($A133,'X Kompas M'!$L$2:$R$29,7,0),"")</f>
        <v/>
      </c>
      <c r="K133" s="16" t="str">
        <f>IFERROR(VLOOKUP($A133,'Dukty M'!$BH$2:$BN$42,7,0),"")</f>
        <v/>
      </c>
      <c r="L133" s="14" t="str">
        <f>IFERROR(VLOOKUP($A133,'Tropy M'!$O$2:$U$49,7,0),"")</f>
        <v/>
      </c>
      <c r="M133" s="14" t="str">
        <f>IFERROR(VLOOKUP($A133,'Grassor TR300 M'!$CR$4:$CX$37,7,0),"")</f>
        <v/>
      </c>
      <c r="N133" s="14" t="str">
        <f>IFERROR(VLOOKUP($A133,'BO M'!$S$4:$Y$46,7,0),"")</f>
        <v/>
      </c>
      <c r="O133" s="14" t="str">
        <f>IFERROR(VLOOKUP($A133,'Szaga TR150 M'!$J$2:$P$22,7,0),"")</f>
        <v/>
      </c>
      <c r="P133" s="14" t="str">
        <f>IFERROR(VLOOKUP($A133,'Rajd Konwalii M'!$L$2:$R$48,7,0),"")</f>
        <v/>
      </c>
      <c r="Q133" s="14" t="str">
        <f>IFERROR(VLOOKUP($A133,'Korno M'!$BE$1:$BK$53,7,0),"")</f>
        <v/>
      </c>
      <c r="R133" s="14" t="str">
        <f>IFERROR(VLOOKUP($A133,'Abentojra M'!$J$1:$P$48,7,0),"")</f>
        <v/>
      </c>
      <c r="S133" s="14" t="str">
        <f>IFERROR(VLOOKUP($A133,'Mordownik M'!$P$5:$V$54,7,0),"")</f>
        <v/>
      </c>
      <c r="T133" s="14" t="str">
        <f>IFERROR(VLOOKUP($A133,'XI Kompas M'!$M$1:$S$35,7,0),"")</f>
        <v/>
      </c>
      <c r="U133" s="14">
        <f>IFERROR(VLOOKUP($A133,'H52 200 M'!$AL$6:$AR$102,7,0),"")</f>
        <v>51.498547888693288</v>
      </c>
      <c r="V133" s="14" t="str">
        <f>IFERROR(VLOOKUP($A133,'XII Szago M'!$AH$2:$AN$67,7,0),"")</f>
        <v/>
      </c>
      <c r="W133" s="14" t="str">
        <f>IFERROR(VLOOKUP($A133,'Masakra TR200 M'!$AN$5:$AT$34,7,0),"")</f>
        <v/>
      </c>
      <c r="X133" s="10">
        <f>IFERROR(LARGE(Z133:AL133,1),0)+IFERROR(LARGE(Z133:AL133,2),0)</f>
        <v>0</v>
      </c>
      <c r="Y133" s="10">
        <f>IFERROR(LARGE(Z133:AL133,3),0)+IFERROR(LARGE(Z133:AL133,4),0)</f>
        <v>0</v>
      </c>
      <c r="Z133" s="14" t="str">
        <f>IFERROR(VLOOKUP(A133,'Wiosenne 360 M'!$L$2:$R$18,7,0),"")</f>
        <v/>
      </c>
      <c r="AA133" s="36"/>
      <c r="AB133" s="36"/>
      <c r="AC133" s="14" t="str">
        <f>IFERROR(VLOOKUP($A133,'H51 100 M'!$AC$6:$AJ$153,7,0),"")</f>
        <v/>
      </c>
      <c r="AD133" s="14" t="str">
        <f>IFERROR(VLOOKUP($A133,'Harce M'!$K$6:$Q$26,7,0),"")</f>
        <v/>
      </c>
      <c r="AE133" s="14" t="str">
        <f>IFERROR(VLOOKUP($A133,'Grassor TR150 M'!$BL$4:$BR$10,7,0),"")</f>
        <v/>
      </c>
      <c r="AF133" s="36" t="str">
        <f>IFERROR(VLOOKUP($A133,'Pazur M'!$P$3:$V$29,7,0),"")</f>
        <v/>
      </c>
      <c r="AG133" s="14" t="str">
        <f>IFERROR(VLOOKUP($A133,'Szaga TR100 M'!$J$2:$P$25,7,0),"")</f>
        <v/>
      </c>
      <c r="AH133" s="36" t="str">
        <f>IFERROR(VLOOKUP($A133,'Odyseja M'!$G$2:$M$15,7,0),"")</f>
        <v/>
      </c>
      <c r="AI133" s="36" t="str">
        <f>IFERROR(VLOOKUP($A133,'Trudy M'!$K$2:$Q$18,7,0),"")</f>
        <v/>
      </c>
      <c r="AJ133" s="14" t="str">
        <f>IFERROR(VLOOKUP($A133,'H52 100 M'!$AC$6:$AI$201,7,0),"")</f>
        <v/>
      </c>
      <c r="AK133" s="14" t="str">
        <f>IFERROR(VLOOKUP($A133,'Azymut Orient M'!$O$2:$U$23,7,0),"")</f>
        <v/>
      </c>
      <c r="AL133" s="14" t="str">
        <f>IFERROR(VLOOKUP($A133,'Masakra TR100 M'!$AB$5:$AH$14,7,0),"")</f>
        <v/>
      </c>
      <c r="AM133" s="501">
        <f>MIN(COUNT(F133:W133)+MIN(COUNT(Z133:AL133)/2,2),6)</f>
        <v>2</v>
      </c>
      <c r="AN133" s="15">
        <f>COUNTIF(F133:W133,"=100")</f>
        <v>0</v>
      </c>
      <c r="AO133" s="15">
        <f>COUNTIF(Z133:AL133,"=50")</f>
        <v>0</v>
      </c>
    </row>
    <row r="134" spans="1:41">
      <c r="A134">
        <v>104</v>
      </c>
      <c r="B134" s="40" t="str">
        <f>VLOOKUP($A134,id!$C:$H,6,0)</f>
        <v>Gryszkalis Marcin</v>
      </c>
      <c r="C134" s="40">
        <f>VLOOKUP($A134,id!$C:$H,4,0)</f>
        <v>0</v>
      </c>
      <c r="D134" s="2">
        <f>IF(E133=E134,D133,ROW(B132))</f>
        <v>132</v>
      </c>
      <c r="E134" s="11">
        <f>LARGE(F134:Y134,1)+LARGE(F134:Y134,2)+IFERROR(LARGE(F134:Y134,3),0)+IFERROR(LARGE(F134:Y134,4),0)+IFERROR(LARGE(F134:Y134,5),0)+IFERROR(LARGE(F134:Y134,6),0)</f>
        <v>108.11557770130452</v>
      </c>
      <c r="F134" s="14"/>
      <c r="G134" s="14" t="str">
        <f>IFERROR(VLOOKUP($A134,'Złoto M'!AO:AU,7,0),"")</f>
        <v/>
      </c>
      <c r="H134" s="14" t="str">
        <f>IFERROR(VLOOKUP($A134,'H51 200 M'!$AL$6:$AS$99,7,0),"")</f>
        <v/>
      </c>
      <c r="I134" s="14" t="str">
        <f>IFERROR(VLOOKUP($A134,'Dymno M'!$BD$3:$BJ$49,7,0),"")</f>
        <v/>
      </c>
      <c r="J134" s="37" t="str">
        <f>IFERROR(VLOOKUP($A134,'X Kompas M'!$L$2:$R$29,7,0),"")</f>
        <v/>
      </c>
      <c r="K134" s="16" t="str">
        <f>IFERROR(VLOOKUP($A134,'Dukty M'!$BH$2:$BN$42,7,0),"")</f>
        <v/>
      </c>
      <c r="L134" s="14" t="str">
        <f>IFERROR(VLOOKUP($A134,'Tropy M'!$O$2:$U$49,7,0),"")</f>
        <v/>
      </c>
      <c r="M134" s="14" t="str">
        <f>IFERROR(VLOOKUP($A134,'Grassor TR300 M'!$CR$4:$CX$37,7,0),"")</f>
        <v/>
      </c>
      <c r="N134" s="14">
        <f>IFERROR(VLOOKUP($A134,'BO M'!$S$4:$Y$46,7,0),"")</f>
        <v>20.761029626066264</v>
      </c>
      <c r="O134" s="14" t="str">
        <f>IFERROR(VLOOKUP($A134,'Szaga TR150 M'!$J$2:$P$22,7,0),"")</f>
        <v/>
      </c>
      <c r="P134" s="14" t="str">
        <f>IFERROR(VLOOKUP($A134,'Rajd Konwalii M'!$L$2:$R$48,7,0),"")</f>
        <v/>
      </c>
      <c r="Q134" s="14">
        <f>IFERROR(VLOOKUP($A134,'Korno M'!$BE$1:$BK$53,7,0),"")</f>
        <v>32.243043066781986</v>
      </c>
      <c r="R134" s="14" t="str">
        <f>IFERROR(VLOOKUP($A134,'Abentojra M'!$J$1:$P$48,7,0),"")</f>
        <v/>
      </c>
      <c r="S134" s="14" t="str">
        <f>IFERROR(VLOOKUP($A134,'Mordownik M'!$P$5:$V$54,7,0),"")</f>
        <v/>
      </c>
      <c r="T134" s="14" t="str">
        <f>IFERROR(VLOOKUP($A134,'XI Kompas M'!$M$1:$S$35,7,0),"")</f>
        <v/>
      </c>
      <c r="U134" s="14" t="str">
        <f>IFERROR(VLOOKUP($A134,'H52 200 M'!$AL$6:$AR$102,7,0),"")</f>
        <v/>
      </c>
      <c r="V134" s="14" t="str">
        <f>IFERROR(VLOOKUP($A134,'XII Szago M'!$AH$2:$AN$67,7,0),"")</f>
        <v/>
      </c>
      <c r="W134" s="14" t="str">
        <f>IFERROR(VLOOKUP($A134,'Masakra TR200 M'!$AN$5:$AT$34,7,0),"")</f>
        <v/>
      </c>
      <c r="X134" s="10">
        <f>IFERROR(LARGE(Z134:AL134,1),0)+IFERROR(LARGE(Z134:AL134,2),0)</f>
        <v>55.111505008456263</v>
      </c>
      <c r="Y134" s="10">
        <f>IFERROR(LARGE(Z134:AL134,3),0)+IFERROR(LARGE(Z134:AL134,4),0)</f>
        <v>0</v>
      </c>
      <c r="Z134" s="14" t="str">
        <f>IFERROR(VLOOKUP(A134,'Wiosenne 360 M'!$L$2:$R$18,7,0),"")</f>
        <v/>
      </c>
      <c r="AA134" s="36">
        <f>IFERROR(VLOOKUP(A134,'NMnO M'!$AX$5:$BD$43,7,0),"")</f>
        <v>24.997868644819913</v>
      </c>
      <c r="AB134" s="36" t="str">
        <f>IFERROR(VLOOKUP(A134,'XI Szago M'!$J$3:$Q$50,7,0),"")</f>
        <v/>
      </c>
      <c r="AC134" s="14" t="str">
        <f>IFERROR(VLOOKUP($A134,'H51 100 M'!$AC$6:$AJ$153,7,0),"")</f>
        <v/>
      </c>
      <c r="AD134" s="14" t="str">
        <f>IFERROR(VLOOKUP($A134,'Harce M'!$K$6:$Q$26,7,0),"")</f>
        <v/>
      </c>
      <c r="AE134" s="14" t="str">
        <f>IFERROR(VLOOKUP($A134,'Grassor TR150 M'!$BL$4:$BR$10,7,0),"")</f>
        <v/>
      </c>
      <c r="AF134" s="36" t="str">
        <f>IFERROR(VLOOKUP($A134,'Pazur M'!$P$3:$V$29,7,0),"")</f>
        <v/>
      </c>
      <c r="AG134" s="14">
        <f>IFERROR(VLOOKUP($A134,'Szaga TR100 M'!$J$2:$P$25,7,0),"")</f>
        <v>30.113636363636353</v>
      </c>
      <c r="AH134" s="36" t="str">
        <f>IFERROR(VLOOKUP($A134,'Odyseja M'!$G$2:$M$15,7,0),"")</f>
        <v/>
      </c>
      <c r="AI134" s="36" t="str">
        <f>IFERROR(VLOOKUP($A134,'Trudy M'!$K$2:$Q$18,7,0),"")</f>
        <v/>
      </c>
      <c r="AJ134" s="14" t="str">
        <f>IFERROR(VLOOKUP($A134,'H52 100 M'!$AC$6:$AI$201,7,0),"")</f>
        <v/>
      </c>
      <c r="AK134" s="14" t="str">
        <f>IFERROR(VLOOKUP($A134,'Azymut Orient M'!$O$2:$U$23,7,0),"")</f>
        <v/>
      </c>
      <c r="AL134" s="14" t="str">
        <f>IFERROR(VLOOKUP($A134,'Masakra TR100 M'!$AB$5:$AH$14,7,0),"")</f>
        <v/>
      </c>
      <c r="AM134" s="501">
        <f>MIN(COUNT(F134:W134)+MIN(COUNT(Z134:AL134)/2,2),6)</f>
        <v>3</v>
      </c>
      <c r="AN134" s="15">
        <f>COUNTIF(F134:W134,"=100")</f>
        <v>0</v>
      </c>
      <c r="AO134" s="15">
        <f>COUNTIF(Z134:AL134,"=50")</f>
        <v>0</v>
      </c>
    </row>
    <row r="135" spans="1:41">
      <c r="A135">
        <v>130</v>
      </c>
      <c r="B135" s="40" t="str">
        <f>VLOOKUP($A135,id!$C:$H,6,0)</f>
        <v>Benesz Rafał</v>
      </c>
      <c r="C135" s="40" t="str">
        <f>VLOOKUP($A135,id!$C:$H,4,0)</f>
        <v>Żółwin</v>
      </c>
      <c r="D135" s="2">
        <f>IF(E134=E135,D134,ROW(B133))</f>
        <v>133</v>
      </c>
      <c r="E135" s="11">
        <f>LARGE(F135:Y135,1)+LARGE(F135:Y135,2)+IFERROR(LARGE(F135:Y135,3),0)+IFERROR(LARGE(F135:Y135,4),0)+IFERROR(LARGE(F135:Y135,5),0)+IFERROR(LARGE(F135:Y135,6),0)</f>
        <v>107.62052683624955</v>
      </c>
      <c r="F135" s="14"/>
      <c r="G135" s="14" t="str">
        <f>IFERROR(VLOOKUP($A135,'Złoto M'!AO:AU,7,0),"")</f>
        <v/>
      </c>
      <c r="H135" s="14" t="str">
        <f>IFERROR(VLOOKUP($A135,'H51 200 M'!$AL$6:$AS$99,7,0),"")</f>
        <v/>
      </c>
      <c r="I135" s="14">
        <f>IFERROR(VLOOKUP($A135,'Dymno M'!$BD$3:$BJ$49,7,0),"")</f>
        <v>41.612899785643421</v>
      </c>
      <c r="J135" s="37" t="str">
        <f>IFERROR(VLOOKUP($A135,'X Kompas M'!$L$2:$R$29,7,0),"")</f>
        <v/>
      </c>
      <c r="K135" s="16" t="str">
        <f>IFERROR(VLOOKUP($A135,'Dukty M'!$BH$2:$BN$42,7,0),"")</f>
        <v/>
      </c>
      <c r="L135" s="14" t="str">
        <f>IFERROR(VLOOKUP($A135,'Tropy M'!$O$2:$U$49,7,0),"")</f>
        <v/>
      </c>
      <c r="M135" s="14" t="str">
        <f>IFERROR(VLOOKUP($A135,'Grassor TR300 M'!$CR$4:$CX$37,7,0),"")</f>
        <v/>
      </c>
      <c r="N135" s="14" t="str">
        <f>IFERROR(VLOOKUP($A135,'BO M'!$S$4:$Y$46,7,0),"")</f>
        <v/>
      </c>
      <c r="O135" s="14" t="str">
        <f>IFERROR(VLOOKUP($A135,'Szaga TR150 M'!$J$2:$P$22,7,0),"")</f>
        <v/>
      </c>
      <c r="P135" s="14" t="str">
        <f>IFERROR(VLOOKUP($A135,'Rajd Konwalii M'!$L$2:$R$48,7,0),"")</f>
        <v/>
      </c>
      <c r="Q135" s="14" t="str">
        <f>IFERROR(VLOOKUP($A135,'Korno M'!$BE$1:$BK$53,7,0),"")</f>
        <v/>
      </c>
      <c r="R135" s="14" t="str">
        <f>IFERROR(VLOOKUP($A135,'Abentojra M'!$J$1:$P$48,7,0),"")</f>
        <v/>
      </c>
      <c r="S135" s="14" t="str">
        <f>IFERROR(VLOOKUP($A135,'Mordownik M'!$P$5:$V$54,7,0),"")</f>
        <v/>
      </c>
      <c r="T135" s="14" t="str">
        <f>IFERROR(VLOOKUP($A135,'XI Kompas M'!$M$1:$S$35,7,0),"")</f>
        <v/>
      </c>
      <c r="U135" s="14" t="str">
        <f>IFERROR(VLOOKUP($A135,'H52 200 M'!$AL$6:$AR$102,7,0),"")</f>
        <v/>
      </c>
      <c r="V135" s="14" t="str">
        <f>IFERROR(VLOOKUP($A135,'XII Szago M'!$AH$2:$AN$67,7,0),"")</f>
        <v/>
      </c>
      <c r="W135" s="14" t="str">
        <f>IFERROR(VLOOKUP($A135,'Masakra TR200 M'!$AN$5:$AT$34,7,0),"")</f>
        <v/>
      </c>
      <c r="X135" s="10">
        <f>IFERROR(LARGE(Z135:AL135,1),0)+IFERROR(LARGE(Z135:AL135,2),0)</f>
        <v>66.007627050606132</v>
      </c>
      <c r="Y135" s="10">
        <f>IFERROR(LARGE(Z135:AL135,3),0)+IFERROR(LARGE(Z135:AL135,4),0)</f>
        <v>0</v>
      </c>
      <c r="Z135" s="14">
        <f>IFERROR(VLOOKUP(A135,'Wiosenne 360 M'!$L$2:$R$18,7,0),"")</f>
        <v>32.392405063291129</v>
      </c>
      <c r="AA135" s="36"/>
      <c r="AB135" s="36" t="str">
        <f>IFERROR(VLOOKUP(A135,'XI Szago M'!$J$3:$Q$50,7,0),"")</f>
        <v/>
      </c>
      <c r="AC135" s="14" t="str">
        <f>IFERROR(VLOOKUP($A135,'H51 100 M'!$AC$6:$AJ$153,7,0),"")</f>
        <v/>
      </c>
      <c r="AD135" s="14" t="str">
        <f>IFERROR(VLOOKUP($A135,'Harce M'!$K$6:$Q$26,7,0),"")</f>
        <v/>
      </c>
      <c r="AE135" s="14" t="str">
        <f>IFERROR(VLOOKUP($A135,'Grassor TR150 M'!$BL$4:$BR$10,7,0),"")</f>
        <v/>
      </c>
      <c r="AF135" s="36" t="str">
        <f>IFERROR(VLOOKUP($A135,'Pazur M'!$P$3:$V$29,7,0),"")</f>
        <v/>
      </c>
      <c r="AG135" s="14">
        <f>IFERROR(VLOOKUP($A135,'Szaga TR100 M'!$J$2:$P$25,7,0),"")</f>
        <v>33.615221987315003</v>
      </c>
      <c r="AH135" s="36" t="str">
        <f>IFERROR(VLOOKUP($A135,'Odyseja M'!$G$2:$M$15,7,0),"")</f>
        <v/>
      </c>
      <c r="AI135" s="36" t="str">
        <f>IFERROR(VLOOKUP($A135,'Trudy M'!$K$2:$Q$18,7,0),"")</f>
        <v/>
      </c>
      <c r="AJ135" s="14" t="str">
        <f>IFERROR(VLOOKUP($A135,'H52 100 M'!$AC$6:$AI$201,7,0),"")</f>
        <v/>
      </c>
      <c r="AK135" s="14" t="str">
        <f>IFERROR(VLOOKUP($A135,'Azymut Orient M'!$O$2:$U$23,7,0),"")</f>
        <v/>
      </c>
      <c r="AL135" s="14" t="str">
        <f>IFERROR(VLOOKUP($A135,'Masakra TR100 M'!$AB$5:$AH$14,7,0),"")</f>
        <v/>
      </c>
      <c r="AM135" s="501">
        <f>MIN(COUNT(F135:W135)+MIN(COUNT(Z135:AL135)/2,2),6)</f>
        <v>2</v>
      </c>
      <c r="AN135" s="15">
        <f>COUNTIF(F135:W135,"=100")</f>
        <v>0</v>
      </c>
      <c r="AO135" s="15">
        <f>COUNTIF(Z135:AL135,"=50")</f>
        <v>0</v>
      </c>
    </row>
    <row r="136" spans="1:41">
      <c r="A136">
        <v>564</v>
      </c>
      <c r="B136" s="40" t="str">
        <f>VLOOKUP($A136,id!$C:$H,6,0)</f>
        <v>Potocki Robert</v>
      </c>
      <c r="C136" s="40">
        <f>VLOOKUP($A136,id!$C:$H,4,0)</f>
        <v>0</v>
      </c>
      <c r="D136" s="2">
        <f>IF(E135=E136,D135,ROW(B134))</f>
        <v>134</v>
      </c>
      <c r="E136" s="11">
        <f>LARGE(F136:Y136,1)+LARGE(F136:Y136,2)+IFERROR(LARGE(F136:Y136,3),0)+IFERROR(LARGE(F136:Y136,4),0)+IFERROR(LARGE(F136:Y136,5),0)+IFERROR(LARGE(F136:Y136,6),0)</f>
        <v>107.45277094657004</v>
      </c>
      <c r="F136" s="14"/>
      <c r="G136" s="14"/>
      <c r="H136" s="14"/>
      <c r="I136" s="14"/>
      <c r="J136" s="37"/>
      <c r="K136" s="16"/>
      <c r="L136" s="14"/>
      <c r="M136" s="14"/>
      <c r="N136" s="14"/>
      <c r="O136" s="14"/>
      <c r="P136" s="14"/>
      <c r="Q136" s="14"/>
      <c r="R136" s="14"/>
      <c r="S136" s="14"/>
      <c r="T136" s="14">
        <f>IFERROR(VLOOKUP($A136,'XI Kompas M'!$M$1:$S$35,7,0),"")</f>
        <v>67.972742759795565</v>
      </c>
      <c r="U136" s="14" t="str">
        <f>IFERROR(VLOOKUP($A136,'H52 200 M'!$AL$6:$AR$102,7,0),"")</f>
        <v/>
      </c>
      <c r="V136" s="14" t="str">
        <f>IFERROR(VLOOKUP($A136,'XII Szago M'!$AH$2:$AN$67,7,0),"")</f>
        <v/>
      </c>
      <c r="W136" s="14" t="str">
        <f>IFERROR(VLOOKUP($A136,'Masakra TR200 M'!$AN$5:$AT$34,7,0),"")</f>
        <v/>
      </c>
      <c r="X136" s="10">
        <f>IFERROR(LARGE(Z136:AL136,1),0)+IFERROR(LARGE(Z136:AL136,2),0)</f>
        <v>39.480028186774483</v>
      </c>
      <c r="Y136" s="10">
        <f>IFERROR(LARGE(Z136:AL136,3),0)+IFERROR(LARGE(Z136:AL136,4),0)</f>
        <v>0</v>
      </c>
      <c r="Z136" s="14"/>
      <c r="AA136" s="36"/>
      <c r="AB136" s="36"/>
      <c r="AC136" s="14"/>
      <c r="AD136" s="14"/>
      <c r="AE136" s="14"/>
      <c r="AF136" s="36"/>
      <c r="AG136" s="14"/>
      <c r="AH136" s="36"/>
      <c r="AI136" s="36" t="str">
        <f>IFERROR(VLOOKUP($A136,'Trudy M'!$K$2:$Q$18,7,0),"")</f>
        <v/>
      </c>
      <c r="AJ136" s="14">
        <f>IFERROR(VLOOKUP($A136,'H52 100 M'!$AC$6:$AI$201,7,0),"")</f>
        <v>39.480028186774483</v>
      </c>
      <c r="AK136" s="14" t="str">
        <f>IFERROR(VLOOKUP($A136,'Azymut Orient M'!$O$2:$U$23,7,0),"")</f>
        <v/>
      </c>
      <c r="AL136" s="14" t="str">
        <f>IFERROR(VLOOKUP($A136,'Masakra TR100 M'!$AB$5:$AH$14,7,0),"")</f>
        <v/>
      </c>
      <c r="AM136" s="501">
        <f>MIN(COUNT(F136:W136)+MIN(COUNT(Z136:AL136)/2,2),6)</f>
        <v>1.5</v>
      </c>
      <c r="AN136" s="15">
        <f>COUNTIF(F136:W136,"=100")</f>
        <v>0</v>
      </c>
      <c r="AO136" s="15">
        <f>COUNTIF(Z136:AL136,"=50")</f>
        <v>0</v>
      </c>
    </row>
    <row r="137" spans="1:41">
      <c r="A137">
        <v>97</v>
      </c>
      <c r="B137" s="40" t="str">
        <f>VLOOKUP($A137,id!$C:$H,6,0)</f>
        <v>Cieślicki Mateusz</v>
      </c>
      <c r="C137" s="40">
        <f>VLOOKUP($A137,id!$C:$H,4,0)</f>
        <v>0</v>
      </c>
      <c r="D137" s="2">
        <f>IF(E136=E137,D136,ROW(B135))</f>
        <v>135</v>
      </c>
      <c r="E137" s="11">
        <f>LARGE(F137:Y137,1)+LARGE(F137:Y137,2)+IFERROR(LARGE(F137:Y137,3),0)+IFERROR(LARGE(F137:Y137,4),0)+IFERROR(LARGE(F137:Y137,5),0)+IFERROR(LARGE(F137:Y137,6),0)</f>
        <v>106.306600251692</v>
      </c>
      <c r="F137" s="14"/>
      <c r="G137" s="14" t="str">
        <f>IFERROR(VLOOKUP($A137,'Złoto M'!AO:AU,7,0),"")</f>
        <v/>
      </c>
      <c r="H137" s="14" t="str">
        <f>IFERROR(VLOOKUP($A137,'H51 200 M'!$AL$6:$AS$99,7,0),"")</f>
        <v/>
      </c>
      <c r="I137" s="14" t="str">
        <f>IFERROR(VLOOKUP($A137,'Dymno M'!$BD$3:$BJ$49,7,0),"")</f>
        <v/>
      </c>
      <c r="J137" s="37" t="str">
        <f>IFERROR(VLOOKUP($A137,'X Kompas M'!$L$2:$R$29,7,0),"")</f>
        <v/>
      </c>
      <c r="K137" s="16" t="str">
        <f>IFERROR(VLOOKUP($A137,'Dukty M'!$BH$2:$BN$42,7,0),"")</f>
        <v/>
      </c>
      <c r="L137" s="14" t="str">
        <f>IFERROR(VLOOKUP($A137,'Tropy M'!$O$2:$U$49,7,0),"")</f>
        <v/>
      </c>
      <c r="M137" s="14" t="str">
        <f>IFERROR(VLOOKUP($A137,'Grassor TR300 M'!$CR$4:$CX$37,7,0),"")</f>
        <v/>
      </c>
      <c r="N137" s="14" t="str">
        <f>IFERROR(VLOOKUP($A137,'BO M'!$S$4:$Y$46,7,0),"")</f>
        <v/>
      </c>
      <c r="O137" s="14" t="str">
        <f>IFERROR(VLOOKUP($A137,'Szaga TR150 M'!$J$2:$P$22,7,0),"")</f>
        <v/>
      </c>
      <c r="P137" s="14" t="str">
        <f>IFERROR(VLOOKUP($A137,'Rajd Konwalii M'!$L$2:$R$48,7,0),"")</f>
        <v/>
      </c>
      <c r="Q137" s="14">
        <f>IFERROR(VLOOKUP($A137,'Korno M'!$BE$1:$BK$53,7,0),"")</f>
        <v>72.397422950578786</v>
      </c>
      <c r="R137" s="14" t="str">
        <f>IFERROR(VLOOKUP($A137,'Abentojra M'!$J$1:$P$48,7,0),"")</f>
        <v/>
      </c>
      <c r="S137" s="14" t="str">
        <f>IFERROR(VLOOKUP($A137,'Mordownik M'!$P$5:$V$54,7,0),"")</f>
        <v/>
      </c>
      <c r="T137" s="14" t="str">
        <f>IFERROR(VLOOKUP($A137,'XI Kompas M'!$M$1:$S$35,7,0),"")</f>
        <v/>
      </c>
      <c r="U137" s="14" t="str">
        <f>IFERROR(VLOOKUP($A137,'H52 200 M'!$AL$6:$AR$102,7,0),"")</f>
        <v/>
      </c>
      <c r="V137" s="14" t="str">
        <f>IFERROR(VLOOKUP($A137,'XII Szago M'!$AH$2:$AN$67,7,0),"")</f>
        <v/>
      </c>
      <c r="W137" s="14" t="str">
        <f>IFERROR(VLOOKUP($A137,'Masakra TR200 M'!$AN$5:$AT$34,7,0),"")</f>
        <v/>
      </c>
      <c r="X137" s="10">
        <f>IFERROR(LARGE(Z137:AL137,1),0)+IFERROR(LARGE(Z137:AL137,2),0)</f>
        <v>33.909177301113225</v>
      </c>
      <c r="Y137" s="10">
        <f>IFERROR(LARGE(Z137:AL137,3),0)+IFERROR(LARGE(Z137:AL137,4),0)</f>
        <v>0</v>
      </c>
      <c r="Z137" s="14" t="str">
        <f>IFERROR(VLOOKUP(A137,'Wiosenne 360 M'!$L$2:$R$18,7,0),"")</f>
        <v/>
      </c>
      <c r="AA137" s="36">
        <f>IFERROR(VLOOKUP(A137,'NMnO M'!$AX$5:$BD$43,7,0),"")</f>
        <v>33.909177301113225</v>
      </c>
      <c r="AB137" s="36" t="str">
        <f>IFERROR(VLOOKUP(A137,'XI Szago M'!$J$3:$Q$50,7,0),"")</f>
        <v/>
      </c>
      <c r="AC137" s="14" t="str">
        <f>IFERROR(VLOOKUP($A137,'H51 100 M'!$AC$6:$AJ$153,7,0),"")</f>
        <v/>
      </c>
      <c r="AD137" s="14" t="str">
        <f>IFERROR(VLOOKUP($A137,'Harce M'!$K$6:$Q$26,7,0),"")</f>
        <v/>
      </c>
      <c r="AE137" s="14" t="str">
        <f>IFERROR(VLOOKUP($A137,'Grassor TR150 M'!$BL$4:$BR$10,7,0),"")</f>
        <v/>
      </c>
      <c r="AF137" s="36" t="str">
        <f>IFERROR(VLOOKUP($A137,'Pazur M'!$P$3:$V$29,7,0),"")</f>
        <v/>
      </c>
      <c r="AG137" s="14" t="str">
        <f>IFERROR(VLOOKUP($A137,'Szaga TR100 M'!$J$2:$P$25,7,0),"")</f>
        <v/>
      </c>
      <c r="AH137" s="36" t="str">
        <f>IFERROR(VLOOKUP($A137,'Odyseja M'!$G$2:$M$15,7,0),"")</f>
        <v/>
      </c>
      <c r="AI137" s="36" t="str">
        <f>IFERROR(VLOOKUP($A137,'Trudy M'!$K$2:$Q$18,7,0),"")</f>
        <v/>
      </c>
      <c r="AJ137" s="14" t="str">
        <f>IFERROR(VLOOKUP($A137,'H52 100 M'!$AC$6:$AI$201,7,0),"")</f>
        <v/>
      </c>
      <c r="AK137" s="14" t="str">
        <f>IFERROR(VLOOKUP($A137,'Azymut Orient M'!$O$2:$U$23,7,0),"")</f>
        <v/>
      </c>
      <c r="AL137" s="14" t="str">
        <f>IFERROR(VLOOKUP($A137,'Masakra TR100 M'!$AB$5:$AH$14,7,0),"")</f>
        <v/>
      </c>
      <c r="AM137" s="501">
        <f>MIN(COUNT(F137:W137)+MIN(COUNT(Z137:AL137)/2,2),6)</f>
        <v>1.5</v>
      </c>
      <c r="AN137" s="15">
        <f>COUNTIF(F137:W137,"=100")</f>
        <v>0</v>
      </c>
      <c r="AO137" s="15">
        <f>COUNTIF(Z137:AL137,"=50")</f>
        <v>0</v>
      </c>
    </row>
    <row r="138" spans="1:41">
      <c r="A138">
        <v>113</v>
      </c>
      <c r="B138" s="40" t="str">
        <f>VLOOKUP($A138,id!$C:$H,6,0)</f>
        <v>Baster Przemysław</v>
      </c>
      <c r="C138" s="40">
        <f>VLOOKUP($A138,id!$C:$H,4,0)</f>
        <v>0</v>
      </c>
      <c r="D138" s="2">
        <f>IF(E137=E138,D137,ROW(B136))</f>
        <v>136</v>
      </c>
      <c r="E138" s="11">
        <f>LARGE(F138:Y138,1)+LARGE(F138:Y138,2)+IFERROR(LARGE(F138:Y138,3),0)+IFERROR(LARGE(F138:Y138,4),0)+IFERROR(LARGE(F138:Y138,5),0)+IFERROR(LARGE(F138:Y138,6),0)</f>
        <v>105.10535785970796</v>
      </c>
      <c r="F138" s="14"/>
      <c r="G138" s="14" t="str">
        <f>IFERROR(VLOOKUP($A138,'Złoto M'!AO:AU,7,0),"")</f>
        <v/>
      </c>
      <c r="H138" s="14" t="str">
        <f>IFERROR(VLOOKUP($A138,'H51 200 M'!$AL$6:$AS$99,7,0),"")</f>
        <v/>
      </c>
      <c r="I138" s="14" t="str">
        <f>IFERROR(VLOOKUP($A138,'Dymno M'!$BD$3:$BJ$49,7,0),"")</f>
        <v/>
      </c>
      <c r="J138" s="37" t="str">
        <f>IFERROR(VLOOKUP($A138,'X Kompas M'!$L$2:$R$29,7,0),"")</f>
        <v/>
      </c>
      <c r="K138" s="16" t="str">
        <f>IFERROR(VLOOKUP($A138,'Dukty M'!$BH$2:$BN$42,7,0),"")</f>
        <v/>
      </c>
      <c r="L138" s="14" t="str">
        <f>IFERROR(VLOOKUP($A138,'Tropy M'!$O$2:$U$49,7,0),"")</f>
        <v/>
      </c>
      <c r="M138" s="14" t="str">
        <f>IFERROR(VLOOKUP($A138,'Grassor TR300 M'!$CR$4:$CX$37,7,0),"")</f>
        <v/>
      </c>
      <c r="N138" s="14" t="str">
        <f>IFERROR(VLOOKUP($A138,'BO M'!$S$4:$Y$46,7,0),"")</f>
        <v/>
      </c>
      <c r="O138" s="14" t="str">
        <f>IFERROR(VLOOKUP($A138,'Szaga TR150 M'!$J$2:$P$22,7,0),"")</f>
        <v/>
      </c>
      <c r="P138" s="14" t="str">
        <f>IFERROR(VLOOKUP($A138,'Rajd Konwalii M'!$L$2:$R$48,7,0),"")</f>
        <v/>
      </c>
      <c r="Q138" s="14">
        <f>IFERROR(VLOOKUP($A138,'Korno M'!$BE$1:$BK$53,7,0),"")</f>
        <v>34.139692658945634</v>
      </c>
      <c r="R138" s="14" t="str">
        <f>IFERROR(VLOOKUP($A138,'Abentojra M'!$J$1:$P$48,7,0),"")</f>
        <v/>
      </c>
      <c r="S138" s="14">
        <f>IFERROR(VLOOKUP($A138,'Mordownik M'!$P$5:$V$54,7,0),"")</f>
        <v>30.380776014973364</v>
      </c>
      <c r="T138" s="14" t="str">
        <f>IFERROR(VLOOKUP($A138,'XI Kompas M'!$M$1:$S$35,7,0),"")</f>
        <v/>
      </c>
      <c r="U138" s="14" t="str">
        <f>IFERROR(VLOOKUP($A138,'H52 200 M'!$AL$6:$AR$102,7,0),"")</f>
        <v/>
      </c>
      <c r="V138" s="14" t="str">
        <f>IFERROR(VLOOKUP($A138,'XII Szago M'!$AH$2:$AN$67,7,0),"")</f>
        <v/>
      </c>
      <c r="W138" s="14" t="str">
        <f>IFERROR(VLOOKUP($A138,'Masakra TR200 M'!$AN$5:$AT$34,7,0),"")</f>
        <v/>
      </c>
      <c r="X138" s="10">
        <f>IFERROR(LARGE(Z138:AL138,1),0)+IFERROR(LARGE(Z138:AL138,2),0)</f>
        <v>40.584889185788967</v>
      </c>
      <c r="Y138" s="10">
        <f>IFERROR(LARGE(Z138:AL138,3),0)+IFERROR(LARGE(Z138:AL138,4),0)</f>
        <v>0</v>
      </c>
      <c r="Z138" s="14" t="str">
        <f>IFERROR(VLOOKUP(A138,'Wiosenne 360 M'!$L$2:$R$18,7,0),"")</f>
        <v/>
      </c>
      <c r="AA138" s="36">
        <f>IFERROR(VLOOKUP(A138,'NMnO M'!$AX$5:$BD$43,7,0),"")</f>
        <v>17.081563243438644</v>
      </c>
      <c r="AB138" s="36" t="str">
        <f>IFERROR(VLOOKUP(A138,'XI Szago M'!$J$3:$Q$50,7,0),"")</f>
        <v/>
      </c>
      <c r="AC138" s="14" t="str">
        <f>IFERROR(VLOOKUP($A138,'H51 100 M'!$AC$6:$AJ$153,7,0),"")</f>
        <v/>
      </c>
      <c r="AD138" s="14" t="str">
        <f>IFERROR(VLOOKUP($A138,'Harce M'!$K$6:$Q$26,7,0),"")</f>
        <v/>
      </c>
      <c r="AE138" s="14" t="str">
        <f>IFERROR(VLOOKUP($A138,'Grassor TR150 M'!$BL$4:$BR$10,7,0),"")</f>
        <v/>
      </c>
      <c r="AF138" s="36" t="str">
        <f>IFERROR(VLOOKUP($A138,'Pazur M'!$P$3:$V$29,7,0),"")</f>
        <v/>
      </c>
      <c r="AG138" s="14">
        <f>IFERROR(VLOOKUP($A138,'Szaga TR100 M'!$J$2:$P$25,7,0),"")</f>
        <v>23.503325942350326</v>
      </c>
      <c r="AH138" s="36" t="str">
        <f>IFERROR(VLOOKUP($A138,'Odyseja M'!$G$2:$M$15,7,0),"")</f>
        <v/>
      </c>
      <c r="AI138" s="36" t="str">
        <f>IFERROR(VLOOKUP($A138,'Trudy M'!$K$2:$Q$18,7,0),"")</f>
        <v/>
      </c>
      <c r="AJ138" s="14" t="str">
        <f>IFERROR(VLOOKUP($A138,'H52 100 M'!$AC$6:$AI$201,7,0),"")</f>
        <v/>
      </c>
      <c r="AK138" s="14" t="str">
        <f>IFERROR(VLOOKUP($A138,'Azymut Orient M'!$O$2:$U$23,7,0),"")</f>
        <v/>
      </c>
      <c r="AL138" s="14" t="str">
        <f>IFERROR(VLOOKUP($A138,'Masakra TR100 M'!$AB$5:$AH$14,7,0),"")</f>
        <v/>
      </c>
      <c r="AM138" s="501">
        <f>MIN(COUNT(F138:W138)+MIN(COUNT(Z138:AL138)/2,2),6)</f>
        <v>3</v>
      </c>
      <c r="AN138" s="15">
        <f>COUNTIF(F138:W138,"=100")</f>
        <v>0</v>
      </c>
      <c r="AO138" s="15">
        <f>COUNTIF(Z138:AL138,"=50")</f>
        <v>0</v>
      </c>
    </row>
    <row r="139" spans="1:41">
      <c r="A139">
        <v>284</v>
      </c>
      <c r="B139" s="40" t="str">
        <f>VLOOKUP($A139,id!$C:$H,6,0)</f>
        <v>Benasiewicz Marek</v>
      </c>
      <c r="C139" s="40">
        <f>VLOOKUP($A139,id!$C:$H,4,0)</f>
        <v>0</v>
      </c>
      <c r="D139" s="2">
        <f>IF(E138=E139,D138,ROW(B137))</f>
        <v>137</v>
      </c>
      <c r="E139" s="11">
        <f>LARGE(F139:Y139,1)+LARGE(F139:Y139,2)+IFERROR(LARGE(F139:Y139,3),0)+IFERROR(LARGE(F139:Y139,4),0)+IFERROR(LARGE(F139:Y139,5),0)+IFERROR(LARGE(F139:Y139,6),0)</f>
        <v>105.01193486936623</v>
      </c>
      <c r="F139" s="14"/>
      <c r="G139" s="14" t="str">
        <f>IFERROR(VLOOKUP($A139,'Złoto M'!AO:AU,7,0),"")</f>
        <v/>
      </c>
      <c r="H139" s="14" t="str">
        <f>IFERROR(VLOOKUP($A139,'H51 200 M'!$AL$6:$AS$99,7,0),"")</f>
        <v/>
      </c>
      <c r="I139" s="14" t="str">
        <f>IFERROR(VLOOKUP($A139,'Dymno M'!$BD$3:$BJ$49,7,0),"")</f>
        <v/>
      </c>
      <c r="J139" s="37" t="str">
        <f>IFERROR(VLOOKUP($A139,'X Kompas M'!$L$2:$R$29,7,0),"")</f>
        <v/>
      </c>
      <c r="K139" s="16" t="str">
        <f>IFERROR(VLOOKUP($A139,'Dukty M'!$BH$2:$BN$42,7,0),"")</f>
        <v/>
      </c>
      <c r="L139" s="14" t="str">
        <f>IFERROR(VLOOKUP($A139,'Tropy M'!$O$2:$U$49,7,0),"")</f>
        <v/>
      </c>
      <c r="M139" s="14" t="str">
        <f>IFERROR(VLOOKUP($A139,'Grassor TR300 M'!$CR$4:$CX$37,7,0),"")</f>
        <v/>
      </c>
      <c r="N139" s="14" t="str">
        <f>IFERROR(VLOOKUP($A139,'BO M'!$S$4:$Y$46,7,0),"")</f>
        <v/>
      </c>
      <c r="O139" s="14" t="str">
        <f>IFERROR(VLOOKUP($A139,'Szaga TR150 M'!$J$2:$P$22,7,0),"")</f>
        <v/>
      </c>
      <c r="P139" s="14" t="str">
        <f>IFERROR(VLOOKUP($A139,'Rajd Konwalii M'!$L$2:$R$48,7,0),"")</f>
        <v/>
      </c>
      <c r="Q139" s="14" t="str">
        <f>IFERROR(VLOOKUP($A139,'Korno M'!$BE$1:$BK$53,7,0),"")</f>
        <v/>
      </c>
      <c r="R139" s="14">
        <f>IFERROR(VLOOKUP($A139,'Abentojra M'!$J$1:$P$48,7,0),"")</f>
        <v>36.959188216677752</v>
      </c>
      <c r="S139" s="14" t="str">
        <f>IFERROR(VLOOKUP($A139,'Mordownik M'!$P$5:$V$54,7,0),"")</f>
        <v/>
      </c>
      <c r="T139" s="14" t="str">
        <f>IFERROR(VLOOKUP($A139,'XI Kompas M'!$M$1:$S$35,7,0),"")</f>
        <v/>
      </c>
      <c r="U139" s="14" t="str">
        <f>IFERROR(VLOOKUP($A139,'H52 200 M'!$AL$6:$AR$102,7,0),"")</f>
        <v/>
      </c>
      <c r="V139" s="14" t="str">
        <f>IFERROR(VLOOKUP($A139,'XII Szago M'!$AH$2:$AN$67,7,0),"")</f>
        <v/>
      </c>
      <c r="W139" s="14" t="str">
        <f>IFERROR(VLOOKUP($A139,'Masakra TR200 M'!$AN$5:$AT$34,7,0),"")</f>
        <v/>
      </c>
      <c r="X139" s="10">
        <f>IFERROR(LARGE(Z139:AL139,1),0)+IFERROR(LARGE(Z139:AL139,2),0)</f>
        <v>51.750176478394764</v>
      </c>
      <c r="Y139" s="10">
        <f>IFERROR(LARGE(Z139:AL139,3),0)+IFERROR(LARGE(Z139:AL139,4),0)</f>
        <v>16.302570174293724</v>
      </c>
      <c r="Z139" s="14" t="str">
        <f>IFERROR(VLOOKUP(A139,'Wiosenne 360 M'!$L$2:$R$18,7,0),"")</f>
        <v/>
      </c>
      <c r="AA139" s="36"/>
      <c r="AB139" s="36"/>
      <c r="AC139" s="14">
        <f>IFERROR(VLOOKUP($A139,'H51 100 M'!$AC$6:$AJ$153,7,0),"")</f>
        <v>16.302570174293724</v>
      </c>
      <c r="AD139" s="14" t="str">
        <f>IFERROR(VLOOKUP($A139,'Harce M'!$K$6:$Q$26,7,0),"")</f>
        <v/>
      </c>
      <c r="AE139" s="14" t="str">
        <f>IFERROR(VLOOKUP($A139,'Grassor TR150 M'!$BL$4:$BR$10,7,0),"")</f>
        <v/>
      </c>
      <c r="AF139" s="36">
        <f>IFERROR(VLOOKUP($A139,'Pazur M'!$P$3:$V$29,7,0),"")</f>
        <v>17.292532351893609</v>
      </c>
      <c r="AG139" s="14" t="str">
        <f>IFERROR(VLOOKUP($A139,'Szaga TR100 M'!$J$2:$P$25,7,0),"")</f>
        <v/>
      </c>
      <c r="AH139" s="36" t="str">
        <f>IFERROR(VLOOKUP($A139,'Odyseja M'!$G$2:$M$15,7,0),"")</f>
        <v/>
      </c>
      <c r="AI139" s="36" t="str">
        <f>IFERROR(VLOOKUP($A139,'Trudy M'!$K$2:$Q$18,7,0),"")</f>
        <v/>
      </c>
      <c r="AJ139" s="14">
        <f>IFERROR(VLOOKUP($A139,'H52 100 M'!$AC$6:$AI$201,7,0),"")</f>
        <v>34.457644126501151</v>
      </c>
      <c r="AK139" s="14" t="str">
        <f>IFERROR(VLOOKUP($A139,'Azymut Orient M'!$O$2:$U$23,7,0),"")</f>
        <v/>
      </c>
      <c r="AL139" s="14" t="str">
        <f>IFERROR(VLOOKUP($A139,'Masakra TR100 M'!$AB$5:$AH$14,7,0),"")</f>
        <v/>
      </c>
      <c r="AM139" s="501">
        <f>MIN(COUNT(F139:W139)+MIN(COUNT(Z139:AL139)/2,2),6)</f>
        <v>2.5</v>
      </c>
      <c r="AN139" s="15">
        <f>COUNTIF(F139:W139,"=100")</f>
        <v>0</v>
      </c>
      <c r="AO139" s="15">
        <f>COUNTIF(Z139:AL139,"=50")</f>
        <v>0</v>
      </c>
    </row>
    <row r="140" spans="1:41">
      <c r="A140">
        <v>569</v>
      </c>
      <c r="B140" s="40" t="str">
        <f>VLOOKUP($A140,id!$C:$H,6,0)</f>
        <v>KAISER ERNEST</v>
      </c>
      <c r="C140" s="40">
        <f>VLOOKUP($A140,id!$C:$H,4,0)</f>
        <v>0</v>
      </c>
      <c r="D140" s="2">
        <f>IF(E139=E140,D139,ROW(B138))</f>
        <v>138</v>
      </c>
      <c r="E140" s="11">
        <f>LARGE(F140:Y140,1)+LARGE(F140:Y140,2)+IFERROR(LARGE(F140:Y140,3),0)+IFERROR(LARGE(F140:Y140,4),0)+IFERROR(LARGE(F140:Y140,5),0)+IFERROR(LARGE(F140:Y140,6),0)</f>
        <v>104.82016879826878</v>
      </c>
      <c r="F140" s="14"/>
      <c r="G140" s="14"/>
      <c r="H140" s="14"/>
      <c r="I140" s="14"/>
      <c r="J140" s="37"/>
      <c r="K140" s="16"/>
      <c r="L140" s="14"/>
      <c r="M140" s="14"/>
      <c r="N140" s="14"/>
      <c r="O140" s="14"/>
      <c r="P140" s="14"/>
      <c r="Q140" s="14"/>
      <c r="R140" s="14"/>
      <c r="S140" s="14"/>
      <c r="T140" s="14" t="str">
        <f>IFERROR(VLOOKUP($A140,'XI Kompas M'!$M$1:$S$35,7,0),"")</f>
        <v/>
      </c>
      <c r="U140" s="14">
        <f>IFERROR(VLOOKUP($A140,'H52 200 M'!$AL$6:$AR$102,7,0),"")</f>
        <v>77.590667872364023</v>
      </c>
      <c r="V140" s="14" t="str">
        <f>IFERROR(VLOOKUP($A140,'XII Szago M'!$AH$2:$AN$67,7,0),"")</f>
        <v/>
      </c>
      <c r="W140" s="14" t="str">
        <f>IFERROR(VLOOKUP($A140,'Masakra TR200 M'!$AN$5:$AT$34,7,0),"")</f>
        <v/>
      </c>
      <c r="X140" s="10">
        <f>IFERROR(LARGE(Z140:AL140,1),0)+IFERROR(LARGE(Z140:AL140,2),0)</f>
        <v>27.229500925904752</v>
      </c>
      <c r="Y140" s="10">
        <f>IFERROR(LARGE(Z140:AL140,3),0)+IFERROR(LARGE(Z140:AL140,4),0)</f>
        <v>0</v>
      </c>
      <c r="Z140" s="14"/>
      <c r="AA140" s="36"/>
      <c r="AB140" s="36"/>
      <c r="AC140" s="14"/>
      <c r="AD140" s="14"/>
      <c r="AE140" s="14"/>
      <c r="AF140" s="36"/>
      <c r="AG140" s="14"/>
      <c r="AH140" s="36"/>
      <c r="AI140" s="36">
        <f>IFERROR(VLOOKUP($A140,'Trudy M'!$K$2:$Q$18,7,0),"")</f>
        <v>27.229500925904752</v>
      </c>
      <c r="AJ140" s="14" t="str">
        <f>IFERROR(VLOOKUP($A140,'H52 100 M'!$AC$6:$AI$201,7,0),"")</f>
        <v/>
      </c>
      <c r="AK140" s="14" t="str">
        <f>IFERROR(VLOOKUP($A140,'Azymut Orient M'!$O$2:$U$23,7,0),"")</f>
        <v/>
      </c>
      <c r="AL140" s="14" t="str">
        <f>IFERROR(VLOOKUP($A140,'Masakra TR100 M'!$AB$5:$AH$14,7,0),"")</f>
        <v/>
      </c>
      <c r="AM140" s="501">
        <f>MIN(COUNT(F140:W140)+MIN(COUNT(Z140:AL140)/2,2),6)</f>
        <v>1.5</v>
      </c>
      <c r="AN140" s="15">
        <f>COUNTIF(F140:W140,"=100")</f>
        <v>0</v>
      </c>
      <c r="AO140" s="15">
        <f>COUNTIF(Z140:AL140,"=50")</f>
        <v>0</v>
      </c>
    </row>
    <row r="141" spans="1:41">
      <c r="A141">
        <v>182</v>
      </c>
      <c r="B141" s="40" t="str">
        <f>VLOOKUP($A141,id!$C:$H,6,0)</f>
        <v>Marcinkiewicz Mariusz</v>
      </c>
      <c r="C141" s="40">
        <f>VLOOKUP($A141,id!$C:$H,4,0)</f>
        <v>0</v>
      </c>
      <c r="D141" s="2">
        <f>IF(E140=E141,D140,ROW(B139))</f>
        <v>139</v>
      </c>
      <c r="E141" s="11">
        <f>LARGE(F141:Y141,1)+LARGE(F141:Y141,2)+IFERROR(LARGE(F141:Y141,3),0)+IFERROR(LARGE(F141:Y141,4),0)+IFERROR(LARGE(F141:Y141,5),0)+IFERROR(LARGE(F141:Y141,6),0)</f>
        <v>104.649077937691</v>
      </c>
      <c r="F141" s="14"/>
      <c r="G141" s="14" t="str">
        <f>IFERROR(VLOOKUP($A141,'Złoto M'!AO:AU,7,0),"")</f>
        <v/>
      </c>
      <c r="H141" s="14">
        <f>IFERROR(VLOOKUP($A141,'H51 200 M'!$AL$6:$AS$99,7,0),"")</f>
        <v>50.696945398558661</v>
      </c>
      <c r="I141" s="14" t="str">
        <f>IFERROR(VLOOKUP($A141,'Dymno M'!$BD$3:$BJ$49,7,0),"")</f>
        <v/>
      </c>
      <c r="J141" s="37" t="str">
        <f>IFERROR(VLOOKUP($A141,'X Kompas M'!$L$2:$R$29,7,0),"")</f>
        <v/>
      </c>
      <c r="K141" s="16" t="str">
        <f>IFERROR(VLOOKUP($A141,'Dukty M'!$BH$2:$BN$42,7,0),"")</f>
        <v/>
      </c>
      <c r="L141" s="14" t="str">
        <f>IFERROR(VLOOKUP($A141,'Tropy M'!$O$2:$U$49,7,0),"")</f>
        <v/>
      </c>
      <c r="M141" s="14" t="str">
        <f>IFERROR(VLOOKUP($A141,'Grassor TR300 M'!$CR$4:$CX$37,7,0),"")</f>
        <v/>
      </c>
      <c r="N141" s="14" t="str">
        <f>IFERROR(VLOOKUP($A141,'BO M'!$S$4:$Y$46,7,0),"")</f>
        <v/>
      </c>
      <c r="O141" s="14" t="str">
        <f>IFERROR(VLOOKUP($A141,'Szaga TR150 M'!$J$2:$P$22,7,0),"")</f>
        <v/>
      </c>
      <c r="P141" s="14" t="str">
        <f>IFERROR(VLOOKUP($A141,'Rajd Konwalii M'!$L$2:$R$48,7,0),"")</f>
        <v/>
      </c>
      <c r="Q141" s="14" t="str">
        <f>IFERROR(VLOOKUP($A141,'Korno M'!$BE$1:$BK$53,7,0),"")</f>
        <v/>
      </c>
      <c r="R141" s="14" t="str">
        <f>IFERROR(VLOOKUP($A141,'Abentojra M'!$J$1:$P$48,7,0),"")</f>
        <v/>
      </c>
      <c r="S141" s="14" t="str">
        <f>IFERROR(VLOOKUP($A141,'Mordownik M'!$P$5:$V$54,7,0),"")</f>
        <v/>
      </c>
      <c r="T141" s="14" t="str">
        <f>IFERROR(VLOOKUP($A141,'XI Kompas M'!$M$1:$S$35,7,0),"")</f>
        <v/>
      </c>
      <c r="U141" s="14">
        <f>IFERROR(VLOOKUP($A141,'H52 200 M'!$AL$6:$AR$102,7,0),"")</f>
        <v>53.952132539132343</v>
      </c>
      <c r="V141" s="14" t="str">
        <f>IFERROR(VLOOKUP($A141,'XII Szago M'!$AH$2:$AN$67,7,0),"")</f>
        <v/>
      </c>
      <c r="W141" s="14" t="str">
        <f>IFERROR(VLOOKUP($A141,'Masakra TR200 M'!$AN$5:$AT$34,7,0),"")</f>
        <v/>
      </c>
      <c r="X141" s="10">
        <f>IFERROR(LARGE(Z141:AL141,1),0)+IFERROR(LARGE(Z141:AL141,2),0)</f>
        <v>0</v>
      </c>
      <c r="Y141" s="10">
        <f>IFERROR(LARGE(Z141:AL141,3),0)+IFERROR(LARGE(Z141:AL141,4),0)</f>
        <v>0</v>
      </c>
      <c r="Z141" s="14" t="str">
        <f>IFERROR(VLOOKUP(A141,'Wiosenne 360 M'!$L$2:$R$18,7,0),"")</f>
        <v/>
      </c>
      <c r="AA141" s="36"/>
      <c r="AB141" s="36"/>
      <c r="AC141" s="14" t="str">
        <f>IFERROR(VLOOKUP($A141,'H51 100 M'!$AC$6:$AJ$153,7,0),"")</f>
        <v/>
      </c>
      <c r="AD141" s="14" t="str">
        <f>IFERROR(VLOOKUP($A141,'Harce M'!$K$6:$Q$26,7,0),"")</f>
        <v/>
      </c>
      <c r="AE141" s="14" t="str">
        <f>IFERROR(VLOOKUP($A141,'Grassor TR150 M'!$BL$4:$BR$10,7,0),"")</f>
        <v/>
      </c>
      <c r="AF141" s="36" t="str">
        <f>IFERROR(VLOOKUP($A141,'Pazur M'!$P$3:$V$29,7,0),"")</f>
        <v/>
      </c>
      <c r="AG141" s="14" t="str">
        <f>IFERROR(VLOOKUP($A141,'Szaga TR100 M'!$J$2:$P$25,7,0),"")</f>
        <v/>
      </c>
      <c r="AH141" s="36" t="str">
        <f>IFERROR(VLOOKUP($A141,'Odyseja M'!$G$2:$M$15,7,0),"")</f>
        <v/>
      </c>
      <c r="AI141" s="36" t="str">
        <f>IFERROR(VLOOKUP($A141,'Trudy M'!$K$2:$Q$18,7,0),"")</f>
        <v/>
      </c>
      <c r="AJ141" s="14" t="str">
        <f>IFERROR(VLOOKUP($A141,'H52 100 M'!$AC$6:$AI$201,7,0),"")</f>
        <v/>
      </c>
      <c r="AK141" s="14" t="str">
        <f>IFERROR(VLOOKUP($A141,'Azymut Orient M'!$O$2:$U$23,7,0),"")</f>
        <v/>
      </c>
      <c r="AL141" s="14" t="str">
        <f>IFERROR(VLOOKUP($A141,'Masakra TR100 M'!$AB$5:$AH$14,7,0),"")</f>
        <v/>
      </c>
      <c r="AM141" s="501">
        <f>MIN(COUNT(F141:W141)+MIN(COUNT(Z141:AL141)/2,2),6)</f>
        <v>2</v>
      </c>
      <c r="AN141" s="15">
        <f>COUNTIF(F141:W141,"=100")</f>
        <v>0</v>
      </c>
      <c r="AO141" s="15">
        <f>COUNTIF(Z141:AL141,"=50")</f>
        <v>0</v>
      </c>
    </row>
    <row r="142" spans="1:41">
      <c r="A142">
        <v>175</v>
      </c>
      <c r="B142" s="40" t="str">
        <f>VLOOKUP($A142,id!$C:$H,6,0)</f>
        <v>Staniszewski Bartosz</v>
      </c>
      <c r="C142" s="40">
        <f>VLOOKUP($A142,id!$C:$H,4,0)</f>
        <v>0</v>
      </c>
      <c r="D142" s="2">
        <f>IF(E141=E142,D141,ROW(B140))</f>
        <v>140</v>
      </c>
      <c r="E142" s="11">
        <f>LARGE(F142:Y142,1)+LARGE(F142:Y142,2)+IFERROR(LARGE(F142:Y142,3),0)+IFERROR(LARGE(F142:Y142,4),0)+IFERROR(LARGE(F142:Y142,5),0)+IFERROR(LARGE(F142:Y142,6),0)</f>
        <v>100.55346970407993</v>
      </c>
      <c r="F142" s="14"/>
      <c r="G142" s="14" t="str">
        <f>IFERROR(VLOOKUP($A142,'Złoto M'!AO:AU,7,0),"")</f>
        <v/>
      </c>
      <c r="H142" s="14">
        <f>IFERROR(VLOOKUP($A142,'H51 200 M'!$AL$6:$AS$99,7,0),"")</f>
        <v>60.540689671002177</v>
      </c>
      <c r="I142" s="14" t="str">
        <f>IFERROR(VLOOKUP($A142,'Dymno M'!$BD$3:$BJ$49,7,0),"")</f>
        <v/>
      </c>
      <c r="J142" s="37" t="str">
        <f>IFERROR(VLOOKUP($A142,'X Kompas M'!$L$2:$R$29,7,0),"")</f>
        <v/>
      </c>
      <c r="K142" s="16" t="str">
        <f>IFERROR(VLOOKUP($A142,'Dukty M'!$BH$2:$BN$42,7,0),"")</f>
        <v/>
      </c>
      <c r="L142" s="14" t="str">
        <f>IFERROR(VLOOKUP($A142,'Tropy M'!$O$2:$U$49,7,0),"")</f>
        <v/>
      </c>
      <c r="M142" s="14" t="str">
        <f>IFERROR(VLOOKUP($A142,'Grassor TR300 M'!$CR$4:$CX$37,7,0),"")</f>
        <v/>
      </c>
      <c r="N142" s="14" t="str">
        <f>IFERROR(VLOOKUP($A142,'BO M'!$S$4:$Y$46,7,0),"")</f>
        <v/>
      </c>
      <c r="O142" s="14" t="str">
        <f>IFERROR(VLOOKUP($A142,'Szaga TR150 M'!$J$2:$P$22,7,0),"")</f>
        <v/>
      </c>
      <c r="P142" s="14" t="str">
        <f>IFERROR(VLOOKUP($A142,'Rajd Konwalii M'!$L$2:$R$48,7,0),"")</f>
        <v/>
      </c>
      <c r="Q142" s="14" t="str">
        <f>IFERROR(VLOOKUP($A142,'Korno M'!$BE$1:$BK$53,7,0),"")</f>
        <v/>
      </c>
      <c r="R142" s="14" t="str">
        <f>IFERROR(VLOOKUP($A142,'Abentojra M'!$J$1:$P$48,7,0),"")</f>
        <v/>
      </c>
      <c r="S142" s="14" t="str">
        <f>IFERROR(VLOOKUP($A142,'Mordownik M'!$P$5:$V$54,7,0),"")</f>
        <v/>
      </c>
      <c r="T142" s="14" t="str">
        <f>IFERROR(VLOOKUP($A142,'XI Kompas M'!$M$1:$S$35,7,0),"")</f>
        <v/>
      </c>
      <c r="U142" s="14" t="str">
        <f>IFERROR(VLOOKUP($A142,'H52 200 M'!$AL$6:$AR$102,7,0),"")</f>
        <v/>
      </c>
      <c r="V142" s="14" t="str">
        <f>IFERROR(VLOOKUP($A142,'XII Szago M'!$AH$2:$AN$67,7,0),"")</f>
        <v/>
      </c>
      <c r="W142" s="14" t="str">
        <f>IFERROR(VLOOKUP($A142,'Masakra TR200 M'!$AN$5:$AT$34,7,0),"")</f>
        <v/>
      </c>
      <c r="X142" s="10">
        <f>IFERROR(LARGE(Z142:AL142,1),0)+IFERROR(LARGE(Z142:AL142,2),0)</f>
        <v>40.012780033077753</v>
      </c>
      <c r="Y142" s="10">
        <f>IFERROR(LARGE(Z142:AL142,3),0)+IFERROR(LARGE(Z142:AL142,4),0)</f>
        <v>0</v>
      </c>
      <c r="Z142" s="14" t="str">
        <f>IFERROR(VLOOKUP(A142,'Wiosenne 360 M'!$L$2:$R$18,7,0),"")</f>
        <v/>
      </c>
      <c r="AA142" s="36"/>
      <c r="AB142" s="36"/>
      <c r="AC142" s="14" t="str">
        <f>IFERROR(VLOOKUP($A142,'H51 100 M'!$AC$6:$AJ$153,7,0),"")</f>
        <v/>
      </c>
      <c r="AD142" s="14" t="str">
        <f>IFERROR(VLOOKUP($A142,'Harce M'!$K$6:$Q$26,7,0),"")</f>
        <v/>
      </c>
      <c r="AE142" s="14" t="str">
        <f>IFERROR(VLOOKUP($A142,'Grassor TR150 M'!$BL$4:$BR$10,7,0),"")</f>
        <v/>
      </c>
      <c r="AF142" s="36" t="str">
        <f>IFERROR(VLOOKUP($A142,'Pazur M'!$P$3:$V$29,7,0),"")</f>
        <v/>
      </c>
      <c r="AG142" s="14" t="str">
        <f>IFERROR(VLOOKUP($A142,'Szaga TR100 M'!$J$2:$P$25,7,0),"")</f>
        <v/>
      </c>
      <c r="AH142" s="36" t="str">
        <f>IFERROR(VLOOKUP($A142,'Odyseja M'!$G$2:$M$15,7,0),"")</f>
        <v/>
      </c>
      <c r="AI142" s="36" t="str">
        <f>IFERROR(VLOOKUP($A142,'Trudy M'!$K$2:$Q$18,7,0),"")</f>
        <v/>
      </c>
      <c r="AJ142" s="14">
        <f>IFERROR(VLOOKUP($A142,'H52 100 M'!$AC$6:$AI$201,7,0),"")</f>
        <v>40.012780033077753</v>
      </c>
      <c r="AK142" s="14" t="str">
        <f>IFERROR(VLOOKUP($A142,'Azymut Orient M'!$O$2:$U$23,7,0),"")</f>
        <v/>
      </c>
      <c r="AL142" s="14" t="str">
        <f>IFERROR(VLOOKUP($A142,'Masakra TR100 M'!$AB$5:$AH$14,7,0),"")</f>
        <v/>
      </c>
      <c r="AM142" s="501">
        <f>MIN(COUNT(F142:W142)+MIN(COUNT(Z142:AL142)/2,2),6)</f>
        <v>1.5</v>
      </c>
      <c r="AN142" s="15">
        <f>COUNTIF(F142:W142,"=100")</f>
        <v>0</v>
      </c>
      <c r="AO142" s="15">
        <f>COUNTIF(Z142:AL142,"=50")</f>
        <v>0</v>
      </c>
    </row>
    <row r="143" spans="1:41">
      <c r="A143">
        <v>58</v>
      </c>
      <c r="B143" s="40" t="str">
        <f>VLOOKUP($A143,id!$C:$H,6,0)</f>
        <v>Kliniewski Maciej</v>
      </c>
      <c r="C143" s="40">
        <f>VLOOKUP($A143,id!$C:$H,4,0)</f>
        <v>0</v>
      </c>
      <c r="D143" s="2">
        <f>IF(E142=E143,D142,ROW(B141))</f>
        <v>141</v>
      </c>
      <c r="E143" s="11">
        <f>LARGE(F143:Y143,1)+LARGE(F143:Y143,2)+IFERROR(LARGE(F143:Y143,3),0)+IFERROR(LARGE(F143:Y143,4),0)+IFERROR(LARGE(F143:Y143,5),0)+IFERROR(LARGE(F143:Y143,6),0)</f>
        <v>100</v>
      </c>
      <c r="F143" s="14"/>
      <c r="G143" s="14">
        <f>IFERROR(VLOOKUP($A143,'Złoto M'!AO:AU,7,0),"")</f>
        <v>100</v>
      </c>
      <c r="H143" s="14" t="str">
        <f>IFERROR(VLOOKUP($A143,'H51 200 M'!$AL$6:$AS$99,7,0),"")</f>
        <v/>
      </c>
      <c r="I143" s="14" t="str">
        <f>IFERROR(VLOOKUP($A143,'Dymno M'!$BD$3:$BJ$49,7,0),"")</f>
        <v/>
      </c>
      <c r="J143" s="37" t="str">
        <f>IFERROR(VLOOKUP($A143,'X Kompas M'!$L$2:$R$29,7,0),"")</f>
        <v/>
      </c>
      <c r="K143" s="16" t="str">
        <f>IFERROR(VLOOKUP($A143,'Dukty M'!$BH$2:$BN$42,7,0),"")</f>
        <v/>
      </c>
      <c r="L143" s="14" t="str">
        <f>IFERROR(VLOOKUP($A143,'Tropy M'!$O$2:$U$49,7,0),"")</f>
        <v/>
      </c>
      <c r="M143" s="14" t="str">
        <f>IFERROR(VLOOKUP($A143,'Grassor TR300 M'!$CR$4:$CX$37,7,0),"")</f>
        <v/>
      </c>
      <c r="N143" s="14" t="str">
        <f>IFERROR(VLOOKUP($A143,'BO M'!$S$4:$Y$46,7,0),"")</f>
        <v/>
      </c>
      <c r="O143" s="14" t="str">
        <f>IFERROR(VLOOKUP($A143,'Szaga TR150 M'!$J$2:$P$22,7,0),"")</f>
        <v/>
      </c>
      <c r="P143" s="14" t="str">
        <f>IFERROR(VLOOKUP($A143,'Rajd Konwalii M'!$L$2:$R$48,7,0),"")</f>
        <v/>
      </c>
      <c r="Q143" s="14" t="str">
        <f>IFERROR(VLOOKUP($A143,'Korno M'!$BE$1:$BK$53,7,0),"")</f>
        <v/>
      </c>
      <c r="R143" s="14" t="str">
        <f>IFERROR(VLOOKUP($A143,'Abentojra M'!$J$1:$P$48,7,0),"")</f>
        <v/>
      </c>
      <c r="S143" s="14" t="str">
        <f>IFERROR(VLOOKUP($A143,'Mordownik M'!$P$5:$V$54,7,0),"")</f>
        <v/>
      </c>
      <c r="T143" s="14" t="str">
        <f>IFERROR(VLOOKUP($A143,'XI Kompas M'!$M$1:$S$35,7,0),"")</f>
        <v/>
      </c>
      <c r="U143" s="14" t="str">
        <f>IFERROR(VLOOKUP($A143,'H52 200 M'!$AL$6:$AR$102,7,0),"")</f>
        <v/>
      </c>
      <c r="V143" s="14" t="str">
        <f>IFERROR(VLOOKUP($A143,'XII Szago M'!$AH$2:$AN$67,7,0),"")</f>
        <v/>
      </c>
      <c r="W143" s="14" t="str">
        <f>IFERROR(VLOOKUP($A143,'Masakra TR200 M'!$AN$5:$AT$34,7,0),"")</f>
        <v/>
      </c>
      <c r="X143" s="10">
        <f>IFERROR(LARGE(Z143:AL143,1),0)+IFERROR(LARGE(Z143:AL143,2),0)</f>
        <v>0</v>
      </c>
      <c r="Y143" s="10">
        <f>IFERROR(LARGE(Z143:AL143,3),0)+IFERROR(LARGE(Z143:AL143,4),0)</f>
        <v>0</v>
      </c>
      <c r="Z143" s="14" t="str">
        <f>IFERROR(VLOOKUP(A143,'Wiosenne 360 M'!$L$2:$R$18,7,0),"")</f>
        <v/>
      </c>
      <c r="AA143" s="36" t="str">
        <f>IFERROR(VLOOKUP(A143,'NMnO M'!$AX$5:$BD$43,7,0),"")</f>
        <v/>
      </c>
      <c r="AB143" s="36" t="str">
        <f>IFERROR(VLOOKUP(A143,'XI Szago M'!$J$3:$Q$50,7,0),"")</f>
        <v/>
      </c>
      <c r="AC143" s="14" t="str">
        <f>IFERROR(VLOOKUP($A143,'H51 100 M'!$AC$6:$AJ$153,7,0),"")</f>
        <v/>
      </c>
      <c r="AD143" s="14" t="str">
        <f>IFERROR(VLOOKUP($A143,'Harce M'!$K$6:$Q$26,7,0),"")</f>
        <v/>
      </c>
      <c r="AE143" s="14" t="str">
        <f>IFERROR(VLOOKUP($A143,'Grassor TR150 M'!$BL$4:$BR$10,7,0),"")</f>
        <v/>
      </c>
      <c r="AF143" s="36" t="str">
        <f>IFERROR(VLOOKUP($A143,'Pazur M'!$P$3:$V$29,7,0),"")</f>
        <v/>
      </c>
      <c r="AG143" s="14" t="str">
        <f>IFERROR(VLOOKUP($A143,'Szaga TR100 M'!$J$2:$P$25,7,0),"")</f>
        <v/>
      </c>
      <c r="AH143" s="36" t="str">
        <f>IFERROR(VLOOKUP($A143,'Odyseja M'!$G$2:$M$15,7,0),"")</f>
        <v/>
      </c>
      <c r="AI143" s="36" t="str">
        <f>IFERROR(VLOOKUP($A143,'Trudy M'!$K$2:$Q$18,7,0),"")</f>
        <v/>
      </c>
      <c r="AJ143" s="14" t="str">
        <f>IFERROR(VLOOKUP($A143,'H52 100 M'!$AC$6:$AI$201,7,0),"")</f>
        <v/>
      </c>
      <c r="AK143" s="14" t="str">
        <f>IFERROR(VLOOKUP($A143,'Azymut Orient M'!$O$2:$U$23,7,0),"")</f>
        <v/>
      </c>
      <c r="AL143" s="14" t="str">
        <f>IFERROR(VLOOKUP($A143,'Masakra TR100 M'!$AB$5:$AH$14,7,0),"")</f>
        <v/>
      </c>
      <c r="AM143" s="501">
        <f>MIN(COUNT(F143:W143)+MIN(COUNT(Z143:AL143)/2,2),6)</f>
        <v>1</v>
      </c>
      <c r="AN143" s="15">
        <f>COUNTIF(F143:W143,"=100")</f>
        <v>1</v>
      </c>
      <c r="AO143" s="15">
        <f>COUNTIF(Z143:AL143,"=50")</f>
        <v>0</v>
      </c>
    </row>
    <row r="144" spans="1:41">
      <c r="A144">
        <v>740</v>
      </c>
      <c r="B144" s="40" t="str">
        <f>VLOOKUP($A144,id!$C:$H,6,0)</f>
        <v>Mantycki Paweł</v>
      </c>
      <c r="C144" s="40" t="str">
        <f>VLOOKUP($A144,id!$C:$H,4,0)</f>
        <v>BikeBoys.pl CadMario Team</v>
      </c>
      <c r="D144" s="2">
        <f>IF(E143=E144,D143,ROW(B142))</f>
        <v>141</v>
      </c>
      <c r="E144" s="11">
        <f>LARGE(F144:Y144,1)+LARGE(F144:Y144,2)+IFERROR(LARGE(F144:Y144,3),0)+IFERROR(LARGE(F144:Y144,4),0)+IFERROR(LARGE(F144:Y144,5),0)+IFERROR(LARGE(F144:Y144,6),0)</f>
        <v>100</v>
      </c>
      <c r="F144" s="14"/>
      <c r="G144" s="14"/>
      <c r="H144" s="14"/>
      <c r="I144" s="14"/>
      <c r="J144" s="37"/>
      <c r="K144" s="16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>
        <f>IFERROR(VLOOKUP($A144,'Masakra TR200 M'!$AN$5:$AT$34,7,0),"")</f>
        <v>100</v>
      </c>
      <c r="X144" s="10">
        <f>IFERROR(LARGE(Z144:AL144,1),0)+IFERROR(LARGE(Z144:AL144,2),0)</f>
        <v>0</v>
      </c>
      <c r="Y144" s="10">
        <f>IFERROR(LARGE(Z144:AL144,3),0)+IFERROR(LARGE(Z144:AL144,4),0)</f>
        <v>0</v>
      </c>
      <c r="Z144" s="14"/>
      <c r="AA144" s="36"/>
      <c r="AB144" s="36"/>
      <c r="AC144" s="14"/>
      <c r="AD144" s="14"/>
      <c r="AE144" s="14"/>
      <c r="AF144" s="36"/>
      <c r="AG144" s="14"/>
      <c r="AH144" s="36"/>
      <c r="AI144" s="36"/>
      <c r="AJ144" s="14"/>
      <c r="AK144" s="14"/>
      <c r="AL144" s="14" t="str">
        <f>IFERROR(VLOOKUP($A144,'Masakra TR100 M'!$AB$5:$AH$14,7,0),"")</f>
        <v/>
      </c>
      <c r="AM144" s="501">
        <f>MIN(COUNT(F144:W144)+MIN(COUNT(Z144:AL144)/2,2),6)</f>
        <v>1</v>
      </c>
      <c r="AN144" s="15">
        <f>COUNTIF(F144:W144,"=100")</f>
        <v>1</v>
      </c>
      <c r="AO144" s="15">
        <f>COUNTIF(Z144:AL144,"=50")</f>
        <v>0</v>
      </c>
    </row>
    <row r="145" spans="1:41">
      <c r="A145">
        <v>466</v>
      </c>
      <c r="B145" s="40" t="str">
        <f>VLOOKUP($A145,id!$C:$H,6,0)</f>
        <v>BESZTERDA SEBASTIAN</v>
      </c>
      <c r="C145" s="40" t="str">
        <f>VLOOKUP($A145,id!$C:$H,4,0)</f>
        <v>Nietoperze Koszalin</v>
      </c>
      <c r="D145" s="2">
        <f>IF(E144=E145,D144,ROW(B143))</f>
        <v>143</v>
      </c>
      <c r="E145" s="11">
        <f>LARGE(F145:Y145,1)+LARGE(F145:Y145,2)+IFERROR(LARGE(F145:Y145,3),0)+IFERROR(LARGE(F145:Y145,4),0)+IFERROR(LARGE(F145:Y145,5),0)+IFERROR(LARGE(F145:Y145,6),0)</f>
        <v>99.151254027439961</v>
      </c>
      <c r="F145" s="14"/>
      <c r="G145" s="14"/>
      <c r="H145" s="14"/>
      <c r="I145" s="14"/>
      <c r="J145" s="37"/>
      <c r="K145" s="16"/>
      <c r="L145" s="14"/>
      <c r="M145" s="14"/>
      <c r="N145" s="14"/>
      <c r="O145" s="14" t="str">
        <f>IFERROR(VLOOKUP($A145,'Szaga TR150 M'!$J$2:$P$22,7,0),"")</f>
        <v/>
      </c>
      <c r="P145" s="14" t="str">
        <f>IFERROR(VLOOKUP($A145,'Rajd Konwalii M'!$L$2:$R$48,7,0),"")</f>
        <v/>
      </c>
      <c r="Q145" s="14" t="str">
        <f>IFERROR(VLOOKUP($A145,'Korno M'!$BE$1:$BK$53,7,0),"")</f>
        <v/>
      </c>
      <c r="R145" s="14" t="str">
        <f>IFERROR(VLOOKUP($A145,'Abentojra M'!$J$1:$P$48,7,0),"")</f>
        <v/>
      </c>
      <c r="S145" s="14" t="str">
        <f>IFERROR(VLOOKUP($A145,'Mordownik M'!$P$5:$V$54,7,0),"")</f>
        <v/>
      </c>
      <c r="T145" s="14" t="str">
        <f>IFERROR(VLOOKUP($A145,'XI Kompas M'!$M$1:$S$35,7,0),"")</f>
        <v/>
      </c>
      <c r="U145" s="14" t="str">
        <f>IFERROR(VLOOKUP($A145,'H52 200 M'!$AL$6:$AR$102,7,0),"")</f>
        <v/>
      </c>
      <c r="V145" s="14" t="str">
        <f>IFERROR(VLOOKUP($A145,'XII Szago M'!$AH$2:$AN$67,7,0),"")</f>
        <v/>
      </c>
      <c r="W145" s="14" t="str">
        <f>IFERROR(VLOOKUP($A145,'Masakra TR200 M'!$AN$5:$AT$34,7,0),"")</f>
        <v/>
      </c>
      <c r="X145" s="10">
        <f>IFERROR(LARGE(Z145:AL145,1),0)+IFERROR(LARGE(Z145:AL145,2),0)</f>
        <v>68.415323291509225</v>
      </c>
      <c r="Y145" s="10">
        <f>IFERROR(LARGE(Z145:AL145,3),0)+IFERROR(LARGE(Z145:AL145,4),0)</f>
        <v>30.735930735930737</v>
      </c>
      <c r="Z145" s="14"/>
      <c r="AA145" s="36"/>
      <c r="AB145" s="36"/>
      <c r="AC145" s="14"/>
      <c r="AD145" s="14"/>
      <c r="AE145" s="14"/>
      <c r="AF145" s="36">
        <f>IFERROR(VLOOKUP($A145,'Pazur M'!$P$3:$V$29,7,0),"")</f>
        <v>36.377372627372594</v>
      </c>
      <c r="AG145" s="14" t="str">
        <f>IFERROR(VLOOKUP($A145,'Szaga TR100 M'!$J$2:$P$25,7,0),"")</f>
        <v/>
      </c>
      <c r="AH145" s="36" t="str">
        <f>IFERROR(VLOOKUP($A145,'Odyseja M'!$G$2:$M$15,7,0),"")</f>
        <v/>
      </c>
      <c r="AI145" s="36">
        <f>IFERROR(VLOOKUP($A145,'Trudy M'!$K$2:$Q$18,7,0),"")</f>
        <v>32.037950664136623</v>
      </c>
      <c r="AJ145" s="14" t="str">
        <f>IFERROR(VLOOKUP($A145,'H52 100 M'!$AC$6:$AI$201,7,0),"")</f>
        <v/>
      </c>
      <c r="AK145" s="14" t="str">
        <f>IFERROR(VLOOKUP($A145,'Azymut Orient M'!$O$2:$U$23,7,0),"")</f>
        <v/>
      </c>
      <c r="AL145" s="14">
        <f>IFERROR(VLOOKUP($A145,'Masakra TR100 M'!$AB$5:$AH$14,7,0),"")</f>
        <v>30.735930735930737</v>
      </c>
      <c r="AM145" s="501">
        <f>MIN(COUNT(F145:W145)+MIN(COUNT(Z145:AL145)/2,2),6)</f>
        <v>1.5</v>
      </c>
      <c r="AN145" s="15">
        <f>COUNTIF(F145:W145,"=100")</f>
        <v>0</v>
      </c>
      <c r="AO145" s="15">
        <f>COUNTIF(Z145:AL145,"=50")</f>
        <v>0</v>
      </c>
    </row>
    <row r="146" spans="1:41">
      <c r="A146">
        <v>77</v>
      </c>
      <c r="B146" s="40" t="str">
        <f>VLOOKUP($A146,id!$C:$H,6,0)</f>
        <v>Szopa Krzysztof</v>
      </c>
      <c r="C146" s="40" t="str">
        <f>VLOOKUP($A146,id!$C:$H,4,0)</f>
        <v>SISU-OWB team</v>
      </c>
      <c r="D146" s="2">
        <f>IF(E145=E146,D145,ROW(B144))</f>
        <v>144</v>
      </c>
      <c r="E146" s="11">
        <f>LARGE(F146:Y146,1)+LARGE(F146:Y146,2)+IFERROR(LARGE(F146:Y146,3),0)+IFERROR(LARGE(F146:Y146,4),0)+IFERROR(LARGE(F146:Y146,5),0)+IFERROR(LARGE(F146:Y146,6),0)</f>
        <v>98.932089090588676</v>
      </c>
      <c r="F146" s="14"/>
      <c r="G146" s="14">
        <f>IFERROR(VLOOKUP($A146,'Złoto M'!AO:AU,7,0),"")</f>
        <v>62.231520223152025</v>
      </c>
      <c r="H146" s="14" t="str">
        <f>IFERROR(VLOOKUP($A146,'H51 200 M'!$AL$6:$AS$99,7,0),"")</f>
        <v/>
      </c>
      <c r="I146" s="14" t="str">
        <f>IFERROR(VLOOKUP($A146,'Dymno M'!$BD$3:$BJ$49,7,0),"")</f>
        <v/>
      </c>
      <c r="J146" s="37" t="str">
        <f>IFERROR(VLOOKUP($A146,'X Kompas M'!$L$2:$R$29,7,0),"")</f>
        <v/>
      </c>
      <c r="K146" s="16" t="str">
        <f>IFERROR(VLOOKUP($A146,'Dukty M'!$BH$2:$BN$42,7,0),"")</f>
        <v/>
      </c>
      <c r="L146" s="14" t="str">
        <f>IFERROR(VLOOKUP($A146,'Tropy M'!$O$2:$U$49,7,0),"")</f>
        <v/>
      </c>
      <c r="M146" s="14" t="str">
        <f>IFERROR(VLOOKUP($A146,'Grassor TR300 M'!$CR$4:$CX$37,7,0),"")</f>
        <v/>
      </c>
      <c r="N146" s="14" t="str">
        <f>IFERROR(VLOOKUP($A146,'BO M'!$S$4:$Y$46,7,0),"")</f>
        <v/>
      </c>
      <c r="O146" s="14" t="str">
        <f>IFERROR(VLOOKUP($A146,'Szaga TR150 M'!$J$2:$P$22,7,0),"")</f>
        <v/>
      </c>
      <c r="P146" s="14" t="str">
        <f>IFERROR(VLOOKUP($A146,'Rajd Konwalii M'!$L$2:$R$48,7,0),"")</f>
        <v/>
      </c>
      <c r="Q146" s="14" t="str">
        <f>IFERROR(VLOOKUP($A146,'Korno M'!$BE$1:$BK$53,7,0),"")</f>
        <v/>
      </c>
      <c r="R146" s="14" t="str">
        <f>IFERROR(VLOOKUP($A146,'Abentojra M'!$J$1:$P$48,7,0),"")</f>
        <v/>
      </c>
      <c r="S146" s="14" t="str">
        <f>IFERROR(VLOOKUP($A146,'Mordownik M'!$P$5:$V$54,7,0),"")</f>
        <v/>
      </c>
      <c r="T146" s="14" t="str">
        <f>IFERROR(VLOOKUP($A146,'XI Kompas M'!$M$1:$S$35,7,0),"")</f>
        <v/>
      </c>
      <c r="U146" s="14" t="str">
        <f>IFERROR(VLOOKUP($A146,'H52 200 M'!$AL$6:$AR$102,7,0),"")</f>
        <v/>
      </c>
      <c r="V146" s="14" t="str">
        <f>IFERROR(VLOOKUP($A146,'XII Szago M'!$AH$2:$AN$67,7,0),"")</f>
        <v/>
      </c>
      <c r="W146" s="14" t="str">
        <f>IFERROR(VLOOKUP($A146,'Masakra TR200 M'!$AN$5:$AT$34,7,0),"")</f>
        <v/>
      </c>
      <c r="X146" s="10">
        <f>IFERROR(LARGE(Z146:AL146,1),0)+IFERROR(LARGE(Z146:AL146,2),0)</f>
        <v>36.700568867436658</v>
      </c>
      <c r="Y146" s="10">
        <f>IFERROR(LARGE(Z146:AL146,3),0)+IFERROR(LARGE(Z146:AL146,4),0)</f>
        <v>0</v>
      </c>
      <c r="Z146" s="14" t="str">
        <f>IFERROR(VLOOKUP(A146,'Wiosenne 360 M'!$L$2:$R$18,7,0),"")</f>
        <v/>
      </c>
      <c r="AA146" s="36" t="str">
        <f>IFERROR(VLOOKUP(A146,'NMnO M'!$AX$5:$BD$43,7,0),"")</f>
        <v/>
      </c>
      <c r="AB146" s="36" t="str">
        <f>IFERROR(VLOOKUP(A146,'XI Szago M'!$J$3:$Q$50,7,0),"")</f>
        <v/>
      </c>
      <c r="AC146" s="14" t="str">
        <f>IFERROR(VLOOKUP($A146,'H51 100 M'!$AC$6:$AJ$153,7,0),"")</f>
        <v/>
      </c>
      <c r="AD146" s="14" t="str">
        <f>IFERROR(VLOOKUP($A146,'Harce M'!$K$6:$Q$26,7,0),"")</f>
        <v/>
      </c>
      <c r="AE146" s="14" t="str">
        <f>IFERROR(VLOOKUP($A146,'Grassor TR150 M'!$BL$4:$BR$10,7,0),"")</f>
        <v/>
      </c>
      <c r="AF146" s="36" t="str">
        <f>IFERROR(VLOOKUP($A146,'Pazur M'!$P$3:$V$29,7,0),"")</f>
        <v/>
      </c>
      <c r="AG146" s="14" t="str">
        <f>IFERROR(VLOOKUP($A146,'Szaga TR100 M'!$J$2:$P$25,7,0),"")</f>
        <v/>
      </c>
      <c r="AH146" s="36" t="str">
        <f>IFERROR(VLOOKUP($A146,'Odyseja M'!$G$2:$M$15,7,0),"")</f>
        <v/>
      </c>
      <c r="AI146" s="36" t="str">
        <f>IFERROR(VLOOKUP($A146,'Trudy M'!$K$2:$Q$18,7,0),"")</f>
        <v/>
      </c>
      <c r="AJ146" s="14">
        <f>IFERROR(VLOOKUP($A146,'H52 100 M'!$AC$6:$AI$201,7,0),"")</f>
        <v>36.700568867436658</v>
      </c>
      <c r="AK146" s="14" t="str">
        <f>IFERROR(VLOOKUP($A146,'Azymut Orient M'!$O$2:$U$23,7,0),"")</f>
        <v/>
      </c>
      <c r="AL146" s="14" t="str">
        <f>IFERROR(VLOOKUP($A146,'Masakra TR100 M'!$AB$5:$AH$14,7,0),"")</f>
        <v/>
      </c>
      <c r="AM146" s="501">
        <f>MIN(COUNT(F146:W146)+MIN(COUNT(Z146:AL146)/2,2),6)</f>
        <v>1.5</v>
      </c>
      <c r="AN146" s="15">
        <f>COUNTIF(F146:W146,"=100")</f>
        <v>0</v>
      </c>
      <c r="AO146" s="15">
        <f>COUNTIF(Z146:AL146,"=50")</f>
        <v>0</v>
      </c>
    </row>
    <row r="147" spans="1:41">
      <c r="A147">
        <v>473</v>
      </c>
      <c r="B147" s="40" t="str">
        <f>VLOOKUP($A147,id!$C:$H,6,0)</f>
        <v>Błaszczyk Dariusz</v>
      </c>
      <c r="C147" s="40">
        <f>VLOOKUP($A147,id!$C:$H,4,0)</f>
        <v>0</v>
      </c>
      <c r="D147" s="2">
        <f>IF(E146=E147,D146,ROW(B145))</f>
        <v>145</v>
      </c>
      <c r="E147" s="11">
        <f>LARGE(F147:Y147,1)+LARGE(F147:Y147,2)+IFERROR(LARGE(F147:Y147,3),0)+IFERROR(LARGE(F147:Y147,4),0)+IFERROR(LARGE(F147:Y147,5),0)+IFERROR(LARGE(F147:Y147,6),0)</f>
        <v>96.909409917813264</v>
      </c>
      <c r="F147" s="14"/>
      <c r="G147" s="14"/>
      <c r="H147" s="14"/>
      <c r="I147" s="14"/>
      <c r="J147" s="37"/>
      <c r="K147" s="16"/>
      <c r="L147" s="14"/>
      <c r="M147" s="14"/>
      <c r="N147" s="14"/>
      <c r="O147" s="14" t="str">
        <f>IFERROR(VLOOKUP($A147,'Szaga TR150 M'!$J$2:$P$22,7,0),"")</f>
        <v/>
      </c>
      <c r="P147" s="14">
        <f>IFERROR(VLOOKUP($A147,'Rajd Konwalii M'!$L$2:$R$48,7,0),"")</f>
        <v>59.497645211930923</v>
      </c>
      <c r="Q147" s="14" t="str">
        <f>IFERROR(VLOOKUP($A147,'Korno M'!$BE$1:$BK$53,7,0),"")</f>
        <v/>
      </c>
      <c r="R147" s="14" t="str">
        <f>IFERROR(VLOOKUP($A147,'Abentojra M'!$J$1:$P$48,7,0),"")</f>
        <v/>
      </c>
      <c r="S147" s="14" t="str">
        <f>IFERROR(VLOOKUP($A147,'Mordownik M'!$P$5:$V$54,7,0),"")</f>
        <v/>
      </c>
      <c r="T147" s="14" t="str">
        <f>IFERROR(VLOOKUP($A147,'XI Kompas M'!$M$1:$S$35,7,0),"")</f>
        <v/>
      </c>
      <c r="U147" s="14" t="str">
        <f>IFERROR(VLOOKUP($A147,'H52 200 M'!$AL$6:$AR$102,7,0),"")</f>
        <v/>
      </c>
      <c r="V147" s="14" t="str">
        <f>IFERROR(VLOOKUP($A147,'XII Szago M'!$AH$2:$AN$67,7,0),"")</f>
        <v/>
      </c>
      <c r="W147" s="14" t="str">
        <f>IFERROR(VLOOKUP($A147,'Masakra TR200 M'!$AN$5:$AT$34,7,0),"")</f>
        <v/>
      </c>
      <c r="X147" s="10">
        <f>IFERROR(LARGE(Z147:AL147,1),0)+IFERROR(LARGE(Z147:AL147,2),0)</f>
        <v>37.411764705882348</v>
      </c>
      <c r="Y147" s="10">
        <f>IFERROR(LARGE(Z147:AL147,3),0)+IFERROR(LARGE(Z147:AL147,4),0)</f>
        <v>0</v>
      </c>
      <c r="Z147" s="14"/>
      <c r="AA147" s="36"/>
      <c r="AB147" s="36"/>
      <c r="AC147" s="14"/>
      <c r="AD147" s="14"/>
      <c r="AE147" s="14"/>
      <c r="AF147" s="36"/>
      <c r="AG147" s="14">
        <f>IFERROR(VLOOKUP($A147,'Szaga TR100 M'!$J$2:$P$25,7,0),"")</f>
        <v>37.411764705882348</v>
      </c>
      <c r="AH147" s="36" t="str">
        <f>IFERROR(VLOOKUP($A147,'Odyseja M'!$G$2:$M$15,7,0),"")</f>
        <v/>
      </c>
      <c r="AI147" s="36" t="str">
        <f>IFERROR(VLOOKUP($A147,'Trudy M'!$K$2:$Q$18,7,0),"")</f>
        <v/>
      </c>
      <c r="AJ147" s="14" t="str">
        <f>IFERROR(VLOOKUP($A147,'H52 100 M'!$AC$6:$AI$201,7,0),"")</f>
        <v/>
      </c>
      <c r="AK147" s="14" t="str">
        <f>IFERROR(VLOOKUP($A147,'Azymut Orient M'!$O$2:$U$23,7,0),"")</f>
        <v/>
      </c>
      <c r="AL147" s="14" t="str">
        <f>IFERROR(VLOOKUP($A147,'Masakra TR100 M'!$AB$5:$AH$14,7,0),"")</f>
        <v/>
      </c>
      <c r="AM147" s="501">
        <f>MIN(COUNT(F147:W147)+MIN(COUNT(Z147:AL147)/2,2),6)</f>
        <v>1.5</v>
      </c>
      <c r="AN147" s="15">
        <f>COUNTIF(F147:W147,"=100")</f>
        <v>0</v>
      </c>
      <c r="AO147" s="15">
        <f>COUNTIF(Z147:AL147,"=50")</f>
        <v>0</v>
      </c>
    </row>
    <row r="148" spans="1:41">
      <c r="A148">
        <v>222</v>
      </c>
      <c r="B148" s="40" t="str">
        <f>VLOOKUP($A148,id!$C:$H,6,0)</f>
        <v>Nowak Remik</v>
      </c>
      <c r="C148" s="40" t="str">
        <f>VLOOKUP($A148,id!$C:$H,4,0)</f>
        <v>KS Hades</v>
      </c>
      <c r="D148" s="2">
        <f>IF(E147=E148,D147,ROW(B146))</f>
        <v>146</v>
      </c>
      <c r="E148" s="11">
        <f>LARGE(F148:Y148,1)+LARGE(F148:Y148,2)+IFERROR(LARGE(F148:Y148,3),0)+IFERROR(LARGE(F148:Y148,4),0)+IFERROR(LARGE(F148:Y148,5),0)+IFERROR(LARGE(F148:Y148,6),0)</f>
        <v>93.908356357175222</v>
      </c>
      <c r="F148" s="14"/>
      <c r="G148" s="14" t="str">
        <f>IFERROR(VLOOKUP($A148,'Złoto M'!AO:AU,7,0),"")</f>
        <v/>
      </c>
      <c r="H148" s="14" t="str">
        <f>IFERROR(VLOOKUP($A148,'H51 200 M'!$AL$6:$AS$99,7,0),"")</f>
        <v/>
      </c>
      <c r="I148" s="14" t="str">
        <f>IFERROR(VLOOKUP($A148,'Dymno M'!$BD$3:$BJ$49,7,0),"")</f>
        <v/>
      </c>
      <c r="J148" s="37" t="str">
        <f>IFERROR(VLOOKUP($A148,'X Kompas M'!$L$2:$R$29,7,0),"")</f>
        <v/>
      </c>
      <c r="K148" s="16" t="str">
        <f>IFERROR(VLOOKUP($A148,'Dukty M'!$BH$2:$BN$42,7,0),"")</f>
        <v/>
      </c>
      <c r="L148" s="14" t="str">
        <f>IFERROR(VLOOKUP($A148,'Tropy M'!$O$2:$U$49,7,0),"")</f>
        <v/>
      </c>
      <c r="M148" s="14" t="str">
        <f>IFERROR(VLOOKUP($A148,'Grassor TR300 M'!$CR$4:$CX$37,7,0),"")</f>
        <v/>
      </c>
      <c r="N148" s="14" t="str">
        <f>IFERROR(VLOOKUP($A148,'BO M'!$S$4:$Y$46,7,0),"")</f>
        <v/>
      </c>
      <c r="O148" s="14" t="str">
        <f>IFERROR(VLOOKUP($A148,'Szaga TR150 M'!$J$2:$P$22,7,0),"")</f>
        <v/>
      </c>
      <c r="P148" s="14" t="str">
        <f>IFERROR(VLOOKUP($A148,'Rajd Konwalii M'!$L$2:$R$48,7,0),"")</f>
        <v/>
      </c>
      <c r="Q148" s="14" t="str">
        <f>IFERROR(VLOOKUP($A148,'Korno M'!$BE$1:$BK$53,7,0),"")</f>
        <v/>
      </c>
      <c r="R148" s="14" t="str">
        <f>IFERROR(VLOOKUP($A148,'Abentojra M'!$J$1:$P$48,7,0),"")</f>
        <v/>
      </c>
      <c r="S148" s="14" t="str">
        <f>IFERROR(VLOOKUP($A148,'Mordownik M'!$P$5:$V$54,7,0),"")</f>
        <v/>
      </c>
      <c r="T148" s="14" t="str">
        <f>IFERROR(VLOOKUP($A148,'XI Kompas M'!$M$1:$S$35,7,0),"")</f>
        <v/>
      </c>
      <c r="U148" s="14" t="str">
        <f>IFERROR(VLOOKUP($A148,'H52 200 M'!$AL$6:$AR$102,7,0),"")</f>
        <v/>
      </c>
      <c r="V148" s="14" t="str">
        <f>IFERROR(VLOOKUP($A148,'XII Szago M'!$AH$2:$AN$67,7,0),"")</f>
        <v/>
      </c>
      <c r="W148" s="14" t="str">
        <f>IFERROR(VLOOKUP($A148,'Masakra TR200 M'!$AN$5:$AT$34,7,0),"")</f>
        <v/>
      </c>
      <c r="X148" s="10">
        <f>IFERROR(LARGE(Z148:AL148,1),0)+IFERROR(LARGE(Z148:AL148,2),0)</f>
        <v>93.908356357175222</v>
      </c>
      <c r="Y148" s="10">
        <f>IFERROR(LARGE(Z148:AL148,3),0)+IFERROR(LARGE(Z148:AL148,4),0)</f>
        <v>0</v>
      </c>
      <c r="Z148" s="14" t="str">
        <f>IFERROR(VLOOKUP(A148,'Wiosenne 360 M'!$L$2:$R$18,7,0),"")</f>
        <v/>
      </c>
      <c r="AA148" s="36"/>
      <c r="AB148" s="36"/>
      <c r="AC148" s="14">
        <f>IFERROR(VLOOKUP($A148,'H51 100 M'!$AC$6:$AJ$153,7,0),"")</f>
        <v>48.164726947179943</v>
      </c>
      <c r="AD148" s="14" t="str">
        <f>IFERROR(VLOOKUP($A148,'Harce M'!$K$6:$Q$26,7,0),"")</f>
        <v/>
      </c>
      <c r="AE148" s="14" t="str">
        <f>IFERROR(VLOOKUP($A148,'Grassor TR150 M'!$BL$4:$BR$10,7,0),"")</f>
        <v/>
      </c>
      <c r="AF148" s="36" t="str">
        <f>IFERROR(VLOOKUP($A148,'Pazur M'!$P$3:$V$29,7,0),"")</f>
        <v/>
      </c>
      <c r="AG148" s="14" t="str">
        <f>IFERROR(VLOOKUP($A148,'Szaga TR100 M'!$J$2:$P$25,7,0),"")</f>
        <v/>
      </c>
      <c r="AH148" s="36" t="str">
        <f>IFERROR(VLOOKUP($A148,'Odyseja M'!$G$2:$M$15,7,0),"")</f>
        <v/>
      </c>
      <c r="AI148" s="36" t="str">
        <f>IFERROR(VLOOKUP($A148,'Trudy M'!$K$2:$Q$18,7,0),"")</f>
        <v/>
      </c>
      <c r="AJ148" s="14">
        <f>IFERROR(VLOOKUP($A148,'H52 100 M'!$AC$6:$AI$201,7,0),"")</f>
        <v>45.743629409995279</v>
      </c>
      <c r="AK148" s="14" t="str">
        <f>IFERROR(VLOOKUP($A148,'Azymut Orient M'!$O$2:$U$23,7,0),"")</f>
        <v/>
      </c>
      <c r="AL148" s="14" t="str">
        <f>IFERROR(VLOOKUP($A148,'Masakra TR100 M'!$AB$5:$AH$14,7,0),"")</f>
        <v/>
      </c>
      <c r="AM148" s="501">
        <f>MIN(COUNT(F148:W148)+MIN(COUNT(Z148:AL148)/2,2),6)</f>
        <v>1</v>
      </c>
      <c r="AN148" s="15">
        <f>COUNTIF(F148:W148,"=100")</f>
        <v>0</v>
      </c>
      <c r="AO148" s="15">
        <f>COUNTIF(Z148:AL148,"=50")</f>
        <v>0</v>
      </c>
    </row>
    <row r="149" spans="1:41">
      <c r="A149">
        <v>78</v>
      </c>
      <c r="B149" s="40" t="str">
        <f>VLOOKUP($A149,id!$C:$H,6,0)</f>
        <v>Sopoliński Karol</v>
      </c>
      <c r="C149" s="40" t="str">
        <f>VLOOKUP($A149,id!$C:$H,4,0)</f>
        <v>SISU-OWB team</v>
      </c>
      <c r="D149" s="2">
        <f>IF(E148=E149,D148,ROW(B147))</f>
        <v>147</v>
      </c>
      <c r="E149" s="11">
        <f>LARGE(F149:Y149,1)+LARGE(F149:Y149,2)+IFERROR(LARGE(F149:Y149,3),0)+IFERROR(LARGE(F149:Y149,4),0)+IFERROR(LARGE(F149:Y149,5),0)+IFERROR(LARGE(F149:Y149,6),0)</f>
        <v>93.862267349588819</v>
      </c>
      <c r="F149" s="14"/>
      <c r="G149" s="14">
        <f>IFERROR(VLOOKUP($A149,'Złoto M'!AO:AU,7,0),"")</f>
        <v>62.231520223152025</v>
      </c>
      <c r="H149" s="14" t="str">
        <f>IFERROR(VLOOKUP($A149,'H51 200 M'!$AL$6:$AS$99,7,0),"")</f>
        <v/>
      </c>
      <c r="I149" s="14" t="str">
        <f>IFERROR(VLOOKUP($A149,'Dymno M'!$BD$3:$BJ$49,7,0),"")</f>
        <v/>
      </c>
      <c r="J149" s="37" t="str">
        <f>IFERROR(VLOOKUP($A149,'X Kompas M'!$L$2:$R$29,7,0),"")</f>
        <v/>
      </c>
      <c r="K149" s="16" t="str">
        <f>IFERROR(VLOOKUP($A149,'Dukty M'!$BH$2:$BN$42,7,0),"")</f>
        <v/>
      </c>
      <c r="L149" s="14" t="str">
        <f>IFERROR(VLOOKUP($A149,'Tropy M'!$O$2:$U$49,7,0),"")</f>
        <v/>
      </c>
      <c r="M149" s="14" t="str">
        <f>IFERROR(VLOOKUP($A149,'Grassor TR300 M'!$CR$4:$CX$37,7,0),"")</f>
        <v/>
      </c>
      <c r="N149" s="14" t="str">
        <f>IFERROR(VLOOKUP($A149,'BO M'!$S$4:$Y$46,7,0),"")</f>
        <v/>
      </c>
      <c r="O149" s="14" t="str">
        <f>IFERROR(VLOOKUP($A149,'Szaga TR150 M'!$J$2:$P$22,7,0),"")</f>
        <v/>
      </c>
      <c r="P149" s="14" t="str">
        <f>IFERROR(VLOOKUP($A149,'Rajd Konwalii M'!$L$2:$R$48,7,0),"")</f>
        <v/>
      </c>
      <c r="Q149" s="14" t="str">
        <f>IFERROR(VLOOKUP($A149,'Korno M'!$BE$1:$BK$53,7,0),"")</f>
        <v/>
      </c>
      <c r="R149" s="14" t="str">
        <f>IFERROR(VLOOKUP($A149,'Abentojra M'!$J$1:$P$48,7,0),"")</f>
        <v/>
      </c>
      <c r="S149" s="14" t="str">
        <f>IFERROR(VLOOKUP($A149,'Mordownik M'!$P$5:$V$54,7,0),"")</f>
        <v/>
      </c>
      <c r="T149" s="14" t="str">
        <f>IFERROR(VLOOKUP($A149,'XI Kompas M'!$M$1:$S$35,7,0),"")</f>
        <v/>
      </c>
      <c r="U149" s="14" t="str">
        <f>IFERROR(VLOOKUP($A149,'H52 200 M'!$AL$6:$AR$102,7,0),"")</f>
        <v/>
      </c>
      <c r="V149" s="14" t="str">
        <f>IFERROR(VLOOKUP($A149,'XII Szago M'!$AH$2:$AN$67,7,0),"")</f>
        <v/>
      </c>
      <c r="W149" s="14" t="str">
        <f>IFERROR(VLOOKUP($A149,'Masakra TR200 M'!$AN$5:$AT$34,7,0),"")</f>
        <v/>
      </c>
      <c r="X149" s="10">
        <f>IFERROR(LARGE(Z149:AL149,1),0)+IFERROR(LARGE(Z149:AL149,2),0)</f>
        <v>31.630747126436788</v>
      </c>
      <c r="Y149" s="10">
        <f>IFERROR(LARGE(Z149:AL149,3),0)+IFERROR(LARGE(Z149:AL149,4),0)</f>
        <v>0</v>
      </c>
      <c r="Z149" s="14" t="str">
        <f>IFERROR(VLOOKUP(A149,'Wiosenne 360 M'!$L$2:$R$18,7,0),"")</f>
        <v/>
      </c>
      <c r="AA149" s="36" t="str">
        <f>IFERROR(VLOOKUP(A149,'NMnO M'!$AX$5:$BD$43,7,0),"")</f>
        <v/>
      </c>
      <c r="AB149" s="36" t="str">
        <f>IFERROR(VLOOKUP(A149,'XI Szago M'!$J$3:$Q$50,7,0),"")</f>
        <v/>
      </c>
      <c r="AC149" s="14" t="str">
        <f>IFERROR(VLOOKUP($A149,'H51 100 M'!$AC$6:$AJ$153,7,0),"")</f>
        <v/>
      </c>
      <c r="AD149" s="14" t="str">
        <f>IFERROR(VLOOKUP($A149,'Harce M'!$K$6:$Q$26,7,0),"")</f>
        <v/>
      </c>
      <c r="AE149" s="14" t="str">
        <f>IFERROR(VLOOKUP($A149,'Grassor TR150 M'!$BL$4:$BR$10,7,0),"")</f>
        <v/>
      </c>
      <c r="AF149" s="36" t="str">
        <f>IFERROR(VLOOKUP($A149,'Pazur M'!$P$3:$V$29,7,0),"")</f>
        <v/>
      </c>
      <c r="AG149" s="14" t="str">
        <f>IFERROR(VLOOKUP($A149,'Szaga TR100 M'!$J$2:$P$25,7,0),"")</f>
        <v/>
      </c>
      <c r="AH149" s="36" t="str">
        <f>IFERROR(VLOOKUP($A149,'Odyseja M'!$G$2:$M$15,7,0),"")</f>
        <v/>
      </c>
      <c r="AI149" s="36" t="str">
        <f>IFERROR(VLOOKUP($A149,'Trudy M'!$K$2:$Q$18,7,0),"")</f>
        <v/>
      </c>
      <c r="AJ149" s="14" t="str">
        <f>IFERROR(VLOOKUP($A149,'H52 100 M'!$AC$6:$AI$201,7,0),"")</f>
        <v/>
      </c>
      <c r="AK149" s="14">
        <f>IFERROR(VLOOKUP($A149,'Azymut Orient M'!$O$2:$U$23,7,0),"")</f>
        <v>31.630747126436788</v>
      </c>
      <c r="AL149" s="14" t="str">
        <f>IFERROR(VLOOKUP($A149,'Masakra TR100 M'!$AB$5:$AH$14,7,0),"")</f>
        <v/>
      </c>
      <c r="AM149" s="501">
        <f>MIN(COUNT(F149:W149)+MIN(COUNT(Z149:AL149)/2,2),6)</f>
        <v>1.5</v>
      </c>
      <c r="AN149" s="15">
        <f>COUNTIF(F149:W149,"=100")</f>
        <v>0</v>
      </c>
      <c r="AO149" s="15">
        <f>COUNTIF(Z149:AL149,"=50")</f>
        <v>0</v>
      </c>
    </row>
    <row r="150" spans="1:41">
      <c r="A150">
        <v>118</v>
      </c>
      <c r="B150" s="40" t="str">
        <f>VLOOKUP($A150,id!$C:$H,6,0)</f>
        <v>Konopiński Maciej</v>
      </c>
      <c r="C150" s="40" t="str">
        <f>VLOOKUP($A150,id!$C:$H,4,0)</f>
        <v>SKF Bikeholicy</v>
      </c>
      <c r="D150" s="2">
        <f>IF(E149=E150,D149,ROW(B148))</f>
        <v>148</v>
      </c>
      <c r="E150" s="11">
        <f>LARGE(F150:Y150,1)+LARGE(F150:Y150,2)+IFERROR(LARGE(F150:Y150,3),0)+IFERROR(LARGE(F150:Y150,4),0)+IFERROR(LARGE(F150:Y150,5),0)+IFERROR(LARGE(F150:Y150,6),0)</f>
        <v>92.336735240763403</v>
      </c>
      <c r="F150" s="14"/>
      <c r="G150" s="14" t="str">
        <f>IFERROR(VLOOKUP($A150,'Złoto M'!AO:AU,7,0),"")</f>
        <v/>
      </c>
      <c r="H150" s="14" t="str">
        <f>IFERROR(VLOOKUP($A150,'H51 200 M'!$AL$6:$AS$99,7,0),"")</f>
        <v/>
      </c>
      <c r="I150" s="14" t="str">
        <f>IFERROR(VLOOKUP($A150,'Dymno M'!$BD$3:$BJ$49,7,0),"")</f>
        <v/>
      </c>
      <c r="J150" s="37" t="str">
        <f>IFERROR(VLOOKUP($A150,'X Kompas M'!$L$2:$R$29,7,0),"")</f>
        <v/>
      </c>
      <c r="K150" s="16" t="str">
        <f>IFERROR(VLOOKUP($A150,'Dukty M'!$BH$2:$BN$42,7,0),"")</f>
        <v/>
      </c>
      <c r="L150" s="14" t="str">
        <f>IFERROR(VLOOKUP($A150,'Tropy M'!$O$2:$U$49,7,0),"")</f>
        <v/>
      </c>
      <c r="M150" s="14" t="str">
        <f>IFERROR(VLOOKUP($A150,'Grassor TR300 M'!$CR$4:$CX$37,7,0),"")</f>
        <v/>
      </c>
      <c r="N150" s="14">
        <f>IFERROR(VLOOKUP($A150,'BO M'!$S$4:$Y$46,7,0),"")</f>
        <v>59.406627713881669</v>
      </c>
      <c r="O150" s="14" t="str">
        <f>IFERROR(VLOOKUP($A150,'Szaga TR150 M'!$J$2:$P$22,7,0),"")</f>
        <v/>
      </c>
      <c r="P150" s="14" t="str">
        <f>IFERROR(VLOOKUP($A150,'Rajd Konwalii M'!$L$2:$R$48,7,0),"")</f>
        <v/>
      </c>
      <c r="Q150" s="14" t="str">
        <f>IFERROR(VLOOKUP($A150,'Korno M'!$BE$1:$BK$53,7,0),"")</f>
        <v/>
      </c>
      <c r="R150" s="14" t="str">
        <f>IFERROR(VLOOKUP($A150,'Abentojra M'!$J$1:$P$48,7,0),"")</f>
        <v/>
      </c>
      <c r="S150" s="14" t="str">
        <f>IFERROR(VLOOKUP($A150,'Mordownik M'!$P$5:$V$54,7,0),"")</f>
        <v/>
      </c>
      <c r="T150" s="14" t="str">
        <f>IFERROR(VLOOKUP($A150,'XI Kompas M'!$M$1:$S$35,7,0),"")</f>
        <v/>
      </c>
      <c r="U150" s="14" t="str">
        <f>IFERROR(VLOOKUP($A150,'H52 200 M'!$AL$6:$AR$102,7,0),"")</f>
        <v/>
      </c>
      <c r="V150" s="14" t="str">
        <f>IFERROR(VLOOKUP($A150,'XII Szago M'!$AH$2:$AN$67,7,0),"")</f>
        <v/>
      </c>
      <c r="W150" s="14" t="str">
        <f>IFERROR(VLOOKUP($A150,'Masakra TR200 M'!$AN$5:$AT$34,7,0),"")</f>
        <v/>
      </c>
      <c r="X150" s="10">
        <f>IFERROR(LARGE(Z150:AL150,1),0)+IFERROR(LARGE(Z150:AL150,2),0)</f>
        <v>32.930107526881727</v>
      </c>
      <c r="Y150" s="10">
        <f>IFERROR(LARGE(Z150:AL150,3),0)+IFERROR(LARGE(Z150:AL150,4),0)</f>
        <v>0</v>
      </c>
      <c r="Z150" s="14" t="str">
        <f>IFERROR(VLOOKUP(A150,'Wiosenne 360 M'!$L$2:$R$18,7,0),"")</f>
        <v/>
      </c>
      <c r="AA150" s="36">
        <f>IFERROR(VLOOKUP(A150,'NMnO M'!$AX$5:$BD$43,7,0),"")</f>
        <v>0</v>
      </c>
      <c r="AB150" s="36" t="str">
        <f>IFERROR(VLOOKUP(A150,'XI Szago M'!$J$3:$Q$50,7,0),"")</f>
        <v/>
      </c>
      <c r="AC150" s="14" t="str">
        <f>IFERROR(VLOOKUP($A150,'H51 100 M'!$AC$6:$AJ$153,7,0),"")</f>
        <v/>
      </c>
      <c r="AD150" s="14">
        <f>IFERROR(VLOOKUP($A150,'Harce M'!$K$6:$Q$26,7,0),"")</f>
        <v>32.930107526881727</v>
      </c>
      <c r="AE150" s="14" t="str">
        <f>IFERROR(VLOOKUP($A150,'Grassor TR150 M'!$BL$4:$BR$10,7,0),"")</f>
        <v/>
      </c>
      <c r="AF150" s="36" t="str">
        <f>IFERROR(VLOOKUP($A150,'Pazur M'!$P$3:$V$29,7,0),"")</f>
        <v/>
      </c>
      <c r="AG150" s="14" t="str">
        <f>IFERROR(VLOOKUP($A150,'Szaga TR100 M'!$J$2:$P$25,7,0),"")</f>
        <v/>
      </c>
      <c r="AH150" s="36" t="str">
        <f>IFERROR(VLOOKUP($A150,'Odyseja M'!$G$2:$M$15,7,0),"")</f>
        <v/>
      </c>
      <c r="AI150" s="36" t="str">
        <f>IFERROR(VLOOKUP($A150,'Trudy M'!$K$2:$Q$18,7,0),"")</f>
        <v/>
      </c>
      <c r="AJ150" s="14" t="str">
        <f>IFERROR(VLOOKUP($A150,'H52 100 M'!$AC$6:$AI$201,7,0),"")</f>
        <v/>
      </c>
      <c r="AK150" s="14" t="str">
        <f>IFERROR(VLOOKUP($A150,'Azymut Orient M'!$O$2:$U$23,7,0),"")</f>
        <v/>
      </c>
      <c r="AL150" s="14" t="str">
        <f>IFERROR(VLOOKUP($A150,'Masakra TR100 M'!$AB$5:$AH$14,7,0),"")</f>
        <v/>
      </c>
      <c r="AM150" s="501">
        <f>MIN(COUNT(F150:W150)+MIN(COUNT(Z150:AL150)/2,2),6)</f>
        <v>2</v>
      </c>
      <c r="AN150" s="15">
        <f>COUNTIF(F150:W150,"=100")</f>
        <v>0</v>
      </c>
      <c r="AO150" s="15">
        <f>COUNTIF(Z150:AL150,"=50")</f>
        <v>0</v>
      </c>
    </row>
    <row r="151" spans="1:41">
      <c r="A151">
        <v>233</v>
      </c>
      <c r="B151" s="40" t="str">
        <f>VLOOKUP($A151,id!$C:$H,6,0)</f>
        <v>Drabik Jacek</v>
      </c>
      <c r="C151" s="40">
        <f>VLOOKUP($A151,id!$C:$H,4,0)</f>
        <v>0</v>
      </c>
      <c r="D151" s="2">
        <f>IF(E150=E151,D150,ROW(B149))</f>
        <v>149</v>
      </c>
      <c r="E151" s="11">
        <f>LARGE(F151:Y151,1)+LARGE(F151:Y151,2)+IFERROR(LARGE(F151:Y151,3),0)+IFERROR(LARGE(F151:Y151,4),0)+IFERROR(LARGE(F151:Y151,5),0)+IFERROR(LARGE(F151:Y151,6),0)</f>
        <v>91.490517755109209</v>
      </c>
      <c r="F151" s="14"/>
      <c r="G151" s="14" t="str">
        <f>IFERROR(VLOOKUP($A151,'Złoto M'!AO:AU,7,0),"")</f>
        <v/>
      </c>
      <c r="H151" s="14" t="str">
        <f>IFERROR(VLOOKUP($A151,'H51 200 M'!$AL$6:$AS$99,7,0),"")</f>
        <v/>
      </c>
      <c r="I151" s="14" t="str">
        <f>IFERROR(VLOOKUP($A151,'Dymno M'!$BD$3:$BJ$49,7,0),"")</f>
        <v/>
      </c>
      <c r="J151" s="37" t="str">
        <f>IFERROR(VLOOKUP($A151,'X Kompas M'!$L$2:$R$29,7,0),"")</f>
        <v/>
      </c>
      <c r="K151" s="16" t="str">
        <f>IFERROR(VLOOKUP($A151,'Dukty M'!$BH$2:$BN$42,7,0),"")</f>
        <v/>
      </c>
      <c r="L151" s="14" t="str">
        <f>IFERROR(VLOOKUP($A151,'Tropy M'!$O$2:$U$49,7,0),"")</f>
        <v/>
      </c>
      <c r="M151" s="14" t="str">
        <f>IFERROR(VLOOKUP($A151,'Grassor TR300 M'!$CR$4:$CX$37,7,0),"")</f>
        <v/>
      </c>
      <c r="N151" s="14" t="str">
        <f>IFERROR(VLOOKUP($A151,'BO M'!$S$4:$Y$46,7,0),"")</f>
        <v/>
      </c>
      <c r="O151" s="14" t="str">
        <f>IFERROR(VLOOKUP($A151,'Szaga TR150 M'!$J$2:$P$22,7,0),"")</f>
        <v/>
      </c>
      <c r="P151" s="14" t="str">
        <f>IFERROR(VLOOKUP($A151,'Rajd Konwalii M'!$L$2:$R$48,7,0),"")</f>
        <v/>
      </c>
      <c r="Q151" s="14" t="str">
        <f>IFERROR(VLOOKUP($A151,'Korno M'!$BE$1:$BK$53,7,0),"")</f>
        <v/>
      </c>
      <c r="R151" s="14" t="str">
        <f>IFERROR(VLOOKUP($A151,'Abentojra M'!$J$1:$P$48,7,0),"")</f>
        <v/>
      </c>
      <c r="S151" s="14" t="str">
        <f>IFERROR(VLOOKUP($A151,'Mordownik M'!$P$5:$V$54,7,0),"")</f>
        <v/>
      </c>
      <c r="T151" s="14" t="str">
        <f>IFERROR(VLOOKUP($A151,'XI Kompas M'!$M$1:$S$35,7,0),"")</f>
        <v/>
      </c>
      <c r="U151" s="14" t="str">
        <f>IFERROR(VLOOKUP($A151,'H52 200 M'!$AL$6:$AR$102,7,0),"")</f>
        <v/>
      </c>
      <c r="V151" s="14" t="str">
        <f>IFERROR(VLOOKUP($A151,'XII Szago M'!$AH$2:$AN$67,7,0),"")</f>
        <v/>
      </c>
      <c r="W151" s="14" t="str">
        <f>IFERROR(VLOOKUP($A151,'Masakra TR200 M'!$AN$5:$AT$34,7,0),"")</f>
        <v/>
      </c>
      <c r="X151" s="10">
        <f>IFERROR(LARGE(Z151:AL151,1),0)+IFERROR(LARGE(Z151:AL151,2),0)</f>
        <v>91.490517755109209</v>
      </c>
      <c r="Y151" s="10">
        <f>IFERROR(LARGE(Z151:AL151,3),0)+IFERROR(LARGE(Z151:AL151,4),0)</f>
        <v>0</v>
      </c>
      <c r="Z151" s="14" t="str">
        <f>IFERROR(VLOOKUP(A151,'Wiosenne 360 M'!$L$2:$R$18,7,0),"")</f>
        <v/>
      </c>
      <c r="AA151" s="36"/>
      <c r="AB151" s="36"/>
      <c r="AC151" s="14">
        <f>IFERROR(VLOOKUP($A151,'H51 100 M'!$AC$6:$AJ$153,7,0),"")</f>
        <v>41.490517755109202</v>
      </c>
      <c r="AD151" s="14" t="str">
        <f>IFERROR(VLOOKUP($A151,'Harce M'!$K$6:$Q$26,7,0),"")</f>
        <v/>
      </c>
      <c r="AE151" s="14" t="str">
        <f>IFERROR(VLOOKUP($A151,'Grassor TR150 M'!$BL$4:$BR$10,7,0),"")</f>
        <v/>
      </c>
      <c r="AF151" s="36" t="str">
        <f>IFERROR(VLOOKUP($A151,'Pazur M'!$P$3:$V$29,7,0),"")</f>
        <v/>
      </c>
      <c r="AG151" s="14" t="str">
        <f>IFERROR(VLOOKUP($A151,'Szaga TR100 M'!$J$2:$P$25,7,0),"")</f>
        <v/>
      </c>
      <c r="AH151" s="36" t="str">
        <f>IFERROR(VLOOKUP($A151,'Odyseja M'!$G$2:$M$15,7,0),"")</f>
        <v/>
      </c>
      <c r="AI151" s="36" t="str">
        <f>IFERROR(VLOOKUP($A151,'Trudy M'!$K$2:$Q$18,7,0),"")</f>
        <v/>
      </c>
      <c r="AJ151" s="14">
        <f>IFERROR(VLOOKUP($A151,'H52 100 M'!$AC$6:$AI$201,7,0),"")</f>
        <v>50</v>
      </c>
      <c r="AK151" s="14" t="str">
        <f>IFERROR(VLOOKUP($A151,'Azymut Orient M'!$O$2:$U$23,7,0),"")</f>
        <v/>
      </c>
      <c r="AL151" s="14" t="str">
        <f>IFERROR(VLOOKUP($A151,'Masakra TR100 M'!$AB$5:$AH$14,7,0),"")</f>
        <v/>
      </c>
      <c r="AM151" s="501">
        <f>MIN(COUNT(F151:W151)+MIN(COUNT(Z151:AL151)/2,2),6)</f>
        <v>1</v>
      </c>
      <c r="AN151" s="15">
        <f>COUNTIF(F151:W151,"=100")</f>
        <v>0</v>
      </c>
      <c r="AO151" s="15">
        <f>COUNTIF(Z151:AL151,"=50")</f>
        <v>1</v>
      </c>
    </row>
    <row r="152" spans="1:41">
      <c r="A152">
        <v>534</v>
      </c>
      <c r="B152" s="40" t="str">
        <f>VLOOKUP($A152,id!$C:$H,6,0)</f>
        <v>Dudko Łukasz</v>
      </c>
      <c r="C152" s="40">
        <f>VLOOKUP($A152,id!$C:$H,4,0)</f>
        <v>0</v>
      </c>
      <c r="D152" s="2">
        <f>IF(E151=E152,D151,ROW(B150))</f>
        <v>150</v>
      </c>
      <c r="E152" s="11">
        <f>LARGE(F152:Y152,1)+LARGE(F152:Y152,2)+IFERROR(LARGE(F152:Y152,3),0)+IFERROR(LARGE(F152:Y152,4),0)+IFERROR(LARGE(F152:Y152,5),0)+IFERROR(LARGE(F152:Y152,6),0)</f>
        <v>91.407842951301646</v>
      </c>
      <c r="F152" s="14"/>
      <c r="G152" s="14"/>
      <c r="H152" s="14"/>
      <c r="I152" s="14"/>
      <c r="J152" s="37"/>
      <c r="K152" s="16"/>
      <c r="L152" s="14"/>
      <c r="M152" s="14"/>
      <c r="N152" s="14"/>
      <c r="O152" s="14"/>
      <c r="P152" s="14"/>
      <c r="Q152" s="14"/>
      <c r="R152" s="14">
        <f>IFERROR(VLOOKUP($A152,'Abentojra M'!$J$1:$P$48,7,0),"")</f>
        <v>91.407842951301646</v>
      </c>
      <c r="S152" s="14" t="str">
        <f>IFERROR(VLOOKUP($A152,'Mordownik M'!$P$5:$V$54,7,0),"")</f>
        <v/>
      </c>
      <c r="T152" s="14" t="str">
        <f>IFERROR(VLOOKUP($A152,'XI Kompas M'!$M$1:$S$35,7,0),"")</f>
        <v/>
      </c>
      <c r="U152" s="14" t="str">
        <f>IFERROR(VLOOKUP($A152,'H52 200 M'!$AL$6:$AR$102,7,0),"")</f>
        <v/>
      </c>
      <c r="V152" s="14" t="str">
        <f>IFERROR(VLOOKUP($A152,'XII Szago M'!$AH$2:$AN$67,7,0),"")</f>
        <v/>
      </c>
      <c r="W152" s="14" t="str">
        <f>IFERROR(VLOOKUP($A152,'Masakra TR200 M'!$AN$5:$AT$34,7,0),"")</f>
        <v/>
      </c>
      <c r="X152" s="10">
        <f>IFERROR(LARGE(Z152:AL152,1),0)+IFERROR(LARGE(Z152:AL152,2),0)</f>
        <v>0</v>
      </c>
      <c r="Y152" s="10">
        <f>IFERROR(LARGE(Z152:AL152,3),0)+IFERROR(LARGE(Z152:AL152,4),0)</f>
        <v>0</v>
      </c>
      <c r="Z152" s="14"/>
      <c r="AA152" s="36"/>
      <c r="AB152" s="36"/>
      <c r="AC152" s="14"/>
      <c r="AD152" s="14"/>
      <c r="AE152" s="14"/>
      <c r="AF152" s="36"/>
      <c r="AG152" s="14"/>
      <c r="AH152" s="36"/>
      <c r="AI152" s="36" t="str">
        <f>IFERROR(VLOOKUP($A152,'Trudy M'!$K$2:$Q$18,7,0),"")</f>
        <v/>
      </c>
      <c r="AJ152" s="14" t="str">
        <f>IFERROR(VLOOKUP($A152,'H52 100 M'!$AC$6:$AI$201,7,0),"")</f>
        <v/>
      </c>
      <c r="AK152" s="14" t="str">
        <f>IFERROR(VLOOKUP($A152,'Azymut Orient M'!$O$2:$U$23,7,0),"")</f>
        <v/>
      </c>
      <c r="AL152" s="14" t="str">
        <f>IFERROR(VLOOKUP($A152,'Masakra TR100 M'!$AB$5:$AH$14,7,0),"")</f>
        <v/>
      </c>
      <c r="AM152" s="501">
        <f>MIN(COUNT(F152:W152)+MIN(COUNT(Z152:AL152)/2,2),6)</f>
        <v>1</v>
      </c>
      <c r="AN152" s="15">
        <f>COUNTIF(F152:W152,"=100")</f>
        <v>0</v>
      </c>
      <c r="AO152" s="15">
        <f>COUNTIF(Z152:AL152,"=50")</f>
        <v>0</v>
      </c>
    </row>
    <row r="153" spans="1:41">
      <c r="A153">
        <v>535</v>
      </c>
      <c r="B153" s="40" t="str">
        <f>VLOOKUP($A153,id!$C:$H,6,0)</f>
        <v>Chmiel Radomir</v>
      </c>
      <c r="C153" s="40">
        <f>VLOOKUP($A153,id!$C:$H,4,0)</f>
        <v>0</v>
      </c>
      <c r="D153" s="2">
        <f>IF(E152=E153,D152,ROW(B151))</f>
        <v>151</v>
      </c>
      <c r="E153" s="11">
        <f>LARGE(F153:Y153,1)+LARGE(F153:Y153,2)+IFERROR(LARGE(F153:Y153,3),0)+IFERROR(LARGE(F153:Y153,4),0)+IFERROR(LARGE(F153:Y153,5),0)+IFERROR(LARGE(F153:Y153,6),0)</f>
        <v>91.368850127974241</v>
      </c>
      <c r="F153" s="14"/>
      <c r="G153" s="14"/>
      <c r="H153" s="14"/>
      <c r="I153" s="14"/>
      <c r="J153" s="37"/>
      <c r="K153" s="16"/>
      <c r="L153" s="14"/>
      <c r="M153" s="14"/>
      <c r="N153" s="14"/>
      <c r="O153" s="14"/>
      <c r="P153" s="14"/>
      <c r="Q153" s="14"/>
      <c r="R153" s="14">
        <f>IFERROR(VLOOKUP($A153,'Abentojra M'!$J$1:$P$48,7,0),"")</f>
        <v>91.368850127974241</v>
      </c>
      <c r="S153" s="14" t="str">
        <f>IFERROR(VLOOKUP($A153,'Mordownik M'!$P$5:$V$54,7,0),"")</f>
        <v/>
      </c>
      <c r="T153" s="14" t="str">
        <f>IFERROR(VLOOKUP($A153,'XI Kompas M'!$M$1:$S$35,7,0),"")</f>
        <v/>
      </c>
      <c r="U153" s="14" t="str">
        <f>IFERROR(VLOOKUP($A153,'H52 200 M'!$AL$6:$AR$102,7,0),"")</f>
        <v/>
      </c>
      <c r="V153" s="14" t="str">
        <f>IFERROR(VLOOKUP($A153,'XII Szago M'!$AH$2:$AN$67,7,0),"")</f>
        <v/>
      </c>
      <c r="W153" s="14" t="str">
        <f>IFERROR(VLOOKUP($A153,'Masakra TR200 M'!$AN$5:$AT$34,7,0),"")</f>
        <v/>
      </c>
      <c r="X153" s="10">
        <f>IFERROR(LARGE(Z153:AL153,1),0)+IFERROR(LARGE(Z153:AL153,2),0)</f>
        <v>0</v>
      </c>
      <c r="Y153" s="10">
        <f>IFERROR(LARGE(Z153:AL153,3),0)+IFERROR(LARGE(Z153:AL153,4),0)</f>
        <v>0</v>
      </c>
      <c r="Z153" s="14"/>
      <c r="AA153" s="36"/>
      <c r="AB153" s="36"/>
      <c r="AC153" s="14"/>
      <c r="AD153" s="14"/>
      <c r="AE153" s="14"/>
      <c r="AF153" s="36"/>
      <c r="AG153" s="14"/>
      <c r="AH153" s="36"/>
      <c r="AI153" s="36" t="str">
        <f>IFERROR(VLOOKUP($A153,'Trudy M'!$K$2:$Q$18,7,0),"")</f>
        <v/>
      </c>
      <c r="AJ153" s="14" t="str">
        <f>IFERROR(VLOOKUP($A153,'H52 100 M'!$AC$6:$AI$201,7,0),"")</f>
        <v/>
      </c>
      <c r="AK153" s="14" t="str">
        <f>IFERROR(VLOOKUP($A153,'Azymut Orient M'!$O$2:$U$23,7,0),"")</f>
        <v/>
      </c>
      <c r="AL153" s="14" t="str">
        <f>IFERROR(VLOOKUP($A153,'Masakra TR100 M'!$AB$5:$AH$14,7,0),"")</f>
        <v/>
      </c>
      <c r="AM153" s="501">
        <f>MIN(COUNT(F153:W153)+MIN(COUNT(Z153:AL153)/2,2),6)</f>
        <v>1</v>
      </c>
      <c r="AN153" s="15">
        <f>COUNTIF(F153:W153,"=100")</f>
        <v>0</v>
      </c>
      <c r="AO153" s="15">
        <f>COUNTIF(Z153:AL153,"=50")</f>
        <v>0</v>
      </c>
    </row>
    <row r="154" spans="1:41">
      <c r="A154">
        <v>63</v>
      </c>
      <c r="B154" s="40" t="str">
        <f>VLOOKUP($A154,id!$C:$H,6,0)</f>
        <v>Galla Marek</v>
      </c>
      <c r="C154" s="40" t="str">
        <f>VLOOKUP($A154,id!$C:$H,4,0)</f>
        <v>Rajd Konwalii TEAM</v>
      </c>
      <c r="D154" s="2">
        <f>IF(E153=E154,D153,ROW(B152))</f>
        <v>152</v>
      </c>
      <c r="E154" s="11">
        <f>LARGE(F154:Y154,1)+LARGE(F154:Y154,2)+IFERROR(LARGE(F154:Y154,3),0)+IFERROR(LARGE(F154:Y154,4),0)+IFERROR(LARGE(F154:Y154,5),0)+IFERROR(LARGE(F154:Y154,6),0)</f>
        <v>91.079812206572782</v>
      </c>
      <c r="F154" s="14"/>
      <c r="G154" s="14">
        <f>IFERROR(VLOOKUP($A154,'Złoto M'!AO:AU,7,0),"")</f>
        <v>91.079812206572782</v>
      </c>
      <c r="H154" s="14" t="str">
        <f>IFERROR(VLOOKUP($A154,'H51 200 M'!$AL$6:$AS$99,7,0),"")</f>
        <v/>
      </c>
      <c r="I154" s="14" t="str">
        <f>IFERROR(VLOOKUP($A154,'Dymno M'!$BD$3:$BJ$49,7,0),"")</f>
        <v/>
      </c>
      <c r="J154" s="37" t="str">
        <f>IFERROR(VLOOKUP($A154,'X Kompas M'!$L$2:$R$29,7,0),"")</f>
        <v/>
      </c>
      <c r="K154" s="16" t="str">
        <f>IFERROR(VLOOKUP($A154,'Dukty M'!$BH$2:$BN$42,7,0),"")</f>
        <v/>
      </c>
      <c r="L154" s="14" t="str">
        <f>IFERROR(VLOOKUP($A154,'Tropy M'!$O$2:$U$49,7,0),"")</f>
        <v/>
      </c>
      <c r="M154" s="14" t="str">
        <f>IFERROR(VLOOKUP($A154,'Grassor TR300 M'!$CR$4:$CX$37,7,0),"")</f>
        <v/>
      </c>
      <c r="N154" s="14" t="str">
        <f>IFERROR(VLOOKUP($A154,'BO M'!$S$4:$Y$46,7,0),"")</f>
        <v/>
      </c>
      <c r="O154" s="14" t="str">
        <f>IFERROR(VLOOKUP($A154,'Szaga TR150 M'!$J$2:$P$22,7,0),"")</f>
        <v/>
      </c>
      <c r="P154" s="14" t="str">
        <f>IFERROR(VLOOKUP($A154,'Rajd Konwalii M'!$L$2:$R$48,7,0),"")</f>
        <v/>
      </c>
      <c r="Q154" s="14" t="str">
        <f>IFERROR(VLOOKUP($A154,'Korno M'!$BE$1:$BK$53,7,0),"")</f>
        <v/>
      </c>
      <c r="R154" s="14" t="str">
        <f>IFERROR(VLOOKUP($A154,'Abentojra M'!$J$1:$P$48,7,0),"")</f>
        <v/>
      </c>
      <c r="S154" s="14" t="str">
        <f>IFERROR(VLOOKUP($A154,'Mordownik M'!$P$5:$V$54,7,0),"")</f>
        <v/>
      </c>
      <c r="T154" s="14" t="str">
        <f>IFERROR(VLOOKUP($A154,'XI Kompas M'!$M$1:$S$35,7,0),"")</f>
        <v/>
      </c>
      <c r="U154" s="14" t="str">
        <f>IFERROR(VLOOKUP($A154,'H52 200 M'!$AL$6:$AR$102,7,0),"")</f>
        <v/>
      </c>
      <c r="V154" s="14" t="str">
        <f>IFERROR(VLOOKUP($A154,'XII Szago M'!$AH$2:$AN$67,7,0),"")</f>
        <v/>
      </c>
      <c r="W154" s="14" t="str">
        <f>IFERROR(VLOOKUP($A154,'Masakra TR200 M'!$AN$5:$AT$34,7,0),"")</f>
        <v/>
      </c>
      <c r="X154" s="10">
        <f>IFERROR(LARGE(Z154:AL154,1),0)+IFERROR(LARGE(Z154:AL154,2),0)</f>
        <v>0</v>
      </c>
      <c r="Y154" s="10">
        <f>IFERROR(LARGE(Z154:AL154,3),0)+IFERROR(LARGE(Z154:AL154,4),0)</f>
        <v>0</v>
      </c>
      <c r="Z154" s="14" t="str">
        <f>IFERROR(VLOOKUP(A154,'Wiosenne 360 M'!$L$2:$R$18,7,0),"")</f>
        <v/>
      </c>
      <c r="AA154" s="36" t="str">
        <f>IFERROR(VLOOKUP(A154,'NMnO M'!$AX$5:$BD$43,7,0),"")</f>
        <v/>
      </c>
      <c r="AB154" s="36" t="str">
        <f>IFERROR(VLOOKUP(A154,'XI Szago M'!$J$3:$Q$50,7,0),"")</f>
        <v/>
      </c>
      <c r="AC154" s="14" t="str">
        <f>IFERROR(VLOOKUP($A154,'H51 100 M'!$AC$6:$AJ$153,7,0),"")</f>
        <v/>
      </c>
      <c r="AD154" s="14" t="str">
        <f>IFERROR(VLOOKUP($A154,'Harce M'!$K$6:$Q$26,7,0),"")</f>
        <v/>
      </c>
      <c r="AE154" s="14" t="str">
        <f>IFERROR(VLOOKUP($A154,'Grassor TR150 M'!$BL$4:$BR$10,7,0),"")</f>
        <v/>
      </c>
      <c r="AF154" s="36" t="str">
        <f>IFERROR(VLOOKUP($A154,'Pazur M'!$P$3:$V$29,7,0),"")</f>
        <v/>
      </c>
      <c r="AG154" s="14" t="str">
        <f>IFERROR(VLOOKUP($A154,'Szaga TR100 M'!$J$2:$P$25,7,0),"")</f>
        <v/>
      </c>
      <c r="AH154" s="36" t="str">
        <f>IFERROR(VLOOKUP($A154,'Odyseja M'!$G$2:$M$15,7,0),"")</f>
        <v/>
      </c>
      <c r="AI154" s="36" t="str">
        <f>IFERROR(VLOOKUP($A154,'Trudy M'!$K$2:$Q$18,7,0),"")</f>
        <v/>
      </c>
      <c r="AJ154" s="14" t="str">
        <f>IFERROR(VLOOKUP($A154,'H52 100 M'!$AC$6:$AI$201,7,0),"")</f>
        <v/>
      </c>
      <c r="AK154" s="14" t="str">
        <f>IFERROR(VLOOKUP($A154,'Azymut Orient M'!$O$2:$U$23,7,0),"")</f>
        <v/>
      </c>
      <c r="AL154" s="14" t="str">
        <f>IFERROR(VLOOKUP($A154,'Masakra TR100 M'!$AB$5:$AH$14,7,0),"")</f>
        <v/>
      </c>
      <c r="AM154" s="501">
        <f>MIN(COUNT(F154:W154)+MIN(COUNT(Z154:AL154)/2,2),6)</f>
        <v>1</v>
      </c>
      <c r="AN154" s="15">
        <f>COUNTIF(F154:W154,"=100")</f>
        <v>0</v>
      </c>
      <c r="AO154" s="15">
        <f>COUNTIF(Z154:AL154,"=50")</f>
        <v>0</v>
      </c>
    </row>
    <row r="155" spans="1:41">
      <c r="A155">
        <v>127</v>
      </c>
      <c r="B155" s="40" t="str">
        <f>VLOOKUP($A155,id!$C:$H,6,0)</f>
        <v>Foland Adam</v>
      </c>
      <c r="C155" s="40" t="str">
        <f>VLOOKUP($A155,id!$C:$H,4,0)</f>
        <v>inov-8</v>
      </c>
      <c r="D155" s="2">
        <f>IF(E154=E155,D154,ROW(B153))</f>
        <v>153</v>
      </c>
      <c r="E155" s="11">
        <f>LARGE(F155:Y155,1)+LARGE(F155:Y155,2)+IFERROR(LARGE(F155:Y155,3),0)+IFERROR(LARGE(F155:Y155,4),0)+IFERROR(LARGE(F155:Y155,5),0)+IFERROR(LARGE(F155:Y155,6),0)</f>
        <v>90.463493943967393</v>
      </c>
      <c r="F155" s="14"/>
      <c r="G155" s="14" t="str">
        <f>IFERROR(VLOOKUP($A155,'Złoto M'!AO:AU,7,0),"")</f>
        <v/>
      </c>
      <c r="H155" s="14" t="str">
        <f>IFERROR(VLOOKUP($A155,'H51 200 M'!$AL$6:$AS$99,7,0),"")</f>
        <v/>
      </c>
      <c r="I155" s="14">
        <f>IFERROR(VLOOKUP($A155,'Dymno M'!$BD$3:$BJ$49,7,0),"")</f>
        <v>49.695611197432413</v>
      </c>
      <c r="J155" s="37" t="str">
        <f>IFERROR(VLOOKUP($A155,'X Kompas M'!$L$2:$R$29,7,0),"")</f>
        <v/>
      </c>
      <c r="K155" s="16" t="str">
        <f>IFERROR(VLOOKUP($A155,'Dukty M'!$BH$2:$BN$42,7,0),"")</f>
        <v/>
      </c>
      <c r="L155" s="14" t="str">
        <f>IFERROR(VLOOKUP($A155,'Tropy M'!$O$2:$U$49,7,0),"")</f>
        <v/>
      </c>
      <c r="M155" s="14" t="str">
        <f>IFERROR(VLOOKUP($A155,'Grassor TR300 M'!$CR$4:$CX$37,7,0),"")</f>
        <v/>
      </c>
      <c r="N155" s="14" t="str">
        <f>IFERROR(VLOOKUP($A155,'BO M'!$S$4:$Y$46,7,0),"")</f>
        <v/>
      </c>
      <c r="O155" s="14" t="str">
        <f>IFERROR(VLOOKUP($A155,'Szaga TR150 M'!$J$2:$P$22,7,0),"")</f>
        <v/>
      </c>
      <c r="P155" s="14" t="str">
        <f>IFERROR(VLOOKUP($A155,'Rajd Konwalii M'!$L$2:$R$48,7,0),"")</f>
        <v/>
      </c>
      <c r="Q155" s="14" t="str">
        <f>IFERROR(VLOOKUP($A155,'Korno M'!$BE$1:$BK$53,7,0),"")</f>
        <v/>
      </c>
      <c r="R155" s="14" t="str">
        <f>IFERROR(VLOOKUP($A155,'Abentojra M'!$J$1:$P$48,7,0),"")</f>
        <v/>
      </c>
      <c r="S155" s="14" t="str">
        <f>IFERROR(VLOOKUP($A155,'Mordownik M'!$P$5:$V$54,7,0),"")</f>
        <v/>
      </c>
      <c r="T155" s="14" t="str">
        <f>IFERROR(VLOOKUP($A155,'XI Kompas M'!$M$1:$S$35,7,0),"")</f>
        <v/>
      </c>
      <c r="U155" s="14" t="str">
        <f>IFERROR(VLOOKUP($A155,'H52 200 M'!$AL$6:$AR$102,7,0),"")</f>
        <v/>
      </c>
      <c r="V155" s="14" t="str">
        <f>IFERROR(VLOOKUP($A155,'XII Szago M'!$AH$2:$AN$67,7,0),"")</f>
        <v/>
      </c>
      <c r="W155" s="14" t="str">
        <f>IFERROR(VLOOKUP($A155,'Masakra TR200 M'!$AN$5:$AT$34,7,0),"")</f>
        <v/>
      </c>
      <c r="X155" s="10">
        <f>IFERROR(LARGE(Z155:AL155,1),0)+IFERROR(LARGE(Z155:AL155,2),0)</f>
        <v>40.767882746534973</v>
      </c>
      <c r="Y155" s="10">
        <f>IFERROR(LARGE(Z155:AL155,3),0)+IFERROR(LARGE(Z155:AL155,4),0)</f>
        <v>0</v>
      </c>
      <c r="Z155" s="14">
        <f>IFERROR(VLOOKUP(A155,'Wiosenne 360 M'!$L$2:$R$18,7,0),"")</f>
        <v>40.767882746534973</v>
      </c>
      <c r="AA155" s="36"/>
      <c r="AB155" s="36" t="str">
        <f>IFERROR(VLOOKUP(A155,'XI Szago M'!$J$3:$Q$50,7,0),"")</f>
        <v/>
      </c>
      <c r="AC155" s="14" t="str">
        <f>IFERROR(VLOOKUP($A155,'H51 100 M'!$AC$6:$AJ$153,7,0),"")</f>
        <v/>
      </c>
      <c r="AD155" s="14" t="str">
        <f>IFERROR(VLOOKUP($A155,'Harce M'!$K$6:$Q$26,7,0),"")</f>
        <v/>
      </c>
      <c r="AE155" s="14" t="str">
        <f>IFERROR(VLOOKUP($A155,'Grassor TR150 M'!$BL$4:$BR$10,7,0),"")</f>
        <v/>
      </c>
      <c r="AF155" s="36" t="str">
        <f>IFERROR(VLOOKUP($A155,'Pazur M'!$P$3:$V$29,7,0),"")</f>
        <v/>
      </c>
      <c r="AG155" s="14" t="str">
        <f>IFERROR(VLOOKUP($A155,'Szaga TR100 M'!$J$2:$P$25,7,0),"")</f>
        <v/>
      </c>
      <c r="AH155" s="36" t="str">
        <f>IFERROR(VLOOKUP($A155,'Odyseja M'!$G$2:$M$15,7,0),"")</f>
        <v/>
      </c>
      <c r="AI155" s="36" t="str">
        <f>IFERROR(VLOOKUP($A155,'Trudy M'!$K$2:$Q$18,7,0),"")</f>
        <v/>
      </c>
      <c r="AJ155" s="14" t="str">
        <f>IFERROR(VLOOKUP($A155,'H52 100 M'!$AC$6:$AI$201,7,0),"")</f>
        <v/>
      </c>
      <c r="AK155" s="14" t="str">
        <f>IFERROR(VLOOKUP($A155,'Azymut Orient M'!$O$2:$U$23,7,0),"")</f>
        <v/>
      </c>
      <c r="AL155" s="14" t="str">
        <f>IFERROR(VLOOKUP($A155,'Masakra TR100 M'!$AB$5:$AH$14,7,0),"")</f>
        <v/>
      </c>
      <c r="AM155" s="501">
        <f>MIN(COUNT(F155:W155)+MIN(COUNT(Z155:AL155)/2,2),6)</f>
        <v>1.5</v>
      </c>
      <c r="AN155" s="15">
        <f>COUNTIF(F155:W155,"=100")</f>
        <v>0</v>
      </c>
      <c r="AO155" s="15">
        <f>COUNTIF(Z155:AL155,"=50")</f>
        <v>0</v>
      </c>
    </row>
    <row r="156" spans="1:41">
      <c r="A156">
        <v>184</v>
      </c>
      <c r="B156" s="40" t="str">
        <f>VLOOKUP($A156,id!$C:$H,6,0)</f>
        <v>Flisikowski Zdzisław</v>
      </c>
      <c r="C156" s="40">
        <f>VLOOKUP($A156,id!$C:$H,4,0)</f>
        <v>0</v>
      </c>
      <c r="D156" s="2">
        <f>IF(E155=E156,D155,ROW(B154))</f>
        <v>154</v>
      </c>
      <c r="E156" s="11">
        <f>LARGE(F156:Y156,1)+LARGE(F156:Y156,2)+IFERROR(LARGE(F156:Y156,3),0)+IFERROR(LARGE(F156:Y156,4),0)+IFERROR(LARGE(F156:Y156,5),0)+IFERROR(LARGE(F156:Y156,6),0)</f>
        <v>90.335380994911233</v>
      </c>
      <c r="F156" s="14"/>
      <c r="G156" s="14" t="str">
        <f>IFERROR(VLOOKUP($A156,'Złoto M'!AO:AU,7,0),"")</f>
        <v/>
      </c>
      <c r="H156" s="14">
        <f>IFERROR(VLOOKUP($A156,'H51 200 M'!$AL$6:$AS$99,7,0),"")</f>
        <v>49.606318948247491</v>
      </c>
      <c r="I156" s="14" t="str">
        <f>IFERROR(VLOOKUP($A156,'Dymno M'!$BD$3:$BJ$49,7,0),"")</f>
        <v/>
      </c>
      <c r="J156" s="37" t="str">
        <f>IFERROR(VLOOKUP($A156,'X Kompas M'!$L$2:$R$29,7,0),"")</f>
        <v/>
      </c>
      <c r="K156" s="16" t="str">
        <f>IFERROR(VLOOKUP($A156,'Dukty M'!$BH$2:$BN$42,7,0),"")</f>
        <v/>
      </c>
      <c r="L156" s="14" t="str">
        <f>IFERROR(VLOOKUP($A156,'Tropy M'!$O$2:$U$49,7,0),"")</f>
        <v/>
      </c>
      <c r="M156" s="14" t="str">
        <f>IFERROR(VLOOKUP($A156,'Grassor TR300 M'!$CR$4:$CX$37,7,0),"")</f>
        <v/>
      </c>
      <c r="N156" s="14" t="str">
        <f>IFERROR(VLOOKUP($A156,'BO M'!$S$4:$Y$46,7,0),"")</f>
        <v/>
      </c>
      <c r="O156" s="14" t="str">
        <f>IFERROR(VLOOKUP($A156,'Szaga TR150 M'!$J$2:$P$22,7,0),"")</f>
        <v/>
      </c>
      <c r="P156" s="14" t="str">
        <f>IFERROR(VLOOKUP($A156,'Rajd Konwalii M'!$L$2:$R$48,7,0),"")</f>
        <v/>
      </c>
      <c r="Q156" s="14" t="str">
        <f>IFERROR(VLOOKUP($A156,'Korno M'!$BE$1:$BK$53,7,0),"")</f>
        <v/>
      </c>
      <c r="R156" s="14" t="str">
        <f>IFERROR(VLOOKUP($A156,'Abentojra M'!$J$1:$P$48,7,0),"")</f>
        <v/>
      </c>
      <c r="S156" s="14" t="str">
        <f>IFERROR(VLOOKUP($A156,'Mordownik M'!$P$5:$V$54,7,0),"")</f>
        <v/>
      </c>
      <c r="T156" s="14" t="str">
        <f>IFERROR(VLOOKUP($A156,'XI Kompas M'!$M$1:$S$35,7,0),"")</f>
        <v/>
      </c>
      <c r="U156" s="14">
        <f>IFERROR(VLOOKUP($A156,'H52 200 M'!$AL$6:$AR$102,7,0),"")</f>
        <v>40.729062046663742</v>
      </c>
      <c r="V156" s="14" t="str">
        <f>IFERROR(VLOOKUP($A156,'XII Szago M'!$AH$2:$AN$67,7,0),"")</f>
        <v/>
      </c>
      <c r="W156" s="14" t="str">
        <f>IFERROR(VLOOKUP($A156,'Masakra TR200 M'!$AN$5:$AT$34,7,0),"")</f>
        <v/>
      </c>
      <c r="X156" s="10">
        <f>IFERROR(LARGE(Z156:AL156,1),0)+IFERROR(LARGE(Z156:AL156,2),0)</f>
        <v>0</v>
      </c>
      <c r="Y156" s="10">
        <f>IFERROR(LARGE(Z156:AL156,3),0)+IFERROR(LARGE(Z156:AL156,4),0)</f>
        <v>0</v>
      </c>
      <c r="Z156" s="14" t="str">
        <f>IFERROR(VLOOKUP(A156,'Wiosenne 360 M'!$L$2:$R$18,7,0),"")</f>
        <v/>
      </c>
      <c r="AA156" s="36"/>
      <c r="AB156" s="36"/>
      <c r="AC156" s="14" t="str">
        <f>IFERROR(VLOOKUP($A156,'H51 100 M'!$AC$6:$AJ$153,7,0),"")</f>
        <v/>
      </c>
      <c r="AD156" s="14" t="str">
        <f>IFERROR(VLOOKUP($A156,'Harce M'!$K$6:$Q$26,7,0),"")</f>
        <v/>
      </c>
      <c r="AE156" s="14" t="str">
        <f>IFERROR(VLOOKUP($A156,'Grassor TR150 M'!$BL$4:$BR$10,7,0),"")</f>
        <v/>
      </c>
      <c r="AF156" s="36" t="str">
        <f>IFERROR(VLOOKUP($A156,'Pazur M'!$P$3:$V$29,7,0),"")</f>
        <v/>
      </c>
      <c r="AG156" s="14" t="str">
        <f>IFERROR(VLOOKUP($A156,'Szaga TR100 M'!$J$2:$P$25,7,0),"")</f>
        <v/>
      </c>
      <c r="AH156" s="36" t="str">
        <f>IFERROR(VLOOKUP($A156,'Odyseja M'!$G$2:$M$15,7,0),"")</f>
        <v/>
      </c>
      <c r="AI156" s="36" t="str">
        <f>IFERROR(VLOOKUP($A156,'Trudy M'!$K$2:$Q$18,7,0),"")</f>
        <v/>
      </c>
      <c r="AJ156" s="14" t="str">
        <f>IFERROR(VLOOKUP($A156,'H52 100 M'!$AC$6:$AI$201,7,0),"")</f>
        <v/>
      </c>
      <c r="AK156" s="14" t="str">
        <f>IFERROR(VLOOKUP($A156,'Azymut Orient M'!$O$2:$U$23,7,0),"")</f>
        <v/>
      </c>
      <c r="AL156" s="14" t="str">
        <f>IFERROR(VLOOKUP($A156,'Masakra TR100 M'!$AB$5:$AH$14,7,0),"")</f>
        <v/>
      </c>
      <c r="AM156" s="501">
        <f>MIN(COUNT(F156:W156)+MIN(COUNT(Z156:AL156)/2,2),6)</f>
        <v>2</v>
      </c>
      <c r="AN156" s="15">
        <f>COUNTIF(F156:W156,"=100")</f>
        <v>0</v>
      </c>
      <c r="AO156" s="15">
        <f>COUNTIF(Z156:AL156,"=50")</f>
        <v>0</v>
      </c>
    </row>
    <row r="157" spans="1:41">
      <c r="A157">
        <v>388</v>
      </c>
      <c r="B157" s="40" t="str">
        <f>VLOOKUP($A157,id!$C:$H,6,0)</f>
        <v>ZAJĄC GRZEGORZ</v>
      </c>
      <c r="C157" s="40" t="str">
        <f>VLOOKUP($A157,id!$C:$H,4,0)</f>
        <v>WIĘCEJ FUNKU</v>
      </c>
      <c r="D157" s="2">
        <f>IF(E156=E157,D156,ROW(B155))</f>
        <v>155</v>
      </c>
      <c r="E157" s="11">
        <f>LARGE(F157:Y157,1)+LARGE(F157:Y157,2)+IFERROR(LARGE(F157:Y157,3),0)+IFERROR(LARGE(F157:Y157,4),0)+IFERROR(LARGE(F157:Y157,5),0)+IFERROR(LARGE(F157:Y157,6),0)</f>
        <v>89.562188397544915</v>
      </c>
      <c r="F157" s="14"/>
      <c r="G157" s="14"/>
      <c r="H157" s="14"/>
      <c r="I157" s="14">
        <f>IFERROR(VLOOKUP($A157,'Dymno M'!$BD$3:$BJ$49,7,0),"")</f>
        <v>39.522729114334318</v>
      </c>
      <c r="J157" s="37" t="str">
        <f>IFERROR(VLOOKUP($A157,'X Kompas M'!$L$2:$R$29,7,0),"")</f>
        <v/>
      </c>
      <c r="K157" s="16" t="str">
        <f>IFERROR(VLOOKUP($A157,'Dukty M'!$BH$2:$BN$42,7,0),"")</f>
        <v/>
      </c>
      <c r="L157" s="14">
        <f>IFERROR(VLOOKUP($A157,'Tropy M'!$O$2:$U$49,7,0),"")</f>
        <v>50.039459283210597</v>
      </c>
      <c r="M157" s="14" t="str">
        <f>IFERROR(VLOOKUP($A157,'Grassor TR300 M'!$CR$4:$CX$37,7,0),"")</f>
        <v/>
      </c>
      <c r="N157" s="14" t="str">
        <f>IFERROR(VLOOKUP($A157,'BO M'!$S$4:$Y$46,7,0),"")</f>
        <v/>
      </c>
      <c r="O157" s="14" t="str">
        <f>IFERROR(VLOOKUP($A157,'Szaga TR150 M'!$J$2:$P$22,7,0),"")</f>
        <v/>
      </c>
      <c r="P157" s="14" t="str">
        <f>IFERROR(VLOOKUP($A157,'Rajd Konwalii M'!$L$2:$R$48,7,0),"")</f>
        <v/>
      </c>
      <c r="Q157" s="14" t="str">
        <f>IFERROR(VLOOKUP($A157,'Korno M'!$BE$1:$BK$53,7,0),"")</f>
        <v/>
      </c>
      <c r="R157" s="14" t="str">
        <f>IFERROR(VLOOKUP($A157,'Abentojra M'!$J$1:$P$48,7,0),"")</f>
        <v/>
      </c>
      <c r="S157" s="14" t="str">
        <f>IFERROR(VLOOKUP($A157,'Mordownik M'!$P$5:$V$54,7,0),"")</f>
        <v/>
      </c>
      <c r="T157" s="14" t="str">
        <f>IFERROR(VLOOKUP($A157,'XI Kompas M'!$M$1:$S$35,7,0),"")</f>
        <v/>
      </c>
      <c r="U157" s="14" t="str">
        <f>IFERROR(VLOOKUP($A157,'H52 200 M'!$AL$6:$AR$102,7,0),"")</f>
        <v/>
      </c>
      <c r="V157" s="14" t="str">
        <f>IFERROR(VLOOKUP($A157,'XII Szago M'!$AH$2:$AN$67,7,0),"")</f>
        <v/>
      </c>
      <c r="W157" s="14" t="str">
        <f>IFERROR(VLOOKUP($A157,'Masakra TR200 M'!$AN$5:$AT$34,7,0),"")</f>
        <v/>
      </c>
      <c r="X157" s="10">
        <f>IFERROR(LARGE(Z157:AL157,1),0)+IFERROR(LARGE(Z157:AL157,2),0)</f>
        <v>0</v>
      </c>
      <c r="Y157" s="10">
        <f>IFERROR(LARGE(Z157:AL157,3),0)+IFERROR(LARGE(Z157:AL157,4),0)</f>
        <v>0</v>
      </c>
      <c r="Z157" s="14"/>
      <c r="AA157" s="36"/>
      <c r="AB157" s="36"/>
      <c r="AC157" s="14"/>
      <c r="AD157" s="14" t="str">
        <f>IFERROR(VLOOKUP($A157,'Harce M'!$K$6:$Q$26,7,0),"")</f>
        <v/>
      </c>
      <c r="AE157" s="14" t="str">
        <f>IFERROR(VLOOKUP($A157,'Grassor TR150 M'!$BL$4:$BR$10,7,0),"")</f>
        <v/>
      </c>
      <c r="AF157" s="36" t="str">
        <f>IFERROR(VLOOKUP($A157,'Pazur M'!$P$3:$V$29,7,0),"")</f>
        <v/>
      </c>
      <c r="AG157" s="14" t="str">
        <f>IFERROR(VLOOKUP($A157,'Szaga TR100 M'!$J$2:$P$25,7,0),"")</f>
        <v/>
      </c>
      <c r="AH157" s="36" t="str">
        <f>IFERROR(VLOOKUP($A157,'Odyseja M'!$G$2:$M$15,7,0),"")</f>
        <v/>
      </c>
      <c r="AI157" s="36" t="str">
        <f>IFERROR(VLOOKUP($A157,'Trudy M'!$K$2:$Q$18,7,0),"")</f>
        <v/>
      </c>
      <c r="AJ157" s="14" t="str">
        <f>IFERROR(VLOOKUP($A157,'H52 100 M'!$AC$6:$AI$201,7,0),"")</f>
        <v/>
      </c>
      <c r="AK157" s="14" t="str">
        <f>IFERROR(VLOOKUP($A157,'Azymut Orient M'!$O$2:$U$23,7,0),"")</f>
        <v/>
      </c>
      <c r="AL157" s="14" t="str">
        <f>IFERROR(VLOOKUP($A157,'Masakra TR100 M'!$AB$5:$AH$14,7,0),"")</f>
        <v/>
      </c>
      <c r="AM157" s="501">
        <f>MIN(COUNT(F157:W157)+MIN(COUNT(Z157:AL157)/2,2),6)</f>
        <v>2</v>
      </c>
      <c r="AN157" s="15">
        <f>COUNTIF(F157:W157,"=100")</f>
        <v>0</v>
      </c>
      <c r="AO157" s="15">
        <f>COUNTIF(Z157:AL157,"=50")</f>
        <v>0</v>
      </c>
    </row>
    <row r="158" spans="1:41">
      <c r="A158">
        <v>39</v>
      </c>
      <c r="B158" s="40" t="str">
        <f>VLOOKUP($A158,id!$C:$H,6,0)</f>
        <v>Zieliński Michał</v>
      </c>
      <c r="C158" s="40">
        <f>VLOOKUP($A158,id!$C:$H,4,0)</f>
        <v>0</v>
      </c>
      <c r="D158" s="2">
        <f>IF(E157=E158,D157,ROW(B156))</f>
        <v>156</v>
      </c>
      <c r="E158" s="11">
        <f>LARGE(F158:Y158,1)+LARGE(F158:Y158,2)+IFERROR(LARGE(F158:Y158,3),0)+IFERROR(LARGE(F158:Y158,4),0)+IFERROR(LARGE(F158:Y158,5),0)+IFERROR(LARGE(F158:Y158,6),0)</f>
        <v>88.890080335076419</v>
      </c>
      <c r="F158" s="14">
        <f>IFERROR(VLOOKUP(A158,'Róża M'!I:Q,7,0),"")</f>
        <v>63.320589841616588</v>
      </c>
      <c r="G158" s="14" t="str">
        <f>IFERROR(VLOOKUP($A158,'Złoto M'!AO:AU,7,0),"")</f>
        <v/>
      </c>
      <c r="H158" s="14" t="str">
        <f>IFERROR(VLOOKUP($A158,'H51 200 M'!$AL$6:$AS$99,7,0),"")</f>
        <v/>
      </c>
      <c r="I158" s="14" t="str">
        <f>IFERROR(VLOOKUP($A158,'Dymno M'!$BD$3:$BJ$49,7,0),"")</f>
        <v/>
      </c>
      <c r="J158" s="37" t="str">
        <f>IFERROR(VLOOKUP($A158,'X Kompas M'!$L$2:$R$29,7,0),"")</f>
        <v/>
      </c>
      <c r="K158" s="16" t="str">
        <f>IFERROR(VLOOKUP($A158,'Dukty M'!$BH$2:$BN$42,7,0),"")</f>
        <v/>
      </c>
      <c r="L158" s="14" t="str">
        <f>IFERROR(VLOOKUP($A158,'Tropy M'!$O$2:$U$49,7,0),"")</f>
        <v/>
      </c>
      <c r="M158" s="14" t="str">
        <f>IFERROR(VLOOKUP($A158,'Grassor TR300 M'!$CR$4:$CX$37,7,0),"")</f>
        <v/>
      </c>
      <c r="N158" s="14" t="str">
        <f>IFERROR(VLOOKUP($A158,'BO M'!$S$4:$Y$46,7,0),"")</f>
        <v/>
      </c>
      <c r="O158" s="14" t="str">
        <f>IFERROR(VLOOKUP($A158,'Szaga TR150 M'!$J$2:$P$22,7,0),"")</f>
        <v/>
      </c>
      <c r="P158" s="14" t="str">
        <f>IFERROR(VLOOKUP($A158,'Rajd Konwalii M'!$L$2:$R$48,7,0),"")</f>
        <v/>
      </c>
      <c r="Q158" s="14" t="str">
        <f>IFERROR(VLOOKUP($A158,'Korno M'!$BE$1:$BK$53,7,0),"")</f>
        <v/>
      </c>
      <c r="R158" s="14" t="str">
        <f>IFERROR(VLOOKUP($A158,'Abentojra M'!$J$1:$P$48,7,0),"")</f>
        <v/>
      </c>
      <c r="S158" s="14" t="str">
        <f>IFERROR(VLOOKUP($A158,'Mordownik M'!$P$5:$V$54,7,0),"")</f>
        <v/>
      </c>
      <c r="T158" s="14" t="str">
        <f>IFERROR(VLOOKUP($A158,'XI Kompas M'!$M$1:$S$35,7,0),"")</f>
        <v/>
      </c>
      <c r="U158" s="14" t="str">
        <f>IFERROR(VLOOKUP($A158,'H52 200 M'!$AL$6:$AR$102,7,0),"")</f>
        <v/>
      </c>
      <c r="V158" s="14" t="str">
        <f>IFERROR(VLOOKUP($A158,'XII Szago M'!$AH$2:$AN$67,7,0),"")</f>
        <v/>
      </c>
      <c r="W158" s="14">
        <f>IFERROR(VLOOKUP($A158,'Masakra TR200 M'!$AN$5:$AT$34,7,0),"")</f>
        <v>25.569490493459835</v>
      </c>
      <c r="X158" s="10">
        <f>IFERROR(LARGE(Z158:AL158,1),0)+IFERROR(LARGE(Z158:AL158,2),0)</f>
        <v>0</v>
      </c>
      <c r="Y158" s="10">
        <f>IFERROR(LARGE(Z158:AL158,3),0)+IFERROR(LARGE(Z158:AL158,4),0)</f>
        <v>0</v>
      </c>
      <c r="Z158" s="14" t="str">
        <f>IFERROR(VLOOKUP(A158,'Wiosenne 360 M'!$L$2:$R$18,7,0),"")</f>
        <v/>
      </c>
      <c r="AA158" s="36" t="str">
        <f>IFERROR(VLOOKUP(A158,'NMnO M'!$AX$5:$BD$43,7,0),"")</f>
        <v/>
      </c>
      <c r="AB158" s="36" t="str">
        <f>IFERROR(VLOOKUP(A158,'XI Szago M'!$J$3:$Q$50,7,0),"")</f>
        <v/>
      </c>
      <c r="AC158" s="14" t="str">
        <f>IFERROR(VLOOKUP($A158,'H51 100 M'!$AC$6:$AJ$153,7,0),"")</f>
        <v/>
      </c>
      <c r="AD158" s="14" t="str">
        <f>IFERROR(VLOOKUP($A158,'Harce M'!$K$6:$Q$26,7,0),"")</f>
        <v/>
      </c>
      <c r="AE158" s="14" t="str">
        <f>IFERROR(VLOOKUP($A158,'Grassor TR150 M'!$BL$4:$BR$10,7,0),"")</f>
        <v/>
      </c>
      <c r="AF158" s="36" t="str">
        <f>IFERROR(VLOOKUP($A158,'Pazur M'!$P$3:$V$29,7,0),"")</f>
        <v/>
      </c>
      <c r="AG158" s="14" t="str">
        <f>IFERROR(VLOOKUP($A158,'Szaga TR100 M'!$J$2:$P$25,7,0),"")</f>
        <v/>
      </c>
      <c r="AH158" s="36" t="str">
        <f>IFERROR(VLOOKUP($A158,'Odyseja M'!$G$2:$M$15,7,0),"")</f>
        <v/>
      </c>
      <c r="AI158" s="36" t="str">
        <f>IFERROR(VLOOKUP($A158,'Trudy M'!$K$2:$Q$18,7,0),"")</f>
        <v/>
      </c>
      <c r="AJ158" s="14" t="str">
        <f>IFERROR(VLOOKUP($A158,'H52 100 M'!$AC$6:$AI$201,7,0),"")</f>
        <v/>
      </c>
      <c r="AK158" s="14" t="str">
        <f>IFERROR(VLOOKUP($A158,'Azymut Orient M'!$O$2:$U$23,7,0),"")</f>
        <v/>
      </c>
      <c r="AL158" s="14" t="str">
        <f>IFERROR(VLOOKUP($A158,'Masakra TR100 M'!$AB$5:$AH$14,7,0),"")</f>
        <v/>
      </c>
      <c r="AM158" s="501">
        <f>MIN(COUNT(F158:W158)+MIN(COUNT(Z158:AL158)/2,2),6)</f>
        <v>2</v>
      </c>
      <c r="AN158" s="15">
        <f>COUNTIF(F158:W158,"=100")</f>
        <v>0</v>
      </c>
      <c r="AO158" s="15">
        <f>COUNTIF(Z158:AL158,"=50")</f>
        <v>0</v>
      </c>
    </row>
    <row r="159" spans="1:41">
      <c r="A159">
        <v>84</v>
      </c>
      <c r="B159" s="40" t="str">
        <f>VLOOKUP($A159,id!$C:$H,6,0)</f>
        <v>Kasierski Przemysław</v>
      </c>
      <c r="C159" s="40" t="str">
        <f>VLOOKUP($A159,id!$C:$H,4,0)</f>
        <v>Fitserwis MTB Team</v>
      </c>
      <c r="D159" s="2">
        <f>IF(E158=E159,D158,ROW(B157))</f>
        <v>157</v>
      </c>
      <c r="E159" s="11">
        <f>LARGE(F159:Y159,1)+LARGE(F159:Y159,2)+IFERROR(LARGE(F159:Y159,3),0)+IFERROR(LARGE(F159:Y159,4),0)+IFERROR(LARGE(F159:Y159,5),0)+IFERROR(LARGE(F159:Y159,6),0)</f>
        <v>87.461021895972209</v>
      </c>
      <c r="F159" s="14"/>
      <c r="G159" s="14">
        <f>IFERROR(VLOOKUP($A159,'Złoto M'!AO:AU,7,0),"")</f>
        <v>49.020969438939055</v>
      </c>
      <c r="H159" s="14" t="str">
        <f>IFERROR(VLOOKUP($A159,'H51 200 M'!$AL$6:$AS$99,7,0),"")</f>
        <v/>
      </c>
      <c r="I159" s="14" t="str">
        <f>IFERROR(VLOOKUP($A159,'Dymno M'!$BD$3:$BJ$49,7,0),"")</f>
        <v/>
      </c>
      <c r="J159" s="37" t="str">
        <f>IFERROR(VLOOKUP($A159,'X Kompas M'!$L$2:$R$29,7,0),"")</f>
        <v/>
      </c>
      <c r="K159" s="16" t="str">
        <f>IFERROR(VLOOKUP($A159,'Dukty M'!$BH$2:$BN$42,7,0),"")</f>
        <v/>
      </c>
      <c r="L159" s="14" t="str">
        <f>IFERROR(VLOOKUP($A159,'Tropy M'!$O$2:$U$49,7,0),"")</f>
        <v/>
      </c>
      <c r="M159" s="14" t="str">
        <f>IFERROR(VLOOKUP($A159,'Grassor TR300 M'!$CR$4:$CX$37,7,0),"")</f>
        <v/>
      </c>
      <c r="N159" s="14" t="str">
        <f>IFERROR(VLOOKUP($A159,'BO M'!$S$4:$Y$46,7,0),"")</f>
        <v/>
      </c>
      <c r="O159" s="14" t="str">
        <f>IFERROR(VLOOKUP($A159,'Szaga TR150 M'!$J$2:$P$22,7,0),"")</f>
        <v/>
      </c>
      <c r="P159" s="14" t="str">
        <f>IFERROR(VLOOKUP($A159,'Rajd Konwalii M'!$L$2:$R$48,7,0),"")</f>
        <v/>
      </c>
      <c r="Q159" s="14" t="str">
        <f>IFERROR(VLOOKUP($A159,'Korno M'!$BE$1:$BK$53,7,0),"")</f>
        <v/>
      </c>
      <c r="R159" s="14" t="str">
        <f>IFERROR(VLOOKUP($A159,'Abentojra M'!$J$1:$P$48,7,0),"")</f>
        <v/>
      </c>
      <c r="S159" s="14" t="str">
        <f>IFERROR(VLOOKUP($A159,'Mordownik M'!$P$5:$V$54,7,0),"")</f>
        <v/>
      </c>
      <c r="T159" s="14" t="str">
        <f>IFERROR(VLOOKUP($A159,'XI Kompas M'!$M$1:$S$35,7,0),"")</f>
        <v/>
      </c>
      <c r="U159" s="14" t="str">
        <f>IFERROR(VLOOKUP($A159,'H52 200 M'!$AL$6:$AR$102,7,0),"")</f>
        <v/>
      </c>
      <c r="V159" s="14" t="str">
        <f>IFERROR(VLOOKUP($A159,'XII Szago M'!$AH$2:$AN$67,7,0),"")</f>
        <v/>
      </c>
      <c r="W159" s="14" t="str">
        <f>IFERROR(VLOOKUP($A159,'Masakra TR200 M'!$AN$5:$AT$34,7,0),"")</f>
        <v/>
      </c>
      <c r="X159" s="10">
        <f>IFERROR(LARGE(Z159:AL159,1),0)+IFERROR(LARGE(Z159:AL159,2),0)</f>
        <v>38.440052457033161</v>
      </c>
      <c r="Y159" s="10">
        <f>IFERROR(LARGE(Z159:AL159,3),0)+IFERROR(LARGE(Z159:AL159,4),0)</f>
        <v>0</v>
      </c>
      <c r="Z159" s="14" t="str">
        <f>IFERROR(VLOOKUP(A159,'Wiosenne 360 M'!$L$2:$R$18,7,0),"")</f>
        <v/>
      </c>
      <c r="AA159" s="36" t="str">
        <f>IFERROR(VLOOKUP(A159,'NMnO M'!$AX$5:$BD$43,7,0),"")</f>
        <v/>
      </c>
      <c r="AB159" s="36">
        <f>IFERROR(VLOOKUP(A159,'XI Szago M'!$J$3:$Q$50,7,0),"")</f>
        <v>10.500397284619362</v>
      </c>
      <c r="AC159" s="14" t="str">
        <f>IFERROR(VLOOKUP($A159,'H51 100 M'!$AC$6:$AJ$153,7,0),"")</f>
        <v/>
      </c>
      <c r="AD159" s="14" t="str">
        <f>IFERROR(VLOOKUP($A159,'Harce M'!$K$6:$Q$26,7,0),"")</f>
        <v/>
      </c>
      <c r="AE159" s="14" t="str">
        <f>IFERROR(VLOOKUP($A159,'Grassor TR150 M'!$BL$4:$BR$10,7,0),"")</f>
        <v/>
      </c>
      <c r="AF159" s="36" t="str">
        <f>IFERROR(VLOOKUP($A159,'Pazur M'!$P$3:$V$29,7,0),"")</f>
        <v/>
      </c>
      <c r="AG159" s="14" t="str">
        <f>IFERROR(VLOOKUP($A159,'Szaga TR100 M'!$J$2:$P$25,7,0),"")</f>
        <v/>
      </c>
      <c r="AH159" s="36" t="str">
        <f>IFERROR(VLOOKUP($A159,'Odyseja M'!$G$2:$M$15,7,0),"")</f>
        <v/>
      </c>
      <c r="AI159" s="36" t="str">
        <f>IFERROR(VLOOKUP($A159,'Trudy M'!$K$2:$Q$18,7,0),"")</f>
        <v/>
      </c>
      <c r="AJ159" s="14" t="str">
        <f>IFERROR(VLOOKUP($A159,'H52 100 M'!$AC$6:$AI$201,7,0),"")</f>
        <v/>
      </c>
      <c r="AK159" s="14">
        <f>IFERROR(VLOOKUP($A159,'Azymut Orient M'!$O$2:$U$23,7,0),"")</f>
        <v>27.939655172413797</v>
      </c>
      <c r="AL159" s="14" t="str">
        <f>IFERROR(VLOOKUP($A159,'Masakra TR100 M'!$AB$5:$AH$14,7,0),"")</f>
        <v/>
      </c>
      <c r="AM159" s="501">
        <f>MIN(COUNT(F159:W159)+MIN(COUNT(Z159:AL159)/2,2),6)</f>
        <v>2</v>
      </c>
      <c r="AN159" s="15">
        <f>COUNTIF(F159:W159,"=100")</f>
        <v>0</v>
      </c>
      <c r="AO159" s="15">
        <f>COUNTIF(Z159:AL159,"=50")</f>
        <v>0</v>
      </c>
    </row>
    <row r="160" spans="1:41">
      <c r="A160" s="15">
        <v>11</v>
      </c>
      <c r="B160" s="40" t="str">
        <f>VLOOKUP($A160,id!$C:$H,6,0)</f>
        <v>Grabowski Łukasz</v>
      </c>
      <c r="C160" s="40">
        <f>VLOOKUP($A160,id!$C:$H,4,0)</f>
        <v>0</v>
      </c>
      <c r="D160" s="2">
        <f>IF(E159=E160,D159,ROW(B158))</f>
        <v>158</v>
      </c>
      <c r="E160" s="11">
        <f>LARGE(F160:Y160,1)+LARGE(F160:Y160,2)+IFERROR(LARGE(F160:Y160,3),0)+IFERROR(LARGE(F160:Y160,4),0)+IFERROR(LARGE(F160:Y160,5),0)+IFERROR(LARGE(F160:Y160,6),0)</f>
        <v>85.749363942961949</v>
      </c>
      <c r="F160" s="14">
        <f>IFERROR(VLOOKUP(A160,'Róża M'!I:Q,7,0),"")</f>
        <v>85.749363942961949</v>
      </c>
      <c r="G160" s="14" t="str">
        <f>IFERROR(VLOOKUP($A160,'Złoto M'!AO:AU,7,0),"")</f>
        <v/>
      </c>
      <c r="H160" s="14" t="str">
        <f>IFERROR(VLOOKUP($A160,'H51 200 M'!$AL$6:$AS$99,7,0),"")</f>
        <v/>
      </c>
      <c r="I160" s="14" t="str">
        <f>IFERROR(VLOOKUP($A160,'Dymno M'!$BD$3:$BJ$49,7,0),"")</f>
        <v/>
      </c>
      <c r="J160" s="37" t="str">
        <f>IFERROR(VLOOKUP($A160,'X Kompas M'!$L$2:$R$29,7,0),"")</f>
        <v/>
      </c>
      <c r="K160" s="16" t="str">
        <f>IFERROR(VLOOKUP($A160,'Dukty M'!$BH$2:$BN$42,7,0),"")</f>
        <v/>
      </c>
      <c r="L160" s="14" t="str">
        <f>IFERROR(VLOOKUP($A160,'Tropy M'!$O$2:$U$49,7,0),"")</f>
        <v/>
      </c>
      <c r="M160" s="14" t="str">
        <f>IFERROR(VLOOKUP($A160,'Grassor TR300 M'!$CR$4:$CX$37,7,0),"")</f>
        <v/>
      </c>
      <c r="N160" s="14" t="str">
        <f>IFERROR(VLOOKUP($A160,'BO M'!$S$4:$Y$46,7,0),"")</f>
        <v/>
      </c>
      <c r="O160" s="14" t="str">
        <f>IFERROR(VLOOKUP($A160,'Szaga TR150 M'!$J$2:$P$22,7,0),"")</f>
        <v/>
      </c>
      <c r="P160" s="14" t="str">
        <f>IFERROR(VLOOKUP($A160,'Rajd Konwalii M'!$L$2:$R$48,7,0),"")</f>
        <v/>
      </c>
      <c r="Q160" s="14" t="str">
        <f>IFERROR(VLOOKUP($A160,'Korno M'!$BE$1:$BK$53,7,0),"")</f>
        <v/>
      </c>
      <c r="R160" s="14" t="str">
        <f>IFERROR(VLOOKUP($A160,'Abentojra M'!$J$1:$P$48,7,0),"")</f>
        <v/>
      </c>
      <c r="S160" s="14" t="str">
        <f>IFERROR(VLOOKUP($A160,'Mordownik M'!$P$5:$V$54,7,0),"")</f>
        <v/>
      </c>
      <c r="T160" s="14" t="str">
        <f>IFERROR(VLOOKUP($A160,'XI Kompas M'!$M$1:$S$35,7,0),"")</f>
        <v/>
      </c>
      <c r="U160" s="14" t="str">
        <f>IFERROR(VLOOKUP($A160,'H52 200 M'!$AL$6:$AR$102,7,0),"")</f>
        <v/>
      </c>
      <c r="V160" s="14" t="str">
        <f>IFERROR(VLOOKUP($A160,'XII Szago M'!$AH$2:$AN$67,7,0),"")</f>
        <v/>
      </c>
      <c r="W160" s="14" t="str">
        <f>IFERROR(VLOOKUP($A160,'Masakra TR200 M'!$AN$5:$AT$34,7,0),"")</f>
        <v/>
      </c>
      <c r="X160" s="10">
        <f>IFERROR(LARGE(Z160:AL160,1),0)+IFERROR(LARGE(Z160:AL160,2),0)</f>
        <v>0</v>
      </c>
      <c r="Y160" s="10">
        <f>IFERROR(LARGE(Z160:AL160,3),0)+IFERROR(LARGE(Z160:AL160,4),0)</f>
        <v>0</v>
      </c>
      <c r="Z160" s="14" t="str">
        <f>IFERROR(VLOOKUP(A160,'Wiosenne 360 M'!$L$2:$R$18,7,0),"")</f>
        <v/>
      </c>
      <c r="AA160" s="36" t="str">
        <f>IFERROR(VLOOKUP(A160,'NMnO M'!$AX$5:$BD$43,7,0),"")</f>
        <v/>
      </c>
      <c r="AB160" s="36" t="str">
        <f>IFERROR(VLOOKUP(A160,'XI Szago M'!$J$3:$Q$50,7,0),"")</f>
        <v/>
      </c>
      <c r="AC160" s="14" t="str">
        <f>IFERROR(VLOOKUP($A160,'H51 100 M'!$AC$6:$AJ$153,7,0),"")</f>
        <v/>
      </c>
      <c r="AD160" s="14" t="str">
        <f>IFERROR(VLOOKUP($A160,'Harce M'!$K$6:$Q$26,7,0),"")</f>
        <v/>
      </c>
      <c r="AE160" s="14" t="str">
        <f>IFERROR(VLOOKUP($A160,'Grassor TR150 M'!$BL$4:$BR$10,7,0),"")</f>
        <v/>
      </c>
      <c r="AF160" s="36" t="str">
        <f>IFERROR(VLOOKUP($A160,'Pazur M'!$P$3:$V$29,7,0),"")</f>
        <v/>
      </c>
      <c r="AG160" s="14" t="str">
        <f>IFERROR(VLOOKUP($A160,'Szaga TR100 M'!$J$2:$P$25,7,0),"")</f>
        <v/>
      </c>
      <c r="AH160" s="36" t="str">
        <f>IFERROR(VLOOKUP($A160,'Odyseja M'!$G$2:$M$15,7,0),"")</f>
        <v/>
      </c>
      <c r="AI160" s="36" t="str">
        <f>IFERROR(VLOOKUP($A160,'Trudy M'!$K$2:$Q$18,7,0),"")</f>
        <v/>
      </c>
      <c r="AJ160" s="14" t="str">
        <f>IFERROR(VLOOKUP($A160,'H52 100 M'!$AC$6:$AI$201,7,0),"")</f>
        <v/>
      </c>
      <c r="AK160" s="14" t="str">
        <f>IFERROR(VLOOKUP($A160,'Azymut Orient M'!$O$2:$U$23,7,0),"")</f>
        <v/>
      </c>
      <c r="AL160" s="14" t="str">
        <f>IFERROR(VLOOKUP($A160,'Masakra TR100 M'!$AB$5:$AH$14,7,0),"")</f>
        <v/>
      </c>
      <c r="AM160" s="501">
        <f>MIN(COUNT(F160:W160)+MIN(COUNT(Z160:AL160)/2,2),6)</f>
        <v>1</v>
      </c>
      <c r="AN160" s="15">
        <f>COUNTIF(F160:W160,"=100")</f>
        <v>0</v>
      </c>
      <c r="AO160" s="15">
        <f>COUNTIF(Z160:AL160,"=50")</f>
        <v>0</v>
      </c>
    </row>
    <row r="161" spans="1:41">
      <c r="A161">
        <v>207</v>
      </c>
      <c r="B161" s="40" t="str">
        <f>VLOOKUP($A161,id!$C:$H,6,0)</f>
        <v>Redlarski Marek</v>
      </c>
      <c r="C161" s="40">
        <f>VLOOKUP($A161,id!$C:$H,4,0)</f>
        <v>0</v>
      </c>
      <c r="D161" s="2">
        <f>IF(E160=E161,D160,ROW(B159))</f>
        <v>159</v>
      </c>
      <c r="E161" s="11">
        <f>LARGE(F161:Y161,1)+LARGE(F161:Y161,2)+IFERROR(LARGE(F161:Y161,3),0)+IFERROR(LARGE(F161:Y161,4),0)+IFERROR(LARGE(F161:Y161,5),0)+IFERROR(LARGE(F161:Y161,6),0)</f>
        <v>85.539180483236564</v>
      </c>
      <c r="F161" s="14"/>
      <c r="G161" s="14" t="str">
        <f>IFERROR(VLOOKUP($A161,'Złoto M'!AO:AU,7,0),"")</f>
        <v/>
      </c>
      <c r="H161" s="14">
        <f>IFERROR(VLOOKUP($A161,'H51 200 M'!$AL$6:$AS$99,7,0),"")</f>
        <v>14.546996334640832</v>
      </c>
      <c r="I161" s="14" t="str">
        <f>IFERROR(VLOOKUP($A161,'Dymno M'!$BD$3:$BJ$49,7,0),"")</f>
        <v/>
      </c>
      <c r="J161" s="37" t="str">
        <f>IFERROR(VLOOKUP($A161,'X Kompas M'!$L$2:$R$29,7,0),"")</f>
        <v/>
      </c>
      <c r="K161" s="16" t="str">
        <f>IFERROR(VLOOKUP($A161,'Dukty M'!$BH$2:$BN$42,7,0),"")</f>
        <v/>
      </c>
      <c r="L161" s="14" t="str">
        <f>IFERROR(VLOOKUP($A161,'Tropy M'!$O$2:$U$49,7,0),"")</f>
        <v/>
      </c>
      <c r="M161" s="14" t="str">
        <f>IFERROR(VLOOKUP($A161,'Grassor TR300 M'!$CR$4:$CX$37,7,0),"")</f>
        <v/>
      </c>
      <c r="N161" s="14" t="str">
        <f>IFERROR(VLOOKUP($A161,'BO M'!$S$4:$Y$46,7,0),"")</f>
        <v/>
      </c>
      <c r="O161" s="14" t="str">
        <f>IFERROR(VLOOKUP($A161,'Szaga TR150 M'!$J$2:$P$22,7,0),"")</f>
        <v/>
      </c>
      <c r="P161" s="14">
        <f>IFERROR(VLOOKUP($A161,'Rajd Konwalii M'!$L$2:$R$48,7,0),"")</f>
        <v>37.563594775401413</v>
      </c>
      <c r="Q161" s="14" t="str">
        <f>IFERROR(VLOOKUP($A161,'Korno M'!$BE$1:$BK$53,7,0),"")</f>
        <v/>
      </c>
      <c r="R161" s="14" t="str">
        <f>IFERROR(VLOOKUP($A161,'Abentojra M'!$J$1:$P$48,7,0),"")</f>
        <v/>
      </c>
      <c r="S161" s="14" t="str">
        <f>IFERROR(VLOOKUP($A161,'Mordownik M'!$P$5:$V$54,7,0),"")</f>
        <v/>
      </c>
      <c r="T161" s="14" t="str">
        <f>IFERROR(VLOOKUP($A161,'XI Kompas M'!$M$1:$S$35,7,0),"")</f>
        <v/>
      </c>
      <c r="U161" s="14" t="str">
        <f>IFERROR(VLOOKUP($A161,'H52 200 M'!$AL$6:$AR$102,7,0),"")</f>
        <v/>
      </c>
      <c r="V161" s="14" t="str">
        <f>IFERROR(VLOOKUP($A161,'XII Szago M'!$AH$2:$AN$67,7,0),"")</f>
        <v/>
      </c>
      <c r="W161" s="14" t="str">
        <f>IFERROR(VLOOKUP($A161,'Masakra TR200 M'!$AN$5:$AT$34,7,0),"")</f>
        <v/>
      </c>
      <c r="X161" s="10">
        <f>IFERROR(LARGE(Z161:AL161,1),0)+IFERROR(LARGE(Z161:AL161,2),0)</f>
        <v>33.428589373194306</v>
      </c>
      <c r="Y161" s="10">
        <f>IFERROR(LARGE(Z161:AL161,3),0)+IFERROR(LARGE(Z161:AL161,4),0)</f>
        <v>0</v>
      </c>
      <c r="Z161" s="14" t="str">
        <f>IFERROR(VLOOKUP(A161,'Wiosenne 360 M'!$L$2:$R$18,7,0),"")</f>
        <v/>
      </c>
      <c r="AA161" s="36"/>
      <c r="AB161" s="36"/>
      <c r="AC161" s="14" t="str">
        <f>IFERROR(VLOOKUP($A161,'H51 100 M'!$AC$6:$AJ$153,7,0),"")</f>
        <v/>
      </c>
      <c r="AD161" s="14" t="str">
        <f>IFERROR(VLOOKUP($A161,'Harce M'!$K$6:$Q$26,7,0),"")</f>
        <v/>
      </c>
      <c r="AE161" s="14" t="str">
        <f>IFERROR(VLOOKUP($A161,'Grassor TR150 M'!$BL$4:$BR$10,7,0),"")</f>
        <v/>
      </c>
      <c r="AF161" s="36" t="str">
        <f>IFERROR(VLOOKUP($A161,'Pazur M'!$P$3:$V$29,7,0),"")</f>
        <v/>
      </c>
      <c r="AG161" s="14" t="str">
        <f>IFERROR(VLOOKUP($A161,'Szaga TR100 M'!$J$2:$P$25,7,0),"")</f>
        <v/>
      </c>
      <c r="AH161" s="36" t="str">
        <f>IFERROR(VLOOKUP($A161,'Odyseja M'!$G$2:$M$15,7,0),"")</f>
        <v/>
      </c>
      <c r="AI161" s="36" t="str">
        <f>IFERROR(VLOOKUP($A161,'Trudy M'!$K$2:$Q$18,7,0),"")</f>
        <v/>
      </c>
      <c r="AJ161" s="14">
        <f>IFERROR(VLOOKUP($A161,'H52 100 M'!$AC$6:$AI$201,7,0),"")</f>
        <v>33.428589373194306</v>
      </c>
      <c r="AK161" s="14" t="str">
        <f>IFERROR(VLOOKUP($A161,'Azymut Orient M'!$O$2:$U$23,7,0),"")</f>
        <v/>
      </c>
      <c r="AL161" s="14" t="str">
        <f>IFERROR(VLOOKUP($A161,'Masakra TR100 M'!$AB$5:$AH$14,7,0),"")</f>
        <v/>
      </c>
      <c r="AM161" s="501">
        <f>MIN(COUNT(F161:W161)+MIN(COUNT(Z161:AL161)/2,2),6)</f>
        <v>2.5</v>
      </c>
      <c r="AN161" s="15">
        <f>COUNTIF(F161:W161,"=100")</f>
        <v>0</v>
      </c>
      <c r="AO161" s="15">
        <f>COUNTIF(Z161:AL161,"=50")</f>
        <v>0</v>
      </c>
    </row>
    <row r="162" spans="1:41">
      <c r="A162">
        <v>234</v>
      </c>
      <c r="B162" s="40" t="str">
        <f>VLOOKUP($A162,id!$C:$H,6,0)</f>
        <v>Polasz Jacek</v>
      </c>
      <c r="C162" s="40" t="str">
        <f>VLOOKUP($A162,id!$C:$H,4,0)</f>
        <v>Wykrojniki TSA</v>
      </c>
      <c r="D162" s="2">
        <f>IF(E161=E162,D161,ROW(B160))</f>
        <v>160</v>
      </c>
      <c r="E162" s="11">
        <f>LARGE(F162:Y162,1)+LARGE(F162:Y162,2)+IFERROR(LARGE(F162:Y162,3),0)+IFERROR(LARGE(F162:Y162,4),0)+IFERROR(LARGE(F162:Y162,5),0)+IFERROR(LARGE(F162:Y162,6),0)</f>
        <v>85.182892344330142</v>
      </c>
      <c r="F162" s="14"/>
      <c r="G162" s="14" t="str">
        <f>IFERROR(VLOOKUP($A162,'Złoto M'!AO:AU,7,0),"")</f>
        <v/>
      </c>
      <c r="H162" s="14" t="str">
        <f>IFERROR(VLOOKUP($A162,'H51 200 M'!$AL$6:$AS$99,7,0),"")</f>
        <v/>
      </c>
      <c r="I162" s="14" t="str">
        <f>IFERROR(VLOOKUP($A162,'Dymno M'!$BD$3:$BJ$49,7,0),"")</f>
        <v/>
      </c>
      <c r="J162" s="37" t="str">
        <f>IFERROR(VLOOKUP($A162,'X Kompas M'!$L$2:$R$29,7,0),"")</f>
        <v/>
      </c>
      <c r="K162" s="16" t="str">
        <f>IFERROR(VLOOKUP($A162,'Dukty M'!$BH$2:$BN$42,7,0),"")</f>
        <v/>
      </c>
      <c r="L162" s="14" t="str">
        <f>IFERROR(VLOOKUP($A162,'Tropy M'!$O$2:$U$49,7,0),"")</f>
        <v/>
      </c>
      <c r="M162" s="14" t="str">
        <f>IFERROR(VLOOKUP($A162,'Grassor TR300 M'!$CR$4:$CX$37,7,0),"")</f>
        <v/>
      </c>
      <c r="N162" s="14" t="str">
        <f>IFERROR(VLOOKUP($A162,'BO M'!$S$4:$Y$46,7,0),"")</f>
        <v/>
      </c>
      <c r="O162" s="14" t="str">
        <f>IFERROR(VLOOKUP($A162,'Szaga TR150 M'!$J$2:$P$22,7,0),"")</f>
        <v/>
      </c>
      <c r="P162" s="14" t="str">
        <f>IFERROR(VLOOKUP($A162,'Rajd Konwalii M'!$L$2:$R$48,7,0),"")</f>
        <v/>
      </c>
      <c r="Q162" s="14" t="str">
        <f>IFERROR(VLOOKUP($A162,'Korno M'!$BE$1:$BK$53,7,0),"")</f>
        <v/>
      </c>
      <c r="R162" s="14" t="str">
        <f>IFERROR(VLOOKUP($A162,'Abentojra M'!$J$1:$P$48,7,0),"")</f>
        <v/>
      </c>
      <c r="S162" s="14" t="str">
        <f>IFERROR(VLOOKUP($A162,'Mordownik M'!$P$5:$V$54,7,0),"")</f>
        <v/>
      </c>
      <c r="T162" s="14" t="str">
        <f>IFERROR(VLOOKUP($A162,'XI Kompas M'!$M$1:$S$35,7,0),"")</f>
        <v/>
      </c>
      <c r="U162" s="14" t="str">
        <f>IFERROR(VLOOKUP($A162,'H52 200 M'!$AL$6:$AR$102,7,0),"")</f>
        <v/>
      </c>
      <c r="V162" s="14" t="str">
        <f>IFERROR(VLOOKUP($A162,'XII Szago M'!$AH$2:$AN$67,7,0),"")</f>
        <v/>
      </c>
      <c r="W162" s="14" t="str">
        <f>IFERROR(VLOOKUP($A162,'Masakra TR200 M'!$AN$5:$AT$34,7,0),"")</f>
        <v/>
      </c>
      <c r="X162" s="10">
        <f>IFERROR(LARGE(Z162:AL162,1),0)+IFERROR(LARGE(Z162:AL162,2),0)</f>
        <v>85.182892344330142</v>
      </c>
      <c r="Y162" s="10">
        <f>IFERROR(LARGE(Z162:AL162,3),0)+IFERROR(LARGE(Z162:AL162,4),0)</f>
        <v>0</v>
      </c>
      <c r="Z162" s="14" t="str">
        <f>IFERROR(VLOOKUP(A162,'Wiosenne 360 M'!$L$2:$R$18,7,0),"")</f>
        <v/>
      </c>
      <c r="AA162" s="36"/>
      <c r="AB162" s="36"/>
      <c r="AC162" s="14">
        <f>IFERROR(VLOOKUP($A162,'H51 100 M'!$AC$6:$AJ$153,7,0),"")</f>
        <v>40.789881793431441</v>
      </c>
      <c r="AD162" s="14" t="str">
        <f>IFERROR(VLOOKUP($A162,'Harce M'!$K$6:$Q$26,7,0),"")</f>
        <v/>
      </c>
      <c r="AE162" s="14" t="str">
        <f>IFERROR(VLOOKUP($A162,'Grassor TR150 M'!$BL$4:$BR$10,7,0),"")</f>
        <v/>
      </c>
      <c r="AF162" s="36" t="str">
        <f>IFERROR(VLOOKUP($A162,'Pazur M'!$P$3:$V$29,7,0),"")</f>
        <v/>
      </c>
      <c r="AG162" s="14" t="str">
        <f>IFERROR(VLOOKUP($A162,'Szaga TR100 M'!$J$2:$P$25,7,0),"")</f>
        <v/>
      </c>
      <c r="AH162" s="36" t="str">
        <f>IFERROR(VLOOKUP($A162,'Odyseja M'!$G$2:$M$15,7,0),"")</f>
        <v/>
      </c>
      <c r="AI162" s="36" t="str">
        <f>IFERROR(VLOOKUP($A162,'Trudy M'!$K$2:$Q$18,7,0),"")</f>
        <v/>
      </c>
      <c r="AJ162" s="14">
        <f>IFERROR(VLOOKUP($A162,'H52 100 M'!$AC$6:$AI$201,7,0),"")</f>
        <v>44.393010550898701</v>
      </c>
      <c r="AK162" s="14" t="str">
        <f>IFERROR(VLOOKUP($A162,'Azymut Orient M'!$O$2:$U$23,7,0),"")</f>
        <v/>
      </c>
      <c r="AL162" s="14" t="str">
        <f>IFERROR(VLOOKUP($A162,'Masakra TR100 M'!$AB$5:$AH$14,7,0),"")</f>
        <v/>
      </c>
      <c r="AM162" s="501">
        <f>MIN(COUNT(F162:W162)+MIN(COUNT(Z162:AL162)/2,2),6)</f>
        <v>1</v>
      </c>
      <c r="AN162" s="15">
        <f>COUNTIF(F162:W162,"=100")</f>
        <v>0</v>
      </c>
      <c r="AO162" s="15">
        <f>COUNTIF(Z162:AL162,"=50")</f>
        <v>0</v>
      </c>
    </row>
    <row r="163" spans="1:41">
      <c r="A163">
        <v>536</v>
      </c>
      <c r="B163" s="40" t="str">
        <f>VLOOKUP($A163,id!$C:$H,6,0)</f>
        <v>Zakrzewski Michał</v>
      </c>
      <c r="C163" s="40">
        <f>VLOOKUP($A163,id!$C:$H,4,0)</f>
        <v>0</v>
      </c>
      <c r="D163" s="2">
        <f>IF(E162=E163,D162,ROW(B161))</f>
        <v>161</v>
      </c>
      <c r="E163" s="11">
        <f>LARGE(F163:Y163,1)+LARGE(F163:Y163,2)+IFERROR(LARGE(F163:Y163,3),0)+IFERROR(LARGE(F163:Y163,4),0)+IFERROR(LARGE(F163:Y163,5),0)+IFERROR(LARGE(F163:Y163,6),0)</f>
        <v>84.370623249299754</v>
      </c>
      <c r="F163" s="14"/>
      <c r="G163" s="14"/>
      <c r="H163" s="14"/>
      <c r="I163" s="14"/>
      <c r="J163" s="37"/>
      <c r="K163" s="16"/>
      <c r="L163" s="14"/>
      <c r="M163" s="14"/>
      <c r="N163" s="14"/>
      <c r="O163" s="14"/>
      <c r="P163" s="14"/>
      <c r="Q163" s="14"/>
      <c r="R163" s="14">
        <f>IFERROR(VLOOKUP($A163,'Abentojra M'!$J$1:$P$48,7,0),"")</f>
        <v>84.370623249299754</v>
      </c>
      <c r="S163" s="14" t="str">
        <f>IFERROR(VLOOKUP($A163,'Mordownik M'!$P$5:$V$54,7,0),"")</f>
        <v/>
      </c>
      <c r="T163" s="14" t="str">
        <f>IFERROR(VLOOKUP($A163,'XI Kompas M'!$M$1:$S$35,7,0),"")</f>
        <v/>
      </c>
      <c r="U163" s="14" t="str">
        <f>IFERROR(VLOOKUP($A163,'H52 200 M'!$AL$6:$AR$102,7,0),"")</f>
        <v/>
      </c>
      <c r="V163" s="14" t="str">
        <f>IFERROR(VLOOKUP($A163,'XII Szago M'!$AH$2:$AN$67,7,0),"")</f>
        <v/>
      </c>
      <c r="W163" s="14" t="str">
        <f>IFERROR(VLOOKUP($A163,'Masakra TR200 M'!$AN$5:$AT$34,7,0),"")</f>
        <v/>
      </c>
      <c r="X163" s="10">
        <f>IFERROR(LARGE(Z163:AL163,1),0)+IFERROR(LARGE(Z163:AL163,2),0)</f>
        <v>0</v>
      </c>
      <c r="Y163" s="10">
        <f>IFERROR(LARGE(Z163:AL163,3),0)+IFERROR(LARGE(Z163:AL163,4),0)</f>
        <v>0</v>
      </c>
      <c r="Z163" s="14"/>
      <c r="AA163" s="36"/>
      <c r="AB163" s="36"/>
      <c r="AC163" s="14"/>
      <c r="AD163" s="14"/>
      <c r="AE163" s="14"/>
      <c r="AF163" s="36"/>
      <c r="AG163" s="14"/>
      <c r="AH163" s="36"/>
      <c r="AI163" s="36" t="str">
        <f>IFERROR(VLOOKUP($A163,'Trudy M'!$K$2:$Q$18,7,0),"")</f>
        <v/>
      </c>
      <c r="AJ163" s="14" t="str">
        <f>IFERROR(VLOOKUP($A163,'H52 100 M'!$AC$6:$AI$201,7,0),"")</f>
        <v/>
      </c>
      <c r="AK163" s="14" t="str">
        <f>IFERROR(VLOOKUP($A163,'Azymut Orient M'!$O$2:$U$23,7,0),"")</f>
        <v/>
      </c>
      <c r="AL163" s="14" t="str">
        <f>IFERROR(VLOOKUP($A163,'Masakra TR100 M'!$AB$5:$AH$14,7,0),"")</f>
        <v/>
      </c>
      <c r="AM163" s="501">
        <f>MIN(COUNT(F163:W163)+MIN(COUNT(Z163:AL163)/2,2),6)</f>
        <v>1</v>
      </c>
      <c r="AN163" s="15">
        <f>COUNTIF(F163:W163,"=100")</f>
        <v>0</v>
      </c>
      <c r="AO163" s="15">
        <f>COUNTIF(Z163:AL163,"=50")</f>
        <v>0</v>
      </c>
    </row>
    <row r="164" spans="1:41">
      <c r="A164">
        <v>229</v>
      </c>
      <c r="B164" s="40" t="str">
        <f>VLOOKUP($A164,id!$C:$H,6,0)</f>
        <v>Grundkowski Lesław</v>
      </c>
      <c r="C164" s="40">
        <f>VLOOKUP($A164,id!$C:$H,4,0)</f>
        <v>0</v>
      </c>
      <c r="D164" s="2">
        <f>IF(E163=E164,D163,ROW(B162))</f>
        <v>162</v>
      </c>
      <c r="E164" s="11">
        <f>LARGE(F164:Y164,1)+LARGE(F164:Y164,2)+IFERROR(LARGE(F164:Y164,3),0)+IFERROR(LARGE(F164:Y164,4),0)+IFERROR(LARGE(F164:Y164,5),0)+IFERROR(LARGE(F164:Y164,6),0)</f>
        <v>82.074554364817885</v>
      </c>
      <c r="F164" s="14"/>
      <c r="G164" s="14" t="str">
        <f>IFERROR(VLOOKUP($A164,'Złoto M'!AO:AU,7,0),"")</f>
        <v/>
      </c>
      <c r="H164" s="14" t="str">
        <f>IFERROR(VLOOKUP($A164,'H51 200 M'!$AL$6:$AS$99,7,0),"")</f>
        <v/>
      </c>
      <c r="I164" s="14" t="str">
        <f>IFERROR(VLOOKUP($A164,'Dymno M'!$BD$3:$BJ$49,7,0),"")</f>
        <v/>
      </c>
      <c r="J164" s="37" t="str">
        <f>IFERROR(VLOOKUP($A164,'X Kompas M'!$L$2:$R$29,7,0),"")</f>
        <v/>
      </c>
      <c r="K164" s="16" t="str">
        <f>IFERROR(VLOOKUP($A164,'Dukty M'!$BH$2:$BN$42,7,0),"")</f>
        <v/>
      </c>
      <c r="L164" s="14" t="str">
        <f>IFERROR(VLOOKUP($A164,'Tropy M'!$O$2:$U$49,7,0),"")</f>
        <v/>
      </c>
      <c r="M164" s="14" t="str">
        <f>IFERROR(VLOOKUP($A164,'Grassor TR300 M'!$CR$4:$CX$37,7,0),"")</f>
        <v/>
      </c>
      <c r="N164" s="14" t="str">
        <f>IFERROR(VLOOKUP($A164,'BO M'!$S$4:$Y$46,7,0),"")</f>
        <v/>
      </c>
      <c r="O164" s="14" t="str">
        <f>IFERROR(VLOOKUP($A164,'Szaga TR150 M'!$J$2:$P$22,7,0),"")</f>
        <v/>
      </c>
      <c r="P164" s="14" t="str">
        <f>IFERROR(VLOOKUP($A164,'Rajd Konwalii M'!$L$2:$R$48,7,0),"")</f>
        <v/>
      </c>
      <c r="Q164" s="14" t="str">
        <f>IFERROR(VLOOKUP($A164,'Korno M'!$BE$1:$BK$53,7,0),"")</f>
        <v/>
      </c>
      <c r="R164" s="14" t="str">
        <f>IFERROR(VLOOKUP($A164,'Abentojra M'!$J$1:$P$48,7,0),"")</f>
        <v/>
      </c>
      <c r="S164" s="14" t="str">
        <f>IFERROR(VLOOKUP($A164,'Mordownik M'!$P$5:$V$54,7,0),"")</f>
        <v/>
      </c>
      <c r="T164" s="14" t="str">
        <f>IFERROR(VLOOKUP($A164,'XI Kompas M'!$M$1:$S$35,7,0),"")</f>
        <v/>
      </c>
      <c r="U164" s="14" t="str">
        <f>IFERROR(VLOOKUP($A164,'H52 200 M'!$AL$6:$AR$102,7,0),"")</f>
        <v/>
      </c>
      <c r="V164" s="14" t="str">
        <f>IFERROR(VLOOKUP($A164,'XII Szago M'!$AH$2:$AN$67,7,0),"")</f>
        <v/>
      </c>
      <c r="W164" s="14" t="str">
        <f>IFERROR(VLOOKUP($A164,'Masakra TR200 M'!$AN$5:$AT$34,7,0),"")</f>
        <v/>
      </c>
      <c r="X164" s="10">
        <f>IFERROR(LARGE(Z164:AL164,1),0)+IFERROR(LARGE(Z164:AL164,2),0)</f>
        <v>82.074554364817885</v>
      </c>
      <c r="Y164" s="10">
        <f>IFERROR(LARGE(Z164:AL164,3),0)+IFERROR(LARGE(Z164:AL164,4),0)</f>
        <v>0</v>
      </c>
      <c r="Z164" s="14" t="str">
        <f>IFERROR(VLOOKUP(A164,'Wiosenne 360 M'!$L$2:$R$18,7,0),"")</f>
        <v/>
      </c>
      <c r="AA164" s="36"/>
      <c r="AB164" s="36"/>
      <c r="AC164" s="14">
        <f>IFERROR(VLOOKUP($A164,'H51 100 M'!$AC$6:$AJ$153,7,0),"")</f>
        <v>43.07759499199301</v>
      </c>
      <c r="AD164" s="14" t="str">
        <f>IFERROR(VLOOKUP($A164,'Harce M'!$K$6:$Q$26,7,0),"")</f>
        <v/>
      </c>
      <c r="AE164" s="14" t="str">
        <f>IFERROR(VLOOKUP($A164,'Grassor TR150 M'!$BL$4:$BR$10,7,0),"")</f>
        <v/>
      </c>
      <c r="AF164" s="36" t="str">
        <f>IFERROR(VLOOKUP($A164,'Pazur M'!$P$3:$V$29,7,0),"")</f>
        <v/>
      </c>
      <c r="AG164" s="14" t="str">
        <f>IFERROR(VLOOKUP($A164,'Szaga TR100 M'!$J$2:$P$25,7,0),"")</f>
        <v/>
      </c>
      <c r="AH164" s="36" t="str">
        <f>IFERROR(VLOOKUP($A164,'Odyseja M'!$G$2:$M$15,7,0),"")</f>
        <v/>
      </c>
      <c r="AI164" s="36" t="str">
        <f>IFERROR(VLOOKUP($A164,'Trudy M'!$K$2:$Q$18,7,0),"")</f>
        <v/>
      </c>
      <c r="AJ164" s="14">
        <f>IFERROR(VLOOKUP($A164,'H52 100 M'!$AC$6:$AI$201,7,0),"")</f>
        <v>38.996959372824875</v>
      </c>
      <c r="AK164" s="14" t="str">
        <f>IFERROR(VLOOKUP($A164,'Azymut Orient M'!$O$2:$U$23,7,0),"")</f>
        <v/>
      </c>
      <c r="AL164" s="14" t="str">
        <f>IFERROR(VLOOKUP($A164,'Masakra TR100 M'!$AB$5:$AH$14,7,0),"")</f>
        <v/>
      </c>
      <c r="AM164" s="501">
        <f>MIN(COUNT(F164:W164)+MIN(COUNT(Z164:AL164)/2,2),6)</f>
        <v>1</v>
      </c>
      <c r="AN164" s="15">
        <f>COUNTIF(F164:W164,"=100")</f>
        <v>0</v>
      </c>
      <c r="AO164" s="15">
        <f>COUNTIF(Z164:AL164,"=50")</f>
        <v>0</v>
      </c>
    </row>
    <row r="165" spans="1:41">
      <c r="A165">
        <v>228</v>
      </c>
      <c r="B165" s="40" t="str">
        <f>VLOOKUP($A165,id!$C:$H,6,0)</f>
        <v>Grundkowski Jacek</v>
      </c>
      <c r="C165" s="40" t="str">
        <f>VLOOKUP($A165,id!$C:$H,4,0)</f>
        <v>ADVA Optical Networking</v>
      </c>
      <c r="D165" s="2">
        <f>IF(E164=E165,D164,ROW(B163))</f>
        <v>163</v>
      </c>
      <c r="E165" s="11">
        <f>LARGE(F165:Y165,1)+LARGE(F165:Y165,2)+IFERROR(LARGE(F165:Y165,3),0)+IFERROR(LARGE(F165:Y165,4),0)+IFERROR(LARGE(F165:Y165,5),0)+IFERROR(LARGE(F165:Y165,6),0)</f>
        <v>82.072256764511891</v>
      </c>
      <c r="F165" s="14"/>
      <c r="G165" s="14" t="str">
        <f>IFERROR(VLOOKUP($A165,'Złoto M'!AO:AU,7,0),"")</f>
        <v/>
      </c>
      <c r="H165" s="14" t="str">
        <f>IFERROR(VLOOKUP($A165,'H51 200 M'!$AL$6:$AS$99,7,0),"")</f>
        <v/>
      </c>
      <c r="I165" s="14" t="str">
        <f>IFERROR(VLOOKUP($A165,'Dymno M'!$BD$3:$BJ$49,7,0),"")</f>
        <v/>
      </c>
      <c r="J165" s="37" t="str">
        <f>IFERROR(VLOOKUP($A165,'X Kompas M'!$L$2:$R$29,7,0),"")</f>
        <v/>
      </c>
      <c r="K165" s="16" t="str">
        <f>IFERROR(VLOOKUP($A165,'Dukty M'!$BH$2:$BN$42,7,0),"")</f>
        <v/>
      </c>
      <c r="L165" s="14" t="str">
        <f>IFERROR(VLOOKUP($A165,'Tropy M'!$O$2:$U$49,7,0),"")</f>
        <v/>
      </c>
      <c r="M165" s="14" t="str">
        <f>IFERROR(VLOOKUP($A165,'Grassor TR300 M'!$CR$4:$CX$37,7,0),"")</f>
        <v/>
      </c>
      <c r="N165" s="14" t="str">
        <f>IFERROR(VLOOKUP($A165,'BO M'!$S$4:$Y$46,7,0),"")</f>
        <v/>
      </c>
      <c r="O165" s="14" t="str">
        <f>IFERROR(VLOOKUP($A165,'Szaga TR150 M'!$J$2:$P$22,7,0),"")</f>
        <v/>
      </c>
      <c r="P165" s="14" t="str">
        <f>IFERROR(VLOOKUP($A165,'Rajd Konwalii M'!$L$2:$R$48,7,0),"")</f>
        <v/>
      </c>
      <c r="Q165" s="14" t="str">
        <f>IFERROR(VLOOKUP($A165,'Korno M'!$BE$1:$BK$53,7,0),"")</f>
        <v/>
      </c>
      <c r="R165" s="14" t="str">
        <f>IFERROR(VLOOKUP($A165,'Abentojra M'!$J$1:$P$48,7,0),"")</f>
        <v/>
      </c>
      <c r="S165" s="14" t="str">
        <f>IFERROR(VLOOKUP($A165,'Mordownik M'!$P$5:$V$54,7,0),"")</f>
        <v/>
      </c>
      <c r="T165" s="14" t="str">
        <f>IFERROR(VLOOKUP($A165,'XI Kompas M'!$M$1:$S$35,7,0),"")</f>
        <v/>
      </c>
      <c r="U165" s="14" t="str">
        <f>IFERROR(VLOOKUP($A165,'H52 200 M'!$AL$6:$AR$102,7,0),"")</f>
        <v/>
      </c>
      <c r="V165" s="14" t="str">
        <f>IFERROR(VLOOKUP($A165,'XII Szago M'!$AH$2:$AN$67,7,0),"")</f>
        <v/>
      </c>
      <c r="W165" s="14" t="str">
        <f>IFERROR(VLOOKUP($A165,'Masakra TR200 M'!$AN$5:$AT$34,7,0),"")</f>
        <v/>
      </c>
      <c r="X165" s="10">
        <f>IFERROR(LARGE(Z165:AL165,1),0)+IFERROR(LARGE(Z165:AL165,2),0)</f>
        <v>82.072256764511891</v>
      </c>
      <c r="Y165" s="10">
        <f>IFERROR(LARGE(Z165:AL165,3),0)+IFERROR(LARGE(Z165:AL165,4),0)</f>
        <v>0</v>
      </c>
      <c r="Z165" s="14" t="str">
        <f>IFERROR(VLOOKUP(A165,'Wiosenne 360 M'!$L$2:$R$18,7,0),"")</f>
        <v/>
      </c>
      <c r="AA165" s="36"/>
      <c r="AB165" s="36"/>
      <c r="AC165" s="14">
        <f>IFERROR(VLOOKUP($A165,'H51 100 M'!$AC$6:$AJ$153,7,0),"")</f>
        <v>43.083867210250439</v>
      </c>
      <c r="AD165" s="14" t="str">
        <f>IFERROR(VLOOKUP($A165,'Harce M'!$K$6:$Q$26,7,0),"")</f>
        <v/>
      </c>
      <c r="AE165" s="14" t="str">
        <f>IFERROR(VLOOKUP($A165,'Grassor TR150 M'!$BL$4:$BR$10,7,0),"")</f>
        <v/>
      </c>
      <c r="AF165" s="36" t="str">
        <f>IFERROR(VLOOKUP($A165,'Pazur M'!$P$3:$V$29,7,0),"")</f>
        <v/>
      </c>
      <c r="AG165" s="14" t="str">
        <f>IFERROR(VLOOKUP($A165,'Szaga TR100 M'!$J$2:$P$25,7,0),"")</f>
        <v/>
      </c>
      <c r="AH165" s="36" t="str">
        <f>IFERROR(VLOOKUP($A165,'Odyseja M'!$G$2:$M$15,7,0),"")</f>
        <v/>
      </c>
      <c r="AI165" s="36" t="str">
        <f>IFERROR(VLOOKUP($A165,'Trudy M'!$K$2:$Q$18,7,0),"")</f>
        <v/>
      </c>
      <c r="AJ165" s="14">
        <f>IFERROR(VLOOKUP($A165,'H52 100 M'!$AC$6:$AI$201,7,0),"")</f>
        <v>38.988389554261452</v>
      </c>
      <c r="AK165" s="14" t="str">
        <f>IFERROR(VLOOKUP($A165,'Azymut Orient M'!$O$2:$U$23,7,0),"")</f>
        <v/>
      </c>
      <c r="AL165" s="14" t="str">
        <f>IFERROR(VLOOKUP($A165,'Masakra TR100 M'!$AB$5:$AH$14,7,0),"")</f>
        <v/>
      </c>
      <c r="AM165" s="501">
        <f>MIN(COUNT(F165:W165)+MIN(COUNT(Z165:AL165)/2,2),6)</f>
        <v>1</v>
      </c>
      <c r="AN165" s="15">
        <f>COUNTIF(F165:W165,"=100")</f>
        <v>0</v>
      </c>
      <c r="AO165" s="15">
        <f>COUNTIF(Z165:AL165,"=50")</f>
        <v>0</v>
      </c>
    </row>
    <row r="166" spans="1:41">
      <c r="A166">
        <v>230</v>
      </c>
      <c r="B166" s="40" t="str">
        <f>VLOOKUP($A166,id!$C:$H,6,0)</f>
        <v>Burkiciak Marcin</v>
      </c>
      <c r="C166" s="40" t="str">
        <f>VLOOKUP($A166,id!$C:$H,4,0)</f>
        <v>Matylda pozdr. ciepłego brata</v>
      </c>
      <c r="D166" s="2">
        <f>IF(E165=E166,D165,ROW(B164))</f>
        <v>164</v>
      </c>
      <c r="E166" s="11">
        <f>LARGE(F166:Y166,1)+LARGE(F166:Y166,2)+IFERROR(LARGE(F166:Y166,3),0)+IFERROR(LARGE(F166:Y166,4),0)+IFERROR(LARGE(F166:Y166,5),0)+IFERROR(LARGE(F166:Y166,6),0)</f>
        <v>81.5426010665239</v>
      </c>
      <c r="F166" s="14"/>
      <c r="G166" s="14" t="str">
        <f>IFERROR(VLOOKUP($A166,'Złoto M'!AO:AU,7,0),"")</f>
        <v/>
      </c>
      <c r="H166" s="14" t="str">
        <f>IFERROR(VLOOKUP($A166,'H51 200 M'!$AL$6:$AS$99,7,0),"")</f>
        <v/>
      </c>
      <c r="I166" s="14" t="str">
        <f>IFERROR(VLOOKUP($A166,'Dymno M'!$BD$3:$BJ$49,7,0),"")</f>
        <v/>
      </c>
      <c r="J166" s="37" t="str">
        <f>IFERROR(VLOOKUP($A166,'X Kompas M'!$L$2:$R$29,7,0),"")</f>
        <v/>
      </c>
      <c r="K166" s="16" t="str">
        <f>IFERROR(VLOOKUP($A166,'Dukty M'!$BH$2:$BN$42,7,0),"")</f>
        <v/>
      </c>
      <c r="L166" s="14" t="str">
        <f>IFERROR(VLOOKUP($A166,'Tropy M'!$O$2:$U$49,7,0),"")</f>
        <v/>
      </c>
      <c r="M166" s="14" t="str">
        <f>IFERROR(VLOOKUP($A166,'Grassor TR300 M'!$CR$4:$CX$37,7,0),"")</f>
        <v/>
      </c>
      <c r="N166" s="14" t="str">
        <f>IFERROR(VLOOKUP($A166,'BO M'!$S$4:$Y$46,7,0),"")</f>
        <v/>
      </c>
      <c r="O166" s="14" t="str">
        <f>IFERROR(VLOOKUP($A166,'Szaga TR150 M'!$J$2:$P$22,7,0),"")</f>
        <v/>
      </c>
      <c r="P166" s="14" t="str">
        <f>IFERROR(VLOOKUP($A166,'Rajd Konwalii M'!$L$2:$R$48,7,0),"")</f>
        <v/>
      </c>
      <c r="Q166" s="14" t="str">
        <f>IFERROR(VLOOKUP($A166,'Korno M'!$BE$1:$BK$53,7,0),"")</f>
        <v/>
      </c>
      <c r="R166" s="14" t="str">
        <f>IFERROR(VLOOKUP($A166,'Abentojra M'!$J$1:$P$48,7,0),"")</f>
        <v/>
      </c>
      <c r="S166" s="14" t="str">
        <f>IFERROR(VLOOKUP($A166,'Mordownik M'!$P$5:$V$54,7,0),"")</f>
        <v/>
      </c>
      <c r="T166" s="14" t="str">
        <f>IFERROR(VLOOKUP($A166,'XI Kompas M'!$M$1:$S$35,7,0),"")</f>
        <v/>
      </c>
      <c r="U166" s="14" t="str">
        <f>IFERROR(VLOOKUP($A166,'H52 200 M'!$AL$6:$AR$102,7,0),"")</f>
        <v/>
      </c>
      <c r="V166" s="14" t="str">
        <f>IFERROR(VLOOKUP($A166,'XII Szago M'!$AH$2:$AN$67,7,0),"")</f>
        <v/>
      </c>
      <c r="W166" s="14" t="str">
        <f>IFERROR(VLOOKUP($A166,'Masakra TR200 M'!$AN$5:$AT$34,7,0),"")</f>
        <v/>
      </c>
      <c r="X166" s="10">
        <f>IFERROR(LARGE(Z166:AL166,1),0)+IFERROR(LARGE(Z166:AL166,2),0)</f>
        <v>81.5426010665239</v>
      </c>
      <c r="Y166" s="10">
        <f>IFERROR(LARGE(Z166:AL166,3),0)+IFERROR(LARGE(Z166:AL166,4),0)</f>
        <v>0</v>
      </c>
      <c r="Z166" s="14" t="str">
        <f>IFERROR(VLOOKUP(A166,'Wiosenne 360 M'!$L$2:$R$18,7,0),"")</f>
        <v/>
      </c>
      <c r="AA166" s="36"/>
      <c r="AB166" s="36"/>
      <c r="AC166" s="14">
        <f>IFERROR(VLOOKUP($A166,'H51 100 M'!$AC$6:$AJ$153,7,0),"")</f>
        <v>42.555639449178443</v>
      </c>
      <c r="AD166" s="14" t="str">
        <f>IFERROR(VLOOKUP($A166,'Harce M'!$K$6:$Q$26,7,0),"")</f>
        <v/>
      </c>
      <c r="AE166" s="14" t="str">
        <f>IFERROR(VLOOKUP($A166,'Grassor TR150 M'!$BL$4:$BR$10,7,0),"")</f>
        <v/>
      </c>
      <c r="AF166" s="36" t="str">
        <f>IFERROR(VLOOKUP($A166,'Pazur M'!$P$3:$V$29,7,0),"")</f>
        <v/>
      </c>
      <c r="AG166" s="14" t="str">
        <f>IFERROR(VLOOKUP($A166,'Szaga TR100 M'!$J$2:$P$25,7,0),"")</f>
        <v/>
      </c>
      <c r="AH166" s="36" t="str">
        <f>IFERROR(VLOOKUP($A166,'Odyseja M'!$G$2:$M$15,7,0),"")</f>
        <v/>
      </c>
      <c r="AI166" s="36" t="str">
        <f>IFERROR(VLOOKUP($A166,'Trudy M'!$K$2:$Q$18,7,0),"")</f>
        <v/>
      </c>
      <c r="AJ166" s="14">
        <f>IFERROR(VLOOKUP($A166,'H52 100 M'!$AC$6:$AI$201,7,0),"")</f>
        <v>38.986961617345457</v>
      </c>
      <c r="AK166" s="14" t="str">
        <f>IFERROR(VLOOKUP($A166,'Azymut Orient M'!$O$2:$U$23,7,0),"")</f>
        <v/>
      </c>
      <c r="AL166" s="14" t="str">
        <f>IFERROR(VLOOKUP($A166,'Masakra TR100 M'!$AB$5:$AH$14,7,0),"")</f>
        <v/>
      </c>
      <c r="AM166" s="501">
        <f>MIN(COUNT(F166:W166)+MIN(COUNT(Z166:AL166)/2,2),6)</f>
        <v>1</v>
      </c>
      <c r="AN166" s="15">
        <f>COUNTIF(F166:W166,"=100")</f>
        <v>0</v>
      </c>
      <c r="AO166" s="15">
        <f>COUNTIF(Z166:AL166,"=50")</f>
        <v>0</v>
      </c>
    </row>
    <row r="167" spans="1:41">
      <c r="A167">
        <v>106</v>
      </c>
      <c r="B167" s="40" t="str">
        <f>VLOOKUP($A167,id!$C:$H,6,0)</f>
        <v>Tyszkowski Roman</v>
      </c>
      <c r="C167" s="40">
        <f>VLOOKUP($A167,id!$C:$H,4,0)</f>
        <v>0</v>
      </c>
      <c r="D167" s="2">
        <f>IF(E166=E167,D166,ROW(B165))</f>
        <v>165</v>
      </c>
      <c r="E167" s="11">
        <f>LARGE(F167:Y167,1)+LARGE(F167:Y167,2)+IFERROR(LARGE(F167:Y167,3),0)+IFERROR(LARGE(F167:Y167,4),0)+IFERROR(LARGE(F167:Y167,5),0)+IFERROR(LARGE(F167:Y167,6),0)</f>
        <v>80.927481732385232</v>
      </c>
      <c r="F167" s="14"/>
      <c r="G167" s="14" t="str">
        <f>IFERROR(VLOOKUP($A167,'Złoto M'!AO:AU,7,0),"")</f>
        <v/>
      </c>
      <c r="H167" s="14" t="str">
        <f>IFERROR(VLOOKUP($A167,'H51 200 M'!$AL$6:$AS$99,7,0),"")</f>
        <v/>
      </c>
      <c r="I167" s="14" t="str">
        <f>IFERROR(VLOOKUP($A167,'Dymno M'!$BD$3:$BJ$49,7,0),"")</f>
        <v/>
      </c>
      <c r="J167" s="37" t="str">
        <f>IFERROR(VLOOKUP($A167,'X Kompas M'!$L$2:$R$29,7,0),"")</f>
        <v/>
      </c>
      <c r="K167" s="16" t="str">
        <f>IFERROR(VLOOKUP($A167,'Dukty M'!$BH$2:$BN$42,7,0),"")</f>
        <v/>
      </c>
      <c r="L167" s="14" t="str">
        <f>IFERROR(VLOOKUP($A167,'Tropy M'!$O$2:$U$49,7,0),"")</f>
        <v/>
      </c>
      <c r="M167" s="14" t="str">
        <f>IFERROR(VLOOKUP($A167,'Grassor TR300 M'!$CR$4:$CX$37,7,0),"")</f>
        <v/>
      </c>
      <c r="N167" s="14" t="str">
        <f>IFERROR(VLOOKUP($A167,'BO M'!$S$4:$Y$46,7,0),"")</f>
        <v/>
      </c>
      <c r="O167" s="14" t="str">
        <f>IFERROR(VLOOKUP($A167,'Szaga TR150 M'!$J$2:$P$22,7,0),"")</f>
        <v/>
      </c>
      <c r="P167" s="14" t="str">
        <f>IFERROR(VLOOKUP($A167,'Rajd Konwalii M'!$L$2:$R$48,7,0),"")</f>
        <v/>
      </c>
      <c r="Q167" s="14" t="str">
        <f>IFERROR(VLOOKUP($A167,'Korno M'!$BE$1:$BK$53,7,0),"")</f>
        <v/>
      </c>
      <c r="R167" s="14" t="str">
        <f>IFERROR(VLOOKUP($A167,'Abentojra M'!$J$1:$P$48,7,0),"")</f>
        <v/>
      </c>
      <c r="S167" s="14">
        <f>IFERROR(VLOOKUP($A167,'Mordownik M'!$P$5:$V$54,7,0),"")</f>
        <v>59.021454735740413</v>
      </c>
      <c r="T167" s="14" t="str">
        <f>IFERROR(VLOOKUP($A167,'XI Kompas M'!$M$1:$S$35,7,0),"")</f>
        <v/>
      </c>
      <c r="U167" s="14" t="str">
        <f>IFERROR(VLOOKUP($A167,'H52 200 M'!$AL$6:$AR$102,7,0),"")</f>
        <v/>
      </c>
      <c r="V167" s="14" t="str">
        <f>IFERROR(VLOOKUP($A167,'XII Szago M'!$AH$2:$AN$67,7,0),"")</f>
        <v/>
      </c>
      <c r="W167" s="14" t="str">
        <f>IFERROR(VLOOKUP($A167,'Masakra TR200 M'!$AN$5:$AT$34,7,0),"")</f>
        <v/>
      </c>
      <c r="X167" s="10">
        <f>IFERROR(LARGE(Z167:AL167,1),0)+IFERROR(LARGE(Z167:AL167,2),0)</f>
        <v>21.906026996644822</v>
      </c>
      <c r="Y167" s="10">
        <f>IFERROR(LARGE(Z167:AL167,3),0)+IFERROR(LARGE(Z167:AL167,4),0)</f>
        <v>0</v>
      </c>
      <c r="Z167" s="14" t="str">
        <f>IFERROR(VLOOKUP(A167,'Wiosenne 360 M'!$L$2:$R$18,7,0),"")</f>
        <v/>
      </c>
      <c r="AA167" s="36">
        <f>IFERROR(VLOOKUP(A167,'NMnO M'!$AX$5:$BD$43,7,0),"")</f>
        <v>21.906026996644822</v>
      </c>
      <c r="AB167" s="36" t="str">
        <f>IFERROR(VLOOKUP(A167,'XI Szago M'!$J$3:$Q$50,7,0),"")</f>
        <v/>
      </c>
      <c r="AC167" s="14" t="str">
        <f>IFERROR(VLOOKUP($A167,'H51 100 M'!$AC$6:$AJ$153,7,0),"")</f>
        <v/>
      </c>
      <c r="AD167" s="14" t="str">
        <f>IFERROR(VLOOKUP($A167,'Harce M'!$K$6:$Q$26,7,0),"")</f>
        <v/>
      </c>
      <c r="AE167" s="14" t="str">
        <f>IFERROR(VLOOKUP($A167,'Grassor TR150 M'!$BL$4:$BR$10,7,0),"")</f>
        <v/>
      </c>
      <c r="AF167" s="36" t="str">
        <f>IFERROR(VLOOKUP($A167,'Pazur M'!$P$3:$V$29,7,0),"")</f>
        <v/>
      </c>
      <c r="AG167" s="14" t="str">
        <f>IFERROR(VLOOKUP($A167,'Szaga TR100 M'!$J$2:$P$25,7,0),"")</f>
        <v/>
      </c>
      <c r="AH167" s="36" t="str">
        <f>IFERROR(VLOOKUP($A167,'Odyseja M'!$G$2:$M$15,7,0),"")</f>
        <v/>
      </c>
      <c r="AI167" s="36" t="str">
        <f>IFERROR(VLOOKUP($A167,'Trudy M'!$K$2:$Q$18,7,0),"")</f>
        <v/>
      </c>
      <c r="AJ167" s="14" t="str">
        <f>IFERROR(VLOOKUP($A167,'H52 100 M'!$AC$6:$AI$201,7,0),"")</f>
        <v/>
      </c>
      <c r="AK167" s="14" t="str">
        <f>IFERROR(VLOOKUP($A167,'Azymut Orient M'!$O$2:$U$23,7,0),"")</f>
        <v/>
      </c>
      <c r="AL167" s="14" t="str">
        <f>IFERROR(VLOOKUP($A167,'Masakra TR100 M'!$AB$5:$AH$14,7,0),"")</f>
        <v/>
      </c>
      <c r="AM167" s="501">
        <f>MIN(COUNT(F167:W167)+MIN(COUNT(Z167:AL167)/2,2),6)</f>
        <v>1.5</v>
      </c>
      <c r="AN167" s="15">
        <f>COUNTIF(F167:W167,"=100")</f>
        <v>0</v>
      </c>
      <c r="AO167" s="15">
        <f>COUNTIF(Z167:AL167,"=50")</f>
        <v>0</v>
      </c>
    </row>
    <row r="168" spans="1:41">
      <c r="A168">
        <v>606</v>
      </c>
      <c r="B168" s="40" t="str">
        <f>VLOOKUP($A168,id!$C:$H,6,0)</f>
        <v>Wadowski Tomasz</v>
      </c>
      <c r="C168" s="40" t="str">
        <f>VLOOKUP($A168,id!$C:$H,4,0)</f>
        <v>Łowcy KOMów</v>
      </c>
      <c r="D168" s="2">
        <f>IF(E167=E168,D167,ROW(B166))</f>
        <v>166</v>
      </c>
      <c r="E168" s="11">
        <f>LARGE(F168:Y168,1)+LARGE(F168:Y168,2)+IFERROR(LARGE(F168:Y168,3),0)+IFERROR(LARGE(F168:Y168,4),0)+IFERROR(LARGE(F168:Y168,5),0)+IFERROR(LARGE(F168:Y168,6),0)</f>
        <v>80.849707828881094</v>
      </c>
      <c r="F168" s="14"/>
      <c r="G168" s="14"/>
      <c r="H168" s="14"/>
      <c r="I168" s="14"/>
      <c r="J168" s="37"/>
      <c r="K168" s="16"/>
      <c r="L168" s="14"/>
      <c r="M168" s="14"/>
      <c r="N168" s="14"/>
      <c r="O168" s="14"/>
      <c r="P168" s="14"/>
      <c r="Q168" s="14"/>
      <c r="R168" s="14"/>
      <c r="S168" s="14"/>
      <c r="T168" s="14"/>
      <c r="U168" s="14">
        <f>IFERROR(VLOOKUP($A168,'H52 200 M'!$AL$6:$AR$102,7,0),"")</f>
        <v>19.317068990517505</v>
      </c>
      <c r="V168" s="14">
        <f>IFERROR(VLOOKUP($A168,'XII Szago M'!$AH$2:$AN$67,7,0),"")</f>
        <v>61.532638838363596</v>
      </c>
      <c r="W168" s="14" t="str">
        <f>IFERROR(VLOOKUP($A168,'Masakra TR200 M'!$AN$5:$AT$34,7,0),"")</f>
        <v/>
      </c>
      <c r="X168" s="10">
        <f>IFERROR(LARGE(Z168:AL168,1),0)+IFERROR(LARGE(Z168:AL168,2),0)</f>
        <v>0</v>
      </c>
      <c r="Y168" s="10">
        <f>IFERROR(LARGE(Z168:AL168,3),0)+IFERROR(LARGE(Z168:AL168,4),0)</f>
        <v>0</v>
      </c>
      <c r="Z168" s="14"/>
      <c r="AA168" s="36"/>
      <c r="AB168" s="36"/>
      <c r="AC168" s="14"/>
      <c r="AD168" s="14"/>
      <c r="AE168" s="14"/>
      <c r="AF168" s="36"/>
      <c r="AG168" s="14"/>
      <c r="AH168" s="36"/>
      <c r="AI168" s="36"/>
      <c r="AJ168" s="14" t="str">
        <f>IFERROR(VLOOKUP($A168,'H52 100 M'!$AC$6:$AI$201,7,0),"")</f>
        <v/>
      </c>
      <c r="AK168" s="14" t="str">
        <f>IFERROR(VLOOKUP($A168,'Azymut Orient M'!$O$2:$U$23,7,0),"")</f>
        <v/>
      </c>
      <c r="AL168" s="14" t="str">
        <f>IFERROR(VLOOKUP($A168,'Masakra TR100 M'!$AB$5:$AH$14,7,0),"")</f>
        <v/>
      </c>
      <c r="AM168" s="501">
        <f>MIN(COUNT(F168:W168)+MIN(COUNT(Z168:AL168)/2,2),6)</f>
        <v>2</v>
      </c>
      <c r="AN168" s="15">
        <f>COUNTIF(F168:W168,"=100")</f>
        <v>0</v>
      </c>
      <c r="AO168" s="15">
        <f>COUNTIF(Z168:AL168,"=50")</f>
        <v>0</v>
      </c>
    </row>
    <row r="169" spans="1:41">
      <c r="A169">
        <v>446</v>
      </c>
      <c r="B169" s="40" t="str">
        <f>VLOOKUP($A169,id!$C:$H,6,0)</f>
        <v>Strachowski Przemysław</v>
      </c>
      <c r="C169" s="40">
        <f>VLOOKUP($A169,id!$C:$H,4,0)</f>
        <v>0</v>
      </c>
      <c r="D169" s="2">
        <f>IF(E168=E169,D168,ROW(B167))</f>
        <v>167</v>
      </c>
      <c r="E169" s="11">
        <f>LARGE(F169:Y169,1)+LARGE(F169:Y169,2)+IFERROR(LARGE(F169:Y169,3),0)+IFERROR(LARGE(F169:Y169,4),0)+IFERROR(LARGE(F169:Y169,5),0)+IFERROR(LARGE(F169:Y169,6),0)</f>
        <v>80.832015185068002</v>
      </c>
      <c r="F169" s="14"/>
      <c r="G169" s="14"/>
      <c r="H169" s="14"/>
      <c r="I169" s="14"/>
      <c r="J169" s="37"/>
      <c r="K169" s="16"/>
      <c r="L169" s="14"/>
      <c r="M169" s="14"/>
      <c r="N169" s="14">
        <f>IFERROR(VLOOKUP($A169,'BO M'!$S$4:$Y$46,7,0),"")</f>
        <v>80.832015185068002</v>
      </c>
      <c r="O169" s="14" t="str">
        <f>IFERROR(VLOOKUP($A169,'Szaga TR150 M'!$J$2:$P$22,7,0),"")</f>
        <v/>
      </c>
      <c r="P169" s="14" t="str">
        <f>IFERROR(VLOOKUP($A169,'Rajd Konwalii M'!$L$2:$R$48,7,0),"")</f>
        <v/>
      </c>
      <c r="Q169" s="14" t="str">
        <f>IFERROR(VLOOKUP($A169,'Korno M'!$BE$1:$BK$53,7,0),"")</f>
        <v/>
      </c>
      <c r="R169" s="14" t="str">
        <f>IFERROR(VLOOKUP($A169,'Abentojra M'!$J$1:$P$48,7,0),"")</f>
        <v/>
      </c>
      <c r="S169" s="14" t="str">
        <f>IFERROR(VLOOKUP($A169,'Mordownik M'!$P$5:$V$54,7,0),"")</f>
        <v/>
      </c>
      <c r="T169" s="14" t="str">
        <f>IFERROR(VLOOKUP($A169,'XI Kompas M'!$M$1:$S$35,7,0),"")</f>
        <v/>
      </c>
      <c r="U169" s="14" t="str">
        <f>IFERROR(VLOOKUP($A169,'H52 200 M'!$AL$6:$AR$102,7,0),"")</f>
        <v/>
      </c>
      <c r="V169" s="14" t="str">
        <f>IFERROR(VLOOKUP($A169,'XII Szago M'!$AH$2:$AN$67,7,0),"")</f>
        <v/>
      </c>
      <c r="W169" s="14" t="str">
        <f>IFERROR(VLOOKUP($A169,'Masakra TR200 M'!$AN$5:$AT$34,7,0),"")</f>
        <v/>
      </c>
      <c r="X169" s="10">
        <f>IFERROR(LARGE(Z169:AL169,1),0)+IFERROR(LARGE(Z169:AL169,2),0)</f>
        <v>0</v>
      </c>
      <c r="Y169" s="10">
        <f>IFERROR(LARGE(Z169:AL169,3),0)+IFERROR(LARGE(Z169:AL169,4),0)</f>
        <v>0</v>
      </c>
      <c r="Z169" s="14"/>
      <c r="AA169" s="36"/>
      <c r="AB169" s="36"/>
      <c r="AC169" s="14"/>
      <c r="AD169" s="14"/>
      <c r="AE169" s="14"/>
      <c r="AF169" s="36" t="str">
        <f>IFERROR(VLOOKUP($A169,'Pazur M'!$P$3:$V$29,7,0),"")</f>
        <v/>
      </c>
      <c r="AG169" s="14" t="str">
        <f>IFERROR(VLOOKUP($A169,'Szaga TR100 M'!$J$2:$P$25,7,0),"")</f>
        <v/>
      </c>
      <c r="AH169" s="36" t="str">
        <f>IFERROR(VLOOKUP($A169,'Odyseja M'!$G$2:$M$15,7,0),"")</f>
        <v/>
      </c>
      <c r="AI169" s="36" t="str">
        <f>IFERROR(VLOOKUP($A169,'Trudy M'!$K$2:$Q$18,7,0),"")</f>
        <v/>
      </c>
      <c r="AJ169" s="14" t="str">
        <f>IFERROR(VLOOKUP($A169,'H52 100 M'!$AC$6:$AI$201,7,0),"")</f>
        <v/>
      </c>
      <c r="AK169" s="14" t="str">
        <f>IFERROR(VLOOKUP($A169,'Azymut Orient M'!$O$2:$U$23,7,0),"")</f>
        <v/>
      </c>
      <c r="AL169" s="14" t="str">
        <f>IFERROR(VLOOKUP($A169,'Masakra TR100 M'!$AB$5:$AH$14,7,0),"")</f>
        <v/>
      </c>
      <c r="AM169" s="501">
        <f>MIN(COUNT(F169:W169)+MIN(COUNT(Z169:AL169)/2,2),6)</f>
        <v>1</v>
      </c>
      <c r="AN169" s="15">
        <f>COUNTIF(F169:W169,"=100")</f>
        <v>0</v>
      </c>
      <c r="AO169" s="15">
        <f>COUNTIF(Z169:AL169,"=50")</f>
        <v>0</v>
      </c>
    </row>
    <row r="170" spans="1:41">
      <c r="A170">
        <v>607</v>
      </c>
      <c r="B170" s="40" t="str">
        <f>VLOOKUP($A170,id!$C:$H,6,0)</f>
        <v>Karwatowski Robert</v>
      </c>
      <c r="C170" s="40" t="str">
        <f>VLOOKUP($A170,id!$C:$H,4,0)</f>
        <v>Łowcy KOMów</v>
      </c>
      <c r="D170" s="2">
        <f>IF(E169=E170,D169,ROW(B168))</f>
        <v>168</v>
      </c>
      <c r="E170" s="11">
        <f>LARGE(F170:Y170,1)+LARGE(F170:Y170,2)+IFERROR(LARGE(F170:Y170,3),0)+IFERROR(LARGE(F170:Y170,4),0)+IFERROR(LARGE(F170:Y170,5),0)+IFERROR(LARGE(F170:Y170,6),0)</f>
        <v>80.804516537810727</v>
      </c>
      <c r="F170" s="14"/>
      <c r="G170" s="14"/>
      <c r="H170" s="14"/>
      <c r="I170" s="14"/>
      <c r="J170" s="37"/>
      <c r="K170" s="16"/>
      <c r="L170" s="14"/>
      <c r="M170" s="14"/>
      <c r="N170" s="14"/>
      <c r="O170" s="14"/>
      <c r="P170" s="14"/>
      <c r="Q170" s="14"/>
      <c r="R170" s="14"/>
      <c r="S170" s="14"/>
      <c r="T170" s="14"/>
      <c r="U170" s="14">
        <f>IFERROR(VLOOKUP($A170,'H52 200 M'!$AL$6:$AR$102,7,0),"")</f>
        <v>19.316193607865102</v>
      </c>
      <c r="V170" s="14">
        <f>IFERROR(VLOOKUP($A170,'XII Szago M'!$AH$2:$AN$67,7,0),"")</f>
        <v>61.488322929945625</v>
      </c>
      <c r="W170" s="14" t="str">
        <f>IFERROR(VLOOKUP($A170,'Masakra TR200 M'!$AN$5:$AT$34,7,0),"")</f>
        <v/>
      </c>
      <c r="X170" s="10">
        <f>IFERROR(LARGE(Z170:AL170,1),0)+IFERROR(LARGE(Z170:AL170,2),0)</f>
        <v>0</v>
      </c>
      <c r="Y170" s="10">
        <f>IFERROR(LARGE(Z170:AL170,3),0)+IFERROR(LARGE(Z170:AL170,4),0)</f>
        <v>0</v>
      </c>
      <c r="Z170" s="14"/>
      <c r="AA170" s="36"/>
      <c r="AB170" s="36"/>
      <c r="AC170" s="14"/>
      <c r="AD170" s="14"/>
      <c r="AE170" s="14"/>
      <c r="AF170" s="36"/>
      <c r="AG170" s="14"/>
      <c r="AH170" s="36"/>
      <c r="AI170" s="36"/>
      <c r="AJ170" s="14" t="str">
        <f>IFERROR(VLOOKUP($A170,'H52 100 M'!$AC$6:$AI$201,7,0),"")</f>
        <v/>
      </c>
      <c r="AK170" s="14" t="str">
        <f>IFERROR(VLOOKUP($A170,'Azymut Orient M'!$O$2:$U$23,7,0),"")</f>
        <v/>
      </c>
      <c r="AL170" s="14" t="str">
        <f>IFERROR(VLOOKUP($A170,'Masakra TR100 M'!$AB$5:$AH$14,7,0),"")</f>
        <v/>
      </c>
      <c r="AM170" s="501">
        <f>MIN(COUNT(F170:W170)+MIN(COUNT(Z170:AL170)/2,2),6)</f>
        <v>2</v>
      </c>
      <c r="AN170" s="15">
        <f>COUNTIF(F170:W170,"=100")</f>
        <v>0</v>
      </c>
      <c r="AO170" s="15">
        <f>COUNTIF(Z170:AL170,"=50")</f>
        <v>0</v>
      </c>
    </row>
    <row r="171" spans="1:41">
      <c r="A171">
        <v>587</v>
      </c>
      <c r="B171" s="40" t="str">
        <f>VLOOKUP($A171,id!$C:$H,6,0)</f>
        <v>Tusiński Radek</v>
      </c>
      <c r="C171" s="40" t="str">
        <f>VLOOKUP($A171,id!$C:$H,4,0)</f>
        <v>CST VELMAR MERIDA TEAM</v>
      </c>
      <c r="D171" s="2">
        <f>IF(E170=E171,D170,ROW(B169))</f>
        <v>169</v>
      </c>
      <c r="E171" s="11">
        <f>LARGE(F171:Y171,1)+LARGE(F171:Y171,2)+IFERROR(LARGE(F171:Y171,3),0)+IFERROR(LARGE(F171:Y171,4),0)+IFERROR(LARGE(F171:Y171,5),0)+IFERROR(LARGE(F171:Y171,6),0)</f>
        <v>79.093821184510233</v>
      </c>
      <c r="F171" s="14"/>
      <c r="G171" s="14"/>
      <c r="H171" s="14"/>
      <c r="I171" s="14"/>
      <c r="J171" s="37"/>
      <c r="K171" s="16"/>
      <c r="L171" s="14"/>
      <c r="M171" s="14"/>
      <c r="N171" s="14"/>
      <c r="O171" s="14"/>
      <c r="P171" s="14"/>
      <c r="Q171" s="14"/>
      <c r="R171" s="14"/>
      <c r="S171" s="14"/>
      <c r="T171" s="14"/>
      <c r="U171" s="14">
        <f>IFERROR(VLOOKUP($A171,'H52 200 M'!$AL$6:$AR$102,7,0),"")</f>
        <v>79.093821184510233</v>
      </c>
      <c r="V171" s="14" t="str">
        <f>IFERROR(VLOOKUP($A171,'XII Szago M'!$AH$2:$AN$67,7,0),"")</f>
        <v/>
      </c>
      <c r="W171" s="14" t="str">
        <f>IFERROR(VLOOKUP($A171,'Masakra TR200 M'!$AN$5:$AT$34,7,0),"")</f>
        <v/>
      </c>
      <c r="X171" s="10">
        <f>IFERROR(LARGE(Z171:AL171,1),0)+IFERROR(LARGE(Z171:AL171,2),0)</f>
        <v>0</v>
      </c>
      <c r="Y171" s="10">
        <f>IFERROR(LARGE(Z171:AL171,3),0)+IFERROR(LARGE(Z171:AL171,4),0)</f>
        <v>0</v>
      </c>
      <c r="Z171" s="14"/>
      <c r="AA171" s="36"/>
      <c r="AB171" s="36"/>
      <c r="AC171" s="14"/>
      <c r="AD171" s="14"/>
      <c r="AE171" s="14"/>
      <c r="AF171" s="36"/>
      <c r="AG171" s="14"/>
      <c r="AH171" s="36"/>
      <c r="AI171" s="36"/>
      <c r="AJ171" s="14" t="str">
        <f>IFERROR(VLOOKUP($A171,'H52 100 M'!$AC$6:$AI$201,7,0),"")</f>
        <v/>
      </c>
      <c r="AK171" s="14" t="str">
        <f>IFERROR(VLOOKUP($A171,'Azymut Orient M'!$O$2:$U$23,7,0),"")</f>
        <v/>
      </c>
      <c r="AL171" s="14" t="str">
        <f>IFERROR(VLOOKUP($A171,'Masakra TR100 M'!$AB$5:$AH$14,7,0),"")</f>
        <v/>
      </c>
      <c r="AM171" s="501">
        <f>MIN(COUNT(F171:W171)+MIN(COUNT(Z171:AL171)/2,2),6)</f>
        <v>1</v>
      </c>
      <c r="AN171" s="15">
        <f>COUNTIF(F171:W171,"=100")</f>
        <v>0</v>
      </c>
      <c r="AO171" s="15">
        <f>COUNTIF(Z171:AL171,"=50")</f>
        <v>0</v>
      </c>
    </row>
    <row r="172" spans="1:41">
      <c r="A172">
        <v>236</v>
      </c>
      <c r="B172" s="40" t="str">
        <f>VLOOKUP($A172,id!$C:$H,6,0)</f>
        <v>Grzonka Tomasz</v>
      </c>
      <c r="C172" s="40" t="str">
        <f>VLOOKUP($A172,id!$C:$H,4,0)</f>
        <v>MIG</v>
      </c>
      <c r="D172" s="2">
        <f>IF(E171=E172,D171,ROW(B170))</f>
        <v>170</v>
      </c>
      <c r="E172" s="11">
        <f>LARGE(F172:Y172,1)+LARGE(F172:Y172,2)+IFERROR(LARGE(F172:Y172,3),0)+IFERROR(LARGE(F172:Y172,4),0)+IFERROR(LARGE(F172:Y172,5),0)+IFERROR(LARGE(F172:Y172,6),0)</f>
        <v>78.745451718985152</v>
      </c>
      <c r="F172" s="14"/>
      <c r="G172" s="14" t="str">
        <f>IFERROR(VLOOKUP($A172,'Złoto M'!AO:AU,7,0),"")</f>
        <v/>
      </c>
      <c r="H172" s="14" t="str">
        <f>IFERROR(VLOOKUP($A172,'H51 200 M'!$AL$6:$AS$99,7,0),"")</f>
        <v/>
      </c>
      <c r="I172" s="14" t="str">
        <f>IFERROR(VLOOKUP($A172,'Dymno M'!$BD$3:$BJ$49,7,0),"")</f>
        <v/>
      </c>
      <c r="J172" s="37" t="str">
        <f>IFERROR(VLOOKUP($A172,'X Kompas M'!$L$2:$R$29,7,0),"")</f>
        <v/>
      </c>
      <c r="K172" s="16" t="str">
        <f>IFERROR(VLOOKUP($A172,'Dukty M'!$BH$2:$BN$42,7,0),"")</f>
        <v/>
      </c>
      <c r="L172" s="14" t="str">
        <f>IFERROR(VLOOKUP($A172,'Tropy M'!$O$2:$U$49,7,0),"")</f>
        <v/>
      </c>
      <c r="M172" s="14" t="str">
        <f>IFERROR(VLOOKUP($A172,'Grassor TR300 M'!$CR$4:$CX$37,7,0),"")</f>
        <v/>
      </c>
      <c r="N172" s="14" t="str">
        <f>IFERROR(VLOOKUP($A172,'BO M'!$S$4:$Y$46,7,0),"")</f>
        <v/>
      </c>
      <c r="O172" s="14" t="str">
        <f>IFERROR(VLOOKUP($A172,'Szaga TR150 M'!$J$2:$P$22,7,0),"")</f>
        <v/>
      </c>
      <c r="P172" s="14" t="str">
        <f>IFERROR(VLOOKUP($A172,'Rajd Konwalii M'!$L$2:$R$48,7,0),"")</f>
        <v/>
      </c>
      <c r="Q172" s="14" t="str">
        <f>IFERROR(VLOOKUP($A172,'Korno M'!$BE$1:$BK$53,7,0),"")</f>
        <v/>
      </c>
      <c r="R172" s="14" t="str">
        <f>IFERROR(VLOOKUP($A172,'Abentojra M'!$J$1:$P$48,7,0),"")</f>
        <v/>
      </c>
      <c r="S172" s="14" t="str">
        <f>IFERROR(VLOOKUP($A172,'Mordownik M'!$P$5:$V$54,7,0),"")</f>
        <v/>
      </c>
      <c r="T172" s="14" t="str">
        <f>IFERROR(VLOOKUP($A172,'XI Kompas M'!$M$1:$S$35,7,0),"")</f>
        <v/>
      </c>
      <c r="U172" s="14" t="str">
        <f>IFERROR(VLOOKUP($A172,'H52 200 M'!$AL$6:$AR$102,7,0),"")</f>
        <v/>
      </c>
      <c r="V172" s="14" t="str">
        <f>IFERROR(VLOOKUP($A172,'XII Szago M'!$AH$2:$AN$67,7,0),"")</f>
        <v/>
      </c>
      <c r="W172" s="14" t="str">
        <f>IFERROR(VLOOKUP($A172,'Masakra TR200 M'!$AN$5:$AT$34,7,0),"")</f>
        <v/>
      </c>
      <c r="X172" s="10">
        <f>IFERROR(LARGE(Z172:AL172,1),0)+IFERROR(LARGE(Z172:AL172,2),0)</f>
        <v>78.745451718985152</v>
      </c>
      <c r="Y172" s="10">
        <f>IFERROR(LARGE(Z172:AL172,3),0)+IFERROR(LARGE(Z172:AL172,4),0)</f>
        <v>0</v>
      </c>
      <c r="Z172" s="14" t="str">
        <f>IFERROR(VLOOKUP(A172,'Wiosenne 360 M'!$L$2:$R$18,7,0),"")</f>
        <v/>
      </c>
      <c r="AA172" s="36"/>
      <c r="AB172" s="36"/>
      <c r="AC172" s="14">
        <f>IFERROR(VLOOKUP($A172,'H51 100 M'!$AC$6:$AJ$153,7,0),"")</f>
        <v>39.137623173070565</v>
      </c>
      <c r="AD172" s="14" t="str">
        <f>IFERROR(VLOOKUP($A172,'Harce M'!$K$6:$Q$26,7,0),"")</f>
        <v/>
      </c>
      <c r="AE172" s="14" t="str">
        <f>IFERROR(VLOOKUP($A172,'Grassor TR150 M'!$BL$4:$BR$10,7,0),"")</f>
        <v/>
      </c>
      <c r="AF172" s="36" t="str">
        <f>IFERROR(VLOOKUP($A172,'Pazur M'!$P$3:$V$29,7,0),"")</f>
        <v/>
      </c>
      <c r="AG172" s="14" t="str">
        <f>IFERROR(VLOOKUP($A172,'Szaga TR100 M'!$J$2:$P$25,7,0),"")</f>
        <v/>
      </c>
      <c r="AH172" s="36" t="str">
        <f>IFERROR(VLOOKUP($A172,'Odyseja M'!$G$2:$M$15,7,0),"")</f>
        <v/>
      </c>
      <c r="AI172" s="36" t="str">
        <f>IFERROR(VLOOKUP($A172,'Trudy M'!$K$2:$Q$18,7,0),"")</f>
        <v/>
      </c>
      <c r="AJ172" s="14">
        <f>IFERROR(VLOOKUP($A172,'H52 100 M'!$AC$6:$AI$201,7,0),"")</f>
        <v>39.607828545914593</v>
      </c>
      <c r="AK172" s="14" t="str">
        <f>IFERROR(VLOOKUP($A172,'Azymut Orient M'!$O$2:$U$23,7,0),"")</f>
        <v/>
      </c>
      <c r="AL172" s="14" t="str">
        <f>IFERROR(VLOOKUP($A172,'Masakra TR100 M'!$AB$5:$AH$14,7,0),"")</f>
        <v/>
      </c>
      <c r="AM172" s="501">
        <f>MIN(COUNT(F172:W172)+MIN(COUNT(Z172:AL172)/2,2),6)</f>
        <v>1</v>
      </c>
      <c r="AN172" s="15">
        <f>COUNTIF(F172:W172,"=100")</f>
        <v>0</v>
      </c>
      <c r="AO172" s="15">
        <f>COUNTIF(Z172:AL172,"=50")</f>
        <v>0</v>
      </c>
    </row>
    <row r="173" spans="1:41">
      <c r="A173">
        <v>405</v>
      </c>
      <c r="B173" s="40" t="str">
        <f>VLOOKUP($A173,id!$C:$H,6,0)</f>
        <v>Smejda Filip</v>
      </c>
      <c r="C173" s="40">
        <f>VLOOKUP($A173,id!$C:$H,4,0)</f>
        <v>0</v>
      </c>
      <c r="D173" s="2">
        <f>IF(E172=E173,D172,ROW(B171))</f>
        <v>171</v>
      </c>
      <c r="E173" s="11">
        <f>LARGE(F173:Y173,1)+LARGE(F173:Y173,2)+IFERROR(LARGE(F173:Y173,3),0)+IFERROR(LARGE(F173:Y173,4),0)+IFERROR(LARGE(F173:Y173,5),0)+IFERROR(LARGE(F173:Y173,6),0)</f>
        <v>78.642260228890237</v>
      </c>
      <c r="F173" s="14"/>
      <c r="G173" s="14"/>
      <c r="H173" s="14"/>
      <c r="I173" s="14"/>
      <c r="J173" s="37">
        <f>IFERROR(VLOOKUP($A173,'X Kompas M'!$L$2:$R$29,7,0),"")</f>
        <v>7.4516463459888609</v>
      </c>
      <c r="K173" s="16" t="str">
        <f>IFERROR(VLOOKUP($A173,'Dukty M'!$BH$2:$BN$42,7,0),"")</f>
        <v/>
      </c>
      <c r="L173" s="14" t="str">
        <f>IFERROR(VLOOKUP($A173,'Tropy M'!$O$2:$U$49,7,0),"")</f>
        <v/>
      </c>
      <c r="M173" s="14" t="str">
        <f>IFERROR(VLOOKUP($A173,'Grassor TR300 M'!$CR$4:$CX$37,7,0),"")</f>
        <v/>
      </c>
      <c r="N173" s="14" t="str">
        <f>IFERROR(VLOOKUP($A173,'BO M'!$S$4:$Y$46,7,0),"")</f>
        <v/>
      </c>
      <c r="O173" s="14" t="str">
        <f>IFERROR(VLOOKUP($A173,'Szaga TR150 M'!$J$2:$P$22,7,0),"")</f>
        <v/>
      </c>
      <c r="P173" s="14">
        <f>IFERROR(VLOOKUP($A173,'Rajd Konwalii M'!$L$2:$R$48,7,0),"")</f>
        <v>45.828295042321649</v>
      </c>
      <c r="Q173" s="14" t="str">
        <f>IFERROR(VLOOKUP($A173,'Korno M'!$BE$1:$BK$53,7,0),"")</f>
        <v/>
      </c>
      <c r="R173" s="14" t="str">
        <f>IFERROR(VLOOKUP($A173,'Abentojra M'!$J$1:$P$48,7,0),"")</f>
        <v/>
      </c>
      <c r="S173" s="14" t="str">
        <f>IFERROR(VLOOKUP($A173,'Mordownik M'!$P$5:$V$54,7,0),"")</f>
        <v/>
      </c>
      <c r="T173" s="14" t="str">
        <f>IFERROR(VLOOKUP($A173,'XI Kompas M'!$M$1:$S$35,7,0),"")</f>
        <v/>
      </c>
      <c r="U173" s="14" t="str">
        <f>IFERROR(VLOOKUP($A173,'H52 200 M'!$AL$6:$AR$102,7,0),"")</f>
        <v/>
      </c>
      <c r="V173" s="14" t="str">
        <f>IFERROR(VLOOKUP($A173,'XII Szago M'!$AH$2:$AN$67,7,0),"")</f>
        <v/>
      </c>
      <c r="W173" s="14" t="str">
        <f>IFERROR(VLOOKUP($A173,'Masakra TR200 M'!$AN$5:$AT$34,7,0),"")</f>
        <v/>
      </c>
      <c r="X173" s="10">
        <f>IFERROR(LARGE(Z173:AL173,1),0)+IFERROR(LARGE(Z173:AL173,2),0)</f>
        <v>25.362318840579718</v>
      </c>
      <c r="Y173" s="10">
        <f>IFERROR(LARGE(Z173:AL173,3),0)+IFERROR(LARGE(Z173:AL173,4),0)</f>
        <v>0</v>
      </c>
      <c r="Z173" s="14"/>
      <c r="AA173" s="36"/>
      <c r="AB173" s="36"/>
      <c r="AC173" s="14"/>
      <c r="AD173" s="14">
        <f>IFERROR(VLOOKUP($A173,'Harce M'!$K$6:$Q$26,7,0),"")</f>
        <v>25.362318840579718</v>
      </c>
      <c r="AE173" s="14" t="str">
        <f>IFERROR(VLOOKUP($A173,'Grassor TR150 M'!$BL$4:$BR$10,7,0),"")</f>
        <v/>
      </c>
      <c r="AF173" s="36" t="str">
        <f>IFERROR(VLOOKUP($A173,'Pazur M'!$P$3:$V$29,7,0),"")</f>
        <v/>
      </c>
      <c r="AG173" s="14" t="str">
        <f>IFERROR(VLOOKUP($A173,'Szaga TR100 M'!$J$2:$P$25,7,0),"")</f>
        <v/>
      </c>
      <c r="AH173" s="36" t="str">
        <f>IFERROR(VLOOKUP($A173,'Odyseja M'!$G$2:$M$15,7,0),"")</f>
        <v/>
      </c>
      <c r="AI173" s="36" t="str">
        <f>IFERROR(VLOOKUP($A173,'Trudy M'!$K$2:$Q$18,7,0),"")</f>
        <v/>
      </c>
      <c r="AJ173" s="14" t="str">
        <f>IFERROR(VLOOKUP($A173,'H52 100 M'!$AC$6:$AI$201,7,0),"")</f>
        <v/>
      </c>
      <c r="AK173" s="14" t="str">
        <f>IFERROR(VLOOKUP($A173,'Azymut Orient M'!$O$2:$U$23,7,0),"")</f>
        <v/>
      </c>
      <c r="AL173" s="14" t="str">
        <f>IFERROR(VLOOKUP($A173,'Masakra TR100 M'!$AB$5:$AH$14,7,0),"")</f>
        <v/>
      </c>
      <c r="AM173" s="501">
        <f>MIN(COUNT(F173:W173)+MIN(COUNT(Z173:AL173)/2,2),6)</f>
        <v>2.5</v>
      </c>
      <c r="AN173" s="15">
        <f>COUNTIF(F173:W173,"=100")</f>
        <v>0</v>
      </c>
      <c r="AO173" s="15">
        <f>COUNTIF(Z173:AL173,"=50")</f>
        <v>0</v>
      </c>
    </row>
    <row r="174" spans="1:41">
      <c r="A174">
        <v>412</v>
      </c>
      <c r="B174" s="40" t="str">
        <f>VLOOKUP($A174,id!$C:$H,6,0)</f>
        <v>Witt Tomek</v>
      </c>
      <c r="C174" s="40">
        <f>VLOOKUP($A174,id!$C:$H,4,0)</f>
        <v>0</v>
      </c>
      <c r="D174" s="2">
        <f>IF(E173=E174,D173,ROW(B172))</f>
        <v>172</v>
      </c>
      <c r="E174" s="11">
        <f>LARGE(F174:Y174,1)+LARGE(F174:Y174,2)+IFERROR(LARGE(F174:Y174,3),0)+IFERROR(LARGE(F174:Y174,4),0)+IFERROR(LARGE(F174:Y174,5),0)+IFERROR(LARGE(F174:Y174,6),0)</f>
        <v>78.512396694214871</v>
      </c>
      <c r="F174" s="14"/>
      <c r="G174" s="14"/>
      <c r="H174" s="14"/>
      <c r="I174" s="14"/>
      <c r="J174" s="37">
        <f>IFERROR(VLOOKUP($A174,'X Kompas M'!$L$2:$R$29,7,0),"")</f>
        <v>78.512396694214871</v>
      </c>
      <c r="K174" s="16" t="str">
        <f>IFERROR(VLOOKUP($A174,'Dukty M'!$BH$2:$BN$42,7,0),"")</f>
        <v/>
      </c>
      <c r="L174" s="14" t="str">
        <f>IFERROR(VLOOKUP($A174,'Tropy M'!$O$2:$U$49,7,0),"")</f>
        <v/>
      </c>
      <c r="M174" s="14" t="str">
        <f>IFERROR(VLOOKUP($A174,'Grassor TR300 M'!$CR$4:$CX$37,7,0),"")</f>
        <v/>
      </c>
      <c r="N174" s="14" t="str">
        <f>IFERROR(VLOOKUP($A174,'BO M'!$S$4:$Y$46,7,0),"")</f>
        <v/>
      </c>
      <c r="O174" s="14" t="str">
        <f>IFERROR(VLOOKUP($A174,'Szaga TR150 M'!$J$2:$P$22,7,0),"")</f>
        <v/>
      </c>
      <c r="P174" s="14" t="str">
        <f>IFERROR(VLOOKUP($A174,'Rajd Konwalii M'!$L$2:$R$48,7,0),"")</f>
        <v/>
      </c>
      <c r="Q174" s="14" t="str">
        <f>IFERROR(VLOOKUP($A174,'Korno M'!$BE$1:$BK$53,7,0),"")</f>
        <v/>
      </c>
      <c r="R174" s="14" t="str">
        <f>IFERROR(VLOOKUP($A174,'Abentojra M'!$J$1:$P$48,7,0),"")</f>
        <v/>
      </c>
      <c r="S174" s="14" t="str">
        <f>IFERROR(VLOOKUP($A174,'Mordownik M'!$P$5:$V$54,7,0),"")</f>
        <v/>
      </c>
      <c r="T174" s="14" t="str">
        <f>IFERROR(VLOOKUP($A174,'XI Kompas M'!$M$1:$S$35,7,0),"")</f>
        <v/>
      </c>
      <c r="U174" s="14" t="str">
        <f>IFERROR(VLOOKUP($A174,'H52 200 M'!$AL$6:$AR$102,7,0),"")</f>
        <v/>
      </c>
      <c r="V174" s="14" t="str">
        <f>IFERROR(VLOOKUP($A174,'XII Szago M'!$AH$2:$AN$67,7,0),"")</f>
        <v/>
      </c>
      <c r="W174" s="14" t="str">
        <f>IFERROR(VLOOKUP($A174,'Masakra TR200 M'!$AN$5:$AT$34,7,0),"")</f>
        <v/>
      </c>
      <c r="X174" s="10">
        <f>IFERROR(LARGE(Z174:AL174,1),0)+IFERROR(LARGE(Z174:AL174,2),0)</f>
        <v>0</v>
      </c>
      <c r="Y174" s="10">
        <f>IFERROR(LARGE(Z174:AL174,3),0)+IFERROR(LARGE(Z174:AL174,4),0)</f>
        <v>0</v>
      </c>
      <c r="Z174" s="14"/>
      <c r="AA174" s="36"/>
      <c r="AB174" s="36"/>
      <c r="AC174" s="14"/>
      <c r="AD174" s="14"/>
      <c r="AE174" s="14" t="str">
        <f>IFERROR(VLOOKUP($A174,'Grassor TR150 M'!$BL$4:$BR$10,7,0),"")</f>
        <v/>
      </c>
      <c r="AF174" s="36" t="str">
        <f>IFERROR(VLOOKUP($A174,'Pazur M'!$P$3:$V$29,7,0),"")</f>
        <v/>
      </c>
      <c r="AG174" s="14" t="str">
        <f>IFERROR(VLOOKUP($A174,'Szaga TR100 M'!$J$2:$P$25,7,0),"")</f>
        <v/>
      </c>
      <c r="AH174" s="36" t="str">
        <f>IFERROR(VLOOKUP($A174,'Odyseja M'!$G$2:$M$15,7,0),"")</f>
        <v/>
      </c>
      <c r="AI174" s="36" t="str">
        <f>IFERROR(VLOOKUP($A174,'Trudy M'!$K$2:$Q$18,7,0),"")</f>
        <v/>
      </c>
      <c r="AJ174" s="14" t="str">
        <f>IFERROR(VLOOKUP($A174,'H52 100 M'!$AC$6:$AI$201,7,0),"")</f>
        <v/>
      </c>
      <c r="AK174" s="14" t="str">
        <f>IFERROR(VLOOKUP($A174,'Azymut Orient M'!$O$2:$U$23,7,0),"")</f>
        <v/>
      </c>
      <c r="AL174" s="14" t="str">
        <f>IFERROR(VLOOKUP($A174,'Masakra TR100 M'!$AB$5:$AH$14,7,0),"")</f>
        <v/>
      </c>
      <c r="AM174" s="501">
        <f>MIN(COUNT(F174:W174)+MIN(COUNT(Z174:AL174)/2,2),6)</f>
        <v>1</v>
      </c>
      <c r="AN174" s="15">
        <f>COUNTIF(F174:W174,"=100")</f>
        <v>0</v>
      </c>
      <c r="AO174" s="15">
        <f>COUNTIF(Z174:AL174,"=50")</f>
        <v>0</v>
      </c>
    </row>
    <row r="175" spans="1:41">
      <c r="A175">
        <v>588</v>
      </c>
      <c r="B175" s="40" t="str">
        <f>VLOOKUP($A175,id!$C:$H,6,0)</f>
        <v>Smola Marcin</v>
      </c>
      <c r="C175" s="40" t="str">
        <f>VLOOKUP($A175,id!$C:$H,4,0)</f>
        <v>MTB4FUN</v>
      </c>
      <c r="D175" s="2">
        <f>IF(E174=E175,D174,ROW(B173))</f>
        <v>173</v>
      </c>
      <c r="E175" s="11">
        <f>LARGE(F175:Y175,1)+LARGE(F175:Y175,2)+IFERROR(LARGE(F175:Y175,3),0)+IFERROR(LARGE(F175:Y175,4),0)+IFERROR(LARGE(F175:Y175,5),0)+IFERROR(LARGE(F175:Y175,6),0)</f>
        <v>77.629120792204489</v>
      </c>
      <c r="F175" s="14"/>
      <c r="G175" s="14"/>
      <c r="H175" s="14"/>
      <c r="I175" s="14"/>
      <c r="J175" s="37"/>
      <c r="K175" s="16"/>
      <c r="L175" s="14"/>
      <c r="M175" s="14"/>
      <c r="N175" s="14"/>
      <c r="O175" s="14"/>
      <c r="P175" s="14"/>
      <c r="Q175" s="14"/>
      <c r="R175" s="14"/>
      <c r="S175" s="14"/>
      <c r="T175" s="14"/>
      <c r="U175" s="14">
        <f>IFERROR(VLOOKUP($A175,'H52 200 M'!$AL$6:$AR$102,7,0),"")</f>
        <v>77.629120792204489</v>
      </c>
      <c r="V175" s="14" t="str">
        <f>IFERROR(VLOOKUP($A175,'XII Szago M'!$AH$2:$AN$67,7,0),"")</f>
        <v/>
      </c>
      <c r="W175" s="14" t="str">
        <f>IFERROR(VLOOKUP($A175,'Masakra TR200 M'!$AN$5:$AT$34,7,0),"")</f>
        <v/>
      </c>
      <c r="X175" s="10">
        <f>IFERROR(LARGE(Z175:AL175,1),0)+IFERROR(LARGE(Z175:AL175,2),0)</f>
        <v>0</v>
      </c>
      <c r="Y175" s="10">
        <f>IFERROR(LARGE(Z175:AL175,3),0)+IFERROR(LARGE(Z175:AL175,4),0)</f>
        <v>0</v>
      </c>
      <c r="Z175" s="14"/>
      <c r="AA175" s="36"/>
      <c r="AB175" s="36"/>
      <c r="AC175" s="14"/>
      <c r="AD175" s="14"/>
      <c r="AE175" s="14"/>
      <c r="AF175" s="36"/>
      <c r="AG175" s="14"/>
      <c r="AH175" s="36"/>
      <c r="AI175" s="36"/>
      <c r="AJ175" s="14" t="str">
        <f>IFERROR(VLOOKUP($A175,'H52 100 M'!$AC$6:$AI$201,7,0),"")</f>
        <v/>
      </c>
      <c r="AK175" s="14" t="str">
        <f>IFERROR(VLOOKUP($A175,'Azymut Orient M'!$O$2:$U$23,7,0),"")</f>
        <v/>
      </c>
      <c r="AL175" s="14" t="str">
        <f>IFERROR(VLOOKUP($A175,'Masakra TR100 M'!$AB$5:$AH$14,7,0),"")</f>
        <v/>
      </c>
      <c r="AM175" s="501">
        <f>MIN(COUNT(F175:W175)+MIN(COUNT(Z175:AL175)/2,2),6)</f>
        <v>1</v>
      </c>
      <c r="AN175" s="15">
        <f>COUNTIF(F175:W175,"=100")</f>
        <v>0</v>
      </c>
      <c r="AO175" s="15">
        <f>COUNTIF(Z175:AL175,"=50")</f>
        <v>0</v>
      </c>
    </row>
    <row r="176" spans="1:41">
      <c r="A176">
        <v>239</v>
      </c>
      <c r="B176" s="40" t="str">
        <f>VLOOKUP($A176,id!$C:$H,6,0)</f>
        <v>Cieśliński Grzegorz</v>
      </c>
      <c r="C176" s="40" t="str">
        <f>VLOOKUP($A176,id!$C:$H,4,0)</f>
        <v>Kaliska</v>
      </c>
      <c r="D176" s="2">
        <f>IF(E175=E176,D175,ROW(B174))</f>
        <v>174</v>
      </c>
      <c r="E176" s="11">
        <f>LARGE(F176:Y176,1)+LARGE(F176:Y176,2)+IFERROR(LARGE(F176:Y176,3),0)+IFERROR(LARGE(F176:Y176,4),0)+IFERROR(LARGE(F176:Y176,5),0)+IFERROR(LARGE(F176:Y176,6),0)</f>
        <v>77.620624114736415</v>
      </c>
      <c r="F176" s="14"/>
      <c r="G176" s="14" t="str">
        <f>IFERROR(VLOOKUP($A176,'Złoto M'!AO:AU,7,0),"")</f>
        <v/>
      </c>
      <c r="H176" s="14" t="str">
        <f>IFERROR(VLOOKUP($A176,'H51 200 M'!$AL$6:$AS$99,7,0),"")</f>
        <v/>
      </c>
      <c r="I176" s="14" t="str">
        <f>IFERROR(VLOOKUP($A176,'Dymno M'!$BD$3:$BJ$49,7,0),"")</f>
        <v/>
      </c>
      <c r="J176" s="37" t="str">
        <f>IFERROR(VLOOKUP($A176,'X Kompas M'!$L$2:$R$29,7,0),"")</f>
        <v/>
      </c>
      <c r="K176" s="16" t="str">
        <f>IFERROR(VLOOKUP($A176,'Dukty M'!$BH$2:$BN$42,7,0),"")</f>
        <v/>
      </c>
      <c r="L176" s="14" t="str">
        <f>IFERROR(VLOOKUP($A176,'Tropy M'!$O$2:$U$49,7,0),"")</f>
        <v/>
      </c>
      <c r="M176" s="14" t="str">
        <f>IFERROR(VLOOKUP($A176,'Grassor TR300 M'!$CR$4:$CX$37,7,0),"")</f>
        <v/>
      </c>
      <c r="N176" s="14" t="str">
        <f>IFERROR(VLOOKUP($A176,'BO M'!$S$4:$Y$46,7,0),"")</f>
        <v/>
      </c>
      <c r="O176" s="14" t="str">
        <f>IFERROR(VLOOKUP($A176,'Szaga TR150 M'!$J$2:$P$22,7,0),"")</f>
        <v/>
      </c>
      <c r="P176" s="14" t="str">
        <f>IFERROR(VLOOKUP($A176,'Rajd Konwalii M'!$L$2:$R$48,7,0),"")</f>
        <v/>
      </c>
      <c r="Q176" s="14" t="str">
        <f>IFERROR(VLOOKUP($A176,'Korno M'!$BE$1:$BK$53,7,0),"")</f>
        <v/>
      </c>
      <c r="R176" s="14" t="str">
        <f>IFERROR(VLOOKUP($A176,'Abentojra M'!$J$1:$P$48,7,0),"")</f>
        <v/>
      </c>
      <c r="S176" s="14" t="str">
        <f>IFERROR(VLOOKUP($A176,'Mordownik M'!$P$5:$V$54,7,0),"")</f>
        <v/>
      </c>
      <c r="T176" s="14" t="str">
        <f>IFERROR(VLOOKUP($A176,'XI Kompas M'!$M$1:$S$35,7,0),"")</f>
        <v/>
      </c>
      <c r="U176" s="14" t="str">
        <f>IFERROR(VLOOKUP($A176,'H52 200 M'!$AL$6:$AR$102,7,0),"")</f>
        <v/>
      </c>
      <c r="V176" s="14" t="str">
        <f>IFERROR(VLOOKUP($A176,'XII Szago M'!$AH$2:$AN$67,7,0),"")</f>
        <v/>
      </c>
      <c r="W176" s="14" t="str">
        <f>IFERROR(VLOOKUP($A176,'Masakra TR200 M'!$AN$5:$AT$34,7,0),"")</f>
        <v/>
      </c>
      <c r="X176" s="10">
        <f>IFERROR(LARGE(Z176:AL176,1),0)+IFERROR(LARGE(Z176:AL176,2),0)</f>
        <v>77.620624114736415</v>
      </c>
      <c r="Y176" s="10">
        <f>IFERROR(LARGE(Z176:AL176,3),0)+IFERROR(LARGE(Z176:AL176,4),0)</f>
        <v>0</v>
      </c>
      <c r="Z176" s="14" t="str">
        <f>IFERROR(VLOOKUP(A176,'Wiosenne 360 M'!$L$2:$R$18,7,0),"")</f>
        <v/>
      </c>
      <c r="AA176" s="36"/>
      <c r="AB176" s="36"/>
      <c r="AC176" s="14">
        <f>IFERROR(VLOOKUP($A176,'H51 100 M'!$AC$6:$AJ$153,7,0),"")</f>
        <v>38.106889890534461</v>
      </c>
      <c r="AD176" s="14" t="str">
        <f>IFERROR(VLOOKUP($A176,'Harce M'!$K$6:$Q$26,7,0),"")</f>
        <v/>
      </c>
      <c r="AE176" s="14" t="str">
        <f>IFERROR(VLOOKUP($A176,'Grassor TR150 M'!$BL$4:$BR$10,7,0),"")</f>
        <v/>
      </c>
      <c r="AF176" s="36" t="str">
        <f>IFERROR(VLOOKUP($A176,'Pazur M'!$P$3:$V$29,7,0),"")</f>
        <v/>
      </c>
      <c r="AG176" s="14" t="str">
        <f>IFERROR(VLOOKUP($A176,'Szaga TR100 M'!$J$2:$P$25,7,0),"")</f>
        <v/>
      </c>
      <c r="AH176" s="36" t="str">
        <f>IFERROR(VLOOKUP($A176,'Odyseja M'!$G$2:$M$15,7,0),"")</f>
        <v/>
      </c>
      <c r="AI176" s="36" t="str">
        <f>IFERROR(VLOOKUP($A176,'Trudy M'!$K$2:$Q$18,7,0),"")</f>
        <v/>
      </c>
      <c r="AJ176" s="14">
        <f>IFERROR(VLOOKUP($A176,'H52 100 M'!$AC$6:$AI$201,7,0),"")</f>
        <v>39.513734224201947</v>
      </c>
      <c r="AK176" s="14" t="str">
        <f>IFERROR(VLOOKUP($A176,'Azymut Orient M'!$O$2:$U$23,7,0),"")</f>
        <v/>
      </c>
      <c r="AL176" s="14" t="str">
        <f>IFERROR(VLOOKUP($A176,'Masakra TR100 M'!$AB$5:$AH$14,7,0),"")</f>
        <v/>
      </c>
      <c r="AM176" s="501">
        <f>MIN(COUNT(F176:W176)+MIN(COUNT(Z176:AL176)/2,2),6)</f>
        <v>1</v>
      </c>
      <c r="AN176" s="15">
        <f>COUNTIF(F176:W176,"=100")</f>
        <v>0</v>
      </c>
      <c r="AO176" s="15">
        <f>COUNTIF(Z176:AL176,"=50")</f>
        <v>0</v>
      </c>
    </row>
    <row r="177" spans="1:41">
      <c r="A177">
        <v>240</v>
      </c>
      <c r="B177" s="40" t="str">
        <f>VLOOKUP($A177,id!$C:$H,6,0)</f>
        <v>Liczywek Andrzej</v>
      </c>
      <c r="C177" s="40" t="str">
        <f>VLOOKUP($A177,id!$C:$H,4,0)</f>
        <v>Kaliska</v>
      </c>
      <c r="D177" s="2">
        <f>IF(E176=E177,D176,ROW(B175))</f>
        <v>175</v>
      </c>
      <c r="E177" s="11">
        <f>LARGE(F177:Y177,1)+LARGE(F177:Y177,2)+IFERROR(LARGE(F177:Y177,3),0)+IFERROR(LARGE(F177:Y177,4),0)+IFERROR(LARGE(F177:Y177,5),0)+IFERROR(LARGE(F177:Y177,6),0)</f>
        <v>77.610571213873726</v>
      </c>
      <c r="F177" s="14"/>
      <c r="G177" s="14" t="str">
        <f>IFERROR(VLOOKUP($A177,'Złoto M'!AO:AU,7,0),"")</f>
        <v/>
      </c>
      <c r="H177" s="14" t="str">
        <f>IFERROR(VLOOKUP($A177,'H51 200 M'!$AL$6:$AS$99,7,0),"")</f>
        <v/>
      </c>
      <c r="I177" s="14" t="str">
        <f>IFERROR(VLOOKUP($A177,'Dymno M'!$BD$3:$BJ$49,7,0),"")</f>
        <v/>
      </c>
      <c r="J177" s="37" t="str">
        <f>IFERROR(VLOOKUP($A177,'X Kompas M'!$L$2:$R$29,7,0),"")</f>
        <v/>
      </c>
      <c r="K177" s="16" t="str">
        <f>IFERROR(VLOOKUP($A177,'Dukty M'!$BH$2:$BN$42,7,0),"")</f>
        <v/>
      </c>
      <c r="L177" s="14" t="str">
        <f>IFERROR(VLOOKUP($A177,'Tropy M'!$O$2:$U$49,7,0),"")</f>
        <v/>
      </c>
      <c r="M177" s="14" t="str">
        <f>IFERROR(VLOOKUP($A177,'Grassor TR300 M'!$CR$4:$CX$37,7,0),"")</f>
        <v/>
      </c>
      <c r="N177" s="14" t="str">
        <f>IFERROR(VLOOKUP($A177,'BO M'!$S$4:$Y$46,7,0),"")</f>
        <v/>
      </c>
      <c r="O177" s="14" t="str">
        <f>IFERROR(VLOOKUP($A177,'Szaga TR150 M'!$J$2:$P$22,7,0),"")</f>
        <v/>
      </c>
      <c r="P177" s="14" t="str">
        <f>IFERROR(VLOOKUP($A177,'Rajd Konwalii M'!$L$2:$R$48,7,0),"")</f>
        <v/>
      </c>
      <c r="Q177" s="14" t="str">
        <f>IFERROR(VLOOKUP($A177,'Korno M'!$BE$1:$BK$53,7,0),"")</f>
        <v/>
      </c>
      <c r="R177" s="14" t="str">
        <f>IFERROR(VLOOKUP($A177,'Abentojra M'!$J$1:$P$48,7,0),"")</f>
        <v/>
      </c>
      <c r="S177" s="14" t="str">
        <f>IFERROR(VLOOKUP($A177,'Mordownik M'!$P$5:$V$54,7,0),"")</f>
        <v/>
      </c>
      <c r="T177" s="14" t="str">
        <f>IFERROR(VLOOKUP($A177,'XI Kompas M'!$M$1:$S$35,7,0),"")</f>
        <v/>
      </c>
      <c r="U177" s="14" t="str">
        <f>IFERROR(VLOOKUP($A177,'H52 200 M'!$AL$6:$AR$102,7,0),"")</f>
        <v/>
      </c>
      <c r="V177" s="14" t="str">
        <f>IFERROR(VLOOKUP($A177,'XII Szago M'!$AH$2:$AN$67,7,0),"")</f>
        <v/>
      </c>
      <c r="W177" s="14" t="str">
        <f>IFERROR(VLOOKUP($A177,'Masakra TR200 M'!$AN$5:$AT$34,7,0),"")</f>
        <v/>
      </c>
      <c r="X177" s="10">
        <f>IFERROR(LARGE(Z177:AL177,1),0)+IFERROR(LARGE(Z177:AL177,2),0)</f>
        <v>77.610571213873726</v>
      </c>
      <c r="Y177" s="10">
        <f>IFERROR(LARGE(Z177:AL177,3),0)+IFERROR(LARGE(Z177:AL177,4),0)</f>
        <v>0</v>
      </c>
      <c r="Z177" s="14" t="str">
        <f>IFERROR(VLOOKUP(A177,'Wiosenne 360 M'!$L$2:$R$18,7,0),"")</f>
        <v/>
      </c>
      <c r="AA177" s="36"/>
      <c r="AB177" s="36"/>
      <c r="AC177" s="14">
        <f>IFERROR(VLOOKUP($A177,'H51 100 M'!$AC$6:$AJ$153,7,0),"")</f>
        <v>38.098303666269686</v>
      </c>
      <c r="AD177" s="14" t="str">
        <f>IFERROR(VLOOKUP($A177,'Harce M'!$K$6:$Q$26,7,0),"")</f>
        <v/>
      </c>
      <c r="AE177" s="14" t="str">
        <f>IFERROR(VLOOKUP($A177,'Grassor TR150 M'!$BL$4:$BR$10,7,0),"")</f>
        <v/>
      </c>
      <c r="AF177" s="36" t="str">
        <f>IFERROR(VLOOKUP($A177,'Pazur M'!$P$3:$V$29,7,0),"")</f>
        <v/>
      </c>
      <c r="AG177" s="14" t="str">
        <f>IFERROR(VLOOKUP($A177,'Szaga TR100 M'!$J$2:$P$25,7,0),"")</f>
        <v/>
      </c>
      <c r="AH177" s="36" t="str">
        <f>IFERROR(VLOOKUP($A177,'Odyseja M'!$G$2:$M$15,7,0),"")</f>
        <v/>
      </c>
      <c r="AI177" s="36" t="str">
        <f>IFERROR(VLOOKUP($A177,'Trudy M'!$K$2:$Q$18,7,0),"")</f>
        <v/>
      </c>
      <c r="AJ177" s="14">
        <f>IFERROR(VLOOKUP($A177,'H52 100 M'!$AC$6:$AI$201,7,0),"")</f>
        <v>39.51226754760404</v>
      </c>
      <c r="AK177" s="14" t="str">
        <f>IFERROR(VLOOKUP($A177,'Azymut Orient M'!$O$2:$U$23,7,0),"")</f>
        <v/>
      </c>
      <c r="AL177" s="14" t="str">
        <f>IFERROR(VLOOKUP($A177,'Masakra TR100 M'!$AB$5:$AH$14,7,0),"")</f>
        <v/>
      </c>
      <c r="AM177" s="501">
        <f>MIN(COUNT(F177:W177)+MIN(COUNT(Z177:AL177)/2,2),6)</f>
        <v>1</v>
      </c>
      <c r="AN177" s="15">
        <f>COUNTIF(F177:W177,"=100")</f>
        <v>0</v>
      </c>
      <c r="AO177" s="15">
        <f>COUNTIF(Z177:AL177,"=50")</f>
        <v>0</v>
      </c>
    </row>
    <row r="178" spans="1:41">
      <c r="A178">
        <v>589</v>
      </c>
      <c r="B178" s="40" t="str">
        <f>VLOOKUP($A178,id!$C:$H,6,0)</f>
        <v>Żbik Krzysztof</v>
      </c>
      <c r="C178" s="40" t="str">
        <f>VLOOKUP($A178,id!$C:$H,4,0)</f>
        <v>MBT4FUN</v>
      </c>
      <c r="D178" s="2">
        <f>IF(E177=E178,D177,ROW(B176))</f>
        <v>176</v>
      </c>
      <c r="E178" s="11">
        <f>LARGE(F178:Y178,1)+LARGE(F178:Y178,2)+IFERROR(LARGE(F178:Y178,3),0)+IFERROR(LARGE(F178:Y178,4),0)+IFERROR(LARGE(F178:Y178,5),0)+IFERROR(LARGE(F178:Y178,6),0)</f>
        <v>77.599819873764389</v>
      </c>
      <c r="F178" s="14"/>
      <c r="G178" s="14"/>
      <c r="H178" s="14"/>
      <c r="I178" s="14"/>
      <c r="J178" s="37"/>
      <c r="K178" s="16"/>
      <c r="L178" s="14"/>
      <c r="M178" s="14"/>
      <c r="N178" s="14"/>
      <c r="O178" s="14"/>
      <c r="P178" s="14"/>
      <c r="Q178" s="14"/>
      <c r="R178" s="14"/>
      <c r="S178" s="14"/>
      <c r="T178" s="14"/>
      <c r="U178" s="14">
        <f>IFERROR(VLOOKUP($A178,'H52 200 M'!$AL$6:$AR$102,7,0),"")</f>
        <v>77.599819873764389</v>
      </c>
      <c r="V178" s="14" t="str">
        <f>IFERROR(VLOOKUP($A178,'XII Szago M'!$AH$2:$AN$67,7,0),"")</f>
        <v/>
      </c>
      <c r="W178" s="14" t="str">
        <f>IFERROR(VLOOKUP($A178,'Masakra TR200 M'!$AN$5:$AT$34,7,0),"")</f>
        <v/>
      </c>
      <c r="X178" s="10">
        <f>IFERROR(LARGE(Z178:AL178,1),0)+IFERROR(LARGE(Z178:AL178,2),0)</f>
        <v>0</v>
      </c>
      <c r="Y178" s="10">
        <f>IFERROR(LARGE(Z178:AL178,3),0)+IFERROR(LARGE(Z178:AL178,4),0)</f>
        <v>0</v>
      </c>
      <c r="Z178" s="14"/>
      <c r="AA178" s="36"/>
      <c r="AB178" s="36"/>
      <c r="AC178" s="14"/>
      <c r="AD178" s="14"/>
      <c r="AE178" s="14"/>
      <c r="AF178" s="36"/>
      <c r="AG178" s="14"/>
      <c r="AH178" s="36"/>
      <c r="AI178" s="36"/>
      <c r="AJ178" s="14" t="str">
        <f>IFERROR(VLOOKUP($A178,'H52 100 M'!$AC$6:$AI$201,7,0),"")</f>
        <v/>
      </c>
      <c r="AK178" s="14" t="str">
        <f>IFERROR(VLOOKUP($A178,'Azymut Orient M'!$O$2:$U$23,7,0),"")</f>
        <v/>
      </c>
      <c r="AL178" s="14" t="str">
        <f>IFERROR(VLOOKUP($A178,'Masakra TR100 M'!$AB$5:$AH$14,7,0),"")</f>
        <v/>
      </c>
      <c r="AM178" s="501">
        <f>MIN(COUNT(F178:W178)+MIN(COUNT(Z178:AL178)/2,2),6)</f>
        <v>1</v>
      </c>
      <c r="AN178" s="15">
        <f>COUNTIF(F178:W178,"=100")</f>
        <v>0</v>
      </c>
      <c r="AO178" s="15">
        <f>COUNTIF(Z178:AL178,"=50")</f>
        <v>0</v>
      </c>
    </row>
    <row r="179" spans="1:41">
      <c r="A179">
        <v>249</v>
      </c>
      <c r="B179" s="40" t="str">
        <f>VLOOKUP($A179,id!$C:$H,6,0)</f>
        <v>Glaser Jakub</v>
      </c>
      <c r="C179" s="40" t="str">
        <f>VLOOKUP($A179,id!$C:$H,4,0)</f>
        <v>Staples</v>
      </c>
      <c r="D179" s="2">
        <f>IF(E178=E179,D178,ROW(B177))</f>
        <v>177</v>
      </c>
      <c r="E179" s="11">
        <f>LARGE(F179:Y179,1)+LARGE(F179:Y179,2)+IFERROR(LARGE(F179:Y179,3),0)+IFERROR(LARGE(F179:Y179,4),0)+IFERROR(LARGE(F179:Y179,5),0)+IFERROR(LARGE(F179:Y179,6),0)</f>
        <v>77.333122509331233</v>
      </c>
      <c r="F179" s="14"/>
      <c r="G179" s="14" t="str">
        <f>IFERROR(VLOOKUP($A179,'Złoto M'!AO:AU,7,0),"")</f>
        <v/>
      </c>
      <c r="H179" s="14" t="str">
        <f>IFERROR(VLOOKUP($A179,'H51 200 M'!$AL$6:$AS$99,7,0),"")</f>
        <v/>
      </c>
      <c r="I179" s="14" t="str">
        <f>IFERROR(VLOOKUP($A179,'Dymno M'!$BD$3:$BJ$49,7,0),"")</f>
        <v/>
      </c>
      <c r="J179" s="37" t="str">
        <f>IFERROR(VLOOKUP($A179,'X Kompas M'!$L$2:$R$29,7,0),"")</f>
        <v/>
      </c>
      <c r="K179" s="16" t="str">
        <f>IFERROR(VLOOKUP($A179,'Dukty M'!$BH$2:$BN$42,7,0),"")</f>
        <v/>
      </c>
      <c r="L179" s="14" t="str">
        <f>IFERROR(VLOOKUP($A179,'Tropy M'!$O$2:$U$49,7,0),"")</f>
        <v/>
      </c>
      <c r="M179" s="14" t="str">
        <f>IFERROR(VLOOKUP($A179,'Grassor TR300 M'!$CR$4:$CX$37,7,0),"")</f>
        <v/>
      </c>
      <c r="N179" s="14" t="str">
        <f>IFERROR(VLOOKUP($A179,'BO M'!$S$4:$Y$46,7,0),"")</f>
        <v/>
      </c>
      <c r="O179" s="14" t="str">
        <f>IFERROR(VLOOKUP($A179,'Szaga TR150 M'!$J$2:$P$22,7,0),"")</f>
        <v/>
      </c>
      <c r="P179" s="14" t="str">
        <f>IFERROR(VLOOKUP($A179,'Rajd Konwalii M'!$L$2:$R$48,7,0),"")</f>
        <v/>
      </c>
      <c r="Q179" s="14" t="str">
        <f>IFERROR(VLOOKUP($A179,'Korno M'!$BE$1:$BK$53,7,0),"")</f>
        <v/>
      </c>
      <c r="R179" s="14">
        <f>IFERROR(VLOOKUP($A179,'Abentojra M'!$J$1:$P$48,7,0),"")</f>
        <v>36.97384024908861</v>
      </c>
      <c r="S179" s="14" t="str">
        <f>IFERROR(VLOOKUP($A179,'Mordownik M'!$P$5:$V$54,7,0),"")</f>
        <v/>
      </c>
      <c r="T179" s="14" t="str">
        <f>IFERROR(VLOOKUP($A179,'XI Kompas M'!$M$1:$S$35,7,0),"")</f>
        <v/>
      </c>
      <c r="U179" s="14" t="str">
        <f>IFERROR(VLOOKUP($A179,'H52 200 M'!$AL$6:$AR$102,7,0),"")</f>
        <v/>
      </c>
      <c r="V179" s="14" t="str">
        <f>IFERROR(VLOOKUP($A179,'XII Szago M'!$AH$2:$AN$67,7,0),"")</f>
        <v/>
      </c>
      <c r="W179" s="14" t="str">
        <f>IFERROR(VLOOKUP($A179,'Masakra TR200 M'!$AN$5:$AT$34,7,0),"")</f>
        <v/>
      </c>
      <c r="X179" s="10">
        <f>IFERROR(LARGE(Z179:AL179,1),0)+IFERROR(LARGE(Z179:AL179,2),0)</f>
        <v>40.359282260242622</v>
      </c>
      <c r="Y179" s="10">
        <f>IFERROR(LARGE(Z179:AL179,3),0)+IFERROR(LARGE(Z179:AL179,4),0)</f>
        <v>0</v>
      </c>
      <c r="Z179" s="14" t="str">
        <f>IFERROR(VLOOKUP(A179,'Wiosenne 360 M'!$L$2:$R$18,7,0),"")</f>
        <v/>
      </c>
      <c r="AA179" s="36"/>
      <c r="AB179" s="36"/>
      <c r="AC179" s="14">
        <f>IFERROR(VLOOKUP($A179,'H51 100 M'!$AC$6:$AJ$153,7,0),"")</f>
        <v>35.113451417663342</v>
      </c>
      <c r="AD179" s="14" t="str">
        <f>IFERROR(VLOOKUP($A179,'Harce M'!$K$6:$Q$26,7,0),"")</f>
        <v/>
      </c>
      <c r="AE179" s="14" t="str">
        <f>IFERROR(VLOOKUP($A179,'Grassor TR150 M'!$BL$4:$BR$10,7,0),"")</f>
        <v/>
      </c>
      <c r="AF179" s="36" t="str">
        <f>IFERROR(VLOOKUP($A179,'Pazur M'!$P$3:$V$29,7,0),"")</f>
        <v/>
      </c>
      <c r="AG179" s="14" t="str">
        <f>IFERROR(VLOOKUP($A179,'Szaga TR100 M'!$J$2:$P$25,7,0),"")</f>
        <v/>
      </c>
      <c r="AH179" s="36" t="str">
        <f>IFERROR(VLOOKUP($A179,'Odyseja M'!$G$2:$M$15,7,0),"")</f>
        <v/>
      </c>
      <c r="AI179" s="36" t="str">
        <f>IFERROR(VLOOKUP($A179,'Trudy M'!$K$2:$Q$18,7,0),"")</f>
        <v/>
      </c>
      <c r="AJ179" s="14">
        <f>IFERROR(VLOOKUP($A179,'H52 100 M'!$AC$6:$AI$201,7,0),"")</f>
        <v>5.2458308425792799</v>
      </c>
      <c r="AK179" s="14" t="str">
        <f>IFERROR(VLOOKUP($A179,'Azymut Orient M'!$O$2:$U$23,7,0),"")</f>
        <v/>
      </c>
      <c r="AL179" s="14" t="str">
        <f>IFERROR(VLOOKUP($A179,'Masakra TR100 M'!$AB$5:$AH$14,7,0),"")</f>
        <v/>
      </c>
      <c r="AM179" s="501">
        <f>MIN(COUNT(F179:W179)+MIN(COUNT(Z179:AL179)/2,2),6)</f>
        <v>2</v>
      </c>
      <c r="AN179" s="15">
        <f>COUNTIF(F179:W179,"=100")</f>
        <v>0</v>
      </c>
      <c r="AO179" s="15">
        <f>COUNTIF(Z179:AL179,"=50")</f>
        <v>0</v>
      </c>
    </row>
    <row r="180" spans="1:41">
      <c r="A180">
        <v>511</v>
      </c>
      <c r="B180" s="40" t="str">
        <f>VLOOKUP($A180,id!$C:$H,6,0)</f>
        <v>Dudek Krzysztof</v>
      </c>
      <c r="C180" s="40" t="str">
        <f>VLOOKUP($A180,id!$C:$H,4,0)</f>
        <v>KW Kraków</v>
      </c>
      <c r="D180" s="2">
        <f>IF(E179=E180,D179,ROW(B178))</f>
        <v>178</v>
      </c>
      <c r="E180" s="11">
        <f>LARGE(F180:Y180,1)+LARGE(F180:Y180,2)+IFERROR(LARGE(F180:Y180,3),0)+IFERROR(LARGE(F180:Y180,4),0)+IFERROR(LARGE(F180:Y180,5),0)+IFERROR(LARGE(F180:Y180,6),0)</f>
        <v>76.894080153275169</v>
      </c>
      <c r="F180" s="14"/>
      <c r="G180" s="14"/>
      <c r="H180" s="14"/>
      <c r="I180" s="14"/>
      <c r="J180" s="37"/>
      <c r="K180" s="16"/>
      <c r="L180" s="14"/>
      <c r="M180" s="14"/>
      <c r="N180" s="14"/>
      <c r="O180" s="14"/>
      <c r="P180" s="14"/>
      <c r="Q180" s="14">
        <f>IFERROR(VLOOKUP($A180,'Korno M'!$BE$1:$BK$53,7,0),"")</f>
        <v>76.894080153275169</v>
      </c>
      <c r="R180" s="14" t="str">
        <f>IFERROR(VLOOKUP($A180,'Abentojra M'!$J$1:$P$48,7,0),"")</f>
        <v/>
      </c>
      <c r="S180" s="14" t="str">
        <f>IFERROR(VLOOKUP($A180,'Mordownik M'!$P$5:$V$54,7,0),"")</f>
        <v/>
      </c>
      <c r="T180" s="14" t="str">
        <f>IFERROR(VLOOKUP($A180,'XI Kompas M'!$M$1:$S$35,7,0),"")</f>
        <v/>
      </c>
      <c r="U180" s="14" t="str">
        <f>IFERROR(VLOOKUP($A180,'H52 200 M'!$AL$6:$AR$102,7,0),"")</f>
        <v/>
      </c>
      <c r="V180" s="14" t="str">
        <f>IFERROR(VLOOKUP($A180,'XII Szago M'!$AH$2:$AN$67,7,0),"")</f>
        <v/>
      </c>
      <c r="W180" s="14" t="str">
        <f>IFERROR(VLOOKUP($A180,'Masakra TR200 M'!$AN$5:$AT$34,7,0),"")</f>
        <v/>
      </c>
      <c r="X180" s="10">
        <f>IFERROR(LARGE(Z180:AL180,1),0)+IFERROR(LARGE(Z180:AL180,2),0)</f>
        <v>0</v>
      </c>
      <c r="Y180" s="10">
        <f>IFERROR(LARGE(Z180:AL180,3),0)+IFERROR(LARGE(Z180:AL180,4),0)</f>
        <v>0</v>
      </c>
      <c r="Z180" s="14"/>
      <c r="AA180" s="36"/>
      <c r="AB180" s="36"/>
      <c r="AC180" s="14"/>
      <c r="AD180" s="14"/>
      <c r="AE180" s="14"/>
      <c r="AF180" s="36"/>
      <c r="AG180" s="14"/>
      <c r="AH180" s="36"/>
      <c r="AI180" s="36" t="str">
        <f>IFERROR(VLOOKUP($A180,'Trudy M'!$K$2:$Q$18,7,0),"")</f>
        <v/>
      </c>
      <c r="AJ180" s="14" t="str">
        <f>IFERROR(VLOOKUP($A180,'H52 100 M'!$AC$6:$AI$201,7,0),"")</f>
        <v/>
      </c>
      <c r="AK180" s="14" t="str">
        <f>IFERROR(VLOOKUP($A180,'Azymut Orient M'!$O$2:$U$23,7,0),"")</f>
        <v/>
      </c>
      <c r="AL180" s="14" t="str">
        <f>IFERROR(VLOOKUP($A180,'Masakra TR100 M'!$AB$5:$AH$14,7,0),"")</f>
        <v/>
      </c>
      <c r="AM180" s="501">
        <f>MIN(COUNT(F180:W180)+MIN(COUNT(Z180:AL180)/2,2),6)</f>
        <v>1</v>
      </c>
      <c r="AN180" s="15">
        <f>COUNTIF(F180:W180,"=100")</f>
        <v>0</v>
      </c>
      <c r="AO180" s="15">
        <f>COUNTIF(Z180:AL180,"=50")</f>
        <v>0</v>
      </c>
    </row>
    <row r="181" spans="1:41">
      <c r="A181">
        <v>512</v>
      </c>
      <c r="B181" s="40" t="str">
        <f>VLOOKUP($A181,id!$C:$H,6,0)</f>
        <v>Drewniak Łukasz</v>
      </c>
      <c r="C181" s="40" t="str">
        <f>VLOOKUP($A181,id!$C:$H,4,0)</f>
        <v>CoGościCisną Team</v>
      </c>
      <c r="D181" s="2">
        <f>IF(E180=E181,D180,ROW(B179))</f>
        <v>178</v>
      </c>
      <c r="E181" s="11">
        <f>LARGE(F181:Y181,1)+LARGE(F181:Y181,2)+IFERROR(LARGE(F181:Y181,3),0)+IFERROR(LARGE(F181:Y181,4),0)+IFERROR(LARGE(F181:Y181,5),0)+IFERROR(LARGE(F181:Y181,6),0)</f>
        <v>76.894080153275169</v>
      </c>
      <c r="F181" s="14"/>
      <c r="G181" s="14"/>
      <c r="H181" s="14"/>
      <c r="I181" s="14"/>
      <c r="J181" s="37"/>
      <c r="K181" s="16"/>
      <c r="L181" s="14"/>
      <c r="M181" s="14"/>
      <c r="N181" s="14"/>
      <c r="O181" s="14"/>
      <c r="P181" s="14"/>
      <c r="Q181" s="14">
        <f>IFERROR(VLOOKUP($A181,'Korno M'!$BE$1:$BK$53,7,0),"")</f>
        <v>76.894080153275169</v>
      </c>
      <c r="R181" s="14" t="str">
        <f>IFERROR(VLOOKUP($A181,'Abentojra M'!$J$1:$P$48,7,0),"")</f>
        <v/>
      </c>
      <c r="S181" s="14" t="str">
        <f>IFERROR(VLOOKUP($A181,'Mordownik M'!$P$5:$V$54,7,0),"")</f>
        <v/>
      </c>
      <c r="T181" s="14" t="str">
        <f>IFERROR(VLOOKUP($A181,'XI Kompas M'!$M$1:$S$35,7,0),"")</f>
        <v/>
      </c>
      <c r="U181" s="14" t="str">
        <f>IFERROR(VLOOKUP($A181,'H52 200 M'!$AL$6:$AR$102,7,0),"")</f>
        <v/>
      </c>
      <c r="V181" s="14" t="str">
        <f>IFERROR(VLOOKUP($A181,'XII Szago M'!$AH$2:$AN$67,7,0),"")</f>
        <v/>
      </c>
      <c r="W181" s="14" t="str">
        <f>IFERROR(VLOOKUP($A181,'Masakra TR200 M'!$AN$5:$AT$34,7,0),"")</f>
        <v/>
      </c>
      <c r="X181" s="10">
        <f>IFERROR(LARGE(Z181:AL181,1),0)+IFERROR(LARGE(Z181:AL181,2),0)</f>
        <v>0</v>
      </c>
      <c r="Y181" s="10">
        <f>IFERROR(LARGE(Z181:AL181,3),0)+IFERROR(LARGE(Z181:AL181,4),0)</f>
        <v>0</v>
      </c>
      <c r="Z181" s="14"/>
      <c r="AA181" s="36"/>
      <c r="AB181" s="36"/>
      <c r="AC181" s="14"/>
      <c r="AD181" s="14"/>
      <c r="AE181" s="14"/>
      <c r="AF181" s="36"/>
      <c r="AG181" s="14"/>
      <c r="AH181" s="36"/>
      <c r="AI181" s="36" t="str">
        <f>IFERROR(VLOOKUP($A181,'Trudy M'!$K$2:$Q$18,7,0),"")</f>
        <v/>
      </c>
      <c r="AJ181" s="14" t="str">
        <f>IFERROR(VLOOKUP($A181,'H52 100 M'!$AC$6:$AI$201,7,0),"")</f>
        <v/>
      </c>
      <c r="AK181" s="14" t="str">
        <f>IFERROR(VLOOKUP($A181,'Azymut Orient M'!$O$2:$U$23,7,0),"")</f>
        <v/>
      </c>
      <c r="AL181" s="14" t="str">
        <f>IFERROR(VLOOKUP($A181,'Masakra TR100 M'!$AB$5:$AH$14,7,0),"")</f>
        <v/>
      </c>
      <c r="AM181" s="501">
        <f>MIN(COUNT(F181:W181)+MIN(COUNT(Z181:AL181)/2,2),6)</f>
        <v>1</v>
      </c>
      <c r="AN181" s="15">
        <f>COUNTIF(F181:W181,"=100")</f>
        <v>0</v>
      </c>
      <c r="AO181" s="15">
        <f>COUNTIF(Z181:AL181,"=50")</f>
        <v>0</v>
      </c>
    </row>
    <row r="182" spans="1:41">
      <c r="A182">
        <v>242</v>
      </c>
      <c r="B182" s="40" t="str">
        <f>VLOOKUP($A182,id!$C:$H,6,0)</f>
        <v>Bielenny Paweł</v>
      </c>
      <c r="C182" s="40">
        <f>VLOOKUP($A182,id!$C:$H,4,0)</f>
        <v>0</v>
      </c>
      <c r="D182" s="2">
        <f>IF(E181=E182,D181,ROW(B180))</f>
        <v>180</v>
      </c>
      <c r="E182" s="11">
        <f>LARGE(F182:Y182,1)+LARGE(F182:Y182,2)+IFERROR(LARGE(F182:Y182,3),0)+IFERROR(LARGE(F182:Y182,4),0)+IFERROR(LARGE(F182:Y182,5),0)+IFERROR(LARGE(F182:Y182,6),0)</f>
        <v>76.555115997631347</v>
      </c>
      <c r="F182" s="14"/>
      <c r="G182" s="14" t="str">
        <f>IFERROR(VLOOKUP($A182,'Złoto M'!AO:AU,7,0),"")</f>
        <v/>
      </c>
      <c r="H182" s="14" t="str">
        <f>IFERROR(VLOOKUP($A182,'H51 200 M'!$AL$6:$AS$99,7,0),"")</f>
        <v/>
      </c>
      <c r="I182" s="14" t="str">
        <f>IFERROR(VLOOKUP($A182,'Dymno M'!$BD$3:$BJ$49,7,0),"")</f>
        <v/>
      </c>
      <c r="J182" s="37" t="str">
        <f>IFERROR(VLOOKUP($A182,'X Kompas M'!$L$2:$R$29,7,0),"")</f>
        <v/>
      </c>
      <c r="K182" s="16" t="str">
        <f>IFERROR(VLOOKUP($A182,'Dukty M'!$BH$2:$BN$42,7,0),"")</f>
        <v/>
      </c>
      <c r="L182" s="14" t="str">
        <f>IFERROR(VLOOKUP($A182,'Tropy M'!$O$2:$U$49,7,0),"")</f>
        <v/>
      </c>
      <c r="M182" s="14" t="str">
        <f>IFERROR(VLOOKUP($A182,'Grassor TR300 M'!$CR$4:$CX$37,7,0),"")</f>
        <v/>
      </c>
      <c r="N182" s="14" t="str">
        <f>IFERROR(VLOOKUP($A182,'BO M'!$S$4:$Y$46,7,0),"")</f>
        <v/>
      </c>
      <c r="O182" s="14" t="str">
        <f>IFERROR(VLOOKUP($A182,'Szaga TR150 M'!$J$2:$P$22,7,0),"")</f>
        <v/>
      </c>
      <c r="P182" s="14" t="str">
        <f>IFERROR(VLOOKUP($A182,'Rajd Konwalii M'!$L$2:$R$48,7,0),"")</f>
        <v/>
      </c>
      <c r="Q182" s="14" t="str">
        <f>IFERROR(VLOOKUP($A182,'Korno M'!$BE$1:$BK$53,7,0),"")</f>
        <v/>
      </c>
      <c r="R182" s="14" t="str">
        <f>IFERROR(VLOOKUP($A182,'Abentojra M'!$J$1:$P$48,7,0),"")</f>
        <v/>
      </c>
      <c r="S182" s="14" t="str">
        <f>IFERROR(VLOOKUP($A182,'Mordownik M'!$P$5:$V$54,7,0),"")</f>
        <v/>
      </c>
      <c r="T182" s="14" t="str">
        <f>IFERROR(VLOOKUP($A182,'XI Kompas M'!$M$1:$S$35,7,0),"")</f>
        <v/>
      </c>
      <c r="U182" s="14" t="str">
        <f>IFERROR(VLOOKUP($A182,'H52 200 M'!$AL$6:$AR$102,7,0),"")</f>
        <v/>
      </c>
      <c r="V182" s="14" t="str">
        <f>IFERROR(VLOOKUP($A182,'XII Szago M'!$AH$2:$AN$67,7,0),"")</f>
        <v/>
      </c>
      <c r="W182" s="14" t="str">
        <f>IFERROR(VLOOKUP($A182,'Masakra TR200 M'!$AN$5:$AT$34,7,0),"")</f>
        <v/>
      </c>
      <c r="X182" s="10">
        <f>IFERROR(LARGE(Z182:AL182,1),0)+IFERROR(LARGE(Z182:AL182,2),0)</f>
        <v>76.555115997631347</v>
      </c>
      <c r="Y182" s="10">
        <f>IFERROR(LARGE(Z182:AL182,3),0)+IFERROR(LARGE(Z182:AL182,4),0)</f>
        <v>0</v>
      </c>
      <c r="Z182" s="14" t="str">
        <f>IFERROR(VLOOKUP(A182,'Wiosenne 360 M'!$L$2:$R$18,7,0),"")</f>
        <v/>
      </c>
      <c r="AA182" s="36"/>
      <c r="AB182" s="36"/>
      <c r="AC182" s="14">
        <f>IFERROR(VLOOKUP($A182,'H51 100 M'!$AC$6:$AJ$153,7,0),"")</f>
        <v>37.411891140120758</v>
      </c>
      <c r="AD182" s="14" t="str">
        <f>IFERROR(VLOOKUP($A182,'Harce M'!$K$6:$Q$26,7,0),"")</f>
        <v/>
      </c>
      <c r="AE182" s="14" t="str">
        <f>IFERROR(VLOOKUP($A182,'Grassor TR150 M'!$BL$4:$BR$10,7,0),"")</f>
        <v/>
      </c>
      <c r="AF182" s="36" t="str">
        <f>IFERROR(VLOOKUP($A182,'Pazur M'!$P$3:$V$29,7,0),"")</f>
        <v/>
      </c>
      <c r="AG182" s="14" t="str">
        <f>IFERROR(VLOOKUP($A182,'Szaga TR100 M'!$J$2:$P$25,7,0),"")</f>
        <v/>
      </c>
      <c r="AH182" s="36" t="str">
        <f>IFERROR(VLOOKUP($A182,'Odyseja M'!$G$2:$M$15,7,0),"")</f>
        <v/>
      </c>
      <c r="AI182" s="36" t="str">
        <f>IFERROR(VLOOKUP($A182,'Trudy M'!$K$2:$Q$18,7,0),"")</f>
        <v/>
      </c>
      <c r="AJ182" s="14">
        <f>IFERROR(VLOOKUP($A182,'H52 100 M'!$AC$6:$AI$201,7,0),"")</f>
        <v>39.143224857510589</v>
      </c>
      <c r="AK182" s="14" t="str">
        <f>IFERROR(VLOOKUP($A182,'Azymut Orient M'!$O$2:$U$23,7,0),"")</f>
        <v/>
      </c>
      <c r="AL182" s="14" t="str">
        <f>IFERROR(VLOOKUP($A182,'Masakra TR100 M'!$AB$5:$AH$14,7,0),"")</f>
        <v/>
      </c>
      <c r="AM182" s="501">
        <f>MIN(COUNT(F182:W182)+MIN(COUNT(Z182:AL182)/2,2),6)</f>
        <v>1</v>
      </c>
      <c r="AN182" s="15">
        <f>COUNTIF(F182:W182,"=100")</f>
        <v>0</v>
      </c>
      <c r="AO182" s="15">
        <f>COUNTIF(Z182:AL182,"=50")</f>
        <v>0</v>
      </c>
    </row>
    <row r="183" spans="1:41">
      <c r="A183">
        <v>226</v>
      </c>
      <c r="B183" s="40" t="str">
        <f>VLOOKUP($A183,id!$C:$H,6,0)</f>
        <v>Piotrowicz Przemysław</v>
      </c>
      <c r="C183" s="40" t="str">
        <f>VLOOKUP($A183,id!$C:$H,4,0)</f>
        <v>Grupa Rowerowo Kajtowa</v>
      </c>
      <c r="D183" s="2">
        <f>IF(E182=E183,D182,ROW(B181))</f>
        <v>181</v>
      </c>
      <c r="E183" s="11">
        <f>LARGE(F183:Y183,1)+LARGE(F183:Y183,2)+IFERROR(LARGE(F183:Y183,3),0)+IFERROR(LARGE(F183:Y183,4),0)+IFERROR(LARGE(F183:Y183,5),0)+IFERROR(LARGE(F183:Y183,6),0)</f>
        <v>76.45339698519615</v>
      </c>
      <c r="F183" s="14"/>
      <c r="G183" s="14" t="str">
        <f>IFERROR(VLOOKUP($A183,'Złoto M'!AO:AU,7,0),"")</f>
        <v/>
      </c>
      <c r="H183" s="14" t="str">
        <f>IFERROR(VLOOKUP($A183,'H51 200 M'!$AL$6:$AS$99,7,0),"")</f>
        <v/>
      </c>
      <c r="I183" s="14" t="str">
        <f>IFERROR(VLOOKUP($A183,'Dymno M'!$BD$3:$BJ$49,7,0),"")</f>
        <v/>
      </c>
      <c r="J183" s="37" t="str">
        <f>IFERROR(VLOOKUP($A183,'X Kompas M'!$L$2:$R$29,7,0),"")</f>
        <v/>
      </c>
      <c r="K183" s="16" t="str">
        <f>IFERROR(VLOOKUP($A183,'Dukty M'!$BH$2:$BN$42,7,0),"")</f>
        <v/>
      </c>
      <c r="L183" s="14" t="str">
        <f>IFERROR(VLOOKUP($A183,'Tropy M'!$O$2:$U$49,7,0),"")</f>
        <v/>
      </c>
      <c r="M183" s="14" t="str">
        <f>IFERROR(VLOOKUP($A183,'Grassor TR300 M'!$CR$4:$CX$37,7,0),"")</f>
        <v/>
      </c>
      <c r="N183" s="14" t="str">
        <f>IFERROR(VLOOKUP($A183,'BO M'!$S$4:$Y$46,7,0),"")</f>
        <v/>
      </c>
      <c r="O183" s="14" t="str">
        <f>IFERROR(VLOOKUP($A183,'Szaga TR150 M'!$J$2:$P$22,7,0),"")</f>
        <v/>
      </c>
      <c r="P183" s="14" t="str">
        <f>IFERROR(VLOOKUP($A183,'Rajd Konwalii M'!$L$2:$R$48,7,0),"")</f>
        <v/>
      </c>
      <c r="Q183" s="14" t="str">
        <f>IFERROR(VLOOKUP($A183,'Korno M'!$BE$1:$BK$53,7,0),"")</f>
        <v/>
      </c>
      <c r="R183" s="14" t="str">
        <f>IFERROR(VLOOKUP($A183,'Abentojra M'!$J$1:$P$48,7,0),"")</f>
        <v/>
      </c>
      <c r="S183" s="14" t="str">
        <f>IFERROR(VLOOKUP($A183,'Mordownik M'!$P$5:$V$54,7,0),"")</f>
        <v/>
      </c>
      <c r="T183" s="14" t="str">
        <f>IFERROR(VLOOKUP($A183,'XI Kompas M'!$M$1:$S$35,7,0),"")</f>
        <v/>
      </c>
      <c r="U183" s="14">
        <f>IFERROR(VLOOKUP($A183,'H52 200 M'!$AL$6:$AR$102,7,0),"")</f>
        <v>32.196741286721739</v>
      </c>
      <c r="V183" s="14" t="str">
        <f>IFERROR(VLOOKUP($A183,'XII Szago M'!$AH$2:$AN$67,7,0),"")</f>
        <v/>
      </c>
      <c r="W183" s="14" t="str">
        <f>IFERROR(VLOOKUP($A183,'Masakra TR200 M'!$AN$5:$AT$34,7,0),"")</f>
        <v/>
      </c>
      <c r="X183" s="10">
        <f>IFERROR(LARGE(Z183:AL183,1),0)+IFERROR(LARGE(Z183:AL183,2),0)</f>
        <v>44.256655698474418</v>
      </c>
      <c r="Y183" s="10">
        <f>IFERROR(LARGE(Z183:AL183,3),0)+IFERROR(LARGE(Z183:AL183,4),0)</f>
        <v>0</v>
      </c>
      <c r="Z183" s="14" t="str">
        <f>IFERROR(VLOOKUP(A183,'Wiosenne 360 M'!$L$2:$R$18,7,0),"")</f>
        <v/>
      </c>
      <c r="AA183" s="36"/>
      <c r="AB183" s="36"/>
      <c r="AC183" s="14">
        <f>IFERROR(VLOOKUP($A183,'H51 100 M'!$AC$6:$AJ$153,7,0),"")</f>
        <v>44.256655698474418</v>
      </c>
      <c r="AD183" s="14" t="str">
        <f>IFERROR(VLOOKUP($A183,'Harce M'!$K$6:$Q$26,7,0),"")</f>
        <v/>
      </c>
      <c r="AE183" s="14" t="str">
        <f>IFERROR(VLOOKUP($A183,'Grassor TR150 M'!$BL$4:$BR$10,7,0),"")</f>
        <v/>
      </c>
      <c r="AF183" s="36" t="str">
        <f>IFERROR(VLOOKUP($A183,'Pazur M'!$P$3:$V$29,7,0),"")</f>
        <v/>
      </c>
      <c r="AG183" s="14" t="str">
        <f>IFERROR(VLOOKUP($A183,'Szaga TR100 M'!$J$2:$P$25,7,0),"")</f>
        <v/>
      </c>
      <c r="AH183" s="36" t="str">
        <f>IFERROR(VLOOKUP($A183,'Odyseja M'!$G$2:$M$15,7,0),"")</f>
        <v/>
      </c>
      <c r="AI183" s="36" t="str">
        <f>IFERROR(VLOOKUP($A183,'Trudy M'!$K$2:$Q$18,7,0),"")</f>
        <v/>
      </c>
      <c r="AJ183" s="14" t="str">
        <f>IFERROR(VLOOKUP($A183,'H52 100 M'!$AC$6:$AI$201,7,0),"")</f>
        <v/>
      </c>
      <c r="AK183" s="14" t="str">
        <f>IFERROR(VLOOKUP($A183,'Azymut Orient M'!$O$2:$U$23,7,0),"")</f>
        <v/>
      </c>
      <c r="AL183" s="14" t="str">
        <f>IFERROR(VLOOKUP($A183,'Masakra TR100 M'!$AB$5:$AH$14,7,0),"")</f>
        <v/>
      </c>
      <c r="AM183" s="501">
        <f>MIN(COUNT(F183:W183)+MIN(COUNT(Z183:AL183)/2,2),6)</f>
        <v>1.5</v>
      </c>
      <c r="AN183" s="15">
        <f>COUNTIF(F183:W183,"=100")</f>
        <v>0</v>
      </c>
      <c r="AO183" s="15">
        <f>COUNTIF(Z183:AL183,"=50")</f>
        <v>0</v>
      </c>
    </row>
    <row r="184" spans="1:41">
      <c r="A184">
        <v>167</v>
      </c>
      <c r="B184" s="40" t="str">
        <f>VLOOKUP($A184,id!$C:$H,6,0)</f>
        <v>Szymański Tomasz</v>
      </c>
      <c r="C184" s="40" t="str">
        <f>VLOOKUP($A184,id!$C:$H,4,0)</f>
        <v>HAPPYTOM</v>
      </c>
      <c r="D184" s="2">
        <f>IF(E183=E184,D183,ROW(B182))</f>
        <v>182</v>
      </c>
      <c r="E184" s="11">
        <f>LARGE(F184:Y184,1)+LARGE(F184:Y184,2)+IFERROR(LARGE(F184:Y184,3),0)+IFERROR(LARGE(F184:Y184,4),0)+IFERROR(LARGE(F184:Y184,5),0)+IFERROR(LARGE(F184:Y184,6),0)</f>
        <v>76.398333833034798</v>
      </c>
      <c r="F184" s="14"/>
      <c r="G184" s="14" t="str">
        <f>IFERROR(VLOOKUP($A184,'Złoto M'!AO:AU,7,0),"")</f>
        <v/>
      </c>
      <c r="H184" s="14">
        <f>IFERROR(VLOOKUP($A184,'H51 200 M'!$AL$6:$AS$99,7,0),"")</f>
        <v>76.398333833034798</v>
      </c>
      <c r="I184" s="14" t="str">
        <f>IFERROR(VLOOKUP($A184,'Dymno M'!$BD$3:$BJ$49,7,0),"")</f>
        <v/>
      </c>
      <c r="J184" s="37" t="str">
        <f>IFERROR(VLOOKUP($A184,'X Kompas M'!$L$2:$R$29,7,0),"")</f>
        <v/>
      </c>
      <c r="K184" s="16" t="str">
        <f>IFERROR(VLOOKUP($A184,'Dukty M'!$BH$2:$BN$42,7,0),"")</f>
        <v/>
      </c>
      <c r="L184" s="14" t="str">
        <f>IFERROR(VLOOKUP($A184,'Tropy M'!$O$2:$U$49,7,0),"")</f>
        <v/>
      </c>
      <c r="M184" s="14" t="str">
        <f>IFERROR(VLOOKUP($A184,'Grassor TR300 M'!$CR$4:$CX$37,7,0),"")</f>
        <v/>
      </c>
      <c r="N184" s="14" t="str">
        <f>IFERROR(VLOOKUP($A184,'BO M'!$S$4:$Y$46,7,0),"")</f>
        <v/>
      </c>
      <c r="O184" s="14" t="str">
        <f>IFERROR(VLOOKUP($A184,'Szaga TR150 M'!$J$2:$P$22,7,0),"")</f>
        <v/>
      </c>
      <c r="P184" s="14" t="str">
        <f>IFERROR(VLOOKUP($A184,'Rajd Konwalii M'!$L$2:$R$48,7,0),"")</f>
        <v/>
      </c>
      <c r="Q184" s="14" t="str">
        <f>IFERROR(VLOOKUP($A184,'Korno M'!$BE$1:$BK$53,7,0),"")</f>
        <v/>
      </c>
      <c r="R184" s="14" t="str">
        <f>IFERROR(VLOOKUP($A184,'Abentojra M'!$J$1:$P$48,7,0),"")</f>
        <v/>
      </c>
      <c r="S184" s="14" t="str">
        <f>IFERROR(VLOOKUP($A184,'Mordownik M'!$P$5:$V$54,7,0),"")</f>
        <v/>
      </c>
      <c r="T184" s="14" t="str">
        <f>IFERROR(VLOOKUP($A184,'XI Kompas M'!$M$1:$S$35,7,0),"")</f>
        <v/>
      </c>
      <c r="U184" s="14" t="str">
        <f>IFERROR(VLOOKUP($A184,'H52 200 M'!$AL$6:$AR$102,7,0),"")</f>
        <v/>
      </c>
      <c r="V184" s="14" t="str">
        <f>IFERROR(VLOOKUP($A184,'XII Szago M'!$AH$2:$AN$67,7,0),"")</f>
        <v/>
      </c>
      <c r="W184" s="14" t="str">
        <f>IFERROR(VLOOKUP($A184,'Masakra TR200 M'!$AN$5:$AT$34,7,0),"")</f>
        <v/>
      </c>
      <c r="X184" s="10">
        <f>IFERROR(LARGE(Z184:AL184,1),0)+IFERROR(LARGE(Z184:AL184,2),0)</f>
        <v>0</v>
      </c>
      <c r="Y184" s="10">
        <f>IFERROR(LARGE(Z184:AL184,3),0)+IFERROR(LARGE(Z184:AL184,4),0)</f>
        <v>0</v>
      </c>
      <c r="Z184" s="14" t="str">
        <f>IFERROR(VLOOKUP(A184,'Wiosenne 360 M'!$L$2:$R$18,7,0),"")</f>
        <v/>
      </c>
      <c r="AA184" s="36"/>
      <c r="AB184" s="36"/>
      <c r="AC184" s="14" t="str">
        <f>IFERROR(VLOOKUP($A184,'H51 100 M'!$AC$6:$AJ$153,7,0),"")</f>
        <v/>
      </c>
      <c r="AD184" s="14" t="str">
        <f>IFERROR(VLOOKUP($A184,'Harce M'!$K$6:$Q$26,7,0),"")</f>
        <v/>
      </c>
      <c r="AE184" s="14" t="str">
        <f>IFERROR(VLOOKUP($A184,'Grassor TR150 M'!$BL$4:$BR$10,7,0),"")</f>
        <v/>
      </c>
      <c r="AF184" s="36" t="str">
        <f>IFERROR(VLOOKUP($A184,'Pazur M'!$P$3:$V$29,7,0),"")</f>
        <v/>
      </c>
      <c r="AG184" s="14" t="str">
        <f>IFERROR(VLOOKUP($A184,'Szaga TR100 M'!$J$2:$P$25,7,0),"")</f>
        <v/>
      </c>
      <c r="AH184" s="36" t="str">
        <f>IFERROR(VLOOKUP($A184,'Odyseja M'!$G$2:$M$15,7,0),"")</f>
        <v/>
      </c>
      <c r="AI184" s="36" t="str">
        <f>IFERROR(VLOOKUP($A184,'Trudy M'!$K$2:$Q$18,7,0),"")</f>
        <v/>
      </c>
      <c r="AJ184" s="14" t="str">
        <f>IFERROR(VLOOKUP($A184,'H52 100 M'!$AC$6:$AI$201,7,0),"")</f>
        <v/>
      </c>
      <c r="AK184" s="14" t="str">
        <f>IFERROR(VLOOKUP($A184,'Azymut Orient M'!$O$2:$U$23,7,0),"")</f>
        <v/>
      </c>
      <c r="AL184" s="14" t="str">
        <f>IFERROR(VLOOKUP($A184,'Masakra TR100 M'!$AB$5:$AH$14,7,0),"")</f>
        <v/>
      </c>
      <c r="AM184" s="501">
        <f>MIN(COUNT(F184:W184)+MIN(COUNT(Z184:AL184)/2,2),6)</f>
        <v>1</v>
      </c>
      <c r="AN184" s="15">
        <f>COUNTIF(F184:W184,"=100")</f>
        <v>0</v>
      </c>
      <c r="AO184" s="15">
        <f>COUNTIF(Z184:AL184,"=50")</f>
        <v>0</v>
      </c>
    </row>
    <row r="185" spans="1:41">
      <c r="A185">
        <v>677</v>
      </c>
      <c r="B185" s="40" t="str">
        <f>VLOOKUP($A185,id!$C:$H,6,0)</f>
        <v>Mikita Jarosław</v>
      </c>
      <c r="C185" s="40" t="str">
        <f>VLOOKUP($A185,id!$C:$H,4,0)</f>
        <v>górzyskowskie orły</v>
      </c>
      <c r="D185" s="2">
        <f>IF(E184=E185,D184,ROW(B183))</f>
        <v>183</v>
      </c>
      <c r="E185" s="11">
        <f>LARGE(F185:Y185,1)+LARGE(F185:Y185,2)+IFERROR(LARGE(F185:Y185,3),0)+IFERROR(LARGE(F185:Y185,4),0)+IFERROR(LARGE(F185:Y185,5),0)+IFERROR(LARGE(F185:Y185,6),0)</f>
        <v>76.18111296430996</v>
      </c>
      <c r="F185" s="14"/>
      <c r="G185" s="14"/>
      <c r="H185" s="14"/>
      <c r="I185" s="14"/>
      <c r="J185" s="37"/>
      <c r="K185" s="16"/>
      <c r="L185" s="14"/>
      <c r="M185" s="14"/>
      <c r="N185" s="14"/>
      <c r="O185" s="14"/>
      <c r="P185" s="14"/>
      <c r="Q185" s="14"/>
      <c r="R185" s="14"/>
      <c r="S185" s="14"/>
      <c r="T185" s="14"/>
      <c r="U185" s="14" t="str">
        <f>IFERROR(VLOOKUP($A185,'H52 200 M'!$AL$6:$AR$102,7,0),"")</f>
        <v/>
      </c>
      <c r="V185" s="14">
        <f>IFERROR(VLOOKUP($A185,'XII Szago M'!$AH$2:$AN$67,7,0),"")</f>
        <v>41.916459151582636</v>
      </c>
      <c r="W185" s="14" t="str">
        <f>IFERROR(VLOOKUP($A185,'Masakra TR200 M'!$AN$5:$AT$34,7,0),"")</f>
        <v/>
      </c>
      <c r="X185" s="10">
        <f>IFERROR(LARGE(Z185:AL185,1),0)+IFERROR(LARGE(Z185:AL185,2),0)</f>
        <v>34.264653812727317</v>
      </c>
      <c r="Y185" s="10">
        <f>IFERROR(LARGE(Z185:AL185,3),0)+IFERROR(LARGE(Z185:AL185,4),0)</f>
        <v>0</v>
      </c>
      <c r="Z185" s="14"/>
      <c r="AA185" s="36"/>
      <c r="AB185" s="36"/>
      <c r="AC185" s="14"/>
      <c r="AD185" s="14"/>
      <c r="AE185" s="14"/>
      <c r="AF185" s="36"/>
      <c r="AG185" s="14"/>
      <c r="AH185" s="36"/>
      <c r="AI185" s="36"/>
      <c r="AJ185" s="14">
        <f>IFERROR(VLOOKUP($A185,'H52 100 M'!$AC$6:$AI$201,7,0),"")</f>
        <v>34.264653812727317</v>
      </c>
      <c r="AK185" s="14" t="str">
        <f>IFERROR(VLOOKUP($A185,'Azymut Orient M'!$O$2:$U$23,7,0),"")</f>
        <v/>
      </c>
      <c r="AL185" s="14" t="str">
        <f>IFERROR(VLOOKUP($A185,'Masakra TR100 M'!$AB$5:$AH$14,7,0),"")</f>
        <v/>
      </c>
      <c r="AM185" s="501">
        <f>MIN(COUNT(F185:W185)+MIN(COUNT(Z185:AL185)/2,2),6)</f>
        <v>1.5</v>
      </c>
      <c r="AN185" s="15">
        <f>COUNTIF(F185:W185,"=100")</f>
        <v>0</v>
      </c>
      <c r="AO185" s="15">
        <f>COUNTIF(Z185:AL185,"=50")</f>
        <v>0</v>
      </c>
    </row>
    <row r="186" spans="1:41">
      <c r="A186">
        <v>244</v>
      </c>
      <c r="B186" s="40" t="str">
        <f>VLOOKUP($A186,id!$C:$H,6,0)</f>
        <v>Miotk Szymon</v>
      </c>
      <c r="C186" s="40" t="str">
        <f>VLOOKUP($A186,id!$C:$H,4,0)</f>
        <v>Intel</v>
      </c>
      <c r="D186" s="2">
        <f>IF(E185=E186,D185,ROW(B184))</f>
        <v>184</v>
      </c>
      <c r="E186" s="11">
        <f>LARGE(F186:Y186,1)+LARGE(F186:Y186,2)+IFERROR(LARGE(F186:Y186,3),0)+IFERROR(LARGE(F186:Y186,4),0)+IFERROR(LARGE(F186:Y186,5),0)+IFERROR(LARGE(F186:Y186,6),0)</f>
        <v>76.004556781218412</v>
      </c>
      <c r="F186" s="14"/>
      <c r="G186" s="14" t="str">
        <f>IFERROR(VLOOKUP($A186,'Złoto M'!AO:AU,7,0),"")</f>
        <v/>
      </c>
      <c r="H186" s="14" t="str">
        <f>IFERROR(VLOOKUP($A186,'H51 200 M'!$AL$6:$AS$99,7,0),"")</f>
        <v/>
      </c>
      <c r="I186" s="14" t="str">
        <f>IFERROR(VLOOKUP($A186,'Dymno M'!$BD$3:$BJ$49,7,0),"")</f>
        <v/>
      </c>
      <c r="J186" s="37" t="str">
        <f>IFERROR(VLOOKUP($A186,'X Kompas M'!$L$2:$R$29,7,0),"")</f>
        <v/>
      </c>
      <c r="K186" s="16" t="str">
        <f>IFERROR(VLOOKUP($A186,'Dukty M'!$BH$2:$BN$42,7,0),"")</f>
        <v/>
      </c>
      <c r="L186" s="14" t="str">
        <f>IFERROR(VLOOKUP($A186,'Tropy M'!$O$2:$U$49,7,0),"")</f>
        <v/>
      </c>
      <c r="M186" s="14" t="str">
        <f>IFERROR(VLOOKUP($A186,'Grassor TR300 M'!$CR$4:$CX$37,7,0),"")</f>
        <v/>
      </c>
      <c r="N186" s="14" t="str">
        <f>IFERROR(VLOOKUP($A186,'BO M'!$S$4:$Y$46,7,0),"")</f>
        <v/>
      </c>
      <c r="O186" s="14" t="str">
        <f>IFERROR(VLOOKUP($A186,'Szaga TR150 M'!$J$2:$P$22,7,0),"")</f>
        <v/>
      </c>
      <c r="P186" s="14" t="str">
        <f>IFERROR(VLOOKUP($A186,'Rajd Konwalii M'!$L$2:$R$48,7,0),"")</f>
        <v/>
      </c>
      <c r="Q186" s="14" t="str">
        <f>IFERROR(VLOOKUP($A186,'Korno M'!$BE$1:$BK$53,7,0),"")</f>
        <v/>
      </c>
      <c r="R186" s="14" t="str">
        <f>IFERROR(VLOOKUP($A186,'Abentojra M'!$J$1:$P$48,7,0),"")</f>
        <v/>
      </c>
      <c r="S186" s="14" t="str">
        <f>IFERROR(VLOOKUP($A186,'Mordownik M'!$P$5:$V$54,7,0),"")</f>
        <v/>
      </c>
      <c r="T186" s="14" t="str">
        <f>IFERROR(VLOOKUP($A186,'XI Kompas M'!$M$1:$S$35,7,0),"")</f>
        <v/>
      </c>
      <c r="U186" s="14" t="str">
        <f>IFERROR(VLOOKUP($A186,'H52 200 M'!$AL$6:$AR$102,7,0),"")</f>
        <v/>
      </c>
      <c r="V186" s="14" t="str">
        <f>IFERROR(VLOOKUP($A186,'XII Szago M'!$AH$2:$AN$67,7,0),"")</f>
        <v/>
      </c>
      <c r="W186" s="14" t="str">
        <f>IFERROR(VLOOKUP($A186,'Masakra TR200 M'!$AN$5:$AT$34,7,0),"")</f>
        <v/>
      </c>
      <c r="X186" s="10">
        <f>IFERROR(LARGE(Z186:AL186,1),0)+IFERROR(LARGE(Z186:AL186,2),0)</f>
        <v>76.004556781218412</v>
      </c>
      <c r="Y186" s="10">
        <f>IFERROR(LARGE(Z186:AL186,3),0)+IFERROR(LARGE(Z186:AL186,4),0)</f>
        <v>0</v>
      </c>
      <c r="Z186" s="14" t="str">
        <f>IFERROR(VLOOKUP(A186,'Wiosenne 360 M'!$L$2:$R$18,7,0),"")</f>
        <v/>
      </c>
      <c r="AA186" s="36"/>
      <c r="AB186" s="36"/>
      <c r="AC186" s="14">
        <f>IFERROR(VLOOKUP($A186,'H51 100 M'!$AC$6:$AJ$153,7,0),"")</f>
        <v>36.904464953853839</v>
      </c>
      <c r="AD186" s="14" t="str">
        <f>IFERROR(VLOOKUP($A186,'Harce M'!$K$6:$Q$26,7,0),"")</f>
        <v/>
      </c>
      <c r="AE186" s="14" t="str">
        <f>IFERROR(VLOOKUP($A186,'Grassor TR150 M'!$BL$4:$BR$10,7,0),"")</f>
        <v/>
      </c>
      <c r="AF186" s="36" t="str">
        <f>IFERROR(VLOOKUP($A186,'Pazur M'!$P$3:$V$29,7,0),"")</f>
        <v/>
      </c>
      <c r="AG186" s="14" t="str">
        <f>IFERROR(VLOOKUP($A186,'Szaga TR100 M'!$J$2:$P$25,7,0),"")</f>
        <v/>
      </c>
      <c r="AH186" s="36" t="str">
        <f>IFERROR(VLOOKUP($A186,'Odyseja M'!$G$2:$M$15,7,0),"")</f>
        <v/>
      </c>
      <c r="AI186" s="36" t="str">
        <f>IFERROR(VLOOKUP($A186,'Trudy M'!$K$2:$Q$18,7,0),"")</f>
        <v/>
      </c>
      <c r="AJ186" s="14">
        <f>IFERROR(VLOOKUP($A186,'H52 100 M'!$AC$6:$AI$201,7,0),"")</f>
        <v>39.100091827364572</v>
      </c>
      <c r="AK186" s="14" t="str">
        <f>IFERROR(VLOOKUP($A186,'Azymut Orient M'!$O$2:$U$23,7,0),"")</f>
        <v/>
      </c>
      <c r="AL186" s="14" t="str">
        <f>IFERROR(VLOOKUP($A186,'Masakra TR100 M'!$AB$5:$AH$14,7,0),"")</f>
        <v/>
      </c>
      <c r="AM186" s="501">
        <f>MIN(COUNT(F186:W186)+MIN(COUNT(Z186:AL186)/2,2),6)</f>
        <v>1</v>
      </c>
      <c r="AN186" s="15">
        <f>COUNTIF(F186:W186,"=100")</f>
        <v>0</v>
      </c>
      <c r="AO186" s="15">
        <f>COUNTIF(Z186:AL186,"=50")</f>
        <v>0</v>
      </c>
    </row>
    <row r="187" spans="1:41">
      <c r="A187">
        <v>246</v>
      </c>
      <c r="B187" s="40" t="str">
        <f>VLOOKUP($A187,id!$C:$H,6,0)</f>
        <v>Wylężek Zdzisław</v>
      </c>
      <c r="C187" s="40" t="str">
        <f>VLOOKUP($A187,id!$C:$H,4,0)</f>
        <v>CUMULUS</v>
      </c>
      <c r="D187" s="2">
        <f>IF(E186=E187,D186,ROW(B185))</f>
        <v>185</v>
      </c>
      <c r="E187" s="11">
        <f>LARGE(F187:Y187,1)+LARGE(F187:Y187,2)+IFERROR(LARGE(F187:Y187,3),0)+IFERROR(LARGE(F187:Y187,4),0)+IFERROR(LARGE(F187:Y187,5),0)+IFERROR(LARGE(F187:Y187,6),0)</f>
        <v>75.635169951610351</v>
      </c>
      <c r="F187" s="14"/>
      <c r="G187" s="14" t="str">
        <f>IFERROR(VLOOKUP($A187,'Złoto M'!AO:AU,7,0),"")</f>
        <v/>
      </c>
      <c r="H187" s="14" t="str">
        <f>IFERROR(VLOOKUP($A187,'H51 200 M'!$AL$6:$AS$99,7,0),"")</f>
        <v/>
      </c>
      <c r="I187" s="14" t="str">
        <f>IFERROR(VLOOKUP($A187,'Dymno M'!$BD$3:$BJ$49,7,0),"")</f>
        <v/>
      </c>
      <c r="J187" s="37" t="str">
        <f>IFERROR(VLOOKUP($A187,'X Kompas M'!$L$2:$R$29,7,0),"")</f>
        <v/>
      </c>
      <c r="K187" s="16" t="str">
        <f>IFERROR(VLOOKUP($A187,'Dukty M'!$BH$2:$BN$42,7,0),"")</f>
        <v/>
      </c>
      <c r="L187" s="14" t="str">
        <f>IFERROR(VLOOKUP($A187,'Tropy M'!$O$2:$U$49,7,0),"")</f>
        <v/>
      </c>
      <c r="M187" s="14" t="str">
        <f>IFERROR(VLOOKUP($A187,'Grassor TR300 M'!$CR$4:$CX$37,7,0),"")</f>
        <v/>
      </c>
      <c r="N187" s="14" t="str">
        <f>IFERROR(VLOOKUP($A187,'BO M'!$S$4:$Y$46,7,0),"")</f>
        <v/>
      </c>
      <c r="O187" s="14" t="str">
        <f>IFERROR(VLOOKUP($A187,'Szaga TR150 M'!$J$2:$P$22,7,0),"")</f>
        <v/>
      </c>
      <c r="P187" s="14" t="str">
        <f>IFERROR(VLOOKUP($A187,'Rajd Konwalii M'!$L$2:$R$48,7,0),"")</f>
        <v/>
      </c>
      <c r="Q187" s="14" t="str">
        <f>IFERROR(VLOOKUP($A187,'Korno M'!$BE$1:$BK$53,7,0),"")</f>
        <v/>
      </c>
      <c r="R187" s="14" t="str">
        <f>IFERROR(VLOOKUP($A187,'Abentojra M'!$J$1:$P$48,7,0),"")</f>
        <v/>
      </c>
      <c r="S187" s="14" t="str">
        <f>IFERROR(VLOOKUP($A187,'Mordownik M'!$P$5:$V$54,7,0),"")</f>
        <v/>
      </c>
      <c r="T187" s="14" t="str">
        <f>IFERROR(VLOOKUP($A187,'XI Kompas M'!$M$1:$S$35,7,0),"")</f>
        <v/>
      </c>
      <c r="U187" s="14" t="str">
        <f>IFERROR(VLOOKUP($A187,'H52 200 M'!$AL$6:$AR$102,7,0),"")</f>
        <v/>
      </c>
      <c r="V187" s="14" t="str">
        <f>IFERROR(VLOOKUP($A187,'XII Szago M'!$AH$2:$AN$67,7,0),"")</f>
        <v/>
      </c>
      <c r="W187" s="14" t="str">
        <f>IFERROR(VLOOKUP($A187,'Masakra TR200 M'!$AN$5:$AT$34,7,0),"")</f>
        <v/>
      </c>
      <c r="X187" s="10">
        <f>IFERROR(LARGE(Z187:AL187,1),0)+IFERROR(LARGE(Z187:AL187,2),0)</f>
        <v>75.635169951610351</v>
      </c>
      <c r="Y187" s="10">
        <f>IFERROR(LARGE(Z187:AL187,3),0)+IFERROR(LARGE(Z187:AL187,4),0)</f>
        <v>0</v>
      </c>
      <c r="Z187" s="14" t="str">
        <f>IFERROR(VLOOKUP(A187,'Wiosenne 360 M'!$L$2:$R$18,7,0),"")</f>
        <v/>
      </c>
      <c r="AA187" s="36"/>
      <c r="AB187" s="36"/>
      <c r="AC187" s="14">
        <f>IFERROR(VLOOKUP($A187,'H51 100 M'!$AC$6:$AJ$153,7,0),"")</f>
        <v>36.649636166589268</v>
      </c>
      <c r="AD187" s="14" t="str">
        <f>IFERROR(VLOOKUP($A187,'Harce M'!$K$6:$Q$26,7,0),"")</f>
        <v/>
      </c>
      <c r="AE187" s="14" t="str">
        <f>IFERROR(VLOOKUP($A187,'Grassor TR150 M'!$BL$4:$BR$10,7,0),"")</f>
        <v/>
      </c>
      <c r="AF187" s="36" t="str">
        <f>IFERROR(VLOOKUP($A187,'Pazur M'!$P$3:$V$29,7,0),"")</f>
        <v/>
      </c>
      <c r="AG187" s="14" t="str">
        <f>IFERROR(VLOOKUP($A187,'Szaga TR100 M'!$J$2:$P$25,7,0),"")</f>
        <v/>
      </c>
      <c r="AH187" s="36" t="str">
        <f>IFERROR(VLOOKUP($A187,'Odyseja M'!$G$2:$M$15,7,0),"")</f>
        <v/>
      </c>
      <c r="AI187" s="36" t="str">
        <f>IFERROR(VLOOKUP($A187,'Trudy M'!$K$2:$Q$18,7,0),"")</f>
        <v/>
      </c>
      <c r="AJ187" s="14">
        <f>IFERROR(VLOOKUP($A187,'H52 100 M'!$AC$6:$AI$201,7,0),"")</f>
        <v>38.985533785021076</v>
      </c>
      <c r="AK187" s="14" t="str">
        <f>IFERROR(VLOOKUP($A187,'Azymut Orient M'!$O$2:$U$23,7,0),"")</f>
        <v/>
      </c>
      <c r="AL187" s="14" t="str">
        <f>IFERROR(VLOOKUP($A187,'Masakra TR100 M'!$AB$5:$AH$14,7,0),"")</f>
        <v/>
      </c>
      <c r="AM187" s="501">
        <f>MIN(COUNT(F187:W187)+MIN(COUNT(Z187:AL187)/2,2),6)</f>
        <v>1</v>
      </c>
      <c r="AN187" s="15">
        <f>COUNTIF(F187:W187,"=100")</f>
        <v>0</v>
      </c>
      <c r="AO187" s="15">
        <f>COUNTIF(Z187:AL187,"=50")</f>
        <v>0</v>
      </c>
    </row>
    <row r="188" spans="1:41">
      <c r="A188">
        <v>247</v>
      </c>
      <c r="B188" s="40" t="str">
        <f>VLOOKUP($A188,id!$C:$H,6,0)</f>
        <v>Pachulski Jarosław</v>
      </c>
      <c r="C188" s="40" t="str">
        <f>VLOOKUP($A188,id!$C:$H,4,0)</f>
        <v>GREY WOLF</v>
      </c>
      <c r="D188" s="2">
        <f>IF(E187=E188,D187,ROW(B186))</f>
        <v>186</v>
      </c>
      <c r="E188" s="11">
        <f>LARGE(F188:Y188,1)+LARGE(F188:Y188,2)+IFERROR(LARGE(F188:Y188,3),0)+IFERROR(LARGE(F188:Y188,4),0)+IFERROR(LARGE(F188:Y188,5),0)+IFERROR(LARGE(F188:Y188,6),0)</f>
        <v>75.610134597715998</v>
      </c>
      <c r="F188" s="14"/>
      <c r="G188" s="14" t="str">
        <f>IFERROR(VLOOKUP($A188,'Złoto M'!AO:AU,7,0),"")</f>
        <v/>
      </c>
      <c r="H188" s="14" t="str">
        <f>IFERROR(VLOOKUP($A188,'H51 200 M'!$AL$6:$AS$99,7,0),"")</f>
        <v/>
      </c>
      <c r="I188" s="14" t="str">
        <f>IFERROR(VLOOKUP($A188,'Dymno M'!$BD$3:$BJ$49,7,0),"")</f>
        <v/>
      </c>
      <c r="J188" s="37" t="str">
        <f>IFERROR(VLOOKUP($A188,'X Kompas M'!$L$2:$R$29,7,0),"")</f>
        <v/>
      </c>
      <c r="K188" s="16" t="str">
        <f>IFERROR(VLOOKUP($A188,'Dukty M'!$BH$2:$BN$42,7,0),"")</f>
        <v/>
      </c>
      <c r="L188" s="14" t="str">
        <f>IFERROR(VLOOKUP($A188,'Tropy M'!$O$2:$U$49,7,0),"")</f>
        <v/>
      </c>
      <c r="M188" s="14" t="str">
        <f>IFERROR(VLOOKUP($A188,'Grassor TR300 M'!$CR$4:$CX$37,7,0),"")</f>
        <v/>
      </c>
      <c r="N188" s="14" t="str">
        <f>IFERROR(VLOOKUP($A188,'BO M'!$S$4:$Y$46,7,0),"")</f>
        <v/>
      </c>
      <c r="O188" s="14" t="str">
        <f>IFERROR(VLOOKUP($A188,'Szaga TR150 M'!$J$2:$P$22,7,0),"")</f>
        <v/>
      </c>
      <c r="P188" s="14" t="str">
        <f>IFERROR(VLOOKUP($A188,'Rajd Konwalii M'!$L$2:$R$48,7,0),"")</f>
        <v/>
      </c>
      <c r="Q188" s="14" t="str">
        <f>IFERROR(VLOOKUP($A188,'Korno M'!$BE$1:$BK$53,7,0),"")</f>
        <v/>
      </c>
      <c r="R188" s="14" t="str">
        <f>IFERROR(VLOOKUP($A188,'Abentojra M'!$J$1:$P$48,7,0),"")</f>
        <v/>
      </c>
      <c r="S188" s="14" t="str">
        <f>IFERROR(VLOOKUP($A188,'Mordownik M'!$P$5:$V$54,7,0),"")</f>
        <v/>
      </c>
      <c r="T188" s="14" t="str">
        <f>IFERROR(VLOOKUP($A188,'XI Kompas M'!$M$1:$S$35,7,0),"")</f>
        <v/>
      </c>
      <c r="U188" s="14" t="str">
        <f>IFERROR(VLOOKUP($A188,'H52 200 M'!$AL$6:$AR$102,7,0),"")</f>
        <v/>
      </c>
      <c r="V188" s="14" t="str">
        <f>IFERROR(VLOOKUP($A188,'XII Szago M'!$AH$2:$AN$67,7,0),"")</f>
        <v/>
      </c>
      <c r="W188" s="14" t="str">
        <f>IFERROR(VLOOKUP($A188,'Masakra TR200 M'!$AN$5:$AT$34,7,0),"")</f>
        <v/>
      </c>
      <c r="X188" s="10">
        <f>IFERROR(LARGE(Z188:AL188,1),0)+IFERROR(LARGE(Z188:AL188,2),0)</f>
        <v>75.610134597715998</v>
      </c>
      <c r="Y188" s="10">
        <f>IFERROR(LARGE(Z188:AL188,3),0)+IFERROR(LARGE(Z188:AL188,4),0)</f>
        <v>0</v>
      </c>
      <c r="Z188" s="14" t="str">
        <f>IFERROR(VLOOKUP(A188,'Wiosenne 360 M'!$L$2:$R$18,7,0),"")</f>
        <v/>
      </c>
      <c r="AA188" s="36"/>
      <c r="AB188" s="36"/>
      <c r="AC188" s="14">
        <f>IFERROR(VLOOKUP($A188,'H51 100 M'!$AC$6:$AJ$153,7,0),"")</f>
        <v>35.777025781670474</v>
      </c>
      <c r="AD188" s="14" t="str">
        <f>IFERROR(VLOOKUP($A188,'Harce M'!$K$6:$Q$26,7,0),"")</f>
        <v/>
      </c>
      <c r="AE188" s="14" t="str">
        <f>IFERROR(VLOOKUP($A188,'Grassor TR150 M'!$BL$4:$BR$10,7,0),"")</f>
        <v/>
      </c>
      <c r="AF188" s="36" t="str">
        <f>IFERROR(VLOOKUP($A188,'Pazur M'!$P$3:$V$29,7,0),"")</f>
        <v/>
      </c>
      <c r="AG188" s="14" t="str">
        <f>IFERROR(VLOOKUP($A188,'Szaga TR100 M'!$J$2:$P$25,7,0),"")</f>
        <v/>
      </c>
      <c r="AH188" s="36" t="str">
        <f>IFERROR(VLOOKUP($A188,'Odyseja M'!$G$2:$M$15,7,0),"")</f>
        <v/>
      </c>
      <c r="AI188" s="36" t="str">
        <f>IFERROR(VLOOKUP($A188,'Trudy M'!$K$2:$Q$18,7,0),"")</f>
        <v/>
      </c>
      <c r="AJ188" s="14">
        <f>IFERROR(VLOOKUP($A188,'H52 100 M'!$AC$6:$AI$201,7,0),"")</f>
        <v>39.833108816045524</v>
      </c>
      <c r="AK188" s="14" t="str">
        <f>IFERROR(VLOOKUP($A188,'Azymut Orient M'!$O$2:$U$23,7,0),"")</f>
        <v/>
      </c>
      <c r="AL188" s="14" t="str">
        <f>IFERROR(VLOOKUP($A188,'Masakra TR100 M'!$AB$5:$AH$14,7,0),"")</f>
        <v/>
      </c>
      <c r="AM188" s="501">
        <f>MIN(COUNT(F188:W188)+MIN(COUNT(Z188:AL188)/2,2),6)</f>
        <v>1</v>
      </c>
      <c r="AN188" s="15">
        <f>COUNTIF(F188:W188,"=100")</f>
        <v>0</v>
      </c>
      <c r="AO188" s="15">
        <f>COUNTIF(Z188:AL188,"=50")</f>
        <v>0</v>
      </c>
    </row>
    <row r="189" spans="1:41">
      <c r="A189">
        <v>273</v>
      </c>
      <c r="B189" s="40" t="str">
        <f>VLOOKUP($A189,id!$C:$H,6,0)</f>
        <v>Jarosiewicz Radek</v>
      </c>
      <c r="C189" s="40" t="str">
        <f>VLOOKUP($A189,id!$C:$H,4,0)</f>
        <v>team DORACO</v>
      </c>
      <c r="D189" s="2">
        <f>IF(E188=E189,D188,ROW(B187))</f>
        <v>187</v>
      </c>
      <c r="E189" s="11">
        <f>LARGE(F189:Y189,1)+LARGE(F189:Y189,2)+IFERROR(LARGE(F189:Y189,3),0)+IFERROR(LARGE(F189:Y189,4),0)+IFERROR(LARGE(F189:Y189,5),0)+IFERROR(LARGE(F189:Y189,6),0)</f>
        <v>74.963933156407137</v>
      </c>
      <c r="F189" s="14"/>
      <c r="G189" s="14" t="str">
        <f>IFERROR(VLOOKUP($A189,'Złoto M'!AO:AU,7,0),"")</f>
        <v/>
      </c>
      <c r="H189" s="14" t="str">
        <f>IFERROR(VLOOKUP($A189,'H51 200 M'!$AL$6:$AS$99,7,0),"")</f>
        <v/>
      </c>
      <c r="I189" s="14" t="str">
        <f>IFERROR(VLOOKUP($A189,'Dymno M'!$BD$3:$BJ$49,7,0),"")</f>
        <v/>
      </c>
      <c r="J189" s="37" t="str">
        <f>IFERROR(VLOOKUP($A189,'X Kompas M'!$L$2:$R$29,7,0),"")</f>
        <v/>
      </c>
      <c r="K189" s="16" t="str">
        <f>IFERROR(VLOOKUP($A189,'Dukty M'!$BH$2:$BN$42,7,0),"")</f>
        <v/>
      </c>
      <c r="L189" s="14" t="str">
        <f>IFERROR(VLOOKUP($A189,'Tropy M'!$O$2:$U$49,7,0),"")</f>
        <v/>
      </c>
      <c r="M189" s="14" t="str">
        <f>IFERROR(VLOOKUP($A189,'Grassor TR300 M'!$CR$4:$CX$37,7,0),"")</f>
        <v/>
      </c>
      <c r="N189" s="14" t="str">
        <f>IFERROR(VLOOKUP($A189,'BO M'!$S$4:$Y$46,7,0),"")</f>
        <v/>
      </c>
      <c r="O189" s="14" t="str">
        <f>IFERROR(VLOOKUP($A189,'Szaga TR150 M'!$J$2:$P$22,7,0),"")</f>
        <v/>
      </c>
      <c r="P189" s="14" t="str">
        <f>IFERROR(VLOOKUP($A189,'Rajd Konwalii M'!$L$2:$R$48,7,0),"")</f>
        <v/>
      </c>
      <c r="Q189" s="14" t="str">
        <f>IFERROR(VLOOKUP($A189,'Korno M'!$BE$1:$BK$53,7,0),"")</f>
        <v/>
      </c>
      <c r="R189" s="14" t="str">
        <f>IFERROR(VLOOKUP($A189,'Abentojra M'!$J$1:$P$48,7,0),"")</f>
        <v/>
      </c>
      <c r="S189" s="14" t="str">
        <f>IFERROR(VLOOKUP($A189,'Mordownik M'!$P$5:$V$54,7,0),"")</f>
        <v/>
      </c>
      <c r="T189" s="14" t="str">
        <f>IFERROR(VLOOKUP($A189,'XI Kompas M'!$M$1:$S$35,7,0),"")</f>
        <v/>
      </c>
      <c r="U189" s="14" t="str">
        <f>IFERROR(VLOOKUP($A189,'H52 200 M'!$AL$6:$AR$102,7,0),"")</f>
        <v/>
      </c>
      <c r="V189" s="14">
        <f>IFERROR(VLOOKUP($A189,'XII Szago M'!$AH$2:$AN$67,7,0),"")</f>
        <v>36.985111016102323</v>
      </c>
      <c r="W189" s="14" t="str">
        <f>IFERROR(VLOOKUP($A189,'Masakra TR200 M'!$AN$5:$AT$34,7,0),"")</f>
        <v/>
      </c>
      <c r="X189" s="10">
        <f>IFERROR(LARGE(Z189:AL189,1),0)+IFERROR(LARGE(Z189:AL189,2),0)</f>
        <v>37.978822140304807</v>
      </c>
      <c r="Y189" s="10">
        <f>IFERROR(LARGE(Z189:AL189,3),0)+IFERROR(LARGE(Z189:AL189,4),0)</f>
        <v>0</v>
      </c>
      <c r="Z189" s="14" t="str">
        <f>IFERROR(VLOOKUP(A189,'Wiosenne 360 M'!$L$2:$R$18,7,0),"")</f>
        <v/>
      </c>
      <c r="AA189" s="36"/>
      <c r="AB189" s="36"/>
      <c r="AC189" s="14">
        <f>IFERROR(VLOOKUP($A189,'H51 100 M'!$AC$6:$AJ$153,7,0),"")</f>
        <v>23.336913613437698</v>
      </c>
      <c r="AD189" s="14" t="str">
        <f>IFERROR(VLOOKUP($A189,'Harce M'!$K$6:$Q$26,7,0),"")</f>
        <v/>
      </c>
      <c r="AE189" s="14" t="str">
        <f>IFERROR(VLOOKUP($A189,'Grassor TR150 M'!$BL$4:$BR$10,7,0),"")</f>
        <v/>
      </c>
      <c r="AF189" s="36" t="str">
        <f>IFERROR(VLOOKUP($A189,'Pazur M'!$P$3:$V$29,7,0),"")</f>
        <v/>
      </c>
      <c r="AG189" s="14" t="str">
        <f>IFERROR(VLOOKUP($A189,'Szaga TR100 M'!$J$2:$P$25,7,0),"")</f>
        <v/>
      </c>
      <c r="AH189" s="36" t="str">
        <f>IFERROR(VLOOKUP($A189,'Odyseja M'!$G$2:$M$15,7,0),"")</f>
        <v/>
      </c>
      <c r="AI189" s="36" t="str">
        <f>IFERROR(VLOOKUP($A189,'Trudy M'!$K$2:$Q$18,7,0),"")</f>
        <v/>
      </c>
      <c r="AJ189" s="14">
        <f>IFERROR(VLOOKUP($A189,'H52 100 M'!$AC$6:$AI$201,7,0),"")</f>
        <v>14.641908526867111</v>
      </c>
      <c r="AK189" s="14" t="str">
        <f>IFERROR(VLOOKUP($A189,'Azymut Orient M'!$O$2:$U$23,7,0),"")</f>
        <v/>
      </c>
      <c r="AL189" s="14" t="str">
        <f>IFERROR(VLOOKUP($A189,'Masakra TR100 M'!$AB$5:$AH$14,7,0),"")</f>
        <v/>
      </c>
      <c r="AM189" s="501">
        <f>MIN(COUNT(F189:W189)+MIN(COUNT(Z189:AL189)/2,2),6)</f>
        <v>2</v>
      </c>
      <c r="AN189" s="15">
        <f>COUNTIF(F189:W189,"=100")</f>
        <v>0</v>
      </c>
      <c r="AO189" s="15">
        <f>COUNTIF(Z189:AL189,"=50")</f>
        <v>0</v>
      </c>
    </row>
    <row r="190" spans="1:41">
      <c r="A190">
        <v>134</v>
      </c>
      <c r="B190" s="40" t="str">
        <f>VLOOKUP($A190,id!$C:$H,6,0)</f>
        <v>Sirocki Rafał</v>
      </c>
      <c r="C190" s="40" t="str">
        <f>VLOOKUP($A190,id!$C:$H,4,0)</f>
        <v>Olsztyn</v>
      </c>
      <c r="D190" s="2">
        <f>IF(E189=E190,D189,ROW(B188))</f>
        <v>188</v>
      </c>
      <c r="E190" s="11">
        <f>LARGE(F190:Y190,1)+LARGE(F190:Y190,2)+IFERROR(LARGE(F190:Y190,3),0)+IFERROR(LARGE(F190:Y190,4),0)+IFERROR(LARGE(F190:Y190,5),0)+IFERROR(LARGE(F190:Y190,6),0)</f>
        <v>74.17305994711819</v>
      </c>
      <c r="F190" s="14"/>
      <c r="G190" s="14" t="str">
        <f>IFERROR(VLOOKUP($A190,'Złoto M'!AO:AU,7,0),"")</f>
        <v/>
      </c>
      <c r="H190" s="14">
        <f>IFERROR(VLOOKUP($A190,'H51 200 M'!$AL$6:$AS$99,7,0),"")</f>
        <v>38.776661383677343</v>
      </c>
      <c r="I190" s="14" t="str">
        <f>IFERROR(VLOOKUP($A190,'Dymno M'!$BD$3:$BJ$49,7,0),"")</f>
        <v/>
      </c>
      <c r="J190" s="37" t="str">
        <f>IFERROR(VLOOKUP($A190,'X Kompas M'!$L$2:$R$29,7,0),"")</f>
        <v/>
      </c>
      <c r="K190" s="16" t="str">
        <f>IFERROR(VLOOKUP($A190,'Dukty M'!$BH$2:$BN$42,7,0),"")</f>
        <v/>
      </c>
      <c r="L190" s="14" t="str">
        <f>IFERROR(VLOOKUP($A190,'Tropy M'!$O$2:$U$49,7,0),"")</f>
        <v/>
      </c>
      <c r="M190" s="14" t="str">
        <f>IFERROR(VLOOKUP($A190,'Grassor TR300 M'!$CR$4:$CX$37,7,0),"")</f>
        <v/>
      </c>
      <c r="N190" s="14" t="str">
        <f>IFERROR(VLOOKUP($A190,'BO M'!$S$4:$Y$46,7,0),"")</f>
        <v/>
      </c>
      <c r="O190" s="14" t="str">
        <f>IFERROR(VLOOKUP($A190,'Szaga TR150 M'!$J$2:$P$22,7,0),"")</f>
        <v/>
      </c>
      <c r="P190" s="14" t="str">
        <f>IFERROR(VLOOKUP($A190,'Rajd Konwalii M'!$L$2:$R$48,7,0),"")</f>
        <v/>
      </c>
      <c r="Q190" s="14" t="str">
        <f>IFERROR(VLOOKUP($A190,'Korno M'!$BE$1:$BK$53,7,0),"")</f>
        <v/>
      </c>
      <c r="R190" s="14" t="str">
        <f>IFERROR(VLOOKUP($A190,'Abentojra M'!$J$1:$P$48,7,0),"")</f>
        <v/>
      </c>
      <c r="S190" s="14" t="str">
        <f>IFERROR(VLOOKUP($A190,'Mordownik M'!$P$5:$V$54,7,0),"")</f>
        <v/>
      </c>
      <c r="T190" s="14" t="str">
        <f>IFERROR(VLOOKUP($A190,'XI Kompas M'!$M$1:$S$35,7,0),"")</f>
        <v/>
      </c>
      <c r="U190" s="14">
        <f>IFERROR(VLOOKUP($A190,'H52 200 M'!$AL$6:$AR$102,7,0),"")</f>
        <v>20.926824739727294</v>
      </c>
      <c r="V190" s="14" t="str">
        <f>IFERROR(VLOOKUP($A190,'XII Szago M'!$AH$2:$AN$67,7,0),"")</f>
        <v/>
      </c>
      <c r="W190" s="14" t="str">
        <f>IFERROR(VLOOKUP($A190,'Masakra TR200 M'!$AN$5:$AT$34,7,0),"")</f>
        <v/>
      </c>
      <c r="X190" s="10">
        <f>IFERROR(LARGE(Z190:AL190,1),0)+IFERROR(LARGE(Z190:AL190,2),0)</f>
        <v>14.469573823713548</v>
      </c>
      <c r="Y190" s="10">
        <f>IFERROR(LARGE(Z190:AL190,3),0)+IFERROR(LARGE(Z190:AL190,4),0)</f>
        <v>0</v>
      </c>
      <c r="Z190" s="14">
        <f>IFERROR(VLOOKUP(A190,'Wiosenne 360 M'!$L$2:$R$18,7,0),"")</f>
        <v>7.8012022315279523</v>
      </c>
      <c r="AA190" s="36"/>
      <c r="AB190" s="36">
        <f>IFERROR(VLOOKUP(A190,'XI Szago M'!$J$3:$Q$50,7,0),"")</f>
        <v>6.6683715921855953</v>
      </c>
      <c r="AC190" s="14" t="str">
        <f>IFERROR(VLOOKUP($A190,'H51 100 M'!$AC$6:$AJ$153,7,0),"")</f>
        <v/>
      </c>
      <c r="AD190" s="14" t="str">
        <f>IFERROR(VLOOKUP($A190,'Harce M'!$K$6:$Q$26,7,0),"")</f>
        <v/>
      </c>
      <c r="AE190" s="14" t="str">
        <f>IFERROR(VLOOKUP($A190,'Grassor TR150 M'!$BL$4:$BR$10,7,0),"")</f>
        <v/>
      </c>
      <c r="AF190" s="36" t="str">
        <f>IFERROR(VLOOKUP($A190,'Pazur M'!$P$3:$V$29,7,0),"")</f>
        <v/>
      </c>
      <c r="AG190" s="14" t="str">
        <f>IFERROR(VLOOKUP($A190,'Szaga TR100 M'!$J$2:$P$25,7,0),"")</f>
        <v/>
      </c>
      <c r="AH190" s="36" t="str">
        <f>IFERROR(VLOOKUP($A190,'Odyseja M'!$G$2:$M$15,7,0),"")</f>
        <v/>
      </c>
      <c r="AI190" s="36" t="str">
        <f>IFERROR(VLOOKUP($A190,'Trudy M'!$K$2:$Q$18,7,0),"")</f>
        <v/>
      </c>
      <c r="AJ190" s="14" t="str">
        <f>IFERROR(VLOOKUP($A190,'H52 100 M'!$AC$6:$AI$201,7,0),"")</f>
        <v/>
      </c>
      <c r="AK190" s="14" t="str">
        <f>IFERROR(VLOOKUP($A190,'Azymut Orient M'!$O$2:$U$23,7,0),"")</f>
        <v/>
      </c>
      <c r="AL190" s="14" t="str">
        <f>IFERROR(VLOOKUP($A190,'Masakra TR100 M'!$AB$5:$AH$14,7,0),"")</f>
        <v/>
      </c>
      <c r="AM190" s="501">
        <f>MIN(COUNT(F190:W190)+MIN(COUNT(Z190:AL190)/2,2),6)</f>
        <v>3</v>
      </c>
      <c r="AN190" s="15">
        <f>COUNTIF(F190:W190,"=100")</f>
        <v>0</v>
      </c>
      <c r="AO190" s="15">
        <f>COUNTIF(Z190:AL190,"=50")</f>
        <v>0</v>
      </c>
    </row>
    <row r="191" spans="1:41">
      <c r="A191">
        <v>251</v>
      </c>
      <c r="B191" s="40" t="str">
        <f>VLOOKUP($A191,id!$C:$H,6,0)</f>
        <v>Korsak Dariusz</v>
      </c>
      <c r="C191" s="40" t="str">
        <f>VLOOKUP($A191,id!$C:$H,4,0)</f>
        <v>Elbląska Strona Rowerowa</v>
      </c>
      <c r="D191" s="2">
        <f>IF(E190=E191,D190,ROW(B189))</f>
        <v>189</v>
      </c>
      <c r="E191" s="11">
        <f>LARGE(F191:Y191,1)+LARGE(F191:Y191,2)+IFERROR(LARGE(F191:Y191,3),0)+IFERROR(LARGE(F191:Y191,4),0)+IFERROR(LARGE(F191:Y191,5),0)+IFERROR(LARGE(F191:Y191,6),0)</f>
        <v>74.113032145420917</v>
      </c>
      <c r="F191" s="14"/>
      <c r="G191" s="14" t="str">
        <f>IFERROR(VLOOKUP($A191,'Złoto M'!AO:AU,7,0),"")</f>
        <v/>
      </c>
      <c r="H191" s="14" t="str">
        <f>IFERROR(VLOOKUP($A191,'H51 200 M'!$AL$6:$AS$99,7,0),"")</f>
        <v/>
      </c>
      <c r="I191" s="14" t="str">
        <f>IFERROR(VLOOKUP($A191,'Dymno M'!$BD$3:$BJ$49,7,0),"")</f>
        <v/>
      </c>
      <c r="J191" s="37" t="str">
        <f>IFERROR(VLOOKUP($A191,'X Kompas M'!$L$2:$R$29,7,0),"")</f>
        <v/>
      </c>
      <c r="K191" s="16" t="str">
        <f>IFERROR(VLOOKUP($A191,'Dukty M'!$BH$2:$BN$42,7,0),"")</f>
        <v/>
      </c>
      <c r="L191" s="14" t="str">
        <f>IFERROR(VLOOKUP($A191,'Tropy M'!$O$2:$U$49,7,0),"")</f>
        <v/>
      </c>
      <c r="M191" s="14" t="str">
        <f>IFERROR(VLOOKUP($A191,'Grassor TR300 M'!$CR$4:$CX$37,7,0),"")</f>
        <v/>
      </c>
      <c r="N191" s="14" t="str">
        <f>IFERROR(VLOOKUP($A191,'BO M'!$S$4:$Y$46,7,0),"")</f>
        <v/>
      </c>
      <c r="O191" s="14" t="str">
        <f>IFERROR(VLOOKUP($A191,'Szaga TR150 M'!$J$2:$P$22,7,0),"")</f>
        <v/>
      </c>
      <c r="P191" s="14" t="str">
        <f>IFERROR(VLOOKUP($A191,'Rajd Konwalii M'!$L$2:$R$48,7,0),"")</f>
        <v/>
      </c>
      <c r="Q191" s="14" t="str">
        <f>IFERROR(VLOOKUP($A191,'Korno M'!$BE$1:$BK$53,7,0),"")</f>
        <v/>
      </c>
      <c r="R191" s="14" t="str">
        <f>IFERROR(VLOOKUP($A191,'Abentojra M'!$J$1:$P$48,7,0),"")</f>
        <v/>
      </c>
      <c r="S191" s="14" t="str">
        <f>IFERROR(VLOOKUP($A191,'Mordownik M'!$P$5:$V$54,7,0),"")</f>
        <v/>
      </c>
      <c r="T191" s="14" t="str">
        <f>IFERROR(VLOOKUP($A191,'XI Kompas M'!$M$1:$S$35,7,0),"")</f>
        <v/>
      </c>
      <c r="U191" s="14" t="str">
        <f>IFERROR(VLOOKUP($A191,'H52 200 M'!$AL$6:$AR$102,7,0),"")</f>
        <v/>
      </c>
      <c r="V191" s="14" t="str">
        <f>IFERROR(VLOOKUP($A191,'XII Szago M'!$AH$2:$AN$67,7,0),"")</f>
        <v/>
      </c>
      <c r="W191" s="14" t="str">
        <f>IFERROR(VLOOKUP($A191,'Masakra TR200 M'!$AN$5:$AT$34,7,0),"")</f>
        <v/>
      </c>
      <c r="X191" s="10">
        <f>IFERROR(LARGE(Z191:AL191,1),0)+IFERROR(LARGE(Z191:AL191,2),0)</f>
        <v>74.113032145420917</v>
      </c>
      <c r="Y191" s="10">
        <f>IFERROR(LARGE(Z191:AL191,3),0)+IFERROR(LARGE(Z191:AL191,4),0)</f>
        <v>0</v>
      </c>
      <c r="Z191" s="14" t="str">
        <f>IFERROR(VLOOKUP(A191,'Wiosenne 360 M'!$L$2:$R$18,7,0),"")</f>
        <v/>
      </c>
      <c r="AA191" s="36"/>
      <c r="AB191" s="36"/>
      <c r="AC191" s="14">
        <f>IFERROR(VLOOKUP($A191,'H51 100 M'!$AC$6:$AJ$153,7,0),"")</f>
        <v>34.018870186852162</v>
      </c>
      <c r="AD191" s="14" t="str">
        <f>IFERROR(VLOOKUP($A191,'Harce M'!$K$6:$Q$26,7,0),"")</f>
        <v/>
      </c>
      <c r="AE191" s="14" t="str">
        <f>IFERROR(VLOOKUP($A191,'Grassor TR150 M'!$BL$4:$BR$10,7,0),"")</f>
        <v/>
      </c>
      <c r="AF191" s="36" t="str">
        <f>IFERROR(VLOOKUP($A191,'Pazur M'!$P$3:$V$29,7,0),"")</f>
        <v/>
      </c>
      <c r="AG191" s="14" t="str">
        <f>IFERROR(VLOOKUP($A191,'Szaga TR100 M'!$J$2:$P$25,7,0),"")</f>
        <v/>
      </c>
      <c r="AH191" s="36" t="str">
        <f>IFERROR(VLOOKUP($A191,'Odyseja M'!$G$2:$M$15,7,0),"")</f>
        <v/>
      </c>
      <c r="AI191" s="36" t="str">
        <f>IFERROR(VLOOKUP($A191,'Trudy M'!$K$2:$Q$18,7,0),"")</f>
        <v/>
      </c>
      <c r="AJ191" s="14">
        <f>IFERROR(VLOOKUP($A191,'H52 100 M'!$AC$6:$AI$201,7,0),"")</f>
        <v>40.094161958568755</v>
      </c>
      <c r="AK191" s="14" t="str">
        <f>IFERROR(VLOOKUP($A191,'Azymut Orient M'!$O$2:$U$23,7,0),"")</f>
        <v/>
      </c>
      <c r="AL191" s="14" t="str">
        <f>IFERROR(VLOOKUP($A191,'Masakra TR100 M'!$AB$5:$AH$14,7,0),"")</f>
        <v/>
      </c>
      <c r="AM191" s="501">
        <f>MIN(COUNT(F191:W191)+MIN(COUNT(Z191:AL191)/2,2),6)</f>
        <v>1</v>
      </c>
      <c r="AN191" s="15">
        <f>COUNTIF(F191:W191,"=100")</f>
        <v>0</v>
      </c>
      <c r="AO191" s="15">
        <f>COUNTIF(Z191:AL191,"=50")</f>
        <v>0</v>
      </c>
    </row>
    <row r="192" spans="1:41">
      <c r="A192">
        <v>432</v>
      </c>
      <c r="B192" s="40" t="str">
        <f>VLOOKUP($A192,id!$C:$H,6,0)</f>
        <v>Kuncewicz Piotr</v>
      </c>
      <c r="C192" s="40" t="str">
        <f>VLOOKUP($A192,id!$C:$H,4,0)</f>
        <v>Szybcy Inaczej</v>
      </c>
      <c r="D192" s="2">
        <f>IF(E191=E192,D191,ROW(B190))</f>
        <v>190</v>
      </c>
      <c r="E192" s="11">
        <f>LARGE(F192:Y192,1)+LARGE(F192:Y192,2)+IFERROR(LARGE(F192:Y192,3),0)+IFERROR(LARGE(F192:Y192,4),0)+IFERROR(LARGE(F192:Y192,5),0)+IFERROR(LARGE(F192:Y192,6),0)</f>
        <v>74.053199707110338</v>
      </c>
      <c r="F192" s="14"/>
      <c r="G192" s="14"/>
      <c r="H192" s="14"/>
      <c r="I192" s="14"/>
      <c r="J192" s="37"/>
      <c r="K192" s="16"/>
      <c r="L192" s="14">
        <f>IFERROR(VLOOKUP($A192,'Tropy M'!$O$2:$U$49,7,0),"")</f>
        <v>28.123352682942361</v>
      </c>
      <c r="M192" s="14" t="str">
        <f>IFERROR(VLOOKUP($A192,'Grassor TR300 M'!$CR$4:$CX$37,7,0),"")</f>
        <v/>
      </c>
      <c r="N192" s="14" t="str">
        <f>IFERROR(VLOOKUP($A192,'BO M'!$S$4:$Y$46,7,0),"")</f>
        <v/>
      </c>
      <c r="O192" s="14" t="str">
        <f>IFERROR(VLOOKUP($A192,'Szaga TR150 M'!$J$2:$P$22,7,0),"")</f>
        <v/>
      </c>
      <c r="P192" s="14" t="str">
        <f>IFERROR(VLOOKUP($A192,'Rajd Konwalii M'!$L$2:$R$48,7,0),"")</f>
        <v/>
      </c>
      <c r="Q192" s="14" t="str">
        <f>IFERROR(VLOOKUP($A192,'Korno M'!$BE$1:$BK$53,7,0),"")</f>
        <v/>
      </c>
      <c r="R192" s="14">
        <f>IFERROR(VLOOKUP($A192,'Abentojra M'!$J$1:$P$48,7,0),"")</f>
        <v>45.929847024167984</v>
      </c>
      <c r="S192" s="14" t="str">
        <f>IFERROR(VLOOKUP($A192,'Mordownik M'!$P$5:$V$54,7,0),"")</f>
        <v/>
      </c>
      <c r="T192" s="14" t="str">
        <f>IFERROR(VLOOKUP($A192,'XI Kompas M'!$M$1:$S$35,7,0),"")</f>
        <v/>
      </c>
      <c r="U192" s="14" t="str">
        <f>IFERROR(VLOOKUP($A192,'H52 200 M'!$AL$6:$AR$102,7,0),"")</f>
        <v/>
      </c>
      <c r="V192" s="14" t="str">
        <f>IFERROR(VLOOKUP($A192,'XII Szago M'!$AH$2:$AN$67,7,0),"")</f>
        <v/>
      </c>
      <c r="W192" s="14" t="str">
        <f>IFERROR(VLOOKUP($A192,'Masakra TR200 M'!$AN$5:$AT$34,7,0),"")</f>
        <v/>
      </c>
      <c r="X192" s="10">
        <f>IFERROR(LARGE(Z192:AL192,1),0)+IFERROR(LARGE(Z192:AL192,2),0)</f>
        <v>0</v>
      </c>
      <c r="Y192" s="10">
        <f>IFERROR(LARGE(Z192:AL192,3),0)+IFERROR(LARGE(Z192:AL192,4),0)</f>
        <v>0</v>
      </c>
      <c r="Z192" s="14"/>
      <c r="AA192" s="36"/>
      <c r="AB192" s="36"/>
      <c r="AC192" s="14"/>
      <c r="AD192" s="14"/>
      <c r="AE192" s="14" t="str">
        <f>IFERROR(VLOOKUP($A192,'Grassor TR150 M'!$BL$4:$BR$10,7,0),"")</f>
        <v/>
      </c>
      <c r="AF192" s="36" t="str">
        <f>IFERROR(VLOOKUP($A192,'Pazur M'!$P$3:$V$29,7,0),"")</f>
        <v/>
      </c>
      <c r="AG192" s="14" t="str">
        <f>IFERROR(VLOOKUP($A192,'Szaga TR100 M'!$J$2:$P$25,7,0),"")</f>
        <v/>
      </c>
      <c r="AH192" s="36" t="str">
        <f>IFERROR(VLOOKUP($A192,'Odyseja M'!$G$2:$M$15,7,0),"")</f>
        <v/>
      </c>
      <c r="AI192" s="36" t="str">
        <f>IFERROR(VLOOKUP($A192,'Trudy M'!$K$2:$Q$18,7,0),"")</f>
        <v/>
      </c>
      <c r="AJ192" s="14" t="str">
        <f>IFERROR(VLOOKUP($A192,'H52 100 M'!$AC$6:$AI$201,7,0),"")</f>
        <v/>
      </c>
      <c r="AK192" s="14" t="str">
        <f>IFERROR(VLOOKUP($A192,'Azymut Orient M'!$O$2:$U$23,7,0),"")</f>
        <v/>
      </c>
      <c r="AL192" s="14" t="str">
        <f>IFERROR(VLOOKUP($A192,'Masakra TR100 M'!$AB$5:$AH$14,7,0),"")</f>
        <v/>
      </c>
      <c r="AM192" s="501">
        <f>MIN(COUNT(F192:W192)+MIN(COUNT(Z192:AL192)/2,2),6)</f>
        <v>2</v>
      </c>
      <c r="AN192" s="15">
        <f>COUNTIF(F192:W192,"=100")</f>
        <v>0</v>
      </c>
      <c r="AO192" s="15">
        <f>COUNTIF(Z192:AL192,"=50")</f>
        <v>0</v>
      </c>
    </row>
    <row r="193" spans="1:41">
      <c r="A193">
        <v>197</v>
      </c>
      <c r="B193" s="40" t="str">
        <f>VLOOKUP($A193,id!$C:$H,6,0)</f>
        <v>Kryszewski Wojciech</v>
      </c>
      <c r="C193" s="40" t="str">
        <f>VLOOKUP($A193,id!$C:$H,4,0)</f>
        <v>K2</v>
      </c>
      <c r="D193" s="2">
        <f>IF(E192=E193,D192,ROW(B191))</f>
        <v>191</v>
      </c>
      <c r="E193" s="11">
        <f>LARGE(F193:Y193,1)+LARGE(F193:Y193,2)+IFERROR(LARGE(F193:Y193,3),0)+IFERROR(LARGE(F193:Y193,4),0)+IFERROR(LARGE(F193:Y193,5),0)+IFERROR(LARGE(F193:Y193,6),0)</f>
        <v>74.016491006282379</v>
      </c>
      <c r="F193" s="14"/>
      <c r="G193" s="14" t="str">
        <f>IFERROR(VLOOKUP($A193,'Złoto M'!AO:AU,7,0),"")</f>
        <v/>
      </c>
      <c r="H193" s="14">
        <f>IFERROR(VLOOKUP($A193,'H51 200 M'!$AL$6:$AS$99,7,0),"")</f>
        <v>24.21012566286478</v>
      </c>
      <c r="I193" s="14" t="str">
        <f>IFERROR(VLOOKUP($A193,'Dymno M'!$BD$3:$BJ$49,7,0),"")</f>
        <v/>
      </c>
      <c r="J193" s="37" t="str">
        <f>IFERROR(VLOOKUP($A193,'X Kompas M'!$L$2:$R$29,7,0),"")</f>
        <v/>
      </c>
      <c r="K193" s="16" t="str">
        <f>IFERROR(VLOOKUP($A193,'Dukty M'!$BH$2:$BN$42,7,0),"")</f>
        <v/>
      </c>
      <c r="L193" s="14" t="str">
        <f>IFERROR(VLOOKUP($A193,'Tropy M'!$O$2:$U$49,7,0),"")</f>
        <v/>
      </c>
      <c r="M193" s="14" t="str">
        <f>IFERROR(VLOOKUP($A193,'Grassor TR300 M'!$CR$4:$CX$37,7,0),"")</f>
        <v/>
      </c>
      <c r="N193" s="14" t="str">
        <f>IFERROR(VLOOKUP($A193,'BO M'!$S$4:$Y$46,7,0),"")</f>
        <v/>
      </c>
      <c r="O193" s="14" t="str">
        <f>IFERROR(VLOOKUP($A193,'Szaga TR150 M'!$J$2:$P$22,7,0),"")</f>
        <v/>
      </c>
      <c r="P193" s="14" t="str">
        <f>IFERROR(VLOOKUP($A193,'Rajd Konwalii M'!$L$2:$R$48,7,0),"")</f>
        <v/>
      </c>
      <c r="Q193" s="14" t="str">
        <f>IFERROR(VLOOKUP($A193,'Korno M'!$BE$1:$BK$53,7,0),"")</f>
        <v/>
      </c>
      <c r="R193" s="14" t="str">
        <f>IFERROR(VLOOKUP($A193,'Abentojra M'!$J$1:$P$48,7,0),"")</f>
        <v/>
      </c>
      <c r="S193" s="14" t="str">
        <f>IFERROR(VLOOKUP($A193,'Mordownik M'!$P$5:$V$54,7,0),"")</f>
        <v/>
      </c>
      <c r="T193" s="14" t="str">
        <f>IFERROR(VLOOKUP($A193,'XI Kompas M'!$M$1:$S$35,7,0),"")</f>
        <v/>
      </c>
      <c r="U193" s="14">
        <f>IFERROR(VLOOKUP($A193,'H52 200 M'!$AL$6:$AR$102,7,0),"")</f>
        <v>49.806365343417603</v>
      </c>
      <c r="V193" s="14" t="str">
        <f>IFERROR(VLOOKUP($A193,'XII Szago M'!$AH$2:$AN$67,7,0),"")</f>
        <v/>
      </c>
      <c r="W193" s="14" t="str">
        <f>IFERROR(VLOOKUP($A193,'Masakra TR200 M'!$AN$5:$AT$34,7,0),"")</f>
        <v/>
      </c>
      <c r="X193" s="10">
        <f>IFERROR(LARGE(Z193:AL193,1),0)+IFERROR(LARGE(Z193:AL193,2),0)</f>
        <v>0</v>
      </c>
      <c r="Y193" s="10">
        <f>IFERROR(LARGE(Z193:AL193,3),0)+IFERROR(LARGE(Z193:AL193,4),0)</f>
        <v>0</v>
      </c>
      <c r="Z193" s="14" t="str">
        <f>IFERROR(VLOOKUP(A193,'Wiosenne 360 M'!$L$2:$R$18,7,0),"")</f>
        <v/>
      </c>
      <c r="AA193" s="36"/>
      <c r="AB193" s="36"/>
      <c r="AC193" s="14" t="str">
        <f>IFERROR(VLOOKUP($A193,'H51 100 M'!$AC$6:$AJ$153,7,0),"")</f>
        <v/>
      </c>
      <c r="AD193" s="14" t="str">
        <f>IFERROR(VLOOKUP($A193,'Harce M'!$K$6:$Q$26,7,0),"")</f>
        <v/>
      </c>
      <c r="AE193" s="14" t="str">
        <f>IFERROR(VLOOKUP($A193,'Grassor TR150 M'!$BL$4:$BR$10,7,0),"")</f>
        <v/>
      </c>
      <c r="AF193" s="36" t="str">
        <f>IFERROR(VLOOKUP($A193,'Pazur M'!$P$3:$V$29,7,0),"")</f>
        <v/>
      </c>
      <c r="AG193" s="14" t="str">
        <f>IFERROR(VLOOKUP($A193,'Szaga TR100 M'!$J$2:$P$25,7,0),"")</f>
        <v/>
      </c>
      <c r="AH193" s="36" t="str">
        <f>IFERROR(VLOOKUP($A193,'Odyseja M'!$G$2:$M$15,7,0),"")</f>
        <v/>
      </c>
      <c r="AI193" s="36" t="str">
        <f>IFERROR(VLOOKUP($A193,'Trudy M'!$K$2:$Q$18,7,0),"")</f>
        <v/>
      </c>
      <c r="AJ193" s="14" t="str">
        <f>IFERROR(VLOOKUP($A193,'H52 100 M'!$AC$6:$AI$201,7,0),"")</f>
        <v/>
      </c>
      <c r="AK193" s="14" t="str">
        <f>IFERROR(VLOOKUP($A193,'Azymut Orient M'!$O$2:$U$23,7,0),"")</f>
        <v/>
      </c>
      <c r="AL193" s="14" t="str">
        <f>IFERROR(VLOOKUP($A193,'Masakra TR100 M'!$AB$5:$AH$14,7,0),"")</f>
        <v/>
      </c>
      <c r="AM193" s="501">
        <f>MIN(COUNT(F193:W193)+MIN(COUNT(Z193:AL193)/2,2),6)</f>
        <v>2</v>
      </c>
      <c r="AN193" s="15">
        <f>COUNTIF(F193:W193,"=100")</f>
        <v>0</v>
      </c>
      <c r="AO193" s="15">
        <f>COUNTIF(Z193:AL193,"=50")</f>
        <v>0</v>
      </c>
    </row>
    <row r="194" spans="1:41">
      <c r="A194">
        <v>250</v>
      </c>
      <c r="B194" s="40" t="str">
        <f>VLOOKUP($A194,id!$C:$H,6,0)</f>
        <v>Stencel Krystian</v>
      </c>
      <c r="C194" s="40" t="str">
        <f>VLOOKUP($A194,id!$C:$H,4,0)</f>
        <v>OgryS</v>
      </c>
      <c r="D194" s="2">
        <f>IF(E193=E194,D193,ROW(B192))</f>
        <v>192</v>
      </c>
      <c r="E194" s="11">
        <f>LARGE(F194:Y194,1)+LARGE(F194:Y194,2)+IFERROR(LARGE(F194:Y194,3),0)+IFERROR(LARGE(F194:Y194,4),0)+IFERROR(LARGE(F194:Y194,5),0)+IFERROR(LARGE(F194:Y194,6),0)</f>
        <v>73.864872749641293</v>
      </c>
      <c r="F194" s="14"/>
      <c r="G194" s="14" t="str">
        <f>IFERROR(VLOOKUP($A194,'Złoto M'!AO:AU,7,0),"")</f>
        <v/>
      </c>
      <c r="H194" s="14" t="str">
        <f>IFERROR(VLOOKUP($A194,'H51 200 M'!$AL$6:$AS$99,7,0),"")</f>
        <v/>
      </c>
      <c r="I194" s="14" t="str">
        <f>IFERROR(VLOOKUP($A194,'Dymno M'!$BD$3:$BJ$49,7,0),"")</f>
        <v/>
      </c>
      <c r="J194" s="37" t="str">
        <f>IFERROR(VLOOKUP($A194,'X Kompas M'!$L$2:$R$29,7,0),"")</f>
        <v/>
      </c>
      <c r="K194" s="16" t="str">
        <f>IFERROR(VLOOKUP($A194,'Dukty M'!$BH$2:$BN$42,7,0),"")</f>
        <v/>
      </c>
      <c r="L194" s="14" t="str">
        <f>IFERROR(VLOOKUP($A194,'Tropy M'!$O$2:$U$49,7,0),"")</f>
        <v/>
      </c>
      <c r="M194" s="14" t="str">
        <f>IFERROR(VLOOKUP($A194,'Grassor TR300 M'!$CR$4:$CX$37,7,0),"")</f>
        <v/>
      </c>
      <c r="N194" s="14" t="str">
        <f>IFERROR(VLOOKUP($A194,'BO M'!$S$4:$Y$46,7,0),"")</f>
        <v/>
      </c>
      <c r="O194" s="14" t="str">
        <f>IFERROR(VLOOKUP($A194,'Szaga TR150 M'!$J$2:$P$22,7,0),"")</f>
        <v/>
      </c>
      <c r="P194" s="14" t="str">
        <f>IFERROR(VLOOKUP($A194,'Rajd Konwalii M'!$L$2:$R$48,7,0),"")</f>
        <v/>
      </c>
      <c r="Q194" s="14" t="str">
        <f>IFERROR(VLOOKUP($A194,'Korno M'!$BE$1:$BK$53,7,0),"")</f>
        <v/>
      </c>
      <c r="R194" s="14" t="str">
        <f>IFERROR(VLOOKUP($A194,'Abentojra M'!$J$1:$P$48,7,0),"")</f>
        <v/>
      </c>
      <c r="S194" s="14" t="str">
        <f>IFERROR(VLOOKUP($A194,'Mordownik M'!$P$5:$V$54,7,0),"")</f>
        <v/>
      </c>
      <c r="T194" s="14" t="str">
        <f>IFERROR(VLOOKUP($A194,'XI Kompas M'!$M$1:$S$35,7,0),"")</f>
        <v/>
      </c>
      <c r="U194" s="14" t="str">
        <f>IFERROR(VLOOKUP($A194,'H52 200 M'!$AL$6:$AR$102,7,0),"")</f>
        <v/>
      </c>
      <c r="V194" s="14" t="str">
        <f>IFERROR(VLOOKUP($A194,'XII Szago M'!$AH$2:$AN$67,7,0),"")</f>
        <v/>
      </c>
      <c r="W194" s="14" t="str">
        <f>IFERROR(VLOOKUP($A194,'Masakra TR200 M'!$AN$5:$AT$34,7,0),"")</f>
        <v/>
      </c>
      <c r="X194" s="10">
        <f>IFERROR(LARGE(Z194:AL194,1),0)+IFERROR(LARGE(Z194:AL194,2),0)</f>
        <v>73.864872749641293</v>
      </c>
      <c r="Y194" s="10">
        <f>IFERROR(LARGE(Z194:AL194,3),0)+IFERROR(LARGE(Z194:AL194,4),0)</f>
        <v>0</v>
      </c>
      <c r="Z194" s="14" t="str">
        <f>IFERROR(VLOOKUP(A194,'Wiosenne 360 M'!$L$2:$R$18,7,0),"")</f>
        <v/>
      </c>
      <c r="AA194" s="36"/>
      <c r="AB194" s="36"/>
      <c r="AC194" s="14">
        <f>IFERROR(VLOOKUP($A194,'H51 100 M'!$AC$6:$AJ$153,7,0),"")</f>
        <v>34.869341941523466</v>
      </c>
      <c r="AD194" s="14" t="str">
        <f>IFERROR(VLOOKUP($A194,'Harce M'!$K$6:$Q$26,7,0),"")</f>
        <v/>
      </c>
      <c r="AE194" s="14" t="str">
        <f>IFERROR(VLOOKUP($A194,'Grassor TR150 M'!$BL$4:$BR$10,7,0),"")</f>
        <v/>
      </c>
      <c r="AF194" s="36" t="str">
        <f>IFERROR(VLOOKUP($A194,'Pazur M'!$P$3:$V$29,7,0),"")</f>
        <v/>
      </c>
      <c r="AG194" s="14" t="str">
        <f>IFERROR(VLOOKUP($A194,'Szaga TR100 M'!$J$2:$P$25,7,0),"")</f>
        <v/>
      </c>
      <c r="AH194" s="36" t="str">
        <f>IFERROR(VLOOKUP($A194,'Odyseja M'!$G$2:$M$15,7,0),"")</f>
        <v/>
      </c>
      <c r="AI194" s="36" t="str">
        <f>IFERROR(VLOOKUP($A194,'Trudy M'!$K$2:$Q$18,7,0),"")</f>
        <v/>
      </c>
      <c r="AJ194" s="14">
        <f>IFERROR(VLOOKUP($A194,'H52 100 M'!$AC$6:$AI$201,7,0),"")</f>
        <v>38.995530808117827</v>
      </c>
      <c r="AK194" s="14" t="str">
        <f>IFERROR(VLOOKUP($A194,'Azymut Orient M'!$O$2:$U$23,7,0),"")</f>
        <v/>
      </c>
      <c r="AL194" s="14" t="str">
        <f>IFERROR(VLOOKUP($A194,'Masakra TR100 M'!$AB$5:$AH$14,7,0),"")</f>
        <v/>
      </c>
      <c r="AM194" s="501">
        <f>MIN(COUNT(F194:W194)+MIN(COUNT(Z194:AL194)/2,2),6)</f>
        <v>1</v>
      </c>
      <c r="AN194" s="15">
        <f>COUNTIF(F194:W194,"=100")</f>
        <v>0</v>
      </c>
      <c r="AO194" s="15">
        <f>COUNTIF(Z194:AL194,"=50")</f>
        <v>0</v>
      </c>
    </row>
    <row r="195" spans="1:41">
      <c r="A195">
        <v>433</v>
      </c>
      <c r="B195" s="40" t="str">
        <f>VLOOKUP($A195,id!$C:$H,6,0)</f>
        <v>Sadłowski Grzegorz</v>
      </c>
      <c r="C195" s="40" t="str">
        <f>VLOOKUP($A195,id!$C:$H,4,0)</f>
        <v>Szybcy Inaczej</v>
      </c>
      <c r="D195" s="2">
        <f>IF(E194=E195,D194,ROW(B193))</f>
        <v>193</v>
      </c>
      <c r="E195" s="11">
        <f>LARGE(F195:Y195,1)+LARGE(F195:Y195,2)+IFERROR(LARGE(F195:Y195,3),0)+IFERROR(LARGE(F195:Y195,4),0)+IFERROR(LARGE(F195:Y195,5),0)+IFERROR(LARGE(F195:Y195,6),0)</f>
        <v>73.483975781127299</v>
      </c>
      <c r="F195" s="14"/>
      <c r="G195" s="14"/>
      <c r="H195" s="14"/>
      <c r="I195" s="14"/>
      <c r="J195" s="37"/>
      <c r="K195" s="16"/>
      <c r="L195" s="14">
        <f>IFERROR(VLOOKUP($A195,'Tropy M'!$O$2:$U$49,7,0),"")</f>
        <v>28.117340564791611</v>
      </c>
      <c r="M195" s="14" t="str">
        <f>IFERROR(VLOOKUP($A195,'Grassor TR300 M'!$CR$4:$CX$37,7,0),"")</f>
        <v/>
      </c>
      <c r="N195" s="14" t="str">
        <f>IFERROR(VLOOKUP($A195,'BO M'!$S$4:$Y$46,7,0),"")</f>
        <v/>
      </c>
      <c r="O195" s="14" t="str">
        <f>IFERROR(VLOOKUP($A195,'Szaga TR150 M'!$J$2:$P$22,7,0),"")</f>
        <v/>
      </c>
      <c r="P195" s="14" t="str">
        <f>IFERROR(VLOOKUP($A195,'Rajd Konwalii M'!$L$2:$R$48,7,0),"")</f>
        <v/>
      </c>
      <c r="Q195" s="14" t="str">
        <f>IFERROR(VLOOKUP($A195,'Korno M'!$BE$1:$BK$53,7,0),"")</f>
        <v/>
      </c>
      <c r="R195" s="14">
        <f>IFERROR(VLOOKUP($A195,'Abentojra M'!$J$1:$P$48,7,0),"")</f>
        <v>45.366635216335681</v>
      </c>
      <c r="S195" s="14" t="str">
        <f>IFERROR(VLOOKUP($A195,'Mordownik M'!$P$5:$V$54,7,0),"")</f>
        <v/>
      </c>
      <c r="T195" s="14" t="str">
        <f>IFERROR(VLOOKUP($A195,'XI Kompas M'!$M$1:$S$35,7,0),"")</f>
        <v/>
      </c>
      <c r="U195" s="14" t="str">
        <f>IFERROR(VLOOKUP($A195,'H52 200 M'!$AL$6:$AR$102,7,0),"")</f>
        <v/>
      </c>
      <c r="V195" s="14" t="str">
        <f>IFERROR(VLOOKUP($A195,'XII Szago M'!$AH$2:$AN$67,7,0),"")</f>
        <v/>
      </c>
      <c r="W195" s="14" t="str">
        <f>IFERROR(VLOOKUP($A195,'Masakra TR200 M'!$AN$5:$AT$34,7,0),"")</f>
        <v/>
      </c>
      <c r="X195" s="10">
        <f>IFERROR(LARGE(Z195:AL195,1),0)+IFERROR(LARGE(Z195:AL195,2),0)</f>
        <v>0</v>
      </c>
      <c r="Y195" s="10">
        <f>IFERROR(LARGE(Z195:AL195,3),0)+IFERROR(LARGE(Z195:AL195,4),0)</f>
        <v>0</v>
      </c>
      <c r="Z195" s="14"/>
      <c r="AA195" s="36"/>
      <c r="AB195" s="36"/>
      <c r="AC195" s="14"/>
      <c r="AD195" s="14"/>
      <c r="AE195" s="14" t="str">
        <f>IFERROR(VLOOKUP($A195,'Grassor TR150 M'!$BL$4:$BR$10,7,0),"")</f>
        <v/>
      </c>
      <c r="AF195" s="36" t="str">
        <f>IFERROR(VLOOKUP($A195,'Pazur M'!$P$3:$V$29,7,0),"")</f>
        <v/>
      </c>
      <c r="AG195" s="14" t="str">
        <f>IFERROR(VLOOKUP($A195,'Szaga TR100 M'!$J$2:$P$25,7,0),"")</f>
        <v/>
      </c>
      <c r="AH195" s="36" t="str">
        <f>IFERROR(VLOOKUP($A195,'Odyseja M'!$G$2:$M$15,7,0),"")</f>
        <v/>
      </c>
      <c r="AI195" s="36" t="str">
        <f>IFERROR(VLOOKUP($A195,'Trudy M'!$K$2:$Q$18,7,0),"")</f>
        <v/>
      </c>
      <c r="AJ195" s="14" t="str">
        <f>IFERROR(VLOOKUP($A195,'H52 100 M'!$AC$6:$AI$201,7,0),"")</f>
        <v/>
      </c>
      <c r="AK195" s="14" t="str">
        <f>IFERROR(VLOOKUP($A195,'Azymut Orient M'!$O$2:$U$23,7,0),"")</f>
        <v/>
      </c>
      <c r="AL195" s="14" t="str">
        <f>IFERROR(VLOOKUP($A195,'Masakra TR100 M'!$AB$5:$AH$14,7,0),"")</f>
        <v/>
      </c>
      <c r="AM195" s="501">
        <f>MIN(COUNT(F195:W195)+MIN(COUNT(Z195:AL195)/2,2),6)</f>
        <v>2</v>
      </c>
      <c r="AN195" s="15">
        <f>COUNTIF(F195:W195,"=100")</f>
        <v>0</v>
      </c>
      <c r="AO195" s="15">
        <f>COUNTIF(Z195:AL195,"=50")</f>
        <v>0</v>
      </c>
    </row>
    <row r="196" spans="1:41">
      <c r="A196">
        <v>434</v>
      </c>
      <c r="B196" s="40" t="str">
        <f>VLOOKUP($A196,id!$C:$H,6,0)</f>
        <v>Walczyk Marek</v>
      </c>
      <c r="C196" s="40" t="str">
        <f>VLOOKUP($A196,id!$C:$H,4,0)</f>
        <v>szybcy inaczej</v>
      </c>
      <c r="D196" s="2">
        <f>IF(E195=E196,D195,ROW(B194))</f>
        <v>194</v>
      </c>
      <c r="E196" s="11">
        <f>LARGE(F196:Y196,1)+LARGE(F196:Y196,2)+IFERROR(LARGE(F196:Y196,3),0)+IFERROR(LARGE(F196:Y196,4),0)+IFERROR(LARGE(F196:Y196,5),0)+IFERROR(LARGE(F196:Y196,6),0)</f>
        <v>73.387043190392234</v>
      </c>
      <c r="F196" s="14"/>
      <c r="G196" s="14"/>
      <c r="H196" s="14"/>
      <c r="I196" s="14"/>
      <c r="J196" s="37"/>
      <c r="K196" s="16"/>
      <c r="L196" s="14">
        <f>IFERROR(VLOOKUP($A196,'Tropy M'!$O$2:$U$49,7,0),"")</f>
        <v>28.071332917017877</v>
      </c>
      <c r="M196" s="14" t="str">
        <f>IFERROR(VLOOKUP($A196,'Grassor TR300 M'!$CR$4:$CX$37,7,0),"")</f>
        <v/>
      </c>
      <c r="N196" s="14" t="str">
        <f>IFERROR(VLOOKUP($A196,'BO M'!$S$4:$Y$46,7,0),"")</f>
        <v/>
      </c>
      <c r="O196" s="14" t="str">
        <f>IFERROR(VLOOKUP($A196,'Szaga TR150 M'!$J$2:$P$22,7,0),"")</f>
        <v/>
      </c>
      <c r="P196" s="14" t="str">
        <f>IFERROR(VLOOKUP($A196,'Rajd Konwalii M'!$L$2:$R$48,7,0),"")</f>
        <v/>
      </c>
      <c r="Q196" s="14" t="str">
        <f>IFERROR(VLOOKUP($A196,'Korno M'!$BE$1:$BK$53,7,0),"")</f>
        <v/>
      </c>
      <c r="R196" s="14">
        <f>IFERROR(VLOOKUP($A196,'Abentojra M'!$J$1:$P$48,7,0),"")</f>
        <v>45.315710273374364</v>
      </c>
      <c r="S196" s="14" t="str">
        <f>IFERROR(VLOOKUP($A196,'Mordownik M'!$P$5:$V$54,7,0),"")</f>
        <v/>
      </c>
      <c r="T196" s="14" t="str">
        <f>IFERROR(VLOOKUP($A196,'XI Kompas M'!$M$1:$S$35,7,0),"")</f>
        <v/>
      </c>
      <c r="U196" s="14" t="str">
        <f>IFERROR(VLOOKUP($A196,'H52 200 M'!$AL$6:$AR$102,7,0),"")</f>
        <v/>
      </c>
      <c r="V196" s="14" t="str">
        <f>IFERROR(VLOOKUP($A196,'XII Szago M'!$AH$2:$AN$67,7,0),"")</f>
        <v/>
      </c>
      <c r="W196" s="14" t="str">
        <f>IFERROR(VLOOKUP($A196,'Masakra TR200 M'!$AN$5:$AT$34,7,0),"")</f>
        <v/>
      </c>
      <c r="X196" s="10">
        <f>IFERROR(LARGE(Z196:AL196,1),0)+IFERROR(LARGE(Z196:AL196,2),0)</f>
        <v>0</v>
      </c>
      <c r="Y196" s="10">
        <f>IFERROR(LARGE(Z196:AL196,3),0)+IFERROR(LARGE(Z196:AL196,4),0)</f>
        <v>0</v>
      </c>
      <c r="Z196" s="14"/>
      <c r="AA196" s="36"/>
      <c r="AB196" s="36"/>
      <c r="AC196" s="14"/>
      <c r="AD196" s="14"/>
      <c r="AE196" s="14" t="str">
        <f>IFERROR(VLOOKUP($A196,'Grassor TR150 M'!$BL$4:$BR$10,7,0),"")</f>
        <v/>
      </c>
      <c r="AF196" s="36" t="str">
        <f>IFERROR(VLOOKUP($A196,'Pazur M'!$P$3:$V$29,7,0),"")</f>
        <v/>
      </c>
      <c r="AG196" s="14" t="str">
        <f>IFERROR(VLOOKUP($A196,'Szaga TR100 M'!$J$2:$P$25,7,0),"")</f>
        <v/>
      </c>
      <c r="AH196" s="36" t="str">
        <f>IFERROR(VLOOKUP($A196,'Odyseja M'!$G$2:$M$15,7,0),"")</f>
        <v/>
      </c>
      <c r="AI196" s="36" t="str">
        <f>IFERROR(VLOOKUP($A196,'Trudy M'!$K$2:$Q$18,7,0),"")</f>
        <v/>
      </c>
      <c r="AJ196" s="14" t="str">
        <f>IFERROR(VLOOKUP($A196,'H52 100 M'!$AC$6:$AI$201,7,0),"")</f>
        <v/>
      </c>
      <c r="AK196" s="14" t="str">
        <f>IFERROR(VLOOKUP($A196,'Azymut Orient M'!$O$2:$U$23,7,0),"")</f>
        <v/>
      </c>
      <c r="AL196" s="14" t="str">
        <f>IFERROR(VLOOKUP($A196,'Masakra TR100 M'!$AB$5:$AH$14,7,0),"")</f>
        <v/>
      </c>
      <c r="AM196" s="501">
        <f>MIN(COUNT(F196:W196)+MIN(COUNT(Z196:AL196)/2,2),6)</f>
        <v>2</v>
      </c>
      <c r="AN196" s="15">
        <f>COUNTIF(F196:W196,"=100")</f>
        <v>0</v>
      </c>
      <c r="AO196" s="15">
        <f>COUNTIF(Z196:AL196,"=50")</f>
        <v>0</v>
      </c>
    </row>
    <row r="197" spans="1:41">
      <c r="A197">
        <v>435</v>
      </c>
      <c r="B197" s="40" t="str">
        <f>VLOOKUP($A197,id!$C:$H,6,0)</f>
        <v>Sawko Kamil</v>
      </c>
      <c r="C197" s="40" t="str">
        <f>VLOOKUP($A197,id!$C:$H,4,0)</f>
        <v>Szybcy Inaczej</v>
      </c>
      <c r="D197" s="2">
        <f>IF(E196=E197,D196,ROW(B195))</f>
        <v>195</v>
      </c>
      <c r="E197" s="11">
        <f>LARGE(F197:Y197,1)+LARGE(F197:Y197,2)+IFERROR(LARGE(F197:Y197,3),0)+IFERROR(LARGE(F197:Y197,4),0)+IFERROR(LARGE(F197:Y197,5),0)+IFERROR(LARGE(F197:Y197,6),0)</f>
        <v>73.254569287750343</v>
      </c>
      <c r="F197" s="14"/>
      <c r="G197" s="14"/>
      <c r="H197" s="14"/>
      <c r="I197" s="14"/>
      <c r="J197" s="37"/>
      <c r="K197" s="16"/>
      <c r="L197" s="14">
        <f>IFERROR(VLOOKUP($A197,'Tropy M'!$O$2:$U$49,7,0),"")</f>
        <v>28.019505237714554</v>
      </c>
      <c r="M197" s="14" t="str">
        <f>IFERROR(VLOOKUP($A197,'Grassor TR300 M'!$CR$4:$CX$37,7,0),"")</f>
        <v/>
      </c>
      <c r="N197" s="14" t="str">
        <f>IFERROR(VLOOKUP($A197,'BO M'!$S$4:$Y$46,7,0),"")</f>
        <v/>
      </c>
      <c r="O197" s="14" t="str">
        <f>IFERROR(VLOOKUP($A197,'Szaga TR150 M'!$J$2:$P$22,7,0),"")</f>
        <v/>
      </c>
      <c r="P197" s="14" t="str">
        <f>IFERROR(VLOOKUP($A197,'Rajd Konwalii M'!$L$2:$R$48,7,0),"")</f>
        <v/>
      </c>
      <c r="Q197" s="14" t="str">
        <f>IFERROR(VLOOKUP($A197,'Korno M'!$BE$1:$BK$53,7,0),"")</f>
        <v/>
      </c>
      <c r="R197" s="14">
        <f>IFERROR(VLOOKUP($A197,'Abentojra M'!$J$1:$P$48,7,0),"")</f>
        <v>45.235064050035788</v>
      </c>
      <c r="S197" s="14" t="str">
        <f>IFERROR(VLOOKUP($A197,'Mordownik M'!$P$5:$V$54,7,0),"")</f>
        <v/>
      </c>
      <c r="T197" s="14" t="str">
        <f>IFERROR(VLOOKUP($A197,'XI Kompas M'!$M$1:$S$35,7,0),"")</f>
        <v/>
      </c>
      <c r="U197" s="14" t="str">
        <f>IFERROR(VLOOKUP($A197,'H52 200 M'!$AL$6:$AR$102,7,0),"")</f>
        <v/>
      </c>
      <c r="V197" s="14" t="str">
        <f>IFERROR(VLOOKUP($A197,'XII Szago M'!$AH$2:$AN$67,7,0),"")</f>
        <v/>
      </c>
      <c r="W197" s="14" t="str">
        <f>IFERROR(VLOOKUP($A197,'Masakra TR200 M'!$AN$5:$AT$34,7,0),"")</f>
        <v/>
      </c>
      <c r="X197" s="10">
        <f>IFERROR(LARGE(Z197:AL197,1),0)+IFERROR(LARGE(Z197:AL197,2),0)</f>
        <v>0</v>
      </c>
      <c r="Y197" s="10">
        <f>IFERROR(LARGE(Z197:AL197,3),0)+IFERROR(LARGE(Z197:AL197,4),0)</f>
        <v>0</v>
      </c>
      <c r="Z197" s="14"/>
      <c r="AA197" s="36"/>
      <c r="AB197" s="36"/>
      <c r="AC197" s="14"/>
      <c r="AD197" s="14"/>
      <c r="AE197" s="14" t="str">
        <f>IFERROR(VLOOKUP($A197,'Grassor TR150 M'!$BL$4:$BR$10,7,0),"")</f>
        <v/>
      </c>
      <c r="AF197" s="36" t="str">
        <f>IFERROR(VLOOKUP($A197,'Pazur M'!$P$3:$V$29,7,0),"")</f>
        <v/>
      </c>
      <c r="AG197" s="14" t="str">
        <f>IFERROR(VLOOKUP($A197,'Szaga TR100 M'!$J$2:$P$25,7,0),"")</f>
        <v/>
      </c>
      <c r="AH197" s="36" t="str">
        <f>IFERROR(VLOOKUP($A197,'Odyseja M'!$G$2:$M$15,7,0),"")</f>
        <v/>
      </c>
      <c r="AI197" s="36" t="str">
        <f>IFERROR(VLOOKUP($A197,'Trudy M'!$K$2:$Q$18,7,0),"")</f>
        <v/>
      </c>
      <c r="AJ197" s="14" t="str">
        <f>IFERROR(VLOOKUP($A197,'H52 100 M'!$AC$6:$AI$201,7,0),"")</f>
        <v/>
      </c>
      <c r="AK197" s="14" t="str">
        <f>IFERROR(VLOOKUP($A197,'Azymut Orient M'!$O$2:$U$23,7,0),"")</f>
        <v/>
      </c>
      <c r="AL197" s="14" t="str">
        <f>IFERROR(VLOOKUP($A197,'Masakra TR100 M'!$AB$5:$AH$14,7,0),"")</f>
        <v/>
      </c>
      <c r="AM197" s="501">
        <f>MIN(COUNT(F197:W197)+MIN(COUNT(Z197:AL197)/2,2),6)</f>
        <v>2</v>
      </c>
      <c r="AN197" s="15">
        <f>COUNTIF(F197:W197,"=100")</f>
        <v>0</v>
      </c>
      <c r="AO197" s="15">
        <f>COUNTIF(Z197:AL197,"=50")</f>
        <v>0</v>
      </c>
    </row>
    <row r="198" spans="1:41">
      <c r="A198">
        <v>96</v>
      </c>
      <c r="B198" s="40" t="str">
        <f>VLOOKUP($A198,id!$C:$H,6,0)</f>
        <v>Pisarek Piotr</v>
      </c>
      <c r="C198" s="40">
        <f>VLOOKUP($A198,id!$C:$H,4,0)</f>
        <v>0</v>
      </c>
      <c r="D198" s="2">
        <f>IF(E197=E198,D197,ROW(B196))</f>
        <v>196</v>
      </c>
      <c r="E198" s="11">
        <f>LARGE(F198:Y198,1)+LARGE(F198:Y198,2)+IFERROR(LARGE(F198:Y198,3),0)+IFERROR(LARGE(F198:Y198,4),0)+IFERROR(LARGE(F198:Y198,5),0)+IFERROR(LARGE(F198:Y198,6),0)</f>
        <v>71.657130432287218</v>
      </c>
      <c r="F198" s="14"/>
      <c r="G198" s="14" t="str">
        <f>IFERROR(VLOOKUP($A198,'Złoto M'!AO:AU,7,0),"")</f>
        <v/>
      </c>
      <c r="H198" s="14" t="str">
        <f>IFERROR(VLOOKUP($A198,'H51 200 M'!$AL$6:$AS$99,7,0),"")</f>
        <v/>
      </c>
      <c r="I198" s="14" t="str">
        <f>IFERROR(VLOOKUP($A198,'Dymno M'!$BD$3:$BJ$49,7,0),"")</f>
        <v/>
      </c>
      <c r="J198" s="37" t="str">
        <f>IFERROR(VLOOKUP($A198,'X Kompas M'!$L$2:$R$29,7,0),"")</f>
        <v/>
      </c>
      <c r="K198" s="16" t="str">
        <f>IFERROR(VLOOKUP($A198,'Dukty M'!$BH$2:$BN$42,7,0),"")</f>
        <v/>
      </c>
      <c r="L198" s="14" t="str">
        <f>IFERROR(VLOOKUP($A198,'Tropy M'!$O$2:$U$49,7,0),"")</f>
        <v/>
      </c>
      <c r="M198" s="14" t="str">
        <f>IFERROR(VLOOKUP($A198,'Grassor TR300 M'!$CR$4:$CX$37,7,0),"")</f>
        <v/>
      </c>
      <c r="N198" s="14" t="str">
        <f>IFERROR(VLOOKUP($A198,'BO M'!$S$4:$Y$46,7,0),"")</f>
        <v/>
      </c>
      <c r="O198" s="14" t="str">
        <f>IFERROR(VLOOKUP($A198,'Szaga TR150 M'!$J$2:$P$22,7,0),"")</f>
        <v/>
      </c>
      <c r="P198" s="14" t="str">
        <f>IFERROR(VLOOKUP($A198,'Rajd Konwalii M'!$L$2:$R$48,7,0),"")</f>
        <v/>
      </c>
      <c r="Q198" s="14" t="str">
        <f>IFERROR(VLOOKUP($A198,'Korno M'!$BE$1:$BK$53,7,0),"")</f>
        <v/>
      </c>
      <c r="R198" s="14" t="str">
        <f>IFERROR(VLOOKUP($A198,'Abentojra M'!$J$1:$P$48,7,0),"")</f>
        <v/>
      </c>
      <c r="S198" s="14" t="str">
        <f>IFERROR(VLOOKUP($A198,'Mordownik M'!$P$5:$V$54,7,0),"")</f>
        <v/>
      </c>
      <c r="T198" s="14" t="str">
        <f>IFERROR(VLOOKUP($A198,'XI Kompas M'!$M$1:$S$35,7,0),"")</f>
        <v/>
      </c>
      <c r="U198" s="14" t="str">
        <f>IFERROR(VLOOKUP($A198,'H52 200 M'!$AL$6:$AR$102,7,0),"")</f>
        <v/>
      </c>
      <c r="V198" s="14" t="str">
        <f>IFERROR(VLOOKUP($A198,'XII Szago M'!$AH$2:$AN$67,7,0),"")</f>
        <v/>
      </c>
      <c r="W198" s="14" t="str">
        <f>IFERROR(VLOOKUP($A198,'Masakra TR200 M'!$AN$5:$AT$34,7,0),"")</f>
        <v/>
      </c>
      <c r="X198" s="10">
        <f>IFERROR(LARGE(Z198:AL198,1),0)+IFERROR(LARGE(Z198:AL198,2),0)</f>
        <v>71.657130432287218</v>
      </c>
      <c r="Y198" s="10">
        <f>IFERROR(LARGE(Z198:AL198,3),0)+IFERROR(LARGE(Z198:AL198,4),0)</f>
        <v>0</v>
      </c>
      <c r="Z198" s="14" t="str">
        <f>IFERROR(VLOOKUP(A198,'Wiosenne 360 M'!$L$2:$R$18,7,0),"")</f>
        <v/>
      </c>
      <c r="AA198" s="36">
        <f>IFERROR(VLOOKUP(A198,'NMnO M'!$AX$5:$BD$43,7,0),"")</f>
        <v>34.258756448547381</v>
      </c>
      <c r="AB198" s="36" t="str">
        <f>IFERROR(VLOOKUP(A198,'XI Szago M'!$J$3:$Q$50,7,0),"")</f>
        <v/>
      </c>
      <c r="AC198" s="14" t="str">
        <f>IFERROR(VLOOKUP($A198,'H51 100 M'!$AC$6:$AJ$153,7,0),"")</f>
        <v/>
      </c>
      <c r="AD198" s="14" t="str">
        <f>IFERROR(VLOOKUP($A198,'Harce M'!$K$6:$Q$26,7,0),"")</f>
        <v/>
      </c>
      <c r="AE198" s="14" t="str">
        <f>IFERROR(VLOOKUP($A198,'Grassor TR150 M'!$BL$4:$BR$10,7,0),"")</f>
        <v/>
      </c>
      <c r="AF198" s="36" t="str">
        <f>IFERROR(VLOOKUP($A198,'Pazur M'!$P$3:$V$29,7,0),"")</f>
        <v/>
      </c>
      <c r="AG198" s="14" t="str">
        <f>IFERROR(VLOOKUP($A198,'Szaga TR100 M'!$J$2:$P$25,7,0),"")</f>
        <v/>
      </c>
      <c r="AH198" s="36">
        <f>IFERROR(VLOOKUP($A198,'Odyseja M'!$G$2:$M$15,7,0),"")</f>
        <v>37.398373983739837</v>
      </c>
      <c r="AI198" s="36" t="str">
        <f>IFERROR(VLOOKUP($A198,'Trudy M'!$K$2:$Q$18,7,0),"")</f>
        <v/>
      </c>
      <c r="AJ198" s="14" t="str">
        <f>IFERROR(VLOOKUP($A198,'H52 100 M'!$AC$6:$AI$201,7,0),"")</f>
        <v/>
      </c>
      <c r="AK198" s="14" t="str">
        <f>IFERROR(VLOOKUP($A198,'Azymut Orient M'!$O$2:$U$23,7,0),"")</f>
        <v/>
      </c>
      <c r="AL198" s="14" t="str">
        <f>IFERROR(VLOOKUP($A198,'Masakra TR100 M'!$AB$5:$AH$14,7,0),"")</f>
        <v/>
      </c>
      <c r="AM198" s="501">
        <f>MIN(COUNT(F198:W198)+MIN(COUNT(Z198:AL198)/2,2),6)</f>
        <v>1</v>
      </c>
      <c r="AN198" s="15">
        <f>COUNTIF(F198:W198,"=100")</f>
        <v>0</v>
      </c>
      <c r="AO198" s="15">
        <f>COUNTIF(Z198:AL198,"=50")</f>
        <v>0</v>
      </c>
    </row>
    <row r="199" spans="1:41">
      <c r="A199">
        <v>527</v>
      </c>
      <c r="B199" s="40" t="str">
        <f>VLOOKUP($A199,id!$C:$H,6,0)</f>
        <v>Malawski Filip</v>
      </c>
      <c r="C199" s="40" t="str">
        <f>VLOOKUP($A199,id!$C:$H,4,0)</f>
        <v>Velocilamy</v>
      </c>
      <c r="D199" s="2">
        <f>IF(E198=E199,D198,ROW(B197))</f>
        <v>197</v>
      </c>
      <c r="E199" s="11">
        <f>LARGE(F199:Y199,1)+LARGE(F199:Y199,2)+IFERROR(LARGE(F199:Y199,3),0)+IFERROR(LARGE(F199:Y199,4),0)+IFERROR(LARGE(F199:Y199,5),0)+IFERROR(LARGE(F199:Y199,6),0)</f>
        <v>71.530170868845318</v>
      </c>
      <c r="F199" s="14"/>
      <c r="G199" s="14"/>
      <c r="H199" s="14"/>
      <c r="I199" s="14"/>
      <c r="J199" s="37"/>
      <c r="K199" s="16"/>
      <c r="L199" s="14"/>
      <c r="M199" s="14"/>
      <c r="N199" s="14"/>
      <c r="O199" s="14"/>
      <c r="P199" s="14"/>
      <c r="Q199" s="14">
        <f>IFERROR(VLOOKUP($A199,'Korno M'!$BE$1:$BK$53,7,0),"")</f>
        <v>31.786595615198696</v>
      </c>
      <c r="R199" s="14" t="str">
        <f>IFERROR(VLOOKUP($A199,'Abentojra M'!$J$1:$P$48,7,0),"")</f>
        <v/>
      </c>
      <c r="S199" s="14">
        <f>IFERROR(VLOOKUP($A199,'Mordownik M'!$P$5:$V$54,7,0),"")</f>
        <v>39.743575253646618</v>
      </c>
      <c r="T199" s="14" t="str">
        <f>IFERROR(VLOOKUP($A199,'XI Kompas M'!$M$1:$S$35,7,0),"")</f>
        <v/>
      </c>
      <c r="U199" s="14" t="str">
        <f>IFERROR(VLOOKUP($A199,'H52 200 M'!$AL$6:$AR$102,7,0),"")</f>
        <v/>
      </c>
      <c r="V199" s="14" t="str">
        <f>IFERROR(VLOOKUP($A199,'XII Szago M'!$AH$2:$AN$67,7,0),"")</f>
        <v/>
      </c>
      <c r="W199" s="14" t="str">
        <f>IFERROR(VLOOKUP($A199,'Masakra TR200 M'!$AN$5:$AT$34,7,0),"")</f>
        <v/>
      </c>
      <c r="X199" s="10">
        <f>IFERROR(LARGE(Z199:AL199,1),0)+IFERROR(LARGE(Z199:AL199,2),0)</f>
        <v>0</v>
      </c>
      <c r="Y199" s="10">
        <f>IFERROR(LARGE(Z199:AL199,3),0)+IFERROR(LARGE(Z199:AL199,4),0)</f>
        <v>0</v>
      </c>
      <c r="Z199" s="14"/>
      <c r="AA199" s="36"/>
      <c r="AB199" s="36"/>
      <c r="AC199" s="14"/>
      <c r="AD199" s="14"/>
      <c r="AE199" s="14"/>
      <c r="AF199" s="36"/>
      <c r="AG199" s="14"/>
      <c r="AH199" s="36"/>
      <c r="AI199" s="36" t="str">
        <f>IFERROR(VLOOKUP($A199,'Trudy M'!$K$2:$Q$18,7,0),"")</f>
        <v/>
      </c>
      <c r="AJ199" s="14" t="str">
        <f>IFERROR(VLOOKUP($A199,'H52 100 M'!$AC$6:$AI$201,7,0),"")</f>
        <v/>
      </c>
      <c r="AK199" s="14" t="str">
        <f>IFERROR(VLOOKUP($A199,'Azymut Orient M'!$O$2:$U$23,7,0),"")</f>
        <v/>
      </c>
      <c r="AL199" s="14" t="str">
        <f>IFERROR(VLOOKUP($A199,'Masakra TR100 M'!$AB$5:$AH$14,7,0),"")</f>
        <v/>
      </c>
      <c r="AM199" s="501">
        <f>MIN(COUNT(F199:W199)+MIN(COUNT(Z199:AL199)/2,2),6)</f>
        <v>2</v>
      </c>
      <c r="AN199" s="15">
        <f>COUNTIF(F199:W199,"=100")</f>
        <v>0</v>
      </c>
      <c r="AO199" s="15">
        <f>COUNTIF(Z199:AL199,"=50")</f>
        <v>0</v>
      </c>
    </row>
    <row r="200" spans="1:41">
      <c r="A200" s="15">
        <v>23</v>
      </c>
      <c r="B200" s="40" t="str">
        <f>VLOOKUP($A200,id!$C:$H,6,0)</f>
        <v>Wieszczeczyński Krzysztof</v>
      </c>
      <c r="C200" s="40">
        <f>VLOOKUP($A200,id!$C:$H,4,0)</f>
        <v>0</v>
      </c>
      <c r="D200" s="2">
        <f>IF(E199=E200,D199,ROW(B198))</f>
        <v>198</v>
      </c>
      <c r="E200" s="11">
        <f>LARGE(F200:Y200,1)+LARGE(F200:Y200,2)+IFERROR(LARGE(F200:Y200,3),0)+IFERROR(LARGE(F200:Y200,4),0)+IFERROR(LARGE(F200:Y200,5),0)+IFERROR(LARGE(F200:Y200,6),0)</f>
        <v>70.963398212755521</v>
      </c>
      <c r="F200" s="14">
        <f>IFERROR(VLOOKUP(A200,'Róża M'!I:Q,7,0),"")</f>
        <v>70.963398212755521</v>
      </c>
      <c r="G200" s="14" t="str">
        <f>IFERROR(VLOOKUP($A200,'Złoto M'!AO:AU,7,0),"")</f>
        <v/>
      </c>
      <c r="H200" s="14" t="str">
        <f>IFERROR(VLOOKUP($A200,'H51 200 M'!$AL$6:$AS$99,7,0),"")</f>
        <v/>
      </c>
      <c r="I200" s="14" t="str">
        <f>IFERROR(VLOOKUP($A200,'Dymno M'!$BD$3:$BJ$49,7,0),"")</f>
        <v/>
      </c>
      <c r="J200" s="37" t="str">
        <f>IFERROR(VLOOKUP($A200,'X Kompas M'!$L$2:$R$29,7,0),"")</f>
        <v/>
      </c>
      <c r="K200" s="16" t="str">
        <f>IFERROR(VLOOKUP($A200,'Dukty M'!$BH$2:$BN$42,7,0),"")</f>
        <v/>
      </c>
      <c r="L200" s="14" t="str">
        <f>IFERROR(VLOOKUP($A200,'Tropy M'!$O$2:$U$49,7,0),"")</f>
        <v/>
      </c>
      <c r="M200" s="14" t="str">
        <f>IFERROR(VLOOKUP($A200,'Grassor TR300 M'!$CR$4:$CX$37,7,0),"")</f>
        <v/>
      </c>
      <c r="N200" s="14" t="str">
        <f>IFERROR(VLOOKUP($A200,'BO M'!$S$4:$Y$46,7,0),"")</f>
        <v/>
      </c>
      <c r="O200" s="14" t="str">
        <f>IFERROR(VLOOKUP($A200,'Szaga TR150 M'!$J$2:$P$22,7,0),"")</f>
        <v/>
      </c>
      <c r="P200" s="14" t="str">
        <f>IFERROR(VLOOKUP($A200,'Rajd Konwalii M'!$L$2:$R$48,7,0),"")</f>
        <v/>
      </c>
      <c r="Q200" s="14" t="str">
        <f>IFERROR(VLOOKUP($A200,'Korno M'!$BE$1:$BK$53,7,0),"")</f>
        <v/>
      </c>
      <c r="R200" s="14" t="str">
        <f>IFERROR(VLOOKUP($A200,'Abentojra M'!$J$1:$P$48,7,0),"")</f>
        <v/>
      </c>
      <c r="S200" s="14" t="str">
        <f>IFERROR(VLOOKUP($A200,'Mordownik M'!$P$5:$V$54,7,0),"")</f>
        <v/>
      </c>
      <c r="T200" s="14" t="str">
        <f>IFERROR(VLOOKUP($A200,'XI Kompas M'!$M$1:$S$35,7,0),"")</f>
        <v/>
      </c>
      <c r="U200" s="14" t="str">
        <f>IFERROR(VLOOKUP($A200,'H52 200 M'!$AL$6:$AR$102,7,0),"")</f>
        <v/>
      </c>
      <c r="V200" s="14" t="str">
        <f>IFERROR(VLOOKUP($A200,'XII Szago M'!$AH$2:$AN$67,7,0),"")</f>
        <v/>
      </c>
      <c r="W200" s="14" t="str">
        <f>IFERROR(VLOOKUP($A200,'Masakra TR200 M'!$AN$5:$AT$34,7,0),"")</f>
        <v/>
      </c>
      <c r="X200" s="10">
        <f>IFERROR(LARGE(Z200:AL200,1),0)+IFERROR(LARGE(Z200:AL200,2),0)</f>
        <v>0</v>
      </c>
      <c r="Y200" s="10">
        <f>IFERROR(LARGE(Z200:AL200,3),0)+IFERROR(LARGE(Z200:AL200,4),0)</f>
        <v>0</v>
      </c>
      <c r="Z200" s="14" t="str">
        <f>IFERROR(VLOOKUP(A200,'Wiosenne 360 M'!$L$2:$R$18,7,0),"")</f>
        <v/>
      </c>
      <c r="AA200" s="36" t="str">
        <f>IFERROR(VLOOKUP(A200,'NMnO M'!$AX$5:$BD$43,7,0),"")</f>
        <v/>
      </c>
      <c r="AB200" s="36" t="str">
        <f>IFERROR(VLOOKUP(A200,'XI Szago M'!$J$3:$Q$50,7,0),"")</f>
        <v/>
      </c>
      <c r="AC200" s="14" t="str">
        <f>IFERROR(VLOOKUP($A200,'H51 100 M'!$AC$6:$AJ$153,7,0),"")</f>
        <v/>
      </c>
      <c r="AD200" s="14" t="str">
        <f>IFERROR(VLOOKUP($A200,'Harce M'!$K$6:$Q$26,7,0),"")</f>
        <v/>
      </c>
      <c r="AE200" s="14" t="str">
        <f>IFERROR(VLOOKUP($A200,'Grassor TR150 M'!$BL$4:$BR$10,7,0),"")</f>
        <v/>
      </c>
      <c r="AF200" s="36" t="str">
        <f>IFERROR(VLOOKUP($A200,'Pazur M'!$P$3:$V$29,7,0),"")</f>
        <v/>
      </c>
      <c r="AG200" s="14" t="str">
        <f>IFERROR(VLOOKUP($A200,'Szaga TR100 M'!$J$2:$P$25,7,0),"")</f>
        <v/>
      </c>
      <c r="AH200" s="36" t="str">
        <f>IFERROR(VLOOKUP($A200,'Odyseja M'!$G$2:$M$15,7,0),"")</f>
        <v/>
      </c>
      <c r="AI200" s="36" t="str">
        <f>IFERROR(VLOOKUP($A200,'Trudy M'!$K$2:$Q$18,7,0),"")</f>
        <v/>
      </c>
      <c r="AJ200" s="14" t="str">
        <f>IFERROR(VLOOKUP($A200,'H52 100 M'!$AC$6:$AI$201,7,0),"")</f>
        <v/>
      </c>
      <c r="AK200" s="14" t="str">
        <f>IFERROR(VLOOKUP($A200,'Azymut Orient M'!$O$2:$U$23,7,0),"")</f>
        <v/>
      </c>
      <c r="AL200" s="14" t="str">
        <f>IFERROR(VLOOKUP($A200,'Masakra TR100 M'!$AB$5:$AH$14,7,0),"")</f>
        <v/>
      </c>
      <c r="AM200" s="501">
        <f>MIN(COUNT(F200:W200)+MIN(COUNT(Z200:AL200)/2,2),6)</f>
        <v>1</v>
      </c>
      <c r="AN200" s="15">
        <f>COUNTIF(F200:W200,"=100")</f>
        <v>0</v>
      </c>
      <c r="AO200" s="15">
        <f>COUNTIF(Z200:AL200,"=50")</f>
        <v>0</v>
      </c>
    </row>
    <row r="201" spans="1:41">
      <c r="A201">
        <v>676</v>
      </c>
      <c r="B201" s="40" t="str">
        <f>VLOOKUP($A201,id!$C:$H,6,0)</f>
        <v>Kawczyński Mateusz</v>
      </c>
      <c r="C201" s="40">
        <f>VLOOKUP($A201,id!$C:$H,4,0)</f>
        <v>0</v>
      </c>
      <c r="D201" s="2">
        <f>IF(E200=E201,D200,ROW(B199))</f>
        <v>199</v>
      </c>
      <c r="E201" s="11">
        <f>LARGE(F201:Y201,1)+LARGE(F201:Y201,2)+IFERROR(LARGE(F201:Y201,3),0)+IFERROR(LARGE(F201:Y201,4),0)+IFERROR(LARGE(F201:Y201,5),0)+IFERROR(LARGE(F201:Y201,6),0)</f>
        <v>70.660871741448702</v>
      </c>
      <c r="F201" s="14"/>
      <c r="G201" s="14"/>
      <c r="H201" s="14"/>
      <c r="I201" s="14"/>
      <c r="J201" s="37"/>
      <c r="K201" s="16"/>
      <c r="L201" s="14"/>
      <c r="M201" s="14"/>
      <c r="N201" s="14"/>
      <c r="O201" s="14"/>
      <c r="P201" s="14"/>
      <c r="Q201" s="14"/>
      <c r="R201" s="14"/>
      <c r="S201" s="14"/>
      <c r="T201" s="14"/>
      <c r="U201" s="14" t="str">
        <f>IFERROR(VLOOKUP($A201,'H52 200 M'!$AL$6:$AR$102,7,0),"")</f>
        <v/>
      </c>
      <c r="V201" s="14">
        <f>IFERROR(VLOOKUP($A201,'XII Szago M'!$AH$2:$AN$67,7,0),"")</f>
        <v>36.378561992970397</v>
      </c>
      <c r="W201" s="14" t="str">
        <f>IFERROR(VLOOKUP($A201,'Masakra TR200 M'!$AN$5:$AT$34,7,0),"")</f>
        <v/>
      </c>
      <c r="X201" s="10">
        <f>IFERROR(LARGE(Z201:AL201,1),0)+IFERROR(LARGE(Z201:AL201,2),0)</f>
        <v>34.282309748478305</v>
      </c>
      <c r="Y201" s="10">
        <f>IFERROR(LARGE(Z201:AL201,3),0)+IFERROR(LARGE(Z201:AL201,4),0)</f>
        <v>0</v>
      </c>
      <c r="Z201" s="14"/>
      <c r="AA201" s="36"/>
      <c r="AB201" s="36"/>
      <c r="AC201" s="14"/>
      <c r="AD201" s="14"/>
      <c r="AE201" s="14"/>
      <c r="AF201" s="36"/>
      <c r="AG201" s="14"/>
      <c r="AH201" s="36"/>
      <c r="AI201" s="36"/>
      <c r="AJ201" s="14">
        <f>IFERROR(VLOOKUP($A201,'H52 100 M'!$AC$6:$AI$201,7,0),"")</f>
        <v>34.282309748478305</v>
      </c>
      <c r="AK201" s="14" t="str">
        <f>IFERROR(VLOOKUP($A201,'Azymut Orient M'!$O$2:$U$23,7,0),"")</f>
        <v/>
      </c>
      <c r="AL201" s="14" t="str">
        <f>IFERROR(VLOOKUP($A201,'Masakra TR100 M'!$AB$5:$AH$14,7,0),"")</f>
        <v/>
      </c>
      <c r="AM201" s="501">
        <f>MIN(COUNT(F201:W201)+MIN(COUNT(Z201:AL201)/2,2),6)</f>
        <v>1.5</v>
      </c>
      <c r="AN201" s="15">
        <f>COUNTIF(F201:W201,"=100")</f>
        <v>0</v>
      </c>
      <c r="AO201" s="15">
        <f>COUNTIF(Z201:AL201,"=50")</f>
        <v>0</v>
      </c>
    </row>
    <row r="202" spans="1:41">
      <c r="A202">
        <v>417</v>
      </c>
      <c r="B202" s="40" t="str">
        <f>VLOOKUP($A202,id!$C:$H,6,0)</f>
        <v>Wojtuń Dawid</v>
      </c>
      <c r="C202" s="40" t="str">
        <f>VLOOKUP($A202,id!$C:$H,4,0)</f>
        <v>Zdezorientowani w terenie</v>
      </c>
      <c r="D202" s="2">
        <f>IF(E201=E202,D201,ROW(B200))</f>
        <v>200</v>
      </c>
      <c r="E202" s="11">
        <f>LARGE(F202:Y202,1)+LARGE(F202:Y202,2)+IFERROR(LARGE(F202:Y202,3),0)+IFERROR(LARGE(F202:Y202,4),0)+IFERROR(LARGE(F202:Y202,5),0)+IFERROR(LARGE(F202:Y202,6),0)</f>
        <v>70.570442033510744</v>
      </c>
      <c r="F202" s="14"/>
      <c r="G202" s="14"/>
      <c r="H202" s="14"/>
      <c r="I202" s="14"/>
      <c r="J202" s="37">
        <f>IFERROR(VLOOKUP($A202,'X Kompas M'!$L$2:$R$29,7,0),"")</f>
        <v>16.786526950327634</v>
      </c>
      <c r="K202" s="16">
        <f>IFERROR(VLOOKUP($A202,'Dukty M'!$BH$2:$BN$42,7,0),"")</f>
        <v>53.783915083183103</v>
      </c>
      <c r="L202" s="14" t="str">
        <f>IFERROR(VLOOKUP($A202,'Tropy M'!$O$2:$U$49,7,0),"")</f>
        <v/>
      </c>
      <c r="M202" s="14" t="str">
        <f>IFERROR(VLOOKUP($A202,'Grassor TR300 M'!$CR$4:$CX$37,7,0),"")</f>
        <v/>
      </c>
      <c r="N202" s="14" t="str">
        <f>IFERROR(VLOOKUP($A202,'BO M'!$S$4:$Y$46,7,0),"")</f>
        <v/>
      </c>
      <c r="O202" s="14" t="str">
        <f>IFERROR(VLOOKUP($A202,'Szaga TR150 M'!$J$2:$P$22,7,0),"")</f>
        <v/>
      </c>
      <c r="P202" s="14" t="str">
        <f>IFERROR(VLOOKUP($A202,'Rajd Konwalii M'!$L$2:$R$48,7,0),"")</f>
        <v/>
      </c>
      <c r="Q202" s="14" t="str">
        <f>IFERROR(VLOOKUP($A202,'Korno M'!$BE$1:$BK$53,7,0),"")</f>
        <v/>
      </c>
      <c r="R202" s="14" t="str">
        <f>IFERROR(VLOOKUP($A202,'Abentojra M'!$J$1:$P$48,7,0),"")</f>
        <v/>
      </c>
      <c r="S202" s="14" t="str">
        <f>IFERROR(VLOOKUP($A202,'Mordownik M'!$P$5:$V$54,7,0),"")</f>
        <v/>
      </c>
      <c r="T202" s="14" t="str">
        <f>IFERROR(VLOOKUP($A202,'XI Kompas M'!$M$1:$S$35,7,0),"")</f>
        <v/>
      </c>
      <c r="U202" s="14" t="str">
        <f>IFERROR(VLOOKUP($A202,'H52 200 M'!$AL$6:$AR$102,7,0),"")</f>
        <v/>
      </c>
      <c r="V202" s="14" t="str">
        <f>IFERROR(VLOOKUP($A202,'XII Szago M'!$AH$2:$AN$67,7,0),"")</f>
        <v/>
      </c>
      <c r="W202" s="14" t="str">
        <f>IFERROR(VLOOKUP($A202,'Masakra TR200 M'!$AN$5:$AT$34,7,0),"")</f>
        <v/>
      </c>
      <c r="X202" s="10">
        <f>IFERROR(LARGE(Z202:AL202,1),0)+IFERROR(LARGE(Z202:AL202,2),0)</f>
        <v>0</v>
      </c>
      <c r="Y202" s="10">
        <f>IFERROR(LARGE(Z202:AL202,3),0)+IFERROR(LARGE(Z202:AL202,4),0)</f>
        <v>0</v>
      </c>
      <c r="Z202" s="14"/>
      <c r="AA202" s="36"/>
      <c r="AB202" s="36"/>
      <c r="AC202" s="14"/>
      <c r="AD202" s="14"/>
      <c r="AE202" s="14" t="str">
        <f>IFERROR(VLOOKUP($A202,'Grassor TR150 M'!$BL$4:$BR$10,7,0),"")</f>
        <v/>
      </c>
      <c r="AF202" s="36" t="str">
        <f>IFERROR(VLOOKUP($A202,'Pazur M'!$P$3:$V$29,7,0),"")</f>
        <v/>
      </c>
      <c r="AG202" s="14" t="str">
        <f>IFERROR(VLOOKUP($A202,'Szaga TR100 M'!$J$2:$P$25,7,0),"")</f>
        <v/>
      </c>
      <c r="AH202" s="36" t="str">
        <f>IFERROR(VLOOKUP($A202,'Odyseja M'!$G$2:$M$15,7,0),"")</f>
        <v/>
      </c>
      <c r="AI202" s="36" t="str">
        <f>IFERROR(VLOOKUP($A202,'Trudy M'!$K$2:$Q$18,7,0),"")</f>
        <v/>
      </c>
      <c r="AJ202" s="14" t="str">
        <f>IFERROR(VLOOKUP($A202,'H52 100 M'!$AC$6:$AI$201,7,0),"")</f>
        <v/>
      </c>
      <c r="AK202" s="14" t="str">
        <f>IFERROR(VLOOKUP($A202,'Azymut Orient M'!$O$2:$U$23,7,0),"")</f>
        <v/>
      </c>
      <c r="AL202" s="14" t="str">
        <f>IFERROR(VLOOKUP($A202,'Masakra TR100 M'!$AB$5:$AH$14,7,0),"")</f>
        <v/>
      </c>
      <c r="AM202" s="501">
        <f>MIN(COUNT(F202:W202)+MIN(COUNT(Z202:AL202)/2,2),6)</f>
        <v>2</v>
      </c>
      <c r="AN202" s="15">
        <f>COUNTIF(F202:W202,"=100")</f>
        <v>0</v>
      </c>
      <c r="AO202" s="15">
        <f>COUNTIF(Z202:AL202,"=50")</f>
        <v>0</v>
      </c>
    </row>
    <row r="203" spans="1:41">
      <c r="A203" s="15">
        <v>25</v>
      </c>
      <c r="B203" s="40" t="str">
        <f>VLOOKUP($A203,id!$C:$H,6,0)</f>
        <v>Rystał Kajetan</v>
      </c>
      <c r="C203" s="40">
        <f>VLOOKUP($A203,id!$C:$H,4,0)</f>
        <v>0</v>
      </c>
      <c r="D203" s="2">
        <f>IF(E202=E203,D202,ROW(B201))</f>
        <v>201</v>
      </c>
      <c r="E203" s="11">
        <f>LARGE(F203:Y203,1)+LARGE(F203:Y203,2)+IFERROR(LARGE(F203:Y203,3),0)+IFERROR(LARGE(F203:Y203,4),0)+IFERROR(LARGE(F203:Y203,5),0)+IFERROR(LARGE(F203:Y203,6),0)</f>
        <v>69.95631501460187</v>
      </c>
      <c r="F203" s="14">
        <f>IFERROR(VLOOKUP(A203,'Róża M'!I:Q,7,0),"")</f>
        <v>69.95631501460187</v>
      </c>
      <c r="G203" s="14" t="str">
        <f>IFERROR(VLOOKUP($A203,'Złoto M'!AO:AU,7,0),"")</f>
        <v/>
      </c>
      <c r="H203" s="14" t="str">
        <f>IFERROR(VLOOKUP($A203,'H51 200 M'!$AL$6:$AS$99,7,0),"")</f>
        <v/>
      </c>
      <c r="I203" s="14" t="str">
        <f>IFERROR(VLOOKUP($A203,'Dymno M'!$BD$3:$BJ$49,7,0),"")</f>
        <v/>
      </c>
      <c r="J203" s="37" t="str">
        <f>IFERROR(VLOOKUP($A203,'X Kompas M'!$L$2:$R$29,7,0),"")</f>
        <v/>
      </c>
      <c r="K203" s="16" t="str">
        <f>IFERROR(VLOOKUP($A203,'Dukty M'!$BH$2:$BN$42,7,0),"")</f>
        <v/>
      </c>
      <c r="L203" s="14" t="str">
        <f>IFERROR(VLOOKUP($A203,'Tropy M'!$O$2:$U$49,7,0),"")</f>
        <v/>
      </c>
      <c r="M203" s="14" t="str">
        <f>IFERROR(VLOOKUP($A203,'Grassor TR300 M'!$CR$4:$CX$37,7,0),"")</f>
        <v/>
      </c>
      <c r="N203" s="14" t="str">
        <f>IFERROR(VLOOKUP($A203,'BO M'!$S$4:$Y$46,7,0),"")</f>
        <v/>
      </c>
      <c r="O203" s="14" t="str">
        <f>IFERROR(VLOOKUP($A203,'Szaga TR150 M'!$J$2:$P$22,7,0),"")</f>
        <v/>
      </c>
      <c r="P203" s="14" t="str">
        <f>IFERROR(VLOOKUP($A203,'Rajd Konwalii M'!$L$2:$R$48,7,0),"")</f>
        <v/>
      </c>
      <c r="Q203" s="14" t="str">
        <f>IFERROR(VLOOKUP($A203,'Korno M'!$BE$1:$BK$53,7,0),"")</f>
        <v/>
      </c>
      <c r="R203" s="14" t="str">
        <f>IFERROR(VLOOKUP($A203,'Abentojra M'!$J$1:$P$48,7,0),"")</f>
        <v/>
      </c>
      <c r="S203" s="14" t="str">
        <f>IFERROR(VLOOKUP($A203,'Mordownik M'!$P$5:$V$54,7,0),"")</f>
        <v/>
      </c>
      <c r="T203" s="14" t="str">
        <f>IFERROR(VLOOKUP($A203,'XI Kompas M'!$M$1:$S$35,7,0),"")</f>
        <v/>
      </c>
      <c r="U203" s="14" t="str">
        <f>IFERROR(VLOOKUP($A203,'H52 200 M'!$AL$6:$AR$102,7,0),"")</f>
        <v/>
      </c>
      <c r="V203" s="14" t="str">
        <f>IFERROR(VLOOKUP($A203,'XII Szago M'!$AH$2:$AN$67,7,0),"")</f>
        <v/>
      </c>
      <c r="W203" s="14" t="str">
        <f>IFERROR(VLOOKUP($A203,'Masakra TR200 M'!$AN$5:$AT$34,7,0),"")</f>
        <v/>
      </c>
      <c r="X203" s="10">
        <f>IFERROR(LARGE(Z203:AL203,1),0)+IFERROR(LARGE(Z203:AL203,2),0)</f>
        <v>0</v>
      </c>
      <c r="Y203" s="10">
        <f>IFERROR(LARGE(Z203:AL203,3),0)+IFERROR(LARGE(Z203:AL203,4),0)</f>
        <v>0</v>
      </c>
      <c r="Z203" s="14" t="str">
        <f>IFERROR(VLOOKUP(A203,'Wiosenne 360 M'!$L$2:$R$18,7,0),"")</f>
        <v/>
      </c>
      <c r="AA203" s="36" t="str">
        <f>IFERROR(VLOOKUP(A203,'NMnO M'!$AX$5:$BD$43,7,0),"")</f>
        <v/>
      </c>
      <c r="AB203" s="36" t="str">
        <f>IFERROR(VLOOKUP(A203,'XI Szago M'!$J$3:$Q$50,7,0),"")</f>
        <v/>
      </c>
      <c r="AC203" s="14" t="str">
        <f>IFERROR(VLOOKUP($A203,'H51 100 M'!$AC$6:$AJ$153,7,0),"")</f>
        <v/>
      </c>
      <c r="AD203" s="14" t="str">
        <f>IFERROR(VLOOKUP($A203,'Harce M'!$K$6:$Q$26,7,0),"")</f>
        <v/>
      </c>
      <c r="AE203" s="14" t="str">
        <f>IFERROR(VLOOKUP($A203,'Grassor TR150 M'!$BL$4:$BR$10,7,0),"")</f>
        <v/>
      </c>
      <c r="AF203" s="36" t="str">
        <f>IFERROR(VLOOKUP($A203,'Pazur M'!$P$3:$V$29,7,0),"")</f>
        <v/>
      </c>
      <c r="AG203" s="14" t="str">
        <f>IFERROR(VLOOKUP($A203,'Szaga TR100 M'!$J$2:$P$25,7,0),"")</f>
        <v/>
      </c>
      <c r="AH203" s="36" t="str">
        <f>IFERROR(VLOOKUP($A203,'Odyseja M'!$G$2:$M$15,7,0),"")</f>
        <v/>
      </c>
      <c r="AI203" s="36" t="str">
        <f>IFERROR(VLOOKUP($A203,'Trudy M'!$K$2:$Q$18,7,0),"")</f>
        <v/>
      </c>
      <c r="AJ203" s="14" t="str">
        <f>IFERROR(VLOOKUP($A203,'H52 100 M'!$AC$6:$AI$201,7,0),"")</f>
        <v/>
      </c>
      <c r="AK203" s="14" t="str">
        <f>IFERROR(VLOOKUP($A203,'Azymut Orient M'!$O$2:$U$23,7,0),"")</f>
        <v/>
      </c>
      <c r="AL203" s="14" t="str">
        <f>IFERROR(VLOOKUP($A203,'Masakra TR100 M'!$AB$5:$AH$14,7,0),"")</f>
        <v/>
      </c>
      <c r="AM203" s="501">
        <f>MIN(COUNT(F203:W203)+MIN(COUNT(Z203:AL203)/2,2),6)</f>
        <v>1</v>
      </c>
      <c r="AN203" s="15">
        <f>COUNTIF(F203:W203,"=100")</f>
        <v>0</v>
      </c>
      <c r="AO203" s="15">
        <f>COUNTIF(Z203:AL203,"=50")</f>
        <v>0</v>
      </c>
    </row>
    <row r="204" spans="1:41">
      <c r="A204" s="15">
        <v>26</v>
      </c>
      <c r="B204" s="40" t="str">
        <f>VLOOKUP($A204,id!$C:$H,6,0)</f>
        <v>Piłat Tomasz</v>
      </c>
      <c r="C204" s="40">
        <f>VLOOKUP($A204,id!$C:$H,4,0)</f>
        <v>0</v>
      </c>
      <c r="D204" s="2">
        <f>IF(E203=E204,D203,ROW(B202))</f>
        <v>201</v>
      </c>
      <c r="E204" s="11">
        <f>LARGE(F204:Y204,1)+LARGE(F204:Y204,2)+IFERROR(LARGE(F204:Y204,3),0)+IFERROR(LARGE(F204:Y204,4),0)+IFERROR(LARGE(F204:Y204,5),0)+IFERROR(LARGE(F204:Y204,6),0)</f>
        <v>69.95631501460187</v>
      </c>
      <c r="F204" s="14">
        <f>IFERROR(VLOOKUP(A204,'Róża M'!I:Q,7,0),"")</f>
        <v>69.95631501460187</v>
      </c>
      <c r="G204" s="14" t="str">
        <f>IFERROR(VLOOKUP($A204,'Złoto M'!AO:AU,7,0),"")</f>
        <v/>
      </c>
      <c r="H204" s="14" t="str">
        <f>IFERROR(VLOOKUP($A204,'H51 200 M'!$AL$6:$AS$99,7,0),"")</f>
        <v/>
      </c>
      <c r="I204" s="14" t="str">
        <f>IFERROR(VLOOKUP($A204,'Dymno M'!$BD$3:$BJ$49,7,0),"")</f>
        <v/>
      </c>
      <c r="J204" s="37" t="str">
        <f>IFERROR(VLOOKUP($A204,'X Kompas M'!$L$2:$R$29,7,0),"")</f>
        <v/>
      </c>
      <c r="K204" s="16" t="str">
        <f>IFERROR(VLOOKUP($A204,'Dukty M'!$BH$2:$BN$42,7,0),"")</f>
        <v/>
      </c>
      <c r="L204" s="14" t="str">
        <f>IFERROR(VLOOKUP($A204,'Tropy M'!$O$2:$U$49,7,0),"")</f>
        <v/>
      </c>
      <c r="M204" s="14" t="str">
        <f>IFERROR(VLOOKUP($A204,'Grassor TR300 M'!$CR$4:$CX$37,7,0),"")</f>
        <v/>
      </c>
      <c r="N204" s="14" t="str">
        <f>IFERROR(VLOOKUP($A204,'BO M'!$S$4:$Y$46,7,0),"")</f>
        <v/>
      </c>
      <c r="O204" s="14" t="str">
        <f>IFERROR(VLOOKUP($A204,'Szaga TR150 M'!$J$2:$P$22,7,0),"")</f>
        <v/>
      </c>
      <c r="P204" s="14" t="str">
        <f>IFERROR(VLOOKUP($A204,'Rajd Konwalii M'!$L$2:$R$48,7,0),"")</f>
        <v/>
      </c>
      <c r="Q204" s="14" t="str">
        <f>IFERROR(VLOOKUP($A204,'Korno M'!$BE$1:$BK$53,7,0),"")</f>
        <v/>
      </c>
      <c r="R204" s="14" t="str">
        <f>IFERROR(VLOOKUP($A204,'Abentojra M'!$J$1:$P$48,7,0),"")</f>
        <v/>
      </c>
      <c r="S204" s="14" t="str">
        <f>IFERROR(VLOOKUP($A204,'Mordownik M'!$P$5:$V$54,7,0),"")</f>
        <v/>
      </c>
      <c r="T204" s="14" t="str">
        <f>IFERROR(VLOOKUP($A204,'XI Kompas M'!$M$1:$S$35,7,0),"")</f>
        <v/>
      </c>
      <c r="U204" s="14" t="str">
        <f>IFERROR(VLOOKUP($A204,'H52 200 M'!$AL$6:$AR$102,7,0),"")</f>
        <v/>
      </c>
      <c r="V204" s="14" t="str">
        <f>IFERROR(VLOOKUP($A204,'XII Szago M'!$AH$2:$AN$67,7,0),"")</f>
        <v/>
      </c>
      <c r="W204" s="14" t="str">
        <f>IFERROR(VLOOKUP($A204,'Masakra TR200 M'!$AN$5:$AT$34,7,0),"")</f>
        <v/>
      </c>
      <c r="X204" s="10">
        <f>IFERROR(LARGE(Z204:AL204,1),0)+IFERROR(LARGE(Z204:AL204,2),0)</f>
        <v>0</v>
      </c>
      <c r="Y204" s="10">
        <f>IFERROR(LARGE(Z204:AL204,3),0)+IFERROR(LARGE(Z204:AL204,4),0)</f>
        <v>0</v>
      </c>
      <c r="Z204" s="14" t="str">
        <f>IFERROR(VLOOKUP(A204,'Wiosenne 360 M'!$L$2:$R$18,7,0),"")</f>
        <v/>
      </c>
      <c r="AA204" s="36" t="str">
        <f>IFERROR(VLOOKUP(A204,'NMnO M'!$AX$5:$BD$43,7,0),"")</f>
        <v/>
      </c>
      <c r="AB204" s="36" t="str">
        <f>IFERROR(VLOOKUP(A204,'XI Szago M'!$J$3:$Q$50,7,0),"")</f>
        <v/>
      </c>
      <c r="AC204" s="14" t="str">
        <f>IFERROR(VLOOKUP($A204,'H51 100 M'!$AC$6:$AJ$153,7,0),"")</f>
        <v/>
      </c>
      <c r="AD204" s="14" t="str">
        <f>IFERROR(VLOOKUP($A204,'Harce M'!$K$6:$Q$26,7,0),"")</f>
        <v/>
      </c>
      <c r="AE204" s="14" t="str">
        <f>IFERROR(VLOOKUP($A204,'Grassor TR150 M'!$BL$4:$BR$10,7,0),"")</f>
        <v/>
      </c>
      <c r="AF204" s="36" t="str">
        <f>IFERROR(VLOOKUP($A204,'Pazur M'!$P$3:$V$29,7,0),"")</f>
        <v/>
      </c>
      <c r="AG204" s="14" t="str">
        <f>IFERROR(VLOOKUP($A204,'Szaga TR100 M'!$J$2:$P$25,7,0),"")</f>
        <v/>
      </c>
      <c r="AH204" s="36" t="str">
        <f>IFERROR(VLOOKUP($A204,'Odyseja M'!$G$2:$M$15,7,0),"")</f>
        <v/>
      </c>
      <c r="AI204" s="36" t="str">
        <f>IFERROR(VLOOKUP($A204,'Trudy M'!$K$2:$Q$18,7,0),"")</f>
        <v/>
      </c>
      <c r="AJ204" s="14" t="str">
        <f>IFERROR(VLOOKUP($A204,'H52 100 M'!$AC$6:$AI$201,7,0),"")</f>
        <v/>
      </c>
      <c r="AK204" s="14" t="str">
        <f>IFERROR(VLOOKUP($A204,'Azymut Orient M'!$O$2:$U$23,7,0),"")</f>
        <v/>
      </c>
      <c r="AL204" s="14" t="str">
        <f>IFERROR(VLOOKUP($A204,'Masakra TR100 M'!$AB$5:$AH$14,7,0),"")</f>
        <v/>
      </c>
      <c r="AM204" s="501">
        <f>MIN(COUNT(F204:W204)+MIN(COUNT(Z204:AL204)/2,2),6)</f>
        <v>1</v>
      </c>
      <c r="AN204" s="15">
        <f>COUNTIF(F204:W204,"=100")</f>
        <v>0</v>
      </c>
      <c r="AO204" s="15">
        <f>COUNTIF(Z204:AL204,"=50")</f>
        <v>0</v>
      </c>
    </row>
    <row r="205" spans="1:41">
      <c r="A205">
        <v>545</v>
      </c>
      <c r="B205" s="40" t="str">
        <f>VLOOKUP($A205,id!$C:$H,6,0)</f>
        <v>Pońc Maciej</v>
      </c>
      <c r="C205" s="40" t="str">
        <f>VLOOKUP($A205,id!$C:$H,4,0)</f>
        <v>Team 360</v>
      </c>
      <c r="D205" s="2">
        <f>IF(E204=E205,D204,ROW(B203))</f>
        <v>203</v>
      </c>
      <c r="E205" s="11">
        <f>LARGE(F205:Y205,1)+LARGE(F205:Y205,2)+IFERROR(LARGE(F205:Y205,3),0)+IFERROR(LARGE(F205:Y205,4),0)+IFERROR(LARGE(F205:Y205,5),0)+IFERROR(LARGE(F205:Y205,6),0)</f>
        <v>69.642802012904809</v>
      </c>
      <c r="F205" s="14"/>
      <c r="G205" s="14"/>
      <c r="H205" s="14"/>
      <c r="I205" s="14"/>
      <c r="J205" s="37"/>
      <c r="K205" s="16"/>
      <c r="L205" s="14"/>
      <c r="M205" s="14"/>
      <c r="N205" s="14" t="str">
        <f>IFERROR(VLOOKUP($A205,'BO M'!$S$4:$Y$46,7,0),"")</f>
        <v/>
      </c>
      <c r="O205" s="14" t="str">
        <f>IFERROR(VLOOKUP($A205,'Szaga TR150 M'!$J$2:$P$22,7,0),"")</f>
        <v/>
      </c>
      <c r="P205" s="14" t="str">
        <f>IFERROR(VLOOKUP($A205,'Rajd Konwalii M'!$L$2:$R$48,7,0),"")</f>
        <v/>
      </c>
      <c r="Q205" s="14" t="str">
        <f>IFERROR(VLOOKUP($A205,'Korno M'!$BE$1:$BK$53,7,0),"")</f>
        <v/>
      </c>
      <c r="R205" s="14" t="str">
        <f>IFERROR(VLOOKUP($A205,'Abentojra M'!$J$1:$P$48,7,0),"")</f>
        <v/>
      </c>
      <c r="S205" s="14">
        <f>IFERROR(VLOOKUP($A205,'Mordownik M'!$P$5:$V$54,7,0),"")</f>
        <v>69.642802012904809</v>
      </c>
      <c r="T205" s="14" t="str">
        <f>IFERROR(VLOOKUP($A205,'XI Kompas M'!$M$1:$S$35,7,0),"")</f>
        <v/>
      </c>
      <c r="U205" s="14" t="str">
        <f>IFERROR(VLOOKUP($A205,'H52 200 M'!$AL$6:$AR$102,7,0),"")</f>
        <v/>
      </c>
      <c r="V205" s="14" t="str">
        <f>IFERROR(VLOOKUP($A205,'XII Szago M'!$AH$2:$AN$67,7,0),"")</f>
        <v/>
      </c>
      <c r="W205" s="14" t="str">
        <f>IFERROR(VLOOKUP($A205,'Masakra TR200 M'!$AN$5:$AT$34,7,0),"")</f>
        <v/>
      </c>
      <c r="X205" s="10">
        <f>IFERROR(LARGE(Z205:AL205,1),0)+IFERROR(LARGE(Z205:AL205,2),0)</f>
        <v>0</v>
      </c>
      <c r="Y205" s="10">
        <f>IFERROR(LARGE(Z205:AL205,3),0)+IFERROR(LARGE(Z205:AL205,4),0)</f>
        <v>0</v>
      </c>
      <c r="Z205" s="14"/>
      <c r="AA205" s="36"/>
      <c r="AB205" s="36"/>
      <c r="AC205" s="14"/>
      <c r="AD205" s="14"/>
      <c r="AE205" s="14"/>
      <c r="AF205" s="36" t="str">
        <f>IFERROR(VLOOKUP($A205,'Pazur M'!$P$3:$V$29,7,0),"")</f>
        <v/>
      </c>
      <c r="AG205" s="14" t="str">
        <f>IFERROR(VLOOKUP($A205,'Szaga TR100 M'!$J$2:$P$25,7,0),"")</f>
        <v/>
      </c>
      <c r="AH205" s="36" t="str">
        <f>IFERROR(VLOOKUP($A205,'Odyseja M'!$G$2:$M$15,7,0),"")</f>
        <v/>
      </c>
      <c r="AI205" s="36" t="str">
        <f>IFERROR(VLOOKUP($A205,'Trudy M'!$K$2:$Q$18,7,0),"")</f>
        <v/>
      </c>
      <c r="AJ205" s="14" t="str">
        <f>IFERROR(VLOOKUP($A205,'H52 100 M'!$AC$6:$AI$201,7,0),"")</f>
        <v/>
      </c>
      <c r="AK205" s="14" t="str">
        <f>IFERROR(VLOOKUP($A205,'Azymut Orient M'!$O$2:$U$23,7,0),"")</f>
        <v/>
      </c>
      <c r="AL205" s="14" t="str">
        <f>IFERROR(VLOOKUP($A205,'Masakra TR100 M'!$AB$5:$AH$14,7,0),"")</f>
        <v/>
      </c>
      <c r="AM205" s="501">
        <f>MIN(COUNT(F205:W205)+MIN(COUNT(Z205:AL205)/2,2),6)</f>
        <v>1</v>
      </c>
      <c r="AN205" s="15">
        <f>COUNTIF(F205:W205,"=100")</f>
        <v>0</v>
      </c>
      <c r="AO205" s="15">
        <f>COUNTIF(Z205:AL205,"=50")</f>
        <v>0</v>
      </c>
    </row>
    <row r="206" spans="1:41">
      <c r="A206">
        <v>546</v>
      </c>
      <c r="B206" s="40" t="str">
        <f>VLOOKUP($A206,id!$C:$H,6,0)</f>
        <v>Gibiec Sebastian</v>
      </c>
      <c r="C206" s="40" t="str">
        <f>VLOOKUP($A206,id!$C:$H,4,0)</f>
        <v>Team360</v>
      </c>
      <c r="D206" s="2">
        <f>IF(E205=E206,D205,ROW(B204))</f>
        <v>203</v>
      </c>
      <c r="E206" s="11">
        <f>LARGE(F206:Y206,1)+LARGE(F206:Y206,2)+IFERROR(LARGE(F206:Y206,3),0)+IFERROR(LARGE(F206:Y206,4),0)+IFERROR(LARGE(F206:Y206,5),0)+IFERROR(LARGE(F206:Y206,6),0)</f>
        <v>69.642802012904809</v>
      </c>
      <c r="F206" s="14"/>
      <c r="G206" s="14"/>
      <c r="H206" s="14"/>
      <c r="I206" s="14"/>
      <c r="J206" s="37"/>
      <c r="K206" s="16"/>
      <c r="L206" s="14"/>
      <c r="M206" s="14"/>
      <c r="N206" s="14" t="str">
        <f>IFERROR(VLOOKUP($A206,'BO M'!$S$4:$Y$46,7,0),"")</f>
        <v/>
      </c>
      <c r="O206" s="14" t="str">
        <f>IFERROR(VLOOKUP($A206,'Szaga TR150 M'!$J$2:$P$22,7,0),"")</f>
        <v/>
      </c>
      <c r="P206" s="14" t="str">
        <f>IFERROR(VLOOKUP($A206,'Rajd Konwalii M'!$L$2:$R$48,7,0),"")</f>
        <v/>
      </c>
      <c r="Q206" s="14" t="str">
        <f>IFERROR(VLOOKUP($A206,'Korno M'!$BE$1:$BK$53,7,0),"")</f>
        <v/>
      </c>
      <c r="R206" s="14" t="str">
        <f>IFERROR(VLOOKUP($A206,'Abentojra M'!$J$1:$P$48,7,0),"")</f>
        <v/>
      </c>
      <c r="S206" s="14">
        <f>IFERROR(VLOOKUP($A206,'Mordownik M'!$P$5:$V$54,7,0),"")</f>
        <v>69.642802012904809</v>
      </c>
      <c r="T206" s="14" t="str">
        <f>IFERROR(VLOOKUP($A206,'XI Kompas M'!$M$1:$S$35,7,0),"")</f>
        <v/>
      </c>
      <c r="U206" s="14" t="str">
        <f>IFERROR(VLOOKUP($A206,'H52 200 M'!$AL$6:$AR$102,7,0),"")</f>
        <v/>
      </c>
      <c r="V206" s="14" t="str">
        <f>IFERROR(VLOOKUP($A206,'XII Szago M'!$AH$2:$AN$67,7,0),"")</f>
        <v/>
      </c>
      <c r="W206" s="14" t="str">
        <f>IFERROR(VLOOKUP($A206,'Masakra TR200 M'!$AN$5:$AT$34,7,0),"")</f>
        <v/>
      </c>
      <c r="X206" s="10">
        <f>IFERROR(LARGE(Z206:AL206,1),0)+IFERROR(LARGE(Z206:AL206,2),0)</f>
        <v>0</v>
      </c>
      <c r="Y206" s="10">
        <f>IFERROR(LARGE(Z206:AL206,3),0)+IFERROR(LARGE(Z206:AL206,4),0)</f>
        <v>0</v>
      </c>
      <c r="Z206" s="14"/>
      <c r="AA206" s="36"/>
      <c r="AB206" s="36"/>
      <c r="AC206" s="14"/>
      <c r="AD206" s="14"/>
      <c r="AE206" s="14"/>
      <c r="AF206" s="36" t="str">
        <f>IFERROR(VLOOKUP($A206,'Pazur M'!$P$3:$V$29,7,0),"")</f>
        <v/>
      </c>
      <c r="AG206" s="14" t="str">
        <f>IFERROR(VLOOKUP($A206,'Szaga TR100 M'!$J$2:$P$25,7,0),"")</f>
        <v/>
      </c>
      <c r="AH206" s="36" t="str">
        <f>IFERROR(VLOOKUP($A206,'Odyseja M'!$G$2:$M$15,7,0),"")</f>
        <v/>
      </c>
      <c r="AI206" s="36" t="str">
        <f>IFERROR(VLOOKUP($A206,'Trudy M'!$K$2:$Q$18,7,0),"")</f>
        <v/>
      </c>
      <c r="AJ206" s="14" t="str">
        <f>IFERROR(VLOOKUP($A206,'H52 100 M'!$AC$6:$AI$201,7,0),"")</f>
        <v/>
      </c>
      <c r="AK206" s="14" t="str">
        <f>IFERROR(VLOOKUP($A206,'Azymut Orient M'!$O$2:$U$23,7,0),"")</f>
        <v/>
      </c>
      <c r="AL206" s="14" t="str">
        <f>IFERROR(VLOOKUP($A206,'Masakra TR100 M'!$AB$5:$AH$14,7,0),"")</f>
        <v/>
      </c>
      <c r="AM206" s="501">
        <f>MIN(COUNT(F206:W206)+MIN(COUNT(Z206:AL206)/2,2),6)</f>
        <v>1</v>
      </c>
      <c r="AN206" s="15">
        <f>COUNTIF(F206:W206,"=100")</f>
        <v>0</v>
      </c>
      <c r="AO206" s="15">
        <f>COUNTIF(Z206:AL206,"=50")</f>
        <v>0</v>
      </c>
    </row>
    <row r="207" spans="1:41">
      <c r="A207">
        <v>441</v>
      </c>
      <c r="B207" s="40" t="str">
        <f>VLOOKUP($A207,id!$C:$H,6,0)</f>
        <v>Szaciłowski Piotr</v>
      </c>
      <c r="C207" s="40">
        <f>VLOOKUP($A207,id!$C:$H,4,0)</f>
        <v>0</v>
      </c>
      <c r="D207" s="2">
        <f>IF(E206=E207,D206,ROW(B205))</f>
        <v>205</v>
      </c>
      <c r="E207" s="11">
        <f>LARGE(F207:Y207,1)+LARGE(F207:Y207,2)+IFERROR(LARGE(F207:Y207,3),0)+IFERROR(LARGE(F207:Y207,4),0)+IFERROR(LARGE(F207:Y207,5),0)+IFERROR(LARGE(F207:Y207,6),0)</f>
        <v>69.129522071037798</v>
      </c>
      <c r="F207" s="14"/>
      <c r="G207" s="14"/>
      <c r="H207" s="14"/>
      <c r="I207" s="14"/>
      <c r="J207" s="37"/>
      <c r="K207" s="16"/>
      <c r="L207" s="14"/>
      <c r="M207" s="14">
        <f>IFERROR(VLOOKUP($A207,'Grassor TR300 M'!$CR$4:$CX$37,7,0),"")</f>
        <v>69.129522071037798</v>
      </c>
      <c r="N207" s="14" t="str">
        <f>IFERROR(VLOOKUP($A207,'BO M'!$S$4:$Y$46,7,0),"")</f>
        <v/>
      </c>
      <c r="O207" s="14" t="str">
        <f>IFERROR(VLOOKUP($A207,'Szaga TR150 M'!$J$2:$P$22,7,0),"")</f>
        <v/>
      </c>
      <c r="P207" s="14" t="str">
        <f>IFERROR(VLOOKUP($A207,'Rajd Konwalii M'!$L$2:$R$48,7,0),"")</f>
        <v/>
      </c>
      <c r="Q207" s="14" t="str">
        <f>IFERROR(VLOOKUP($A207,'Korno M'!$BE$1:$BK$53,7,0),"")</f>
        <v/>
      </c>
      <c r="R207" s="14" t="str">
        <f>IFERROR(VLOOKUP($A207,'Abentojra M'!$J$1:$P$48,7,0),"")</f>
        <v/>
      </c>
      <c r="S207" s="14" t="str">
        <f>IFERROR(VLOOKUP($A207,'Mordownik M'!$P$5:$V$54,7,0),"")</f>
        <v/>
      </c>
      <c r="T207" s="14" t="str">
        <f>IFERROR(VLOOKUP($A207,'XI Kompas M'!$M$1:$S$35,7,0),"")</f>
        <v/>
      </c>
      <c r="U207" s="14" t="str">
        <f>IFERROR(VLOOKUP($A207,'H52 200 M'!$AL$6:$AR$102,7,0),"")</f>
        <v/>
      </c>
      <c r="V207" s="14" t="str">
        <f>IFERROR(VLOOKUP($A207,'XII Szago M'!$AH$2:$AN$67,7,0),"")</f>
        <v/>
      </c>
      <c r="W207" s="14" t="str">
        <f>IFERROR(VLOOKUP($A207,'Masakra TR200 M'!$AN$5:$AT$34,7,0),"")</f>
        <v/>
      </c>
      <c r="X207" s="10">
        <f>IFERROR(LARGE(Z207:AL207,1),0)+IFERROR(LARGE(Z207:AL207,2),0)</f>
        <v>0</v>
      </c>
      <c r="Y207" s="10">
        <f>IFERROR(LARGE(Z207:AL207,3),0)+IFERROR(LARGE(Z207:AL207,4),0)</f>
        <v>0</v>
      </c>
      <c r="Z207" s="14"/>
      <c r="AA207" s="36"/>
      <c r="AB207" s="36"/>
      <c r="AC207" s="14"/>
      <c r="AD207" s="14"/>
      <c r="AE207" s="14" t="str">
        <f>IFERROR(VLOOKUP($A207,'Grassor TR150 M'!$BL$4:$BR$10,7,0),"")</f>
        <v/>
      </c>
      <c r="AF207" s="36" t="str">
        <f>IFERROR(VLOOKUP($A207,'Pazur M'!$P$3:$V$29,7,0),"")</f>
        <v/>
      </c>
      <c r="AG207" s="14" t="str">
        <f>IFERROR(VLOOKUP($A207,'Szaga TR100 M'!$J$2:$P$25,7,0),"")</f>
        <v/>
      </c>
      <c r="AH207" s="36" t="str">
        <f>IFERROR(VLOOKUP($A207,'Odyseja M'!$G$2:$M$15,7,0),"")</f>
        <v/>
      </c>
      <c r="AI207" s="36" t="str">
        <f>IFERROR(VLOOKUP($A207,'Trudy M'!$K$2:$Q$18,7,0),"")</f>
        <v/>
      </c>
      <c r="AJ207" s="14" t="str">
        <f>IFERROR(VLOOKUP($A207,'H52 100 M'!$AC$6:$AI$201,7,0),"")</f>
        <v/>
      </c>
      <c r="AK207" s="14" t="str">
        <f>IFERROR(VLOOKUP($A207,'Azymut Orient M'!$O$2:$U$23,7,0),"")</f>
        <v/>
      </c>
      <c r="AL207" s="14" t="str">
        <f>IFERROR(VLOOKUP($A207,'Masakra TR100 M'!$AB$5:$AH$14,7,0),"")</f>
        <v/>
      </c>
      <c r="AM207" s="501">
        <f>MIN(COUNT(F207:W207)+MIN(COUNT(Z207:AL207)/2,2),6)</f>
        <v>1</v>
      </c>
      <c r="AN207" s="15">
        <f>COUNTIF(F207:W207,"=100")</f>
        <v>0</v>
      </c>
      <c r="AO207" s="15">
        <f>COUNTIF(Z207:AL207,"=50")</f>
        <v>0</v>
      </c>
    </row>
    <row r="208" spans="1:41">
      <c r="A208">
        <v>52</v>
      </c>
      <c r="B208" s="40" t="str">
        <f>VLOOKUP($A208,id!$C:$H,6,0)</f>
        <v>Adkonis Konrad</v>
      </c>
      <c r="C208" s="40">
        <f>VLOOKUP($A208,id!$C:$H,4,0)</f>
        <v>0</v>
      </c>
      <c r="D208" s="2">
        <f>IF(E207=E208,D207,ROW(B206))</f>
        <v>206</v>
      </c>
      <c r="E208" s="11">
        <f>LARGE(F208:Y208,1)+LARGE(F208:Y208,2)+IFERROR(LARGE(F208:Y208,3),0)+IFERROR(LARGE(F208:Y208,4),0)+IFERROR(LARGE(F208:Y208,5),0)+IFERROR(LARGE(F208:Y208,6),0)</f>
        <v>68.641428826159199</v>
      </c>
      <c r="F208" s="14">
        <f>IFERROR(VLOOKUP(A208,'Róża M'!I:Q,7,0),"")</f>
        <v>26.774944187197764</v>
      </c>
      <c r="G208" s="14" t="str">
        <f>IFERROR(VLOOKUP($A208,'Złoto M'!AO:AU,7,0),"")</f>
        <v/>
      </c>
      <c r="H208" s="14" t="str">
        <f>IFERROR(VLOOKUP($A208,'H51 200 M'!$AL$6:$AS$99,7,0),"")</f>
        <v/>
      </c>
      <c r="I208" s="14">
        <f>IFERROR(VLOOKUP($A208,'Dymno M'!$BD$3:$BJ$49,7,0),"")</f>
        <v>30.442516539757815</v>
      </c>
      <c r="J208" s="37" t="str">
        <f>IFERROR(VLOOKUP($A208,'X Kompas M'!$L$2:$R$29,7,0),"")</f>
        <v/>
      </c>
      <c r="K208" s="16" t="str">
        <f>IFERROR(VLOOKUP($A208,'Dukty M'!$BH$2:$BN$42,7,0),"")</f>
        <v/>
      </c>
      <c r="L208" s="14" t="str">
        <f>IFERROR(VLOOKUP($A208,'Tropy M'!$O$2:$U$49,7,0),"")</f>
        <v/>
      </c>
      <c r="M208" s="14" t="str">
        <f>IFERROR(VLOOKUP($A208,'Grassor TR300 M'!$CR$4:$CX$37,7,0),"")</f>
        <v/>
      </c>
      <c r="N208" s="14" t="str">
        <f>IFERROR(VLOOKUP($A208,'BO M'!$S$4:$Y$46,7,0),"")</f>
        <v/>
      </c>
      <c r="O208" s="14" t="str">
        <f>IFERROR(VLOOKUP($A208,'Szaga TR150 M'!$J$2:$P$22,7,0),"")</f>
        <v/>
      </c>
      <c r="P208" s="14" t="str">
        <f>IFERROR(VLOOKUP($A208,'Rajd Konwalii M'!$L$2:$R$48,7,0),"")</f>
        <v/>
      </c>
      <c r="Q208" s="14" t="str">
        <f>IFERROR(VLOOKUP($A208,'Korno M'!$BE$1:$BK$53,7,0),"")</f>
        <v/>
      </c>
      <c r="R208" s="14" t="str">
        <f>IFERROR(VLOOKUP($A208,'Abentojra M'!$J$1:$P$48,7,0),"")</f>
        <v/>
      </c>
      <c r="S208" s="14" t="str">
        <f>IFERROR(VLOOKUP($A208,'Mordownik M'!$P$5:$V$54,7,0),"")</f>
        <v/>
      </c>
      <c r="T208" s="14" t="str">
        <f>IFERROR(VLOOKUP($A208,'XI Kompas M'!$M$1:$S$35,7,0),"")</f>
        <v/>
      </c>
      <c r="U208" s="14" t="str">
        <f>IFERROR(VLOOKUP($A208,'H52 200 M'!$AL$6:$AR$102,7,0),"")</f>
        <v/>
      </c>
      <c r="V208" s="14" t="str">
        <f>IFERROR(VLOOKUP($A208,'XII Szago M'!$AH$2:$AN$67,7,0),"")</f>
        <v/>
      </c>
      <c r="W208" s="14">
        <f>IFERROR(VLOOKUP($A208,'Masakra TR200 M'!$AN$5:$AT$34,7,0),"")</f>
        <v>8.0897823031108249</v>
      </c>
      <c r="X208" s="10">
        <f>IFERROR(LARGE(Z208:AL208,1),0)+IFERROR(LARGE(Z208:AL208,2),0)</f>
        <v>3.3341857960927976</v>
      </c>
      <c r="Y208" s="10">
        <f>IFERROR(LARGE(Z208:AL208,3),0)+IFERROR(LARGE(Z208:AL208,4),0)</f>
        <v>0</v>
      </c>
      <c r="Z208" s="14" t="str">
        <f>IFERROR(VLOOKUP(A208,'Wiosenne 360 M'!$L$2:$R$18,7,0),"")</f>
        <v/>
      </c>
      <c r="AA208" s="36" t="str">
        <f>IFERROR(VLOOKUP(A208,'NMnO M'!$AX$5:$BD$43,7,0),"")</f>
        <v/>
      </c>
      <c r="AB208" s="36">
        <f>IFERROR(VLOOKUP(A208,'XI Szago M'!$J$3:$Q$50,7,0),"")</f>
        <v>3.3341857960927976</v>
      </c>
      <c r="AC208" s="14" t="str">
        <f>IFERROR(VLOOKUP($A208,'H51 100 M'!$AC$6:$AJ$153,7,0),"")</f>
        <v/>
      </c>
      <c r="AD208" s="14" t="str">
        <f>IFERROR(VLOOKUP($A208,'Harce M'!$K$6:$Q$26,7,0),"")</f>
        <v/>
      </c>
      <c r="AE208" s="14" t="str">
        <f>IFERROR(VLOOKUP($A208,'Grassor TR150 M'!$BL$4:$BR$10,7,0),"")</f>
        <v/>
      </c>
      <c r="AF208" s="36" t="str">
        <f>IFERROR(VLOOKUP($A208,'Pazur M'!$P$3:$V$29,7,0),"")</f>
        <v/>
      </c>
      <c r="AG208" s="14" t="str">
        <f>IFERROR(VLOOKUP($A208,'Szaga TR100 M'!$J$2:$P$25,7,0),"")</f>
        <v/>
      </c>
      <c r="AH208" s="36" t="str">
        <f>IFERROR(VLOOKUP($A208,'Odyseja M'!$G$2:$M$15,7,0),"")</f>
        <v/>
      </c>
      <c r="AI208" s="36" t="str">
        <f>IFERROR(VLOOKUP($A208,'Trudy M'!$K$2:$Q$18,7,0),"")</f>
        <v/>
      </c>
      <c r="AJ208" s="14" t="str">
        <f>IFERROR(VLOOKUP($A208,'H52 100 M'!$AC$6:$AI$201,7,0),"")</f>
        <v/>
      </c>
      <c r="AK208" s="14" t="str">
        <f>IFERROR(VLOOKUP($A208,'Azymut Orient M'!$O$2:$U$23,7,0),"")</f>
        <v/>
      </c>
      <c r="AL208" s="14" t="str">
        <f>IFERROR(VLOOKUP($A208,'Masakra TR100 M'!$AB$5:$AH$14,7,0),"")</f>
        <v/>
      </c>
      <c r="AM208" s="501">
        <f>MIN(COUNT(F208:W208)+MIN(COUNT(Z208:AL208)/2,2),6)</f>
        <v>3.5</v>
      </c>
      <c r="AN208" s="15">
        <f>COUNTIF(F208:W208,"=100")</f>
        <v>0</v>
      </c>
      <c r="AO208" s="15">
        <f>COUNTIF(Z208:AL208,"=50")</f>
        <v>0</v>
      </c>
    </row>
    <row r="209" spans="1:41">
      <c r="A209">
        <v>27</v>
      </c>
      <c r="B209" s="40" t="str">
        <f>VLOOKUP($A209,id!$C:$H,6,0)</f>
        <v>Bujakiewicz Gabriel</v>
      </c>
      <c r="C209" s="40">
        <f>VLOOKUP($A209,id!$C:$H,4,0)</f>
        <v>0</v>
      </c>
      <c r="D209" s="2">
        <f>IF(E208=E209,D208,ROW(B207))</f>
        <v>207</v>
      </c>
      <c r="E209" s="11">
        <f>LARGE(F209:Y209,1)+LARGE(F209:Y209,2)+IFERROR(LARGE(F209:Y209,3),0)+IFERROR(LARGE(F209:Y209,4),0)+IFERROR(LARGE(F209:Y209,5),0)+IFERROR(LARGE(F209:Y209,6),0)</f>
        <v>68.389882497286564</v>
      </c>
      <c r="F209" s="14">
        <f>IFERROR(VLOOKUP(A209,'Róża M'!I:Q,7,0),"")</f>
        <v>68.389882497286564</v>
      </c>
      <c r="G209" s="14" t="str">
        <f>IFERROR(VLOOKUP($A209,'Złoto M'!AO:AU,7,0),"")</f>
        <v/>
      </c>
      <c r="H209" s="14" t="str">
        <f>IFERROR(VLOOKUP($A209,'H51 200 M'!$AL$6:$AS$99,7,0),"")</f>
        <v/>
      </c>
      <c r="I209" s="14" t="str">
        <f>IFERROR(VLOOKUP($A209,'Dymno M'!$BD$3:$BJ$49,7,0),"")</f>
        <v/>
      </c>
      <c r="J209" s="37" t="str">
        <f>IFERROR(VLOOKUP($A209,'X Kompas M'!$L$2:$R$29,7,0),"")</f>
        <v/>
      </c>
      <c r="K209" s="16" t="str">
        <f>IFERROR(VLOOKUP($A209,'Dukty M'!$BH$2:$BN$42,7,0),"")</f>
        <v/>
      </c>
      <c r="L209" s="14" t="str">
        <f>IFERROR(VLOOKUP($A209,'Tropy M'!$O$2:$U$49,7,0),"")</f>
        <v/>
      </c>
      <c r="M209" s="14" t="str">
        <f>IFERROR(VLOOKUP($A209,'Grassor TR300 M'!$CR$4:$CX$37,7,0),"")</f>
        <v/>
      </c>
      <c r="N209" s="14" t="str">
        <f>IFERROR(VLOOKUP($A209,'BO M'!$S$4:$Y$46,7,0),"")</f>
        <v/>
      </c>
      <c r="O209" s="14" t="str">
        <f>IFERROR(VLOOKUP($A209,'Szaga TR150 M'!$J$2:$P$22,7,0),"")</f>
        <v/>
      </c>
      <c r="P209" s="14" t="str">
        <f>IFERROR(VLOOKUP($A209,'Rajd Konwalii M'!$L$2:$R$48,7,0),"")</f>
        <v/>
      </c>
      <c r="Q209" s="14" t="str">
        <f>IFERROR(VLOOKUP($A209,'Korno M'!$BE$1:$BK$53,7,0),"")</f>
        <v/>
      </c>
      <c r="R209" s="14" t="str">
        <f>IFERROR(VLOOKUP($A209,'Abentojra M'!$J$1:$P$48,7,0),"")</f>
        <v/>
      </c>
      <c r="S209" s="14" t="str">
        <f>IFERROR(VLOOKUP($A209,'Mordownik M'!$P$5:$V$54,7,0),"")</f>
        <v/>
      </c>
      <c r="T209" s="14" t="str">
        <f>IFERROR(VLOOKUP($A209,'XI Kompas M'!$M$1:$S$35,7,0),"")</f>
        <v/>
      </c>
      <c r="U209" s="14" t="str">
        <f>IFERROR(VLOOKUP($A209,'H52 200 M'!$AL$6:$AR$102,7,0),"")</f>
        <v/>
      </c>
      <c r="V209" s="14" t="str">
        <f>IFERROR(VLOOKUP($A209,'XII Szago M'!$AH$2:$AN$67,7,0),"")</f>
        <v/>
      </c>
      <c r="W209" s="14" t="str">
        <f>IFERROR(VLOOKUP($A209,'Masakra TR200 M'!$AN$5:$AT$34,7,0),"")</f>
        <v/>
      </c>
      <c r="X209" s="10">
        <f>IFERROR(LARGE(Z209:AL209,1),0)+IFERROR(LARGE(Z209:AL209,2),0)</f>
        <v>0</v>
      </c>
      <c r="Y209" s="10">
        <f>IFERROR(LARGE(Z209:AL209,3),0)+IFERROR(LARGE(Z209:AL209,4),0)</f>
        <v>0</v>
      </c>
      <c r="Z209" s="14" t="str">
        <f>IFERROR(VLOOKUP(A209,'Wiosenne 360 M'!$L$2:$R$18,7,0),"")</f>
        <v/>
      </c>
      <c r="AA209" s="36" t="str">
        <f>IFERROR(VLOOKUP(A209,'NMnO M'!$AX$5:$BD$43,7,0),"")</f>
        <v/>
      </c>
      <c r="AB209" s="36" t="str">
        <f>IFERROR(VLOOKUP(A209,'XI Szago M'!$J$3:$Q$50,7,0),"")</f>
        <v/>
      </c>
      <c r="AC209" s="14" t="str">
        <f>IFERROR(VLOOKUP($A209,'H51 100 M'!$AC$6:$AJ$153,7,0),"")</f>
        <v/>
      </c>
      <c r="AD209" s="14" t="str">
        <f>IFERROR(VLOOKUP($A209,'Harce M'!$K$6:$Q$26,7,0),"")</f>
        <v/>
      </c>
      <c r="AE209" s="14" t="str">
        <f>IFERROR(VLOOKUP($A209,'Grassor TR150 M'!$BL$4:$BR$10,7,0),"")</f>
        <v/>
      </c>
      <c r="AF209" s="36" t="str">
        <f>IFERROR(VLOOKUP($A209,'Pazur M'!$P$3:$V$29,7,0),"")</f>
        <v/>
      </c>
      <c r="AG209" s="14" t="str">
        <f>IFERROR(VLOOKUP($A209,'Szaga TR100 M'!$J$2:$P$25,7,0),"")</f>
        <v/>
      </c>
      <c r="AH209" s="36" t="str">
        <f>IFERROR(VLOOKUP($A209,'Odyseja M'!$G$2:$M$15,7,0),"")</f>
        <v/>
      </c>
      <c r="AI209" s="36" t="str">
        <f>IFERROR(VLOOKUP($A209,'Trudy M'!$K$2:$Q$18,7,0),"")</f>
        <v/>
      </c>
      <c r="AJ209" s="14" t="str">
        <f>IFERROR(VLOOKUP($A209,'H52 100 M'!$AC$6:$AI$201,7,0),"")</f>
        <v/>
      </c>
      <c r="AK209" s="14" t="str">
        <f>IFERROR(VLOOKUP($A209,'Azymut Orient M'!$O$2:$U$23,7,0),"")</f>
        <v/>
      </c>
      <c r="AL209" s="14" t="str">
        <f>IFERROR(VLOOKUP($A209,'Masakra TR100 M'!$AB$5:$AH$14,7,0),"")</f>
        <v/>
      </c>
      <c r="AM209" s="501">
        <f>MIN(COUNT(F209:W209)+MIN(COUNT(Z209:AL209)/2,2),6)</f>
        <v>1</v>
      </c>
      <c r="AN209" s="15">
        <f>COUNTIF(F209:W209,"=100")</f>
        <v>0</v>
      </c>
      <c r="AO209" s="15">
        <f>COUNTIF(Z209:AL209,"=50")</f>
        <v>0</v>
      </c>
    </row>
    <row r="210" spans="1:41">
      <c r="A210">
        <v>74</v>
      </c>
      <c r="B210" s="40" t="str">
        <f>VLOOKUP($A210,id!$C:$H,6,0)</f>
        <v>Drapella Dariusz</v>
      </c>
      <c r="C210" s="40">
        <f>VLOOKUP($A210,id!$C:$H,4,0)</f>
        <v>0</v>
      </c>
      <c r="D210" s="2">
        <f>IF(E209=E210,D209,ROW(B208))</f>
        <v>208</v>
      </c>
      <c r="E210" s="11">
        <f>LARGE(F210:Y210,1)+LARGE(F210:Y210,2)+IFERROR(LARGE(F210:Y210,3),0)+IFERROR(LARGE(F210:Y210,4),0)+IFERROR(LARGE(F210:Y210,5),0)+IFERROR(LARGE(F210:Y210,6),0)</f>
        <v>66.96652719665272</v>
      </c>
      <c r="F210" s="14"/>
      <c r="G210" s="14">
        <f>IFERROR(VLOOKUP($A210,'Złoto M'!AO:AU,7,0),"")</f>
        <v>66.96652719665272</v>
      </c>
      <c r="H210" s="14" t="str">
        <f>IFERROR(VLOOKUP($A210,'H51 200 M'!$AL$6:$AS$99,7,0),"")</f>
        <v/>
      </c>
      <c r="I210" s="14" t="str">
        <f>IFERROR(VLOOKUP($A210,'Dymno M'!$BD$3:$BJ$49,7,0),"")</f>
        <v/>
      </c>
      <c r="J210" s="37" t="str">
        <f>IFERROR(VLOOKUP($A210,'X Kompas M'!$L$2:$R$29,7,0),"")</f>
        <v/>
      </c>
      <c r="K210" s="16" t="str">
        <f>IFERROR(VLOOKUP($A210,'Dukty M'!$BH$2:$BN$42,7,0),"")</f>
        <v/>
      </c>
      <c r="L210" s="14" t="str">
        <f>IFERROR(VLOOKUP($A210,'Tropy M'!$O$2:$U$49,7,0),"")</f>
        <v/>
      </c>
      <c r="M210" s="14" t="str">
        <f>IFERROR(VLOOKUP($A210,'Grassor TR300 M'!$CR$4:$CX$37,7,0),"")</f>
        <v/>
      </c>
      <c r="N210" s="14" t="str">
        <f>IFERROR(VLOOKUP($A210,'BO M'!$S$4:$Y$46,7,0),"")</f>
        <v/>
      </c>
      <c r="O210" s="14" t="str">
        <f>IFERROR(VLOOKUP($A210,'Szaga TR150 M'!$J$2:$P$22,7,0),"")</f>
        <v/>
      </c>
      <c r="P210" s="14" t="str">
        <f>IFERROR(VLOOKUP($A210,'Rajd Konwalii M'!$L$2:$R$48,7,0),"")</f>
        <v/>
      </c>
      <c r="Q210" s="14" t="str">
        <f>IFERROR(VLOOKUP($A210,'Korno M'!$BE$1:$BK$53,7,0),"")</f>
        <v/>
      </c>
      <c r="R210" s="14" t="str">
        <f>IFERROR(VLOOKUP($A210,'Abentojra M'!$J$1:$P$48,7,0),"")</f>
        <v/>
      </c>
      <c r="S210" s="14" t="str">
        <f>IFERROR(VLOOKUP($A210,'Mordownik M'!$P$5:$V$54,7,0),"")</f>
        <v/>
      </c>
      <c r="T210" s="14" t="str">
        <f>IFERROR(VLOOKUP($A210,'XI Kompas M'!$M$1:$S$35,7,0),"")</f>
        <v/>
      </c>
      <c r="U210" s="14" t="str">
        <f>IFERROR(VLOOKUP($A210,'H52 200 M'!$AL$6:$AR$102,7,0),"")</f>
        <v/>
      </c>
      <c r="V210" s="14" t="str">
        <f>IFERROR(VLOOKUP($A210,'XII Szago M'!$AH$2:$AN$67,7,0),"")</f>
        <v/>
      </c>
      <c r="W210" s="14" t="str">
        <f>IFERROR(VLOOKUP($A210,'Masakra TR200 M'!$AN$5:$AT$34,7,0),"")</f>
        <v/>
      </c>
      <c r="X210" s="10">
        <f>IFERROR(LARGE(Z210:AL210,1),0)+IFERROR(LARGE(Z210:AL210,2),0)</f>
        <v>0</v>
      </c>
      <c r="Y210" s="10">
        <f>IFERROR(LARGE(Z210:AL210,3),0)+IFERROR(LARGE(Z210:AL210,4),0)</f>
        <v>0</v>
      </c>
      <c r="Z210" s="14" t="str">
        <f>IFERROR(VLOOKUP(A210,'Wiosenne 360 M'!$L$2:$R$18,7,0),"")</f>
        <v/>
      </c>
      <c r="AA210" s="36" t="str">
        <f>IFERROR(VLOOKUP(A210,'NMnO M'!$AX$5:$BD$43,7,0),"")</f>
        <v/>
      </c>
      <c r="AB210" s="36" t="str">
        <f>IFERROR(VLOOKUP(A210,'XI Szago M'!$J$3:$Q$50,7,0),"")</f>
        <v/>
      </c>
      <c r="AC210" s="14" t="str">
        <f>IFERROR(VLOOKUP($A210,'H51 100 M'!$AC$6:$AJ$153,7,0),"")</f>
        <v/>
      </c>
      <c r="AD210" s="14" t="str">
        <f>IFERROR(VLOOKUP($A210,'Harce M'!$K$6:$Q$26,7,0),"")</f>
        <v/>
      </c>
      <c r="AE210" s="14" t="str">
        <f>IFERROR(VLOOKUP($A210,'Grassor TR150 M'!$BL$4:$BR$10,7,0),"")</f>
        <v/>
      </c>
      <c r="AF210" s="36" t="str">
        <f>IFERROR(VLOOKUP($A210,'Pazur M'!$P$3:$V$29,7,0),"")</f>
        <v/>
      </c>
      <c r="AG210" s="14" t="str">
        <f>IFERROR(VLOOKUP($A210,'Szaga TR100 M'!$J$2:$P$25,7,0),"")</f>
        <v/>
      </c>
      <c r="AH210" s="36" t="str">
        <f>IFERROR(VLOOKUP($A210,'Odyseja M'!$G$2:$M$15,7,0),"")</f>
        <v/>
      </c>
      <c r="AI210" s="36" t="str">
        <f>IFERROR(VLOOKUP($A210,'Trudy M'!$K$2:$Q$18,7,0),"")</f>
        <v/>
      </c>
      <c r="AJ210" s="14" t="str">
        <f>IFERROR(VLOOKUP($A210,'H52 100 M'!$AC$6:$AI$201,7,0),"")</f>
        <v/>
      </c>
      <c r="AK210" s="14" t="str">
        <f>IFERROR(VLOOKUP($A210,'Azymut Orient M'!$O$2:$U$23,7,0),"")</f>
        <v/>
      </c>
      <c r="AL210" s="14" t="str">
        <f>IFERROR(VLOOKUP($A210,'Masakra TR100 M'!$AB$5:$AH$14,7,0),"")</f>
        <v/>
      </c>
      <c r="AM210" s="501">
        <f>MIN(COUNT(F210:W210)+MIN(COUNT(Z210:AL210)/2,2),6)</f>
        <v>1</v>
      </c>
      <c r="AN210" s="15">
        <f>COUNTIF(F210:W210,"=100")</f>
        <v>0</v>
      </c>
      <c r="AO210" s="15">
        <f>COUNTIF(Z210:AL210,"=50")</f>
        <v>0</v>
      </c>
    </row>
    <row r="211" spans="1:41">
      <c r="A211">
        <v>514</v>
      </c>
      <c r="B211" s="40" t="str">
        <f>VLOOKUP($A211,id!$C:$H,6,0)</f>
        <v>Widera Maciej</v>
      </c>
      <c r="C211" s="40" t="str">
        <f>VLOOKUP($A211,id!$C:$H,4,0)</f>
        <v>Wodzionka</v>
      </c>
      <c r="D211" s="2">
        <f>IF(E210=E211,D210,ROW(B209))</f>
        <v>209</v>
      </c>
      <c r="E211" s="11">
        <f>LARGE(F211:Y211,1)+LARGE(F211:Y211,2)+IFERROR(LARGE(F211:Y211,3),0)+IFERROR(LARGE(F211:Y211,4),0)+IFERROR(LARGE(F211:Y211,5),0)+IFERROR(LARGE(F211:Y211,6),0)</f>
        <v>66.033032442524032</v>
      </c>
      <c r="F211" s="14"/>
      <c r="G211" s="14"/>
      <c r="H211" s="14"/>
      <c r="I211" s="14"/>
      <c r="J211" s="37"/>
      <c r="K211" s="16"/>
      <c r="L211" s="14"/>
      <c r="M211" s="14"/>
      <c r="N211" s="14"/>
      <c r="O211" s="14"/>
      <c r="P211" s="14"/>
      <c r="Q211" s="14">
        <f>IFERROR(VLOOKUP($A211,'Korno M'!$BE$1:$BK$53,7,0),"")</f>
        <v>66.033032442524032</v>
      </c>
      <c r="R211" s="14" t="str">
        <f>IFERROR(VLOOKUP($A211,'Abentojra M'!$J$1:$P$48,7,0),"")</f>
        <v/>
      </c>
      <c r="S211" s="14" t="str">
        <f>IFERROR(VLOOKUP($A211,'Mordownik M'!$P$5:$V$54,7,0),"")</f>
        <v/>
      </c>
      <c r="T211" s="14" t="str">
        <f>IFERROR(VLOOKUP($A211,'XI Kompas M'!$M$1:$S$35,7,0),"")</f>
        <v/>
      </c>
      <c r="U211" s="14" t="str">
        <f>IFERROR(VLOOKUP($A211,'H52 200 M'!$AL$6:$AR$102,7,0),"")</f>
        <v/>
      </c>
      <c r="V211" s="14" t="str">
        <f>IFERROR(VLOOKUP($A211,'XII Szago M'!$AH$2:$AN$67,7,0),"")</f>
        <v/>
      </c>
      <c r="W211" s="14" t="str">
        <f>IFERROR(VLOOKUP($A211,'Masakra TR200 M'!$AN$5:$AT$34,7,0),"")</f>
        <v/>
      </c>
      <c r="X211" s="10">
        <f>IFERROR(LARGE(Z211:AL211,1),0)+IFERROR(LARGE(Z211:AL211,2),0)</f>
        <v>0</v>
      </c>
      <c r="Y211" s="10">
        <f>IFERROR(LARGE(Z211:AL211,3),0)+IFERROR(LARGE(Z211:AL211,4),0)</f>
        <v>0</v>
      </c>
      <c r="Z211" s="14"/>
      <c r="AA211" s="36"/>
      <c r="AB211" s="36"/>
      <c r="AC211" s="14"/>
      <c r="AD211" s="14"/>
      <c r="AE211" s="14"/>
      <c r="AF211" s="36"/>
      <c r="AG211" s="14"/>
      <c r="AH211" s="36"/>
      <c r="AI211" s="36" t="str">
        <f>IFERROR(VLOOKUP($A211,'Trudy M'!$K$2:$Q$18,7,0),"")</f>
        <v/>
      </c>
      <c r="AJ211" s="14" t="str">
        <f>IFERROR(VLOOKUP($A211,'H52 100 M'!$AC$6:$AI$201,7,0),"")</f>
        <v/>
      </c>
      <c r="AK211" s="14" t="str">
        <f>IFERROR(VLOOKUP($A211,'Azymut Orient M'!$O$2:$U$23,7,0),"")</f>
        <v/>
      </c>
      <c r="AL211" s="14" t="str">
        <f>IFERROR(VLOOKUP($A211,'Masakra TR100 M'!$AB$5:$AH$14,7,0),"")</f>
        <v/>
      </c>
      <c r="AM211" s="501">
        <f>MIN(COUNT(F211:W211)+MIN(COUNT(Z211:AL211)/2,2),6)</f>
        <v>1</v>
      </c>
      <c r="AN211" s="15">
        <f>COUNTIF(F211:W211,"=100")</f>
        <v>0</v>
      </c>
      <c r="AO211" s="15">
        <f>COUNTIF(Z211:AL211,"=50")</f>
        <v>0</v>
      </c>
    </row>
    <row r="212" spans="1:41">
      <c r="A212">
        <v>168</v>
      </c>
      <c r="B212" s="40" t="str">
        <f>VLOOKUP($A212,id!$C:$H,6,0)</f>
        <v>Marciniuk Adam</v>
      </c>
      <c r="C212" s="40" t="str">
        <f>VLOOKUP($A212,id!$C:$H,4,0)</f>
        <v>RADMOR Team</v>
      </c>
      <c r="D212" s="2">
        <f>IF(E211=E212,D211,ROW(B210))</f>
        <v>210</v>
      </c>
      <c r="E212" s="11">
        <f>LARGE(F212:Y212,1)+LARGE(F212:Y212,2)+IFERROR(LARGE(F212:Y212,3),0)+IFERROR(LARGE(F212:Y212,4),0)+IFERROR(LARGE(F212:Y212,5),0)+IFERROR(LARGE(F212:Y212,6),0)</f>
        <v>66.017373578883507</v>
      </c>
      <c r="F212" s="14"/>
      <c r="G212" s="14" t="str">
        <f>IFERROR(VLOOKUP($A212,'Złoto M'!AO:AU,7,0),"")</f>
        <v/>
      </c>
      <c r="H212" s="14">
        <f>IFERROR(VLOOKUP($A212,'H51 200 M'!$AL$6:$AS$99,7,0),"")</f>
        <v>66.017373578883507</v>
      </c>
      <c r="I212" s="14" t="str">
        <f>IFERROR(VLOOKUP($A212,'Dymno M'!$BD$3:$BJ$49,7,0),"")</f>
        <v/>
      </c>
      <c r="J212" s="37" t="str">
        <f>IFERROR(VLOOKUP($A212,'X Kompas M'!$L$2:$R$29,7,0),"")</f>
        <v/>
      </c>
      <c r="K212" s="16" t="str">
        <f>IFERROR(VLOOKUP($A212,'Dukty M'!$BH$2:$BN$42,7,0),"")</f>
        <v/>
      </c>
      <c r="L212" s="14" t="str">
        <f>IFERROR(VLOOKUP($A212,'Tropy M'!$O$2:$U$49,7,0),"")</f>
        <v/>
      </c>
      <c r="M212" s="14" t="str">
        <f>IFERROR(VLOOKUP($A212,'Grassor TR300 M'!$CR$4:$CX$37,7,0),"")</f>
        <v/>
      </c>
      <c r="N212" s="14" t="str">
        <f>IFERROR(VLOOKUP($A212,'BO M'!$S$4:$Y$46,7,0),"")</f>
        <v/>
      </c>
      <c r="O212" s="14" t="str">
        <f>IFERROR(VLOOKUP($A212,'Szaga TR150 M'!$J$2:$P$22,7,0),"")</f>
        <v/>
      </c>
      <c r="P212" s="14" t="str">
        <f>IFERROR(VLOOKUP($A212,'Rajd Konwalii M'!$L$2:$R$48,7,0),"")</f>
        <v/>
      </c>
      <c r="Q212" s="14" t="str">
        <f>IFERROR(VLOOKUP($A212,'Korno M'!$BE$1:$BK$53,7,0),"")</f>
        <v/>
      </c>
      <c r="R212" s="14" t="str">
        <f>IFERROR(VLOOKUP($A212,'Abentojra M'!$J$1:$P$48,7,0),"")</f>
        <v/>
      </c>
      <c r="S212" s="14" t="str">
        <f>IFERROR(VLOOKUP($A212,'Mordownik M'!$P$5:$V$54,7,0),"")</f>
        <v/>
      </c>
      <c r="T212" s="14" t="str">
        <f>IFERROR(VLOOKUP($A212,'XI Kompas M'!$M$1:$S$35,7,0),"")</f>
        <v/>
      </c>
      <c r="U212" s="14" t="str">
        <f>IFERROR(VLOOKUP($A212,'H52 200 M'!$AL$6:$AR$102,7,0),"")</f>
        <v/>
      </c>
      <c r="V212" s="14" t="str">
        <f>IFERROR(VLOOKUP($A212,'XII Szago M'!$AH$2:$AN$67,7,0),"")</f>
        <v/>
      </c>
      <c r="W212" s="14" t="str">
        <f>IFERROR(VLOOKUP($A212,'Masakra TR200 M'!$AN$5:$AT$34,7,0),"")</f>
        <v/>
      </c>
      <c r="X212" s="10">
        <f>IFERROR(LARGE(Z212:AL212,1),0)+IFERROR(LARGE(Z212:AL212,2),0)</f>
        <v>0</v>
      </c>
      <c r="Y212" s="10">
        <f>IFERROR(LARGE(Z212:AL212,3),0)+IFERROR(LARGE(Z212:AL212,4),0)</f>
        <v>0</v>
      </c>
      <c r="Z212" s="14" t="str">
        <f>IFERROR(VLOOKUP(A212,'Wiosenne 360 M'!$L$2:$R$18,7,0),"")</f>
        <v/>
      </c>
      <c r="AA212" s="36"/>
      <c r="AB212" s="36"/>
      <c r="AC212" s="14" t="str">
        <f>IFERROR(VLOOKUP($A212,'H51 100 M'!$AC$6:$AJ$153,7,0),"")</f>
        <v/>
      </c>
      <c r="AD212" s="14" t="str">
        <f>IFERROR(VLOOKUP($A212,'Harce M'!$K$6:$Q$26,7,0),"")</f>
        <v/>
      </c>
      <c r="AE212" s="14" t="str">
        <f>IFERROR(VLOOKUP($A212,'Grassor TR150 M'!$BL$4:$BR$10,7,0),"")</f>
        <v/>
      </c>
      <c r="AF212" s="36" t="str">
        <f>IFERROR(VLOOKUP($A212,'Pazur M'!$P$3:$V$29,7,0),"")</f>
        <v/>
      </c>
      <c r="AG212" s="14" t="str">
        <f>IFERROR(VLOOKUP($A212,'Szaga TR100 M'!$J$2:$P$25,7,0),"")</f>
        <v/>
      </c>
      <c r="AH212" s="36" t="str">
        <f>IFERROR(VLOOKUP($A212,'Odyseja M'!$G$2:$M$15,7,0),"")</f>
        <v/>
      </c>
      <c r="AI212" s="36" t="str">
        <f>IFERROR(VLOOKUP($A212,'Trudy M'!$K$2:$Q$18,7,0),"")</f>
        <v/>
      </c>
      <c r="AJ212" s="14" t="str">
        <f>IFERROR(VLOOKUP($A212,'H52 100 M'!$AC$6:$AI$201,7,0),"")</f>
        <v/>
      </c>
      <c r="AK212" s="14" t="str">
        <f>IFERROR(VLOOKUP($A212,'Azymut Orient M'!$O$2:$U$23,7,0),"")</f>
        <v/>
      </c>
      <c r="AL212" s="14" t="str">
        <f>IFERROR(VLOOKUP($A212,'Masakra TR100 M'!$AB$5:$AH$14,7,0),"")</f>
        <v/>
      </c>
      <c r="AM212" s="501">
        <f>MIN(COUNT(F212:W212)+MIN(COUNT(Z212:AL212)/2,2),6)</f>
        <v>1</v>
      </c>
      <c r="AN212" s="15">
        <f>COUNTIF(F212:W212,"=100")</f>
        <v>0</v>
      </c>
      <c r="AO212" s="15">
        <f>COUNTIF(Z212:AL212,"=50")</f>
        <v>0</v>
      </c>
    </row>
    <row r="213" spans="1:41">
      <c r="A213">
        <v>169</v>
      </c>
      <c r="B213" s="40" t="str">
        <f>VLOOKUP($A213,id!$C:$H,6,0)</f>
        <v>Marciniuk Rafał</v>
      </c>
      <c r="C213" s="40" t="str">
        <f>VLOOKUP($A213,id!$C:$H,4,0)</f>
        <v>PROGRESBIKE.COM</v>
      </c>
      <c r="D213" s="2">
        <f>IF(E212=E213,D212,ROW(B211))</f>
        <v>211</v>
      </c>
      <c r="E213" s="11">
        <f>LARGE(F213:Y213,1)+LARGE(F213:Y213,2)+IFERROR(LARGE(F213:Y213,3),0)+IFERROR(LARGE(F213:Y213,4),0)+IFERROR(LARGE(F213:Y213,5),0)+IFERROR(LARGE(F213:Y213,6),0)</f>
        <v>66.014268705346581</v>
      </c>
      <c r="F213" s="14"/>
      <c r="G213" s="14" t="str">
        <f>IFERROR(VLOOKUP($A213,'Złoto M'!AO:AU,7,0),"")</f>
        <v/>
      </c>
      <c r="H213" s="14">
        <f>IFERROR(VLOOKUP($A213,'H51 200 M'!$AL$6:$AS$99,7,0),"")</f>
        <v>66.014268705346581</v>
      </c>
      <c r="I213" s="14" t="str">
        <f>IFERROR(VLOOKUP($A213,'Dymno M'!$BD$3:$BJ$49,7,0),"")</f>
        <v/>
      </c>
      <c r="J213" s="37" t="str">
        <f>IFERROR(VLOOKUP($A213,'X Kompas M'!$L$2:$R$29,7,0),"")</f>
        <v/>
      </c>
      <c r="K213" s="16" t="str">
        <f>IFERROR(VLOOKUP($A213,'Dukty M'!$BH$2:$BN$42,7,0),"")</f>
        <v/>
      </c>
      <c r="L213" s="14" t="str">
        <f>IFERROR(VLOOKUP($A213,'Tropy M'!$O$2:$U$49,7,0),"")</f>
        <v/>
      </c>
      <c r="M213" s="14" t="str">
        <f>IFERROR(VLOOKUP($A213,'Grassor TR300 M'!$CR$4:$CX$37,7,0),"")</f>
        <v/>
      </c>
      <c r="N213" s="14" t="str">
        <f>IFERROR(VLOOKUP($A213,'BO M'!$S$4:$Y$46,7,0),"")</f>
        <v/>
      </c>
      <c r="O213" s="14" t="str">
        <f>IFERROR(VLOOKUP($A213,'Szaga TR150 M'!$J$2:$P$22,7,0),"")</f>
        <v/>
      </c>
      <c r="P213" s="14" t="str">
        <f>IFERROR(VLOOKUP($A213,'Rajd Konwalii M'!$L$2:$R$48,7,0),"")</f>
        <v/>
      </c>
      <c r="Q213" s="14" t="str">
        <f>IFERROR(VLOOKUP($A213,'Korno M'!$BE$1:$BK$53,7,0),"")</f>
        <v/>
      </c>
      <c r="R213" s="14" t="str">
        <f>IFERROR(VLOOKUP($A213,'Abentojra M'!$J$1:$P$48,7,0),"")</f>
        <v/>
      </c>
      <c r="S213" s="14" t="str">
        <f>IFERROR(VLOOKUP($A213,'Mordownik M'!$P$5:$V$54,7,0),"")</f>
        <v/>
      </c>
      <c r="T213" s="14" t="str">
        <f>IFERROR(VLOOKUP($A213,'XI Kompas M'!$M$1:$S$35,7,0),"")</f>
        <v/>
      </c>
      <c r="U213" s="14" t="str">
        <f>IFERROR(VLOOKUP($A213,'H52 200 M'!$AL$6:$AR$102,7,0),"")</f>
        <v/>
      </c>
      <c r="V213" s="14" t="str">
        <f>IFERROR(VLOOKUP($A213,'XII Szago M'!$AH$2:$AN$67,7,0),"")</f>
        <v/>
      </c>
      <c r="W213" s="14" t="str">
        <f>IFERROR(VLOOKUP($A213,'Masakra TR200 M'!$AN$5:$AT$34,7,0),"")</f>
        <v/>
      </c>
      <c r="X213" s="10">
        <f>IFERROR(LARGE(Z213:AL213,1),0)+IFERROR(LARGE(Z213:AL213,2),0)</f>
        <v>0</v>
      </c>
      <c r="Y213" s="10">
        <f>IFERROR(LARGE(Z213:AL213,3),0)+IFERROR(LARGE(Z213:AL213,4),0)</f>
        <v>0</v>
      </c>
      <c r="Z213" s="14" t="str">
        <f>IFERROR(VLOOKUP(A213,'Wiosenne 360 M'!$L$2:$R$18,7,0),"")</f>
        <v/>
      </c>
      <c r="AA213" s="36"/>
      <c r="AB213" s="36"/>
      <c r="AC213" s="14" t="str">
        <f>IFERROR(VLOOKUP($A213,'H51 100 M'!$AC$6:$AJ$153,7,0),"")</f>
        <v/>
      </c>
      <c r="AD213" s="14" t="str">
        <f>IFERROR(VLOOKUP($A213,'Harce M'!$K$6:$Q$26,7,0),"")</f>
        <v/>
      </c>
      <c r="AE213" s="14" t="str">
        <f>IFERROR(VLOOKUP($A213,'Grassor TR150 M'!$BL$4:$BR$10,7,0),"")</f>
        <v/>
      </c>
      <c r="AF213" s="36" t="str">
        <f>IFERROR(VLOOKUP($A213,'Pazur M'!$P$3:$V$29,7,0),"")</f>
        <v/>
      </c>
      <c r="AG213" s="14" t="str">
        <f>IFERROR(VLOOKUP($A213,'Szaga TR100 M'!$J$2:$P$25,7,0),"")</f>
        <v/>
      </c>
      <c r="AH213" s="36" t="str">
        <f>IFERROR(VLOOKUP($A213,'Odyseja M'!$G$2:$M$15,7,0),"")</f>
        <v/>
      </c>
      <c r="AI213" s="36" t="str">
        <f>IFERROR(VLOOKUP($A213,'Trudy M'!$K$2:$Q$18,7,0),"")</f>
        <v/>
      </c>
      <c r="AJ213" s="14" t="str">
        <f>IFERROR(VLOOKUP($A213,'H52 100 M'!$AC$6:$AI$201,7,0),"")</f>
        <v/>
      </c>
      <c r="AK213" s="14" t="str">
        <f>IFERROR(VLOOKUP($A213,'Azymut Orient M'!$O$2:$U$23,7,0),"")</f>
        <v/>
      </c>
      <c r="AL213" s="14" t="str">
        <f>IFERROR(VLOOKUP($A213,'Masakra TR100 M'!$AB$5:$AH$14,7,0),"")</f>
        <v/>
      </c>
      <c r="AM213" s="501">
        <f>MIN(COUNT(F213:W213)+MIN(COUNT(Z213:AL213)/2,2),6)</f>
        <v>1</v>
      </c>
      <c r="AN213" s="15">
        <f>COUNTIF(F213:W213,"=100")</f>
        <v>0</v>
      </c>
      <c r="AO213" s="15">
        <f>COUNTIF(Z213:AL213,"=50")</f>
        <v>0</v>
      </c>
    </row>
    <row r="214" spans="1:41">
      <c r="A214">
        <v>170</v>
      </c>
      <c r="B214" s="40" t="str">
        <f>VLOOKUP($A214,id!$C:$H,6,0)</f>
        <v>Brechelke Sławek</v>
      </c>
      <c r="C214" s="40">
        <f>VLOOKUP($A214,id!$C:$H,4,0)</f>
        <v>0</v>
      </c>
      <c r="D214" s="2">
        <f>IF(E213=E214,D213,ROW(B212))</f>
        <v>212</v>
      </c>
      <c r="E214" s="11">
        <f>LARGE(F214:Y214,1)+LARGE(F214:Y214,2)+IFERROR(LARGE(F214:Y214,3),0)+IFERROR(LARGE(F214:Y214,4),0)+IFERROR(LARGE(F214:Y214,5),0)+IFERROR(LARGE(F214:Y214,6),0)</f>
        <v>66.003403947495144</v>
      </c>
      <c r="F214" s="14"/>
      <c r="G214" s="14" t="str">
        <f>IFERROR(VLOOKUP($A214,'Złoto M'!AO:AU,7,0),"")</f>
        <v/>
      </c>
      <c r="H214" s="14">
        <f>IFERROR(VLOOKUP($A214,'H51 200 M'!$AL$6:$AS$99,7,0),"")</f>
        <v>66.003403947495144</v>
      </c>
      <c r="I214" s="14" t="str">
        <f>IFERROR(VLOOKUP($A214,'Dymno M'!$BD$3:$BJ$49,7,0),"")</f>
        <v/>
      </c>
      <c r="J214" s="37" t="str">
        <f>IFERROR(VLOOKUP($A214,'X Kompas M'!$L$2:$R$29,7,0),"")</f>
        <v/>
      </c>
      <c r="K214" s="16" t="str">
        <f>IFERROR(VLOOKUP($A214,'Dukty M'!$BH$2:$BN$42,7,0),"")</f>
        <v/>
      </c>
      <c r="L214" s="14" t="str">
        <f>IFERROR(VLOOKUP($A214,'Tropy M'!$O$2:$U$49,7,0),"")</f>
        <v/>
      </c>
      <c r="M214" s="14" t="str">
        <f>IFERROR(VLOOKUP($A214,'Grassor TR300 M'!$CR$4:$CX$37,7,0),"")</f>
        <v/>
      </c>
      <c r="N214" s="14" t="str">
        <f>IFERROR(VLOOKUP($A214,'BO M'!$S$4:$Y$46,7,0),"")</f>
        <v/>
      </c>
      <c r="O214" s="14" t="str">
        <f>IFERROR(VLOOKUP($A214,'Szaga TR150 M'!$J$2:$P$22,7,0),"")</f>
        <v/>
      </c>
      <c r="P214" s="14" t="str">
        <f>IFERROR(VLOOKUP($A214,'Rajd Konwalii M'!$L$2:$R$48,7,0),"")</f>
        <v/>
      </c>
      <c r="Q214" s="14" t="str">
        <f>IFERROR(VLOOKUP($A214,'Korno M'!$BE$1:$BK$53,7,0),"")</f>
        <v/>
      </c>
      <c r="R214" s="14" t="str">
        <f>IFERROR(VLOOKUP($A214,'Abentojra M'!$J$1:$P$48,7,0),"")</f>
        <v/>
      </c>
      <c r="S214" s="14" t="str">
        <f>IFERROR(VLOOKUP($A214,'Mordownik M'!$P$5:$V$54,7,0),"")</f>
        <v/>
      </c>
      <c r="T214" s="14" t="str">
        <f>IFERROR(VLOOKUP($A214,'XI Kompas M'!$M$1:$S$35,7,0),"")</f>
        <v/>
      </c>
      <c r="U214" s="14" t="str">
        <f>IFERROR(VLOOKUP($A214,'H52 200 M'!$AL$6:$AR$102,7,0),"")</f>
        <v/>
      </c>
      <c r="V214" s="14" t="str">
        <f>IFERROR(VLOOKUP($A214,'XII Szago M'!$AH$2:$AN$67,7,0),"")</f>
        <v/>
      </c>
      <c r="W214" s="14" t="str">
        <f>IFERROR(VLOOKUP($A214,'Masakra TR200 M'!$AN$5:$AT$34,7,0),"")</f>
        <v/>
      </c>
      <c r="X214" s="10">
        <f>IFERROR(LARGE(Z214:AL214,1),0)+IFERROR(LARGE(Z214:AL214,2),0)</f>
        <v>0</v>
      </c>
      <c r="Y214" s="10">
        <f>IFERROR(LARGE(Z214:AL214,3),0)+IFERROR(LARGE(Z214:AL214,4),0)</f>
        <v>0</v>
      </c>
      <c r="Z214" s="14" t="str">
        <f>IFERROR(VLOOKUP(A214,'Wiosenne 360 M'!$L$2:$R$18,7,0),"")</f>
        <v/>
      </c>
      <c r="AA214" s="36"/>
      <c r="AB214" s="36"/>
      <c r="AC214" s="14" t="str">
        <f>IFERROR(VLOOKUP($A214,'H51 100 M'!$AC$6:$AJ$153,7,0),"")</f>
        <v/>
      </c>
      <c r="AD214" s="14" t="str">
        <f>IFERROR(VLOOKUP($A214,'Harce M'!$K$6:$Q$26,7,0),"")</f>
        <v/>
      </c>
      <c r="AE214" s="14" t="str">
        <f>IFERROR(VLOOKUP($A214,'Grassor TR150 M'!$BL$4:$BR$10,7,0),"")</f>
        <v/>
      </c>
      <c r="AF214" s="36" t="str">
        <f>IFERROR(VLOOKUP($A214,'Pazur M'!$P$3:$V$29,7,0),"")</f>
        <v/>
      </c>
      <c r="AG214" s="14" t="str">
        <f>IFERROR(VLOOKUP($A214,'Szaga TR100 M'!$J$2:$P$25,7,0),"")</f>
        <v/>
      </c>
      <c r="AH214" s="36" t="str">
        <f>IFERROR(VLOOKUP($A214,'Odyseja M'!$G$2:$M$15,7,0),"")</f>
        <v/>
      </c>
      <c r="AI214" s="36" t="str">
        <f>IFERROR(VLOOKUP($A214,'Trudy M'!$K$2:$Q$18,7,0),"")</f>
        <v/>
      </c>
      <c r="AJ214" s="14" t="str">
        <f>IFERROR(VLOOKUP($A214,'H52 100 M'!$AC$6:$AI$201,7,0),"")</f>
        <v/>
      </c>
      <c r="AK214" s="14" t="str">
        <f>IFERROR(VLOOKUP($A214,'Azymut Orient M'!$O$2:$U$23,7,0),"")</f>
        <v/>
      </c>
      <c r="AL214" s="14" t="str">
        <f>IFERROR(VLOOKUP($A214,'Masakra TR100 M'!$AB$5:$AH$14,7,0),"")</f>
        <v/>
      </c>
      <c r="AM214" s="501">
        <f>MIN(COUNT(F214:W214)+MIN(COUNT(Z214:AL214)/2,2),6)</f>
        <v>1</v>
      </c>
      <c r="AN214" s="15">
        <f>COUNTIF(F214:W214,"=100")</f>
        <v>0</v>
      </c>
      <c r="AO214" s="15">
        <f>COUNTIF(Z214:AL214,"=50")</f>
        <v>0</v>
      </c>
    </row>
    <row r="215" spans="1:41">
      <c r="A215">
        <v>728</v>
      </c>
      <c r="B215" s="40" t="str">
        <f>VLOOKUP($A215,id!$C:$H,6,0)</f>
        <v>Kauss Dawid</v>
      </c>
      <c r="C215" s="40">
        <f>VLOOKUP($A215,id!$C:$H,4,0)</f>
        <v>0</v>
      </c>
      <c r="D215" s="2">
        <f>IF(E214=E215,D214,ROW(B213))</f>
        <v>213</v>
      </c>
      <c r="E215" s="11">
        <f>LARGE(F215:Y215,1)+LARGE(F215:Y215,2)+IFERROR(LARGE(F215:Y215,3),0)+IFERROR(LARGE(F215:Y215,4),0)+IFERROR(LARGE(F215:Y215,5),0)+IFERROR(LARGE(F215:Y215,6),0)</f>
        <v>65.782463475534499</v>
      </c>
      <c r="F215" s="14"/>
      <c r="G215" s="14"/>
      <c r="H215" s="14"/>
      <c r="I215" s="14"/>
      <c r="J215" s="37"/>
      <c r="K215" s="16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>
        <f>IFERROR(VLOOKUP($A215,'XII Szago M'!$AH$2:$AN$67,7,0),"")</f>
        <v>65.782463475534499</v>
      </c>
      <c r="W215" s="14" t="str">
        <f>IFERROR(VLOOKUP($A215,'Masakra TR200 M'!$AN$5:$AT$34,7,0),"")</f>
        <v/>
      </c>
      <c r="X215" s="10">
        <f>IFERROR(LARGE(Z215:AL215,1),0)+IFERROR(LARGE(Z215:AL215,2),0)</f>
        <v>0</v>
      </c>
      <c r="Y215" s="10">
        <f>IFERROR(LARGE(Z215:AL215,3),0)+IFERROR(LARGE(Z215:AL215,4),0)</f>
        <v>0</v>
      </c>
      <c r="Z215" s="14"/>
      <c r="AA215" s="36"/>
      <c r="AB215" s="36"/>
      <c r="AC215" s="14"/>
      <c r="AD215" s="14"/>
      <c r="AE215" s="14"/>
      <c r="AF215" s="36"/>
      <c r="AG215" s="14"/>
      <c r="AH215" s="36"/>
      <c r="AI215" s="36"/>
      <c r="AJ215" s="14"/>
      <c r="AK215" s="14" t="str">
        <f>IFERROR(VLOOKUP($A215,'Azymut Orient M'!$O$2:$U$23,7,0),"")</f>
        <v/>
      </c>
      <c r="AL215" s="14" t="str">
        <f>IFERROR(VLOOKUP($A215,'Masakra TR100 M'!$AB$5:$AH$14,7,0),"")</f>
        <v/>
      </c>
      <c r="AM215" s="501">
        <f>MIN(COUNT(F215:W215)+MIN(COUNT(Z215:AL215)/2,2),6)</f>
        <v>1</v>
      </c>
      <c r="AN215" s="15">
        <f>COUNTIF(F215:W215,"=100")</f>
        <v>0</v>
      </c>
      <c r="AO215" s="15">
        <f>COUNTIF(Z215:AL215,"=50")</f>
        <v>0</v>
      </c>
    </row>
    <row r="216" spans="1:41">
      <c r="A216">
        <v>547</v>
      </c>
      <c r="B216" s="40" t="str">
        <f>VLOOKUP($A216,id!$C:$H,6,0)</f>
        <v>Jaśkiewicz Piotr</v>
      </c>
      <c r="C216" s="40" t="str">
        <f>VLOOKUP($A216,id!$C:$H,4,0)</f>
        <v>Lunatycy</v>
      </c>
      <c r="D216" s="2">
        <f>IF(E215=E216,D215,ROW(B214))</f>
        <v>214</v>
      </c>
      <c r="E216" s="11">
        <f>LARGE(F216:Y216,1)+LARGE(F216:Y216,2)+IFERROR(LARGE(F216:Y216,3),0)+IFERROR(LARGE(F216:Y216,4),0)+IFERROR(LARGE(F216:Y216,5),0)+IFERROR(LARGE(F216:Y216,6),0)</f>
        <v>65.728438228438208</v>
      </c>
      <c r="F216" s="14"/>
      <c r="G216" s="14"/>
      <c r="H216" s="14"/>
      <c r="I216" s="14"/>
      <c r="J216" s="37"/>
      <c r="K216" s="16"/>
      <c r="L216" s="14"/>
      <c r="M216" s="14"/>
      <c r="N216" s="14" t="str">
        <f>IFERROR(VLOOKUP($A216,'BO M'!$S$4:$Y$46,7,0),"")</f>
        <v/>
      </c>
      <c r="O216" s="14" t="str">
        <f>IFERROR(VLOOKUP($A216,'Szaga TR150 M'!$J$2:$P$22,7,0),"")</f>
        <v/>
      </c>
      <c r="P216" s="14" t="str">
        <f>IFERROR(VLOOKUP($A216,'Rajd Konwalii M'!$L$2:$R$48,7,0),"")</f>
        <v/>
      </c>
      <c r="Q216" s="14" t="str">
        <f>IFERROR(VLOOKUP($A216,'Korno M'!$BE$1:$BK$53,7,0),"")</f>
        <v/>
      </c>
      <c r="R216" s="14" t="str">
        <f>IFERROR(VLOOKUP($A216,'Abentojra M'!$J$1:$P$48,7,0),"")</f>
        <v/>
      </c>
      <c r="S216" s="14">
        <f>IFERROR(VLOOKUP($A216,'Mordownik M'!$P$5:$V$54,7,0),"")</f>
        <v>65.728438228438208</v>
      </c>
      <c r="T216" s="14" t="str">
        <f>IFERROR(VLOOKUP($A216,'XI Kompas M'!$M$1:$S$35,7,0),"")</f>
        <v/>
      </c>
      <c r="U216" s="14" t="str">
        <f>IFERROR(VLOOKUP($A216,'H52 200 M'!$AL$6:$AR$102,7,0),"")</f>
        <v/>
      </c>
      <c r="V216" s="14" t="str">
        <f>IFERROR(VLOOKUP($A216,'XII Szago M'!$AH$2:$AN$67,7,0),"")</f>
        <v/>
      </c>
      <c r="W216" s="14" t="str">
        <f>IFERROR(VLOOKUP($A216,'Masakra TR200 M'!$AN$5:$AT$34,7,0),"")</f>
        <v/>
      </c>
      <c r="X216" s="10">
        <f>IFERROR(LARGE(Z216:AL216,1),0)+IFERROR(LARGE(Z216:AL216,2),0)</f>
        <v>0</v>
      </c>
      <c r="Y216" s="10">
        <f>IFERROR(LARGE(Z216:AL216,3),0)+IFERROR(LARGE(Z216:AL216,4),0)</f>
        <v>0</v>
      </c>
      <c r="Z216" s="14"/>
      <c r="AA216" s="36"/>
      <c r="AB216" s="36"/>
      <c r="AC216" s="14"/>
      <c r="AD216" s="14"/>
      <c r="AE216" s="14"/>
      <c r="AF216" s="36" t="str">
        <f>IFERROR(VLOOKUP($A216,'Pazur M'!$P$3:$V$29,7,0),"")</f>
        <v/>
      </c>
      <c r="AG216" s="14" t="str">
        <f>IFERROR(VLOOKUP($A216,'Szaga TR100 M'!$J$2:$P$25,7,0),"")</f>
        <v/>
      </c>
      <c r="AH216" s="36" t="str">
        <f>IFERROR(VLOOKUP($A216,'Odyseja M'!$G$2:$M$15,7,0),"")</f>
        <v/>
      </c>
      <c r="AI216" s="36" t="str">
        <f>IFERROR(VLOOKUP($A216,'Trudy M'!$K$2:$Q$18,7,0),"")</f>
        <v/>
      </c>
      <c r="AJ216" s="14" t="str">
        <f>IFERROR(VLOOKUP($A216,'H52 100 M'!$AC$6:$AI$201,7,0),"")</f>
        <v/>
      </c>
      <c r="AK216" s="14" t="str">
        <f>IFERROR(VLOOKUP($A216,'Azymut Orient M'!$O$2:$U$23,7,0),"")</f>
        <v/>
      </c>
      <c r="AL216" s="14" t="str">
        <f>IFERROR(VLOOKUP($A216,'Masakra TR100 M'!$AB$5:$AH$14,7,0),"")</f>
        <v/>
      </c>
      <c r="AM216" s="501">
        <f>MIN(COUNT(F216:W216)+MIN(COUNT(Z216:AL216)/2,2),6)</f>
        <v>1</v>
      </c>
      <c r="AN216" s="15">
        <f>COUNTIF(F216:W216,"=100")</f>
        <v>0</v>
      </c>
      <c r="AO216" s="15">
        <f>COUNTIF(Z216:AL216,"=50")</f>
        <v>0</v>
      </c>
    </row>
    <row r="217" spans="1:41">
      <c r="A217">
        <v>537</v>
      </c>
      <c r="B217" s="40" t="str">
        <f>VLOOKUP($A217,id!$C:$H,6,0)</f>
        <v>Koźmiński Paweł</v>
      </c>
      <c r="C217" s="40">
        <f>VLOOKUP($A217,id!$C:$H,4,0)</f>
        <v>0</v>
      </c>
      <c r="D217" s="2">
        <f>IF(E216=E217,D216,ROW(B215))</f>
        <v>215</v>
      </c>
      <c r="E217" s="11">
        <f>LARGE(F217:Y217,1)+LARGE(F217:Y217,2)+IFERROR(LARGE(F217:Y217,3),0)+IFERROR(LARGE(F217:Y217,4),0)+IFERROR(LARGE(F217:Y217,5),0)+IFERROR(LARGE(F217:Y217,6),0)</f>
        <v>65.226365297421708</v>
      </c>
      <c r="F217" s="14"/>
      <c r="G217" s="14"/>
      <c r="H217" s="14"/>
      <c r="I217" s="14"/>
      <c r="J217" s="37"/>
      <c r="K217" s="16"/>
      <c r="L217" s="14"/>
      <c r="M217" s="14"/>
      <c r="N217" s="14"/>
      <c r="O217" s="14"/>
      <c r="P217" s="14"/>
      <c r="Q217" s="14"/>
      <c r="R217" s="14">
        <f>IFERROR(VLOOKUP($A217,'Abentojra M'!$J$1:$P$48,7,0),"")</f>
        <v>65.226365297421708</v>
      </c>
      <c r="S217" s="14" t="str">
        <f>IFERROR(VLOOKUP($A217,'Mordownik M'!$P$5:$V$54,7,0),"")</f>
        <v/>
      </c>
      <c r="T217" s="14" t="str">
        <f>IFERROR(VLOOKUP($A217,'XI Kompas M'!$M$1:$S$35,7,0),"")</f>
        <v/>
      </c>
      <c r="U217" s="14" t="str">
        <f>IFERROR(VLOOKUP($A217,'H52 200 M'!$AL$6:$AR$102,7,0),"")</f>
        <v/>
      </c>
      <c r="V217" s="14" t="str">
        <f>IFERROR(VLOOKUP($A217,'XII Szago M'!$AH$2:$AN$67,7,0),"")</f>
        <v/>
      </c>
      <c r="W217" s="14" t="str">
        <f>IFERROR(VLOOKUP($A217,'Masakra TR200 M'!$AN$5:$AT$34,7,0),"")</f>
        <v/>
      </c>
      <c r="X217" s="10">
        <f>IFERROR(LARGE(Z217:AL217,1),0)+IFERROR(LARGE(Z217:AL217,2),0)</f>
        <v>0</v>
      </c>
      <c r="Y217" s="10">
        <f>IFERROR(LARGE(Z217:AL217,3),0)+IFERROR(LARGE(Z217:AL217,4),0)</f>
        <v>0</v>
      </c>
      <c r="Z217" s="14"/>
      <c r="AA217" s="36"/>
      <c r="AB217" s="36"/>
      <c r="AC217" s="14"/>
      <c r="AD217" s="14"/>
      <c r="AE217" s="14"/>
      <c r="AF217" s="36"/>
      <c r="AG217" s="14"/>
      <c r="AH217" s="36"/>
      <c r="AI217" s="36" t="str">
        <f>IFERROR(VLOOKUP($A217,'Trudy M'!$K$2:$Q$18,7,0),"")</f>
        <v/>
      </c>
      <c r="AJ217" s="14" t="str">
        <f>IFERROR(VLOOKUP($A217,'H52 100 M'!$AC$6:$AI$201,7,0),"")</f>
        <v/>
      </c>
      <c r="AK217" s="14" t="str">
        <f>IFERROR(VLOOKUP($A217,'Azymut Orient M'!$O$2:$U$23,7,0),"")</f>
        <v/>
      </c>
      <c r="AL217" s="14" t="str">
        <f>IFERROR(VLOOKUP($A217,'Masakra TR100 M'!$AB$5:$AH$14,7,0),"")</f>
        <v/>
      </c>
      <c r="AM217" s="501">
        <f>MIN(COUNT(F217:W217)+MIN(COUNT(Z217:AL217)/2,2),6)</f>
        <v>1</v>
      </c>
      <c r="AN217" s="15">
        <f>COUNTIF(F217:W217,"=100")</f>
        <v>0</v>
      </c>
      <c r="AO217" s="15">
        <f>COUNTIF(Z217:AL217,"=50")</f>
        <v>0</v>
      </c>
    </row>
    <row r="218" spans="1:41">
      <c r="A218">
        <v>268</v>
      </c>
      <c r="B218" s="40" t="str">
        <f>VLOOKUP($A218,id!$C:$H,6,0)</f>
        <v>Klucznik Jarek</v>
      </c>
      <c r="C218" s="40">
        <f>VLOOKUP($A218,id!$C:$H,4,0)</f>
        <v>0</v>
      </c>
      <c r="D218" s="2">
        <f>IF(E217=E218,D217,ROW(B216))</f>
        <v>216</v>
      </c>
      <c r="E218" s="11">
        <f>LARGE(F218:Y218,1)+LARGE(F218:Y218,2)+IFERROR(LARGE(F218:Y218,3),0)+IFERROR(LARGE(F218:Y218,4),0)+IFERROR(LARGE(F218:Y218,5),0)+IFERROR(LARGE(F218:Y218,6),0)</f>
        <v>64.286499731086678</v>
      </c>
      <c r="F218" s="14"/>
      <c r="G218" s="14" t="str">
        <f>IFERROR(VLOOKUP($A218,'Złoto M'!AO:AU,7,0),"")</f>
        <v/>
      </c>
      <c r="H218" s="14" t="str">
        <f>IFERROR(VLOOKUP($A218,'H51 200 M'!$AL$6:$AS$99,7,0),"")</f>
        <v/>
      </c>
      <c r="I218" s="14" t="str">
        <f>IFERROR(VLOOKUP($A218,'Dymno M'!$BD$3:$BJ$49,7,0),"")</f>
        <v/>
      </c>
      <c r="J218" s="37" t="str">
        <f>IFERROR(VLOOKUP($A218,'X Kompas M'!$L$2:$R$29,7,0),"")</f>
        <v/>
      </c>
      <c r="K218" s="16" t="str">
        <f>IFERROR(VLOOKUP($A218,'Dukty M'!$BH$2:$BN$42,7,0),"")</f>
        <v/>
      </c>
      <c r="L218" s="14" t="str">
        <f>IFERROR(VLOOKUP($A218,'Tropy M'!$O$2:$U$49,7,0),"")</f>
        <v/>
      </c>
      <c r="M218" s="14" t="str">
        <f>IFERROR(VLOOKUP($A218,'Grassor TR300 M'!$CR$4:$CX$37,7,0),"")</f>
        <v/>
      </c>
      <c r="N218" s="14" t="str">
        <f>IFERROR(VLOOKUP($A218,'BO M'!$S$4:$Y$46,7,0),"")</f>
        <v/>
      </c>
      <c r="O218" s="14" t="str">
        <f>IFERROR(VLOOKUP($A218,'Szaga TR150 M'!$J$2:$P$22,7,0),"")</f>
        <v/>
      </c>
      <c r="P218" s="14" t="str">
        <f>IFERROR(VLOOKUP($A218,'Rajd Konwalii M'!$L$2:$R$48,7,0),"")</f>
        <v/>
      </c>
      <c r="Q218" s="14" t="str">
        <f>IFERROR(VLOOKUP($A218,'Korno M'!$BE$1:$BK$53,7,0),"")</f>
        <v/>
      </c>
      <c r="R218" s="14" t="str">
        <f>IFERROR(VLOOKUP($A218,'Abentojra M'!$J$1:$P$48,7,0),"")</f>
        <v/>
      </c>
      <c r="S218" s="14" t="str">
        <f>IFERROR(VLOOKUP($A218,'Mordownik M'!$P$5:$V$54,7,0),"")</f>
        <v/>
      </c>
      <c r="T218" s="14" t="str">
        <f>IFERROR(VLOOKUP($A218,'XI Kompas M'!$M$1:$S$35,7,0),"")</f>
        <v/>
      </c>
      <c r="U218" s="14" t="str">
        <f>IFERROR(VLOOKUP($A218,'H52 200 M'!$AL$6:$AR$102,7,0),"")</f>
        <v/>
      </c>
      <c r="V218" s="14" t="str">
        <f>IFERROR(VLOOKUP($A218,'XII Szago M'!$AH$2:$AN$67,7,0),"")</f>
        <v/>
      </c>
      <c r="W218" s="14" t="str">
        <f>IFERROR(VLOOKUP($A218,'Masakra TR200 M'!$AN$5:$AT$34,7,0),"")</f>
        <v/>
      </c>
      <c r="X218" s="10">
        <f>IFERROR(LARGE(Z218:AL218,1),0)+IFERROR(LARGE(Z218:AL218,2),0)</f>
        <v>64.286499731086678</v>
      </c>
      <c r="Y218" s="10">
        <f>IFERROR(LARGE(Z218:AL218,3),0)+IFERROR(LARGE(Z218:AL218,4),0)</f>
        <v>0</v>
      </c>
      <c r="Z218" s="14" t="str">
        <f>IFERROR(VLOOKUP(A218,'Wiosenne 360 M'!$L$2:$R$18,7,0),"")</f>
        <v/>
      </c>
      <c r="AA218" s="36"/>
      <c r="AB218" s="36"/>
      <c r="AC218" s="14">
        <f>IFERROR(VLOOKUP($A218,'H51 100 M'!$AC$6:$AJ$153,7,0),"")</f>
        <v>25.104373700462403</v>
      </c>
      <c r="AD218" s="14" t="str">
        <f>IFERROR(VLOOKUP($A218,'Harce M'!$K$6:$Q$26,7,0),"")</f>
        <v/>
      </c>
      <c r="AE218" s="14" t="str">
        <f>IFERROR(VLOOKUP($A218,'Grassor TR150 M'!$BL$4:$BR$10,7,0),"")</f>
        <v/>
      </c>
      <c r="AF218" s="36" t="str">
        <f>IFERROR(VLOOKUP($A218,'Pazur M'!$P$3:$V$29,7,0),"")</f>
        <v/>
      </c>
      <c r="AG218" s="14" t="str">
        <f>IFERROR(VLOOKUP($A218,'Szaga TR100 M'!$J$2:$P$25,7,0),"")</f>
        <v/>
      </c>
      <c r="AH218" s="36" t="str">
        <f>IFERROR(VLOOKUP($A218,'Odyseja M'!$G$2:$M$15,7,0),"")</f>
        <v/>
      </c>
      <c r="AI218" s="36" t="str">
        <f>IFERROR(VLOOKUP($A218,'Trudy M'!$K$2:$Q$18,7,0),"")</f>
        <v/>
      </c>
      <c r="AJ218" s="14">
        <f>IFERROR(VLOOKUP($A218,'H52 100 M'!$AC$6:$AI$201,7,0),"")</f>
        <v>39.182126030624282</v>
      </c>
      <c r="AK218" s="14" t="str">
        <f>IFERROR(VLOOKUP($A218,'Azymut Orient M'!$O$2:$U$23,7,0),"")</f>
        <v/>
      </c>
      <c r="AL218" s="14" t="str">
        <f>IFERROR(VLOOKUP($A218,'Masakra TR100 M'!$AB$5:$AH$14,7,0),"")</f>
        <v/>
      </c>
      <c r="AM218" s="501">
        <f>MIN(COUNT(F218:W218)+MIN(COUNT(Z218:AL218)/2,2),6)</f>
        <v>1</v>
      </c>
      <c r="AN218" s="15">
        <f>COUNTIF(F218:W218,"=100")</f>
        <v>0</v>
      </c>
      <c r="AO218" s="15">
        <f>COUNTIF(Z218:AL218,"=50")</f>
        <v>0</v>
      </c>
    </row>
    <row r="219" spans="1:41">
      <c r="A219">
        <v>76</v>
      </c>
      <c r="B219" s="40" t="str">
        <f>VLOOKUP($A219,id!$C:$H,6,0)</f>
        <v>Stefański Tomasy</v>
      </c>
      <c r="C219" s="40" t="str">
        <f>VLOOKUP($A219,id!$C:$H,4,0)</f>
        <v>Welocypedy</v>
      </c>
      <c r="D219" s="2">
        <f>IF(E218=E219,D218,ROW(B217))</f>
        <v>217</v>
      </c>
      <c r="E219" s="11">
        <f>LARGE(F219:Y219,1)+LARGE(F219:Y219,2)+IFERROR(LARGE(F219:Y219,3),0)+IFERROR(LARGE(F219:Y219,4),0)+IFERROR(LARGE(F219:Y219,5),0)+IFERROR(LARGE(F219:Y219,6),0)</f>
        <v>64.260808926080884</v>
      </c>
      <c r="F219" s="14"/>
      <c r="G219" s="14">
        <f>IFERROR(VLOOKUP($A219,'Złoto M'!AO:AU,7,0),"")</f>
        <v>64.260808926080884</v>
      </c>
      <c r="H219" s="14" t="str">
        <f>IFERROR(VLOOKUP($A219,'H51 200 M'!$AL$6:$AS$99,7,0),"")</f>
        <v/>
      </c>
      <c r="I219" s="14" t="str">
        <f>IFERROR(VLOOKUP($A219,'Dymno M'!$BD$3:$BJ$49,7,0),"")</f>
        <v/>
      </c>
      <c r="J219" s="37" t="str">
        <f>IFERROR(VLOOKUP($A219,'X Kompas M'!$L$2:$R$29,7,0),"")</f>
        <v/>
      </c>
      <c r="K219" s="16" t="str">
        <f>IFERROR(VLOOKUP($A219,'Dukty M'!$BH$2:$BN$42,7,0),"")</f>
        <v/>
      </c>
      <c r="L219" s="14" t="str">
        <f>IFERROR(VLOOKUP($A219,'Tropy M'!$O$2:$U$49,7,0),"")</f>
        <v/>
      </c>
      <c r="M219" s="14" t="str">
        <f>IFERROR(VLOOKUP($A219,'Grassor TR300 M'!$CR$4:$CX$37,7,0),"")</f>
        <v/>
      </c>
      <c r="N219" s="14" t="str">
        <f>IFERROR(VLOOKUP($A219,'BO M'!$S$4:$Y$46,7,0),"")</f>
        <v/>
      </c>
      <c r="O219" s="14" t="str">
        <f>IFERROR(VLOOKUP($A219,'Szaga TR150 M'!$J$2:$P$22,7,0),"")</f>
        <v/>
      </c>
      <c r="P219" s="14" t="str">
        <f>IFERROR(VLOOKUP($A219,'Rajd Konwalii M'!$L$2:$R$48,7,0),"")</f>
        <v/>
      </c>
      <c r="Q219" s="14" t="str">
        <f>IFERROR(VLOOKUP($A219,'Korno M'!$BE$1:$BK$53,7,0),"")</f>
        <v/>
      </c>
      <c r="R219" s="14" t="str">
        <f>IFERROR(VLOOKUP($A219,'Abentojra M'!$J$1:$P$48,7,0),"")</f>
        <v/>
      </c>
      <c r="S219" s="14" t="str">
        <f>IFERROR(VLOOKUP($A219,'Mordownik M'!$P$5:$V$54,7,0),"")</f>
        <v/>
      </c>
      <c r="T219" s="14" t="str">
        <f>IFERROR(VLOOKUP($A219,'XI Kompas M'!$M$1:$S$35,7,0),"")</f>
        <v/>
      </c>
      <c r="U219" s="14" t="str">
        <f>IFERROR(VLOOKUP($A219,'H52 200 M'!$AL$6:$AR$102,7,0),"")</f>
        <v/>
      </c>
      <c r="V219" s="14" t="str">
        <f>IFERROR(VLOOKUP($A219,'XII Szago M'!$AH$2:$AN$67,7,0),"")</f>
        <v/>
      </c>
      <c r="W219" s="14" t="str">
        <f>IFERROR(VLOOKUP($A219,'Masakra TR200 M'!$AN$5:$AT$34,7,0),"")</f>
        <v/>
      </c>
      <c r="X219" s="10">
        <f>IFERROR(LARGE(Z219:AL219,1),0)+IFERROR(LARGE(Z219:AL219,2),0)</f>
        <v>0</v>
      </c>
      <c r="Y219" s="10">
        <f>IFERROR(LARGE(Z219:AL219,3),0)+IFERROR(LARGE(Z219:AL219,4),0)</f>
        <v>0</v>
      </c>
      <c r="Z219" s="14" t="str">
        <f>IFERROR(VLOOKUP(A219,'Wiosenne 360 M'!$L$2:$R$18,7,0),"")</f>
        <v/>
      </c>
      <c r="AA219" s="36" t="str">
        <f>IFERROR(VLOOKUP(A219,'NMnO M'!$AX$5:$BD$43,7,0),"")</f>
        <v/>
      </c>
      <c r="AB219" s="36" t="str">
        <f>IFERROR(VLOOKUP(A219,'XI Szago M'!$J$3:$Q$50,7,0),"")</f>
        <v/>
      </c>
      <c r="AC219" s="14" t="str">
        <f>IFERROR(VLOOKUP($A219,'H51 100 M'!$AC$6:$AJ$153,7,0),"")</f>
        <v/>
      </c>
      <c r="AD219" s="14" t="str">
        <f>IFERROR(VLOOKUP($A219,'Harce M'!$K$6:$Q$26,7,0),"")</f>
        <v/>
      </c>
      <c r="AE219" s="14" t="str">
        <f>IFERROR(VLOOKUP($A219,'Grassor TR150 M'!$BL$4:$BR$10,7,0),"")</f>
        <v/>
      </c>
      <c r="AF219" s="36" t="str">
        <f>IFERROR(VLOOKUP($A219,'Pazur M'!$P$3:$V$29,7,0),"")</f>
        <v/>
      </c>
      <c r="AG219" s="14" t="str">
        <f>IFERROR(VLOOKUP($A219,'Szaga TR100 M'!$J$2:$P$25,7,0),"")</f>
        <v/>
      </c>
      <c r="AH219" s="36" t="str">
        <f>IFERROR(VLOOKUP($A219,'Odyseja M'!$G$2:$M$15,7,0),"")</f>
        <v/>
      </c>
      <c r="AI219" s="36" t="str">
        <f>IFERROR(VLOOKUP($A219,'Trudy M'!$K$2:$Q$18,7,0),"")</f>
        <v/>
      </c>
      <c r="AJ219" s="14" t="str">
        <f>IFERROR(VLOOKUP($A219,'H52 100 M'!$AC$6:$AI$201,7,0),"")</f>
        <v/>
      </c>
      <c r="AK219" s="14" t="str">
        <f>IFERROR(VLOOKUP($A219,'Azymut Orient M'!$O$2:$U$23,7,0),"")</f>
        <v/>
      </c>
      <c r="AL219" s="14" t="str">
        <f>IFERROR(VLOOKUP($A219,'Masakra TR100 M'!$AB$5:$AH$14,7,0),"")</f>
        <v/>
      </c>
      <c r="AM219" s="501">
        <f>MIN(COUNT(F219:W219)+MIN(COUNT(Z219:AL219)/2,2),6)</f>
        <v>1</v>
      </c>
      <c r="AN219" s="15">
        <f>COUNTIF(F219:W219,"=100")</f>
        <v>0</v>
      </c>
      <c r="AO219" s="15">
        <f>COUNTIF(Z219:AL219,"=50")</f>
        <v>0</v>
      </c>
    </row>
    <row r="220" spans="1:41">
      <c r="A220">
        <v>254</v>
      </c>
      <c r="B220" s="40" t="str">
        <f>VLOOKUP($A220,id!$C:$H,6,0)</f>
        <v>Maliszewski Maciej</v>
      </c>
      <c r="C220" s="40">
        <f>VLOOKUP($A220,id!$C:$H,4,0)</f>
        <v>0</v>
      </c>
      <c r="D220" s="2">
        <f>IF(E219=E220,D219,ROW(B218))</f>
        <v>218</v>
      </c>
      <c r="E220" s="11">
        <f>LARGE(F220:Y220,1)+LARGE(F220:Y220,2)+IFERROR(LARGE(F220:Y220,3),0)+IFERROR(LARGE(F220:Y220,4),0)+IFERROR(LARGE(F220:Y220,5),0)+IFERROR(LARGE(F220:Y220,6),0)</f>
        <v>63.552981296479665</v>
      </c>
      <c r="F220" s="14"/>
      <c r="G220" s="14" t="str">
        <f>IFERROR(VLOOKUP($A220,'Złoto M'!AO:AU,7,0),"")</f>
        <v/>
      </c>
      <c r="H220" s="14" t="str">
        <f>IFERROR(VLOOKUP($A220,'H51 200 M'!$AL$6:$AS$99,7,0),"")</f>
        <v/>
      </c>
      <c r="I220" s="14" t="str">
        <f>IFERROR(VLOOKUP($A220,'Dymno M'!$BD$3:$BJ$49,7,0),"")</f>
        <v/>
      </c>
      <c r="J220" s="37" t="str">
        <f>IFERROR(VLOOKUP($A220,'X Kompas M'!$L$2:$R$29,7,0),"")</f>
        <v/>
      </c>
      <c r="K220" s="16" t="str">
        <f>IFERROR(VLOOKUP($A220,'Dukty M'!$BH$2:$BN$42,7,0),"")</f>
        <v/>
      </c>
      <c r="L220" s="14" t="str">
        <f>IFERROR(VLOOKUP($A220,'Tropy M'!$O$2:$U$49,7,0),"")</f>
        <v/>
      </c>
      <c r="M220" s="14" t="str">
        <f>IFERROR(VLOOKUP($A220,'Grassor TR300 M'!$CR$4:$CX$37,7,0),"")</f>
        <v/>
      </c>
      <c r="N220" s="14" t="str">
        <f>IFERROR(VLOOKUP($A220,'BO M'!$S$4:$Y$46,7,0),"")</f>
        <v/>
      </c>
      <c r="O220" s="14" t="str">
        <f>IFERROR(VLOOKUP($A220,'Szaga TR150 M'!$J$2:$P$22,7,0),"")</f>
        <v/>
      </c>
      <c r="P220" s="14" t="str">
        <f>IFERROR(VLOOKUP($A220,'Rajd Konwalii M'!$L$2:$R$48,7,0),"")</f>
        <v/>
      </c>
      <c r="Q220" s="14" t="str">
        <f>IFERROR(VLOOKUP($A220,'Korno M'!$BE$1:$BK$53,7,0),"")</f>
        <v/>
      </c>
      <c r="R220" s="14" t="str">
        <f>IFERROR(VLOOKUP($A220,'Abentojra M'!$J$1:$P$48,7,0),"")</f>
        <v/>
      </c>
      <c r="S220" s="14" t="str">
        <f>IFERROR(VLOOKUP($A220,'Mordownik M'!$P$5:$V$54,7,0),"")</f>
        <v/>
      </c>
      <c r="T220" s="14" t="str">
        <f>IFERROR(VLOOKUP($A220,'XI Kompas M'!$M$1:$S$35,7,0),"")</f>
        <v/>
      </c>
      <c r="U220" s="14" t="str">
        <f>IFERROR(VLOOKUP($A220,'H52 200 M'!$AL$6:$AR$102,7,0),"")</f>
        <v/>
      </c>
      <c r="V220" s="14" t="str">
        <f>IFERROR(VLOOKUP($A220,'XII Szago M'!$AH$2:$AN$67,7,0),"")</f>
        <v/>
      </c>
      <c r="W220" s="14" t="str">
        <f>IFERROR(VLOOKUP($A220,'Masakra TR200 M'!$AN$5:$AT$34,7,0),"")</f>
        <v/>
      </c>
      <c r="X220" s="10">
        <f>IFERROR(LARGE(Z220:AL220,1),0)+IFERROR(LARGE(Z220:AL220,2),0)</f>
        <v>63.552981296479665</v>
      </c>
      <c r="Y220" s="10">
        <f>IFERROR(LARGE(Z220:AL220,3),0)+IFERROR(LARGE(Z220:AL220,4),0)</f>
        <v>0</v>
      </c>
      <c r="Z220" s="14" t="str">
        <f>IFERROR(VLOOKUP(A220,'Wiosenne 360 M'!$L$2:$R$18,7,0),"")</f>
        <v/>
      </c>
      <c r="AA220" s="36"/>
      <c r="AB220" s="36"/>
      <c r="AC220" s="14">
        <f>IFERROR(VLOOKUP($A220,'H51 100 M'!$AC$6:$AJ$153,7,0),"")</f>
        <v>29.10425795419301</v>
      </c>
      <c r="AD220" s="14" t="str">
        <f>IFERROR(VLOOKUP($A220,'Harce M'!$K$6:$Q$26,7,0),"")</f>
        <v/>
      </c>
      <c r="AE220" s="14" t="str">
        <f>IFERROR(VLOOKUP($A220,'Grassor TR150 M'!$BL$4:$BR$10,7,0),"")</f>
        <v/>
      </c>
      <c r="AF220" s="36" t="str">
        <f>IFERROR(VLOOKUP($A220,'Pazur M'!$P$3:$V$29,7,0),"")</f>
        <v/>
      </c>
      <c r="AG220" s="14" t="str">
        <f>IFERROR(VLOOKUP($A220,'Szaga TR100 M'!$J$2:$P$25,7,0),"")</f>
        <v/>
      </c>
      <c r="AH220" s="36" t="str">
        <f>IFERROR(VLOOKUP($A220,'Odyseja M'!$G$2:$M$15,7,0),"")</f>
        <v/>
      </c>
      <c r="AI220" s="36" t="str">
        <f>IFERROR(VLOOKUP($A220,'Trudy M'!$K$2:$Q$18,7,0),"")</f>
        <v/>
      </c>
      <c r="AJ220" s="14">
        <f>IFERROR(VLOOKUP($A220,'H52 100 M'!$AC$6:$AI$201,7,0),"")</f>
        <v>34.448723342286655</v>
      </c>
      <c r="AK220" s="14" t="str">
        <f>IFERROR(VLOOKUP($A220,'Azymut Orient M'!$O$2:$U$23,7,0),"")</f>
        <v/>
      </c>
      <c r="AL220" s="14" t="str">
        <f>IFERROR(VLOOKUP($A220,'Masakra TR100 M'!$AB$5:$AH$14,7,0),"")</f>
        <v/>
      </c>
      <c r="AM220" s="501">
        <f>MIN(COUNT(F220:W220)+MIN(COUNT(Z220:AL220)/2,2),6)</f>
        <v>1</v>
      </c>
      <c r="AN220" s="15">
        <f>COUNTIF(F220:W220,"=100")</f>
        <v>0</v>
      </c>
      <c r="AO220" s="15">
        <f>COUNTIF(Z220:AL220,"=50")</f>
        <v>0</v>
      </c>
    </row>
    <row r="221" spans="1:41">
      <c r="A221">
        <v>256</v>
      </c>
      <c r="B221" s="40" t="str">
        <f>VLOOKUP($A221,id!$C:$H,6,0)</f>
        <v>Kostrzewa Jacek</v>
      </c>
      <c r="C221" s="40" t="str">
        <f>VLOOKUP($A221,id!$C:$H,4,0)</f>
        <v>Tańczący z kompasem</v>
      </c>
      <c r="D221" s="2">
        <f>IF(E220=E221,D220,ROW(B219))</f>
        <v>219</v>
      </c>
      <c r="E221" s="11">
        <f>LARGE(F221:Y221,1)+LARGE(F221:Y221,2)+IFERROR(LARGE(F221:Y221,3),0)+IFERROR(LARGE(F221:Y221,4),0)+IFERROR(LARGE(F221:Y221,5),0)+IFERROR(LARGE(F221:Y221,6),0)</f>
        <v>63.542737336591344</v>
      </c>
      <c r="F221" s="14"/>
      <c r="G221" s="14" t="str">
        <f>IFERROR(VLOOKUP($A221,'Złoto M'!AO:AU,7,0),"")</f>
        <v/>
      </c>
      <c r="H221" s="14" t="str">
        <f>IFERROR(VLOOKUP($A221,'H51 200 M'!$AL$6:$AS$99,7,0),"")</f>
        <v/>
      </c>
      <c r="I221" s="14" t="str">
        <f>IFERROR(VLOOKUP($A221,'Dymno M'!$BD$3:$BJ$49,7,0),"")</f>
        <v/>
      </c>
      <c r="J221" s="37" t="str">
        <f>IFERROR(VLOOKUP($A221,'X Kompas M'!$L$2:$R$29,7,0),"")</f>
        <v/>
      </c>
      <c r="K221" s="16" t="str">
        <f>IFERROR(VLOOKUP($A221,'Dukty M'!$BH$2:$BN$42,7,0),"")</f>
        <v/>
      </c>
      <c r="L221" s="14" t="str">
        <f>IFERROR(VLOOKUP($A221,'Tropy M'!$O$2:$U$49,7,0),"")</f>
        <v/>
      </c>
      <c r="M221" s="14" t="str">
        <f>IFERROR(VLOOKUP($A221,'Grassor TR300 M'!$CR$4:$CX$37,7,0),"")</f>
        <v/>
      </c>
      <c r="N221" s="14" t="str">
        <f>IFERROR(VLOOKUP($A221,'BO M'!$S$4:$Y$46,7,0),"")</f>
        <v/>
      </c>
      <c r="O221" s="14" t="str">
        <f>IFERROR(VLOOKUP($A221,'Szaga TR150 M'!$J$2:$P$22,7,0),"")</f>
        <v/>
      </c>
      <c r="P221" s="14" t="str">
        <f>IFERROR(VLOOKUP($A221,'Rajd Konwalii M'!$L$2:$R$48,7,0),"")</f>
        <v/>
      </c>
      <c r="Q221" s="14" t="str">
        <f>IFERROR(VLOOKUP($A221,'Korno M'!$BE$1:$BK$53,7,0),"")</f>
        <v/>
      </c>
      <c r="R221" s="14" t="str">
        <f>IFERROR(VLOOKUP($A221,'Abentojra M'!$J$1:$P$48,7,0),"")</f>
        <v/>
      </c>
      <c r="S221" s="14" t="str">
        <f>IFERROR(VLOOKUP($A221,'Mordownik M'!$P$5:$V$54,7,0),"")</f>
        <v/>
      </c>
      <c r="T221" s="14" t="str">
        <f>IFERROR(VLOOKUP($A221,'XI Kompas M'!$M$1:$S$35,7,0),"")</f>
        <v/>
      </c>
      <c r="U221" s="14" t="str">
        <f>IFERROR(VLOOKUP($A221,'H52 200 M'!$AL$6:$AR$102,7,0),"")</f>
        <v/>
      </c>
      <c r="V221" s="14" t="str">
        <f>IFERROR(VLOOKUP($A221,'XII Szago M'!$AH$2:$AN$67,7,0),"")</f>
        <v/>
      </c>
      <c r="W221" s="14" t="str">
        <f>IFERROR(VLOOKUP($A221,'Masakra TR200 M'!$AN$5:$AT$34,7,0),"")</f>
        <v/>
      </c>
      <c r="X221" s="10">
        <f>IFERROR(LARGE(Z221:AL221,1),0)+IFERROR(LARGE(Z221:AL221,2),0)</f>
        <v>63.542737336591344</v>
      </c>
      <c r="Y221" s="10">
        <f>IFERROR(LARGE(Z221:AL221,3),0)+IFERROR(LARGE(Z221:AL221,4),0)</f>
        <v>0</v>
      </c>
      <c r="Z221" s="14" t="str">
        <f>IFERROR(VLOOKUP(A221,'Wiosenne 360 M'!$L$2:$R$18,7,0),"")</f>
        <v/>
      </c>
      <c r="AA221" s="36"/>
      <c r="AB221" s="36"/>
      <c r="AC221" s="14">
        <f>IFERROR(VLOOKUP($A221,'H51 100 M'!$AC$6:$AJ$153,7,0),"")</f>
        <v>28.338689449826351</v>
      </c>
      <c r="AD221" s="14" t="str">
        <f>IFERROR(VLOOKUP($A221,'Harce M'!$K$6:$Q$26,7,0),"")</f>
        <v/>
      </c>
      <c r="AE221" s="14" t="str">
        <f>IFERROR(VLOOKUP($A221,'Grassor TR150 M'!$BL$4:$BR$10,7,0),"")</f>
        <v/>
      </c>
      <c r="AF221" s="36" t="str">
        <f>IFERROR(VLOOKUP($A221,'Pazur M'!$P$3:$V$29,7,0),"")</f>
        <v/>
      </c>
      <c r="AG221" s="14" t="str">
        <f>IFERROR(VLOOKUP($A221,'Szaga TR100 M'!$J$2:$P$25,7,0),"")</f>
        <v/>
      </c>
      <c r="AH221" s="36" t="str">
        <f>IFERROR(VLOOKUP($A221,'Odyseja M'!$G$2:$M$15,7,0),"")</f>
        <v/>
      </c>
      <c r="AI221" s="36" t="str">
        <f>IFERROR(VLOOKUP($A221,'Trudy M'!$K$2:$Q$18,7,0),"")</f>
        <v/>
      </c>
      <c r="AJ221" s="14">
        <f>IFERROR(VLOOKUP($A221,'H52 100 M'!$AC$6:$AI$201,7,0),"")</f>
        <v>35.20404788676499</v>
      </c>
      <c r="AK221" s="14" t="str">
        <f>IFERROR(VLOOKUP($A221,'Azymut Orient M'!$O$2:$U$23,7,0),"")</f>
        <v/>
      </c>
      <c r="AL221" s="14" t="str">
        <f>IFERROR(VLOOKUP($A221,'Masakra TR100 M'!$AB$5:$AH$14,7,0),"")</f>
        <v/>
      </c>
      <c r="AM221" s="501">
        <f>MIN(COUNT(F221:W221)+MIN(COUNT(Z221:AL221)/2,2),6)</f>
        <v>1</v>
      </c>
      <c r="AN221" s="15">
        <f>COUNTIF(F221:W221,"=100")</f>
        <v>0</v>
      </c>
      <c r="AO221" s="15">
        <f>COUNTIF(Z221:AL221,"=50")</f>
        <v>0</v>
      </c>
    </row>
    <row r="222" spans="1:41">
      <c r="A222">
        <v>257</v>
      </c>
      <c r="B222" s="40" t="str">
        <f>VLOOKUP($A222,id!$C:$H,6,0)</f>
        <v>Koperski Piotr</v>
      </c>
      <c r="C222" s="40">
        <f>VLOOKUP($A222,id!$C:$H,4,0)</f>
        <v>0</v>
      </c>
      <c r="D222" s="2">
        <f>IF(E221=E222,D221,ROW(B220))</f>
        <v>220</v>
      </c>
      <c r="E222" s="11">
        <f>LARGE(F222:Y222,1)+LARGE(F222:Y222,2)+IFERROR(LARGE(F222:Y222,3),0)+IFERROR(LARGE(F222:Y222,4),0)+IFERROR(LARGE(F222:Y222,5),0)+IFERROR(LARGE(F222:Y222,6),0)</f>
        <v>63.500341583459871</v>
      </c>
      <c r="F222" s="14"/>
      <c r="G222" s="14" t="str">
        <f>IFERROR(VLOOKUP($A222,'Złoto M'!AO:AU,7,0),"")</f>
        <v/>
      </c>
      <c r="H222" s="14" t="str">
        <f>IFERROR(VLOOKUP($A222,'H51 200 M'!$AL$6:$AS$99,7,0),"")</f>
        <v/>
      </c>
      <c r="I222" s="14" t="str">
        <f>IFERROR(VLOOKUP($A222,'Dymno M'!$BD$3:$BJ$49,7,0),"")</f>
        <v/>
      </c>
      <c r="J222" s="37" t="str">
        <f>IFERROR(VLOOKUP($A222,'X Kompas M'!$L$2:$R$29,7,0),"")</f>
        <v/>
      </c>
      <c r="K222" s="16" t="str">
        <f>IFERROR(VLOOKUP($A222,'Dukty M'!$BH$2:$BN$42,7,0),"")</f>
        <v/>
      </c>
      <c r="L222" s="14" t="str">
        <f>IFERROR(VLOOKUP($A222,'Tropy M'!$O$2:$U$49,7,0),"")</f>
        <v/>
      </c>
      <c r="M222" s="14" t="str">
        <f>IFERROR(VLOOKUP($A222,'Grassor TR300 M'!$CR$4:$CX$37,7,0),"")</f>
        <v/>
      </c>
      <c r="N222" s="14" t="str">
        <f>IFERROR(VLOOKUP($A222,'BO M'!$S$4:$Y$46,7,0),"")</f>
        <v/>
      </c>
      <c r="O222" s="14" t="str">
        <f>IFERROR(VLOOKUP($A222,'Szaga TR150 M'!$J$2:$P$22,7,0),"")</f>
        <v/>
      </c>
      <c r="P222" s="14" t="str">
        <f>IFERROR(VLOOKUP($A222,'Rajd Konwalii M'!$L$2:$R$48,7,0),"")</f>
        <v/>
      </c>
      <c r="Q222" s="14" t="str">
        <f>IFERROR(VLOOKUP($A222,'Korno M'!$BE$1:$BK$53,7,0),"")</f>
        <v/>
      </c>
      <c r="R222" s="14" t="str">
        <f>IFERROR(VLOOKUP($A222,'Abentojra M'!$J$1:$P$48,7,0),"")</f>
        <v/>
      </c>
      <c r="S222" s="14" t="str">
        <f>IFERROR(VLOOKUP($A222,'Mordownik M'!$P$5:$V$54,7,0),"")</f>
        <v/>
      </c>
      <c r="T222" s="14" t="str">
        <f>IFERROR(VLOOKUP($A222,'XI Kompas M'!$M$1:$S$35,7,0),"")</f>
        <v/>
      </c>
      <c r="U222" s="14" t="str">
        <f>IFERROR(VLOOKUP($A222,'H52 200 M'!$AL$6:$AR$102,7,0),"")</f>
        <v/>
      </c>
      <c r="V222" s="14" t="str">
        <f>IFERROR(VLOOKUP($A222,'XII Szago M'!$AH$2:$AN$67,7,0),"")</f>
        <v/>
      </c>
      <c r="W222" s="14" t="str">
        <f>IFERROR(VLOOKUP($A222,'Masakra TR200 M'!$AN$5:$AT$34,7,0),"")</f>
        <v/>
      </c>
      <c r="X222" s="10">
        <f>IFERROR(LARGE(Z222:AL222,1),0)+IFERROR(LARGE(Z222:AL222,2),0)</f>
        <v>63.500341583459871</v>
      </c>
      <c r="Y222" s="10">
        <f>IFERROR(LARGE(Z222:AL222,3),0)+IFERROR(LARGE(Z222:AL222,4),0)</f>
        <v>0</v>
      </c>
      <c r="Z222" s="14" t="str">
        <f>IFERROR(VLOOKUP(A222,'Wiosenne 360 M'!$L$2:$R$18,7,0),"")</f>
        <v/>
      </c>
      <c r="AA222" s="36"/>
      <c r="AB222" s="36"/>
      <c r="AC222" s="14">
        <f>IFERROR(VLOOKUP($A222,'H51 100 M'!$AC$6:$AJ$153,7,0),"")</f>
        <v>28.3288620354522</v>
      </c>
      <c r="AD222" s="14" t="str">
        <f>IFERROR(VLOOKUP($A222,'Harce M'!$K$6:$Q$26,7,0),"")</f>
        <v/>
      </c>
      <c r="AE222" s="14" t="str">
        <f>IFERROR(VLOOKUP($A222,'Grassor TR150 M'!$BL$4:$BR$10,7,0),"")</f>
        <v/>
      </c>
      <c r="AF222" s="36" t="str">
        <f>IFERROR(VLOOKUP($A222,'Pazur M'!$P$3:$V$29,7,0),"")</f>
        <v/>
      </c>
      <c r="AG222" s="14" t="str">
        <f>IFERROR(VLOOKUP($A222,'Szaga TR100 M'!$J$2:$P$25,7,0),"")</f>
        <v/>
      </c>
      <c r="AH222" s="36" t="str">
        <f>IFERROR(VLOOKUP($A222,'Odyseja M'!$G$2:$M$15,7,0),"")</f>
        <v/>
      </c>
      <c r="AI222" s="36" t="str">
        <f>IFERROR(VLOOKUP($A222,'Trudy M'!$K$2:$Q$18,7,0),"")</f>
        <v/>
      </c>
      <c r="AJ222" s="14">
        <f>IFERROR(VLOOKUP($A222,'H52 100 M'!$AC$6:$AI$201,7,0),"")</f>
        <v>35.171479548007667</v>
      </c>
      <c r="AK222" s="14" t="str">
        <f>IFERROR(VLOOKUP($A222,'Azymut Orient M'!$O$2:$U$23,7,0),"")</f>
        <v/>
      </c>
      <c r="AL222" s="14" t="str">
        <f>IFERROR(VLOOKUP($A222,'Masakra TR100 M'!$AB$5:$AH$14,7,0),"")</f>
        <v/>
      </c>
      <c r="AM222" s="501">
        <f>MIN(COUNT(F222:W222)+MIN(COUNT(Z222:AL222)/2,2),6)</f>
        <v>1</v>
      </c>
      <c r="AN222" s="15">
        <f>COUNTIF(F222:W222,"=100")</f>
        <v>0</v>
      </c>
      <c r="AO222" s="15">
        <f>COUNTIF(Z222:AL222,"=50")</f>
        <v>0</v>
      </c>
    </row>
    <row r="223" spans="1:41">
      <c r="A223">
        <v>171</v>
      </c>
      <c r="B223" s="40" t="str">
        <f>VLOOKUP($A223,id!$C:$H,6,0)</f>
        <v>Kozdryk Piotr</v>
      </c>
      <c r="C223" s="40" t="str">
        <f>VLOOKUP($A223,id!$C:$H,4,0)</f>
        <v>Kross Centrum Rowerowe Olsztyn</v>
      </c>
      <c r="D223" s="2">
        <f>IF(E222=E223,D222,ROW(B221))</f>
        <v>221</v>
      </c>
      <c r="E223" s="11">
        <f>LARGE(F223:Y223,1)+LARGE(F223:Y223,2)+IFERROR(LARGE(F223:Y223,3),0)+IFERROR(LARGE(F223:Y223,4),0)+IFERROR(LARGE(F223:Y223,5),0)+IFERROR(LARGE(F223:Y223,6),0)</f>
        <v>63.4648114879761</v>
      </c>
      <c r="F223" s="14"/>
      <c r="G223" s="14" t="str">
        <f>IFERROR(VLOOKUP($A223,'Złoto M'!AO:AU,7,0),"")</f>
        <v/>
      </c>
      <c r="H223" s="14">
        <f>IFERROR(VLOOKUP($A223,'H51 200 M'!$AL$6:$AS$99,7,0),"")</f>
        <v>63.4648114879761</v>
      </c>
      <c r="I223" s="14" t="str">
        <f>IFERROR(VLOOKUP($A223,'Dymno M'!$BD$3:$BJ$49,7,0),"")</f>
        <v/>
      </c>
      <c r="J223" s="37" t="str">
        <f>IFERROR(VLOOKUP($A223,'X Kompas M'!$L$2:$R$29,7,0),"")</f>
        <v/>
      </c>
      <c r="K223" s="16" t="str">
        <f>IFERROR(VLOOKUP($A223,'Dukty M'!$BH$2:$BN$42,7,0),"")</f>
        <v/>
      </c>
      <c r="L223" s="14" t="str">
        <f>IFERROR(VLOOKUP($A223,'Tropy M'!$O$2:$U$49,7,0),"")</f>
        <v/>
      </c>
      <c r="M223" s="14" t="str">
        <f>IFERROR(VLOOKUP($A223,'Grassor TR300 M'!$CR$4:$CX$37,7,0),"")</f>
        <v/>
      </c>
      <c r="N223" s="14" t="str">
        <f>IFERROR(VLOOKUP($A223,'BO M'!$S$4:$Y$46,7,0),"")</f>
        <v/>
      </c>
      <c r="O223" s="14" t="str">
        <f>IFERROR(VLOOKUP($A223,'Szaga TR150 M'!$J$2:$P$22,7,0),"")</f>
        <v/>
      </c>
      <c r="P223" s="14" t="str">
        <f>IFERROR(VLOOKUP($A223,'Rajd Konwalii M'!$L$2:$R$48,7,0),"")</f>
        <v/>
      </c>
      <c r="Q223" s="14" t="str">
        <f>IFERROR(VLOOKUP($A223,'Korno M'!$BE$1:$BK$53,7,0),"")</f>
        <v/>
      </c>
      <c r="R223" s="14" t="str">
        <f>IFERROR(VLOOKUP($A223,'Abentojra M'!$J$1:$P$48,7,0),"")</f>
        <v/>
      </c>
      <c r="S223" s="14" t="str">
        <f>IFERROR(VLOOKUP($A223,'Mordownik M'!$P$5:$V$54,7,0),"")</f>
        <v/>
      </c>
      <c r="T223" s="14" t="str">
        <f>IFERROR(VLOOKUP($A223,'XI Kompas M'!$M$1:$S$35,7,0),"")</f>
        <v/>
      </c>
      <c r="U223" s="14" t="str">
        <f>IFERROR(VLOOKUP($A223,'H52 200 M'!$AL$6:$AR$102,7,0),"")</f>
        <v/>
      </c>
      <c r="V223" s="14" t="str">
        <f>IFERROR(VLOOKUP($A223,'XII Szago M'!$AH$2:$AN$67,7,0),"")</f>
        <v/>
      </c>
      <c r="W223" s="14" t="str">
        <f>IFERROR(VLOOKUP($A223,'Masakra TR200 M'!$AN$5:$AT$34,7,0),"")</f>
        <v/>
      </c>
      <c r="X223" s="10">
        <f>IFERROR(LARGE(Z223:AL223,1),0)+IFERROR(LARGE(Z223:AL223,2),0)</f>
        <v>0</v>
      </c>
      <c r="Y223" s="10">
        <f>IFERROR(LARGE(Z223:AL223,3),0)+IFERROR(LARGE(Z223:AL223,4),0)</f>
        <v>0</v>
      </c>
      <c r="Z223" s="14" t="str">
        <f>IFERROR(VLOOKUP(A223,'Wiosenne 360 M'!$L$2:$R$18,7,0),"")</f>
        <v/>
      </c>
      <c r="AA223" s="36"/>
      <c r="AB223" s="36"/>
      <c r="AC223" s="14" t="str">
        <f>IFERROR(VLOOKUP($A223,'H51 100 M'!$AC$6:$AJ$153,7,0),"")</f>
        <v/>
      </c>
      <c r="AD223" s="14" t="str">
        <f>IFERROR(VLOOKUP($A223,'Harce M'!$K$6:$Q$26,7,0),"")</f>
        <v/>
      </c>
      <c r="AE223" s="14" t="str">
        <f>IFERROR(VLOOKUP($A223,'Grassor TR150 M'!$BL$4:$BR$10,7,0),"")</f>
        <v/>
      </c>
      <c r="AF223" s="36" t="str">
        <f>IFERROR(VLOOKUP($A223,'Pazur M'!$P$3:$V$29,7,0),"")</f>
        <v/>
      </c>
      <c r="AG223" s="14" t="str">
        <f>IFERROR(VLOOKUP($A223,'Szaga TR100 M'!$J$2:$P$25,7,0),"")</f>
        <v/>
      </c>
      <c r="AH223" s="36" t="str">
        <f>IFERROR(VLOOKUP($A223,'Odyseja M'!$G$2:$M$15,7,0),"")</f>
        <v/>
      </c>
      <c r="AI223" s="36" t="str">
        <f>IFERROR(VLOOKUP($A223,'Trudy M'!$K$2:$Q$18,7,0),"")</f>
        <v/>
      </c>
      <c r="AJ223" s="14" t="str">
        <f>IFERROR(VLOOKUP($A223,'H52 100 M'!$AC$6:$AI$201,7,0),"")</f>
        <v/>
      </c>
      <c r="AK223" s="14" t="str">
        <f>IFERROR(VLOOKUP($A223,'Azymut Orient M'!$O$2:$U$23,7,0),"")</f>
        <v/>
      </c>
      <c r="AL223" s="14" t="str">
        <f>IFERROR(VLOOKUP($A223,'Masakra TR100 M'!$AB$5:$AH$14,7,0),"")</f>
        <v/>
      </c>
      <c r="AM223" s="501">
        <f>MIN(COUNT(F223:W223)+MIN(COUNT(Z223:AL223)/2,2),6)</f>
        <v>1</v>
      </c>
      <c r="AN223" s="15">
        <f>COUNTIF(F223:W223,"=100")</f>
        <v>0</v>
      </c>
      <c r="AO223" s="15">
        <f>COUNTIF(Z223:AL223,"=50")</f>
        <v>0</v>
      </c>
    </row>
    <row r="224" spans="1:41">
      <c r="A224">
        <v>172</v>
      </c>
      <c r="B224" s="40" t="str">
        <f>VLOOKUP($A224,id!$C:$H,6,0)</f>
        <v>Tuminski Maciej</v>
      </c>
      <c r="C224" s="40" t="str">
        <f>VLOOKUP($A224,id!$C:$H,4,0)</f>
        <v>ITS</v>
      </c>
      <c r="D224" s="2">
        <f>IF(E223=E224,D223,ROW(B222))</f>
        <v>222</v>
      </c>
      <c r="E224" s="11">
        <f>LARGE(F224:Y224,1)+LARGE(F224:Y224,2)+IFERROR(LARGE(F224:Y224,3),0)+IFERROR(LARGE(F224:Y224,4),0)+IFERROR(LARGE(F224:Y224,5),0)+IFERROR(LARGE(F224:Y224,6),0)</f>
        <v>63.454252874062469</v>
      </c>
      <c r="F224" s="14"/>
      <c r="G224" s="14" t="str">
        <f>IFERROR(VLOOKUP($A224,'Złoto M'!AO:AU,7,0),"")</f>
        <v/>
      </c>
      <c r="H224" s="14">
        <f>IFERROR(VLOOKUP($A224,'H51 200 M'!$AL$6:$AS$99,7,0),"")</f>
        <v>63.454252874062469</v>
      </c>
      <c r="I224" s="14" t="str">
        <f>IFERROR(VLOOKUP($A224,'Dymno M'!$BD$3:$BJ$49,7,0),"")</f>
        <v/>
      </c>
      <c r="J224" s="37" t="str">
        <f>IFERROR(VLOOKUP($A224,'X Kompas M'!$L$2:$R$29,7,0),"")</f>
        <v/>
      </c>
      <c r="K224" s="16" t="str">
        <f>IFERROR(VLOOKUP($A224,'Dukty M'!$BH$2:$BN$42,7,0),"")</f>
        <v/>
      </c>
      <c r="L224" s="14" t="str">
        <f>IFERROR(VLOOKUP($A224,'Tropy M'!$O$2:$U$49,7,0),"")</f>
        <v/>
      </c>
      <c r="M224" s="14" t="str">
        <f>IFERROR(VLOOKUP($A224,'Grassor TR300 M'!$CR$4:$CX$37,7,0),"")</f>
        <v/>
      </c>
      <c r="N224" s="14" t="str">
        <f>IFERROR(VLOOKUP($A224,'BO M'!$S$4:$Y$46,7,0),"")</f>
        <v/>
      </c>
      <c r="O224" s="14" t="str">
        <f>IFERROR(VLOOKUP($A224,'Szaga TR150 M'!$J$2:$P$22,7,0),"")</f>
        <v/>
      </c>
      <c r="P224" s="14" t="str">
        <f>IFERROR(VLOOKUP($A224,'Rajd Konwalii M'!$L$2:$R$48,7,0),"")</f>
        <v/>
      </c>
      <c r="Q224" s="14" t="str">
        <f>IFERROR(VLOOKUP($A224,'Korno M'!$BE$1:$BK$53,7,0),"")</f>
        <v/>
      </c>
      <c r="R224" s="14" t="str">
        <f>IFERROR(VLOOKUP($A224,'Abentojra M'!$J$1:$P$48,7,0),"")</f>
        <v/>
      </c>
      <c r="S224" s="14" t="str">
        <f>IFERROR(VLOOKUP($A224,'Mordownik M'!$P$5:$V$54,7,0),"")</f>
        <v/>
      </c>
      <c r="T224" s="14" t="str">
        <f>IFERROR(VLOOKUP($A224,'XI Kompas M'!$M$1:$S$35,7,0),"")</f>
        <v/>
      </c>
      <c r="U224" s="14" t="str">
        <f>IFERROR(VLOOKUP($A224,'H52 200 M'!$AL$6:$AR$102,7,0),"")</f>
        <v/>
      </c>
      <c r="V224" s="14" t="str">
        <f>IFERROR(VLOOKUP($A224,'XII Szago M'!$AH$2:$AN$67,7,0),"")</f>
        <v/>
      </c>
      <c r="W224" s="14" t="str">
        <f>IFERROR(VLOOKUP($A224,'Masakra TR200 M'!$AN$5:$AT$34,7,0),"")</f>
        <v/>
      </c>
      <c r="X224" s="10">
        <f>IFERROR(LARGE(Z224:AL224,1),0)+IFERROR(LARGE(Z224:AL224,2),0)</f>
        <v>0</v>
      </c>
      <c r="Y224" s="10">
        <f>IFERROR(LARGE(Z224:AL224,3),0)+IFERROR(LARGE(Z224:AL224,4),0)</f>
        <v>0</v>
      </c>
      <c r="Z224" s="14" t="str">
        <f>IFERROR(VLOOKUP(A224,'Wiosenne 360 M'!$L$2:$R$18,7,0),"")</f>
        <v/>
      </c>
      <c r="AA224" s="36"/>
      <c r="AB224" s="36"/>
      <c r="AC224" s="14" t="str">
        <f>IFERROR(VLOOKUP($A224,'H51 100 M'!$AC$6:$AJ$153,7,0),"")</f>
        <v/>
      </c>
      <c r="AD224" s="14" t="str">
        <f>IFERROR(VLOOKUP($A224,'Harce M'!$K$6:$Q$26,7,0),"")</f>
        <v/>
      </c>
      <c r="AE224" s="14" t="str">
        <f>IFERROR(VLOOKUP($A224,'Grassor TR150 M'!$BL$4:$BR$10,7,0),"")</f>
        <v/>
      </c>
      <c r="AF224" s="36" t="str">
        <f>IFERROR(VLOOKUP($A224,'Pazur M'!$P$3:$V$29,7,0),"")</f>
        <v/>
      </c>
      <c r="AG224" s="14" t="str">
        <f>IFERROR(VLOOKUP($A224,'Szaga TR100 M'!$J$2:$P$25,7,0),"")</f>
        <v/>
      </c>
      <c r="AH224" s="36" t="str">
        <f>IFERROR(VLOOKUP($A224,'Odyseja M'!$G$2:$M$15,7,0),"")</f>
        <v/>
      </c>
      <c r="AI224" s="36" t="str">
        <f>IFERROR(VLOOKUP($A224,'Trudy M'!$K$2:$Q$18,7,0),"")</f>
        <v/>
      </c>
      <c r="AJ224" s="14" t="str">
        <f>IFERROR(VLOOKUP($A224,'H52 100 M'!$AC$6:$AI$201,7,0),"")</f>
        <v/>
      </c>
      <c r="AK224" s="14" t="str">
        <f>IFERROR(VLOOKUP($A224,'Azymut Orient M'!$O$2:$U$23,7,0),"")</f>
        <v/>
      </c>
      <c r="AL224" s="14" t="str">
        <f>IFERROR(VLOOKUP($A224,'Masakra TR100 M'!$AB$5:$AH$14,7,0),"")</f>
        <v/>
      </c>
      <c r="AM224" s="501">
        <f>MIN(COUNT(F224:W224)+MIN(COUNT(Z224:AL224)/2,2),6)</f>
        <v>1</v>
      </c>
      <c r="AN224" s="15">
        <f>COUNTIF(F224:W224,"=100")</f>
        <v>0</v>
      </c>
      <c r="AO224" s="15">
        <f>COUNTIF(Z224:AL224,"=50")</f>
        <v>0</v>
      </c>
    </row>
    <row r="225" spans="1:41">
      <c r="A225">
        <v>212</v>
      </c>
      <c r="B225" s="40" t="str">
        <f>VLOOKUP($A225,id!$C:$H,6,0)</f>
        <v>Rutka Radoslaw</v>
      </c>
      <c r="C225" s="40" t="str">
        <f>VLOOKUP($A225,id!$C:$H,4,0)</f>
        <v>KTS IRONMAN KWIDZYN</v>
      </c>
      <c r="D225" s="2">
        <f>IF(E224=E225,D224,ROW(B223))</f>
        <v>223</v>
      </c>
      <c r="E225" s="11">
        <f>LARGE(F225:Y225,1)+LARGE(F225:Y225,2)+IFERROR(LARGE(F225:Y225,3),0)+IFERROR(LARGE(F225:Y225,4),0)+IFERROR(LARGE(F225:Y225,5),0)+IFERROR(LARGE(F225:Y225,6),0)</f>
        <v>63.405261875125966</v>
      </c>
      <c r="F225" s="14"/>
      <c r="G225" s="14" t="str">
        <f>IFERROR(VLOOKUP($A225,'Złoto M'!AO:AU,7,0),"")</f>
        <v/>
      </c>
      <c r="H225" s="14">
        <f>IFERROR(VLOOKUP($A225,'H51 200 M'!$AL$6:$AS$99,7,0),"")</f>
        <v>2.2438800498500422</v>
      </c>
      <c r="I225" s="14" t="str">
        <f>IFERROR(VLOOKUP($A225,'Dymno M'!$BD$3:$BJ$49,7,0),"")</f>
        <v/>
      </c>
      <c r="J225" s="37" t="str">
        <f>IFERROR(VLOOKUP($A225,'X Kompas M'!$L$2:$R$29,7,0),"")</f>
        <v/>
      </c>
      <c r="K225" s="16" t="str">
        <f>IFERROR(VLOOKUP($A225,'Dukty M'!$BH$2:$BN$42,7,0),"")</f>
        <v/>
      </c>
      <c r="L225" s="14" t="str">
        <f>IFERROR(VLOOKUP($A225,'Tropy M'!$O$2:$U$49,7,0),"")</f>
        <v/>
      </c>
      <c r="M225" s="14" t="str">
        <f>IFERROR(VLOOKUP($A225,'Grassor TR300 M'!$CR$4:$CX$37,7,0),"")</f>
        <v/>
      </c>
      <c r="N225" s="14" t="str">
        <f>IFERROR(VLOOKUP($A225,'BO M'!$S$4:$Y$46,7,0),"")</f>
        <v/>
      </c>
      <c r="O225" s="14" t="str">
        <f>IFERROR(VLOOKUP($A225,'Szaga TR150 M'!$J$2:$P$22,7,0),"")</f>
        <v/>
      </c>
      <c r="P225" s="14" t="str">
        <f>IFERROR(VLOOKUP($A225,'Rajd Konwalii M'!$L$2:$R$48,7,0),"")</f>
        <v/>
      </c>
      <c r="Q225" s="14" t="str">
        <f>IFERROR(VLOOKUP($A225,'Korno M'!$BE$1:$BK$53,7,0),"")</f>
        <v/>
      </c>
      <c r="R225" s="14" t="str">
        <f>IFERROR(VLOOKUP($A225,'Abentojra M'!$J$1:$P$48,7,0),"")</f>
        <v/>
      </c>
      <c r="S225" s="14" t="str">
        <f>IFERROR(VLOOKUP($A225,'Mordownik M'!$P$5:$V$54,7,0),"")</f>
        <v/>
      </c>
      <c r="T225" s="14" t="str">
        <f>IFERROR(VLOOKUP($A225,'XI Kompas M'!$M$1:$S$35,7,0),"")</f>
        <v/>
      </c>
      <c r="U225" s="14">
        <f>IFERROR(VLOOKUP($A225,'H52 200 M'!$AL$6:$AR$102,7,0),"")</f>
        <v>61.161381825275924</v>
      </c>
      <c r="V225" s="14" t="str">
        <f>IFERROR(VLOOKUP($A225,'XII Szago M'!$AH$2:$AN$67,7,0),"")</f>
        <v/>
      </c>
      <c r="W225" s="14" t="str">
        <f>IFERROR(VLOOKUP($A225,'Masakra TR200 M'!$AN$5:$AT$34,7,0),"")</f>
        <v/>
      </c>
      <c r="X225" s="10">
        <f>IFERROR(LARGE(Z225:AL225,1),0)+IFERROR(LARGE(Z225:AL225,2),0)</f>
        <v>0</v>
      </c>
      <c r="Y225" s="10">
        <f>IFERROR(LARGE(Z225:AL225,3),0)+IFERROR(LARGE(Z225:AL225,4),0)</f>
        <v>0</v>
      </c>
      <c r="Z225" s="14" t="str">
        <f>IFERROR(VLOOKUP(A225,'Wiosenne 360 M'!$L$2:$R$18,7,0),"")</f>
        <v/>
      </c>
      <c r="AA225" s="36"/>
      <c r="AB225" s="36"/>
      <c r="AC225" s="14" t="str">
        <f>IFERROR(VLOOKUP($A225,'H51 100 M'!$AC$6:$AJ$153,7,0),"")</f>
        <v/>
      </c>
      <c r="AD225" s="14" t="str">
        <f>IFERROR(VLOOKUP($A225,'Harce M'!$K$6:$Q$26,7,0),"")</f>
        <v/>
      </c>
      <c r="AE225" s="14" t="str">
        <f>IFERROR(VLOOKUP($A225,'Grassor TR150 M'!$BL$4:$BR$10,7,0),"")</f>
        <v/>
      </c>
      <c r="AF225" s="36" t="str">
        <f>IFERROR(VLOOKUP($A225,'Pazur M'!$P$3:$V$29,7,0),"")</f>
        <v/>
      </c>
      <c r="AG225" s="14" t="str">
        <f>IFERROR(VLOOKUP($A225,'Szaga TR100 M'!$J$2:$P$25,7,0),"")</f>
        <v/>
      </c>
      <c r="AH225" s="36" t="str">
        <f>IFERROR(VLOOKUP($A225,'Odyseja M'!$G$2:$M$15,7,0),"")</f>
        <v/>
      </c>
      <c r="AI225" s="36" t="str">
        <f>IFERROR(VLOOKUP($A225,'Trudy M'!$K$2:$Q$18,7,0),"")</f>
        <v/>
      </c>
      <c r="AJ225" s="14" t="str">
        <f>IFERROR(VLOOKUP($A225,'H52 100 M'!$AC$6:$AI$201,7,0),"")</f>
        <v/>
      </c>
      <c r="AK225" s="14" t="str">
        <f>IFERROR(VLOOKUP($A225,'Azymut Orient M'!$O$2:$U$23,7,0),"")</f>
        <v/>
      </c>
      <c r="AL225" s="14" t="str">
        <f>IFERROR(VLOOKUP($A225,'Masakra TR100 M'!$AB$5:$AH$14,7,0),"")</f>
        <v/>
      </c>
      <c r="AM225" s="501">
        <f>MIN(COUNT(F225:W225)+MIN(COUNT(Z225:AL225)/2,2),6)</f>
        <v>2</v>
      </c>
      <c r="AN225" s="15">
        <f>COUNTIF(F225:W225,"=100")</f>
        <v>0</v>
      </c>
      <c r="AO225" s="15">
        <f>COUNTIF(Z225:AL225,"=50")</f>
        <v>0</v>
      </c>
    </row>
    <row r="226" spans="1:41">
      <c r="A226">
        <v>208</v>
      </c>
      <c r="B226" s="40" t="str">
        <f>VLOOKUP($A226,id!$C:$H,6,0)</f>
        <v>Rzepecki Dariusz</v>
      </c>
      <c r="C226" s="40">
        <f>VLOOKUP($A226,id!$C:$H,4,0)</f>
        <v>0</v>
      </c>
      <c r="D226" s="2">
        <f>IF(E225=E226,D225,ROW(B224))</f>
        <v>224</v>
      </c>
      <c r="E226" s="11">
        <f>LARGE(F226:Y226,1)+LARGE(F226:Y226,2)+IFERROR(LARGE(F226:Y226,3),0)+IFERROR(LARGE(F226:Y226,4),0)+IFERROR(LARGE(F226:Y226,5),0)+IFERROR(LARGE(F226:Y226,6),0)</f>
        <v>62.6388907597293</v>
      </c>
      <c r="F226" s="14"/>
      <c r="G226" s="14" t="str">
        <f>IFERROR(VLOOKUP($A226,'Złoto M'!AO:AU,7,0),"")</f>
        <v/>
      </c>
      <c r="H226" s="14">
        <f>IFERROR(VLOOKUP($A226,'H51 200 M'!$AL$6:$AS$99,7,0),"")</f>
        <v>13.912056309070266</v>
      </c>
      <c r="I226" s="14" t="str">
        <f>IFERROR(VLOOKUP($A226,'Dymno M'!$BD$3:$BJ$49,7,0),"")</f>
        <v/>
      </c>
      <c r="J226" s="37" t="str">
        <f>IFERROR(VLOOKUP($A226,'X Kompas M'!$L$2:$R$29,7,0),"")</f>
        <v/>
      </c>
      <c r="K226" s="16" t="str">
        <f>IFERROR(VLOOKUP($A226,'Dukty M'!$BH$2:$BN$42,7,0),"")</f>
        <v/>
      </c>
      <c r="L226" s="14" t="str">
        <f>IFERROR(VLOOKUP($A226,'Tropy M'!$O$2:$U$49,7,0),"")</f>
        <v/>
      </c>
      <c r="M226" s="14" t="str">
        <f>IFERROR(VLOOKUP($A226,'Grassor TR300 M'!$CR$4:$CX$37,7,0),"")</f>
        <v/>
      </c>
      <c r="N226" s="14" t="str">
        <f>IFERROR(VLOOKUP($A226,'BO M'!$S$4:$Y$46,7,0),"")</f>
        <v/>
      </c>
      <c r="O226" s="14" t="str">
        <f>IFERROR(VLOOKUP($A226,'Szaga TR150 M'!$J$2:$P$22,7,0),"")</f>
        <v/>
      </c>
      <c r="P226" s="14" t="str">
        <f>IFERROR(VLOOKUP($A226,'Rajd Konwalii M'!$L$2:$R$48,7,0),"")</f>
        <v/>
      </c>
      <c r="Q226" s="14" t="str">
        <f>IFERROR(VLOOKUP($A226,'Korno M'!$BE$1:$BK$53,7,0),"")</f>
        <v/>
      </c>
      <c r="R226" s="14" t="str">
        <f>IFERROR(VLOOKUP($A226,'Abentojra M'!$J$1:$P$48,7,0),"")</f>
        <v/>
      </c>
      <c r="S226" s="14" t="str">
        <f>IFERROR(VLOOKUP($A226,'Mordownik M'!$P$5:$V$54,7,0),"")</f>
        <v/>
      </c>
      <c r="T226" s="14" t="str">
        <f>IFERROR(VLOOKUP($A226,'XI Kompas M'!$M$1:$S$35,7,0),"")</f>
        <v/>
      </c>
      <c r="U226" s="14">
        <f>IFERROR(VLOOKUP($A226,'H52 200 M'!$AL$6:$AR$102,7,0),"")</f>
        <v>48.726834450659034</v>
      </c>
      <c r="V226" s="14" t="str">
        <f>IFERROR(VLOOKUP($A226,'XII Szago M'!$AH$2:$AN$67,7,0),"")</f>
        <v/>
      </c>
      <c r="W226" s="14" t="str">
        <f>IFERROR(VLOOKUP($A226,'Masakra TR200 M'!$AN$5:$AT$34,7,0),"")</f>
        <v/>
      </c>
      <c r="X226" s="10">
        <f>IFERROR(LARGE(Z226:AL226,1),0)+IFERROR(LARGE(Z226:AL226,2),0)</f>
        <v>0</v>
      </c>
      <c r="Y226" s="10">
        <f>IFERROR(LARGE(Z226:AL226,3),0)+IFERROR(LARGE(Z226:AL226,4),0)</f>
        <v>0</v>
      </c>
      <c r="Z226" s="14" t="str">
        <f>IFERROR(VLOOKUP(A226,'Wiosenne 360 M'!$L$2:$R$18,7,0),"")</f>
        <v/>
      </c>
      <c r="AA226" s="36"/>
      <c r="AB226" s="36"/>
      <c r="AC226" s="14" t="str">
        <f>IFERROR(VLOOKUP($A226,'H51 100 M'!$AC$6:$AJ$153,7,0),"")</f>
        <v/>
      </c>
      <c r="AD226" s="14" t="str">
        <f>IFERROR(VLOOKUP($A226,'Harce M'!$K$6:$Q$26,7,0),"")</f>
        <v/>
      </c>
      <c r="AE226" s="14" t="str">
        <f>IFERROR(VLOOKUP($A226,'Grassor TR150 M'!$BL$4:$BR$10,7,0),"")</f>
        <v/>
      </c>
      <c r="AF226" s="36" t="str">
        <f>IFERROR(VLOOKUP($A226,'Pazur M'!$P$3:$V$29,7,0),"")</f>
        <v/>
      </c>
      <c r="AG226" s="14" t="str">
        <f>IFERROR(VLOOKUP($A226,'Szaga TR100 M'!$J$2:$P$25,7,0),"")</f>
        <v/>
      </c>
      <c r="AH226" s="36" t="str">
        <f>IFERROR(VLOOKUP($A226,'Odyseja M'!$G$2:$M$15,7,0),"")</f>
        <v/>
      </c>
      <c r="AI226" s="36" t="str">
        <f>IFERROR(VLOOKUP($A226,'Trudy M'!$K$2:$Q$18,7,0),"")</f>
        <v/>
      </c>
      <c r="AJ226" s="14" t="str">
        <f>IFERROR(VLOOKUP($A226,'H52 100 M'!$AC$6:$AI$201,7,0),"")</f>
        <v/>
      </c>
      <c r="AK226" s="14" t="str">
        <f>IFERROR(VLOOKUP($A226,'Azymut Orient M'!$O$2:$U$23,7,0),"")</f>
        <v/>
      </c>
      <c r="AL226" s="14" t="str">
        <f>IFERROR(VLOOKUP($A226,'Masakra TR100 M'!$AB$5:$AH$14,7,0),"")</f>
        <v/>
      </c>
      <c r="AM226" s="501">
        <f>MIN(COUNT(F226:W226)+MIN(COUNT(Z226:AL226)/2,2),6)</f>
        <v>2</v>
      </c>
      <c r="AN226" s="15">
        <f>COUNTIF(F226:W226,"=100")</f>
        <v>0</v>
      </c>
      <c r="AO226" s="15">
        <f>COUNTIF(Z226:AL226,"=50")</f>
        <v>0</v>
      </c>
    </row>
    <row r="227" spans="1:41">
      <c r="A227">
        <v>265</v>
      </c>
      <c r="B227" s="40" t="str">
        <f>VLOOKUP($A227,id!$C:$H,6,0)</f>
        <v>Domachowski Szymon</v>
      </c>
      <c r="C227" s="40" t="str">
        <f>VLOOKUP($A227,id!$C:$H,4,0)</f>
        <v>Ysiaki</v>
      </c>
      <c r="D227" s="2">
        <f>IF(E226=E227,D226,ROW(B225))</f>
        <v>225</v>
      </c>
      <c r="E227" s="11">
        <f>LARGE(F227:Y227,1)+LARGE(F227:Y227,2)+IFERROR(LARGE(F227:Y227,3),0)+IFERROR(LARGE(F227:Y227,4),0)+IFERROR(LARGE(F227:Y227,5),0)+IFERROR(LARGE(F227:Y227,6),0)</f>
        <v>62.055719432115467</v>
      </c>
      <c r="F227" s="14"/>
      <c r="G227" s="14" t="str">
        <f>IFERROR(VLOOKUP($A227,'Złoto M'!AO:AU,7,0),"")</f>
        <v/>
      </c>
      <c r="H227" s="14" t="str">
        <f>IFERROR(VLOOKUP($A227,'H51 200 M'!$AL$6:$AS$99,7,0),"")</f>
        <v/>
      </c>
      <c r="I227" s="14" t="str">
        <f>IFERROR(VLOOKUP($A227,'Dymno M'!$BD$3:$BJ$49,7,0),"")</f>
        <v/>
      </c>
      <c r="J227" s="37" t="str">
        <f>IFERROR(VLOOKUP($A227,'X Kompas M'!$L$2:$R$29,7,0),"")</f>
        <v/>
      </c>
      <c r="K227" s="16" t="str">
        <f>IFERROR(VLOOKUP($A227,'Dukty M'!$BH$2:$BN$42,7,0),"")</f>
        <v/>
      </c>
      <c r="L227" s="14" t="str">
        <f>IFERROR(VLOOKUP($A227,'Tropy M'!$O$2:$U$49,7,0),"")</f>
        <v/>
      </c>
      <c r="M227" s="14" t="str">
        <f>IFERROR(VLOOKUP($A227,'Grassor TR300 M'!$CR$4:$CX$37,7,0),"")</f>
        <v/>
      </c>
      <c r="N227" s="14" t="str">
        <f>IFERROR(VLOOKUP($A227,'BO M'!$S$4:$Y$46,7,0),"")</f>
        <v/>
      </c>
      <c r="O227" s="14" t="str">
        <f>IFERROR(VLOOKUP($A227,'Szaga TR150 M'!$J$2:$P$22,7,0),"")</f>
        <v/>
      </c>
      <c r="P227" s="14" t="str">
        <f>IFERROR(VLOOKUP($A227,'Rajd Konwalii M'!$L$2:$R$48,7,0),"")</f>
        <v/>
      </c>
      <c r="Q227" s="14" t="str">
        <f>IFERROR(VLOOKUP($A227,'Korno M'!$BE$1:$BK$53,7,0),"")</f>
        <v/>
      </c>
      <c r="R227" s="14" t="str">
        <f>IFERROR(VLOOKUP($A227,'Abentojra M'!$J$1:$P$48,7,0),"")</f>
        <v/>
      </c>
      <c r="S227" s="14" t="str">
        <f>IFERROR(VLOOKUP($A227,'Mordownik M'!$P$5:$V$54,7,0),"")</f>
        <v/>
      </c>
      <c r="T227" s="14" t="str">
        <f>IFERROR(VLOOKUP($A227,'XI Kompas M'!$M$1:$S$35,7,0),"")</f>
        <v/>
      </c>
      <c r="U227" s="14" t="str">
        <f>IFERROR(VLOOKUP($A227,'H52 200 M'!$AL$6:$AR$102,7,0),"")</f>
        <v/>
      </c>
      <c r="V227" s="14" t="str">
        <f>IFERROR(VLOOKUP($A227,'XII Szago M'!$AH$2:$AN$67,7,0),"")</f>
        <v/>
      </c>
      <c r="W227" s="14" t="str">
        <f>IFERROR(VLOOKUP($A227,'Masakra TR200 M'!$AN$5:$AT$34,7,0),"")</f>
        <v/>
      </c>
      <c r="X227" s="10">
        <f>IFERROR(LARGE(Z227:AL227,1),0)+IFERROR(LARGE(Z227:AL227,2),0)</f>
        <v>62.055719432115467</v>
      </c>
      <c r="Y227" s="10">
        <f>IFERROR(LARGE(Z227:AL227,3),0)+IFERROR(LARGE(Z227:AL227,4),0)</f>
        <v>0</v>
      </c>
      <c r="Z227" s="14" t="str">
        <f>IFERROR(VLOOKUP(A227,'Wiosenne 360 M'!$L$2:$R$18,7,0),"")</f>
        <v/>
      </c>
      <c r="AA227" s="36"/>
      <c r="AB227" s="36"/>
      <c r="AC227" s="14">
        <f>IFERROR(VLOOKUP($A227,'H51 100 M'!$AC$6:$AJ$153,7,0),"")</f>
        <v>26.964240941922622</v>
      </c>
      <c r="AD227" s="14" t="str">
        <f>IFERROR(VLOOKUP($A227,'Harce M'!$K$6:$Q$26,7,0),"")</f>
        <v/>
      </c>
      <c r="AE227" s="14" t="str">
        <f>IFERROR(VLOOKUP($A227,'Grassor TR150 M'!$BL$4:$BR$10,7,0),"")</f>
        <v/>
      </c>
      <c r="AF227" s="36" t="str">
        <f>IFERROR(VLOOKUP($A227,'Pazur M'!$P$3:$V$29,7,0),"")</f>
        <v/>
      </c>
      <c r="AG227" s="14" t="str">
        <f>IFERROR(VLOOKUP($A227,'Szaga TR100 M'!$J$2:$P$25,7,0),"")</f>
        <v/>
      </c>
      <c r="AH227" s="36" t="str">
        <f>IFERROR(VLOOKUP($A227,'Odyseja M'!$G$2:$M$15,7,0),"")</f>
        <v/>
      </c>
      <c r="AI227" s="36" t="str">
        <f>IFERROR(VLOOKUP($A227,'Trudy M'!$K$2:$Q$18,7,0),"")</f>
        <v/>
      </c>
      <c r="AJ227" s="14">
        <f>IFERROR(VLOOKUP($A227,'H52 100 M'!$AC$6:$AI$201,7,0),"")</f>
        <v>35.091478490192848</v>
      </c>
      <c r="AK227" s="14" t="str">
        <f>IFERROR(VLOOKUP($A227,'Azymut Orient M'!$O$2:$U$23,7,0),"")</f>
        <v/>
      </c>
      <c r="AL227" s="14" t="str">
        <f>IFERROR(VLOOKUP($A227,'Masakra TR100 M'!$AB$5:$AH$14,7,0),"")</f>
        <v/>
      </c>
      <c r="AM227" s="501">
        <f>MIN(COUNT(F227:W227)+MIN(COUNT(Z227:AL227)/2,2),6)</f>
        <v>1</v>
      </c>
      <c r="AN227" s="15">
        <f>COUNTIF(F227:W227,"=100")</f>
        <v>0</v>
      </c>
      <c r="AO227" s="15">
        <f>COUNTIF(Z227:AL227,"=50")</f>
        <v>0</v>
      </c>
    </row>
    <row r="228" spans="1:41">
      <c r="A228">
        <v>450</v>
      </c>
      <c r="B228" s="40" t="str">
        <f>VLOOKUP($A228,id!$C:$H,6,0)</f>
        <v>Jacak Andrzej</v>
      </c>
      <c r="C228" s="40" t="str">
        <f>VLOOKUP($A228,id!$C:$H,4,0)</f>
        <v>Cybercom</v>
      </c>
      <c r="D228" s="2">
        <f>IF(E227=E228,D227,ROW(B226))</f>
        <v>226</v>
      </c>
      <c r="E228" s="11">
        <f>LARGE(F228:Y228,1)+LARGE(F228:Y228,2)+IFERROR(LARGE(F228:Y228,3),0)+IFERROR(LARGE(F228:Y228,4),0)+IFERROR(LARGE(F228:Y228,5),0)+IFERROR(LARGE(F228:Y228,6),0)</f>
        <v>60.890452638768082</v>
      </c>
      <c r="F228" s="14"/>
      <c r="G228" s="14"/>
      <c r="H228" s="14"/>
      <c r="I228" s="14"/>
      <c r="J228" s="37"/>
      <c r="K228" s="16"/>
      <c r="L228" s="14"/>
      <c r="M228" s="14"/>
      <c r="N228" s="14">
        <f>IFERROR(VLOOKUP($A228,'BO M'!$S$4:$Y$46,7,0),"")</f>
        <v>39.479730740754</v>
      </c>
      <c r="O228" s="14" t="str">
        <f>IFERROR(VLOOKUP($A228,'Szaga TR150 M'!$J$2:$P$22,7,0),"")</f>
        <v/>
      </c>
      <c r="P228" s="14" t="str">
        <f>IFERROR(VLOOKUP($A228,'Rajd Konwalii M'!$L$2:$R$48,7,0),"")</f>
        <v/>
      </c>
      <c r="Q228" s="14" t="str">
        <f>IFERROR(VLOOKUP($A228,'Korno M'!$BE$1:$BK$53,7,0),"")</f>
        <v/>
      </c>
      <c r="R228" s="14" t="str">
        <f>IFERROR(VLOOKUP($A228,'Abentojra M'!$J$1:$P$48,7,0),"")</f>
        <v/>
      </c>
      <c r="S228" s="14" t="str">
        <f>IFERROR(VLOOKUP($A228,'Mordownik M'!$P$5:$V$54,7,0),"")</f>
        <v/>
      </c>
      <c r="T228" s="14" t="str">
        <f>IFERROR(VLOOKUP($A228,'XI Kompas M'!$M$1:$S$35,7,0),"")</f>
        <v/>
      </c>
      <c r="U228" s="14" t="str">
        <f>IFERROR(VLOOKUP($A228,'H52 200 M'!$AL$6:$AR$102,7,0),"")</f>
        <v/>
      </c>
      <c r="V228" s="14" t="str">
        <f>IFERROR(VLOOKUP($A228,'XII Szago M'!$AH$2:$AN$67,7,0),"")</f>
        <v/>
      </c>
      <c r="W228" s="14" t="str">
        <f>IFERROR(VLOOKUP($A228,'Masakra TR200 M'!$AN$5:$AT$34,7,0),"")</f>
        <v/>
      </c>
      <c r="X228" s="10">
        <f>IFERROR(LARGE(Z228:AL228,1),0)+IFERROR(LARGE(Z228:AL228,2),0)</f>
        <v>21.410721898014078</v>
      </c>
      <c r="Y228" s="10">
        <f>IFERROR(LARGE(Z228:AL228,3),0)+IFERROR(LARGE(Z228:AL228,4),0)</f>
        <v>0</v>
      </c>
      <c r="Z228" s="14"/>
      <c r="AA228" s="36"/>
      <c r="AB228" s="36"/>
      <c r="AC228" s="14"/>
      <c r="AD228" s="14"/>
      <c r="AE228" s="14"/>
      <c r="AF228" s="36">
        <f>IFERROR(VLOOKUP($A228,'Pazur M'!$P$3:$V$29,7,0),"")</f>
        <v>21.410721898014078</v>
      </c>
      <c r="AG228" s="14" t="str">
        <f>IFERROR(VLOOKUP($A228,'Szaga TR100 M'!$J$2:$P$25,7,0),"")</f>
        <v/>
      </c>
      <c r="AH228" s="36" t="str">
        <f>IFERROR(VLOOKUP($A228,'Odyseja M'!$G$2:$M$15,7,0),"")</f>
        <v/>
      </c>
      <c r="AI228" s="36" t="str">
        <f>IFERROR(VLOOKUP($A228,'Trudy M'!$K$2:$Q$18,7,0),"")</f>
        <v/>
      </c>
      <c r="AJ228" s="14" t="str">
        <f>IFERROR(VLOOKUP($A228,'H52 100 M'!$AC$6:$AI$201,7,0),"")</f>
        <v/>
      </c>
      <c r="AK228" s="14" t="str">
        <f>IFERROR(VLOOKUP($A228,'Azymut Orient M'!$O$2:$U$23,7,0),"")</f>
        <v/>
      </c>
      <c r="AL228" s="14" t="str">
        <f>IFERROR(VLOOKUP($A228,'Masakra TR100 M'!$AB$5:$AH$14,7,0),"")</f>
        <v/>
      </c>
      <c r="AM228" s="501">
        <f>MIN(COUNT(F228:W228)+MIN(COUNT(Z228:AL228)/2,2),6)</f>
        <v>1.5</v>
      </c>
      <c r="AN228" s="15">
        <f>COUNTIF(F228:W228,"=100")</f>
        <v>0</v>
      </c>
      <c r="AO228" s="15">
        <f>COUNTIF(Z228:AL228,"=50")</f>
        <v>0</v>
      </c>
    </row>
    <row r="229" spans="1:41">
      <c r="A229">
        <v>423</v>
      </c>
      <c r="B229" s="40" t="str">
        <f>VLOOKUP($A229,id!$C:$H,6,0)</f>
        <v>Baworowski Grzegorz</v>
      </c>
      <c r="C229" s="40" t="str">
        <f>VLOOKUP($A229,id!$C:$H,4,0)</f>
        <v>Rower Janka</v>
      </c>
      <c r="D229" s="2">
        <f>IF(E228=E229,D228,ROW(B227))</f>
        <v>227</v>
      </c>
      <c r="E229" s="11">
        <f>LARGE(F229:Y229,1)+LARGE(F229:Y229,2)+IFERROR(LARGE(F229:Y229,3),0)+IFERROR(LARGE(F229:Y229,4),0)+IFERROR(LARGE(F229:Y229,5),0)+IFERROR(LARGE(F229:Y229,6),0)</f>
        <v>60.697453661362431</v>
      </c>
      <c r="F229" s="14"/>
      <c r="G229" s="14"/>
      <c r="H229" s="14"/>
      <c r="I229" s="14"/>
      <c r="J229" s="37"/>
      <c r="K229" s="16">
        <f>IFERROR(VLOOKUP($A229,'Dukty M'!$BH$2:$BN$42,7,0),"")</f>
        <v>60.697453661362431</v>
      </c>
      <c r="L229" s="14" t="str">
        <f>IFERROR(VLOOKUP($A229,'Tropy M'!$O$2:$U$49,7,0),"")</f>
        <v/>
      </c>
      <c r="M229" s="14" t="str">
        <f>IFERROR(VLOOKUP($A229,'Grassor TR300 M'!$CR$4:$CX$37,7,0),"")</f>
        <v/>
      </c>
      <c r="N229" s="14" t="str">
        <f>IFERROR(VLOOKUP($A229,'BO M'!$S$4:$Y$46,7,0),"")</f>
        <v/>
      </c>
      <c r="O229" s="14" t="str">
        <f>IFERROR(VLOOKUP($A229,'Szaga TR150 M'!$J$2:$P$22,7,0),"")</f>
        <v/>
      </c>
      <c r="P229" s="14" t="str">
        <f>IFERROR(VLOOKUP($A229,'Rajd Konwalii M'!$L$2:$R$48,7,0),"")</f>
        <v/>
      </c>
      <c r="Q229" s="14" t="str">
        <f>IFERROR(VLOOKUP($A229,'Korno M'!$BE$1:$BK$53,7,0),"")</f>
        <v/>
      </c>
      <c r="R229" s="14" t="str">
        <f>IFERROR(VLOOKUP($A229,'Abentojra M'!$J$1:$P$48,7,0),"")</f>
        <v/>
      </c>
      <c r="S229" s="14" t="str">
        <f>IFERROR(VLOOKUP($A229,'Mordownik M'!$P$5:$V$54,7,0),"")</f>
        <v/>
      </c>
      <c r="T229" s="14" t="str">
        <f>IFERROR(VLOOKUP($A229,'XI Kompas M'!$M$1:$S$35,7,0),"")</f>
        <v/>
      </c>
      <c r="U229" s="14" t="str">
        <f>IFERROR(VLOOKUP($A229,'H52 200 M'!$AL$6:$AR$102,7,0),"")</f>
        <v/>
      </c>
      <c r="V229" s="14" t="str">
        <f>IFERROR(VLOOKUP($A229,'XII Szago M'!$AH$2:$AN$67,7,0),"")</f>
        <v/>
      </c>
      <c r="W229" s="14" t="str">
        <f>IFERROR(VLOOKUP($A229,'Masakra TR200 M'!$AN$5:$AT$34,7,0),"")</f>
        <v/>
      </c>
      <c r="X229" s="10">
        <f>IFERROR(LARGE(Z229:AL229,1),0)+IFERROR(LARGE(Z229:AL229,2),0)</f>
        <v>0</v>
      </c>
      <c r="Y229" s="10">
        <f>IFERROR(LARGE(Z229:AL229,3),0)+IFERROR(LARGE(Z229:AL229,4),0)</f>
        <v>0</v>
      </c>
      <c r="Z229" s="14"/>
      <c r="AA229" s="36"/>
      <c r="AB229" s="36"/>
      <c r="AC229" s="14"/>
      <c r="AD229" s="14"/>
      <c r="AE229" s="14" t="str">
        <f>IFERROR(VLOOKUP($A229,'Grassor TR150 M'!$BL$4:$BR$10,7,0),"")</f>
        <v/>
      </c>
      <c r="AF229" s="36" t="str">
        <f>IFERROR(VLOOKUP($A229,'Pazur M'!$P$3:$V$29,7,0),"")</f>
        <v/>
      </c>
      <c r="AG229" s="14" t="str">
        <f>IFERROR(VLOOKUP($A229,'Szaga TR100 M'!$J$2:$P$25,7,0),"")</f>
        <v/>
      </c>
      <c r="AH229" s="36" t="str">
        <f>IFERROR(VLOOKUP($A229,'Odyseja M'!$G$2:$M$15,7,0),"")</f>
        <v/>
      </c>
      <c r="AI229" s="36" t="str">
        <f>IFERROR(VLOOKUP($A229,'Trudy M'!$K$2:$Q$18,7,0),"")</f>
        <v/>
      </c>
      <c r="AJ229" s="14" t="str">
        <f>IFERROR(VLOOKUP($A229,'H52 100 M'!$AC$6:$AI$201,7,0),"")</f>
        <v/>
      </c>
      <c r="AK229" s="14" t="str">
        <f>IFERROR(VLOOKUP($A229,'Azymut Orient M'!$O$2:$U$23,7,0),"")</f>
        <v/>
      </c>
      <c r="AL229" s="14" t="str">
        <f>IFERROR(VLOOKUP($A229,'Masakra TR100 M'!$AB$5:$AH$14,7,0),"")</f>
        <v/>
      </c>
      <c r="AM229" s="501">
        <f>MIN(COUNT(F229:W229)+MIN(COUNT(Z229:AL229)/2,2),6)</f>
        <v>1</v>
      </c>
      <c r="AN229" s="15">
        <f>COUNTIF(F229:W229,"=100")</f>
        <v>0</v>
      </c>
      <c r="AO229" s="15">
        <f>COUNTIF(Z229:AL229,"=50")</f>
        <v>0</v>
      </c>
    </row>
    <row r="230" spans="1:41">
      <c r="A230">
        <v>515</v>
      </c>
      <c r="B230" s="40" t="str">
        <f>VLOOKUP($A230,id!$C:$H,6,0)</f>
        <v>Pasiecznik Wojciech</v>
      </c>
      <c r="C230" s="40" t="str">
        <f>VLOOKUP($A230,id!$C:$H,4,0)</f>
        <v>Bad Medicine</v>
      </c>
      <c r="D230" s="2">
        <f>IF(E229=E230,D229,ROW(B228))</f>
        <v>228</v>
      </c>
      <c r="E230" s="11">
        <f>LARGE(F230:Y230,1)+LARGE(F230:Y230,2)+IFERROR(LARGE(F230:Y230,3),0)+IFERROR(LARGE(F230:Y230,4),0)+IFERROR(LARGE(F230:Y230,5),0)+IFERROR(LARGE(F230:Y230,6),0)</f>
        <v>60.484038119622845</v>
      </c>
      <c r="F230" s="14"/>
      <c r="G230" s="14"/>
      <c r="H230" s="14"/>
      <c r="I230" s="14"/>
      <c r="J230" s="37"/>
      <c r="K230" s="16"/>
      <c r="L230" s="14"/>
      <c r="M230" s="14"/>
      <c r="N230" s="14"/>
      <c r="O230" s="14"/>
      <c r="P230" s="14"/>
      <c r="Q230" s="14">
        <f>IFERROR(VLOOKUP($A230,'Korno M'!$BE$1:$BK$53,7,0),"")</f>
        <v>60.484038119622845</v>
      </c>
      <c r="R230" s="14" t="str">
        <f>IFERROR(VLOOKUP($A230,'Abentojra M'!$J$1:$P$48,7,0),"")</f>
        <v/>
      </c>
      <c r="S230" s="14" t="str">
        <f>IFERROR(VLOOKUP($A230,'Mordownik M'!$P$5:$V$54,7,0),"")</f>
        <v/>
      </c>
      <c r="T230" s="14" t="str">
        <f>IFERROR(VLOOKUP($A230,'XI Kompas M'!$M$1:$S$35,7,0),"")</f>
        <v/>
      </c>
      <c r="U230" s="14" t="str">
        <f>IFERROR(VLOOKUP($A230,'H52 200 M'!$AL$6:$AR$102,7,0),"")</f>
        <v/>
      </c>
      <c r="V230" s="14" t="str">
        <f>IFERROR(VLOOKUP($A230,'XII Szago M'!$AH$2:$AN$67,7,0),"")</f>
        <v/>
      </c>
      <c r="W230" s="14" t="str">
        <f>IFERROR(VLOOKUP($A230,'Masakra TR200 M'!$AN$5:$AT$34,7,0),"")</f>
        <v/>
      </c>
      <c r="X230" s="10">
        <f>IFERROR(LARGE(Z230:AL230,1),0)+IFERROR(LARGE(Z230:AL230,2),0)</f>
        <v>0</v>
      </c>
      <c r="Y230" s="10">
        <f>IFERROR(LARGE(Z230:AL230,3),0)+IFERROR(LARGE(Z230:AL230,4),0)</f>
        <v>0</v>
      </c>
      <c r="Z230" s="14"/>
      <c r="AA230" s="36"/>
      <c r="AB230" s="36"/>
      <c r="AC230" s="14"/>
      <c r="AD230" s="14"/>
      <c r="AE230" s="14"/>
      <c r="AF230" s="36"/>
      <c r="AG230" s="14"/>
      <c r="AH230" s="36"/>
      <c r="AI230" s="36" t="str">
        <f>IFERROR(VLOOKUP($A230,'Trudy M'!$K$2:$Q$18,7,0),"")</f>
        <v/>
      </c>
      <c r="AJ230" s="14" t="str">
        <f>IFERROR(VLOOKUP($A230,'H52 100 M'!$AC$6:$AI$201,7,0),"")</f>
        <v/>
      </c>
      <c r="AK230" s="14" t="str">
        <f>IFERROR(VLOOKUP($A230,'Azymut Orient M'!$O$2:$U$23,7,0),"")</f>
        <v/>
      </c>
      <c r="AL230" s="14" t="str">
        <f>IFERROR(VLOOKUP($A230,'Masakra TR100 M'!$AB$5:$AH$14,7,0),"")</f>
        <v/>
      </c>
      <c r="AM230" s="501">
        <f>MIN(COUNT(F230:W230)+MIN(COUNT(Z230:AL230)/2,2),6)</f>
        <v>1</v>
      </c>
      <c r="AN230" s="15">
        <f>COUNTIF(F230:W230,"=100")</f>
        <v>0</v>
      </c>
      <c r="AO230" s="15">
        <f>COUNTIF(Z230:AL230,"=50")</f>
        <v>0</v>
      </c>
    </row>
    <row r="231" spans="1:41">
      <c r="A231">
        <v>476</v>
      </c>
      <c r="B231" s="40" t="str">
        <f>VLOOKUP($A231,id!$C:$H,6,0)</f>
        <v>Rudnicki Mariusz</v>
      </c>
      <c r="C231" s="40">
        <f>VLOOKUP($A231,id!$C:$H,4,0)</f>
        <v>0</v>
      </c>
      <c r="D231" s="2">
        <f>IF(E230=E231,D230,ROW(B229))</f>
        <v>229</v>
      </c>
      <c r="E231" s="11">
        <f>LARGE(F231:Y231,1)+LARGE(F231:Y231,2)+IFERROR(LARGE(F231:Y231,3),0)+IFERROR(LARGE(F231:Y231,4),0)+IFERROR(LARGE(F231:Y231,5),0)+IFERROR(LARGE(F231:Y231,6),0)</f>
        <v>60.348515814395505</v>
      </c>
      <c r="F231" s="14"/>
      <c r="G231" s="14"/>
      <c r="H231" s="14"/>
      <c r="I231" s="14"/>
      <c r="J231" s="37"/>
      <c r="K231" s="16"/>
      <c r="L231" s="14"/>
      <c r="M231" s="14"/>
      <c r="N231" s="14"/>
      <c r="O231" s="14" t="str">
        <f>IFERROR(VLOOKUP($A231,'Szaga TR150 M'!$J$2:$P$22,7,0),"")</f>
        <v/>
      </c>
      <c r="P231" s="14">
        <f>IFERROR(VLOOKUP($A231,'Rajd Konwalii M'!$L$2:$R$48,7,0),"")</f>
        <v>31.955658671538369</v>
      </c>
      <c r="Q231" s="14" t="str">
        <f>IFERROR(VLOOKUP($A231,'Korno M'!$BE$1:$BK$53,7,0),"")</f>
        <v/>
      </c>
      <c r="R231" s="14" t="str">
        <f>IFERROR(VLOOKUP($A231,'Abentojra M'!$J$1:$P$48,7,0),"")</f>
        <v/>
      </c>
      <c r="S231" s="14" t="str">
        <f>IFERROR(VLOOKUP($A231,'Mordownik M'!$P$5:$V$54,7,0),"")</f>
        <v/>
      </c>
      <c r="T231" s="14" t="str">
        <f>IFERROR(VLOOKUP($A231,'XI Kompas M'!$M$1:$S$35,7,0),"")</f>
        <v/>
      </c>
      <c r="U231" s="14" t="str">
        <f>IFERROR(VLOOKUP($A231,'H52 200 M'!$AL$6:$AR$102,7,0),"")</f>
        <v/>
      </c>
      <c r="V231" s="14" t="str">
        <f>IFERROR(VLOOKUP($A231,'XII Szago M'!$AH$2:$AN$67,7,0),"")</f>
        <v/>
      </c>
      <c r="W231" s="14" t="str">
        <f>IFERROR(VLOOKUP($A231,'Masakra TR200 M'!$AN$5:$AT$34,7,0),"")</f>
        <v/>
      </c>
      <c r="X231" s="10">
        <f>IFERROR(LARGE(Z231:AL231,1),0)+IFERROR(LARGE(Z231:AL231,2),0)</f>
        <v>28.392857142857135</v>
      </c>
      <c r="Y231" s="10">
        <f>IFERROR(LARGE(Z231:AL231,3),0)+IFERROR(LARGE(Z231:AL231,4),0)</f>
        <v>0</v>
      </c>
      <c r="Z231" s="14"/>
      <c r="AA231" s="36"/>
      <c r="AB231" s="36"/>
      <c r="AC231" s="14"/>
      <c r="AD231" s="14"/>
      <c r="AE231" s="14"/>
      <c r="AF231" s="36"/>
      <c r="AG231" s="14">
        <f>IFERROR(VLOOKUP($A231,'Szaga TR100 M'!$J$2:$P$25,7,0),"")</f>
        <v>28.392857142857135</v>
      </c>
      <c r="AH231" s="36" t="str">
        <f>IFERROR(VLOOKUP($A231,'Odyseja M'!$G$2:$M$15,7,0),"")</f>
        <v/>
      </c>
      <c r="AI231" s="36" t="str">
        <f>IFERROR(VLOOKUP($A231,'Trudy M'!$K$2:$Q$18,7,0),"")</f>
        <v/>
      </c>
      <c r="AJ231" s="14" t="str">
        <f>IFERROR(VLOOKUP($A231,'H52 100 M'!$AC$6:$AI$201,7,0),"")</f>
        <v/>
      </c>
      <c r="AK231" s="14" t="str">
        <f>IFERROR(VLOOKUP($A231,'Azymut Orient M'!$O$2:$U$23,7,0),"")</f>
        <v/>
      </c>
      <c r="AL231" s="14" t="str">
        <f>IFERROR(VLOOKUP($A231,'Masakra TR100 M'!$AB$5:$AH$14,7,0),"")</f>
        <v/>
      </c>
      <c r="AM231" s="501">
        <f>MIN(COUNT(F231:W231)+MIN(COUNT(Z231:AL231)/2,2),6)</f>
        <v>1.5</v>
      </c>
      <c r="AN231" s="15">
        <f>COUNTIF(F231:W231,"=100")</f>
        <v>0</v>
      </c>
      <c r="AO231" s="15">
        <f>COUNTIF(Z231:AL231,"=50")</f>
        <v>0</v>
      </c>
    </row>
    <row r="232" spans="1:41">
      <c r="A232">
        <v>477</v>
      </c>
      <c r="B232" s="40" t="str">
        <f>VLOOKUP($A232,id!$C:$H,6,0)</f>
        <v>Kowalski Krzysztof</v>
      </c>
      <c r="C232" s="40">
        <f>VLOOKUP($A232,id!$C:$H,4,0)</f>
        <v>0</v>
      </c>
      <c r="D232" s="2">
        <f>IF(E231=E232,D231,ROW(B230))</f>
        <v>229</v>
      </c>
      <c r="E232" s="11">
        <f>LARGE(F232:Y232,1)+LARGE(F232:Y232,2)+IFERROR(LARGE(F232:Y232,3),0)+IFERROR(LARGE(F232:Y232,4),0)+IFERROR(LARGE(F232:Y232,5),0)+IFERROR(LARGE(F232:Y232,6),0)</f>
        <v>60.348515814395505</v>
      </c>
      <c r="F232" s="14"/>
      <c r="G232" s="14"/>
      <c r="H232" s="14"/>
      <c r="I232" s="14"/>
      <c r="J232" s="37"/>
      <c r="K232" s="16"/>
      <c r="L232" s="14"/>
      <c r="M232" s="14"/>
      <c r="N232" s="14"/>
      <c r="O232" s="14" t="str">
        <f>IFERROR(VLOOKUP($A232,'Szaga TR150 M'!$J$2:$P$22,7,0),"")</f>
        <v/>
      </c>
      <c r="P232" s="14">
        <f>IFERROR(VLOOKUP($A232,'Rajd Konwalii M'!$L$2:$R$48,7,0),"")</f>
        <v>31.955658671538369</v>
      </c>
      <c r="Q232" s="14" t="str">
        <f>IFERROR(VLOOKUP($A232,'Korno M'!$BE$1:$BK$53,7,0),"")</f>
        <v/>
      </c>
      <c r="R232" s="14" t="str">
        <f>IFERROR(VLOOKUP($A232,'Abentojra M'!$J$1:$P$48,7,0),"")</f>
        <v/>
      </c>
      <c r="S232" s="14" t="str">
        <f>IFERROR(VLOOKUP($A232,'Mordownik M'!$P$5:$V$54,7,0),"")</f>
        <v/>
      </c>
      <c r="T232" s="14" t="str">
        <f>IFERROR(VLOOKUP($A232,'XI Kompas M'!$M$1:$S$35,7,0),"")</f>
        <v/>
      </c>
      <c r="U232" s="14" t="str">
        <f>IFERROR(VLOOKUP($A232,'H52 200 M'!$AL$6:$AR$102,7,0),"")</f>
        <v/>
      </c>
      <c r="V232" s="14" t="str">
        <f>IFERROR(VLOOKUP($A232,'XII Szago M'!$AH$2:$AN$67,7,0),"")</f>
        <v/>
      </c>
      <c r="W232" s="14" t="str">
        <f>IFERROR(VLOOKUP($A232,'Masakra TR200 M'!$AN$5:$AT$34,7,0),"")</f>
        <v/>
      </c>
      <c r="X232" s="10">
        <f>IFERROR(LARGE(Z232:AL232,1),0)+IFERROR(LARGE(Z232:AL232,2),0)</f>
        <v>28.392857142857135</v>
      </c>
      <c r="Y232" s="10">
        <f>IFERROR(LARGE(Z232:AL232,3),0)+IFERROR(LARGE(Z232:AL232,4),0)</f>
        <v>0</v>
      </c>
      <c r="Z232" s="14"/>
      <c r="AA232" s="36"/>
      <c r="AB232" s="36"/>
      <c r="AC232" s="14"/>
      <c r="AD232" s="14"/>
      <c r="AE232" s="14"/>
      <c r="AF232" s="36"/>
      <c r="AG232" s="14">
        <f>IFERROR(VLOOKUP($A232,'Szaga TR100 M'!$J$2:$P$25,7,0),"")</f>
        <v>28.392857142857135</v>
      </c>
      <c r="AH232" s="36" t="str">
        <f>IFERROR(VLOOKUP($A232,'Odyseja M'!$G$2:$M$15,7,0),"")</f>
        <v/>
      </c>
      <c r="AI232" s="36" t="str">
        <f>IFERROR(VLOOKUP($A232,'Trudy M'!$K$2:$Q$18,7,0),"")</f>
        <v/>
      </c>
      <c r="AJ232" s="14" t="str">
        <f>IFERROR(VLOOKUP($A232,'H52 100 M'!$AC$6:$AI$201,7,0),"")</f>
        <v/>
      </c>
      <c r="AK232" s="14" t="str">
        <f>IFERROR(VLOOKUP($A232,'Azymut Orient M'!$O$2:$U$23,7,0),"")</f>
        <v/>
      </c>
      <c r="AL232" s="14" t="str">
        <f>IFERROR(VLOOKUP($A232,'Masakra TR100 M'!$AB$5:$AH$14,7,0),"")</f>
        <v/>
      </c>
      <c r="AM232" s="501">
        <f>MIN(COUNT(F232:W232)+MIN(COUNT(Z232:AL232)/2,2),6)</f>
        <v>1.5</v>
      </c>
      <c r="AN232" s="15">
        <f>COUNTIF(F232:W232,"=100")</f>
        <v>0</v>
      </c>
      <c r="AO232" s="15">
        <f>COUNTIF(Z232:AL232,"=50")</f>
        <v>0</v>
      </c>
    </row>
    <row r="233" spans="1:41">
      <c r="A233">
        <v>199</v>
      </c>
      <c r="B233" s="40" t="str">
        <f>VLOOKUP($A233,id!$C:$H,6,0)</f>
        <v>Deja Dominik</v>
      </c>
      <c r="C233" s="40" t="str">
        <f>VLOOKUP($A233,id!$C:$H,4,0)</f>
        <v>KulawiKrulowie</v>
      </c>
      <c r="D233" s="2">
        <f>IF(E232=E233,D232,ROW(B231))</f>
        <v>231</v>
      </c>
      <c r="E233" s="11">
        <f>LARGE(F233:Y233,1)+LARGE(F233:Y233,2)+IFERROR(LARGE(F233:Y233,3),0)+IFERROR(LARGE(F233:Y233,4),0)+IFERROR(LARGE(F233:Y233,5),0)+IFERROR(LARGE(F233:Y233,6),0)</f>
        <v>60.161629260660291</v>
      </c>
      <c r="F233" s="14"/>
      <c r="G233" s="14" t="str">
        <f>IFERROR(VLOOKUP($A233,'Złoto M'!AO:AU,7,0),"")</f>
        <v/>
      </c>
      <c r="H233" s="14">
        <f>IFERROR(VLOOKUP($A233,'H51 200 M'!$AL$6:$AS$99,7,0),"")</f>
        <v>23.086593839586786</v>
      </c>
      <c r="I233" s="14" t="str">
        <f>IFERROR(VLOOKUP($A233,'Dymno M'!$BD$3:$BJ$49,7,0),"")</f>
        <v/>
      </c>
      <c r="J233" s="37" t="str">
        <f>IFERROR(VLOOKUP($A233,'X Kompas M'!$L$2:$R$29,7,0),"")</f>
        <v/>
      </c>
      <c r="K233" s="16" t="str">
        <f>IFERROR(VLOOKUP($A233,'Dukty M'!$BH$2:$BN$42,7,0),"")</f>
        <v/>
      </c>
      <c r="L233" s="14" t="str">
        <f>IFERROR(VLOOKUP($A233,'Tropy M'!$O$2:$U$49,7,0),"")</f>
        <v/>
      </c>
      <c r="M233" s="14" t="str">
        <f>IFERROR(VLOOKUP($A233,'Grassor TR300 M'!$CR$4:$CX$37,7,0),"")</f>
        <v/>
      </c>
      <c r="N233" s="14" t="str">
        <f>IFERROR(VLOOKUP($A233,'BO M'!$S$4:$Y$46,7,0),"")</f>
        <v/>
      </c>
      <c r="O233" s="14" t="str">
        <f>IFERROR(VLOOKUP($A233,'Szaga TR150 M'!$J$2:$P$22,7,0),"")</f>
        <v/>
      </c>
      <c r="P233" s="14" t="str">
        <f>IFERROR(VLOOKUP($A233,'Rajd Konwalii M'!$L$2:$R$48,7,0),"")</f>
        <v/>
      </c>
      <c r="Q233" s="14" t="str">
        <f>IFERROR(VLOOKUP($A233,'Korno M'!$BE$1:$BK$53,7,0),"")</f>
        <v/>
      </c>
      <c r="R233" s="14" t="str">
        <f>IFERROR(VLOOKUP($A233,'Abentojra M'!$J$1:$P$48,7,0),"")</f>
        <v/>
      </c>
      <c r="S233" s="14" t="str">
        <f>IFERROR(VLOOKUP($A233,'Mordownik M'!$P$5:$V$54,7,0),"")</f>
        <v/>
      </c>
      <c r="T233" s="14" t="str">
        <f>IFERROR(VLOOKUP($A233,'XI Kompas M'!$M$1:$S$35,7,0),"")</f>
        <v/>
      </c>
      <c r="U233" s="14">
        <f>IFERROR(VLOOKUP($A233,'H52 200 M'!$AL$6:$AR$102,7,0),"")</f>
        <v>37.075035421073508</v>
      </c>
      <c r="V233" s="14" t="str">
        <f>IFERROR(VLOOKUP($A233,'XII Szago M'!$AH$2:$AN$67,7,0),"")</f>
        <v/>
      </c>
      <c r="W233" s="14" t="str">
        <f>IFERROR(VLOOKUP($A233,'Masakra TR200 M'!$AN$5:$AT$34,7,0),"")</f>
        <v/>
      </c>
      <c r="X233" s="10">
        <f>IFERROR(LARGE(Z233:AL233,1),0)+IFERROR(LARGE(Z233:AL233,2),0)</f>
        <v>0</v>
      </c>
      <c r="Y233" s="10">
        <f>IFERROR(LARGE(Z233:AL233,3),0)+IFERROR(LARGE(Z233:AL233,4),0)</f>
        <v>0</v>
      </c>
      <c r="Z233" s="14" t="str">
        <f>IFERROR(VLOOKUP(A233,'Wiosenne 360 M'!$L$2:$R$18,7,0),"")</f>
        <v/>
      </c>
      <c r="AA233" s="36"/>
      <c r="AB233" s="36"/>
      <c r="AC233" s="14" t="str">
        <f>IFERROR(VLOOKUP($A233,'H51 100 M'!$AC$6:$AJ$153,7,0),"")</f>
        <v/>
      </c>
      <c r="AD233" s="14" t="str">
        <f>IFERROR(VLOOKUP($A233,'Harce M'!$K$6:$Q$26,7,0),"")</f>
        <v/>
      </c>
      <c r="AE233" s="14" t="str">
        <f>IFERROR(VLOOKUP($A233,'Grassor TR150 M'!$BL$4:$BR$10,7,0),"")</f>
        <v/>
      </c>
      <c r="AF233" s="36" t="str">
        <f>IFERROR(VLOOKUP($A233,'Pazur M'!$P$3:$V$29,7,0),"")</f>
        <v/>
      </c>
      <c r="AG233" s="14" t="str">
        <f>IFERROR(VLOOKUP($A233,'Szaga TR100 M'!$J$2:$P$25,7,0),"")</f>
        <v/>
      </c>
      <c r="AH233" s="36" t="str">
        <f>IFERROR(VLOOKUP($A233,'Odyseja M'!$G$2:$M$15,7,0),"")</f>
        <v/>
      </c>
      <c r="AI233" s="36" t="str">
        <f>IFERROR(VLOOKUP($A233,'Trudy M'!$K$2:$Q$18,7,0),"")</f>
        <v/>
      </c>
      <c r="AJ233" s="14" t="str">
        <f>IFERROR(VLOOKUP($A233,'H52 100 M'!$AC$6:$AI$201,7,0),"")</f>
        <v/>
      </c>
      <c r="AK233" s="14" t="str">
        <f>IFERROR(VLOOKUP($A233,'Azymut Orient M'!$O$2:$U$23,7,0),"")</f>
        <v/>
      </c>
      <c r="AL233" s="14" t="str">
        <f>IFERROR(VLOOKUP($A233,'Masakra TR100 M'!$AB$5:$AH$14,7,0),"")</f>
        <v/>
      </c>
      <c r="AM233" s="501">
        <f>MIN(COUNT(F233:W233)+MIN(COUNT(Z233:AL233)/2,2),6)</f>
        <v>2</v>
      </c>
      <c r="AN233" s="15">
        <f>COUNTIF(F233:W233,"=100")</f>
        <v>0</v>
      </c>
      <c r="AO233" s="15">
        <f>COUNTIF(Z233:AL233,"=50")</f>
        <v>0</v>
      </c>
    </row>
    <row r="234" spans="1:41">
      <c r="A234">
        <v>548</v>
      </c>
      <c r="B234" s="40" t="str">
        <f>VLOOKUP($A234,id!$C:$H,6,0)</f>
        <v>Trzmielewski Roman</v>
      </c>
      <c r="C234" s="40" t="str">
        <f>VLOOKUP($A234,id!$C:$H,4,0)</f>
        <v>Compass</v>
      </c>
      <c r="D234" s="2">
        <f>IF(E233=E234,D233,ROW(B232))</f>
        <v>232</v>
      </c>
      <c r="E234" s="11">
        <f>LARGE(F234:Y234,1)+LARGE(F234:Y234,2)+IFERROR(LARGE(F234:Y234,3),0)+IFERROR(LARGE(F234:Y234,4),0)+IFERROR(LARGE(F234:Y234,5),0)+IFERROR(LARGE(F234:Y234,6),0)</f>
        <v>59.9627857522594</v>
      </c>
      <c r="F234" s="14"/>
      <c r="G234" s="14"/>
      <c r="H234" s="14"/>
      <c r="I234" s="14"/>
      <c r="J234" s="37"/>
      <c r="K234" s="16"/>
      <c r="L234" s="14"/>
      <c r="M234" s="14"/>
      <c r="N234" s="14" t="str">
        <f>IFERROR(VLOOKUP($A234,'BO M'!$S$4:$Y$46,7,0),"")</f>
        <v/>
      </c>
      <c r="O234" s="14" t="str">
        <f>IFERROR(VLOOKUP($A234,'Szaga TR150 M'!$J$2:$P$22,7,0),"")</f>
        <v/>
      </c>
      <c r="P234" s="14" t="str">
        <f>IFERROR(VLOOKUP($A234,'Rajd Konwalii M'!$L$2:$R$48,7,0),"")</f>
        <v/>
      </c>
      <c r="Q234" s="14" t="str">
        <f>IFERROR(VLOOKUP($A234,'Korno M'!$BE$1:$BK$53,7,0),"")</f>
        <v/>
      </c>
      <c r="R234" s="14" t="str">
        <f>IFERROR(VLOOKUP($A234,'Abentojra M'!$J$1:$P$48,7,0),"")</f>
        <v/>
      </c>
      <c r="S234" s="14">
        <f>IFERROR(VLOOKUP($A234,'Mordownik M'!$P$5:$V$54,7,0),"")</f>
        <v>59.9627857522594</v>
      </c>
      <c r="T234" s="14" t="str">
        <f>IFERROR(VLOOKUP($A234,'XI Kompas M'!$M$1:$S$35,7,0),"")</f>
        <v/>
      </c>
      <c r="U234" s="14" t="str">
        <f>IFERROR(VLOOKUP($A234,'H52 200 M'!$AL$6:$AR$102,7,0),"")</f>
        <v/>
      </c>
      <c r="V234" s="14" t="str">
        <f>IFERROR(VLOOKUP($A234,'XII Szago M'!$AH$2:$AN$67,7,0),"")</f>
        <v/>
      </c>
      <c r="W234" s="14" t="str">
        <f>IFERROR(VLOOKUP($A234,'Masakra TR200 M'!$AN$5:$AT$34,7,0),"")</f>
        <v/>
      </c>
      <c r="X234" s="10">
        <f>IFERROR(LARGE(Z234:AL234,1),0)+IFERROR(LARGE(Z234:AL234,2),0)</f>
        <v>0</v>
      </c>
      <c r="Y234" s="10">
        <f>IFERROR(LARGE(Z234:AL234,3),0)+IFERROR(LARGE(Z234:AL234,4),0)</f>
        <v>0</v>
      </c>
      <c r="Z234" s="14"/>
      <c r="AA234" s="36"/>
      <c r="AB234" s="36"/>
      <c r="AC234" s="14"/>
      <c r="AD234" s="14"/>
      <c r="AE234" s="14"/>
      <c r="AF234" s="36" t="str">
        <f>IFERROR(VLOOKUP($A234,'Pazur M'!$P$3:$V$29,7,0),"")</f>
        <v/>
      </c>
      <c r="AG234" s="14" t="str">
        <f>IFERROR(VLOOKUP($A234,'Szaga TR100 M'!$J$2:$P$25,7,0),"")</f>
        <v/>
      </c>
      <c r="AH234" s="36" t="str">
        <f>IFERROR(VLOOKUP($A234,'Odyseja M'!$G$2:$M$15,7,0),"")</f>
        <v/>
      </c>
      <c r="AI234" s="36" t="str">
        <f>IFERROR(VLOOKUP($A234,'Trudy M'!$K$2:$Q$18,7,0),"")</f>
        <v/>
      </c>
      <c r="AJ234" s="14" t="str">
        <f>IFERROR(VLOOKUP($A234,'H52 100 M'!$AC$6:$AI$201,7,0),"")</f>
        <v/>
      </c>
      <c r="AK234" s="14" t="str">
        <f>IFERROR(VLOOKUP($A234,'Azymut Orient M'!$O$2:$U$23,7,0),"")</f>
        <v/>
      </c>
      <c r="AL234" s="14" t="str">
        <f>IFERROR(VLOOKUP($A234,'Masakra TR100 M'!$AB$5:$AH$14,7,0),"")</f>
        <v/>
      </c>
      <c r="AM234" s="501">
        <f>MIN(COUNT(F234:W234)+MIN(COUNT(Z234:AL234)/2,2),6)</f>
        <v>1</v>
      </c>
      <c r="AN234" s="15">
        <f>COUNTIF(F234:W234,"=100")</f>
        <v>0</v>
      </c>
      <c r="AO234" s="15">
        <f>COUNTIF(Z234:AL234,"=50")</f>
        <v>0</v>
      </c>
    </row>
    <row r="235" spans="1:41">
      <c r="A235">
        <v>272</v>
      </c>
      <c r="B235" s="40" t="str">
        <f>VLOOKUP($A235,id!$C:$H,6,0)</f>
        <v>Ballerstadt Łukasz</v>
      </c>
      <c r="C235" s="40" t="str">
        <f>VLOOKUP($A235,id!$C:$H,4,0)</f>
        <v>DORACO</v>
      </c>
      <c r="D235" s="2">
        <f>IF(E234=E235,D234,ROW(B233))</f>
        <v>233</v>
      </c>
      <c r="E235" s="11">
        <f>LARGE(F235:Y235,1)+LARGE(F235:Y235,2)+IFERROR(LARGE(F235:Y235,3),0)+IFERROR(LARGE(F235:Y235,4),0)+IFERROR(LARGE(F235:Y235,5),0)+IFERROR(LARGE(F235:Y235,6),0)</f>
        <v>59.889117112165778</v>
      </c>
      <c r="F235" s="14"/>
      <c r="G235" s="14" t="str">
        <f>IFERROR(VLOOKUP($A235,'Złoto M'!AO:AU,7,0),"")</f>
        <v/>
      </c>
      <c r="H235" s="14" t="str">
        <f>IFERROR(VLOOKUP($A235,'H51 200 M'!$AL$6:$AS$99,7,0),"")</f>
        <v/>
      </c>
      <c r="I235" s="14" t="str">
        <f>IFERROR(VLOOKUP($A235,'Dymno M'!$BD$3:$BJ$49,7,0),"")</f>
        <v/>
      </c>
      <c r="J235" s="37" t="str">
        <f>IFERROR(VLOOKUP($A235,'X Kompas M'!$L$2:$R$29,7,0),"")</f>
        <v/>
      </c>
      <c r="K235" s="16" t="str">
        <f>IFERROR(VLOOKUP($A235,'Dukty M'!$BH$2:$BN$42,7,0),"")</f>
        <v/>
      </c>
      <c r="L235" s="14" t="str">
        <f>IFERROR(VLOOKUP($A235,'Tropy M'!$O$2:$U$49,7,0),"")</f>
        <v/>
      </c>
      <c r="M235" s="14" t="str">
        <f>IFERROR(VLOOKUP($A235,'Grassor TR300 M'!$CR$4:$CX$37,7,0),"")</f>
        <v/>
      </c>
      <c r="N235" s="14" t="str">
        <f>IFERROR(VLOOKUP($A235,'BO M'!$S$4:$Y$46,7,0),"")</f>
        <v/>
      </c>
      <c r="O235" s="14" t="str">
        <f>IFERROR(VLOOKUP($A235,'Szaga TR150 M'!$J$2:$P$22,7,0),"")</f>
        <v/>
      </c>
      <c r="P235" s="14" t="str">
        <f>IFERROR(VLOOKUP($A235,'Rajd Konwalii M'!$L$2:$R$48,7,0),"")</f>
        <v/>
      </c>
      <c r="Q235" s="14" t="str">
        <f>IFERROR(VLOOKUP($A235,'Korno M'!$BE$1:$BK$53,7,0),"")</f>
        <v/>
      </c>
      <c r="R235" s="14" t="str">
        <f>IFERROR(VLOOKUP($A235,'Abentojra M'!$J$1:$P$48,7,0),"")</f>
        <v/>
      </c>
      <c r="S235" s="14" t="str">
        <f>IFERROR(VLOOKUP($A235,'Mordownik M'!$P$5:$V$54,7,0),"")</f>
        <v/>
      </c>
      <c r="T235" s="14" t="str">
        <f>IFERROR(VLOOKUP($A235,'XI Kompas M'!$M$1:$S$35,7,0),"")</f>
        <v/>
      </c>
      <c r="U235" s="14" t="str">
        <f>IFERROR(VLOOKUP($A235,'H52 200 M'!$AL$6:$AR$102,7,0),"")</f>
        <v/>
      </c>
      <c r="V235" s="14" t="str">
        <f>IFERROR(VLOOKUP($A235,'XII Szago M'!$AH$2:$AN$67,7,0),"")</f>
        <v/>
      </c>
      <c r="W235" s="14" t="str">
        <f>IFERROR(VLOOKUP($A235,'Masakra TR200 M'!$AN$5:$AT$34,7,0),"")</f>
        <v/>
      </c>
      <c r="X235" s="10">
        <f>IFERROR(LARGE(Z235:AL235,1),0)+IFERROR(LARGE(Z235:AL235,2),0)</f>
        <v>59.889117112165778</v>
      </c>
      <c r="Y235" s="10">
        <f>IFERROR(LARGE(Z235:AL235,3),0)+IFERROR(LARGE(Z235:AL235,4),0)</f>
        <v>0</v>
      </c>
      <c r="Z235" s="14" t="str">
        <f>IFERROR(VLOOKUP(A235,'Wiosenne 360 M'!$L$2:$R$18,7,0),"")</f>
        <v/>
      </c>
      <c r="AA235" s="36"/>
      <c r="AB235" s="36"/>
      <c r="AC235" s="14">
        <f>IFERROR(VLOOKUP($A235,'H51 100 M'!$AC$6:$AJ$153,7,0),"")</f>
        <v>23.448613209659968</v>
      </c>
      <c r="AD235" s="14" t="str">
        <f>IFERROR(VLOOKUP($A235,'Harce M'!$K$6:$Q$26,7,0),"")</f>
        <v/>
      </c>
      <c r="AE235" s="14" t="str">
        <f>IFERROR(VLOOKUP($A235,'Grassor TR150 M'!$BL$4:$BR$10,7,0),"")</f>
        <v/>
      </c>
      <c r="AF235" s="36" t="str">
        <f>IFERROR(VLOOKUP($A235,'Pazur M'!$P$3:$V$29,7,0),"")</f>
        <v/>
      </c>
      <c r="AG235" s="14" t="str">
        <f>IFERROR(VLOOKUP($A235,'Szaga TR100 M'!$J$2:$P$25,7,0),"")</f>
        <v/>
      </c>
      <c r="AH235" s="36" t="str">
        <f>IFERROR(VLOOKUP($A235,'Odyseja M'!$G$2:$M$15,7,0),"")</f>
        <v/>
      </c>
      <c r="AI235" s="36" t="str">
        <f>IFERROR(VLOOKUP($A235,'Trudy M'!$K$2:$Q$18,7,0),"")</f>
        <v/>
      </c>
      <c r="AJ235" s="14">
        <f>IFERROR(VLOOKUP($A235,'H52 100 M'!$AC$6:$AI$201,7,0),"")</f>
        <v>36.44050390250581</v>
      </c>
      <c r="AK235" s="14" t="str">
        <f>IFERROR(VLOOKUP($A235,'Azymut Orient M'!$O$2:$U$23,7,0),"")</f>
        <v/>
      </c>
      <c r="AL235" s="14" t="str">
        <f>IFERROR(VLOOKUP($A235,'Masakra TR100 M'!$AB$5:$AH$14,7,0),"")</f>
        <v/>
      </c>
      <c r="AM235" s="501">
        <f>MIN(COUNT(F235:W235)+MIN(COUNT(Z235:AL235)/2,2),6)</f>
        <v>1</v>
      </c>
      <c r="AN235" s="15">
        <f>COUNTIF(F235:W235,"=100")</f>
        <v>0</v>
      </c>
      <c r="AO235" s="15">
        <f>COUNTIF(Z235:AL235,"=50")</f>
        <v>0</v>
      </c>
    </row>
    <row r="236" spans="1:41">
      <c r="A236">
        <v>640</v>
      </c>
      <c r="B236" s="40" t="str">
        <f>VLOOKUP($A236,id!$C:$H,6,0)</f>
        <v>Szamrej Wojciech</v>
      </c>
      <c r="C236" s="40">
        <f>VLOOKUP($A236,id!$C:$H,4,0)</f>
        <v>0</v>
      </c>
      <c r="D236" s="2">
        <f>IF(E235=E236,D235,ROW(B234))</f>
        <v>234</v>
      </c>
      <c r="E236" s="11">
        <f>LARGE(F236:Y236,1)+LARGE(F236:Y236,2)+IFERROR(LARGE(F236:Y236,3),0)+IFERROR(LARGE(F236:Y236,4),0)+IFERROR(LARGE(F236:Y236,5),0)+IFERROR(LARGE(F236:Y236,6),0)</f>
        <v>59.559585745579739</v>
      </c>
      <c r="F236" s="14"/>
      <c r="G236" s="14"/>
      <c r="H236" s="14"/>
      <c r="I236" s="14"/>
      <c r="J236" s="37"/>
      <c r="K236" s="16"/>
      <c r="L236" s="14"/>
      <c r="M236" s="14"/>
      <c r="N236" s="14"/>
      <c r="O236" s="14"/>
      <c r="P236" s="14"/>
      <c r="Q236" s="14"/>
      <c r="R236" s="14"/>
      <c r="S236" s="14"/>
      <c r="T236" s="14"/>
      <c r="U236" s="14" t="str">
        <f>IFERROR(VLOOKUP($A236,'H52 200 M'!$AL$6:$AR$102,7,0),"")</f>
        <v/>
      </c>
      <c r="V236" s="14" t="str">
        <f>IFERROR(VLOOKUP($A236,'XII Szago M'!$AH$2:$AN$67,7,0),"")</f>
        <v/>
      </c>
      <c r="W236" s="14" t="str">
        <f>IFERROR(VLOOKUP($A236,'Masakra TR200 M'!$AN$5:$AT$34,7,0),"")</f>
        <v/>
      </c>
      <c r="X236" s="10">
        <f>IFERROR(LARGE(Z236:AL236,1),0)+IFERROR(LARGE(Z236:AL236,2),0)</f>
        <v>59.559585745579739</v>
      </c>
      <c r="Y236" s="10">
        <f>IFERROR(LARGE(Z236:AL236,3),0)+IFERROR(LARGE(Z236:AL236,4),0)</f>
        <v>0</v>
      </c>
      <c r="Z236" s="14"/>
      <c r="AA236" s="36"/>
      <c r="AB236" s="36"/>
      <c r="AC236" s="14"/>
      <c r="AD236" s="14"/>
      <c r="AE236" s="14"/>
      <c r="AF236" s="36"/>
      <c r="AG236" s="14"/>
      <c r="AH236" s="36"/>
      <c r="AI236" s="36"/>
      <c r="AJ236" s="14">
        <f>IFERROR(VLOOKUP($A236,'H52 100 M'!$AC$6:$AI$201,7,0),"")</f>
        <v>40.079066265060263</v>
      </c>
      <c r="AK236" s="14" t="str">
        <f>IFERROR(VLOOKUP($A236,'Azymut Orient M'!$O$2:$U$23,7,0),"")</f>
        <v/>
      </c>
      <c r="AL236" s="14">
        <f>IFERROR(VLOOKUP($A236,'Masakra TR100 M'!$AB$5:$AH$14,7,0),"")</f>
        <v>19.480519480519479</v>
      </c>
      <c r="AM236" s="501">
        <f>MIN(COUNT(F236:W236)+MIN(COUNT(Z236:AL236)/2,2),6)</f>
        <v>1</v>
      </c>
      <c r="AN236" s="15">
        <f>COUNTIF(F236:W236,"=100")</f>
        <v>0</v>
      </c>
      <c r="AO236" s="15">
        <f>COUNTIF(Z236:AL236,"=50")</f>
        <v>0</v>
      </c>
    </row>
    <row r="237" spans="1:41">
      <c r="A237">
        <v>641</v>
      </c>
      <c r="B237" s="40" t="str">
        <f>VLOOKUP($A237,id!$C:$H,6,0)</f>
        <v>Gałaguz Jacek</v>
      </c>
      <c r="C237" s="40">
        <f>VLOOKUP($A237,id!$C:$H,4,0)</f>
        <v>0</v>
      </c>
      <c r="D237" s="2">
        <f>IF(E236=E237,D236,ROW(B235))</f>
        <v>235</v>
      </c>
      <c r="E237" s="11">
        <f>LARGE(F237:Y237,1)+LARGE(F237:Y237,2)+IFERROR(LARGE(F237:Y237,3),0)+IFERROR(LARGE(F237:Y237,4),0)+IFERROR(LARGE(F237:Y237,5),0)+IFERROR(LARGE(F237:Y237,6),0)</f>
        <v>59.506840217500141</v>
      </c>
      <c r="F237" s="14"/>
      <c r="G237" s="14"/>
      <c r="H237" s="14"/>
      <c r="I237" s="14"/>
      <c r="J237" s="37"/>
      <c r="K237" s="16"/>
      <c r="L237" s="14"/>
      <c r="M237" s="14"/>
      <c r="N237" s="14"/>
      <c r="O237" s="14"/>
      <c r="P237" s="14"/>
      <c r="Q237" s="14"/>
      <c r="R237" s="14"/>
      <c r="S237" s="14"/>
      <c r="T237" s="14"/>
      <c r="U237" s="14" t="str">
        <f>IFERROR(VLOOKUP($A237,'H52 200 M'!$AL$6:$AR$102,7,0),"")</f>
        <v/>
      </c>
      <c r="V237" s="14" t="str">
        <f>IFERROR(VLOOKUP($A237,'XII Szago M'!$AH$2:$AN$67,7,0),"")</f>
        <v/>
      </c>
      <c r="W237" s="14" t="str">
        <f>IFERROR(VLOOKUP($A237,'Masakra TR200 M'!$AN$5:$AT$34,7,0),"")</f>
        <v/>
      </c>
      <c r="X237" s="10">
        <f>IFERROR(LARGE(Z237:AL237,1),0)+IFERROR(LARGE(Z237:AL237,2),0)</f>
        <v>59.506840217500141</v>
      </c>
      <c r="Y237" s="10">
        <f>IFERROR(LARGE(Z237:AL237,3),0)+IFERROR(LARGE(Z237:AL237,4),0)</f>
        <v>0</v>
      </c>
      <c r="Z237" s="14"/>
      <c r="AA237" s="36"/>
      <c r="AB237" s="36"/>
      <c r="AC237" s="14"/>
      <c r="AD237" s="14"/>
      <c r="AE237" s="14"/>
      <c r="AF237" s="36"/>
      <c r="AG237" s="14"/>
      <c r="AH237" s="36"/>
      <c r="AI237" s="36"/>
      <c r="AJ237" s="14">
        <f>IFERROR(VLOOKUP($A237,'H52 100 M'!$AC$6:$AI$201,7,0),"")</f>
        <v>40.026320736980658</v>
      </c>
      <c r="AK237" s="14" t="str">
        <f>IFERROR(VLOOKUP($A237,'Azymut Orient M'!$O$2:$U$23,7,0),"")</f>
        <v/>
      </c>
      <c r="AL237" s="14">
        <f>IFERROR(VLOOKUP($A237,'Masakra TR100 M'!$AB$5:$AH$14,7,0),"")</f>
        <v>19.480519480519479</v>
      </c>
      <c r="AM237" s="501">
        <f>MIN(COUNT(F237:W237)+MIN(COUNT(Z237:AL237)/2,2),6)</f>
        <v>1</v>
      </c>
      <c r="AN237" s="15">
        <f>COUNTIF(F237:W237,"=100")</f>
        <v>0</v>
      </c>
      <c r="AO237" s="15">
        <f>COUNTIF(Z237:AL237,"=50")</f>
        <v>0</v>
      </c>
    </row>
    <row r="238" spans="1:41">
      <c r="A238">
        <v>491</v>
      </c>
      <c r="B238" s="40" t="str">
        <f>VLOOKUP($A238,id!$C:$H,6,0)</f>
        <v>Augustyniak Rafał</v>
      </c>
      <c r="C238" s="40">
        <f>VLOOKUP($A238,id!$C:$H,4,0)</f>
        <v>0</v>
      </c>
      <c r="D238" s="2">
        <f>IF(E237=E238,D237,ROW(B236))</f>
        <v>236</v>
      </c>
      <c r="E238" s="11">
        <f>LARGE(F238:Y238,1)+LARGE(F238:Y238,2)+IFERROR(LARGE(F238:Y238,3),0)+IFERROR(LARGE(F238:Y238,4),0)+IFERROR(LARGE(F238:Y238,5),0)+IFERROR(LARGE(F238:Y238,6),0)</f>
        <v>59.497645211930923</v>
      </c>
      <c r="F238" s="14"/>
      <c r="G238" s="14"/>
      <c r="H238" s="14"/>
      <c r="I238" s="14"/>
      <c r="J238" s="37"/>
      <c r="K238" s="16"/>
      <c r="L238" s="14"/>
      <c r="M238" s="14"/>
      <c r="N238" s="14"/>
      <c r="O238" s="14"/>
      <c r="P238" s="14">
        <f>IFERROR(VLOOKUP($A238,'Rajd Konwalii M'!$L$2:$R$48,7,0),"")</f>
        <v>59.497645211930923</v>
      </c>
      <c r="Q238" s="14" t="str">
        <f>IFERROR(VLOOKUP($A238,'Korno M'!$BE$1:$BK$53,7,0),"")</f>
        <v/>
      </c>
      <c r="R238" s="14" t="str">
        <f>IFERROR(VLOOKUP($A238,'Abentojra M'!$J$1:$P$48,7,0),"")</f>
        <v/>
      </c>
      <c r="S238" s="14" t="str">
        <f>IFERROR(VLOOKUP($A238,'Mordownik M'!$P$5:$V$54,7,0),"")</f>
        <v/>
      </c>
      <c r="T238" s="14" t="str">
        <f>IFERROR(VLOOKUP($A238,'XI Kompas M'!$M$1:$S$35,7,0),"")</f>
        <v/>
      </c>
      <c r="U238" s="14" t="str">
        <f>IFERROR(VLOOKUP($A238,'H52 200 M'!$AL$6:$AR$102,7,0),"")</f>
        <v/>
      </c>
      <c r="V238" s="14" t="str">
        <f>IFERROR(VLOOKUP($A238,'XII Szago M'!$AH$2:$AN$67,7,0),"")</f>
        <v/>
      </c>
      <c r="W238" s="14" t="str">
        <f>IFERROR(VLOOKUP($A238,'Masakra TR200 M'!$AN$5:$AT$34,7,0),"")</f>
        <v/>
      </c>
      <c r="X238" s="10">
        <f>IFERROR(LARGE(Z238:AL238,1),0)+IFERROR(LARGE(Z238:AL238,2),0)</f>
        <v>0</v>
      </c>
      <c r="Y238" s="10">
        <f>IFERROR(LARGE(Z238:AL238,3),0)+IFERROR(LARGE(Z238:AL238,4),0)</f>
        <v>0</v>
      </c>
      <c r="Z238" s="14"/>
      <c r="AA238" s="36"/>
      <c r="AB238" s="36"/>
      <c r="AC238" s="14"/>
      <c r="AD238" s="14"/>
      <c r="AE238" s="14"/>
      <c r="AF238" s="36"/>
      <c r="AG238" s="14"/>
      <c r="AH238" s="36" t="str">
        <f>IFERROR(VLOOKUP($A238,'Odyseja M'!$G$2:$M$15,7,0),"")</f>
        <v/>
      </c>
      <c r="AI238" s="36" t="str">
        <f>IFERROR(VLOOKUP($A238,'Trudy M'!$K$2:$Q$18,7,0),"")</f>
        <v/>
      </c>
      <c r="AJ238" s="14" t="str">
        <f>IFERROR(VLOOKUP($A238,'H52 100 M'!$AC$6:$AI$201,7,0),"")</f>
        <v/>
      </c>
      <c r="AK238" s="14" t="str">
        <f>IFERROR(VLOOKUP($A238,'Azymut Orient M'!$O$2:$U$23,7,0),"")</f>
        <v/>
      </c>
      <c r="AL238" s="14" t="str">
        <f>IFERROR(VLOOKUP($A238,'Masakra TR100 M'!$AB$5:$AH$14,7,0),"")</f>
        <v/>
      </c>
      <c r="AM238" s="501">
        <f>MIN(COUNT(F238:W238)+MIN(COUNT(Z238:AL238)/2,2),6)</f>
        <v>1</v>
      </c>
      <c r="AN238" s="15">
        <f>COUNTIF(F238:W238,"=100")</f>
        <v>0</v>
      </c>
      <c r="AO238" s="15">
        <f>COUNTIF(Z238:AL238,"=50")</f>
        <v>0</v>
      </c>
    </row>
    <row r="239" spans="1:41">
      <c r="A239">
        <v>177</v>
      </c>
      <c r="B239" s="40" t="str">
        <f>VLOOKUP($A239,id!$C:$H,6,0)</f>
        <v>Januszewski Maciej</v>
      </c>
      <c r="C239" s="40">
        <f>VLOOKUP($A239,id!$C:$H,4,0)</f>
        <v>0</v>
      </c>
      <c r="D239" s="2">
        <f>IF(E238=E239,D238,ROW(B237))</f>
        <v>237</v>
      </c>
      <c r="E239" s="11">
        <f>LARGE(F239:Y239,1)+LARGE(F239:Y239,2)+IFERROR(LARGE(F239:Y239,3),0)+IFERROR(LARGE(F239:Y239,4),0)+IFERROR(LARGE(F239:Y239,5),0)+IFERROR(LARGE(F239:Y239,6),0)</f>
        <v>59.276000517854293</v>
      </c>
      <c r="F239" s="14"/>
      <c r="G239" s="14" t="str">
        <f>IFERROR(VLOOKUP($A239,'Złoto M'!AO:AU,7,0),"")</f>
        <v/>
      </c>
      <c r="H239" s="14">
        <f>IFERROR(VLOOKUP($A239,'H51 200 M'!$AL$6:$AS$99,7,0),"")</f>
        <v>59.276000517854293</v>
      </c>
      <c r="I239" s="14" t="str">
        <f>IFERROR(VLOOKUP($A239,'Dymno M'!$BD$3:$BJ$49,7,0),"")</f>
        <v/>
      </c>
      <c r="J239" s="37" t="str">
        <f>IFERROR(VLOOKUP($A239,'X Kompas M'!$L$2:$R$29,7,0),"")</f>
        <v/>
      </c>
      <c r="K239" s="16" t="str">
        <f>IFERROR(VLOOKUP($A239,'Dukty M'!$BH$2:$BN$42,7,0),"")</f>
        <v/>
      </c>
      <c r="L239" s="14" t="str">
        <f>IFERROR(VLOOKUP($A239,'Tropy M'!$O$2:$U$49,7,0),"")</f>
        <v/>
      </c>
      <c r="M239" s="14" t="str">
        <f>IFERROR(VLOOKUP($A239,'Grassor TR300 M'!$CR$4:$CX$37,7,0),"")</f>
        <v/>
      </c>
      <c r="N239" s="14" t="str">
        <f>IFERROR(VLOOKUP($A239,'BO M'!$S$4:$Y$46,7,0),"")</f>
        <v/>
      </c>
      <c r="O239" s="14" t="str">
        <f>IFERROR(VLOOKUP($A239,'Szaga TR150 M'!$J$2:$P$22,7,0),"")</f>
        <v/>
      </c>
      <c r="P239" s="14" t="str">
        <f>IFERROR(VLOOKUP($A239,'Rajd Konwalii M'!$L$2:$R$48,7,0),"")</f>
        <v/>
      </c>
      <c r="Q239" s="14" t="str">
        <f>IFERROR(VLOOKUP($A239,'Korno M'!$BE$1:$BK$53,7,0),"")</f>
        <v/>
      </c>
      <c r="R239" s="14" t="str">
        <f>IFERROR(VLOOKUP($A239,'Abentojra M'!$J$1:$P$48,7,0),"")</f>
        <v/>
      </c>
      <c r="S239" s="14" t="str">
        <f>IFERROR(VLOOKUP($A239,'Mordownik M'!$P$5:$V$54,7,0),"")</f>
        <v/>
      </c>
      <c r="T239" s="14" t="str">
        <f>IFERROR(VLOOKUP($A239,'XI Kompas M'!$M$1:$S$35,7,0),"")</f>
        <v/>
      </c>
      <c r="U239" s="14" t="str">
        <f>IFERROR(VLOOKUP($A239,'H52 200 M'!$AL$6:$AR$102,7,0),"")</f>
        <v/>
      </c>
      <c r="V239" s="14" t="str">
        <f>IFERROR(VLOOKUP($A239,'XII Szago M'!$AH$2:$AN$67,7,0),"")</f>
        <v/>
      </c>
      <c r="W239" s="14" t="str">
        <f>IFERROR(VLOOKUP($A239,'Masakra TR200 M'!$AN$5:$AT$34,7,0),"")</f>
        <v/>
      </c>
      <c r="X239" s="10">
        <f>IFERROR(LARGE(Z239:AL239,1),0)+IFERROR(LARGE(Z239:AL239,2),0)</f>
        <v>0</v>
      </c>
      <c r="Y239" s="10">
        <f>IFERROR(LARGE(Z239:AL239,3),0)+IFERROR(LARGE(Z239:AL239,4),0)</f>
        <v>0</v>
      </c>
      <c r="Z239" s="14" t="str">
        <f>IFERROR(VLOOKUP(A239,'Wiosenne 360 M'!$L$2:$R$18,7,0),"")</f>
        <v/>
      </c>
      <c r="AA239" s="36"/>
      <c r="AB239" s="36"/>
      <c r="AC239" s="14" t="str">
        <f>IFERROR(VLOOKUP($A239,'H51 100 M'!$AC$6:$AJ$153,7,0),"")</f>
        <v/>
      </c>
      <c r="AD239" s="14" t="str">
        <f>IFERROR(VLOOKUP($A239,'Harce M'!$K$6:$Q$26,7,0),"")</f>
        <v/>
      </c>
      <c r="AE239" s="14" t="str">
        <f>IFERROR(VLOOKUP($A239,'Grassor TR150 M'!$BL$4:$BR$10,7,0),"")</f>
        <v/>
      </c>
      <c r="AF239" s="36" t="str">
        <f>IFERROR(VLOOKUP($A239,'Pazur M'!$P$3:$V$29,7,0),"")</f>
        <v/>
      </c>
      <c r="AG239" s="14" t="str">
        <f>IFERROR(VLOOKUP($A239,'Szaga TR100 M'!$J$2:$P$25,7,0),"")</f>
        <v/>
      </c>
      <c r="AH239" s="36" t="str">
        <f>IFERROR(VLOOKUP($A239,'Odyseja M'!$G$2:$M$15,7,0),"")</f>
        <v/>
      </c>
      <c r="AI239" s="36" t="str">
        <f>IFERROR(VLOOKUP($A239,'Trudy M'!$K$2:$Q$18,7,0),"")</f>
        <v/>
      </c>
      <c r="AJ239" s="14" t="str">
        <f>IFERROR(VLOOKUP($A239,'H52 100 M'!$AC$6:$AI$201,7,0),"")</f>
        <v/>
      </c>
      <c r="AK239" s="14" t="str">
        <f>IFERROR(VLOOKUP($A239,'Azymut Orient M'!$O$2:$U$23,7,0),"")</f>
        <v/>
      </c>
      <c r="AL239" s="14" t="str">
        <f>IFERROR(VLOOKUP($A239,'Masakra TR100 M'!$AB$5:$AH$14,7,0),"")</f>
        <v/>
      </c>
      <c r="AM239" s="501">
        <f>MIN(COUNT(F239:W239)+MIN(COUNT(Z239:AL239)/2,2),6)</f>
        <v>1</v>
      </c>
      <c r="AN239" s="15">
        <f>COUNTIF(F239:W239,"=100")</f>
        <v>0</v>
      </c>
      <c r="AO239" s="15">
        <f>COUNTIF(Z239:AL239,"=50")</f>
        <v>0</v>
      </c>
    </row>
    <row r="240" spans="1:41">
      <c r="A240">
        <v>302</v>
      </c>
      <c r="B240" s="40" t="str">
        <f>VLOOKUP($A240,id!$C:$H,6,0)</f>
        <v>Wanat Rafał</v>
      </c>
      <c r="C240" s="40" t="str">
        <f>VLOOKUP($A240,id!$C:$H,4,0)</f>
        <v>MTB4FUN</v>
      </c>
      <c r="D240" s="2">
        <f>IF(E239=E240,D239,ROW(B238))</f>
        <v>238</v>
      </c>
      <c r="E240" s="11">
        <f>LARGE(F240:Y240,1)+LARGE(F240:Y240,2)+IFERROR(LARGE(F240:Y240,3),0)+IFERROR(LARGE(F240:Y240,4),0)+IFERROR(LARGE(F240:Y240,5),0)+IFERROR(LARGE(F240:Y240,6),0)</f>
        <v>59.070373216672884</v>
      </c>
      <c r="F240" s="14"/>
      <c r="G240" s="14" t="str">
        <f>IFERROR(VLOOKUP($A240,'Złoto M'!AO:AU,7,0),"")</f>
        <v/>
      </c>
      <c r="H240" s="14" t="str">
        <f>IFERROR(VLOOKUP($A240,'H51 200 M'!$AL$6:$AS$99,7,0),"")</f>
        <v/>
      </c>
      <c r="I240" s="14" t="str">
        <f>IFERROR(VLOOKUP($A240,'Dymno M'!$BD$3:$BJ$49,7,0),"")</f>
        <v/>
      </c>
      <c r="J240" s="37" t="str">
        <f>IFERROR(VLOOKUP($A240,'X Kompas M'!$L$2:$R$29,7,0),"")</f>
        <v/>
      </c>
      <c r="K240" s="16" t="str">
        <f>IFERROR(VLOOKUP($A240,'Dukty M'!$BH$2:$BN$42,7,0),"")</f>
        <v/>
      </c>
      <c r="L240" s="14" t="str">
        <f>IFERROR(VLOOKUP($A240,'Tropy M'!$O$2:$U$49,7,0),"")</f>
        <v/>
      </c>
      <c r="M240" s="14" t="str">
        <f>IFERROR(VLOOKUP($A240,'Grassor TR300 M'!$CR$4:$CX$37,7,0),"")</f>
        <v/>
      </c>
      <c r="N240" s="14" t="str">
        <f>IFERROR(VLOOKUP($A240,'BO M'!$S$4:$Y$46,7,0),"")</f>
        <v/>
      </c>
      <c r="O240" s="14" t="str">
        <f>IFERROR(VLOOKUP($A240,'Szaga TR150 M'!$J$2:$P$22,7,0),"")</f>
        <v/>
      </c>
      <c r="P240" s="14" t="str">
        <f>IFERROR(VLOOKUP($A240,'Rajd Konwalii M'!$L$2:$R$48,7,0),"")</f>
        <v/>
      </c>
      <c r="Q240" s="14" t="str">
        <f>IFERROR(VLOOKUP($A240,'Korno M'!$BE$1:$BK$53,7,0),"")</f>
        <v/>
      </c>
      <c r="R240" s="14" t="str">
        <f>IFERROR(VLOOKUP($A240,'Abentojra M'!$J$1:$P$48,7,0),"")</f>
        <v/>
      </c>
      <c r="S240" s="14" t="str">
        <f>IFERROR(VLOOKUP($A240,'Mordownik M'!$P$5:$V$54,7,0),"")</f>
        <v/>
      </c>
      <c r="T240" s="14" t="str">
        <f>IFERROR(VLOOKUP($A240,'XI Kompas M'!$M$1:$S$35,7,0),"")</f>
        <v/>
      </c>
      <c r="U240" s="14">
        <f>IFERROR(VLOOKUP($A240,'H52 200 M'!$AL$6:$AR$102,7,0),"")</f>
        <v>46.406509000627651</v>
      </c>
      <c r="V240" s="14" t="str">
        <f>IFERROR(VLOOKUP($A240,'XII Szago M'!$AH$2:$AN$67,7,0),"")</f>
        <v/>
      </c>
      <c r="W240" s="14" t="str">
        <f>IFERROR(VLOOKUP($A240,'Masakra TR200 M'!$AN$5:$AT$34,7,0),"")</f>
        <v/>
      </c>
      <c r="X240" s="10">
        <f>IFERROR(LARGE(Z240:AL240,1),0)+IFERROR(LARGE(Z240:AL240,2),0)</f>
        <v>12.663864216045233</v>
      </c>
      <c r="Y240" s="10">
        <f>IFERROR(LARGE(Z240:AL240,3),0)+IFERROR(LARGE(Z240:AL240,4),0)</f>
        <v>0</v>
      </c>
      <c r="Z240" s="14" t="str">
        <f>IFERROR(VLOOKUP(A240,'Wiosenne 360 M'!$L$2:$R$18,7,0),"")</f>
        <v/>
      </c>
      <c r="AA240" s="36"/>
      <c r="AB240" s="36"/>
      <c r="AC240" s="14">
        <f>IFERROR(VLOOKUP($A240,'H51 100 M'!$AC$6:$AJ$153,7,0),"")</f>
        <v>12.663864216045233</v>
      </c>
      <c r="AD240" s="14" t="str">
        <f>IFERROR(VLOOKUP($A240,'Harce M'!$K$6:$Q$26,7,0),"")</f>
        <v/>
      </c>
      <c r="AE240" s="14" t="str">
        <f>IFERROR(VLOOKUP($A240,'Grassor TR150 M'!$BL$4:$BR$10,7,0),"")</f>
        <v/>
      </c>
      <c r="AF240" s="36" t="str">
        <f>IFERROR(VLOOKUP($A240,'Pazur M'!$P$3:$V$29,7,0),"")</f>
        <v/>
      </c>
      <c r="AG240" s="14" t="str">
        <f>IFERROR(VLOOKUP($A240,'Szaga TR100 M'!$J$2:$P$25,7,0),"")</f>
        <v/>
      </c>
      <c r="AH240" s="36" t="str">
        <f>IFERROR(VLOOKUP($A240,'Odyseja M'!$G$2:$M$15,7,0),"")</f>
        <v/>
      </c>
      <c r="AI240" s="36" t="str">
        <f>IFERROR(VLOOKUP($A240,'Trudy M'!$K$2:$Q$18,7,0),"")</f>
        <v/>
      </c>
      <c r="AJ240" s="14" t="str">
        <f>IFERROR(VLOOKUP($A240,'H52 100 M'!$AC$6:$AI$201,7,0),"")</f>
        <v/>
      </c>
      <c r="AK240" s="14" t="str">
        <f>IFERROR(VLOOKUP($A240,'Azymut Orient M'!$O$2:$U$23,7,0),"")</f>
        <v/>
      </c>
      <c r="AL240" s="14" t="str">
        <f>IFERROR(VLOOKUP($A240,'Masakra TR100 M'!$AB$5:$AH$14,7,0),"")</f>
        <v/>
      </c>
      <c r="AM240" s="501">
        <f>MIN(COUNT(F240:W240)+MIN(COUNT(Z240:AL240)/2,2),6)</f>
        <v>1.5</v>
      </c>
      <c r="AN240" s="15">
        <f>COUNTIF(F240:W240,"=100")</f>
        <v>0</v>
      </c>
      <c r="AO240" s="15">
        <f>COUNTIF(Z240:AL240,"=50")</f>
        <v>0</v>
      </c>
    </row>
    <row r="241" spans="1:41">
      <c r="A241">
        <v>549</v>
      </c>
      <c r="B241" s="40" t="str">
        <f>VLOOKUP($A241,id!$C:$H,6,0)</f>
        <v>Orszulski Maciej</v>
      </c>
      <c r="C241" s="40">
        <f>VLOOKUP($A241,id!$C:$H,4,0)</f>
        <v>0</v>
      </c>
      <c r="D241" s="2">
        <f>IF(E240=E241,D240,ROW(B239))</f>
        <v>239</v>
      </c>
      <c r="E241" s="11">
        <f>LARGE(F241:Y241,1)+LARGE(F241:Y241,2)+IFERROR(LARGE(F241:Y241,3),0)+IFERROR(LARGE(F241:Y241,4),0)+IFERROR(LARGE(F241:Y241,5),0)+IFERROR(LARGE(F241:Y241,6),0)</f>
        <v>59.021454735740413</v>
      </c>
      <c r="F241" s="14"/>
      <c r="G241" s="14"/>
      <c r="H241" s="14"/>
      <c r="I241" s="14"/>
      <c r="J241" s="37"/>
      <c r="K241" s="16"/>
      <c r="L241" s="14"/>
      <c r="M241" s="14"/>
      <c r="N241" s="14" t="str">
        <f>IFERROR(VLOOKUP($A241,'BO M'!$S$4:$Y$46,7,0),"")</f>
        <v/>
      </c>
      <c r="O241" s="14" t="str">
        <f>IFERROR(VLOOKUP($A241,'Szaga TR150 M'!$J$2:$P$22,7,0),"")</f>
        <v/>
      </c>
      <c r="P241" s="14" t="str">
        <f>IFERROR(VLOOKUP($A241,'Rajd Konwalii M'!$L$2:$R$48,7,0),"")</f>
        <v/>
      </c>
      <c r="Q241" s="14" t="str">
        <f>IFERROR(VLOOKUP($A241,'Korno M'!$BE$1:$BK$53,7,0),"")</f>
        <v/>
      </c>
      <c r="R241" s="14" t="str">
        <f>IFERROR(VLOOKUP($A241,'Abentojra M'!$J$1:$P$48,7,0),"")</f>
        <v/>
      </c>
      <c r="S241" s="14">
        <f>IFERROR(VLOOKUP($A241,'Mordownik M'!$P$5:$V$54,7,0),"")</f>
        <v>59.021454735740413</v>
      </c>
      <c r="T241" s="14" t="str">
        <f>IFERROR(VLOOKUP($A241,'XI Kompas M'!$M$1:$S$35,7,0),"")</f>
        <v/>
      </c>
      <c r="U241" s="14" t="str">
        <f>IFERROR(VLOOKUP($A241,'H52 200 M'!$AL$6:$AR$102,7,0),"")</f>
        <v/>
      </c>
      <c r="V241" s="14" t="str">
        <f>IFERROR(VLOOKUP($A241,'XII Szago M'!$AH$2:$AN$67,7,0),"")</f>
        <v/>
      </c>
      <c r="W241" s="14" t="str">
        <f>IFERROR(VLOOKUP($A241,'Masakra TR200 M'!$AN$5:$AT$34,7,0),"")</f>
        <v/>
      </c>
      <c r="X241" s="10">
        <f>IFERROR(LARGE(Z241:AL241,1),0)+IFERROR(LARGE(Z241:AL241,2),0)</f>
        <v>0</v>
      </c>
      <c r="Y241" s="10">
        <f>IFERROR(LARGE(Z241:AL241,3),0)+IFERROR(LARGE(Z241:AL241,4),0)</f>
        <v>0</v>
      </c>
      <c r="Z241" s="14"/>
      <c r="AA241" s="36"/>
      <c r="AB241" s="36"/>
      <c r="AC241" s="14"/>
      <c r="AD241" s="14"/>
      <c r="AE241" s="14"/>
      <c r="AF241" s="36" t="str">
        <f>IFERROR(VLOOKUP($A241,'Pazur M'!$P$3:$V$29,7,0),"")</f>
        <v/>
      </c>
      <c r="AG241" s="14" t="str">
        <f>IFERROR(VLOOKUP($A241,'Szaga TR100 M'!$J$2:$P$25,7,0),"")</f>
        <v/>
      </c>
      <c r="AH241" s="36" t="str">
        <f>IFERROR(VLOOKUP($A241,'Odyseja M'!$G$2:$M$15,7,0),"")</f>
        <v/>
      </c>
      <c r="AI241" s="36" t="str">
        <f>IFERROR(VLOOKUP($A241,'Trudy M'!$K$2:$Q$18,7,0),"")</f>
        <v/>
      </c>
      <c r="AJ241" s="14" t="str">
        <f>IFERROR(VLOOKUP($A241,'H52 100 M'!$AC$6:$AI$201,7,0),"")</f>
        <v/>
      </c>
      <c r="AK241" s="14" t="str">
        <f>IFERROR(VLOOKUP($A241,'Azymut Orient M'!$O$2:$U$23,7,0),"")</f>
        <v/>
      </c>
      <c r="AL241" s="14" t="str">
        <f>IFERROR(VLOOKUP($A241,'Masakra TR100 M'!$AB$5:$AH$14,7,0),"")</f>
        <v/>
      </c>
      <c r="AM241" s="501">
        <f>MIN(COUNT(F241:W241)+MIN(COUNT(Z241:AL241)/2,2),6)</f>
        <v>1</v>
      </c>
      <c r="AN241" s="15">
        <f>COUNTIF(F241:W241,"=100")</f>
        <v>0</v>
      </c>
      <c r="AO241" s="15">
        <f>COUNTIF(Z241:AL241,"=50")</f>
        <v>0</v>
      </c>
    </row>
    <row r="242" spans="1:41">
      <c r="A242">
        <v>200</v>
      </c>
      <c r="B242" s="40" t="str">
        <f>VLOOKUP($A242,id!$C:$H,6,0)</f>
        <v>Dunowski Przemysław</v>
      </c>
      <c r="C242" s="40" t="str">
        <f>VLOOKUP($A242,id!$C:$H,4,0)</f>
        <v>MTB4FUN</v>
      </c>
      <c r="D242" s="2">
        <f>IF(E241=E242,D241,ROW(B240))</f>
        <v>240</v>
      </c>
      <c r="E242" s="11">
        <f>LARGE(F242:Y242,1)+LARGE(F242:Y242,2)+IFERROR(LARGE(F242:Y242,3),0)+IFERROR(LARGE(F242:Y242,4),0)+IFERROR(LARGE(F242:Y242,5),0)+IFERROR(LARGE(F242:Y242,6),0)</f>
        <v>58.054404541243642</v>
      </c>
      <c r="F242" s="14"/>
      <c r="G242" s="14" t="str">
        <f>IFERROR(VLOOKUP($A242,'Złoto M'!AO:AU,7,0),"")</f>
        <v/>
      </c>
      <c r="H242" s="14">
        <f>IFERROR(VLOOKUP($A242,'H51 200 M'!$AL$6:$AS$99,7,0),"")</f>
        <v>19.59877169112972</v>
      </c>
      <c r="I242" s="14" t="str">
        <f>IFERROR(VLOOKUP($A242,'Dymno M'!$BD$3:$BJ$49,7,0),"")</f>
        <v/>
      </c>
      <c r="J242" s="37" t="str">
        <f>IFERROR(VLOOKUP($A242,'X Kompas M'!$L$2:$R$29,7,0),"")</f>
        <v/>
      </c>
      <c r="K242" s="16" t="str">
        <f>IFERROR(VLOOKUP($A242,'Dukty M'!$BH$2:$BN$42,7,0),"")</f>
        <v/>
      </c>
      <c r="L242" s="14" t="str">
        <f>IFERROR(VLOOKUP($A242,'Tropy M'!$O$2:$U$49,7,0),"")</f>
        <v/>
      </c>
      <c r="M242" s="14" t="str">
        <f>IFERROR(VLOOKUP($A242,'Grassor TR300 M'!$CR$4:$CX$37,7,0),"")</f>
        <v/>
      </c>
      <c r="N242" s="14" t="str">
        <f>IFERROR(VLOOKUP($A242,'BO M'!$S$4:$Y$46,7,0),"")</f>
        <v/>
      </c>
      <c r="O242" s="14" t="str">
        <f>IFERROR(VLOOKUP($A242,'Szaga TR150 M'!$J$2:$P$22,7,0),"")</f>
        <v/>
      </c>
      <c r="P242" s="14" t="str">
        <f>IFERROR(VLOOKUP($A242,'Rajd Konwalii M'!$L$2:$R$48,7,0),"")</f>
        <v/>
      </c>
      <c r="Q242" s="14" t="str">
        <f>IFERROR(VLOOKUP($A242,'Korno M'!$BE$1:$BK$53,7,0),"")</f>
        <v/>
      </c>
      <c r="R242" s="14" t="str">
        <f>IFERROR(VLOOKUP($A242,'Abentojra M'!$J$1:$P$48,7,0),"")</f>
        <v/>
      </c>
      <c r="S242" s="14" t="str">
        <f>IFERROR(VLOOKUP($A242,'Mordownik M'!$P$5:$V$54,7,0),"")</f>
        <v/>
      </c>
      <c r="T242" s="14" t="str">
        <f>IFERROR(VLOOKUP($A242,'XI Kompas M'!$M$1:$S$35,7,0),"")</f>
        <v/>
      </c>
      <c r="U242" s="14">
        <f>IFERROR(VLOOKUP($A242,'H52 200 M'!$AL$6:$AR$102,7,0),"")</f>
        <v>38.455632850113922</v>
      </c>
      <c r="V242" s="14" t="str">
        <f>IFERROR(VLOOKUP($A242,'XII Szago M'!$AH$2:$AN$67,7,0),"")</f>
        <v/>
      </c>
      <c r="W242" s="14" t="str">
        <f>IFERROR(VLOOKUP($A242,'Masakra TR200 M'!$AN$5:$AT$34,7,0),"")</f>
        <v/>
      </c>
      <c r="X242" s="10">
        <f>IFERROR(LARGE(Z242:AL242,1),0)+IFERROR(LARGE(Z242:AL242,2),0)</f>
        <v>0</v>
      </c>
      <c r="Y242" s="10">
        <f>IFERROR(LARGE(Z242:AL242,3),0)+IFERROR(LARGE(Z242:AL242,4),0)</f>
        <v>0</v>
      </c>
      <c r="Z242" s="14" t="str">
        <f>IFERROR(VLOOKUP(A242,'Wiosenne 360 M'!$L$2:$R$18,7,0),"")</f>
        <v/>
      </c>
      <c r="AA242" s="36"/>
      <c r="AB242" s="36"/>
      <c r="AC242" s="14" t="str">
        <f>IFERROR(VLOOKUP($A242,'H51 100 M'!$AC$6:$AJ$153,7,0),"")</f>
        <v/>
      </c>
      <c r="AD242" s="14" t="str">
        <f>IFERROR(VLOOKUP($A242,'Harce M'!$K$6:$Q$26,7,0),"")</f>
        <v/>
      </c>
      <c r="AE242" s="14" t="str">
        <f>IFERROR(VLOOKUP($A242,'Grassor TR150 M'!$BL$4:$BR$10,7,0),"")</f>
        <v/>
      </c>
      <c r="AF242" s="36" t="str">
        <f>IFERROR(VLOOKUP($A242,'Pazur M'!$P$3:$V$29,7,0),"")</f>
        <v/>
      </c>
      <c r="AG242" s="14" t="str">
        <f>IFERROR(VLOOKUP($A242,'Szaga TR100 M'!$J$2:$P$25,7,0),"")</f>
        <v/>
      </c>
      <c r="AH242" s="36" t="str">
        <f>IFERROR(VLOOKUP($A242,'Odyseja M'!$G$2:$M$15,7,0),"")</f>
        <v/>
      </c>
      <c r="AI242" s="36" t="str">
        <f>IFERROR(VLOOKUP($A242,'Trudy M'!$K$2:$Q$18,7,0),"")</f>
        <v/>
      </c>
      <c r="AJ242" s="14" t="str">
        <f>IFERROR(VLOOKUP($A242,'H52 100 M'!$AC$6:$AI$201,7,0),"")</f>
        <v/>
      </c>
      <c r="AK242" s="14" t="str">
        <f>IFERROR(VLOOKUP($A242,'Azymut Orient M'!$O$2:$U$23,7,0),"")</f>
        <v/>
      </c>
      <c r="AL242" s="14" t="str">
        <f>IFERROR(VLOOKUP($A242,'Masakra TR100 M'!$AB$5:$AH$14,7,0),"")</f>
        <v/>
      </c>
      <c r="AM242" s="501">
        <f>MIN(COUNT(F242:W242)+MIN(COUNT(Z242:AL242)/2,2),6)</f>
        <v>2</v>
      </c>
      <c r="AN242" s="15">
        <f>COUNTIF(F242:W242,"=100")</f>
        <v>0</v>
      </c>
      <c r="AO242" s="15">
        <f>COUNTIF(Z242:AL242,"=50")</f>
        <v>0</v>
      </c>
    </row>
    <row r="243" spans="1:41">
      <c r="A243">
        <v>538</v>
      </c>
      <c r="B243" s="40" t="str">
        <f>VLOOKUP($A243,id!$C:$H,6,0)</f>
        <v>Kosiorek Paweł</v>
      </c>
      <c r="C243" s="40">
        <f>VLOOKUP($A243,id!$C:$H,4,0)</f>
        <v>0</v>
      </c>
      <c r="D243" s="2">
        <f>IF(E242=E243,D242,ROW(B241))</f>
        <v>241</v>
      </c>
      <c r="E243" s="11">
        <f>LARGE(F243:Y243,1)+LARGE(F243:Y243,2)+IFERROR(LARGE(F243:Y243,3),0)+IFERROR(LARGE(F243:Y243,4),0)+IFERROR(LARGE(F243:Y243,5),0)+IFERROR(LARGE(F243:Y243,6),0)</f>
        <v>57.79422185881716</v>
      </c>
      <c r="F243" s="14"/>
      <c r="G243" s="14"/>
      <c r="H243" s="14"/>
      <c r="I243" s="14"/>
      <c r="J243" s="37"/>
      <c r="K243" s="16"/>
      <c r="L243" s="14"/>
      <c r="M243" s="14"/>
      <c r="N243" s="14"/>
      <c r="O243" s="14"/>
      <c r="P243" s="14"/>
      <c r="Q243" s="14"/>
      <c r="R243" s="14">
        <f>IFERROR(VLOOKUP($A243,'Abentojra M'!$J$1:$P$48,7,0),"")</f>
        <v>57.79422185881716</v>
      </c>
      <c r="S243" s="14" t="str">
        <f>IFERROR(VLOOKUP($A243,'Mordownik M'!$P$5:$V$54,7,0),"")</f>
        <v/>
      </c>
      <c r="T243" s="14" t="str">
        <f>IFERROR(VLOOKUP($A243,'XI Kompas M'!$M$1:$S$35,7,0),"")</f>
        <v/>
      </c>
      <c r="U243" s="14" t="str">
        <f>IFERROR(VLOOKUP($A243,'H52 200 M'!$AL$6:$AR$102,7,0),"")</f>
        <v/>
      </c>
      <c r="V243" s="14" t="str">
        <f>IFERROR(VLOOKUP($A243,'XII Szago M'!$AH$2:$AN$67,7,0),"")</f>
        <v/>
      </c>
      <c r="W243" s="14" t="str">
        <f>IFERROR(VLOOKUP($A243,'Masakra TR200 M'!$AN$5:$AT$34,7,0),"")</f>
        <v/>
      </c>
      <c r="X243" s="10">
        <f>IFERROR(LARGE(Z243:AL243,1),0)+IFERROR(LARGE(Z243:AL243,2),0)</f>
        <v>0</v>
      </c>
      <c r="Y243" s="10">
        <f>IFERROR(LARGE(Z243:AL243,3),0)+IFERROR(LARGE(Z243:AL243,4),0)</f>
        <v>0</v>
      </c>
      <c r="Z243" s="14"/>
      <c r="AA243" s="36"/>
      <c r="AB243" s="36"/>
      <c r="AC243" s="14"/>
      <c r="AD243" s="14"/>
      <c r="AE243" s="14"/>
      <c r="AF243" s="36"/>
      <c r="AG243" s="14"/>
      <c r="AH243" s="36"/>
      <c r="AI243" s="36" t="str">
        <f>IFERROR(VLOOKUP($A243,'Trudy M'!$K$2:$Q$18,7,0),"")</f>
        <v/>
      </c>
      <c r="AJ243" s="14" t="str">
        <f>IFERROR(VLOOKUP($A243,'H52 100 M'!$AC$6:$AI$201,7,0),"")</f>
        <v/>
      </c>
      <c r="AK243" s="14" t="str">
        <f>IFERROR(VLOOKUP($A243,'Azymut Orient M'!$O$2:$U$23,7,0),"")</f>
        <v/>
      </c>
      <c r="AL243" s="14" t="str">
        <f>IFERROR(VLOOKUP($A243,'Masakra TR100 M'!$AB$5:$AH$14,7,0),"")</f>
        <v/>
      </c>
      <c r="AM243" s="501">
        <f>MIN(COUNT(F243:W243)+MIN(COUNT(Z243:AL243)/2,2),6)</f>
        <v>1</v>
      </c>
      <c r="AN243" s="15">
        <f>COUNTIF(F243:W243,"=100")</f>
        <v>0</v>
      </c>
      <c r="AO243" s="15">
        <f>COUNTIF(Z243:AL243,"=50")</f>
        <v>0</v>
      </c>
    </row>
    <row r="244" spans="1:41">
      <c r="A244">
        <v>516</v>
      </c>
      <c r="B244" s="40" t="str">
        <f>VLOOKUP($A244,id!$C:$H,6,0)</f>
        <v>Jakubas Piotr</v>
      </c>
      <c r="C244" s="40">
        <f>VLOOKUP($A244,id!$C:$H,4,0)</f>
        <v>0</v>
      </c>
      <c r="D244" s="2">
        <f>IF(E243=E244,D243,ROW(B242))</f>
        <v>242</v>
      </c>
      <c r="E244" s="11">
        <f>LARGE(F244:Y244,1)+LARGE(F244:Y244,2)+IFERROR(LARGE(F244:Y244,3),0)+IFERROR(LARGE(F244:Y244,4),0)+IFERROR(LARGE(F244:Y244,5),0)+IFERROR(LARGE(F244:Y244,6),0)</f>
        <v>57.618622624551932</v>
      </c>
      <c r="F244" s="14"/>
      <c r="G244" s="14"/>
      <c r="H244" s="14"/>
      <c r="I244" s="14"/>
      <c r="J244" s="37"/>
      <c r="K244" s="16"/>
      <c r="L244" s="14"/>
      <c r="M244" s="14"/>
      <c r="N244" s="14"/>
      <c r="O244" s="14"/>
      <c r="P244" s="14"/>
      <c r="Q244" s="14">
        <f>IFERROR(VLOOKUP($A244,'Korno M'!$BE$1:$BK$53,7,0),"")</f>
        <v>57.618622624551932</v>
      </c>
      <c r="R244" s="14" t="str">
        <f>IFERROR(VLOOKUP($A244,'Abentojra M'!$J$1:$P$48,7,0),"")</f>
        <v/>
      </c>
      <c r="S244" s="14" t="str">
        <f>IFERROR(VLOOKUP($A244,'Mordownik M'!$P$5:$V$54,7,0),"")</f>
        <v/>
      </c>
      <c r="T244" s="14" t="str">
        <f>IFERROR(VLOOKUP($A244,'XI Kompas M'!$M$1:$S$35,7,0),"")</f>
        <v/>
      </c>
      <c r="U244" s="14" t="str">
        <f>IFERROR(VLOOKUP($A244,'H52 200 M'!$AL$6:$AR$102,7,0),"")</f>
        <v/>
      </c>
      <c r="V244" s="14" t="str">
        <f>IFERROR(VLOOKUP($A244,'XII Szago M'!$AH$2:$AN$67,7,0),"")</f>
        <v/>
      </c>
      <c r="W244" s="14" t="str">
        <f>IFERROR(VLOOKUP($A244,'Masakra TR200 M'!$AN$5:$AT$34,7,0),"")</f>
        <v/>
      </c>
      <c r="X244" s="10">
        <f>IFERROR(LARGE(Z244:AL244,1),0)+IFERROR(LARGE(Z244:AL244,2),0)</f>
        <v>0</v>
      </c>
      <c r="Y244" s="10">
        <f>IFERROR(LARGE(Z244:AL244,3),0)+IFERROR(LARGE(Z244:AL244,4),0)</f>
        <v>0</v>
      </c>
      <c r="Z244" s="14"/>
      <c r="AA244" s="36"/>
      <c r="AB244" s="36"/>
      <c r="AC244" s="14"/>
      <c r="AD244" s="14"/>
      <c r="AE244" s="14"/>
      <c r="AF244" s="36"/>
      <c r="AG244" s="14"/>
      <c r="AH244" s="36"/>
      <c r="AI244" s="36" t="str">
        <f>IFERROR(VLOOKUP($A244,'Trudy M'!$K$2:$Q$18,7,0),"")</f>
        <v/>
      </c>
      <c r="AJ244" s="14" t="str">
        <f>IFERROR(VLOOKUP($A244,'H52 100 M'!$AC$6:$AI$201,7,0),"")</f>
        <v/>
      </c>
      <c r="AK244" s="14" t="str">
        <f>IFERROR(VLOOKUP($A244,'Azymut Orient M'!$O$2:$U$23,7,0),"")</f>
        <v/>
      </c>
      <c r="AL244" s="14" t="str">
        <f>IFERROR(VLOOKUP($A244,'Masakra TR100 M'!$AB$5:$AH$14,7,0),"")</f>
        <v/>
      </c>
      <c r="AM244" s="501">
        <f>MIN(COUNT(F244:W244)+MIN(COUNT(Z244:AL244)/2,2),6)</f>
        <v>1</v>
      </c>
      <c r="AN244" s="15">
        <f>COUNTIF(F244:W244,"=100")</f>
        <v>0</v>
      </c>
      <c r="AO244" s="15">
        <f>COUNTIF(Z244:AL244,"=50")</f>
        <v>0</v>
      </c>
    </row>
    <row r="245" spans="1:41">
      <c r="A245">
        <v>517</v>
      </c>
      <c r="B245" s="40" t="str">
        <f>VLOOKUP($A245,id!$C:$H,6,0)</f>
        <v>Książek Mikołaj</v>
      </c>
      <c r="C245" s="40">
        <f>VLOOKUP($A245,id!$C:$H,4,0)</f>
        <v>0</v>
      </c>
      <c r="D245" s="2">
        <f>IF(E244=E245,D244,ROW(B243))</f>
        <v>242</v>
      </c>
      <c r="E245" s="11">
        <f>LARGE(F245:Y245,1)+LARGE(F245:Y245,2)+IFERROR(LARGE(F245:Y245,3),0)+IFERROR(LARGE(F245:Y245,4),0)+IFERROR(LARGE(F245:Y245,5),0)+IFERROR(LARGE(F245:Y245,6),0)</f>
        <v>57.618622624551932</v>
      </c>
      <c r="F245" s="14"/>
      <c r="G245" s="14"/>
      <c r="H245" s="14"/>
      <c r="I245" s="14"/>
      <c r="J245" s="37"/>
      <c r="K245" s="16"/>
      <c r="L245" s="14"/>
      <c r="M245" s="14"/>
      <c r="N245" s="14"/>
      <c r="O245" s="14"/>
      <c r="P245" s="14"/>
      <c r="Q245" s="14">
        <f>IFERROR(VLOOKUP($A245,'Korno M'!$BE$1:$BK$53,7,0),"")</f>
        <v>57.618622624551932</v>
      </c>
      <c r="R245" s="14" t="str">
        <f>IFERROR(VLOOKUP($A245,'Abentojra M'!$J$1:$P$48,7,0),"")</f>
        <v/>
      </c>
      <c r="S245" s="14" t="str">
        <f>IFERROR(VLOOKUP($A245,'Mordownik M'!$P$5:$V$54,7,0),"")</f>
        <v/>
      </c>
      <c r="T245" s="14" t="str">
        <f>IFERROR(VLOOKUP($A245,'XI Kompas M'!$M$1:$S$35,7,0),"")</f>
        <v/>
      </c>
      <c r="U245" s="14" t="str">
        <f>IFERROR(VLOOKUP($A245,'H52 200 M'!$AL$6:$AR$102,7,0),"")</f>
        <v/>
      </c>
      <c r="V245" s="14" t="str">
        <f>IFERROR(VLOOKUP($A245,'XII Szago M'!$AH$2:$AN$67,7,0),"")</f>
        <v/>
      </c>
      <c r="W245" s="14" t="str">
        <f>IFERROR(VLOOKUP($A245,'Masakra TR200 M'!$AN$5:$AT$34,7,0),"")</f>
        <v/>
      </c>
      <c r="X245" s="10">
        <f>IFERROR(LARGE(Z245:AL245,1),0)+IFERROR(LARGE(Z245:AL245,2),0)</f>
        <v>0</v>
      </c>
      <c r="Y245" s="10">
        <f>IFERROR(LARGE(Z245:AL245,3),0)+IFERROR(LARGE(Z245:AL245,4),0)</f>
        <v>0</v>
      </c>
      <c r="Z245" s="14"/>
      <c r="AA245" s="36"/>
      <c r="AB245" s="36"/>
      <c r="AC245" s="14"/>
      <c r="AD245" s="14"/>
      <c r="AE245" s="14"/>
      <c r="AF245" s="36"/>
      <c r="AG245" s="14"/>
      <c r="AH245" s="36"/>
      <c r="AI245" s="36" t="str">
        <f>IFERROR(VLOOKUP($A245,'Trudy M'!$K$2:$Q$18,7,0),"")</f>
        <v/>
      </c>
      <c r="AJ245" s="14" t="str">
        <f>IFERROR(VLOOKUP($A245,'H52 100 M'!$AC$6:$AI$201,7,0),"")</f>
        <v/>
      </c>
      <c r="AK245" s="14" t="str">
        <f>IFERROR(VLOOKUP($A245,'Azymut Orient M'!$O$2:$U$23,7,0),"")</f>
        <v/>
      </c>
      <c r="AL245" s="14" t="str">
        <f>IFERROR(VLOOKUP($A245,'Masakra TR100 M'!$AB$5:$AH$14,7,0),"")</f>
        <v/>
      </c>
      <c r="AM245" s="501">
        <f>MIN(COUNT(F245:W245)+MIN(COUNT(Z245:AL245)/2,2),6)</f>
        <v>1</v>
      </c>
      <c r="AN245" s="15">
        <f>COUNTIF(F245:W245,"=100")</f>
        <v>0</v>
      </c>
      <c r="AO245" s="15">
        <f>COUNTIF(Z245:AL245,"=50")</f>
        <v>0</v>
      </c>
    </row>
    <row r="246" spans="1:41">
      <c r="A246">
        <v>144</v>
      </c>
      <c r="B246" s="40" t="str">
        <f>VLOOKUP($A246,id!$C:$H,6,0)</f>
        <v>Dąbrowski Jacek</v>
      </c>
      <c r="C246" s="40">
        <f>VLOOKUP($A246,id!$C:$H,4,0)</f>
        <v>0</v>
      </c>
      <c r="D246" s="2">
        <f>IF(E245=E246,D245,ROW(B244))</f>
        <v>244</v>
      </c>
      <c r="E246" s="11">
        <f>LARGE(F246:Y246,1)+LARGE(F246:Y246,2)+IFERROR(LARGE(F246:Y246,3),0)+IFERROR(LARGE(F246:Y246,4),0)+IFERROR(LARGE(F246:Y246,5),0)+IFERROR(LARGE(F246:Y246,6),0)</f>
        <v>57.547285814610724</v>
      </c>
      <c r="F246" s="14"/>
      <c r="G246" s="14"/>
      <c r="H246" s="14" t="str">
        <f>IFERROR(VLOOKUP($A246,'H51 200 M'!$AL$6:$AS$99,7,0),"")</f>
        <v/>
      </c>
      <c r="I246" s="14" t="str">
        <f>IFERROR(VLOOKUP($A246,'Dymno M'!$BD$3:$BJ$49,7,0),"")</f>
        <v/>
      </c>
      <c r="J246" s="37" t="str">
        <f>IFERROR(VLOOKUP($A246,'X Kompas M'!$L$2:$R$29,7,0),"")</f>
        <v/>
      </c>
      <c r="K246" s="16" t="str">
        <f>IFERROR(VLOOKUP($A246,'Dukty M'!$BH$2:$BN$42,7,0),"")</f>
        <v/>
      </c>
      <c r="L246" s="14" t="str">
        <f>IFERROR(VLOOKUP($A246,'Tropy M'!$O$2:$U$49,7,0),"")</f>
        <v/>
      </c>
      <c r="M246" s="14" t="str">
        <f>IFERROR(VLOOKUP($A246,'Grassor TR300 M'!$CR$4:$CX$37,7,0),"")</f>
        <v/>
      </c>
      <c r="N246" s="14" t="str">
        <f>IFERROR(VLOOKUP($A246,'BO M'!$S$4:$Y$46,7,0),"")</f>
        <v/>
      </c>
      <c r="O246" s="14" t="str">
        <f>IFERROR(VLOOKUP($A246,'Szaga TR150 M'!$J$2:$P$22,7,0),"")</f>
        <v/>
      </c>
      <c r="P246" s="14" t="str">
        <f>IFERROR(VLOOKUP($A246,'Rajd Konwalii M'!$L$2:$R$48,7,0),"")</f>
        <v/>
      </c>
      <c r="Q246" s="14" t="str">
        <f>IFERROR(VLOOKUP($A246,'Korno M'!$BE$1:$BK$53,7,0),"")</f>
        <v/>
      </c>
      <c r="R246" s="14" t="str">
        <f>IFERROR(VLOOKUP($A246,'Abentojra M'!$J$1:$P$48,7,0),"")</f>
        <v/>
      </c>
      <c r="S246" s="14" t="str">
        <f>IFERROR(VLOOKUP($A246,'Mordownik M'!$P$5:$V$54,7,0),"")</f>
        <v/>
      </c>
      <c r="T246" s="14">
        <f>IFERROR(VLOOKUP($A246,'XI Kompas M'!$M$1:$S$35,7,0),"")</f>
        <v>26.706827309236949</v>
      </c>
      <c r="U246" s="14" t="str">
        <f>IFERROR(VLOOKUP($A246,'H52 200 M'!$AL$6:$AR$102,7,0),"")</f>
        <v/>
      </c>
      <c r="V246" s="14" t="str">
        <f>IFERROR(VLOOKUP($A246,'XII Szago M'!$AH$2:$AN$67,7,0),"")</f>
        <v/>
      </c>
      <c r="W246" s="14" t="str">
        <f>IFERROR(VLOOKUP($A246,'Masakra TR200 M'!$AN$5:$AT$34,7,0),"")</f>
        <v/>
      </c>
      <c r="X246" s="10">
        <f>IFERROR(LARGE(Z246:AL246,1),0)+IFERROR(LARGE(Z246:AL246,2),0)</f>
        <v>30.840458505373775</v>
      </c>
      <c r="Y246" s="10">
        <f>IFERROR(LARGE(Z246:AL246,3),0)+IFERROR(LARGE(Z246:AL246,4),0)</f>
        <v>0</v>
      </c>
      <c r="Z246" s="14" t="str">
        <f>IFERROR(VLOOKUP(A246,'Wiosenne 360 M'!$L$2:$R$18,7,0),"")</f>
        <v/>
      </c>
      <c r="AA246" s="36"/>
      <c r="AB246" s="36">
        <f>IFERROR(VLOOKUP(A246,'XI Szago M'!$J$3:$Q$50,7,0),"")</f>
        <v>30.840458505373775</v>
      </c>
      <c r="AC246" s="14" t="str">
        <f>IFERROR(VLOOKUP($A246,'H51 100 M'!$AC$6:$AJ$153,7,0),"")</f>
        <v/>
      </c>
      <c r="AD246" s="14" t="str">
        <f>IFERROR(VLOOKUP($A246,'Harce M'!$K$6:$Q$26,7,0),"")</f>
        <v/>
      </c>
      <c r="AE246" s="14" t="str">
        <f>IFERROR(VLOOKUP($A246,'Grassor TR150 M'!$BL$4:$BR$10,7,0),"")</f>
        <v/>
      </c>
      <c r="AF246" s="36" t="str">
        <f>IFERROR(VLOOKUP($A246,'Pazur M'!$P$3:$V$29,7,0),"")</f>
        <v/>
      </c>
      <c r="AG246" s="14" t="str">
        <f>IFERROR(VLOOKUP($A246,'Szaga TR100 M'!$J$2:$P$25,7,0),"")</f>
        <v/>
      </c>
      <c r="AH246" s="36" t="str">
        <f>IFERROR(VLOOKUP($A246,'Odyseja M'!$G$2:$M$15,7,0),"")</f>
        <v/>
      </c>
      <c r="AI246" s="36" t="str">
        <f>IFERROR(VLOOKUP($A246,'Trudy M'!$K$2:$Q$18,7,0),"")</f>
        <v/>
      </c>
      <c r="AJ246" s="14" t="str">
        <f>IFERROR(VLOOKUP($A246,'H52 100 M'!$AC$6:$AI$201,7,0),"")</f>
        <v/>
      </c>
      <c r="AK246" s="14" t="str">
        <f>IFERROR(VLOOKUP($A246,'Azymut Orient M'!$O$2:$U$23,7,0),"")</f>
        <v/>
      </c>
      <c r="AL246" s="14" t="str">
        <f>IFERROR(VLOOKUP($A246,'Masakra TR100 M'!$AB$5:$AH$14,7,0),"")</f>
        <v/>
      </c>
      <c r="AM246" s="501">
        <f>MIN(COUNT(F246:W246)+MIN(COUNT(Z246:AL246)/2,2),6)</f>
        <v>1.5</v>
      </c>
      <c r="AN246" s="15">
        <f>COUNTIF(F246:W246,"=100")</f>
        <v>0</v>
      </c>
      <c r="AO246" s="15">
        <f>COUNTIF(Z246:AL246,"=50")</f>
        <v>0</v>
      </c>
    </row>
    <row r="247" spans="1:41">
      <c r="A247">
        <v>414</v>
      </c>
      <c r="B247" s="40" t="str">
        <f>VLOOKUP($A247,id!$C:$H,6,0)</f>
        <v>Lanc Damian</v>
      </c>
      <c r="C247" s="40" t="str">
        <f>VLOOKUP($A247,id!$C:$H,4,0)</f>
        <v>Pod krawatem :-)</v>
      </c>
      <c r="D247" s="2">
        <f>IF(E246=E247,D246,ROW(B245))</f>
        <v>245</v>
      </c>
      <c r="E247" s="11">
        <f>LARGE(F247:Y247,1)+LARGE(F247:Y247,2)+IFERROR(LARGE(F247:Y247,3),0)+IFERROR(LARGE(F247:Y247,4),0)+IFERROR(LARGE(F247:Y247,5),0)+IFERROR(LARGE(F247:Y247,6),0)</f>
        <v>57.329720343982871</v>
      </c>
      <c r="F247" s="14"/>
      <c r="G247" s="14"/>
      <c r="H247" s="14"/>
      <c r="I247" s="14"/>
      <c r="J247" s="37">
        <f>IFERROR(VLOOKUP($A247,'X Kompas M'!$L$2:$R$29,7,0),"")</f>
        <v>35.941949059732785</v>
      </c>
      <c r="K247" s="16" t="str">
        <f>IFERROR(VLOOKUP($A247,'Dukty M'!$BH$2:$BN$42,7,0),"")</f>
        <v/>
      </c>
      <c r="L247" s="14" t="str">
        <f>IFERROR(VLOOKUP($A247,'Tropy M'!$O$2:$U$49,7,0),"")</f>
        <v/>
      </c>
      <c r="M247" s="14" t="str">
        <f>IFERROR(VLOOKUP($A247,'Grassor TR300 M'!$CR$4:$CX$37,7,0),"")</f>
        <v/>
      </c>
      <c r="N247" s="14" t="str">
        <f>IFERROR(VLOOKUP($A247,'BO M'!$S$4:$Y$46,7,0),"")</f>
        <v/>
      </c>
      <c r="O247" s="14" t="str">
        <f>IFERROR(VLOOKUP($A247,'Szaga TR150 M'!$J$2:$P$22,7,0),"")</f>
        <v/>
      </c>
      <c r="P247" s="14" t="str">
        <f>IFERROR(VLOOKUP($A247,'Rajd Konwalii M'!$L$2:$R$48,7,0),"")</f>
        <v/>
      </c>
      <c r="Q247" s="14" t="str">
        <f>IFERROR(VLOOKUP($A247,'Korno M'!$BE$1:$BK$53,7,0),"")</f>
        <v/>
      </c>
      <c r="R247" s="14" t="str">
        <f>IFERROR(VLOOKUP($A247,'Abentojra M'!$J$1:$P$48,7,0),"")</f>
        <v/>
      </c>
      <c r="S247" s="14" t="str">
        <f>IFERROR(VLOOKUP($A247,'Mordownik M'!$P$5:$V$54,7,0),"")</f>
        <v/>
      </c>
      <c r="T247" s="14" t="str">
        <f>IFERROR(VLOOKUP($A247,'XI Kompas M'!$M$1:$S$35,7,0),"")</f>
        <v/>
      </c>
      <c r="U247" s="14" t="str">
        <f>IFERROR(VLOOKUP($A247,'H52 200 M'!$AL$6:$AR$102,7,0),"")</f>
        <v/>
      </c>
      <c r="V247" s="14" t="str">
        <f>IFERROR(VLOOKUP($A247,'XII Szago M'!$AH$2:$AN$67,7,0),"")</f>
        <v/>
      </c>
      <c r="W247" s="14" t="str">
        <f>IFERROR(VLOOKUP($A247,'Masakra TR200 M'!$AN$5:$AT$34,7,0),"")</f>
        <v/>
      </c>
      <c r="X247" s="10">
        <f>IFERROR(LARGE(Z247:AL247,1),0)+IFERROR(LARGE(Z247:AL247,2),0)</f>
        <v>21.387771284250086</v>
      </c>
      <c r="Y247" s="10">
        <f>IFERROR(LARGE(Z247:AL247,3),0)+IFERROR(LARGE(Z247:AL247,4),0)</f>
        <v>0</v>
      </c>
      <c r="Z247" s="14"/>
      <c r="AA247" s="36"/>
      <c r="AB247" s="36"/>
      <c r="AC247" s="14"/>
      <c r="AD247" s="14"/>
      <c r="AE247" s="14" t="str">
        <f>IFERROR(VLOOKUP($A247,'Grassor TR150 M'!$BL$4:$BR$10,7,0),"")</f>
        <v/>
      </c>
      <c r="AF247" s="36">
        <f>IFERROR(VLOOKUP($A247,'Pazur M'!$P$3:$V$29,7,0),"")</f>
        <v>21.387771284250086</v>
      </c>
      <c r="AG247" s="14" t="str">
        <f>IFERROR(VLOOKUP($A247,'Szaga TR100 M'!$J$2:$P$25,7,0),"")</f>
        <v/>
      </c>
      <c r="AH247" s="36" t="str">
        <f>IFERROR(VLOOKUP($A247,'Odyseja M'!$G$2:$M$15,7,0),"")</f>
        <v/>
      </c>
      <c r="AI247" s="36" t="str">
        <f>IFERROR(VLOOKUP($A247,'Trudy M'!$K$2:$Q$18,7,0),"")</f>
        <v/>
      </c>
      <c r="AJ247" s="14" t="str">
        <f>IFERROR(VLOOKUP($A247,'H52 100 M'!$AC$6:$AI$201,7,0),"")</f>
        <v/>
      </c>
      <c r="AK247" s="14" t="str">
        <f>IFERROR(VLOOKUP($A247,'Azymut Orient M'!$O$2:$U$23,7,0),"")</f>
        <v/>
      </c>
      <c r="AL247" s="14" t="str">
        <f>IFERROR(VLOOKUP($A247,'Masakra TR100 M'!$AB$5:$AH$14,7,0),"")</f>
        <v/>
      </c>
      <c r="AM247" s="501">
        <f>MIN(COUNT(F247:W247)+MIN(COUNT(Z247:AL247)/2,2),6)</f>
        <v>1.5</v>
      </c>
      <c r="AN247" s="15">
        <f>COUNTIF(F247:W247,"=100")</f>
        <v>0</v>
      </c>
      <c r="AO247" s="15">
        <f>COUNTIF(Z247:AL247,"=50")</f>
        <v>0</v>
      </c>
    </row>
    <row r="248" spans="1:41">
      <c r="A248">
        <v>187</v>
      </c>
      <c r="B248" s="40" t="str">
        <f>VLOOKUP($A248,id!$C:$H,6,0)</f>
        <v>Rybiński Łukasz</v>
      </c>
      <c r="C248" s="40" t="str">
        <f>VLOOKUP($A248,id!$C:$H,4,0)</f>
        <v>W to drugie lewo</v>
      </c>
      <c r="D248" s="2">
        <f>IF(E247=E248,D247,ROW(B246))</f>
        <v>246</v>
      </c>
      <c r="E248" s="11">
        <f>LARGE(F248:Y248,1)+LARGE(F248:Y248,2)+IFERROR(LARGE(F248:Y248,3),0)+IFERROR(LARGE(F248:Y248,4),0)+IFERROR(LARGE(F248:Y248,5),0)+IFERROR(LARGE(F248:Y248,6),0)</f>
        <v>57.304395858267014</v>
      </c>
      <c r="F248" s="14"/>
      <c r="G248" s="14" t="str">
        <f>IFERROR(VLOOKUP($A248,'Złoto M'!AO:AU,7,0),"")</f>
        <v/>
      </c>
      <c r="H248" s="14">
        <f>IFERROR(VLOOKUP($A248,'H51 200 M'!$AL$6:$AS$99,7,0),"")</f>
        <v>38.206167692114505</v>
      </c>
      <c r="I248" s="14" t="str">
        <f>IFERROR(VLOOKUP($A248,'Dymno M'!$BD$3:$BJ$49,7,0),"")</f>
        <v/>
      </c>
      <c r="J248" s="37" t="str">
        <f>IFERROR(VLOOKUP($A248,'X Kompas M'!$L$2:$R$29,7,0),"")</f>
        <v/>
      </c>
      <c r="K248" s="16" t="str">
        <f>IFERROR(VLOOKUP($A248,'Dukty M'!$BH$2:$BN$42,7,0),"")</f>
        <v/>
      </c>
      <c r="L248" s="14" t="str">
        <f>IFERROR(VLOOKUP($A248,'Tropy M'!$O$2:$U$49,7,0),"")</f>
        <v/>
      </c>
      <c r="M248" s="14" t="str">
        <f>IFERROR(VLOOKUP($A248,'Grassor TR300 M'!$CR$4:$CX$37,7,0),"")</f>
        <v/>
      </c>
      <c r="N248" s="14" t="str">
        <f>IFERROR(VLOOKUP($A248,'BO M'!$S$4:$Y$46,7,0),"")</f>
        <v/>
      </c>
      <c r="O248" s="14" t="str">
        <f>IFERROR(VLOOKUP($A248,'Szaga TR150 M'!$J$2:$P$22,7,0),"")</f>
        <v/>
      </c>
      <c r="P248" s="14" t="str">
        <f>IFERROR(VLOOKUP($A248,'Rajd Konwalii M'!$L$2:$R$48,7,0),"")</f>
        <v/>
      </c>
      <c r="Q248" s="14" t="str">
        <f>IFERROR(VLOOKUP($A248,'Korno M'!$BE$1:$BK$53,7,0),"")</f>
        <v/>
      </c>
      <c r="R248" s="14" t="str">
        <f>IFERROR(VLOOKUP($A248,'Abentojra M'!$J$1:$P$48,7,0),"")</f>
        <v/>
      </c>
      <c r="S248" s="14" t="str">
        <f>IFERROR(VLOOKUP($A248,'Mordownik M'!$P$5:$V$54,7,0),"")</f>
        <v/>
      </c>
      <c r="T248" s="14" t="str">
        <f>IFERROR(VLOOKUP($A248,'XI Kompas M'!$M$1:$S$35,7,0),"")</f>
        <v/>
      </c>
      <c r="U248" s="14" t="str">
        <f>IFERROR(VLOOKUP($A248,'H52 200 M'!$AL$6:$AR$102,7,0),"")</f>
        <v/>
      </c>
      <c r="V248" s="14" t="str">
        <f>IFERROR(VLOOKUP($A248,'XII Szago M'!$AH$2:$AN$67,7,0),"")</f>
        <v/>
      </c>
      <c r="W248" s="14" t="str">
        <f>IFERROR(VLOOKUP($A248,'Masakra TR200 M'!$AN$5:$AT$34,7,0),"")</f>
        <v/>
      </c>
      <c r="X248" s="10">
        <f>IFERROR(LARGE(Z248:AL248,1),0)+IFERROR(LARGE(Z248:AL248,2),0)</f>
        <v>19.098228166152506</v>
      </c>
      <c r="Y248" s="10">
        <f>IFERROR(LARGE(Z248:AL248,3),0)+IFERROR(LARGE(Z248:AL248,4),0)</f>
        <v>0</v>
      </c>
      <c r="Z248" s="14" t="str">
        <f>IFERROR(VLOOKUP(A248,'Wiosenne 360 M'!$L$2:$R$18,7,0),"")</f>
        <v/>
      </c>
      <c r="AA248" s="36"/>
      <c r="AB248" s="36"/>
      <c r="AC248" s="14" t="str">
        <f>IFERROR(VLOOKUP($A248,'H51 100 M'!$AC$6:$AJ$153,7,0),"")</f>
        <v/>
      </c>
      <c r="AD248" s="14" t="str">
        <f>IFERROR(VLOOKUP($A248,'Harce M'!$K$6:$Q$26,7,0),"")</f>
        <v/>
      </c>
      <c r="AE248" s="14" t="str">
        <f>IFERROR(VLOOKUP($A248,'Grassor TR150 M'!$BL$4:$BR$10,7,0),"")</f>
        <v/>
      </c>
      <c r="AF248" s="36" t="str">
        <f>IFERROR(VLOOKUP($A248,'Pazur M'!$P$3:$V$29,7,0),"")</f>
        <v/>
      </c>
      <c r="AG248" s="14" t="str">
        <f>IFERROR(VLOOKUP($A248,'Szaga TR100 M'!$J$2:$P$25,7,0),"")</f>
        <v/>
      </c>
      <c r="AH248" s="36" t="str">
        <f>IFERROR(VLOOKUP($A248,'Odyseja M'!$G$2:$M$15,7,0),"")</f>
        <v/>
      </c>
      <c r="AI248" s="36" t="str">
        <f>IFERROR(VLOOKUP($A248,'Trudy M'!$K$2:$Q$18,7,0),"")</f>
        <v/>
      </c>
      <c r="AJ248" s="14">
        <f>IFERROR(VLOOKUP($A248,'H52 100 M'!$AC$6:$AI$201,7,0),"")</f>
        <v>19.098228166152506</v>
      </c>
      <c r="AK248" s="14" t="str">
        <f>IFERROR(VLOOKUP($A248,'Azymut Orient M'!$O$2:$U$23,7,0),"")</f>
        <v/>
      </c>
      <c r="AL248" s="14" t="str">
        <f>IFERROR(VLOOKUP($A248,'Masakra TR100 M'!$AB$5:$AH$14,7,0),"")</f>
        <v/>
      </c>
      <c r="AM248" s="501">
        <f>MIN(COUNT(F248:W248)+MIN(COUNT(Z248:AL248)/2,2),6)</f>
        <v>1.5</v>
      </c>
      <c r="AN248" s="15">
        <f>COUNTIF(F248:W248,"=100")</f>
        <v>0</v>
      </c>
      <c r="AO248" s="15">
        <f>COUNTIF(Z248:AL248,"=50")</f>
        <v>0</v>
      </c>
    </row>
    <row r="249" spans="1:41">
      <c r="A249">
        <v>448</v>
      </c>
      <c r="B249" s="40" t="str">
        <f>VLOOKUP($A249,id!$C:$H,6,0)</f>
        <v>Goroński Piotr</v>
      </c>
      <c r="C249" s="40" t="str">
        <f>VLOOKUP($A249,id!$C:$H,4,0)</f>
        <v>T-MobileCyclingTeam</v>
      </c>
      <c r="D249" s="2">
        <f>IF(E248=E249,D248,ROW(B247))</f>
        <v>247</v>
      </c>
      <c r="E249" s="11">
        <f>LARGE(F249:Y249,1)+LARGE(F249:Y249,2)+IFERROR(LARGE(F249:Y249,3),0)+IFERROR(LARGE(F249:Y249,4),0)+IFERROR(LARGE(F249:Y249,5),0)+IFERROR(LARGE(F249:Y249,6),0)</f>
        <v>56.262145930495663</v>
      </c>
      <c r="F249" s="14"/>
      <c r="G249" s="14"/>
      <c r="H249" s="14"/>
      <c r="I249" s="14"/>
      <c r="J249" s="37"/>
      <c r="K249" s="16"/>
      <c r="L249" s="14"/>
      <c r="M249" s="14"/>
      <c r="N249" s="14">
        <f>IFERROR(VLOOKUP($A249,'BO M'!$S$4:$Y$46,7,0),"")</f>
        <v>44.703177419694313</v>
      </c>
      <c r="O249" s="14" t="str">
        <f>IFERROR(VLOOKUP($A249,'Szaga TR150 M'!$J$2:$P$22,7,0),"")</f>
        <v/>
      </c>
      <c r="P249" s="14" t="str">
        <f>IFERROR(VLOOKUP($A249,'Rajd Konwalii M'!$L$2:$R$48,7,0),"")</f>
        <v/>
      </c>
      <c r="Q249" s="14" t="str">
        <f>IFERROR(VLOOKUP($A249,'Korno M'!$BE$1:$BK$53,7,0),"")</f>
        <v/>
      </c>
      <c r="R249" s="14" t="str">
        <f>IFERROR(VLOOKUP($A249,'Abentojra M'!$J$1:$P$48,7,0),"")</f>
        <v/>
      </c>
      <c r="S249" s="14" t="str">
        <f>IFERROR(VLOOKUP($A249,'Mordownik M'!$P$5:$V$54,7,0),"")</f>
        <v/>
      </c>
      <c r="T249" s="14" t="str">
        <f>IFERROR(VLOOKUP($A249,'XI Kompas M'!$M$1:$S$35,7,0),"")</f>
        <v/>
      </c>
      <c r="U249" s="14">
        <f>IFERROR(VLOOKUP($A249,'H52 200 M'!$AL$6:$AR$102,7,0),"")</f>
        <v>11.558968510801352</v>
      </c>
      <c r="V249" s="14" t="str">
        <f>IFERROR(VLOOKUP($A249,'XII Szago M'!$AH$2:$AN$67,7,0),"")</f>
        <v/>
      </c>
      <c r="W249" s="14" t="str">
        <f>IFERROR(VLOOKUP($A249,'Masakra TR200 M'!$AN$5:$AT$34,7,0),"")</f>
        <v/>
      </c>
      <c r="X249" s="10">
        <f>IFERROR(LARGE(Z249:AL249,1),0)+IFERROR(LARGE(Z249:AL249,2),0)</f>
        <v>0</v>
      </c>
      <c r="Y249" s="10">
        <f>IFERROR(LARGE(Z249:AL249,3),0)+IFERROR(LARGE(Z249:AL249,4),0)</f>
        <v>0</v>
      </c>
      <c r="Z249" s="14"/>
      <c r="AA249" s="36"/>
      <c r="AB249" s="36"/>
      <c r="AC249" s="14"/>
      <c r="AD249" s="14"/>
      <c r="AE249" s="14"/>
      <c r="AF249" s="36" t="str">
        <f>IFERROR(VLOOKUP($A249,'Pazur M'!$P$3:$V$29,7,0),"")</f>
        <v/>
      </c>
      <c r="AG249" s="14" t="str">
        <f>IFERROR(VLOOKUP($A249,'Szaga TR100 M'!$J$2:$P$25,7,0),"")</f>
        <v/>
      </c>
      <c r="AH249" s="36" t="str">
        <f>IFERROR(VLOOKUP($A249,'Odyseja M'!$G$2:$M$15,7,0),"")</f>
        <v/>
      </c>
      <c r="AI249" s="36" t="str">
        <f>IFERROR(VLOOKUP($A249,'Trudy M'!$K$2:$Q$18,7,0),"")</f>
        <v/>
      </c>
      <c r="AJ249" s="14" t="str">
        <f>IFERROR(VLOOKUP($A249,'H52 100 M'!$AC$6:$AI$201,7,0),"")</f>
        <v/>
      </c>
      <c r="AK249" s="14" t="str">
        <f>IFERROR(VLOOKUP($A249,'Azymut Orient M'!$O$2:$U$23,7,0),"")</f>
        <v/>
      </c>
      <c r="AL249" s="14" t="str">
        <f>IFERROR(VLOOKUP($A249,'Masakra TR100 M'!$AB$5:$AH$14,7,0),"")</f>
        <v/>
      </c>
      <c r="AM249" s="501">
        <f>MIN(COUNT(F249:W249)+MIN(COUNT(Z249:AL249)/2,2),6)</f>
        <v>2</v>
      </c>
      <c r="AN249" s="15">
        <f>COUNTIF(F249:W249,"=100")</f>
        <v>0</v>
      </c>
      <c r="AO249" s="15">
        <f>COUNTIF(Z249:AL249,"=50")</f>
        <v>0</v>
      </c>
    </row>
    <row r="250" spans="1:41">
      <c r="A250">
        <v>105</v>
      </c>
      <c r="B250" s="40" t="str">
        <f>VLOOKUP($A250,id!$C:$H,6,0)</f>
        <v>Melon-Mika Krzysztof</v>
      </c>
      <c r="C250" s="40" t="str">
        <f>VLOOKUP($A250,id!$C:$H,4,0)</f>
        <v>LosMaruderos</v>
      </c>
      <c r="D250" s="2">
        <f>IF(E249=E250,D249,ROW(B248))</f>
        <v>248</v>
      </c>
      <c r="E250" s="11">
        <f>LARGE(F250:Y250,1)+LARGE(F250:Y250,2)+IFERROR(LARGE(F250:Y250,3),0)+IFERROR(LARGE(F250:Y250,4),0)+IFERROR(LARGE(F250:Y250,5),0)+IFERROR(LARGE(F250:Y250,6),0)</f>
        <v>56.065704511081087</v>
      </c>
      <c r="F250" s="14"/>
      <c r="G250" s="14" t="str">
        <f>IFERROR(VLOOKUP($A250,'Złoto M'!AO:AU,7,0),"")</f>
        <v/>
      </c>
      <c r="H250" s="14" t="str">
        <f>IFERROR(VLOOKUP($A250,'H51 200 M'!$AL$6:$AS$99,7,0),"")</f>
        <v/>
      </c>
      <c r="I250" s="14" t="str">
        <f>IFERROR(VLOOKUP($A250,'Dymno M'!$BD$3:$BJ$49,7,0),"")</f>
        <v/>
      </c>
      <c r="J250" s="37" t="str">
        <f>IFERROR(VLOOKUP($A250,'X Kompas M'!$L$2:$R$29,7,0),"")</f>
        <v/>
      </c>
      <c r="K250" s="16" t="str">
        <f>IFERROR(VLOOKUP($A250,'Dukty M'!$BH$2:$BN$42,7,0),"")</f>
        <v/>
      </c>
      <c r="L250" s="14" t="str">
        <f>IFERROR(VLOOKUP($A250,'Tropy M'!$O$2:$U$49,7,0),"")</f>
        <v/>
      </c>
      <c r="M250" s="14" t="str">
        <f>IFERROR(VLOOKUP($A250,'Grassor TR300 M'!$CR$4:$CX$37,7,0),"")</f>
        <v/>
      </c>
      <c r="N250" s="14">
        <f>IFERROR(VLOOKUP($A250,'BO M'!$S$4:$Y$46,7,0),"")</f>
        <v>31.725674514809064</v>
      </c>
      <c r="O250" s="14" t="str">
        <f>IFERROR(VLOOKUP($A250,'Szaga TR150 M'!$J$2:$P$22,7,0),"")</f>
        <v/>
      </c>
      <c r="P250" s="14" t="str">
        <f>IFERROR(VLOOKUP($A250,'Rajd Konwalii M'!$L$2:$R$48,7,0),"")</f>
        <v/>
      </c>
      <c r="Q250" s="14" t="str">
        <f>IFERROR(VLOOKUP($A250,'Korno M'!$BE$1:$BK$53,7,0),"")</f>
        <v/>
      </c>
      <c r="R250" s="14" t="str">
        <f>IFERROR(VLOOKUP($A250,'Abentojra M'!$J$1:$P$48,7,0),"")</f>
        <v/>
      </c>
      <c r="S250" s="14" t="str">
        <f>IFERROR(VLOOKUP($A250,'Mordownik M'!$P$5:$V$54,7,0),"")</f>
        <v/>
      </c>
      <c r="T250" s="14" t="str">
        <f>IFERROR(VLOOKUP($A250,'XI Kompas M'!$M$1:$S$35,7,0),"")</f>
        <v/>
      </c>
      <c r="U250" s="14" t="str">
        <f>IFERROR(VLOOKUP($A250,'H52 200 M'!$AL$6:$AR$102,7,0),"")</f>
        <v/>
      </c>
      <c r="V250" s="14" t="str">
        <f>IFERROR(VLOOKUP($A250,'XII Szago M'!$AH$2:$AN$67,7,0),"")</f>
        <v/>
      </c>
      <c r="W250" s="14" t="str">
        <f>IFERROR(VLOOKUP($A250,'Masakra TR200 M'!$AN$5:$AT$34,7,0),"")</f>
        <v/>
      </c>
      <c r="X250" s="10">
        <f>IFERROR(LARGE(Z250:AL250,1),0)+IFERROR(LARGE(Z250:AL250,2),0)</f>
        <v>24.340029996272023</v>
      </c>
      <c r="Y250" s="10">
        <f>IFERROR(LARGE(Z250:AL250,3),0)+IFERROR(LARGE(Z250:AL250,4),0)</f>
        <v>0</v>
      </c>
      <c r="Z250" s="14" t="str">
        <f>IFERROR(VLOOKUP(A250,'Wiosenne 360 M'!$L$2:$R$18,7,0),"")</f>
        <v/>
      </c>
      <c r="AA250" s="36">
        <f>IFERROR(VLOOKUP(A250,'NMnO M'!$AX$5:$BD$43,7,0),"")</f>
        <v>24.340029996272023</v>
      </c>
      <c r="AB250" s="36" t="str">
        <f>IFERROR(VLOOKUP(A250,'XI Szago M'!$J$3:$Q$50,7,0),"")</f>
        <v/>
      </c>
      <c r="AC250" s="14" t="str">
        <f>IFERROR(VLOOKUP($A250,'H51 100 M'!$AC$6:$AJ$153,7,0),"")</f>
        <v/>
      </c>
      <c r="AD250" s="14" t="str">
        <f>IFERROR(VLOOKUP($A250,'Harce M'!$K$6:$Q$26,7,0),"")</f>
        <v/>
      </c>
      <c r="AE250" s="14" t="str">
        <f>IFERROR(VLOOKUP($A250,'Grassor TR150 M'!$BL$4:$BR$10,7,0),"")</f>
        <v/>
      </c>
      <c r="AF250" s="36" t="str">
        <f>IFERROR(VLOOKUP($A250,'Pazur M'!$P$3:$V$29,7,0),"")</f>
        <v/>
      </c>
      <c r="AG250" s="14" t="str">
        <f>IFERROR(VLOOKUP($A250,'Szaga TR100 M'!$J$2:$P$25,7,0),"")</f>
        <v/>
      </c>
      <c r="AH250" s="36" t="str">
        <f>IFERROR(VLOOKUP($A250,'Odyseja M'!$G$2:$M$15,7,0),"")</f>
        <v/>
      </c>
      <c r="AI250" s="36" t="str">
        <f>IFERROR(VLOOKUP($A250,'Trudy M'!$K$2:$Q$18,7,0),"")</f>
        <v/>
      </c>
      <c r="AJ250" s="14" t="str">
        <f>IFERROR(VLOOKUP($A250,'H52 100 M'!$AC$6:$AI$201,7,0),"")</f>
        <v/>
      </c>
      <c r="AK250" s="14" t="str">
        <f>IFERROR(VLOOKUP($A250,'Azymut Orient M'!$O$2:$U$23,7,0),"")</f>
        <v/>
      </c>
      <c r="AL250" s="14" t="str">
        <f>IFERROR(VLOOKUP($A250,'Masakra TR100 M'!$AB$5:$AH$14,7,0),"")</f>
        <v/>
      </c>
      <c r="AM250" s="501">
        <f>MIN(COUNT(F250:W250)+MIN(COUNT(Z250:AL250)/2,2),6)</f>
        <v>1.5</v>
      </c>
      <c r="AN250" s="15">
        <f>COUNTIF(F250:W250,"=100")</f>
        <v>0</v>
      </c>
      <c r="AO250" s="15">
        <f>COUNTIF(Z250:AL250,"=50")</f>
        <v>0</v>
      </c>
    </row>
    <row r="251" spans="1:41">
      <c r="A251">
        <v>82</v>
      </c>
      <c r="B251" s="40" t="str">
        <f>VLOOKUP($A251,id!$C:$H,6,0)</f>
        <v>Chojecki Krzysztof</v>
      </c>
      <c r="C251" s="40" t="str">
        <f>VLOOKUP($A251,id!$C:$H,4,0)</f>
        <v>TYGRYSKRIS</v>
      </c>
      <c r="D251" s="2">
        <f>IF(E250=E251,D250,ROW(B249))</f>
        <v>249</v>
      </c>
      <c r="E251" s="11">
        <f>LARGE(F251:Y251,1)+LARGE(F251:Y251,2)+IFERROR(LARGE(F251:Y251,3),0)+IFERROR(LARGE(F251:Y251,4),0)+IFERROR(LARGE(F251:Y251,5),0)+IFERROR(LARGE(F251:Y251,6),0)</f>
        <v>55.680833883872872</v>
      </c>
      <c r="F251" s="14"/>
      <c r="G251" s="14">
        <f>IFERROR(VLOOKUP($A251,'Złoto M'!AO:AU,7,0),"")</f>
        <v>55.680833883872872</v>
      </c>
      <c r="H251" s="14" t="str">
        <f>IFERROR(VLOOKUP($A251,'H51 200 M'!$AL$6:$AS$99,7,0),"")</f>
        <v/>
      </c>
      <c r="I251" s="14" t="str">
        <f>IFERROR(VLOOKUP($A251,'Dymno M'!$BD$3:$BJ$49,7,0),"")</f>
        <v/>
      </c>
      <c r="J251" s="37" t="str">
        <f>IFERROR(VLOOKUP($A251,'X Kompas M'!$L$2:$R$29,7,0),"")</f>
        <v/>
      </c>
      <c r="K251" s="16" t="str">
        <f>IFERROR(VLOOKUP($A251,'Dukty M'!$BH$2:$BN$42,7,0),"")</f>
        <v/>
      </c>
      <c r="L251" s="14" t="str">
        <f>IFERROR(VLOOKUP($A251,'Tropy M'!$O$2:$U$49,7,0),"")</f>
        <v/>
      </c>
      <c r="M251" s="14" t="str">
        <f>IFERROR(VLOOKUP($A251,'Grassor TR300 M'!$CR$4:$CX$37,7,0),"")</f>
        <v/>
      </c>
      <c r="N251" s="14" t="str">
        <f>IFERROR(VLOOKUP($A251,'BO M'!$S$4:$Y$46,7,0),"")</f>
        <v/>
      </c>
      <c r="O251" s="14" t="str">
        <f>IFERROR(VLOOKUP($A251,'Szaga TR150 M'!$J$2:$P$22,7,0),"")</f>
        <v/>
      </c>
      <c r="P251" s="14" t="str">
        <f>IFERROR(VLOOKUP($A251,'Rajd Konwalii M'!$L$2:$R$48,7,0),"")</f>
        <v/>
      </c>
      <c r="Q251" s="14" t="str">
        <f>IFERROR(VLOOKUP($A251,'Korno M'!$BE$1:$BK$53,7,0),"")</f>
        <v/>
      </c>
      <c r="R251" s="14" t="str">
        <f>IFERROR(VLOOKUP($A251,'Abentojra M'!$J$1:$P$48,7,0),"")</f>
        <v/>
      </c>
      <c r="S251" s="14" t="str">
        <f>IFERROR(VLOOKUP($A251,'Mordownik M'!$P$5:$V$54,7,0),"")</f>
        <v/>
      </c>
      <c r="T251" s="14" t="str">
        <f>IFERROR(VLOOKUP($A251,'XI Kompas M'!$M$1:$S$35,7,0),"")</f>
        <v/>
      </c>
      <c r="U251" s="14" t="str">
        <f>IFERROR(VLOOKUP($A251,'H52 200 M'!$AL$6:$AR$102,7,0),"")</f>
        <v/>
      </c>
      <c r="V251" s="14" t="str">
        <f>IFERROR(VLOOKUP($A251,'XII Szago M'!$AH$2:$AN$67,7,0),"")</f>
        <v/>
      </c>
      <c r="W251" s="14" t="str">
        <f>IFERROR(VLOOKUP($A251,'Masakra TR200 M'!$AN$5:$AT$34,7,0),"")</f>
        <v/>
      </c>
      <c r="X251" s="10">
        <f>IFERROR(LARGE(Z251:AL251,1),0)+IFERROR(LARGE(Z251:AL251,2),0)</f>
        <v>0</v>
      </c>
      <c r="Y251" s="10">
        <f>IFERROR(LARGE(Z251:AL251,3),0)+IFERROR(LARGE(Z251:AL251,4),0)</f>
        <v>0</v>
      </c>
      <c r="Z251" s="14" t="str">
        <f>IFERROR(VLOOKUP(A251,'Wiosenne 360 M'!$L$2:$R$18,7,0),"")</f>
        <v/>
      </c>
      <c r="AA251" s="36" t="str">
        <f>IFERROR(VLOOKUP(A251,'NMnO M'!$AX$5:$BD$43,7,0),"")</f>
        <v/>
      </c>
      <c r="AB251" s="36" t="str">
        <f>IFERROR(VLOOKUP(A251,'XI Szago M'!$J$3:$Q$50,7,0),"")</f>
        <v/>
      </c>
      <c r="AC251" s="14" t="str">
        <f>IFERROR(VLOOKUP($A251,'H51 100 M'!$AC$6:$AJ$153,7,0),"")</f>
        <v/>
      </c>
      <c r="AD251" s="14" t="str">
        <f>IFERROR(VLOOKUP($A251,'Harce M'!$K$6:$Q$26,7,0),"")</f>
        <v/>
      </c>
      <c r="AE251" s="14" t="str">
        <f>IFERROR(VLOOKUP($A251,'Grassor TR150 M'!$BL$4:$BR$10,7,0),"")</f>
        <v/>
      </c>
      <c r="AF251" s="36" t="str">
        <f>IFERROR(VLOOKUP($A251,'Pazur M'!$P$3:$V$29,7,0),"")</f>
        <v/>
      </c>
      <c r="AG251" s="14" t="str">
        <f>IFERROR(VLOOKUP($A251,'Szaga TR100 M'!$J$2:$P$25,7,0),"")</f>
        <v/>
      </c>
      <c r="AH251" s="36" t="str">
        <f>IFERROR(VLOOKUP($A251,'Odyseja M'!$G$2:$M$15,7,0),"")</f>
        <v/>
      </c>
      <c r="AI251" s="36" t="str">
        <f>IFERROR(VLOOKUP($A251,'Trudy M'!$K$2:$Q$18,7,0),"")</f>
        <v/>
      </c>
      <c r="AJ251" s="14" t="str">
        <f>IFERROR(VLOOKUP($A251,'H52 100 M'!$AC$6:$AI$201,7,0),"")</f>
        <v/>
      </c>
      <c r="AK251" s="14" t="str">
        <f>IFERROR(VLOOKUP($A251,'Azymut Orient M'!$O$2:$U$23,7,0),"")</f>
        <v/>
      </c>
      <c r="AL251" s="14" t="str">
        <f>IFERROR(VLOOKUP($A251,'Masakra TR100 M'!$AB$5:$AH$14,7,0),"")</f>
        <v/>
      </c>
      <c r="AM251" s="501">
        <f>MIN(COUNT(F251:W251)+MIN(COUNT(Z251:AL251)/2,2),6)</f>
        <v>1</v>
      </c>
      <c r="AN251" s="15">
        <f>COUNTIF(F251:W251,"=100")</f>
        <v>0</v>
      </c>
      <c r="AO251" s="15">
        <f>COUNTIF(Z251:AL251,"=50")</f>
        <v>0</v>
      </c>
    </row>
    <row r="252" spans="1:41">
      <c r="A252">
        <v>518</v>
      </c>
      <c r="B252" s="40" t="str">
        <f>VLOOKUP($A252,id!$C:$H,6,0)</f>
        <v>Tyszkowski Roman</v>
      </c>
      <c r="C252" s="40">
        <f>VLOOKUP($A252,id!$C:$H,4,0)</f>
        <v>0</v>
      </c>
      <c r="D252" s="2">
        <f>IF(E251=E252,D251,ROW(B250))</f>
        <v>250</v>
      </c>
      <c r="E252" s="11">
        <f>LARGE(F252:Y252,1)+LARGE(F252:Y252,2)+IFERROR(LARGE(F252:Y252,3),0)+IFERROR(LARGE(F252:Y252,4),0)+IFERROR(LARGE(F252:Y252,5),0)+IFERROR(LARGE(F252:Y252,6),0)</f>
        <v>55.561042534150218</v>
      </c>
      <c r="F252" s="14"/>
      <c r="G252" s="14"/>
      <c r="H252" s="14"/>
      <c r="I252" s="14"/>
      <c r="J252" s="37"/>
      <c r="K252" s="16"/>
      <c r="L252" s="14"/>
      <c r="M252" s="14"/>
      <c r="N252" s="14"/>
      <c r="O252" s="14"/>
      <c r="P252" s="14"/>
      <c r="Q252" s="14">
        <f>IFERROR(VLOOKUP($A252,'Korno M'!$BE$1:$BK$53,7,0),"")</f>
        <v>55.561042534150218</v>
      </c>
      <c r="R252" s="14" t="str">
        <f>IFERROR(VLOOKUP($A252,'Abentojra M'!$J$1:$P$48,7,0),"")</f>
        <v/>
      </c>
      <c r="S252" s="14" t="str">
        <f>IFERROR(VLOOKUP($A252,'Mordownik M'!$P$5:$V$54,7,0),"")</f>
        <v/>
      </c>
      <c r="T252" s="14" t="str">
        <f>IFERROR(VLOOKUP($A252,'XI Kompas M'!$M$1:$S$35,7,0),"")</f>
        <v/>
      </c>
      <c r="U252" s="14" t="str">
        <f>IFERROR(VLOOKUP($A252,'H52 200 M'!$AL$6:$AR$102,7,0),"")</f>
        <v/>
      </c>
      <c r="V252" s="14" t="str">
        <f>IFERROR(VLOOKUP($A252,'XII Szago M'!$AH$2:$AN$67,7,0),"")</f>
        <v/>
      </c>
      <c r="W252" s="14" t="str">
        <f>IFERROR(VLOOKUP($A252,'Masakra TR200 M'!$AN$5:$AT$34,7,0),"")</f>
        <v/>
      </c>
      <c r="X252" s="10">
        <f>IFERROR(LARGE(Z252:AL252,1),0)+IFERROR(LARGE(Z252:AL252,2),0)</f>
        <v>0</v>
      </c>
      <c r="Y252" s="10">
        <f>IFERROR(LARGE(Z252:AL252,3),0)+IFERROR(LARGE(Z252:AL252,4),0)</f>
        <v>0</v>
      </c>
      <c r="Z252" s="14"/>
      <c r="AA252" s="36"/>
      <c r="AB252" s="36"/>
      <c r="AC252" s="14"/>
      <c r="AD252" s="14"/>
      <c r="AE252" s="14"/>
      <c r="AF252" s="36"/>
      <c r="AG252" s="14"/>
      <c r="AH252" s="36"/>
      <c r="AI252" s="36" t="str">
        <f>IFERROR(VLOOKUP($A252,'Trudy M'!$K$2:$Q$18,7,0),"")</f>
        <v/>
      </c>
      <c r="AJ252" s="14" t="str">
        <f>IFERROR(VLOOKUP($A252,'H52 100 M'!$AC$6:$AI$201,7,0),"")</f>
        <v/>
      </c>
      <c r="AK252" s="14" t="str">
        <f>IFERROR(VLOOKUP($A252,'Azymut Orient M'!$O$2:$U$23,7,0),"")</f>
        <v/>
      </c>
      <c r="AL252" s="14" t="str">
        <f>IFERROR(VLOOKUP($A252,'Masakra TR100 M'!$AB$5:$AH$14,7,0),"")</f>
        <v/>
      </c>
      <c r="AM252" s="501">
        <f>MIN(COUNT(F252:W252)+MIN(COUNT(Z252:AL252)/2,2),6)</f>
        <v>1</v>
      </c>
      <c r="AN252" s="15">
        <f>COUNTIF(F252:W252,"=100")</f>
        <v>0</v>
      </c>
      <c r="AO252" s="15">
        <f>COUNTIF(Z252:AL252,"=50")</f>
        <v>0</v>
      </c>
    </row>
    <row r="253" spans="1:41">
      <c r="A253">
        <v>519</v>
      </c>
      <c r="B253" s="40" t="str">
        <f>VLOOKUP($A253,id!$C:$H,6,0)</f>
        <v>Orszulski Maciej</v>
      </c>
      <c r="C253" s="40">
        <f>VLOOKUP($A253,id!$C:$H,4,0)</f>
        <v>0</v>
      </c>
      <c r="D253" s="2">
        <f>IF(E252=E253,D252,ROW(B251))</f>
        <v>250</v>
      </c>
      <c r="E253" s="11">
        <f>LARGE(F253:Y253,1)+LARGE(F253:Y253,2)+IFERROR(LARGE(F253:Y253,3),0)+IFERROR(LARGE(F253:Y253,4),0)+IFERROR(LARGE(F253:Y253,5),0)+IFERROR(LARGE(F253:Y253,6),0)</f>
        <v>55.561042534150218</v>
      </c>
      <c r="F253" s="14"/>
      <c r="G253" s="14"/>
      <c r="H253" s="14"/>
      <c r="I253" s="14"/>
      <c r="J253" s="37"/>
      <c r="K253" s="16"/>
      <c r="L253" s="14"/>
      <c r="M253" s="14"/>
      <c r="N253" s="14"/>
      <c r="O253" s="14"/>
      <c r="P253" s="14"/>
      <c r="Q253" s="14">
        <f>IFERROR(VLOOKUP($A253,'Korno M'!$BE$1:$BK$53,7,0),"")</f>
        <v>55.561042534150218</v>
      </c>
      <c r="R253" s="14" t="str">
        <f>IFERROR(VLOOKUP($A253,'Abentojra M'!$J$1:$P$48,7,0),"")</f>
        <v/>
      </c>
      <c r="S253" s="14" t="str">
        <f>IFERROR(VLOOKUP($A253,'Mordownik M'!$P$5:$V$54,7,0),"")</f>
        <v/>
      </c>
      <c r="T253" s="14" t="str">
        <f>IFERROR(VLOOKUP($A253,'XI Kompas M'!$M$1:$S$35,7,0),"")</f>
        <v/>
      </c>
      <c r="U253" s="14" t="str">
        <f>IFERROR(VLOOKUP($A253,'H52 200 M'!$AL$6:$AR$102,7,0),"")</f>
        <v/>
      </c>
      <c r="V253" s="14" t="str">
        <f>IFERROR(VLOOKUP($A253,'XII Szago M'!$AH$2:$AN$67,7,0),"")</f>
        <v/>
      </c>
      <c r="W253" s="14" t="str">
        <f>IFERROR(VLOOKUP($A253,'Masakra TR200 M'!$AN$5:$AT$34,7,0),"")</f>
        <v/>
      </c>
      <c r="X253" s="10">
        <f>IFERROR(LARGE(Z253:AL253,1),0)+IFERROR(LARGE(Z253:AL253,2),0)</f>
        <v>0</v>
      </c>
      <c r="Y253" s="10">
        <f>IFERROR(LARGE(Z253:AL253,3),0)+IFERROR(LARGE(Z253:AL253,4),0)</f>
        <v>0</v>
      </c>
      <c r="Z253" s="14"/>
      <c r="AA253" s="36"/>
      <c r="AB253" s="36"/>
      <c r="AC253" s="14"/>
      <c r="AD253" s="14"/>
      <c r="AE253" s="14"/>
      <c r="AF253" s="36"/>
      <c r="AG253" s="14"/>
      <c r="AH253" s="36"/>
      <c r="AI253" s="36" t="str">
        <f>IFERROR(VLOOKUP($A253,'Trudy M'!$K$2:$Q$18,7,0),"")</f>
        <v/>
      </c>
      <c r="AJ253" s="14" t="str">
        <f>IFERROR(VLOOKUP($A253,'H52 100 M'!$AC$6:$AI$201,7,0),"")</f>
        <v/>
      </c>
      <c r="AK253" s="14" t="str">
        <f>IFERROR(VLOOKUP($A253,'Azymut Orient M'!$O$2:$U$23,7,0),"")</f>
        <v/>
      </c>
      <c r="AL253" s="14" t="str">
        <f>IFERROR(VLOOKUP($A253,'Masakra TR100 M'!$AB$5:$AH$14,7,0),"")</f>
        <v/>
      </c>
      <c r="AM253" s="501">
        <f>MIN(COUNT(F253:W253)+MIN(COUNT(Z253:AL253)/2,2),6)</f>
        <v>1</v>
      </c>
      <c r="AN253" s="15">
        <f>COUNTIF(F253:W253,"=100")</f>
        <v>0</v>
      </c>
      <c r="AO253" s="15">
        <f>COUNTIF(Z253:AL253,"=50")</f>
        <v>0</v>
      </c>
    </row>
    <row r="254" spans="1:41">
      <c r="A254">
        <v>550</v>
      </c>
      <c r="B254" s="40" t="str">
        <f>VLOOKUP($A254,id!$C:$H,6,0)</f>
        <v>Walczak Karol</v>
      </c>
      <c r="C254" s="40">
        <f>VLOOKUP($A254,id!$C:$H,4,0)</f>
        <v>0</v>
      </c>
      <c r="D254" s="2">
        <f>IF(E253=E254,D253,ROW(B252))</f>
        <v>252</v>
      </c>
      <c r="E254" s="11">
        <f>LARGE(F254:Y254,1)+LARGE(F254:Y254,2)+IFERROR(LARGE(F254:Y254,3),0)+IFERROR(LARGE(F254:Y254,4),0)+IFERROR(LARGE(F254:Y254,5),0)+IFERROR(LARGE(F254:Y254,6),0)</f>
        <v>55.304126112432243</v>
      </c>
      <c r="F254" s="14"/>
      <c r="G254" s="14"/>
      <c r="H254" s="14"/>
      <c r="I254" s="14"/>
      <c r="J254" s="37"/>
      <c r="K254" s="16"/>
      <c r="L254" s="14"/>
      <c r="M254" s="14"/>
      <c r="N254" s="14" t="str">
        <f>IFERROR(VLOOKUP($A254,'BO M'!$S$4:$Y$46,7,0),"")</f>
        <v/>
      </c>
      <c r="O254" s="14" t="str">
        <f>IFERROR(VLOOKUP($A254,'Szaga TR150 M'!$J$2:$P$22,7,0),"")</f>
        <v/>
      </c>
      <c r="P254" s="14" t="str">
        <f>IFERROR(VLOOKUP($A254,'Rajd Konwalii M'!$L$2:$R$48,7,0),"")</f>
        <v/>
      </c>
      <c r="Q254" s="14" t="str">
        <f>IFERROR(VLOOKUP($A254,'Korno M'!$BE$1:$BK$53,7,0),"")</f>
        <v/>
      </c>
      <c r="R254" s="14" t="str">
        <f>IFERROR(VLOOKUP($A254,'Abentojra M'!$J$1:$P$48,7,0),"")</f>
        <v/>
      </c>
      <c r="S254" s="14">
        <f>IFERROR(VLOOKUP($A254,'Mordownik M'!$P$5:$V$54,7,0),"")</f>
        <v>55.304126112432243</v>
      </c>
      <c r="T254" s="14" t="str">
        <f>IFERROR(VLOOKUP($A254,'XI Kompas M'!$M$1:$S$35,7,0),"")</f>
        <v/>
      </c>
      <c r="U254" s="14" t="str">
        <f>IFERROR(VLOOKUP($A254,'H52 200 M'!$AL$6:$AR$102,7,0),"")</f>
        <v/>
      </c>
      <c r="V254" s="14" t="str">
        <f>IFERROR(VLOOKUP($A254,'XII Szago M'!$AH$2:$AN$67,7,0),"")</f>
        <v/>
      </c>
      <c r="W254" s="14" t="str">
        <f>IFERROR(VLOOKUP($A254,'Masakra TR200 M'!$AN$5:$AT$34,7,0),"")</f>
        <v/>
      </c>
      <c r="X254" s="10">
        <f>IFERROR(LARGE(Z254:AL254,1),0)+IFERROR(LARGE(Z254:AL254,2),0)</f>
        <v>0</v>
      </c>
      <c r="Y254" s="10">
        <f>IFERROR(LARGE(Z254:AL254,3),0)+IFERROR(LARGE(Z254:AL254,4),0)</f>
        <v>0</v>
      </c>
      <c r="Z254" s="14"/>
      <c r="AA254" s="36"/>
      <c r="AB254" s="36"/>
      <c r="AC254" s="14"/>
      <c r="AD254" s="14"/>
      <c r="AE254" s="14"/>
      <c r="AF254" s="36" t="str">
        <f>IFERROR(VLOOKUP($A254,'Pazur M'!$P$3:$V$29,7,0),"")</f>
        <v/>
      </c>
      <c r="AG254" s="14" t="str">
        <f>IFERROR(VLOOKUP($A254,'Szaga TR100 M'!$J$2:$P$25,7,0),"")</f>
        <v/>
      </c>
      <c r="AH254" s="36" t="str">
        <f>IFERROR(VLOOKUP($A254,'Odyseja M'!$G$2:$M$15,7,0),"")</f>
        <v/>
      </c>
      <c r="AI254" s="36" t="str">
        <f>IFERROR(VLOOKUP($A254,'Trudy M'!$K$2:$Q$18,7,0),"")</f>
        <v/>
      </c>
      <c r="AJ254" s="14" t="str">
        <f>IFERROR(VLOOKUP($A254,'H52 100 M'!$AC$6:$AI$201,7,0),"")</f>
        <v/>
      </c>
      <c r="AK254" s="14" t="str">
        <f>IFERROR(VLOOKUP($A254,'Azymut Orient M'!$O$2:$U$23,7,0),"")</f>
        <v/>
      </c>
      <c r="AL254" s="14" t="str">
        <f>IFERROR(VLOOKUP($A254,'Masakra TR100 M'!$AB$5:$AH$14,7,0),"")</f>
        <v/>
      </c>
      <c r="AM254" s="501">
        <f>MIN(COUNT(F254:W254)+MIN(COUNT(Z254:AL254)/2,2),6)</f>
        <v>1</v>
      </c>
      <c r="AN254" s="15">
        <f>COUNTIF(F254:W254,"=100")</f>
        <v>0</v>
      </c>
      <c r="AO254" s="15">
        <f>COUNTIF(Z254:AL254,"=50")</f>
        <v>0</v>
      </c>
    </row>
    <row r="255" spans="1:41">
      <c r="A255">
        <v>551</v>
      </c>
      <c r="B255" s="40" t="str">
        <f>VLOOKUP($A255,id!$C:$H,6,0)</f>
        <v>Kubiak Paweł</v>
      </c>
      <c r="C255" s="40">
        <f>VLOOKUP($A255,id!$C:$H,4,0)</f>
        <v>0</v>
      </c>
      <c r="D255" s="2">
        <f>IF(E254=E255,D254,ROW(B253))</f>
        <v>253</v>
      </c>
      <c r="E255" s="11">
        <f>LARGE(F255:Y255,1)+LARGE(F255:Y255,2)+IFERROR(LARGE(F255:Y255,3),0)+IFERROR(LARGE(F255:Y255,4),0)+IFERROR(LARGE(F255:Y255,5),0)+IFERROR(LARGE(F255:Y255,6),0)</f>
        <v>54.965886939571114</v>
      </c>
      <c r="F255" s="14"/>
      <c r="G255" s="14"/>
      <c r="H255" s="14"/>
      <c r="I255" s="14"/>
      <c r="J255" s="37"/>
      <c r="K255" s="16"/>
      <c r="L255" s="14"/>
      <c r="M255" s="14"/>
      <c r="N255" s="14" t="str">
        <f>IFERROR(VLOOKUP($A255,'BO M'!$S$4:$Y$46,7,0),"")</f>
        <v/>
      </c>
      <c r="O255" s="14" t="str">
        <f>IFERROR(VLOOKUP($A255,'Szaga TR150 M'!$J$2:$P$22,7,0),"")</f>
        <v/>
      </c>
      <c r="P255" s="14" t="str">
        <f>IFERROR(VLOOKUP($A255,'Rajd Konwalii M'!$L$2:$R$48,7,0),"")</f>
        <v/>
      </c>
      <c r="Q255" s="14" t="str">
        <f>IFERROR(VLOOKUP($A255,'Korno M'!$BE$1:$BK$53,7,0),"")</f>
        <v/>
      </c>
      <c r="R255" s="14" t="str">
        <f>IFERROR(VLOOKUP($A255,'Abentojra M'!$J$1:$P$48,7,0),"")</f>
        <v/>
      </c>
      <c r="S255" s="14">
        <f>IFERROR(VLOOKUP($A255,'Mordownik M'!$P$5:$V$54,7,0),"")</f>
        <v>54.965886939571114</v>
      </c>
      <c r="T255" s="14" t="str">
        <f>IFERROR(VLOOKUP($A255,'XI Kompas M'!$M$1:$S$35,7,0),"")</f>
        <v/>
      </c>
      <c r="U255" s="14" t="str">
        <f>IFERROR(VLOOKUP($A255,'H52 200 M'!$AL$6:$AR$102,7,0),"")</f>
        <v/>
      </c>
      <c r="V255" s="14" t="str">
        <f>IFERROR(VLOOKUP($A255,'XII Szago M'!$AH$2:$AN$67,7,0),"")</f>
        <v/>
      </c>
      <c r="W255" s="14" t="str">
        <f>IFERROR(VLOOKUP($A255,'Masakra TR200 M'!$AN$5:$AT$34,7,0),"")</f>
        <v/>
      </c>
      <c r="X255" s="10">
        <f>IFERROR(LARGE(Z255:AL255,1),0)+IFERROR(LARGE(Z255:AL255,2),0)</f>
        <v>0</v>
      </c>
      <c r="Y255" s="10">
        <f>IFERROR(LARGE(Z255:AL255,3),0)+IFERROR(LARGE(Z255:AL255,4),0)</f>
        <v>0</v>
      </c>
      <c r="Z255" s="14"/>
      <c r="AA255" s="36"/>
      <c r="AB255" s="36"/>
      <c r="AC255" s="14"/>
      <c r="AD255" s="14"/>
      <c r="AE255" s="14"/>
      <c r="AF255" s="36" t="str">
        <f>IFERROR(VLOOKUP($A255,'Pazur M'!$P$3:$V$29,7,0),"")</f>
        <v/>
      </c>
      <c r="AG255" s="14" t="str">
        <f>IFERROR(VLOOKUP($A255,'Szaga TR100 M'!$J$2:$P$25,7,0),"")</f>
        <v/>
      </c>
      <c r="AH255" s="36" t="str">
        <f>IFERROR(VLOOKUP($A255,'Odyseja M'!$G$2:$M$15,7,0),"")</f>
        <v/>
      </c>
      <c r="AI255" s="36" t="str">
        <f>IFERROR(VLOOKUP($A255,'Trudy M'!$K$2:$Q$18,7,0),"")</f>
        <v/>
      </c>
      <c r="AJ255" s="14" t="str">
        <f>IFERROR(VLOOKUP($A255,'H52 100 M'!$AC$6:$AI$201,7,0),"")</f>
        <v/>
      </c>
      <c r="AK255" s="14" t="str">
        <f>IFERROR(VLOOKUP($A255,'Azymut Orient M'!$O$2:$U$23,7,0),"")</f>
        <v/>
      </c>
      <c r="AL255" s="14" t="str">
        <f>IFERROR(VLOOKUP($A255,'Masakra TR100 M'!$AB$5:$AH$14,7,0),"")</f>
        <v/>
      </c>
      <c r="AM255" s="501">
        <f>MIN(COUNT(F255:W255)+MIN(COUNT(Z255:AL255)/2,2),6)</f>
        <v>1</v>
      </c>
      <c r="AN255" s="15">
        <f>COUNTIF(F255:W255,"=100")</f>
        <v>0</v>
      </c>
      <c r="AO255" s="15">
        <f>COUNTIF(Z255:AL255,"=50")</f>
        <v>0</v>
      </c>
    </row>
    <row r="256" spans="1:41">
      <c r="A256">
        <v>269</v>
      </c>
      <c r="B256" s="40" t="str">
        <f>VLOOKUP($A256,id!$C:$H,6,0)</f>
        <v>Ogryczak Tomasz</v>
      </c>
      <c r="C256" s="40">
        <f>VLOOKUP($A256,id!$C:$H,4,0)</f>
        <v>0</v>
      </c>
      <c r="D256" s="2">
        <f>IF(E255=E256,D255,ROW(B254))</f>
        <v>254</v>
      </c>
      <c r="E256" s="11">
        <f>LARGE(F256:Y256,1)+LARGE(F256:Y256,2)+IFERROR(LARGE(F256:Y256,3),0)+IFERROR(LARGE(F256:Y256,4),0)+IFERROR(LARGE(F256:Y256,5),0)+IFERROR(LARGE(F256:Y256,6),0)</f>
        <v>54.908047000948521</v>
      </c>
      <c r="F256" s="14"/>
      <c r="G256" s="14" t="str">
        <f>IFERROR(VLOOKUP($A256,'Złoto M'!AO:AU,7,0),"")</f>
        <v/>
      </c>
      <c r="H256" s="14" t="str">
        <f>IFERROR(VLOOKUP($A256,'H51 200 M'!$AL$6:$AS$99,7,0),"")</f>
        <v/>
      </c>
      <c r="I256" s="14" t="str">
        <f>IFERROR(VLOOKUP($A256,'Dymno M'!$BD$3:$BJ$49,7,0),"")</f>
        <v/>
      </c>
      <c r="J256" s="37" t="str">
        <f>IFERROR(VLOOKUP($A256,'X Kompas M'!$L$2:$R$29,7,0),"")</f>
        <v/>
      </c>
      <c r="K256" s="16" t="str">
        <f>IFERROR(VLOOKUP($A256,'Dukty M'!$BH$2:$BN$42,7,0),"")</f>
        <v/>
      </c>
      <c r="L256" s="14" t="str">
        <f>IFERROR(VLOOKUP($A256,'Tropy M'!$O$2:$U$49,7,0),"")</f>
        <v/>
      </c>
      <c r="M256" s="14" t="str">
        <f>IFERROR(VLOOKUP($A256,'Grassor TR300 M'!$CR$4:$CX$37,7,0),"")</f>
        <v/>
      </c>
      <c r="N256" s="14" t="str">
        <f>IFERROR(VLOOKUP($A256,'BO M'!$S$4:$Y$46,7,0),"")</f>
        <v/>
      </c>
      <c r="O256" s="14" t="str">
        <f>IFERROR(VLOOKUP($A256,'Szaga TR150 M'!$J$2:$P$22,7,0),"")</f>
        <v/>
      </c>
      <c r="P256" s="14" t="str">
        <f>IFERROR(VLOOKUP($A256,'Rajd Konwalii M'!$L$2:$R$48,7,0),"")</f>
        <v/>
      </c>
      <c r="Q256" s="14" t="str">
        <f>IFERROR(VLOOKUP($A256,'Korno M'!$BE$1:$BK$53,7,0),"")</f>
        <v/>
      </c>
      <c r="R256" s="14" t="str">
        <f>IFERROR(VLOOKUP($A256,'Abentojra M'!$J$1:$P$48,7,0),"")</f>
        <v/>
      </c>
      <c r="S256" s="14" t="str">
        <f>IFERROR(VLOOKUP($A256,'Mordownik M'!$P$5:$V$54,7,0),"")</f>
        <v/>
      </c>
      <c r="T256" s="14" t="str">
        <f>IFERROR(VLOOKUP($A256,'XI Kompas M'!$M$1:$S$35,7,0),"")</f>
        <v/>
      </c>
      <c r="U256" s="14" t="str">
        <f>IFERROR(VLOOKUP($A256,'H52 200 M'!$AL$6:$AR$102,7,0),"")</f>
        <v/>
      </c>
      <c r="V256" s="14" t="str">
        <f>IFERROR(VLOOKUP($A256,'XII Szago M'!$AH$2:$AN$67,7,0),"")</f>
        <v/>
      </c>
      <c r="W256" s="14" t="str">
        <f>IFERROR(VLOOKUP($A256,'Masakra TR200 M'!$AN$5:$AT$34,7,0),"")</f>
        <v/>
      </c>
      <c r="X256" s="10">
        <f>IFERROR(LARGE(Z256:AL256,1),0)+IFERROR(LARGE(Z256:AL256,2),0)</f>
        <v>54.908047000948521</v>
      </c>
      <c r="Y256" s="10">
        <f>IFERROR(LARGE(Z256:AL256,3),0)+IFERROR(LARGE(Z256:AL256,4),0)</f>
        <v>0</v>
      </c>
      <c r="Z256" s="14" t="str">
        <f>IFERROR(VLOOKUP(A256,'Wiosenne 360 M'!$L$2:$R$18,7,0),"")</f>
        <v/>
      </c>
      <c r="AA256" s="36"/>
      <c r="AB256" s="36"/>
      <c r="AC256" s="14">
        <f>IFERROR(VLOOKUP($A256,'H51 100 M'!$AC$6:$AJ$153,7,0),"")</f>
        <v>24.419899747083452</v>
      </c>
      <c r="AD256" s="14" t="str">
        <f>IFERROR(VLOOKUP($A256,'Harce M'!$K$6:$Q$26,7,0),"")</f>
        <v/>
      </c>
      <c r="AE256" s="14" t="str">
        <f>IFERROR(VLOOKUP($A256,'Grassor TR150 M'!$BL$4:$BR$10,7,0),"")</f>
        <v/>
      </c>
      <c r="AF256" s="36" t="str">
        <f>IFERROR(VLOOKUP($A256,'Pazur M'!$P$3:$V$29,7,0),"")</f>
        <v/>
      </c>
      <c r="AG256" s="14" t="str">
        <f>IFERROR(VLOOKUP($A256,'Szaga TR100 M'!$J$2:$P$25,7,0),"")</f>
        <v/>
      </c>
      <c r="AH256" s="36" t="str">
        <f>IFERROR(VLOOKUP($A256,'Odyseja M'!$G$2:$M$15,7,0),"")</f>
        <v/>
      </c>
      <c r="AI256" s="36" t="str">
        <f>IFERROR(VLOOKUP($A256,'Trudy M'!$K$2:$Q$18,7,0),"")</f>
        <v/>
      </c>
      <c r="AJ256" s="14">
        <f>IFERROR(VLOOKUP($A256,'H52 100 M'!$AC$6:$AI$201,7,0),"")</f>
        <v>30.488147253865069</v>
      </c>
      <c r="AK256" s="14" t="str">
        <f>IFERROR(VLOOKUP($A256,'Azymut Orient M'!$O$2:$U$23,7,0),"")</f>
        <v/>
      </c>
      <c r="AL256" s="14" t="str">
        <f>IFERROR(VLOOKUP($A256,'Masakra TR100 M'!$AB$5:$AH$14,7,0),"")</f>
        <v/>
      </c>
      <c r="AM256" s="501">
        <f>MIN(COUNT(F256:W256)+MIN(COUNT(Z256:AL256)/2,2),6)</f>
        <v>1</v>
      </c>
      <c r="AN256" s="15">
        <f>COUNTIF(F256:W256,"=100")</f>
        <v>0</v>
      </c>
      <c r="AO256" s="15">
        <f>COUNTIF(Z256:AL256,"=50")</f>
        <v>0</v>
      </c>
    </row>
    <row r="257" spans="1:41">
      <c r="A257">
        <v>520</v>
      </c>
      <c r="B257" s="40" t="str">
        <f>VLOOKUP($A257,id!$C:$H,6,0)</f>
        <v>Szajna Abu</v>
      </c>
      <c r="C257" s="40" t="str">
        <f>VLOOKUP($A257,id!$C:$H,4,0)</f>
        <v>Lider Bajk eMTeBe</v>
      </c>
      <c r="D257" s="2">
        <f>IF(E256=E257,D256,ROW(B255))</f>
        <v>255</v>
      </c>
      <c r="E257" s="11">
        <f>LARGE(F257:Y257,1)+LARGE(F257:Y257,2)+IFERROR(LARGE(F257:Y257,3),0)+IFERROR(LARGE(F257:Y257,4),0)+IFERROR(LARGE(F257:Y257,5),0)+IFERROR(LARGE(F257:Y257,6),0)</f>
        <v>54.522518374633393</v>
      </c>
      <c r="F257" s="14"/>
      <c r="G257" s="14"/>
      <c r="H257" s="14"/>
      <c r="I257" s="14"/>
      <c r="J257" s="37"/>
      <c r="K257" s="16"/>
      <c r="L257" s="14"/>
      <c r="M257" s="14"/>
      <c r="N257" s="14"/>
      <c r="O257" s="14"/>
      <c r="P257" s="14"/>
      <c r="Q257" s="14">
        <f>IFERROR(VLOOKUP($A257,'Korno M'!$BE$1:$BK$53,7,0),"")</f>
        <v>54.522518374633393</v>
      </c>
      <c r="R257" s="14" t="str">
        <f>IFERROR(VLOOKUP($A257,'Abentojra M'!$J$1:$P$48,7,0),"")</f>
        <v/>
      </c>
      <c r="S257" s="14" t="str">
        <f>IFERROR(VLOOKUP($A257,'Mordownik M'!$P$5:$V$54,7,0),"")</f>
        <v/>
      </c>
      <c r="T257" s="14" t="str">
        <f>IFERROR(VLOOKUP($A257,'XI Kompas M'!$M$1:$S$35,7,0),"")</f>
        <v/>
      </c>
      <c r="U257" s="14" t="str">
        <f>IFERROR(VLOOKUP($A257,'H52 200 M'!$AL$6:$AR$102,7,0),"")</f>
        <v/>
      </c>
      <c r="V257" s="14" t="str">
        <f>IFERROR(VLOOKUP($A257,'XII Szago M'!$AH$2:$AN$67,7,0),"")</f>
        <v/>
      </c>
      <c r="W257" s="14" t="str">
        <f>IFERROR(VLOOKUP($A257,'Masakra TR200 M'!$AN$5:$AT$34,7,0),"")</f>
        <v/>
      </c>
      <c r="X257" s="10">
        <f>IFERROR(LARGE(Z257:AL257,1),0)+IFERROR(LARGE(Z257:AL257,2),0)</f>
        <v>0</v>
      </c>
      <c r="Y257" s="10">
        <f>IFERROR(LARGE(Z257:AL257,3),0)+IFERROR(LARGE(Z257:AL257,4),0)</f>
        <v>0</v>
      </c>
      <c r="Z257" s="14"/>
      <c r="AA257" s="36"/>
      <c r="AB257" s="36"/>
      <c r="AC257" s="14"/>
      <c r="AD257" s="14"/>
      <c r="AE257" s="14"/>
      <c r="AF257" s="36"/>
      <c r="AG257" s="14"/>
      <c r="AH257" s="36"/>
      <c r="AI257" s="36" t="str">
        <f>IFERROR(VLOOKUP($A257,'Trudy M'!$K$2:$Q$18,7,0),"")</f>
        <v/>
      </c>
      <c r="AJ257" s="14" t="str">
        <f>IFERROR(VLOOKUP($A257,'H52 100 M'!$AC$6:$AI$201,7,0),"")</f>
        <v/>
      </c>
      <c r="AK257" s="14" t="str">
        <f>IFERROR(VLOOKUP($A257,'Azymut Orient M'!$O$2:$U$23,7,0),"")</f>
        <v/>
      </c>
      <c r="AL257" s="14" t="str">
        <f>IFERROR(VLOOKUP($A257,'Masakra TR100 M'!$AB$5:$AH$14,7,0),"")</f>
        <v/>
      </c>
      <c r="AM257" s="501">
        <f>MIN(COUNT(F257:W257)+MIN(COUNT(Z257:AL257)/2,2),6)</f>
        <v>1</v>
      </c>
      <c r="AN257" s="15">
        <f>COUNTIF(F257:W257,"=100")</f>
        <v>0</v>
      </c>
      <c r="AO257" s="15">
        <f>COUNTIF(Z257:AL257,"=50")</f>
        <v>0</v>
      </c>
    </row>
    <row r="258" spans="1:41">
      <c r="A258">
        <v>427</v>
      </c>
      <c r="B258" s="40" t="str">
        <f>VLOOKUP($A258,id!$C:$H,6,0)</f>
        <v>Domański Michał</v>
      </c>
      <c r="C258" s="40" t="str">
        <f>VLOOKUP($A258,id!$C:$H,4,0)</f>
        <v>KTE Tramp</v>
      </c>
      <c r="D258" s="2">
        <f>IF(E257=E258,D257,ROW(B256))</f>
        <v>256</v>
      </c>
      <c r="E258" s="11">
        <f>LARGE(F258:Y258,1)+LARGE(F258:Y258,2)+IFERROR(LARGE(F258:Y258,3),0)+IFERROR(LARGE(F258:Y258,4),0)+IFERROR(LARGE(F258:Y258,5),0)+IFERROR(LARGE(F258:Y258,6),0)</f>
        <v>54.4508624254632</v>
      </c>
      <c r="F258" s="14"/>
      <c r="G258" s="14"/>
      <c r="H258" s="14"/>
      <c r="I258" s="14"/>
      <c r="J258" s="37"/>
      <c r="K258" s="16"/>
      <c r="L258" s="14">
        <f>IFERROR(VLOOKUP($A258,'Tropy M'!$O$2:$U$49,7,0),"")</f>
        <v>54.4508624254632</v>
      </c>
      <c r="M258" s="14" t="str">
        <f>IFERROR(VLOOKUP($A258,'Grassor TR300 M'!$CR$4:$CX$37,7,0),"")</f>
        <v/>
      </c>
      <c r="N258" s="14" t="str">
        <f>IFERROR(VLOOKUP($A258,'BO M'!$S$4:$Y$46,7,0),"")</f>
        <v/>
      </c>
      <c r="O258" s="14" t="str">
        <f>IFERROR(VLOOKUP($A258,'Szaga TR150 M'!$J$2:$P$22,7,0),"")</f>
        <v/>
      </c>
      <c r="P258" s="14" t="str">
        <f>IFERROR(VLOOKUP($A258,'Rajd Konwalii M'!$L$2:$R$48,7,0),"")</f>
        <v/>
      </c>
      <c r="Q258" s="14" t="str">
        <f>IFERROR(VLOOKUP($A258,'Korno M'!$BE$1:$BK$53,7,0),"")</f>
        <v/>
      </c>
      <c r="R258" s="14" t="str">
        <f>IFERROR(VLOOKUP($A258,'Abentojra M'!$J$1:$P$48,7,0),"")</f>
        <v/>
      </c>
      <c r="S258" s="14" t="str">
        <f>IFERROR(VLOOKUP($A258,'Mordownik M'!$P$5:$V$54,7,0),"")</f>
        <v/>
      </c>
      <c r="T258" s="14" t="str">
        <f>IFERROR(VLOOKUP($A258,'XI Kompas M'!$M$1:$S$35,7,0),"")</f>
        <v/>
      </c>
      <c r="U258" s="14" t="str">
        <f>IFERROR(VLOOKUP($A258,'H52 200 M'!$AL$6:$AR$102,7,0),"")</f>
        <v/>
      </c>
      <c r="V258" s="14" t="str">
        <f>IFERROR(VLOOKUP($A258,'XII Szago M'!$AH$2:$AN$67,7,0),"")</f>
        <v/>
      </c>
      <c r="W258" s="14" t="str">
        <f>IFERROR(VLOOKUP($A258,'Masakra TR200 M'!$AN$5:$AT$34,7,0),"")</f>
        <v/>
      </c>
      <c r="X258" s="10">
        <f>IFERROR(LARGE(Z258:AL258,1),0)+IFERROR(LARGE(Z258:AL258,2),0)</f>
        <v>0</v>
      </c>
      <c r="Y258" s="10">
        <f>IFERROR(LARGE(Z258:AL258,3),0)+IFERROR(LARGE(Z258:AL258,4),0)</f>
        <v>0</v>
      </c>
      <c r="Z258" s="14"/>
      <c r="AA258" s="36"/>
      <c r="AB258" s="36"/>
      <c r="AC258" s="14"/>
      <c r="AD258" s="14"/>
      <c r="AE258" s="14" t="str">
        <f>IFERROR(VLOOKUP($A258,'Grassor TR150 M'!$BL$4:$BR$10,7,0),"")</f>
        <v/>
      </c>
      <c r="AF258" s="36" t="str">
        <f>IFERROR(VLOOKUP($A258,'Pazur M'!$P$3:$V$29,7,0),"")</f>
        <v/>
      </c>
      <c r="AG258" s="14" t="str">
        <f>IFERROR(VLOOKUP($A258,'Szaga TR100 M'!$J$2:$P$25,7,0),"")</f>
        <v/>
      </c>
      <c r="AH258" s="36" t="str">
        <f>IFERROR(VLOOKUP($A258,'Odyseja M'!$G$2:$M$15,7,0),"")</f>
        <v/>
      </c>
      <c r="AI258" s="36" t="str">
        <f>IFERROR(VLOOKUP($A258,'Trudy M'!$K$2:$Q$18,7,0),"")</f>
        <v/>
      </c>
      <c r="AJ258" s="14" t="str">
        <f>IFERROR(VLOOKUP($A258,'H52 100 M'!$AC$6:$AI$201,7,0),"")</f>
        <v/>
      </c>
      <c r="AK258" s="14" t="str">
        <f>IFERROR(VLOOKUP($A258,'Azymut Orient M'!$O$2:$U$23,7,0),"")</f>
        <v/>
      </c>
      <c r="AL258" s="14" t="str">
        <f>IFERROR(VLOOKUP($A258,'Masakra TR100 M'!$AB$5:$AH$14,7,0),"")</f>
        <v/>
      </c>
      <c r="AM258" s="501">
        <f>MIN(COUNT(F258:W258)+MIN(COUNT(Z258:AL258)/2,2),6)</f>
        <v>1</v>
      </c>
      <c r="AN258" s="15">
        <f>COUNTIF(F258:W258,"=100")</f>
        <v>0</v>
      </c>
      <c r="AO258" s="15">
        <f>COUNTIF(Z258:AL258,"=50")</f>
        <v>0</v>
      </c>
    </row>
    <row r="259" spans="1:41">
      <c r="A259">
        <v>181</v>
      </c>
      <c r="B259" s="40" t="str">
        <f>VLOOKUP($A259,id!$C:$H,6,0)</f>
        <v>Klecha Paweł</v>
      </c>
      <c r="C259" s="40">
        <f>VLOOKUP($A259,id!$C:$H,4,0)</f>
        <v>0</v>
      </c>
      <c r="D259" s="2">
        <f>IF(E258=E259,D258,ROW(B257))</f>
        <v>257</v>
      </c>
      <c r="E259" s="11">
        <f>LARGE(F259:Y259,1)+LARGE(F259:Y259,2)+IFERROR(LARGE(F259:Y259,3),0)+IFERROR(LARGE(F259:Y259,4),0)+IFERROR(LARGE(F259:Y259,5),0)+IFERROR(LARGE(F259:Y259,6),0)</f>
        <v>52.846608241946704</v>
      </c>
      <c r="F259" s="14"/>
      <c r="G259" s="14" t="str">
        <f>IFERROR(VLOOKUP($A259,'Złoto M'!AO:AU,7,0),"")</f>
        <v/>
      </c>
      <c r="H259" s="14">
        <f>IFERROR(VLOOKUP($A259,'H51 200 M'!$AL$6:$AS$99,7,0),"")</f>
        <v>52.846608241946704</v>
      </c>
      <c r="I259" s="14" t="str">
        <f>IFERROR(VLOOKUP($A259,'Dymno M'!$BD$3:$BJ$49,7,0),"")</f>
        <v/>
      </c>
      <c r="J259" s="37" t="str">
        <f>IFERROR(VLOOKUP($A259,'X Kompas M'!$L$2:$R$29,7,0),"")</f>
        <v/>
      </c>
      <c r="K259" s="16" t="str">
        <f>IFERROR(VLOOKUP($A259,'Dukty M'!$BH$2:$BN$42,7,0),"")</f>
        <v/>
      </c>
      <c r="L259" s="14" t="str">
        <f>IFERROR(VLOOKUP($A259,'Tropy M'!$O$2:$U$49,7,0),"")</f>
        <v/>
      </c>
      <c r="M259" s="14" t="str">
        <f>IFERROR(VLOOKUP($A259,'Grassor TR300 M'!$CR$4:$CX$37,7,0),"")</f>
        <v/>
      </c>
      <c r="N259" s="14" t="str">
        <f>IFERROR(VLOOKUP($A259,'BO M'!$S$4:$Y$46,7,0),"")</f>
        <v/>
      </c>
      <c r="O259" s="14" t="str">
        <f>IFERROR(VLOOKUP($A259,'Szaga TR150 M'!$J$2:$P$22,7,0),"")</f>
        <v/>
      </c>
      <c r="P259" s="14" t="str">
        <f>IFERROR(VLOOKUP($A259,'Rajd Konwalii M'!$L$2:$R$48,7,0),"")</f>
        <v/>
      </c>
      <c r="Q259" s="14" t="str">
        <f>IFERROR(VLOOKUP($A259,'Korno M'!$BE$1:$BK$53,7,0),"")</f>
        <v/>
      </c>
      <c r="R259" s="14" t="str">
        <f>IFERROR(VLOOKUP($A259,'Abentojra M'!$J$1:$P$48,7,0),"")</f>
        <v/>
      </c>
      <c r="S259" s="14" t="str">
        <f>IFERROR(VLOOKUP($A259,'Mordownik M'!$P$5:$V$54,7,0),"")</f>
        <v/>
      </c>
      <c r="T259" s="14" t="str">
        <f>IFERROR(VLOOKUP($A259,'XI Kompas M'!$M$1:$S$35,7,0),"")</f>
        <v/>
      </c>
      <c r="U259" s="14" t="str">
        <f>IFERROR(VLOOKUP($A259,'H52 200 M'!$AL$6:$AR$102,7,0),"")</f>
        <v/>
      </c>
      <c r="V259" s="14" t="str">
        <f>IFERROR(VLOOKUP($A259,'XII Szago M'!$AH$2:$AN$67,7,0),"")</f>
        <v/>
      </c>
      <c r="W259" s="14" t="str">
        <f>IFERROR(VLOOKUP($A259,'Masakra TR200 M'!$AN$5:$AT$34,7,0),"")</f>
        <v/>
      </c>
      <c r="X259" s="10">
        <f>IFERROR(LARGE(Z259:AL259,1),0)+IFERROR(LARGE(Z259:AL259,2),0)</f>
        <v>0</v>
      </c>
      <c r="Y259" s="10">
        <f>IFERROR(LARGE(Z259:AL259,3),0)+IFERROR(LARGE(Z259:AL259,4),0)</f>
        <v>0</v>
      </c>
      <c r="Z259" s="14" t="str">
        <f>IFERROR(VLOOKUP(A259,'Wiosenne 360 M'!$L$2:$R$18,7,0),"")</f>
        <v/>
      </c>
      <c r="AA259" s="36"/>
      <c r="AB259" s="36"/>
      <c r="AC259" s="14" t="str">
        <f>IFERROR(VLOOKUP($A259,'H51 100 M'!$AC$6:$AJ$153,7,0),"")</f>
        <v/>
      </c>
      <c r="AD259" s="14" t="str">
        <f>IFERROR(VLOOKUP($A259,'Harce M'!$K$6:$Q$26,7,0),"")</f>
        <v/>
      </c>
      <c r="AE259" s="14" t="str">
        <f>IFERROR(VLOOKUP($A259,'Grassor TR150 M'!$BL$4:$BR$10,7,0),"")</f>
        <v/>
      </c>
      <c r="AF259" s="36" t="str">
        <f>IFERROR(VLOOKUP($A259,'Pazur M'!$P$3:$V$29,7,0),"")</f>
        <v/>
      </c>
      <c r="AG259" s="14" t="str">
        <f>IFERROR(VLOOKUP($A259,'Szaga TR100 M'!$J$2:$P$25,7,0),"")</f>
        <v/>
      </c>
      <c r="AH259" s="36" t="str">
        <f>IFERROR(VLOOKUP($A259,'Odyseja M'!$G$2:$M$15,7,0),"")</f>
        <v/>
      </c>
      <c r="AI259" s="36" t="str">
        <f>IFERROR(VLOOKUP($A259,'Trudy M'!$K$2:$Q$18,7,0),"")</f>
        <v/>
      </c>
      <c r="AJ259" s="14" t="str">
        <f>IFERROR(VLOOKUP($A259,'H52 100 M'!$AC$6:$AI$201,7,0),"")</f>
        <v/>
      </c>
      <c r="AK259" s="14" t="str">
        <f>IFERROR(VLOOKUP($A259,'Azymut Orient M'!$O$2:$U$23,7,0),"")</f>
        <v/>
      </c>
      <c r="AL259" s="14" t="str">
        <f>IFERROR(VLOOKUP($A259,'Masakra TR100 M'!$AB$5:$AH$14,7,0),"")</f>
        <v/>
      </c>
      <c r="AM259" s="501">
        <f>MIN(COUNT(F259:W259)+MIN(COUNT(Z259:AL259)/2,2),6)</f>
        <v>1</v>
      </c>
      <c r="AN259" s="15">
        <f>COUNTIF(F259:W259,"=100")</f>
        <v>0</v>
      </c>
      <c r="AO259" s="15">
        <f>COUNTIF(Z259:AL259,"=50")</f>
        <v>0</v>
      </c>
    </row>
    <row r="260" spans="1:41">
      <c r="A260">
        <v>552</v>
      </c>
      <c r="B260" s="40" t="str">
        <f>VLOOKUP($A260,id!$C:$H,6,0)</f>
        <v>Nawrocki Jacek</v>
      </c>
      <c r="C260" s="40">
        <f>VLOOKUP($A260,id!$C:$H,4,0)</f>
        <v>0</v>
      </c>
      <c r="D260" s="2">
        <f>IF(E259=E260,D259,ROW(B258))</f>
        <v>258</v>
      </c>
      <c r="E260" s="11">
        <f>LARGE(F260:Y260,1)+LARGE(F260:Y260,2)+IFERROR(LARGE(F260:Y260,3),0)+IFERROR(LARGE(F260:Y260,4),0)+IFERROR(LARGE(F260:Y260,5),0)+IFERROR(LARGE(F260:Y260,6),0)</f>
        <v>52.736411455289286</v>
      </c>
      <c r="F260" s="14"/>
      <c r="G260" s="14"/>
      <c r="H260" s="14"/>
      <c r="I260" s="14"/>
      <c r="J260" s="37"/>
      <c r="K260" s="16"/>
      <c r="L260" s="14"/>
      <c r="M260" s="14"/>
      <c r="N260" s="14" t="str">
        <f>IFERROR(VLOOKUP($A260,'BO M'!$S$4:$Y$46,7,0),"")</f>
        <v/>
      </c>
      <c r="O260" s="14" t="str">
        <f>IFERROR(VLOOKUP($A260,'Szaga TR150 M'!$J$2:$P$22,7,0),"")</f>
        <v/>
      </c>
      <c r="P260" s="14" t="str">
        <f>IFERROR(VLOOKUP($A260,'Rajd Konwalii M'!$L$2:$R$48,7,0),"")</f>
        <v/>
      </c>
      <c r="Q260" s="14" t="str">
        <f>IFERROR(VLOOKUP($A260,'Korno M'!$BE$1:$BK$53,7,0),"")</f>
        <v/>
      </c>
      <c r="R260" s="14" t="str">
        <f>IFERROR(VLOOKUP($A260,'Abentojra M'!$J$1:$P$48,7,0),"")</f>
        <v/>
      </c>
      <c r="S260" s="14">
        <f>IFERROR(VLOOKUP($A260,'Mordownik M'!$P$5:$V$54,7,0),"")</f>
        <v>52.736411455289286</v>
      </c>
      <c r="T260" s="14" t="str">
        <f>IFERROR(VLOOKUP($A260,'XI Kompas M'!$M$1:$S$35,7,0),"")</f>
        <v/>
      </c>
      <c r="U260" s="14" t="str">
        <f>IFERROR(VLOOKUP($A260,'H52 200 M'!$AL$6:$AR$102,7,0),"")</f>
        <v/>
      </c>
      <c r="V260" s="14" t="str">
        <f>IFERROR(VLOOKUP($A260,'XII Szago M'!$AH$2:$AN$67,7,0),"")</f>
        <v/>
      </c>
      <c r="W260" s="14" t="str">
        <f>IFERROR(VLOOKUP($A260,'Masakra TR200 M'!$AN$5:$AT$34,7,0),"")</f>
        <v/>
      </c>
      <c r="X260" s="10">
        <f>IFERROR(LARGE(Z260:AL260,1),0)+IFERROR(LARGE(Z260:AL260,2),0)</f>
        <v>0</v>
      </c>
      <c r="Y260" s="10">
        <f>IFERROR(LARGE(Z260:AL260,3),0)+IFERROR(LARGE(Z260:AL260,4),0)</f>
        <v>0</v>
      </c>
      <c r="Z260" s="14"/>
      <c r="AA260" s="36"/>
      <c r="AB260" s="36"/>
      <c r="AC260" s="14"/>
      <c r="AD260" s="14"/>
      <c r="AE260" s="14"/>
      <c r="AF260" s="36" t="str">
        <f>IFERROR(VLOOKUP($A260,'Pazur M'!$P$3:$V$29,7,0),"")</f>
        <v/>
      </c>
      <c r="AG260" s="14" t="str">
        <f>IFERROR(VLOOKUP($A260,'Szaga TR100 M'!$J$2:$P$25,7,0),"")</f>
        <v/>
      </c>
      <c r="AH260" s="36" t="str">
        <f>IFERROR(VLOOKUP($A260,'Odyseja M'!$G$2:$M$15,7,0),"")</f>
        <v/>
      </c>
      <c r="AI260" s="36" t="str">
        <f>IFERROR(VLOOKUP($A260,'Trudy M'!$K$2:$Q$18,7,0),"")</f>
        <v/>
      </c>
      <c r="AJ260" s="14" t="str">
        <f>IFERROR(VLOOKUP($A260,'H52 100 M'!$AC$6:$AI$201,7,0),"")</f>
        <v/>
      </c>
      <c r="AK260" s="14" t="str">
        <f>IFERROR(VLOOKUP($A260,'Azymut Orient M'!$O$2:$U$23,7,0),"")</f>
        <v/>
      </c>
      <c r="AL260" s="14" t="str">
        <f>IFERROR(VLOOKUP($A260,'Masakra TR100 M'!$AB$5:$AH$14,7,0),"")</f>
        <v/>
      </c>
      <c r="AM260" s="501">
        <f>MIN(COUNT(F260:W260)+MIN(COUNT(Z260:AL260)/2,2),6)</f>
        <v>1</v>
      </c>
      <c r="AN260" s="15">
        <f>COUNTIF(F260:W260,"=100")</f>
        <v>0</v>
      </c>
      <c r="AO260" s="15">
        <f>COUNTIF(Z260:AL260,"=50")</f>
        <v>0</v>
      </c>
    </row>
    <row r="261" spans="1:41">
      <c r="A261">
        <v>553</v>
      </c>
      <c r="B261" s="40" t="str">
        <f>VLOOKUP($A261,id!$C:$H,6,0)</f>
        <v>Tyka Marek</v>
      </c>
      <c r="C261" s="40">
        <f>VLOOKUP($A261,id!$C:$H,4,0)</f>
        <v>0</v>
      </c>
      <c r="D261" s="2">
        <f>IF(E260=E261,D260,ROW(B259))</f>
        <v>258</v>
      </c>
      <c r="E261" s="11">
        <f>LARGE(F261:Y261,1)+LARGE(F261:Y261,2)+IFERROR(LARGE(F261:Y261,3),0)+IFERROR(LARGE(F261:Y261,4),0)+IFERROR(LARGE(F261:Y261,5),0)+IFERROR(LARGE(F261:Y261,6),0)</f>
        <v>52.736411455289286</v>
      </c>
      <c r="F261" s="14"/>
      <c r="G261" s="14"/>
      <c r="H261" s="14"/>
      <c r="I261" s="14"/>
      <c r="J261" s="37"/>
      <c r="K261" s="16"/>
      <c r="L261" s="14"/>
      <c r="M261" s="14"/>
      <c r="N261" s="14" t="str">
        <f>IFERROR(VLOOKUP($A261,'BO M'!$S$4:$Y$46,7,0),"")</f>
        <v/>
      </c>
      <c r="O261" s="14" t="str">
        <f>IFERROR(VLOOKUP($A261,'Szaga TR150 M'!$J$2:$P$22,7,0),"")</f>
        <v/>
      </c>
      <c r="P261" s="14" t="str">
        <f>IFERROR(VLOOKUP($A261,'Rajd Konwalii M'!$L$2:$R$48,7,0),"")</f>
        <v/>
      </c>
      <c r="Q261" s="14" t="str">
        <f>IFERROR(VLOOKUP($A261,'Korno M'!$BE$1:$BK$53,7,0),"")</f>
        <v/>
      </c>
      <c r="R261" s="14" t="str">
        <f>IFERROR(VLOOKUP($A261,'Abentojra M'!$J$1:$P$48,7,0),"")</f>
        <v/>
      </c>
      <c r="S261" s="14">
        <f>IFERROR(VLOOKUP($A261,'Mordownik M'!$P$5:$V$54,7,0),"")</f>
        <v>52.736411455289286</v>
      </c>
      <c r="T261" s="14" t="str">
        <f>IFERROR(VLOOKUP($A261,'XI Kompas M'!$M$1:$S$35,7,0),"")</f>
        <v/>
      </c>
      <c r="U261" s="14" t="str">
        <f>IFERROR(VLOOKUP($A261,'H52 200 M'!$AL$6:$AR$102,7,0),"")</f>
        <v/>
      </c>
      <c r="V261" s="14" t="str">
        <f>IFERROR(VLOOKUP($A261,'XII Szago M'!$AH$2:$AN$67,7,0),"")</f>
        <v/>
      </c>
      <c r="W261" s="14" t="str">
        <f>IFERROR(VLOOKUP($A261,'Masakra TR200 M'!$AN$5:$AT$34,7,0),"")</f>
        <v/>
      </c>
      <c r="X261" s="10">
        <f>IFERROR(LARGE(Z261:AL261,1),0)+IFERROR(LARGE(Z261:AL261,2),0)</f>
        <v>0</v>
      </c>
      <c r="Y261" s="10">
        <f>IFERROR(LARGE(Z261:AL261,3),0)+IFERROR(LARGE(Z261:AL261,4),0)</f>
        <v>0</v>
      </c>
      <c r="Z261" s="14"/>
      <c r="AA261" s="36"/>
      <c r="AB261" s="36"/>
      <c r="AC261" s="14"/>
      <c r="AD261" s="14"/>
      <c r="AE261" s="14"/>
      <c r="AF261" s="36" t="str">
        <f>IFERROR(VLOOKUP($A261,'Pazur M'!$P$3:$V$29,7,0),"")</f>
        <v/>
      </c>
      <c r="AG261" s="14" t="str">
        <f>IFERROR(VLOOKUP($A261,'Szaga TR100 M'!$J$2:$P$25,7,0),"")</f>
        <v/>
      </c>
      <c r="AH261" s="36" t="str">
        <f>IFERROR(VLOOKUP($A261,'Odyseja M'!$G$2:$M$15,7,0),"")</f>
        <v/>
      </c>
      <c r="AI261" s="36" t="str">
        <f>IFERROR(VLOOKUP($A261,'Trudy M'!$K$2:$Q$18,7,0),"")</f>
        <v/>
      </c>
      <c r="AJ261" s="14" t="str">
        <f>IFERROR(VLOOKUP($A261,'H52 100 M'!$AC$6:$AI$201,7,0),"")</f>
        <v/>
      </c>
      <c r="AK261" s="14" t="str">
        <f>IFERROR(VLOOKUP($A261,'Azymut Orient M'!$O$2:$U$23,7,0),"")</f>
        <v/>
      </c>
      <c r="AL261" s="14" t="str">
        <f>IFERROR(VLOOKUP($A261,'Masakra TR100 M'!$AB$5:$AH$14,7,0),"")</f>
        <v/>
      </c>
      <c r="AM261" s="501">
        <f>MIN(COUNT(F261:W261)+MIN(COUNT(Z261:AL261)/2,2),6)</f>
        <v>1</v>
      </c>
      <c r="AN261" s="15">
        <f>COUNTIF(F261:W261,"=100")</f>
        <v>0</v>
      </c>
      <c r="AO261" s="15">
        <f>COUNTIF(Z261:AL261,"=50")</f>
        <v>0</v>
      </c>
    </row>
    <row r="262" spans="1:41">
      <c r="A262">
        <v>281</v>
      </c>
      <c r="B262" s="40" t="str">
        <f>VLOOKUP($A262,id!$C:$H,6,0)</f>
        <v>Legat Leszek</v>
      </c>
      <c r="C262" s="40" t="str">
        <f>VLOOKUP($A262,id!$C:$H,4,0)</f>
        <v>Gdzie jest mój bronks?</v>
      </c>
      <c r="D262" s="2">
        <f>IF(E261=E262,D261,ROW(B260))</f>
        <v>260</v>
      </c>
      <c r="E262" s="11">
        <f>LARGE(F262:Y262,1)+LARGE(F262:Y262,2)+IFERROR(LARGE(F262:Y262,3),0)+IFERROR(LARGE(F262:Y262,4),0)+IFERROR(LARGE(F262:Y262,5),0)+IFERROR(LARGE(F262:Y262,6),0)</f>
        <v>52.488629805763019</v>
      </c>
      <c r="F262" s="14"/>
      <c r="G262" s="14" t="str">
        <f>IFERROR(VLOOKUP($A262,'Złoto M'!AO:AU,7,0),"")</f>
        <v/>
      </c>
      <c r="H262" s="14" t="str">
        <f>IFERROR(VLOOKUP($A262,'H51 200 M'!$AL$6:$AS$99,7,0),"")</f>
        <v/>
      </c>
      <c r="I262" s="14" t="str">
        <f>IFERROR(VLOOKUP($A262,'Dymno M'!$BD$3:$BJ$49,7,0),"")</f>
        <v/>
      </c>
      <c r="J262" s="37" t="str">
        <f>IFERROR(VLOOKUP($A262,'X Kompas M'!$L$2:$R$29,7,0),"")</f>
        <v/>
      </c>
      <c r="K262" s="16" t="str">
        <f>IFERROR(VLOOKUP($A262,'Dukty M'!$BH$2:$BN$42,7,0),"")</f>
        <v/>
      </c>
      <c r="L262" s="14" t="str">
        <f>IFERROR(VLOOKUP($A262,'Tropy M'!$O$2:$U$49,7,0),"")</f>
        <v/>
      </c>
      <c r="M262" s="14" t="str">
        <f>IFERROR(VLOOKUP($A262,'Grassor TR300 M'!$CR$4:$CX$37,7,0),"")</f>
        <v/>
      </c>
      <c r="N262" s="14" t="str">
        <f>IFERROR(VLOOKUP($A262,'BO M'!$S$4:$Y$46,7,0),"")</f>
        <v/>
      </c>
      <c r="O262" s="14" t="str">
        <f>IFERROR(VLOOKUP($A262,'Szaga TR150 M'!$J$2:$P$22,7,0),"")</f>
        <v/>
      </c>
      <c r="P262" s="14" t="str">
        <f>IFERROR(VLOOKUP($A262,'Rajd Konwalii M'!$L$2:$R$48,7,0),"")</f>
        <v/>
      </c>
      <c r="Q262" s="14" t="str">
        <f>IFERROR(VLOOKUP($A262,'Korno M'!$BE$1:$BK$53,7,0),"")</f>
        <v/>
      </c>
      <c r="R262" s="14" t="str">
        <f>IFERROR(VLOOKUP($A262,'Abentojra M'!$J$1:$P$48,7,0),"")</f>
        <v/>
      </c>
      <c r="S262" s="14" t="str">
        <f>IFERROR(VLOOKUP($A262,'Mordownik M'!$P$5:$V$54,7,0),"")</f>
        <v/>
      </c>
      <c r="T262" s="14" t="str">
        <f>IFERROR(VLOOKUP($A262,'XI Kompas M'!$M$1:$S$35,7,0),"")</f>
        <v/>
      </c>
      <c r="U262" s="14" t="str">
        <f>IFERROR(VLOOKUP($A262,'H52 200 M'!$AL$6:$AR$102,7,0),"")</f>
        <v/>
      </c>
      <c r="V262" s="14" t="str">
        <f>IFERROR(VLOOKUP($A262,'XII Szago M'!$AH$2:$AN$67,7,0),"")</f>
        <v/>
      </c>
      <c r="W262" s="14" t="str">
        <f>IFERROR(VLOOKUP($A262,'Masakra TR200 M'!$AN$5:$AT$34,7,0),"")</f>
        <v/>
      </c>
      <c r="X262" s="10">
        <f>IFERROR(LARGE(Z262:AL262,1),0)+IFERROR(LARGE(Z262:AL262,2),0)</f>
        <v>52.488629805763019</v>
      </c>
      <c r="Y262" s="10">
        <f>IFERROR(LARGE(Z262:AL262,3),0)+IFERROR(LARGE(Z262:AL262,4),0)</f>
        <v>0</v>
      </c>
      <c r="Z262" s="14" t="str">
        <f>IFERROR(VLOOKUP(A262,'Wiosenne 360 M'!$L$2:$R$18,7,0),"")</f>
        <v/>
      </c>
      <c r="AA262" s="36"/>
      <c r="AB262" s="36"/>
      <c r="AC262" s="14">
        <f>IFERROR(VLOOKUP($A262,'H51 100 M'!$AC$6:$AJ$153,7,0),"")</f>
        <v>17.299710431196893</v>
      </c>
      <c r="AD262" s="14" t="str">
        <f>IFERROR(VLOOKUP($A262,'Harce M'!$K$6:$Q$26,7,0),"")</f>
        <v/>
      </c>
      <c r="AE262" s="14" t="str">
        <f>IFERROR(VLOOKUP($A262,'Grassor TR150 M'!$BL$4:$BR$10,7,0),"")</f>
        <v/>
      </c>
      <c r="AF262" s="36" t="str">
        <f>IFERROR(VLOOKUP($A262,'Pazur M'!$P$3:$V$29,7,0),"")</f>
        <v/>
      </c>
      <c r="AG262" s="14" t="str">
        <f>IFERROR(VLOOKUP($A262,'Szaga TR100 M'!$J$2:$P$25,7,0),"")</f>
        <v/>
      </c>
      <c r="AH262" s="36" t="str">
        <f>IFERROR(VLOOKUP($A262,'Odyseja M'!$G$2:$M$15,7,0),"")</f>
        <v/>
      </c>
      <c r="AI262" s="36" t="str">
        <f>IFERROR(VLOOKUP($A262,'Trudy M'!$K$2:$Q$18,7,0),"")</f>
        <v/>
      </c>
      <c r="AJ262" s="14">
        <f>IFERROR(VLOOKUP($A262,'H52 100 M'!$AC$6:$AI$201,7,0),"")</f>
        <v>35.188919374566126</v>
      </c>
      <c r="AK262" s="14" t="str">
        <f>IFERROR(VLOOKUP($A262,'Azymut Orient M'!$O$2:$U$23,7,0),"")</f>
        <v/>
      </c>
      <c r="AL262" s="14" t="str">
        <f>IFERROR(VLOOKUP($A262,'Masakra TR100 M'!$AB$5:$AH$14,7,0),"")</f>
        <v/>
      </c>
      <c r="AM262" s="501">
        <f>MIN(COUNT(F262:W262)+MIN(COUNT(Z262:AL262)/2,2),6)</f>
        <v>1</v>
      </c>
      <c r="AN262" s="15">
        <f>COUNTIF(F262:W262,"=100")</f>
        <v>0</v>
      </c>
      <c r="AO262" s="15">
        <f>COUNTIF(Z262:AL262,"=50")</f>
        <v>0</v>
      </c>
    </row>
    <row r="263" spans="1:41">
      <c r="A263">
        <v>554</v>
      </c>
      <c r="B263" s="40" t="str">
        <f>VLOOKUP($A263,id!$C:$H,6,0)</f>
        <v>Zelent Sławomir</v>
      </c>
      <c r="C263" s="40">
        <f>VLOOKUP($A263,id!$C:$H,4,0)</f>
        <v>0</v>
      </c>
      <c r="D263" s="2">
        <f>IF(E262=E263,D262,ROW(B261))</f>
        <v>261</v>
      </c>
      <c r="E263" s="11">
        <f>LARGE(F263:Y263,1)+LARGE(F263:Y263,2)+IFERROR(LARGE(F263:Y263,3),0)+IFERROR(LARGE(F263:Y263,4),0)+IFERROR(LARGE(F263:Y263,5),0)+IFERROR(LARGE(F263:Y263,6),0)</f>
        <v>52.272042637006116</v>
      </c>
      <c r="F263" s="14"/>
      <c r="G263" s="14"/>
      <c r="H263" s="14"/>
      <c r="I263" s="14"/>
      <c r="J263" s="37"/>
      <c r="K263" s="16"/>
      <c r="L263" s="14"/>
      <c r="M263" s="14"/>
      <c r="N263" s="14" t="str">
        <f>IFERROR(VLOOKUP($A263,'BO M'!$S$4:$Y$46,7,0),"")</f>
        <v/>
      </c>
      <c r="O263" s="14" t="str">
        <f>IFERROR(VLOOKUP($A263,'Szaga TR150 M'!$J$2:$P$22,7,0),"")</f>
        <v/>
      </c>
      <c r="P263" s="14" t="str">
        <f>IFERROR(VLOOKUP($A263,'Rajd Konwalii M'!$L$2:$R$48,7,0),"")</f>
        <v/>
      </c>
      <c r="Q263" s="14" t="str">
        <f>IFERROR(VLOOKUP($A263,'Korno M'!$BE$1:$BK$53,7,0),"")</f>
        <v/>
      </c>
      <c r="R263" s="14" t="str">
        <f>IFERROR(VLOOKUP($A263,'Abentojra M'!$J$1:$P$48,7,0),"")</f>
        <v/>
      </c>
      <c r="S263" s="14">
        <f>IFERROR(VLOOKUP($A263,'Mordownik M'!$P$5:$V$54,7,0),"")</f>
        <v>52.272042637006116</v>
      </c>
      <c r="T263" s="14" t="str">
        <f>IFERROR(VLOOKUP($A263,'XI Kompas M'!$M$1:$S$35,7,0),"")</f>
        <v/>
      </c>
      <c r="U263" s="14" t="str">
        <f>IFERROR(VLOOKUP($A263,'H52 200 M'!$AL$6:$AR$102,7,0),"")</f>
        <v/>
      </c>
      <c r="V263" s="14" t="str">
        <f>IFERROR(VLOOKUP($A263,'XII Szago M'!$AH$2:$AN$67,7,0),"")</f>
        <v/>
      </c>
      <c r="W263" s="14" t="str">
        <f>IFERROR(VLOOKUP($A263,'Masakra TR200 M'!$AN$5:$AT$34,7,0),"")</f>
        <v/>
      </c>
      <c r="X263" s="10">
        <f>IFERROR(LARGE(Z263:AL263,1),0)+IFERROR(LARGE(Z263:AL263,2),0)</f>
        <v>0</v>
      </c>
      <c r="Y263" s="10">
        <f>IFERROR(LARGE(Z263:AL263,3),0)+IFERROR(LARGE(Z263:AL263,4),0)</f>
        <v>0</v>
      </c>
      <c r="Z263" s="14"/>
      <c r="AA263" s="36"/>
      <c r="AB263" s="36"/>
      <c r="AC263" s="14"/>
      <c r="AD263" s="14"/>
      <c r="AE263" s="14"/>
      <c r="AF263" s="36" t="str">
        <f>IFERROR(VLOOKUP($A263,'Pazur M'!$P$3:$V$29,7,0),"")</f>
        <v/>
      </c>
      <c r="AG263" s="14" t="str">
        <f>IFERROR(VLOOKUP($A263,'Szaga TR100 M'!$J$2:$P$25,7,0),"")</f>
        <v/>
      </c>
      <c r="AH263" s="36" t="str">
        <f>IFERROR(VLOOKUP($A263,'Odyseja M'!$G$2:$M$15,7,0),"")</f>
        <v/>
      </c>
      <c r="AI263" s="36" t="str">
        <f>IFERROR(VLOOKUP($A263,'Trudy M'!$K$2:$Q$18,7,0),"")</f>
        <v/>
      </c>
      <c r="AJ263" s="14" t="str">
        <f>IFERROR(VLOOKUP($A263,'H52 100 M'!$AC$6:$AI$201,7,0),"")</f>
        <v/>
      </c>
      <c r="AK263" s="14" t="str">
        <f>IFERROR(VLOOKUP($A263,'Azymut Orient M'!$O$2:$U$23,7,0),"")</f>
        <v/>
      </c>
      <c r="AL263" s="14" t="str">
        <f>IFERROR(VLOOKUP($A263,'Masakra TR100 M'!$AB$5:$AH$14,7,0),"")</f>
        <v/>
      </c>
      <c r="AM263" s="501">
        <f>MIN(COUNT(F263:W263)+MIN(COUNT(Z263:AL263)/2,2),6)</f>
        <v>1</v>
      </c>
      <c r="AN263" s="15">
        <f>COUNTIF(F263:W263,"=100")</f>
        <v>0</v>
      </c>
      <c r="AO263" s="15">
        <f>COUNTIF(Z263:AL263,"=50")</f>
        <v>0</v>
      </c>
    </row>
    <row r="264" spans="1:41">
      <c r="A264">
        <v>291</v>
      </c>
      <c r="B264" s="40" t="str">
        <f>VLOOKUP($A264,id!$C:$H,6,0)</f>
        <v>Karaś Tomasz</v>
      </c>
      <c r="C264" s="40">
        <f>VLOOKUP($A264,id!$C:$H,4,0)</f>
        <v>0</v>
      </c>
      <c r="D264" s="2">
        <f>IF(E263=E264,D263,ROW(B262))</f>
        <v>262</v>
      </c>
      <c r="E264" s="11">
        <f>LARGE(F264:Y264,1)+LARGE(F264:Y264,2)+IFERROR(LARGE(F264:Y264,3),0)+IFERROR(LARGE(F264:Y264,4),0)+IFERROR(LARGE(F264:Y264,5),0)+IFERROR(LARGE(F264:Y264,6),0)</f>
        <v>51.40120675866067</v>
      </c>
      <c r="F264" s="14"/>
      <c r="G264" s="14" t="str">
        <f>IFERROR(VLOOKUP($A264,'Złoto M'!AO:AU,7,0),"")</f>
        <v/>
      </c>
      <c r="H264" s="14" t="str">
        <f>IFERROR(VLOOKUP($A264,'H51 200 M'!$AL$6:$AS$99,7,0),"")</f>
        <v/>
      </c>
      <c r="I264" s="14" t="str">
        <f>IFERROR(VLOOKUP($A264,'Dymno M'!$BD$3:$BJ$49,7,0),"")</f>
        <v/>
      </c>
      <c r="J264" s="37" t="str">
        <f>IFERROR(VLOOKUP($A264,'X Kompas M'!$L$2:$R$29,7,0),"")</f>
        <v/>
      </c>
      <c r="K264" s="16" t="str">
        <f>IFERROR(VLOOKUP($A264,'Dukty M'!$BH$2:$BN$42,7,0),"")</f>
        <v/>
      </c>
      <c r="L264" s="14" t="str">
        <f>IFERROR(VLOOKUP($A264,'Tropy M'!$O$2:$U$49,7,0),"")</f>
        <v/>
      </c>
      <c r="M264" s="14" t="str">
        <f>IFERROR(VLOOKUP($A264,'Grassor TR300 M'!$CR$4:$CX$37,7,0),"")</f>
        <v/>
      </c>
      <c r="N264" s="14" t="str">
        <f>IFERROR(VLOOKUP($A264,'BO M'!$S$4:$Y$46,7,0),"")</f>
        <v/>
      </c>
      <c r="O264" s="14" t="str">
        <f>IFERROR(VLOOKUP($A264,'Szaga TR150 M'!$J$2:$P$22,7,0),"")</f>
        <v/>
      </c>
      <c r="P264" s="14" t="str">
        <f>IFERROR(VLOOKUP($A264,'Rajd Konwalii M'!$L$2:$R$48,7,0),"")</f>
        <v/>
      </c>
      <c r="Q264" s="14" t="str">
        <f>IFERROR(VLOOKUP($A264,'Korno M'!$BE$1:$BK$53,7,0),"")</f>
        <v/>
      </c>
      <c r="R264" s="14" t="str">
        <f>IFERROR(VLOOKUP($A264,'Abentojra M'!$J$1:$P$48,7,0),"")</f>
        <v/>
      </c>
      <c r="S264" s="14" t="str">
        <f>IFERROR(VLOOKUP($A264,'Mordownik M'!$P$5:$V$54,7,0),"")</f>
        <v/>
      </c>
      <c r="T264" s="14" t="str">
        <f>IFERROR(VLOOKUP($A264,'XI Kompas M'!$M$1:$S$35,7,0),"")</f>
        <v/>
      </c>
      <c r="U264" s="14" t="str">
        <f>IFERROR(VLOOKUP($A264,'H52 200 M'!$AL$6:$AR$102,7,0),"")</f>
        <v/>
      </c>
      <c r="V264" s="14" t="str">
        <f>IFERROR(VLOOKUP($A264,'XII Szago M'!$AH$2:$AN$67,7,0),"")</f>
        <v/>
      </c>
      <c r="W264" s="14" t="str">
        <f>IFERROR(VLOOKUP($A264,'Masakra TR200 M'!$AN$5:$AT$34,7,0),"")</f>
        <v/>
      </c>
      <c r="X264" s="10">
        <f>IFERROR(LARGE(Z264:AL264,1),0)+IFERROR(LARGE(Z264:AL264,2),0)</f>
        <v>51.40120675866067</v>
      </c>
      <c r="Y264" s="10">
        <f>IFERROR(LARGE(Z264:AL264,3),0)+IFERROR(LARGE(Z264:AL264,4),0)</f>
        <v>0</v>
      </c>
      <c r="Z264" s="14" t="str">
        <f>IFERROR(VLOOKUP(A264,'Wiosenne 360 M'!$L$2:$R$18,7,0),"")</f>
        <v/>
      </c>
      <c r="AA264" s="36"/>
      <c r="AB264" s="36"/>
      <c r="AC264" s="14">
        <f>IFERROR(VLOOKUP($A264,'H51 100 M'!$AC$6:$AJ$153,7,0),"")</f>
        <v>14.406002755046293</v>
      </c>
      <c r="AD264" s="14" t="str">
        <f>IFERROR(VLOOKUP($A264,'Harce M'!$K$6:$Q$26,7,0),"")</f>
        <v/>
      </c>
      <c r="AE264" s="14" t="str">
        <f>IFERROR(VLOOKUP($A264,'Grassor TR150 M'!$BL$4:$BR$10,7,0),"")</f>
        <v/>
      </c>
      <c r="AF264" s="36" t="str">
        <f>IFERROR(VLOOKUP($A264,'Pazur M'!$P$3:$V$29,7,0),"")</f>
        <v/>
      </c>
      <c r="AG264" s="14" t="str">
        <f>IFERROR(VLOOKUP($A264,'Szaga TR100 M'!$J$2:$P$25,7,0),"")</f>
        <v/>
      </c>
      <c r="AH264" s="36" t="str">
        <f>IFERROR(VLOOKUP($A264,'Odyseja M'!$G$2:$M$15,7,0),"")</f>
        <v/>
      </c>
      <c r="AI264" s="36" t="str">
        <f>IFERROR(VLOOKUP($A264,'Trudy M'!$K$2:$Q$18,7,0),"")</f>
        <v/>
      </c>
      <c r="AJ264" s="14">
        <f>IFERROR(VLOOKUP($A264,'H52 100 M'!$AC$6:$AI$201,7,0),"")</f>
        <v>36.995204003614376</v>
      </c>
      <c r="AK264" s="14" t="str">
        <f>IFERROR(VLOOKUP($A264,'Azymut Orient M'!$O$2:$U$23,7,0),"")</f>
        <v/>
      </c>
      <c r="AL264" s="14" t="str">
        <f>IFERROR(VLOOKUP($A264,'Masakra TR100 M'!$AB$5:$AH$14,7,0),"")</f>
        <v/>
      </c>
      <c r="AM264" s="501">
        <f>MIN(COUNT(F264:W264)+MIN(COUNT(Z264:AL264)/2,2),6)</f>
        <v>1</v>
      </c>
      <c r="AN264" s="15">
        <f>COUNTIF(F264:W264,"=100")</f>
        <v>0</v>
      </c>
      <c r="AO264" s="15">
        <f>COUNTIF(Z264:AL264,"=50")</f>
        <v>0</v>
      </c>
    </row>
    <row r="265" spans="1:41">
      <c r="A265">
        <v>379</v>
      </c>
      <c r="B265" s="40" t="str">
        <f>VLOOKUP($A265,id!$C:$H,6,0)</f>
        <v>KIELAK SŁAWOMIR</v>
      </c>
      <c r="C265" s="40" t="str">
        <f>VLOOKUP($A265,id!$C:$H,4,0)</f>
        <v>Kielakowie.pl</v>
      </c>
      <c r="D265" s="2">
        <f>IF(E264=E265,D264,ROW(B263))</f>
        <v>263</v>
      </c>
      <c r="E265" s="11">
        <f>LARGE(F265:Y265,1)+LARGE(F265:Y265,2)+IFERROR(LARGE(F265:Y265,3),0)+IFERROR(LARGE(F265:Y265,4),0)+IFERROR(LARGE(F265:Y265,5),0)+IFERROR(LARGE(F265:Y265,6),0)</f>
        <v>51.277333894028573</v>
      </c>
      <c r="F265" s="14"/>
      <c r="G265" s="14"/>
      <c r="H265" s="14"/>
      <c r="I265" s="14">
        <f>IFERROR(VLOOKUP($A265,'Dymno M'!$BD$3:$BJ$49,7,0),"")</f>
        <v>51.277333894028573</v>
      </c>
      <c r="J265" s="37" t="str">
        <f>IFERROR(VLOOKUP($A265,'X Kompas M'!$L$2:$R$29,7,0),"")</f>
        <v/>
      </c>
      <c r="K265" s="16" t="str">
        <f>IFERROR(VLOOKUP($A265,'Dukty M'!$BH$2:$BN$42,7,0),"")</f>
        <v/>
      </c>
      <c r="L265" s="14" t="str">
        <f>IFERROR(VLOOKUP($A265,'Tropy M'!$O$2:$U$49,7,0),"")</f>
        <v/>
      </c>
      <c r="M265" s="14" t="str">
        <f>IFERROR(VLOOKUP($A265,'Grassor TR300 M'!$CR$4:$CX$37,7,0),"")</f>
        <v/>
      </c>
      <c r="N265" s="14" t="str">
        <f>IFERROR(VLOOKUP($A265,'BO M'!$S$4:$Y$46,7,0),"")</f>
        <v/>
      </c>
      <c r="O265" s="14" t="str">
        <f>IFERROR(VLOOKUP($A265,'Szaga TR150 M'!$J$2:$P$22,7,0),"")</f>
        <v/>
      </c>
      <c r="P265" s="14" t="str">
        <f>IFERROR(VLOOKUP($A265,'Rajd Konwalii M'!$L$2:$R$48,7,0),"")</f>
        <v/>
      </c>
      <c r="Q265" s="14" t="str">
        <f>IFERROR(VLOOKUP($A265,'Korno M'!$BE$1:$BK$53,7,0),"")</f>
        <v/>
      </c>
      <c r="R265" s="14" t="str">
        <f>IFERROR(VLOOKUP($A265,'Abentojra M'!$J$1:$P$48,7,0),"")</f>
        <v/>
      </c>
      <c r="S265" s="14" t="str">
        <f>IFERROR(VLOOKUP($A265,'Mordownik M'!$P$5:$V$54,7,0),"")</f>
        <v/>
      </c>
      <c r="T265" s="14" t="str">
        <f>IFERROR(VLOOKUP($A265,'XI Kompas M'!$M$1:$S$35,7,0),"")</f>
        <v/>
      </c>
      <c r="U265" s="14" t="str">
        <f>IFERROR(VLOOKUP($A265,'H52 200 M'!$AL$6:$AR$102,7,0),"")</f>
        <v/>
      </c>
      <c r="V265" s="14" t="str">
        <f>IFERROR(VLOOKUP($A265,'XII Szago M'!$AH$2:$AN$67,7,0),"")</f>
        <v/>
      </c>
      <c r="W265" s="14" t="str">
        <f>IFERROR(VLOOKUP($A265,'Masakra TR200 M'!$AN$5:$AT$34,7,0),"")</f>
        <v/>
      </c>
      <c r="X265" s="10">
        <f>IFERROR(LARGE(Z265:AL265,1),0)+IFERROR(LARGE(Z265:AL265,2),0)</f>
        <v>0</v>
      </c>
      <c r="Y265" s="10">
        <f>IFERROR(LARGE(Z265:AL265,3),0)+IFERROR(LARGE(Z265:AL265,4),0)</f>
        <v>0</v>
      </c>
      <c r="Z265" s="14"/>
      <c r="AA265" s="36"/>
      <c r="AB265" s="36"/>
      <c r="AC265" s="14"/>
      <c r="AD265" s="14" t="str">
        <f>IFERROR(VLOOKUP($A265,'Harce M'!$K$6:$Q$26,7,0),"")</f>
        <v/>
      </c>
      <c r="AE265" s="14" t="str">
        <f>IFERROR(VLOOKUP($A265,'Grassor TR150 M'!$BL$4:$BR$10,7,0),"")</f>
        <v/>
      </c>
      <c r="AF265" s="36" t="str">
        <f>IFERROR(VLOOKUP($A265,'Pazur M'!$P$3:$V$29,7,0),"")</f>
        <v/>
      </c>
      <c r="AG265" s="14" t="str">
        <f>IFERROR(VLOOKUP($A265,'Szaga TR100 M'!$J$2:$P$25,7,0),"")</f>
        <v/>
      </c>
      <c r="AH265" s="36" t="str">
        <f>IFERROR(VLOOKUP($A265,'Odyseja M'!$G$2:$M$15,7,0),"")</f>
        <v/>
      </c>
      <c r="AI265" s="36" t="str">
        <f>IFERROR(VLOOKUP($A265,'Trudy M'!$K$2:$Q$18,7,0),"")</f>
        <v/>
      </c>
      <c r="AJ265" s="14" t="str">
        <f>IFERROR(VLOOKUP($A265,'H52 100 M'!$AC$6:$AI$201,7,0),"")</f>
        <v/>
      </c>
      <c r="AK265" s="14" t="str">
        <f>IFERROR(VLOOKUP($A265,'Azymut Orient M'!$O$2:$U$23,7,0),"")</f>
        <v/>
      </c>
      <c r="AL265" s="14" t="str">
        <f>IFERROR(VLOOKUP($A265,'Masakra TR100 M'!$AB$5:$AH$14,7,0),"")</f>
        <v/>
      </c>
      <c r="AM265" s="501">
        <f>MIN(COUNT(F265:W265)+MIN(COUNT(Z265:AL265)/2,2),6)</f>
        <v>1</v>
      </c>
      <c r="AN265" s="15">
        <f>COUNTIF(F265:W265,"=100")</f>
        <v>0</v>
      </c>
      <c r="AO265" s="15">
        <f>COUNTIF(Z265:AL265,"=50")</f>
        <v>0</v>
      </c>
    </row>
    <row r="266" spans="1:41">
      <c r="A266">
        <v>280</v>
      </c>
      <c r="B266" s="40" t="str">
        <f>VLOOKUP($A266,id!$C:$H,6,0)</f>
        <v>Lisowski Adam</v>
      </c>
      <c r="C266" s="40" t="str">
        <f>VLOOKUP($A266,id!$C:$H,4,0)</f>
        <v>GRAWITACJA GDAŃSK</v>
      </c>
      <c r="D266" s="2">
        <f>IF(E265=E266,D265,ROW(B264))</f>
        <v>264</v>
      </c>
      <c r="E266" s="11">
        <f>LARGE(F266:Y266,1)+LARGE(F266:Y266,2)+IFERROR(LARGE(F266:Y266,3),0)+IFERROR(LARGE(F266:Y266,4),0)+IFERROR(LARGE(F266:Y266,5),0)+IFERROR(LARGE(F266:Y266,6),0)</f>
        <v>50.966884022451183</v>
      </c>
      <c r="F266" s="14"/>
      <c r="G266" s="14" t="str">
        <f>IFERROR(VLOOKUP($A266,'Złoto M'!AO:AU,7,0),"")</f>
        <v/>
      </c>
      <c r="H266" s="14" t="str">
        <f>IFERROR(VLOOKUP($A266,'H51 200 M'!$AL$6:$AS$99,7,0),"")</f>
        <v/>
      </c>
      <c r="I266" s="14" t="str">
        <f>IFERROR(VLOOKUP($A266,'Dymno M'!$BD$3:$BJ$49,7,0),"")</f>
        <v/>
      </c>
      <c r="J266" s="37" t="str">
        <f>IFERROR(VLOOKUP($A266,'X Kompas M'!$L$2:$R$29,7,0),"")</f>
        <v/>
      </c>
      <c r="K266" s="16" t="str">
        <f>IFERROR(VLOOKUP($A266,'Dukty M'!$BH$2:$BN$42,7,0),"")</f>
        <v/>
      </c>
      <c r="L266" s="14" t="str">
        <f>IFERROR(VLOOKUP($A266,'Tropy M'!$O$2:$U$49,7,0),"")</f>
        <v/>
      </c>
      <c r="M266" s="14" t="str">
        <f>IFERROR(VLOOKUP($A266,'Grassor TR300 M'!$CR$4:$CX$37,7,0),"")</f>
        <v/>
      </c>
      <c r="N266" s="14" t="str">
        <f>IFERROR(VLOOKUP($A266,'BO M'!$S$4:$Y$46,7,0),"")</f>
        <v/>
      </c>
      <c r="O266" s="14" t="str">
        <f>IFERROR(VLOOKUP($A266,'Szaga TR150 M'!$J$2:$P$22,7,0),"")</f>
        <v/>
      </c>
      <c r="P266" s="14" t="str">
        <f>IFERROR(VLOOKUP($A266,'Rajd Konwalii M'!$L$2:$R$48,7,0),"")</f>
        <v/>
      </c>
      <c r="Q266" s="14" t="str">
        <f>IFERROR(VLOOKUP($A266,'Korno M'!$BE$1:$BK$53,7,0),"")</f>
        <v/>
      </c>
      <c r="R266" s="14" t="str">
        <f>IFERROR(VLOOKUP($A266,'Abentojra M'!$J$1:$P$48,7,0),"")</f>
        <v/>
      </c>
      <c r="S266" s="14" t="str">
        <f>IFERROR(VLOOKUP($A266,'Mordownik M'!$P$5:$V$54,7,0),"")</f>
        <v/>
      </c>
      <c r="T266" s="14" t="str">
        <f>IFERROR(VLOOKUP($A266,'XI Kompas M'!$M$1:$S$35,7,0),"")</f>
        <v/>
      </c>
      <c r="U266" s="14" t="str">
        <f>IFERROR(VLOOKUP($A266,'H52 200 M'!$AL$6:$AR$102,7,0),"")</f>
        <v/>
      </c>
      <c r="V266" s="14" t="str">
        <f>IFERROR(VLOOKUP($A266,'XII Szago M'!$AH$2:$AN$67,7,0),"")</f>
        <v/>
      </c>
      <c r="W266" s="14" t="str">
        <f>IFERROR(VLOOKUP($A266,'Masakra TR200 M'!$AN$5:$AT$34,7,0),"")</f>
        <v/>
      </c>
      <c r="X266" s="10">
        <f>IFERROR(LARGE(Z266:AL266,1),0)+IFERROR(LARGE(Z266:AL266,2),0)</f>
        <v>50.966884022451183</v>
      </c>
      <c r="Y266" s="10">
        <f>IFERROR(LARGE(Z266:AL266,3),0)+IFERROR(LARGE(Z266:AL266,4),0)</f>
        <v>0</v>
      </c>
      <c r="Z266" s="14" t="str">
        <f>IFERROR(VLOOKUP(A266,'Wiosenne 360 M'!$L$2:$R$18,7,0),"")</f>
        <v/>
      </c>
      <c r="AA266" s="36"/>
      <c r="AB266" s="36"/>
      <c r="AC266" s="14">
        <f>IFERROR(VLOOKUP($A266,'H51 100 M'!$AC$6:$AJ$153,7,0),"")</f>
        <v>17.442492626362633</v>
      </c>
      <c r="AD266" s="14" t="str">
        <f>IFERROR(VLOOKUP($A266,'Harce M'!$K$6:$Q$26,7,0),"")</f>
        <v/>
      </c>
      <c r="AE266" s="14" t="str">
        <f>IFERROR(VLOOKUP($A266,'Grassor TR150 M'!$BL$4:$BR$10,7,0),"")</f>
        <v/>
      </c>
      <c r="AF266" s="36" t="str">
        <f>IFERROR(VLOOKUP($A266,'Pazur M'!$P$3:$V$29,7,0),"")</f>
        <v/>
      </c>
      <c r="AG266" s="14" t="str">
        <f>IFERROR(VLOOKUP($A266,'Szaga TR100 M'!$J$2:$P$25,7,0),"")</f>
        <v/>
      </c>
      <c r="AH266" s="36" t="str">
        <f>IFERROR(VLOOKUP($A266,'Odyseja M'!$G$2:$M$15,7,0),"")</f>
        <v/>
      </c>
      <c r="AI266" s="36" t="str">
        <f>IFERROR(VLOOKUP($A266,'Trudy M'!$K$2:$Q$18,7,0),"")</f>
        <v/>
      </c>
      <c r="AJ266" s="14">
        <f>IFERROR(VLOOKUP($A266,'H52 100 M'!$AC$6:$AI$201,7,0),"")</f>
        <v>33.524391396088546</v>
      </c>
      <c r="AK266" s="14" t="str">
        <f>IFERROR(VLOOKUP($A266,'Azymut Orient M'!$O$2:$U$23,7,0),"")</f>
        <v/>
      </c>
      <c r="AL266" s="14" t="str">
        <f>IFERROR(VLOOKUP($A266,'Masakra TR100 M'!$AB$5:$AH$14,7,0),"")</f>
        <v/>
      </c>
      <c r="AM266" s="501">
        <f>MIN(COUNT(F266:W266)+MIN(COUNT(Z266:AL266)/2,2),6)</f>
        <v>1</v>
      </c>
      <c r="AN266" s="15">
        <f>COUNTIF(F266:W266,"=100")</f>
        <v>0</v>
      </c>
      <c r="AO266" s="15">
        <f>COUNTIF(Z266:AL266,"=50")</f>
        <v>0</v>
      </c>
    </row>
    <row r="267" spans="1:41">
      <c r="A267">
        <v>188</v>
      </c>
      <c r="B267" s="40" t="str">
        <f>VLOOKUP($A267,id!$C:$H,6,0)</f>
        <v>Bagiński Olgierd</v>
      </c>
      <c r="C267" s="40">
        <f>VLOOKUP($A267,id!$C:$H,4,0)</f>
        <v>0</v>
      </c>
      <c r="D267" s="2">
        <f>IF(E266=E267,D266,ROW(B265))</f>
        <v>265</v>
      </c>
      <c r="E267" s="11">
        <f>LARGE(F267:Y267,1)+LARGE(F267:Y267,2)+IFERROR(LARGE(F267:Y267,3),0)+IFERROR(LARGE(F267:Y267,4),0)+IFERROR(LARGE(F267:Y267,5),0)+IFERROR(LARGE(F267:Y267,6),0)</f>
        <v>50.838808207537596</v>
      </c>
      <c r="F267" s="14"/>
      <c r="G267" s="14" t="str">
        <f>IFERROR(VLOOKUP($A267,'Złoto M'!AO:AU,7,0),"")</f>
        <v/>
      </c>
      <c r="H267" s="14">
        <f>IFERROR(VLOOKUP($A267,'H51 200 M'!$AL$6:$AS$99,7,0),"")</f>
        <v>34.040425513347671</v>
      </c>
      <c r="I267" s="14" t="str">
        <f>IFERROR(VLOOKUP($A267,'Dymno M'!$BD$3:$BJ$49,7,0),"")</f>
        <v/>
      </c>
      <c r="J267" s="37" t="str">
        <f>IFERROR(VLOOKUP($A267,'X Kompas M'!$L$2:$R$29,7,0),"")</f>
        <v/>
      </c>
      <c r="K267" s="16" t="str">
        <f>IFERROR(VLOOKUP($A267,'Dukty M'!$BH$2:$BN$42,7,0),"")</f>
        <v/>
      </c>
      <c r="L267" s="14" t="str">
        <f>IFERROR(VLOOKUP($A267,'Tropy M'!$O$2:$U$49,7,0),"")</f>
        <v/>
      </c>
      <c r="M267" s="14" t="str">
        <f>IFERROR(VLOOKUP($A267,'Grassor TR300 M'!$CR$4:$CX$37,7,0),"")</f>
        <v/>
      </c>
      <c r="N267" s="14" t="str">
        <f>IFERROR(VLOOKUP($A267,'BO M'!$S$4:$Y$46,7,0),"")</f>
        <v/>
      </c>
      <c r="O267" s="14" t="str">
        <f>IFERROR(VLOOKUP($A267,'Szaga TR150 M'!$J$2:$P$22,7,0),"")</f>
        <v/>
      </c>
      <c r="P267" s="14" t="str">
        <f>IFERROR(VLOOKUP($A267,'Rajd Konwalii M'!$L$2:$R$48,7,0),"")</f>
        <v/>
      </c>
      <c r="Q267" s="14" t="str">
        <f>IFERROR(VLOOKUP($A267,'Korno M'!$BE$1:$BK$53,7,0),"")</f>
        <v/>
      </c>
      <c r="R267" s="14" t="str">
        <f>IFERROR(VLOOKUP($A267,'Abentojra M'!$J$1:$P$48,7,0),"")</f>
        <v/>
      </c>
      <c r="S267" s="14" t="str">
        <f>IFERROR(VLOOKUP($A267,'Mordownik M'!$P$5:$V$54,7,0),"")</f>
        <v/>
      </c>
      <c r="T267" s="14" t="str">
        <f>IFERROR(VLOOKUP($A267,'XI Kompas M'!$M$1:$S$35,7,0),"")</f>
        <v/>
      </c>
      <c r="U267" s="14">
        <f>IFERROR(VLOOKUP($A267,'H52 200 M'!$AL$6:$AR$102,7,0),"")</f>
        <v>16.798382694189922</v>
      </c>
      <c r="V267" s="14" t="str">
        <f>IFERROR(VLOOKUP($A267,'XII Szago M'!$AH$2:$AN$67,7,0),"")</f>
        <v/>
      </c>
      <c r="W267" s="14" t="str">
        <f>IFERROR(VLOOKUP($A267,'Masakra TR200 M'!$AN$5:$AT$34,7,0),"")</f>
        <v/>
      </c>
      <c r="X267" s="10">
        <f>IFERROR(LARGE(Z267:AL267,1),0)+IFERROR(LARGE(Z267:AL267,2),0)</f>
        <v>0</v>
      </c>
      <c r="Y267" s="10">
        <f>IFERROR(LARGE(Z267:AL267,3),0)+IFERROR(LARGE(Z267:AL267,4),0)</f>
        <v>0</v>
      </c>
      <c r="Z267" s="14" t="str">
        <f>IFERROR(VLOOKUP(A267,'Wiosenne 360 M'!$L$2:$R$18,7,0),"")</f>
        <v/>
      </c>
      <c r="AA267" s="36"/>
      <c r="AB267" s="36"/>
      <c r="AC267" s="14" t="str">
        <f>IFERROR(VLOOKUP($A267,'H51 100 M'!$AC$6:$AJ$153,7,0),"")</f>
        <v/>
      </c>
      <c r="AD267" s="14" t="str">
        <f>IFERROR(VLOOKUP($A267,'Harce M'!$K$6:$Q$26,7,0),"")</f>
        <v/>
      </c>
      <c r="AE267" s="14" t="str">
        <f>IFERROR(VLOOKUP($A267,'Grassor TR150 M'!$BL$4:$BR$10,7,0),"")</f>
        <v/>
      </c>
      <c r="AF267" s="36" t="str">
        <f>IFERROR(VLOOKUP($A267,'Pazur M'!$P$3:$V$29,7,0),"")</f>
        <v/>
      </c>
      <c r="AG267" s="14" t="str">
        <f>IFERROR(VLOOKUP($A267,'Szaga TR100 M'!$J$2:$P$25,7,0),"")</f>
        <v/>
      </c>
      <c r="AH267" s="36" t="str">
        <f>IFERROR(VLOOKUP($A267,'Odyseja M'!$G$2:$M$15,7,0),"")</f>
        <v/>
      </c>
      <c r="AI267" s="36" t="str">
        <f>IFERROR(VLOOKUP($A267,'Trudy M'!$K$2:$Q$18,7,0),"")</f>
        <v/>
      </c>
      <c r="AJ267" s="14" t="str">
        <f>IFERROR(VLOOKUP($A267,'H52 100 M'!$AC$6:$AI$201,7,0),"")</f>
        <v/>
      </c>
      <c r="AK267" s="14" t="str">
        <f>IFERROR(VLOOKUP($A267,'Azymut Orient M'!$O$2:$U$23,7,0),"")</f>
        <v/>
      </c>
      <c r="AL267" s="14" t="str">
        <f>IFERROR(VLOOKUP($A267,'Masakra TR100 M'!$AB$5:$AH$14,7,0),"")</f>
        <v/>
      </c>
      <c r="AM267" s="501">
        <f>MIN(COUNT(F267:W267)+MIN(COUNT(Z267:AL267)/2,2),6)</f>
        <v>2</v>
      </c>
      <c r="AN267" s="15">
        <f>COUNTIF(F267:W267,"=100")</f>
        <v>0</v>
      </c>
      <c r="AO267" s="15">
        <f>COUNTIF(Z267:AL267,"=50")</f>
        <v>0</v>
      </c>
    </row>
    <row r="268" spans="1:41">
      <c r="A268">
        <v>183</v>
      </c>
      <c r="B268" s="40" t="str">
        <f>VLOOKUP($A268,id!$C:$H,6,0)</f>
        <v>Wierciński Bartosz</v>
      </c>
      <c r="C268" s="40">
        <f>VLOOKUP($A268,id!$C:$H,4,0)</f>
        <v>0</v>
      </c>
      <c r="D268" s="2">
        <f>IF(E267=E268,D267,ROW(B266))</f>
        <v>266</v>
      </c>
      <c r="E268" s="11">
        <f>LARGE(F268:Y268,1)+LARGE(F268:Y268,2)+IFERROR(LARGE(F268:Y268,3),0)+IFERROR(LARGE(F268:Y268,4),0)+IFERROR(LARGE(F268:Y268,5),0)+IFERROR(LARGE(F268:Y268,6),0)</f>
        <v>50.684717186252875</v>
      </c>
      <c r="F268" s="14"/>
      <c r="G268" s="14" t="str">
        <f>IFERROR(VLOOKUP($A268,'Złoto M'!AO:AU,7,0),"")</f>
        <v/>
      </c>
      <c r="H268" s="14">
        <f>IFERROR(VLOOKUP($A268,'H51 200 M'!$AL$6:$AS$99,7,0),"")</f>
        <v>50.684717186252875</v>
      </c>
      <c r="I268" s="14" t="str">
        <f>IFERROR(VLOOKUP($A268,'Dymno M'!$BD$3:$BJ$49,7,0),"")</f>
        <v/>
      </c>
      <c r="J268" s="37" t="str">
        <f>IFERROR(VLOOKUP($A268,'X Kompas M'!$L$2:$R$29,7,0),"")</f>
        <v/>
      </c>
      <c r="K268" s="16" t="str">
        <f>IFERROR(VLOOKUP($A268,'Dukty M'!$BH$2:$BN$42,7,0),"")</f>
        <v/>
      </c>
      <c r="L268" s="14" t="str">
        <f>IFERROR(VLOOKUP($A268,'Tropy M'!$O$2:$U$49,7,0),"")</f>
        <v/>
      </c>
      <c r="M268" s="14" t="str">
        <f>IFERROR(VLOOKUP($A268,'Grassor TR300 M'!$CR$4:$CX$37,7,0),"")</f>
        <v/>
      </c>
      <c r="N268" s="14" t="str">
        <f>IFERROR(VLOOKUP($A268,'BO M'!$S$4:$Y$46,7,0),"")</f>
        <v/>
      </c>
      <c r="O268" s="14" t="str">
        <f>IFERROR(VLOOKUP($A268,'Szaga TR150 M'!$J$2:$P$22,7,0),"")</f>
        <v/>
      </c>
      <c r="P268" s="14" t="str">
        <f>IFERROR(VLOOKUP($A268,'Rajd Konwalii M'!$L$2:$R$48,7,0),"")</f>
        <v/>
      </c>
      <c r="Q268" s="14" t="str">
        <f>IFERROR(VLOOKUP($A268,'Korno M'!$BE$1:$BK$53,7,0),"")</f>
        <v/>
      </c>
      <c r="R268" s="14" t="str">
        <f>IFERROR(VLOOKUP($A268,'Abentojra M'!$J$1:$P$48,7,0),"")</f>
        <v/>
      </c>
      <c r="S268" s="14" t="str">
        <f>IFERROR(VLOOKUP($A268,'Mordownik M'!$P$5:$V$54,7,0),"")</f>
        <v/>
      </c>
      <c r="T268" s="14" t="str">
        <f>IFERROR(VLOOKUP($A268,'XI Kompas M'!$M$1:$S$35,7,0),"")</f>
        <v/>
      </c>
      <c r="U268" s="14">
        <f>IFERROR(VLOOKUP($A268,'H52 200 M'!$AL$6:$AR$102,7,0),"")</f>
        <v>0</v>
      </c>
      <c r="V268" s="14" t="str">
        <f>IFERROR(VLOOKUP($A268,'XII Szago M'!$AH$2:$AN$67,7,0),"")</f>
        <v/>
      </c>
      <c r="W268" s="14" t="str">
        <f>IFERROR(VLOOKUP($A268,'Masakra TR200 M'!$AN$5:$AT$34,7,0),"")</f>
        <v/>
      </c>
      <c r="X268" s="10">
        <f>IFERROR(LARGE(Z268:AL268,1),0)+IFERROR(LARGE(Z268:AL268,2),0)</f>
        <v>0</v>
      </c>
      <c r="Y268" s="10">
        <f>IFERROR(LARGE(Z268:AL268,3),0)+IFERROR(LARGE(Z268:AL268,4),0)</f>
        <v>0</v>
      </c>
      <c r="Z268" s="14" t="str">
        <f>IFERROR(VLOOKUP(A268,'Wiosenne 360 M'!$L$2:$R$18,7,0),"")</f>
        <v/>
      </c>
      <c r="AA268" s="36"/>
      <c r="AB268" s="36"/>
      <c r="AC268" s="14" t="str">
        <f>IFERROR(VLOOKUP($A268,'H51 100 M'!$AC$6:$AJ$153,7,0),"")</f>
        <v/>
      </c>
      <c r="AD268" s="14" t="str">
        <f>IFERROR(VLOOKUP($A268,'Harce M'!$K$6:$Q$26,7,0),"")</f>
        <v/>
      </c>
      <c r="AE268" s="14" t="str">
        <f>IFERROR(VLOOKUP($A268,'Grassor TR150 M'!$BL$4:$BR$10,7,0),"")</f>
        <v/>
      </c>
      <c r="AF268" s="36" t="str">
        <f>IFERROR(VLOOKUP($A268,'Pazur M'!$P$3:$V$29,7,0),"")</f>
        <v/>
      </c>
      <c r="AG268" s="14" t="str">
        <f>IFERROR(VLOOKUP($A268,'Szaga TR100 M'!$J$2:$P$25,7,0),"")</f>
        <v/>
      </c>
      <c r="AH268" s="36" t="str">
        <f>IFERROR(VLOOKUP($A268,'Odyseja M'!$G$2:$M$15,7,0),"")</f>
        <v/>
      </c>
      <c r="AI268" s="36" t="str">
        <f>IFERROR(VLOOKUP($A268,'Trudy M'!$K$2:$Q$18,7,0),"")</f>
        <v/>
      </c>
      <c r="AJ268" s="14" t="str">
        <f>IFERROR(VLOOKUP($A268,'H52 100 M'!$AC$6:$AI$201,7,0),"")</f>
        <v/>
      </c>
      <c r="AK268" s="14" t="str">
        <f>IFERROR(VLOOKUP($A268,'Azymut Orient M'!$O$2:$U$23,7,0),"")</f>
        <v/>
      </c>
      <c r="AL268" s="14" t="str">
        <f>IFERROR(VLOOKUP($A268,'Masakra TR100 M'!$AB$5:$AH$14,7,0),"")</f>
        <v/>
      </c>
      <c r="AM268" s="501">
        <f>MIN(COUNT(F268:W268)+MIN(COUNT(Z268:AL268)/2,2),6)</f>
        <v>2</v>
      </c>
      <c r="AN268" s="15">
        <f>COUNTIF(F268:W268,"=100")</f>
        <v>0</v>
      </c>
      <c r="AO268" s="15">
        <f>COUNTIF(Z268:AL268,"=50")</f>
        <v>0</v>
      </c>
    </row>
    <row r="269" spans="1:41">
      <c r="A269">
        <v>198</v>
      </c>
      <c r="B269" s="40" t="str">
        <f>VLOOKUP($A269,id!$C:$H,6,0)</f>
        <v>Stępień Wojciech</v>
      </c>
      <c r="C269" s="40" t="str">
        <f>VLOOKUP($A269,id!$C:$H,4,0)</f>
        <v>K2</v>
      </c>
      <c r="D269" s="2">
        <f>IF(E268=E269,D268,ROW(B267))</f>
        <v>267</v>
      </c>
      <c r="E269" s="11">
        <f>LARGE(F269:Y269,1)+LARGE(F269:Y269,2)+IFERROR(LARGE(F269:Y269,3),0)+IFERROR(LARGE(F269:Y269,4),0)+IFERROR(LARGE(F269:Y269,5),0)+IFERROR(LARGE(F269:Y269,6),0)</f>
        <v>50.603927045825245</v>
      </c>
      <c r="F269" s="14"/>
      <c r="G269" s="14" t="str">
        <f>IFERROR(VLOOKUP($A269,'Złoto M'!AO:AU,7,0),"")</f>
        <v/>
      </c>
      <c r="H269" s="14">
        <f>IFERROR(VLOOKUP($A269,'H51 200 M'!$AL$6:$AS$99,7,0),"")</f>
        <v>24.131329016966113</v>
      </c>
      <c r="I269" s="14" t="str">
        <f>IFERROR(VLOOKUP($A269,'Dymno M'!$BD$3:$BJ$49,7,0),"")</f>
        <v/>
      </c>
      <c r="J269" s="37" t="str">
        <f>IFERROR(VLOOKUP($A269,'X Kompas M'!$L$2:$R$29,7,0),"")</f>
        <v/>
      </c>
      <c r="K269" s="16" t="str">
        <f>IFERROR(VLOOKUP($A269,'Dukty M'!$BH$2:$BN$42,7,0),"")</f>
        <v/>
      </c>
      <c r="L269" s="14" t="str">
        <f>IFERROR(VLOOKUP($A269,'Tropy M'!$O$2:$U$49,7,0),"")</f>
        <v/>
      </c>
      <c r="M269" s="14" t="str">
        <f>IFERROR(VLOOKUP($A269,'Grassor TR300 M'!$CR$4:$CX$37,7,0),"")</f>
        <v/>
      </c>
      <c r="N269" s="14" t="str">
        <f>IFERROR(VLOOKUP($A269,'BO M'!$S$4:$Y$46,7,0),"")</f>
        <v/>
      </c>
      <c r="O269" s="14" t="str">
        <f>IFERROR(VLOOKUP($A269,'Szaga TR150 M'!$J$2:$P$22,7,0),"")</f>
        <v/>
      </c>
      <c r="P269" s="14" t="str">
        <f>IFERROR(VLOOKUP($A269,'Rajd Konwalii M'!$L$2:$R$48,7,0),"")</f>
        <v/>
      </c>
      <c r="Q269" s="14" t="str">
        <f>IFERROR(VLOOKUP($A269,'Korno M'!$BE$1:$BK$53,7,0),"")</f>
        <v/>
      </c>
      <c r="R269" s="14" t="str">
        <f>IFERROR(VLOOKUP($A269,'Abentojra M'!$J$1:$P$48,7,0),"")</f>
        <v/>
      </c>
      <c r="S269" s="14" t="str">
        <f>IFERROR(VLOOKUP($A269,'Mordownik M'!$P$5:$V$54,7,0),"")</f>
        <v/>
      </c>
      <c r="T269" s="14" t="str">
        <f>IFERROR(VLOOKUP($A269,'XI Kompas M'!$M$1:$S$35,7,0),"")</f>
        <v/>
      </c>
      <c r="U269" s="14">
        <f>IFERROR(VLOOKUP($A269,'H52 200 M'!$AL$6:$AR$102,7,0),"")</f>
        <v>26.472598028859135</v>
      </c>
      <c r="V269" s="14" t="str">
        <f>IFERROR(VLOOKUP($A269,'XII Szago M'!$AH$2:$AN$67,7,0),"")</f>
        <v/>
      </c>
      <c r="W269" s="14" t="str">
        <f>IFERROR(VLOOKUP($A269,'Masakra TR200 M'!$AN$5:$AT$34,7,0),"")</f>
        <v/>
      </c>
      <c r="X269" s="10">
        <f>IFERROR(LARGE(Z269:AL269,1),0)+IFERROR(LARGE(Z269:AL269,2),0)</f>
        <v>0</v>
      </c>
      <c r="Y269" s="10">
        <f>IFERROR(LARGE(Z269:AL269,3),0)+IFERROR(LARGE(Z269:AL269,4),0)</f>
        <v>0</v>
      </c>
      <c r="Z269" s="14" t="str">
        <f>IFERROR(VLOOKUP(A269,'Wiosenne 360 M'!$L$2:$R$18,7,0),"")</f>
        <v/>
      </c>
      <c r="AA269" s="36"/>
      <c r="AB269" s="36"/>
      <c r="AC269" s="14" t="str">
        <f>IFERROR(VLOOKUP($A269,'H51 100 M'!$AC$6:$AJ$153,7,0),"")</f>
        <v/>
      </c>
      <c r="AD269" s="14" t="str">
        <f>IFERROR(VLOOKUP($A269,'Harce M'!$K$6:$Q$26,7,0),"")</f>
        <v/>
      </c>
      <c r="AE269" s="14" t="str">
        <f>IFERROR(VLOOKUP($A269,'Grassor TR150 M'!$BL$4:$BR$10,7,0),"")</f>
        <v/>
      </c>
      <c r="AF269" s="36" t="str">
        <f>IFERROR(VLOOKUP($A269,'Pazur M'!$P$3:$V$29,7,0),"")</f>
        <v/>
      </c>
      <c r="AG269" s="14" t="str">
        <f>IFERROR(VLOOKUP($A269,'Szaga TR100 M'!$J$2:$P$25,7,0),"")</f>
        <v/>
      </c>
      <c r="AH269" s="36" t="str">
        <f>IFERROR(VLOOKUP($A269,'Odyseja M'!$G$2:$M$15,7,0),"")</f>
        <v/>
      </c>
      <c r="AI269" s="36" t="str">
        <f>IFERROR(VLOOKUP($A269,'Trudy M'!$K$2:$Q$18,7,0),"")</f>
        <v/>
      </c>
      <c r="AJ269" s="14" t="str">
        <f>IFERROR(VLOOKUP($A269,'H52 100 M'!$AC$6:$AI$201,7,0),"")</f>
        <v/>
      </c>
      <c r="AK269" s="14" t="str">
        <f>IFERROR(VLOOKUP($A269,'Azymut Orient M'!$O$2:$U$23,7,0),"")</f>
        <v/>
      </c>
      <c r="AL269" s="14" t="str">
        <f>IFERROR(VLOOKUP($A269,'Masakra TR100 M'!$AB$5:$AH$14,7,0),"")</f>
        <v/>
      </c>
      <c r="AM269" s="501">
        <f>MIN(COUNT(F269:W269)+MIN(COUNT(Z269:AL269)/2,2),6)</f>
        <v>2</v>
      </c>
      <c r="AN269" s="15">
        <f>COUNTIF(F269:W269,"=100")</f>
        <v>0</v>
      </c>
      <c r="AO269" s="15">
        <f>COUNTIF(Z269:AL269,"=50")</f>
        <v>0</v>
      </c>
    </row>
    <row r="270" spans="1:41">
      <c r="A270">
        <v>283</v>
      </c>
      <c r="B270" s="40" t="str">
        <f>VLOOKUP($A270,id!$C:$H,6,0)</f>
        <v>Duda Robert</v>
      </c>
      <c r="C270" s="40" t="str">
        <f>VLOOKUP($A270,id!$C:$H,4,0)</f>
        <v>tym razem na pewno się uda !</v>
      </c>
      <c r="D270" s="2">
        <f>IF(E269=E270,D269,ROW(B268))</f>
        <v>268</v>
      </c>
      <c r="E270" s="11">
        <f>LARGE(F270:Y270,1)+LARGE(F270:Y270,2)+IFERROR(LARGE(F270:Y270,3),0)+IFERROR(LARGE(F270:Y270,4),0)+IFERROR(LARGE(F270:Y270,5),0)+IFERROR(LARGE(F270:Y270,6),0)</f>
        <v>50.262164467413854</v>
      </c>
      <c r="F270" s="14"/>
      <c r="G270" s="14" t="str">
        <f>IFERROR(VLOOKUP($A270,'Złoto M'!AO:AU,7,0),"")</f>
        <v/>
      </c>
      <c r="H270" s="14" t="str">
        <f>IFERROR(VLOOKUP($A270,'H51 200 M'!$AL$6:$AS$99,7,0),"")</f>
        <v/>
      </c>
      <c r="I270" s="14" t="str">
        <f>IFERROR(VLOOKUP($A270,'Dymno M'!$BD$3:$BJ$49,7,0),"")</f>
        <v/>
      </c>
      <c r="J270" s="37" t="str">
        <f>IFERROR(VLOOKUP($A270,'X Kompas M'!$L$2:$R$29,7,0),"")</f>
        <v/>
      </c>
      <c r="K270" s="16" t="str">
        <f>IFERROR(VLOOKUP($A270,'Dukty M'!$BH$2:$BN$42,7,0),"")</f>
        <v/>
      </c>
      <c r="L270" s="14" t="str">
        <f>IFERROR(VLOOKUP($A270,'Tropy M'!$O$2:$U$49,7,0),"")</f>
        <v/>
      </c>
      <c r="M270" s="14" t="str">
        <f>IFERROR(VLOOKUP($A270,'Grassor TR300 M'!$CR$4:$CX$37,7,0),"")</f>
        <v/>
      </c>
      <c r="N270" s="14" t="str">
        <f>IFERROR(VLOOKUP($A270,'BO M'!$S$4:$Y$46,7,0),"")</f>
        <v/>
      </c>
      <c r="O270" s="14" t="str">
        <f>IFERROR(VLOOKUP($A270,'Szaga TR150 M'!$J$2:$P$22,7,0),"")</f>
        <v/>
      </c>
      <c r="P270" s="14" t="str">
        <f>IFERROR(VLOOKUP($A270,'Rajd Konwalii M'!$L$2:$R$48,7,0),"")</f>
        <v/>
      </c>
      <c r="Q270" s="14" t="str">
        <f>IFERROR(VLOOKUP($A270,'Korno M'!$BE$1:$BK$53,7,0),"")</f>
        <v/>
      </c>
      <c r="R270" s="14" t="str">
        <f>IFERROR(VLOOKUP($A270,'Abentojra M'!$J$1:$P$48,7,0),"")</f>
        <v/>
      </c>
      <c r="S270" s="14" t="str">
        <f>IFERROR(VLOOKUP($A270,'Mordownik M'!$P$5:$V$54,7,0),"")</f>
        <v/>
      </c>
      <c r="T270" s="14" t="str">
        <f>IFERROR(VLOOKUP($A270,'XI Kompas M'!$M$1:$S$35,7,0),"")</f>
        <v/>
      </c>
      <c r="U270" s="14" t="str">
        <f>IFERROR(VLOOKUP($A270,'H52 200 M'!$AL$6:$AR$102,7,0),"")</f>
        <v/>
      </c>
      <c r="V270" s="14" t="str">
        <f>IFERROR(VLOOKUP($A270,'XII Szago M'!$AH$2:$AN$67,7,0),"")</f>
        <v/>
      </c>
      <c r="W270" s="14" t="str">
        <f>IFERROR(VLOOKUP($A270,'Masakra TR200 M'!$AN$5:$AT$34,7,0),"")</f>
        <v/>
      </c>
      <c r="X270" s="10">
        <f>IFERROR(LARGE(Z270:AL270,1),0)+IFERROR(LARGE(Z270:AL270,2),0)</f>
        <v>50.262164467413854</v>
      </c>
      <c r="Y270" s="10">
        <f>IFERROR(LARGE(Z270:AL270,3),0)+IFERROR(LARGE(Z270:AL270,4),0)</f>
        <v>0</v>
      </c>
      <c r="Z270" s="14" t="str">
        <f>IFERROR(VLOOKUP(A270,'Wiosenne 360 M'!$L$2:$R$18,7,0),"")</f>
        <v/>
      </c>
      <c r="AA270" s="36"/>
      <c r="AB270" s="36"/>
      <c r="AC270" s="14">
        <f>IFERROR(VLOOKUP($A270,'H51 100 M'!$AC$6:$AJ$153,7,0),"")</f>
        <v>16.782057532361186</v>
      </c>
      <c r="AD270" s="14" t="str">
        <f>IFERROR(VLOOKUP($A270,'Harce M'!$K$6:$Q$26,7,0),"")</f>
        <v/>
      </c>
      <c r="AE270" s="14" t="str">
        <f>IFERROR(VLOOKUP($A270,'Grassor TR150 M'!$BL$4:$BR$10,7,0),"")</f>
        <v/>
      </c>
      <c r="AF270" s="36" t="str">
        <f>IFERROR(VLOOKUP($A270,'Pazur M'!$P$3:$V$29,7,0),"")</f>
        <v/>
      </c>
      <c r="AG270" s="14" t="str">
        <f>IFERROR(VLOOKUP($A270,'Szaga TR100 M'!$J$2:$P$25,7,0),"")</f>
        <v/>
      </c>
      <c r="AH270" s="36" t="str">
        <f>IFERROR(VLOOKUP($A270,'Odyseja M'!$G$2:$M$15,7,0),"")</f>
        <v/>
      </c>
      <c r="AI270" s="36" t="str">
        <f>IFERROR(VLOOKUP($A270,'Trudy M'!$K$2:$Q$18,7,0),"")</f>
        <v/>
      </c>
      <c r="AJ270" s="14">
        <f>IFERROR(VLOOKUP($A270,'H52 100 M'!$AC$6:$AI$201,7,0),"")</f>
        <v>33.480106935052667</v>
      </c>
      <c r="AK270" s="14" t="str">
        <f>IFERROR(VLOOKUP($A270,'Azymut Orient M'!$O$2:$U$23,7,0),"")</f>
        <v/>
      </c>
      <c r="AL270" s="14" t="str">
        <f>IFERROR(VLOOKUP($A270,'Masakra TR100 M'!$AB$5:$AH$14,7,0),"")</f>
        <v/>
      </c>
      <c r="AM270" s="501">
        <f>MIN(COUNT(F270:W270)+MIN(COUNT(Z270:AL270)/2,2),6)</f>
        <v>1</v>
      </c>
      <c r="AN270" s="15">
        <f>COUNTIF(F270:W270,"=100")</f>
        <v>0</v>
      </c>
      <c r="AO270" s="15">
        <f>COUNTIF(Z270:AL270,"=50")</f>
        <v>0</v>
      </c>
    </row>
    <row r="271" spans="1:41">
      <c r="A271">
        <v>288</v>
      </c>
      <c r="B271" s="40" t="str">
        <f>VLOOKUP($A271,id!$C:$H,6,0)</f>
        <v>Bowar Piotr</v>
      </c>
      <c r="C271" s="40" t="str">
        <f>VLOOKUP($A271,id!$C:$H,4,0)</f>
        <v>Gdzie jest mój bronks?</v>
      </c>
      <c r="D271" s="2">
        <f>IF(E270=E271,D270,ROW(B269))</f>
        <v>269</v>
      </c>
      <c r="E271" s="11">
        <f>LARGE(F271:Y271,1)+LARGE(F271:Y271,2)+IFERROR(LARGE(F271:Y271,3),0)+IFERROR(LARGE(F271:Y271,4),0)+IFERROR(LARGE(F271:Y271,5),0)+IFERROR(LARGE(F271:Y271,6),0)</f>
        <v>50.051445841637985</v>
      </c>
      <c r="F271" s="14"/>
      <c r="G271" s="14" t="str">
        <f>IFERROR(VLOOKUP($A271,'Złoto M'!AO:AU,7,0),"")</f>
        <v/>
      </c>
      <c r="H271" s="14" t="str">
        <f>IFERROR(VLOOKUP($A271,'H51 200 M'!$AL$6:$AS$99,7,0),"")</f>
        <v/>
      </c>
      <c r="I271" s="14" t="str">
        <f>IFERROR(VLOOKUP($A271,'Dymno M'!$BD$3:$BJ$49,7,0),"")</f>
        <v/>
      </c>
      <c r="J271" s="37" t="str">
        <f>IFERROR(VLOOKUP($A271,'X Kompas M'!$L$2:$R$29,7,0),"")</f>
        <v/>
      </c>
      <c r="K271" s="16" t="str">
        <f>IFERROR(VLOOKUP($A271,'Dukty M'!$BH$2:$BN$42,7,0),"")</f>
        <v/>
      </c>
      <c r="L271" s="14" t="str">
        <f>IFERROR(VLOOKUP($A271,'Tropy M'!$O$2:$U$49,7,0),"")</f>
        <v/>
      </c>
      <c r="M271" s="14" t="str">
        <f>IFERROR(VLOOKUP($A271,'Grassor TR300 M'!$CR$4:$CX$37,7,0),"")</f>
        <v/>
      </c>
      <c r="N271" s="14" t="str">
        <f>IFERROR(VLOOKUP($A271,'BO M'!$S$4:$Y$46,7,0),"")</f>
        <v/>
      </c>
      <c r="O271" s="14" t="str">
        <f>IFERROR(VLOOKUP($A271,'Szaga TR150 M'!$J$2:$P$22,7,0),"")</f>
        <v/>
      </c>
      <c r="P271" s="14" t="str">
        <f>IFERROR(VLOOKUP($A271,'Rajd Konwalii M'!$L$2:$R$48,7,0),"")</f>
        <v/>
      </c>
      <c r="Q271" s="14" t="str">
        <f>IFERROR(VLOOKUP($A271,'Korno M'!$BE$1:$BK$53,7,0),"")</f>
        <v/>
      </c>
      <c r="R271" s="14" t="str">
        <f>IFERROR(VLOOKUP($A271,'Abentojra M'!$J$1:$P$48,7,0),"")</f>
        <v/>
      </c>
      <c r="S271" s="14" t="str">
        <f>IFERROR(VLOOKUP($A271,'Mordownik M'!$P$5:$V$54,7,0),"")</f>
        <v/>
      </c>
      <c r="T271" s="14" t="str">
        <f>IFERROR(VLOOKUP($A271,'XI Kompas M'!$M$1:$S$35,7,0),"")</f>
        <v/>
      </c>
      <c r="U271" s="14" t="str">
        <f>IFERROR(VLOOKUP($A271,'H52 200 M'!$AL$6:$AR$102,7,0),"")</f>
        <v/>
      </c>
      <c r="V271" s="14" t="str">
        <f>IFERROR(VLOOKUP($A271,'XII Szago M'!$AH$2:$AN$67,7,0),"")</f>
        <v/>
      </c>
      <c r="W271" s="14" t="str">
        <f>IFERROR(VLOOKUP($A271,'Masakra TR200 M'!$AN$5:$AT$34,7,0),"")</f>
        <v/>
      </c>
      <c r="X271" s="10">
        <f>IFERROR(LARGE(Z271:AL271,1),0)+IFERROR(LARGE(Z271:AL271,2),0)</f>
        <v>50.051445841637985</v>
      </c>
      <c r="Y271" s="10">
        <f>IFERROR(LARGE(Z271:AL271,3),0)+IFERROR(LARGE(Z271:AL271,4),0)</f>
        <v>0</v>
      </c>
      <c r="Z271" s="14" t="str">
        <f>IFERROR(VLOOKUP(A271,'Wiosenne 360 M'!$L$2:$R$18,7,0),"")</f>
        <v/>
      </c>
      <c r="AA271" s="36"/>
      <c r="AB271" s="36"/>
      <c r="AC271" s="14">
        <f>IFERROR(VLOOKUP($A271,'H51 100 M'!$AC$6:$AJ$153,7,0),"")</f>
        <v>14.980777373941223</v>
      </c>
      <c r="AD271" s="14" t="str">
        <f>IFERROR(VLOOKUP($A271,'Harce M'!$K$6:$Q$26,7,0),"")</f>
        <v/>
      </c>
      <c r="AE271" s="14" t="str">
        <f>IFERROR(VLOOKUP($A271,'Grassor TR150 M'!$BL$4:$BR$10,7,0),"")</f>
        <v/>
      </c>
      <c r="AF271" s="36" t="str">
        <f>IFERROR(VLOOKUP($A271,'Pazur M'!$P$3:$V$29,7,0),"")</f>
        <v/>
      </c>
      <c r="AG271" s="14" t="str">
        <f>IFERROR(VLOOKUP($A271,'Szaga TR100 M'!$J$2:$P$25,7,0),"")</f>
        <v/>
      </c>
      <c r="AH271" s="36" t="str">
        <f>IFERROR(VLOOKUP($A271,'Odyseja M'!$G$2:$M$15,7,0),"")</f>
        <v/>
      </c>
      <c r="AI271" s="36" t="str">
        <f>IFERROR(VLOOKUP($A271,'Trudy M'!$K$2:$Q$18,7,0),"")</f>
        <v/>
      </c>
      <c r="AJ271" s="14">
        <f>IFERROR(VLOOKUP($A271,'H52 100 M'!$AC$6:$AI$201,7,0),"")</f>
        <v>35.070668467696763</v>
      </c>
      <c r="AK271" s="14" t="str">
        <f>IFERROR(VLOOKUP($A271,'Azymut Orient M'!$O$2:$U$23,7,0),"")</f>
        <v/>
      </c>
      <c r="AL271" s="14" t="str">
        <f>IFERROR(VLOOKUP($A271,'Masakra TR100 M'!$AB$5:$AH$14,7,0),"")</f>
        <v/>
      </c>
      <c r="AM271" s="501">
        <f>MIN(COUNT(F271:W271)+MIN(COUNT(Z271:AL271)/2,2),6)</f>
        <v>1</v>
      </c>
      <c r="AN271" s="15">
        <f>COUNTIF(F271:W271,"=100")</f>
        <v>0</v>
      </c>
      <c r="AO271" s="15">
        <f>COUNTIF(Z271:AL271,"=50")</f>
        <v>0</v>
      </c>
    </row>
    <row r="272" spans="1:41">
      <c r="A272">
        <v>90</v>
      </c>
      <c r="B272" s="40" t="str">
        <f>VLOOKUP($A272,id!$C:$H,6,0)</f>
        <v>Mossoczy Zbigniew</v>
      </c>
      <c r="C272" s="40" t="str">
        <f>VLOOKUP($A272,id!$C:$H,4,0)</f>
        <v>Bikeboard</v>
      </c>
      <c r="D272" s="2">
        <f>IF(E271=E272,D271,ROW(B270))</f>
        <v>270</v>
      </c>
      <c r="E272" s="11">
        <f>LARGE(F272:Y272,1)+LARGE(F272:Y272,2)+IFERROR(LARGE(F272:Y272,3),0)+IFERROR(LARGE(F272:Y272,4),0)+IFERROR(LARGE(F272:Y272,5),0)+IFERROR(LARGE(F272:Y272,6),0)</f>
        <v>50</v>
      </c>
      <c r="F272" s="14"/>
      <c r="G272" s="14" t="str">
        <f>IFERROR(VLOOKUP($A272,'Złoto M'!AO:AU,7,0),"")</f>
        <v/>
      </c>
      <c r="H272" s="14" t="str">
        <f>IFERROR(VLOOKUP($A272,'H51 200 M'!$AL$6:$AS$99,7,0),"")</f>
        <v/>
      </c>
      <c r="I272" s="14" t="str">
        <f>IFERROR(VLOOKUP($A272,'Dymno M'!$BD$3:$BJ$49,7,0),"")</f>
        <v/>
      </c>
      <c r="J272" s="37" t="str">
        <f>IFERROR(VLOOKUP($A272,'X Kompas M'!$L$2:$R$29,7,0),"")</f>
        <v/>
      </c>
      <c r="K272" s="16" t="str">
        <f>IFERROR(VLOOKUP($A272,'Dukty M'!$BH$2:$BN$42,7,0),"")</f>
        <v/>
      </c>
      <c r="L272" s="14" t="str">
        <f>IFERROR(VLOOKUP($A272,'Tropy M'!$O$2:$U$49,7,0),"")</f>
        <v/>
      </c>
      <c r="M272" s="14" t="str">
        <f>IFERROR(VLOOKUP($A272,'Grassor TR300 M'!$CR$4:$CX$37,7,0),"")</f>
        <v/>
      </c>
      <c r="N272" s="14" t="str">
        <f>IFERROR(VLOOKUP($A272,'BO M'!$S$4:$Y$46,7,0),"")</f>
        <v/>
      </c>
      <c r="O272" s="14" t="str">
        <f>IFERROR(VLOOKUP($A272,'Szaga TR150 M'!$J$2:$P$22,7,0),"")</f>
        <v/>
      </c>
      <c r="P272" s="14" t="str">
        <f>IFERROR(VLOOKUP($A272,'Rajd Konwalii M'!$L$2:$R$48,7,0),"")</f>
        <v/>
      </c>
      <c r="Q272" s="14" t="str">
        <f>IFERROR(VLOOKUP($A272,'Korno M'!$BE$1:$BK$53,7,0),"")</f>
        <v/>
      </c>
      <c r="R272" s="14" t="str">
        <f>IFERROR(VLOOKUP($A272,'Abentojra M'!$J$1:$P$48,7,0),"")</f>
        <v/>
      </c>
      <c r="S272" s="14" t="str">
        <f>IFERROR(VLOOKUP($A272,'Mordownik M'!$P$5:$V$54,7,0),"")</f>
        <v/>
      </c>
      <c r="T272" s="14" t="str">
        <f>IFERROR(VLOOKUP($A272,'XI Kompas M'!$M$1:$S$35,7,0),"")</f>
        <v/>
      </c>
      <c r="U272" s="14" t="str">
        <f>IFERROR(VLOOKUP($A272,'H52 200 M'!$AL$6:$AR$102,7,0),"")</f>
        <v/>
      </c>
      <c r="V272" s="14" t="str">
        <f>IFERROR(VLOOKUP($A272,'XII Szago M'!$AH$2:$AN$67,7,0),"")</f>
        <v/>
      </c>
      <c r="W272" s="14" t="str">
        <f>IFERROR(VLOOKUP($A272,'Masakra TR200 M'!$AN$5:$AT$34,7,0),"")</f>
        <v/>
      </c>
      <c r="X272" s="10">
        <f>IFERROR(LARGE(Z272:AL272,1),0)+IFERROR(LARGE(Z272:AL272,2),0)</f>
        <v>50</v>
      </c>
      <c r="Y272" s="10">
        <f>IFERROR(LARGE(Z272:AL272,3),0)+IFERROR(LARGE(Z272:AL272,4),0)</f>
        <v>0</v>
      </c>
      <c r="Z272" s="14" t="str">
        <f>IFERROR(VLOOKUP(A272,'Wiosenne 360 M'!$L$2:$R$18,7,0),"")</f>
        <v/>
      </c>
      <c r="AA272" s="36">
        <f>IFERROR(VLOOKUP(A272,'NMnO M'!$AX$5:$BD$43,7,0),"")</f>
        <v>50</v>
      </c>
      <c r="AB272" s="36" t="str">
        <f>IFERROR(VLOOKUP(A272,'XI Szago M'!$J$3:$Q$50,7,0),"")</f>
        <v/>
      </c>
      <c r="AC272" s="14" t="str">
        <f>IFERROR(VLOOKUP($A272,'H51 100 M'!$AC$6:$AJ$153,7,0),"")</f>
        <v/>
      </c>
      <c r="AD272" s="14" t="str">
        <f>IFERROR(VLOOKUP($A272,'Harce M'!$K$6:$Q$26,7,0),"")</f>
        <v/>
      </c>
      <c r="AE272" s="14" t="str">
        <f>IFERROR(VLOOKUP($A272,'Grassor TR150 M'!$BL$4:$BR$10,7,0),"")</f>
        <v/>
      </c>
      <c r="AF272" s="36" t="str">
        <f>IFERROR(VLOOKUP($A272,'Pazur M'!$P$3:$V$29,7,0),"")</f>
        <v/>
      </c>
      <c r="AG272" s="14" t="str">
        <f>IFERROR(VLOOKUP($A272,'Szaga TR100 M'!$J$2:$P$25,7,0),"")</f>
        <v/>
      </c>
      <c r="AH272" s="36" t="str">
        <f>IFERROR(VLOOKUP($A272,'Odyseja M'!$G$2:$M$15,7,0),"")</f>
        <v/>
      </c>
      <c r="AI272" s="36" t="str">
        <f>IFERROR(VLOOKUP($A272,'Trudy M'!$K$2:$Q$18,7,0),"")</f>
        <v/>
      </c>
      <c r="AJ272" s="14" t="str">
        <f>IFERROR(VLOOKUP($A272,'H52 100 M'!$AC$6:$AI$201,7,0),"")</f>
        <v/>
      </c>
      <c r="AK272" s="14" t="str">
        <f>IFERROR(VLOOKUP($A272,'Azymut Orient M'!$O$2:$U$23,7,0),"")</f>
        <v/>
      </c>
      <c r="AL272" s="14" t="str">
        <f>IFERROR(VLOOKUP($A272,'Masakra TR100 M'!$AB$5:$AH$14,7,0),"")</f>
        <v/>
      </c>
      <c r="AM272" s="501">
        <f>MIN(COUNT(F272:W272)+MIN(COUNT(Z272:AL272)/2,2),6)</f>
        <v>0.5</v>
      </c>
      <c r="AN272" s="15">
        <f>COUNTIF(F272:W272,"=100")</f>
        <v>0</v>
      </c>
      <c r="AO272" s="15">
        <f>COUNTIF(Z272:AL272,"=50")</f>
        <v>1</v>
      </c>
    </row>
    <row r="273" spans="1:41">
      <c r="A273">
        <v>220</v>
      </c>
      <c r="B273" s="40" t="str">
        <f>VLOOKUP($A273,id!$C:$H,6,0)</f>
        <v>Leśniowski Mariusz</v>
      </c>
      <c r="C273" s="40" t="str">
        <f>VLOOKUP($A273,id!$C:$H,4,0)</f>
        <v>Harpagan</v>
      </c>
      <c r="D273" s="2">
        <f>IF(E272=E273,D272,ROW(B271))</f>
        <v>271</v>
      </c>
      <c r="E273" s="11">
        <f>LARGE(F273:Y273,1)+LARGE(F273:Y273,2)+IFERROR(LARGE(F273:Y273,3),0)+IFERROR(LARGE(F273:Y273,4),0)+IFERROR(LARGE(F273:Y273,5),0)+IFERROR(LARGE(F273:Y273,6),0)</f>
        <v>49.987330010980656</v>
      </c>
      <c r="F273" s="14"/>
      <c r="G273" s="14" t="str">
        <f>IFERROR(VLOOKUP($A273,'Złoto M'!AO:AU,7,0),"")</f>
        <v/>
      </c>
      <c r="H273" s="14" t="str">
        <f>IFERROR(VLOOKUP($A273,'H51 200 M'!$AL$6:$AS$99,7,0),"")</f>
        <v/>
      </c>
      <c r="I273" s="14" t="str">
        <f>IFERROR(VLOOKUP($A273,'Dymno M'!$BD$3:$BJ$49,7,0),"")</f>
        <v/>
      </c>
      <c r="J273" s="37" t="str">
        <f>IFERROR(VLOOKUP($A273,'X Kompas M'!$L$2:$R$29,7,0),"")</f>
        <v/>
      </c>
      <c r="K273" s="16" t="str">
        <f>IFERROR(VLOOKUP($A273,'Dukty M'!$BH$2:$BN$42,7,0),"")</f>
        <v/>
      </c>
      <c r="L273" s="14" t="str">
        <f>IFERROR(VLOOKUP($A273,'Tropy M'!$O$2:$U$49,7,0),"")</f>
        <v/>
      </c>
      <c r="M273" s="14" t="str">
        <f>IFERROR(VLOOKUP($A273,'Grassor TR300 M'!$CR$4:$CX$37,7,0),"")</f>
        <v/>
      </c>
      <c r="N273" s="14" t="str">
        <f>IFERROR(VLOOKUP($A273,'BO M'!$S$4:$Y$46,7,0),"")</f>
        <v/>
      </c>
      <c r="O273" s="14" t="str">
        <f>IFERROR(VLOOKUP($A273,'Szaga TR150 M'!$J$2:$P$22,7,0),"")</f>
        <v/>
      </c>
      <c r="P273" s="14" t="str">
        <f>IFERROR(VLOOKUP($A273,'Rajd Konwalii M'!$L$2:$R$48,7,0),"")</f>
        <v/>
      </c>
      <c r="Q273" s="14" t="str">
        <f>IFERROR(VLOOKUP($A273,'Korno M'!$BE$1:$BK$53,7,0),"")</f>
        <v/>
      </c>
      <c r="R273" s="14" t="str">
        <f>IFERROR(VLOOKUP($A273,'Abentojra M'!$J$1:$P$48,7,0),"")</f>
        <v/>
      </c>
      <c r="S273" s="14" t="str">
        <f>IFERROR(VLOOKUP($A273,'Mordownik M'!$P$5:$V$54,7,0),"")</f>
        <v/>
      </c>
      <c r="T273" s="14" t="str">
        <f>IFERROR(VLOOKUP($A273,'XI Kompas M'!$M$1:$S$35,7,0),"")</f>
        <v/>
      </c>
      <c r="U273" s="14" t="str">
        <f>IFERROR(VLOOKUP($A273,'H52 200 M'!$AL$6:$AR$102,7,0),"")</f>
        <v/>
      </c>
      <c r="V273" s="14" t="str">
        <f>IFERROR(VLOOKUP($A273,'XII Szago M'!$AH$2:$AN$67,7,0),"")</f>
        <v/>
      </c>
      <c r="W273" s="14" t="str">
        <f>IFERROR(VLOOKUP($A273,'Masakra TR200 M'!$AN$5:$AT$34,7,0),"")</f>
        <v/>
      </c>
      <c r="X273" s="10">
        <f>IFERROR(LARGE(Z273:AL273,1),0)+IFERROR(LARGE(Z273:AL273,2),0)</f>
        <v>49.987330010980656</v>
      </c>
      <c r="Y273" s="10">
        <f>IFERROR(LARGE(Z273:AL273,3),0)+IFERROR(LARGE(Z273:AL273,4),0)</f>
        <v>0</v>
      </c>
      <c r="Z273" s="14" t="str">
        <f>IFERROR(VLOOKUP(A273,'Wiosenne 360 M'!$L$2:$R$18,7,0),"")</f>
        <v/>
      </c>
      <c r="AA273" s="36"/>
      <c r="AB273" s="36"/>
      <c r="AC273" s="14">
        <f>IFERROR(VLOOKUP($A273,'H51 100 M'!$AC$6:$AJ$153,7,0),"")</f>
        <v>49.987330010980656</v>
      </c>
      <c r="AD273" s="14" t="str">
        <f>IFERROR(VLOOKUP($A273,'Harce M'!$K$6:$Q$26,7,0),"")</f>
        <v/>
      </c>
      <c r="AE273" s="14" t="str">
        <f>IFERROR(VLOOKUP($A273,'Grassor TR150 M'!$BL$4:$BR$10,7,0),"")</f>
        <v/>
      </c>
      <c r="AF273" s="36" t="str">
        <f>IFERROR(VLOOKUP($A273,'Pazur M'!$P$3:$V$29,7,0),"")</f>
        <v/>
      </c>
      <c r="AG273" s="14" t="str">
        <f>IFERROR(VLOOKUP($A273,'Szaga TR100 M'!$J$2:$P$25,7,0),"")</f>
        <v/>
      </c>
      <c r="AH273" s="36" t="str">
        <f>IFERROR(VLOOKUP($A273,'Odyseja M'!$G$2:$M$15,7,0),"")</f>
        <v/>
      </c>
      <c r="AI273" s="36" t="str">
        <f>IFERROR(VLOOKUP($A273,'Trudy M'!$K$2:$Q$18,7,0),"")</f>
        <v/>
      </c>
      <c r="AJ273" s="14" t="str">
        <f>IFERROR(VLOOKUP($A273,'H52 100 M'!$AC$6:$AI$201,7,0),"")</f>
        <v/>
      </c>
      <c r="AK273" s="14" t="str">
        <f>IFERROR(VLOOKUP($A273,'Azymut Orient M'!$O$2:$U$23,7,0),"")</f>
        <v/>
      </c>
      <c r="AL273" s="14" t="str">
        <f>IFERROR(VLOOKUP($A273,'Masakra TR100 M'!$AB$5:$AH$14,7,0),"")</f>
        <v/>
      </c>
      <c r="AM273" s="501">
        <f>MIN(COUNT(F273:W273)+MIN(COUNT(Z273:AL273)/2,2),6)</f>
        <v>0.5</v>
      </c>
      <c r="AN273" s="15">
        <f>COUNTIF(F273:W273,"=100")</f>
        <v>0</v>
      </c>
      <c r="AO273" s="15">
        <f>COUNTIF(Z273:AL273,"=50")</f>
        <v>0</v>
      </c>
    </row>
    <row r="274" spans="1:41">
      <c r="A274">
        <v>221</v>
      </c>
      <c r="B274" s="40" t="str">
        <f>VLOOKUP($A274,id!$C:$H,6,0)</f>
        <v>Wróbel Marek</v>
      </c>
      <c r="C274" s="40" t="str">
        <f>VLOOKUP($A274,id!$C:$H,4,0)</f>
        <v>Race-Evolution.pl</v>
      </c>
      <c r="D274" s="2">
        <f>IF(E273=E274,D273,ROW(B272))</f>
        <v>272</v>
      </c>
      <c r="E274" s="11">
        <f>LARGE(F274:Y274,1)+LARGE(F274:Y274,2)+IFERROR(LARGE(F274:Y274,3),0)+IFERROR(LARGE(F274:Y274,4),0)+IFERROR(LARGE(F274:Y274,5),0)+IFERROR(LARGE(F274:Y274,6),0)</f>
        <v>49.985218970395714</v>
      </c>
      <c r="F274" s="14"/>
      <c r="G274" s="14" t="str">
        <f>IFERROR(VLOOKUP($A274,'Złoto M'!AO:AU,7,0),"")</f>
        <v/>
      </c>
      <c r="H274" s="14" t="str">
        <f>IFERROR(VLOOKUP($A274,'H51 200 M'!$AL$6:$AS$99,7,0),"")</f>
        <v/>
      </c>
      <c r="I274" s="14" t="str">
        <f>IFERROR(VLOOKUP($A274,'Dymno M'!$BD$3:$BJ$49,7,0),"")</f>
        <v/>
      </c>
      <c r="J274" s="37" t="str">
        <f>IFERROR(VLOOKUP($A274,'X Kompas M'!$L$2:$R$29,7,0),"")</f>
        <v/>
      </c>
      <c r="K274" s="16" t="str">
        <f>IFERROR(VLOOKUP($A274,'Dukty M'!$BH$2:$BN$42,7,0),"")</f>
        <v/>
      </c>
      <c r="L274" s="14" t="str">
        <f>IFERROR(VLOOKUP($A274,'Tropy M'!$O$2:$U$49,7,0),"")</f>
        <v/>
      </c>
      <c r="M274" s="14" t="str">
        <f>IFERROR(VLOOKUP($A274,'Grassor TR300 M'!$CR$4:$CX$37,7,0),"")</f>
        <v/>
      </c>
      <c r="N274" s="14" t="str">
        <f>IFERROR(VLOOKUP($A274,'BO M'!$S$4:$Y$46,7,0),"")</f>
        <v/>
      </c>
      <c r="O274" s="14" t="str">
        <f>IFERROR(VLOOKUP($A274,'Szaga TR150 M'!$J$2:$P$22,7,0),"")</f>
        <v/>
      </c>
      <c r="P274" s="14" t="str">
        <f>IFERROR(VLOOKUP($A274,'Rajd Konwalii M'!$L$2:$R$48,7,0),"")</f>
        <v/>
      </c>
      <c r="Q274" s="14" t="str">
        <f>IFERROR(VLOOKUP($A274,'Korno M'!$BE$1:$BK$53,7,0),"")</f>
        <v/>
      </c>
      <c r="R274" s="14" t="str">
        <f>IFERROR(VLOOKUP($A274,'Abentojra M'!$J$1:$P$48,7,0),"")</f>
        <v/>
      </c>
      <c r="S274" s="14" t="str">
        <f>IFERROR(VLOOKUP($A274,'Mordownik M'!$P$5:$V$54,7,0),"")</f>
        <v/>
      </c>
      <c r="T274" s="14" t="str">
        <f>IFERROR(VLOOKUP($A274,'XI Kompas M'!$M$1:$S$35,7,0),"")</f>
        <v/>
      </c>
      <c r="U274" s="14" t="str">
        <f>IFERROR(VLOOKUP($A274,'H52 200 M'!$AL$6:$AR$102,7,0),"")</f>
        <v/>
      </c>
      <c r="V274" s="14" t="str">
        <f>IFERROR(VLOOKUP($A274,'XII Szago M'!$AH$2:$AN$67,7,0),"")</f>
        <v/>
      </c>
      <c r="W274" s="14" t="str">
        <f>IFERROR(VLOOKUP($A274,'Masakra TR200 M'!$AN$5:$AT$34,7,0),"")</f>
        <v/>
      </c>
      <c r="X274" s="10">
        <f>IFERROR(LARGE(Z274:AL274,1),0)+IFERROR(LARGE(Z274:AL274,2),0)</f>
        <v>49.985218970395714</v>
      </c>
      <c r="Y274" s="10">
        <f>IFERROR(LARGE(Z274:AL274,3),0)+IFERROR(LARGE(Z274:AL274,4),0)</f>
        <v>0</v>
      </c>
      <c r="Z274" s="14" t="str">
        <f>IFERROR(VLOOKUP(A274,'Wiosenne 360 M'!$L$2:$R$18,7,0),"")</f>
        <v/>
      </c>
      <c r="AA274" s="36"/>
      <c r="AB274" s="36"/>
      <c r="AC274" s="14">
        <f>IFERROR(VLOOKUP($A274,'H51 100 M'!$AC$6:$AJ$153,7,0),"")</f>
        <v>49.985218970395714</v>
      </c>
      <c r="AD274" s="14" t="str">
        <f>IFERROR(VLOOKUP($A274,'Harce M'!$K$6:$Q$26,7,0),"")</f>
        <v/>
      </c>
      <c r="AE274" s="14" t="str">
        <f>IFERROR(VLOOKUP($A274,'Grassor TR150 M'!$BL$4:$BR$10,7,0),"")</f>
        <v/>
      </c>
      <c r="AF274" s="36" t="str">
        <f>IFERROR(VLOOKUP($A274,'Pazur M'!$P$3:$V$29,7,0),"")</f>
        <v/>
      </c>
      <c r="AG274" s="14" t="str">
        <f>IFERROR(VLOOKUP($A274,'Szaga TR100 M'!$J$2:$P$25,7,0),"")</f>
        <v/>
      </c>
      <c r="AH274" s="36" t="str">
        <f>IFERROR(VLOOKUP($A274,'Odyseja M'!$G$2:$M$15,7,0),"")</f>
        <v/>
      </c>
      <c r="AI274" s="36" t="str">
        <f>IFERROR(VLOOKUP($A274,'Trudy M'!$K$2:$Q$18,7,0),"")</f>
        <v/>
      </c>
      <c r="AJ274" s="14" t="str">
        <f>IFERROR(VLOOKUP($A274,'H52 100 M'!$AC$6:$AI$201,7,0),"")</f>
        <v/>
      </c>
      <c r="AK274" s="14" t="str">
        <f>IFERROR(VLOOKUP($A274,'Azymut Orient M'!$O$2:$U$23,7,0),"")</f>
        <v/>
      </c>
      <c r="AL274" s="14" t="str">
        <f>IFERROR(VLOOKUP($A274,'Masakra TR100 M'!$AB$5:$AH$14,7,0),"")</f>
        <v/>
      </c>
      <c r="AM274" s="501">
        <f>MIN(COUNT(F274:W274)+MIN(COUNT(Z274:AL274)/2,2),6)</f>
        <v>0.5</v>
      </c>
      <c r="AN274" s="15">
        <f>COUNTIF(F274:W274,"=100")</f>
        <v>0</v>
      </c>
      <c r="AO274" s="15">
        <f>COUNTIF(Z274:AL274,"=50")</f>
        <v>0</v>
      </c>
    </row>
    <row r="275" spans="1:41">
      <c r="A275">
        <v>590</v>
      </c>
      <c r="B275" s="40" t="str">
        <f>VLOOKUP($A275,id!$C:$H,6,0)</f>
        <v>Derk Jan</v>
      </c>
      <c r="C275" s="40">
        <f>VLOOKUP($A275,id!$C:$H,4,0)</f>
        <v>0</v>
      </c>
      <c r="D275" s="2">
        <f>IF(E274=E275,D274,ROW(B273))</f>
        <v>273</v>
      </c>
      <c r="E275" s="11">
        <f>LARGE(F275:Y275,1)+LARGE(F275:Y275,2)+IFERROR(LARGE(F275:Y275,3),0)+IFERROR(LARGE(F275:Y275,4),0)+IFERROR(LARGE(F275:Y275,5),0)+IFERROR(LARGE(F275:Y275,6),0)</f>
        <v>49.496411063782922</v>
      </c>
      <c r="F275" s="14"/>
      <c r="G275" s="14"/>
      <c r="H275" s="14"/>
      <c r="I275" s="14"/>
      <c r="J275" s="37"/>
      <c r="K275" s="16"/>
      <c r="L275" s="14"/>
      <c r="M275" s="14"/>
      <c r="N275" s="14"/>
      <c r="O275" s="14"/>
      <c r="P275" s="14"/>
      <c r="Q275" s="14"/>
      <c r="R275" s="14"/>
      <c r="S275" s="14"/>
      <c r="T275" s="14"/>
      <c r="U275" s="14">
        <f>IFERROR(VLOOKUP($A275,'H52 200 M'!$AL$6:$AR$102,7,0),"")</f>
        <v>49.496411063782922</v>
      </c>
      <c r="V275" s="14" t="str">
        <f>IFERROR(VLOOKUP($A275,'XII Szago M'!$AH$2:$AN$67,7,0),"")</f>
        <v/>
      </c>
      <c r="W275" s="14" t="str">
        <f>IFERROR(VLOOKUP($A275,'Masakra TR200 M'!$AN$5:$AT$34,7,0),"")</f>
        <v/>
      </c>
      <c r="X275" s="10">
        <f>IFERROR(LARGE(Z275:AL275,1),0)+IFERROR(LARGE(Z275:AL275,2),0)</f>
        <v>0</v>
      </c>
      <c r="Y275" s="10">
        <f>IFERROR(LARGE(Z275:AL275,3),0)+IFERROR(LARGE(Z275:AL275,4),0)</f>
        <v>0</v>
      </c>
      <c r="Z275" s="14"/>
      <c r="AA275" s="36"/>
      <c r="AB275" s="36"/>
      <c r="AC275" s="14"/>
      <c r="AD275" s="14"/>
      <c r="AE275" s="14"/>
      <c r="AF275" s="36"/>
      <c r="AG275" s="14"/>
      <c r="AH275" s="36"/>
      <c r="AI275" s="36"/>
      <c r="AJ275" s="14" t="str">
        <f>IFERROR(VLOOKUP($A275,'H52 100 M'!$AC$6:$AI$201,7,0),"")</f>
        <v/>
      </c>
      <c r="AK275" s="14" t="str">
        <f>IFERROR(VLOOKUP($A275,'Azymut Orient M'!$O$2:$U$23,7,0),"")</f>
        <v/>
      </c>
      <c r="AL275" s="14" t="str">
        <f>IFERROR(VLOOKUP($A275,'Masakra TR100 M'!$AB$5:$AH$14,7,0),"")</f>
        <v/>
      </c>
      <c r="AM275" s="501">
        <f>MIN(COUNT(F275:W275)+MIN(COUNT(Z275:AL275)/2,2),6)</f>
        <v>1</v>
      </c>
      <c r="AN275" s="15">
        <f>COUNTIF(F275:W275,"=100")</f>
        <v>0</v>
      </c>
      <c r="AO275" s="15">
        <f>COUNTIF(Z275:AL275,"=50")</f>
        <v>0</v>
      </c>
    </row>
    <row r="276" spans="1:41">
      <c r="A276">
        <v>85</v>
      </c>
      <c r="B276" s="40" t="str">
        <f>VLOOKUP($A276,id!$C:$H,6,0)</f>
        <v>Siewruk Krzysztof</v>
      </c>
      <c r="C276" s="40" t="str">
        <f>VLOOKUP($A276,id!$C:$H,4,0)</f>
        <v>BikeBoys CadMario Team</v>
      </c>
      <c r="D276" s="2">
        <f>IF(E275=E276,D275,ROW(B274))</f>
        <v>274</v>
      </c>
      <c r="E276" s="11">
        <f>LARGE(F276:Y276,1)+LARGE(F276:Y276,2)+IFERROR(LARGE(F276:Y276,3),0)+IFERROR(LARGE(F276:Y276,4),0)+IFERROR(LARGE(F276:Y276,5),0)+IFERROR(LARGE(F276:Y276,6),0)</f>
        <v>49.020969438939055</v>
      </c>
      <c r="F276" s="14"/>
      <c r="G276" s="14">
        <f>IFERROR(VLOOKUP($A276,'Złoto M'!AO:AU,7,0),"")</f>
        <v>49.020969438939055</v>
      </c>
      <c r="H276" s="14" t="str">
        <f>IFERROR(VLOOKUP($A276,'H51 200 M'!$AL$6:$AS$99,7,0),"")</f>
        <v/>
      </c>
      <c r="I276" s="14" t="str">
        <f>IFERROR(VLOOKUP($A276,'Dymno M'!$BD$3:$BJ$49,7,0),"")</f>
        <v/>
      </c>
      <c r="J276" s="37" t="str">
        <f>IFERROR(VLOOKUP($A276,'X Kompas M'!$L$2:$R$29,7,0),"")</f>
        <v/>
      </c>
      <c r="K276" s="16" t="str">
        <f>IFERROR(VLOOKUP($A276,'Dukty M'!$BH$2:$BN$42,7,0),"")</f>
        <v/>
      </c>
      <c r="L276" s="14" t="str">
        <f>IFERROR(VLOOKUP($A276,'Tropy M'!$O$2:$U$49,7,0),"")</f>
        <v/>
      </c>
      <c r="M276" s="14" t="str">
        <f>IFERROR(VLOOKUP($A276,'Grassor TR300 M'!$CR$4:$CX$37,7,0),"")</f>
        <v/>
      </c>
      <c r="N276" s="14" t="str">
        <f>IFERROR(VLOOKUP($A276,'BO M'!$S$4:$Y$46,7,0),"")</f>
        <v/>
      </c>
      <c r="O276" s="14" t="str">
        <f>IFERROR(VLOOKUP($A276,'Szaga TR150 M'!$J$2:$P$22,7,0),"")</f>
        <v/>
      </c>
      <c r="P276" s="14" t="str">
        <f>IFERROR(VLOOKUP($A276,'Rajd Konwalii M'!$L$2:$R$48,7,0),"")</f>
        <v/>
      </c>
      <c r="Q276" s="14" t="str">
        <f>IFERROR(VLOOKUP($A276,'Korno M'!$BE$1:$BK$53,7,0),"")</f>
        <v/>
      </c>
      <c r="R276" s="14" t="str">
        <f>IFERROR(VLOOKUP($A276,'Abentojra M'!$J$1:$P$48,7,0),"")</f>
        <v/>
      </c>
      <c r="S276" s="14" t="str">
        <f>IFERROR(VLOOKUP($A276,'Mordownik M'!$P$5:$V$54,7,0),"")</f>
        <v/>
      </c>
      <c r="T276" s="14" t="str">
        <f>IFERROR(VLOOKUP($A276,'XI Kompas M'!$M$1:$S$35,7,0),"")</f>
        <v/>
      </c>
      <c r="U276" s="14" t="str">
        <f>IFERROR(VLOOKUP($A276,'H52 200 M'!$AL$6:$AR$102,7,0),"")</f>
        <v/>
      </c>
      <c r="V276" s="14" t="str">
        <f>IFERROR(VLOOKUP($A276,'XII Szago M'!$AH$2:$AN$67,7,0),"")</f>
        <v/>
      </c>
      <c r="W276" s="14" t="str">
        <f>IFERROR(VLOOKUP($A276,'Masakra TR200 M'!$AN$5:$AT$34,7,0),"")</f>
        <v/>
      </c>
      <c r="X276" s="10">
        <f>IFERROR(LARGE(Z276:AL276,1),0)+IFERROR(LARGE(Z276:AL276,2),0)</f>
        <v>0</v>
      </c>
      <c r="Y276" s="10">
        <f>IFERROR(LARGE(Z276:AL276,3),0)+IFERROR(LARGE(Z276:AL276,4),0)</f>
        <v>0</v>
      </c>
      <c r="Z276" s="14" t="str">
        <f>IFERROR(VLOOKUP(A276,'Wiosenne 360 M'!$L$2:$R$18,7,0),"")</f>
        <v/>
      </c>
      <c r="AA276" s="36" t="str">
        <f>IFERROR(VLOOKUP(A276,'NMnO M'!$AX$5:$BD$43,7,0),"")</f>
        <v/>
      </c>
      <c r="AB276" s="36" t="str">
        <f>IFERROR(VLOOKUP(A276,'XI Szago M'!$J$3:$Q$50,7,0),"")</f>
        <v/>
      </c>
      <c r="AC276" s="14" t="str">
        <f>IFERROR(VLOOKUP($A276,'H51 100 M'!$AC$6:$AJ$153,7,0),"")</f>
        <v/>
      </c>
      <c r="AD276" s="14" t="str">
        <f>IFERROR(VLOOKUP($A276,'Harce M'!$K$6:$Q$26,7,0),"")</f>
        <v/>
      </c>
      <c r="AE276" s="14" t="str">
        <f>IFERROR(VLOOKUP($A276,'Grassor TR150 M'!$BL$4:$BR$10,7,0),"")</f>
        <v/>
      </c>
      <c r="AF276" s="36" t="str">
        <f>IFERROR(VLOOKUP($A276,'Pazur M'!$P$3:$V$29,7,0),"")</f>
        <v/>
      </c>
      <c r="AG276" s="14" t="str">
        <f>IFERROR(VLOOKUP($A276,'Szaga TR100 M'!$J$2:$P$25,7,0),"")</f>
        <v/>
      </c>
      <c r="AH276" s="36" t="str">
        <f>IFERROR(VLOOKUP($A276,'Odyseja M'!$G$2:$M$15,7,0),"")</f>
        <v/>
      </c>
      <c r="AI276" s="36" t="str">
        <f>IFERROR(VLOOKUP($A276,'Trudy M'!$K$2:$Q$18,7,0),"")</f>
        <v/>
      </c>
      <c r="AJ276" s="14" t="str">
        <f>IFERROR(VLOOKUP($A276,'H52 100 M'!$AC$6:$AI$201,7,0),"")</f>
        <v/>
      </c>
      <c r="AK276" s="14" t="str">
        <f>IFERROR(VLOOKUP($A276,'Azymut Orient M'!$O$2:$U$23,7,0),"")</f>
        <v/>
      </c>
      <c r="AL276" s="14" t="str">
        <f>IFERROR(VLOOKUP($A276,'Masakra TR100 M'!$AB$5:$AH$14,7,0),"")</f>
        <v/>
      </c>
      <c r="AM276" s="501">
        <f>MIN(COUNT(F276:W276)+MIN(COUNT(Z276:AL276)/2,2),6)</f>
        <v>1</v>
      </c>
      <c r="AN276" s="15">
        <f>COUNTIF(F276:W276,"=100")</f>
        <v>0</v>
      </c>
      <c r="AO276" s="15">
        <f>COUNTIF(Z276:AL276,"=50")</f>
        <v>0</v>
      </c>
    </row>
    <row r="277" spans="1:41">
      <c r="A277">
        <v>380</v>
      </c>
      <c r="B277" s="40" t="str">
        <f>VLOOKUP($A277,id!$C:$H,6,0)</f>
        <v>KIELAK HUBERT</v>
      </c>
      <c r="C277" s="40" t="str">
        <f>VLOOKUP($A277,id!$C:$H,4,0)</f>
        <v>Kielakowie.pl</v>
      </c>
      <c r="D277" s="2">
        <f>IF(E276=E277,D276,ROW(B275))</f>
        <v>275</v>
      </c>
      <c r="E277" s="11">
        <f>LARGE(F277:Y277,1)+LARGE(F277:Y277,2)+IFERROR(LARGE(F277:Y277,3),0)+IFERROR(LARGE(F277:Y277,4),0)+IFERROR(LARGE(F277:Y277,5),0)+IFERROR(LARGE(F277:Y277,6),0)</f>
        <v>48.961051997590829</v>
      </c>
      <c r="F277" s="14"/>
      <c r="G277" s="14"/>
      <c r="H277" s="14"/>
      <c r="I277" s="14">
        <f>IFERROR(VLOOKUP($A277,'Dymno M'!$BD$3:$BJ$49,7,0),"")</f>
        <v>48.961051997590829</v>
      </c>
      <c r="J277" s="37" t="str">
        <f>IFERROR(VLOOKUP($A277,'X Kompas M'!$L$2:$R$29,7,0),"")</f>
        <v/>
      </c>
      <c r="K277" s="16" t="str">
        <f>IFERROR(VLOOKUP($A277,'Dukty M'!$BH$2:$BN$42,7,0),"")</f>
        <v/>
      </c>
      <c r="L277" s="14" t="str">
        <f>IFERROR(VLOOKUP($A277,'Tropy M'!$O$2:$U$49,7,0),"")</f>
        <v/>
      </c>
      <c r="M277" s="14" t="str">
        <f>IFERROR(VLOOKUP($A277,'Grassor TR300 M'!$CR$4:$CX$37,7,0),"")</f>
        <v/>
      </c>
      <c r="N277" s="14" t="str">
        <f>IFERROR(VLOOKUP($A277,'BO M'!$S$4:$Y$46,7,0),"")</f>
        <v/>
      </c>
      <c r="O277" s="14" t="str">
        <f>IFERROR(VLOOKUP($A277,'Szaga TR150 M'!$J$2:$P$22,7,0),"")</f>
        <v/>
      </c>
      <c r="P277" s="14" t="str">
        <f>IFERROR(VLOOKUP($A277,'Rajd Konwalii M'!$L$2:$R$48,7,0),"")</f>
        <v/>
      </c>
      <c r="Q277" s="14" t="str">
        <f>IFERROR(VLOOKUP($A277,'Korno M'!$BE$1:$BK$53,7,0),"")</f>
        <v/>
      </c>
      <c r="R277" s="14" t="str">
        <f>IFERROR(VLOOKUP($A277,'Abentojra M'!$J$1:$P$48,7,0),"")</f>
        <v/>
      </c>
      <c r="S277" s="14" t="str">
        <f>IFERROR(VLOOKUP($A277,'Mordownik M'!$P$5:$V$54,7,0),"")</f>
        <v/>
      </c>
      <c r="T277" s="14" t="str">
        <f>IFERROR(VLOOKUP($A277,'XI Kompas M'!$M$1:$S$35,7,0),"")</f>
        <v/>
      </c>
      <c r="U277" s="14" t="str">
        <f>IFERROR(VLOOKUP($A277,'H52 200 M'!$AL$6:$AR$102,7,0),"")</f>
        <v/>
      </c>
      <c r="V277" s="14" t="str">
        <f>IFERROR(VLOOKUP($A277,'XII Szago M'!$AH$2:$AN$67,7,0),"")</f>
        <v/>
      </c>
      <c r="W277" s="14" t="str">
        <f>IFERROR(VLOOKUP($A277,'Masakra TR200 M'!$AN$5:$AT$34,7,0),"")</f>
        <v/>
      </c>
      <c r="X277" s="10">
        <f>IFERROR(LARGE(Z277:AL277,1),0)+IFERROR(LARGE(Z277:AL277,2),0)</f>
        <v>0</v>
      </c>
      <c r="Y277" s="10">
        <f>IFERROR(LARGE(Z277:AL277,3),0)+IFERROR(LARGE(Z277:AL277,4),0)</f>
        <v>0</v>
      </c>
      <c r="Z277" s="14"/>
      <c r="AA277" s="36"/>
      <c r="AB277" s="36"/>
      <c r="AC277" s="14"/>
      <c r="AD277" s="14" t="str">
        <f>IFERROR(VLOOKUP($A277,'Harce M'!$K$6:$Q$26,7,0),"")</f>
        <v/>
      </c>
      <c r="AE277" s="14" t="str">
        <f>IFERROR(VLOOKUP($A277,'Grassor TR150 M'!$BL$4:$BR$10,7,0),"")</f>
        <v/>
      </c>
      <c r="AF277" s="36" t="str">
        <f>IFERROR(VLOOKUP($A277,'Pazur M'!$P$3:$V$29,7,0),"")</f>
        <v/>
      </c>
      <c r="AG277" s="14" t="str">
        <f>IFERROR(VLOOKUP($A277,'Szaga TR100 M'!$J$2:$P$25,7,0),"")</f>
        <v/>
      </c>
      <c r="AH277" s="36" t="str">
        <f>IFERROR(VLOOKUP($A277,'Odyseja M'!$G$2:$M$15,7,0),"")</f>
        <v/>
      </c>
      <c r="AI277" s="36" t="str">
        <f>IFERROR(VLOOKUP($A277,'Trudy M'!$K$2:$Q$18,7,0),"")</f>
        <v/>
      </c>
      <c r="AJ277" s="14" t="str">
        <f>IFERROR(VLOOKUP($A277,'H52 100 M'!$AC$6:$AI$201,7,0),"")</f>
        <v/>
      </c>
      <c r="AK277" s="14" t="str">
        <f>IFERROR(VLOOKUP($A277,'Azymut Orient M'!$O$2:$U$23,7,0),"")</f>
        <v/>
      </c>
      <c r="AL277" s="14" t="str">
        <f>IFERROR(VLOOKUP($A277,'Masakra TR100 M'!$AB$5:$AH$14,7,0),"")</f>
        <v/>
      </c>
      <c r="AM277" s="501">
        <f>MIN(COUNT(F277:W277)+MIN(COUNT(Z277:AL277)/2,2),6)</f>
        <v>1</v>
      </c>
      <c r="AN277" s="15">
        <f>COUNTIF(F277:W277,"=100")</f>
        <v>0</v>
      </c>
      <c r="AO277" s="15">
        <f>COUNTIF(Z277:AL277,"=50")</f>
        <v>0</v>
      </c>
    </row>
    <row r="278" spans="1:41">
      <c r="A278">
        <v>381</v>
      </c>
      <c r="B278" s="40" t="str">
        <f>VLOOKUP($A278,id!$C:$H,6,0)</f>
        <v>KUTHAN MARCIN</v>
      </c>
      <c r="C278" s="40" t="str">
        <f>VLOOKUP($A278,id!$C:$H,4,0)</f>
        <v>Warszawa</v>
      </c>
      <c r="D278" s="2">
        <f>IF(E277=E278,D277,ROW(B276))</f>
        <v>276</v>
      </c>
      <c r="E278" s="11">
        <f>LARGE(F278:Y278,1)+LARGE(F278:Y278,2)+IFERROR(LARGE(F278:Y278,3),0)+IFERROR(LARGE(F278:Y278,4),0)+IFERROR(LARGE(F278:Y278,5),0)+IFERROR(LARGE(F278:Y278,6),0)</f>
        <v>48.531131066391367</v>
      </c>
      <c r="F278" s="14"/>
      <c r="G278" s="14"/>
      <c r="H278" s="14"/>
      <c r="I278" s="14">
        <f>IFERROR(VLOOKUP($A278,'Dymno M'!$BD$3:$BJ$49,7,0),"")</f>
        <v>48.531131066391367</v>
      </c>
      <c r="J278" s="37" t="str">
        <f>IFERROR(VLOOKUP($A278,'X Kompas M'!$L$2:$R$29,7,0),"")</f>
        <v/>
      </c>
      <c r="K278" s="16" t="str">
        <f>IFERROR(VLOOKUP($A278,'Dukty M'!$BH$2:$BN$42,7,0),"")</f>
        <v/>
      </c>
      <c r="L278" s="14" t="str">
        <f>IFERROR(VLOOKUP($A278,'Tropy M'!$O$2:$U$49,7,0),"")</f>
        <v/>
      </c>
      <c r="M278" s="14" t="str">
        <f>IFERROR(VLOOKUP($A278,'Grassor TR300 M'!$CR$4:$CX$37,7,0),"")</f>
        <v/>
      </c>
      <c r="N278" s="14" t="str">
        <f>IFERROR(VLOOKUP($A278,'BO M'!$S$4:$Y$46,7,0),"")</f>
        <v/>
      </c>
      <c r="O278" s="14" t="str">
        <f>IFERROR(VLOOKUP($A278,'Szaga TR150 M'!$J$2:$P$22,7,0),"")</f>
        <v/>
      </c>
      <c r="P278" s="14" t="str">
        <f>IFERROR(VLOOKUP($A278,'Rajd Konwalii M'!$L$2:$R$48,7,0),"")</f>
        <v/>
      </c>
      <c r="Q278" s="14" t="str">
        <f>IFERROR(VLOOKUP($A278,'Korno M'!$BE$1:$BK$53,7,0),"")</f>
        <v/>
      </c>
      <c r="R278" s="14" t="str">
        <f>IFERROR(VLOOKUP($A278,'Abentojra M'!$J$1:$P$48,7,0),"")</f>
        <v/>
      </c>
      <c r="S278" s="14" t="str">
        <f>IFERROR(VLOOKUP($A278,'Mordownik M'!$P$5:$V$54,7,0),"")</f>
        <v/>
      </c>
      <c r="T278" s="14" t="str">
        <f>IFERROR(VLOOKUP($A278,'XI Kompas M'!$M$1:$S$35,7,0),"")</f>
        <v/>
      </c>
      <c r="U278" s="14" t="str">
        <f>IFERROR(VLOOKUP($A278,'H52 200 M'!$AL$6:$AR$102,7,0),"")</f>
        <v/>
      </c>
      <c r="V278" s="14" t="str">
        <f>IFERROR(VLOOKUP($A278,'XII Szago M'!$AH$2:$AN$67,7,0),"")</f>
        <v/>
      </c>
      <c r="W278" s="14" t="str">
        <f>IFERROR(VLOOKUP($A278,'Masakra TR200 M'!$AN$5:$AT$34,7,0),"")</f>
        <v/>
      </c>
      <c r="X278" s="10">
        <f>IFERROR(LARGE(Z278:AL278,1),0)+IFERROR(LARGE(Z278:AL278,2),0)</f>
        <v>0</v>
      </c>
      <c r="Y278" s="10">
        <f>IFERROR(LARGE(Z278:AL278,3),0)+IFERROR(LARGE(Z278:AL278,4),0)</f>
        <v>0</v>
      </c>
      <c r="Z278" s="14"/>
      <c r="AA278" s="36"/>
      <c r="AB278" s="36"/>
      <c r="AC278" s="14"/>
      <c r="AD278" s="14" t="str">
        <f>IFERROR(VLOOKUP($A278,'Harce M'!$K$6:$Q$26,7,0),"")</f>
        <v/>
      </c>
      <c r="AE278" s="14" t="str">
        <f>IFERROR(VLOOKUP($A278,'Grassor TR150 M'!$BL$4:$BR$10,7,0),"")</f>
        <v/>
      </c>
      <c r="AF278" s="36" t="str">
        <f>IFERROR(VLOOKUP($A278,'Pazur M'!$P$3:$V$29,7,0),"")</f>
        <v/>
      </c>
      <c r="AG278" s="14" t="str">
        <f>IFERROR(VLOOKUP($A278,'Szaga TR100 M'!$J$2:$P$25,7,0),"")</f>
        <v/>
      </c>
      <c r="AH278" s="36" t="str">
        <f>IFERROR(VLOOKUP($A278,'Odyseja M'!$G$2:$M$15,7,0),"")</f>
        <v/>
      </c>
      <c r="AI278" s="36" t="str">
        <f>IFERROR(VLOOKUP($A278,'Trudy M'!$K$2:$Q$18,7,0),"")</f>
        <v/>
      </c>
      <c r="AJ278" s="14" t="str">
        <f>IFERROR(VLOOKUP($A278,'H52 100 M'!$AC$6:$AI$201,7,0),"")</f>
        <v/>
      </c>
      <c r="AK278" s="14" t="str">
        <f>IFERROR(VLOOKUP($A278,'Azymut Orient M'!$O$2:$U$23,7,0),"")</f>
        <v/>
      </c>
      <c r="AL278" s="14" t="str">
        <f>IFERROR(VLOOKUP($A278,'Masakra TR100 M'!$AB$5:$AH$14,7,0),"")</f>
        <v/>
      </c>
      <c r="AM278" s="501">
        <f>MIN(COUNT(F278:W278)+MIN(COUNT(Z278:AL278)/2,2),6)</f>
        <v>1</v>
      </c>
      <c r="AN278" s="15">
        <f>COUNTIF(F278:W278,"=100")</f>
        <v>0</v>
      </c>
      <c r="AO278" s="15">
        <f>COUNTIF(Z278:AL278,"=50")</f>
        <v>0</v>
      </c>
    </row>
    <row r="279" spans="1:41">
      <c r="A279">
        <v>521</v>
      </c>
      <c r="B279" s="40" t="str">
        <f>VLOOKUP($A279,id!$C:$H,6,0)</f>
        <v>Małodobry Wojciech</v>
      </c>
      <c r="C279" s="40" t="str">
        <f>VLOOKUP($A279,id!$C:$H,4,0)</f>
        <v>OMEGA-MIECHÓW</v>
      </c>
      <c r="D279" s="2">
        <f>IF(E278=E279,D278,ROW(B277))</f>
        <v>277</v>
      </c>
      <c r="E279" s="11">
        <f>LARGE(F279:Y279,1)+LARGE(F279:Y279,2)+IFERROR(LARGE(F279:Y279,3),0)+IFERROR(LARGE(F279:Y279,4),0)+IFERROR(LARGE(F279:Y279,5),0)+IFERROR(LARGE(F279:Y279,6),0)</f>
        <v>48.364564600172976</v>
      </c>
      <c r="F279" s="14"/>
      <c r="G279" s="14"/>
      <c r="H279" s="14"/>
      <c r="I279" s="14"/>
      <c r="J279" s="37"/>
      <c r="K279" s="16"/>
      <c r="L279" s="14"/>
      <c r="M279" s="14"/>
      <c r="N279" s="14"/>
      <c r="O279" s="14"/>
      <c r="P279" s="14"/>
      <c r="Q279" s="14">
        <f>IFERROR(VLOOKUP($A279,'Korno M'!$BE$1:$BK$53,7,0),"")</f>
        <v>48.364564600172976</v>
      </c>
      <c r="R279" s="14" t="str">
        <f>IFERROR(VLOOKUP($A279,'Abentojra M'!$J$1:$P$48,7,0),"")</f>
        <v/>
      </c>
      <c r="S279" s="14" t="str">
        <f>IFERROR(VLOOKUP($A279,'Mordownik M'!$P$5:$V$54,7,0),"")</f>
        <v/>
      </c>
      <c r="T279" s="14" t="str">
        <f>IFERROR(VLOOKUP($A279,'XI Kompas M'!$M$1:$S$35,7,0),"")</f>
        <v/>
      </c>
      <c r="U279" s="14" t="str">
        <f>IFERROR(VLOOKUP($A279,'H52 200 M'!$AL$6:$AR$102,7,0),"")</f>
        <v/>
      </c>
      <c r="V279" s="14" t="str">
        <f>IFERROR(VLOOKUP($A279,'XII Szago M'!$AH$2:$AN$67,7,0),"")</f>
        <v/>
      </c>
      <c r="W279" s="14" t="str">
        <f>IFERROR(VLOOKUP($A279,'Masakra TR200 M'!$AN$5:$AT$34,7,0),"")</f>
        <v/>
      </c>
      <c r="X279" s="10">
        <f>IFERROR(LARGE(Z279:AL279,1),0)+IFERROR(LARGE(Z279:AL279,2),0)</f>
        <v>0</v>
      </c>
      <c r="Y279" s="10">
        <f>IFERROR(LARGE(Z279:AL279,3),0)+IFERROR(LARGE(Z279:AL279,4),0)</f>
        <v>0</v>
      </c>
      <c r="Z279" s="14"/>
      <c r="AA279" s="36"/>
      <c r="AB279" s="36"/>
      <c r="AC279" s="14"/>
      <c r="AD279" s="14"/>
      <c r="AE279" s="14"/>
      <c r="AF279" s="36"/>
      <c r="AG279" s="14"/>
      <c r="AH279" s="36"/>
      <c r="AI279" s="36" t="str">
        <f>IFERROR(VLOOKUP($A279,'Trudy M'!$K$2:$Q$18,7,0),"")</f>
        <v/>
      </c>
      <c r="AJ279" s="14" t="str">
        <f>IFERROR(VLOOKUP($A279,'H52 100 M'!$AC$6:$AI$201,7,0),"")</f>
        <v/>
      </c>
      <c r="AK279" s="14" t="str">
        <f>IFERROR(VLOOKUP($A279,'Azymut Orient M'!$O$2:$U$23,7,0),"")</f>
        <v/>
      </c>
      <c r="AL279" s="14" t="str">
        <f>IFERROR(VLOOKUP($A279,'Masakra TR100 M'!$AB$5:$AH$14,7,0),"")</f>
        <v/>
      </c>
      <c r="AM279" s="501">
        <f>MIN(COUNT(F279:W279)+MIN(COUNT(Z279:AL279)/2,2),6)</f>
        <v>1</v>
      </c>
      <c r="AN279" s="15">
        <f>COUNTIF(F279:W279,"=100")</f>
        <v>0</v>
      </c>
      <c r="AO279" s="15">
        <f>COUNTIF(Z279:AL279,"=50")</f>
        <v>0</v>
      </c>
    </row>
    <row r="280" spans="1:41">
      <c r="A280">
        <v>463</v>
      </c>
      <c r="B280" s="40" t="str">
        <f>VLOOKUP($A280,id!$C:$H,6,0)</f>
        <v>KWAPISIEWICZ PIOTR</v>
      </c>
      <c r="C280" s="40" t="str">
        <f>VLOOKUP($A280,id!$C:$H,4,0)</f>
        <v>Morpol Racing Team</v>
      </c>
      <c r="D280" s="2">
        <f>IF(E279=E280,D279,ROW(B278))</f>
        <v>278</v>
      </c>
      <c r="E280" s="11">
        <f>LARGE(F280:Y280,1)+LARGE(F280:Y280,2)+IFERROR(LARGE(F280:Y280,3),0)+IFERROR(LARGE(F280:Y280,4),0)+IFERROR(LARGE(F280:Y280,5),0)+IFERROR(LARGE(F280:Y280,6),0)</f>
        <v>48.08841493611542</v>
      </c>
      <c r="F280" s="14"/>
      <c r="G280" s="14"/>
      <c r="H280" s="14"/>
      <c r="I280" s="14"/>
      <c r="J280" s="37"/>
      <c r="K280" s="16"/>
      <c r="L280" s="14"/>
      <c r="M280" s="14"/>
      <c r="N280" s="14"/>
      <c r="O280" s="14" t="str">
        <f>IFERROR(VLOOKUP($A280,'Szaga TR150 M'!$J$2:$P$22,7,0),"")</f>
        <v/>
      </c>
      <c r="P280" s="14" t="str">
        <f>IFERROR(VLOOKUP($A280,'Rajd Konwalii M'!$L$2:$R$48,7,0),"")</f>
        <v/>
      </c>
      <c r="Q280" s="14" t="str">
        <f>IFERROR(VLOOKUP($A280,'Korno M'!$BE$1:$BK$53,7,0),"")</f>
        <v/>
      </c>
      <c r="R280" s="14" t="str">
        <f>IFERROR(VLOOKUP($A280,'Abentojra M'!$J$1:$P$48,7,0),"")</f>
        <v/>
      </c>
      <c r="S280" s="14" t="str">
        <f>IFERROR(VLOOKUP($A280,'Mordownik M'!$P$5:$V$54,7,0),"")</f>
        <v/>
      </c>
      <c r="T280" s="14" t="str">
        <f>IFERROR(VLOOKUP($A280,'XI Kompas M'!$M$1:$S$35,7,0),"")</f>
        <v/>
      </c>
      <c r="U280" s="14" t="str">
        <f>IFERROR(VLOOKUP($A280,'H52 200 M'!$AL$6:$AR$102,7,0),"")</f>
        <v/>
      </c>
      <c r="V280" s="14" t="str">
        <f>IFERROR(VLOOKUP($A280,'XII Szago M'!$AH$2:$AN$67,7,0),"")</f>
        <v/>
      </c>
      <c r="W280" s="14" t="str">
        <f>IFERROR(VLOOKUP($A280,'Masakra TR200 M'!$AN$5:$AT$34,7,0),"")</f>
        <v/>
      </c>
      <c r="X280" s="10">
        <f>IFERROR(LARGE(Z280:AL280,1),0)+IFERROR(LARGE(Z280:AL280,2),0)</f>
        <v>48.08841493611542</v>
      </c>
      <c r="Y280" s="10">
        <f>IFERROR(LARGE(Z280:AL280,3),0)+IFERROR(LARGE(Z280:AL280,4),0)</f>
        <v>0</v>
      </c>
      <c r="Z280" s="14"/>
      <c r="AA280" s="36"/>
      <c r="AB280" s="36"/>
      <c r="AC280" s="14"/>
      <c r="AD280" s="14"/>
      <c r="AE280" s="14"/>
      <c r="AF280" s="36">
        <f>IFERROR(VLOOKUP($A280,'Pazur M'!$P$3:$V$29,7,0),"")</f>
        <v>48.08841493611542</v>
      </c>
      <c r="AG280" s="14" t="str">
        <f>IFERROR(VLOOKUP($A280,'Szaga TR100 M'!$J$2:$P$25,7,0),"")</f>
        <v/>
      </c>
      <c r="AH280" s="36" t="str">
        <f>IFERROR(VLOOKUP($A280,'Odyseja M'!$G$2:$M$15,7,0),"")</f>
        <v/>
      </c>
      <c r="AI280" s="36" t="str">
        <f>IFERROR(VLOOKUP($A280,'Trudy M'!$K$2:$Q$18,7,0),"")</f>
        <v/>
      </c>
      <c r="AJ280" s="14" t="str">
        <f>IFERROR(VLOOKUP($A280,'H52 100 M'!$AC$6:$AI$201,7,0),"")</f>
        <v/>
      </c>
      <c r="AK280" s="14" t="str">
        <f>IFERROR(VLOOKUP($A280,'Azymut Orient M'!$O$2:$U$23,7,0),"")</f>
        <v/>
      </c>
      <c r="AL280" s="14" t="str">
        <f>IFERROR(VLOOKUP($A280,'Masakra TR100 M'!$AB$5:$AH$14,7,0),"")</f>
        <v/>
      </c>
      <c r="AM280" s="501">
        <f>MIN(COUNT(F280:W280)+MIN(COUNT(Z280:AL280)/2,2),6)</f>
        <v>0.5</v>
      </c>
      <c r="AN280" s="15">
        <f>COUNTIF(F280:W280,"=100")</f>
        <v>0</v>
      </c>
      <c r="AO280" s="15">
        <f>COUNTIF(Z280:AL280,"=50")</f>
        <v>0</v>
      </c>
    </row>
    <row r="281" spans="1:41">
      <c r="A281">
        <v>464</v>
      </c>
      <c r="B281" s="40" t="str">
        <f>VLOOKUP($A281,id!$C:$H,6,0)</f>
        <v>SIECIECHOWICZ PAWEŁ</v>
      </c>
      <c r="C281" s="40" t="str">
        <f>VLOOKUP($A281,id!$C:$H,4,0)</f>
        <v>Morpol Racing Team</v>
      </c>
      <c r="D281" s="2">
        <f>IF(E280=E281,D280,ROW(B279))</f>
        <v>279</v>
      </c>
      <c r="E281" s="11">
        <f>LARGE(F281:Y281,1)+LARGE(F281:Y281,2)+IFERROR(LARGE(F281:Y281,3),0)+IFERROR(LARGE(F281:Y281,4),0)+IFERROR(LARGE(F281:Y281,5),0)+IFERROR(LARGE(F281:Y281,6),0)</f>
        <v>48.086827335754364</v>
      </c>
      <c r="F281" s="14"/>
      <c r="G281" s="14"/>
      <c r="H281" s="14"/>
      <c r="I281" s="14"/>
      <c r="J281" s="37"/>
      <c r="K281" s="16"/>
      <c r="L281" s="14"/>
      <c r="M281" s="14"/>
      <c r="N281" s="14"/>
      <c r="O281" s="14" t="str">
        <f>IFERROR(VLOOKUP($A281,'Szaga TR150 M'!$J$2:$P$22,7,0),"")</f>
        <v/>
      </c>
      <c r="P281" s="14" t="str">
        <f>IFERROR(VLOOKUP($A281,'Rajd Konwalii M'!$L$2:$R$48,7,0),"")</f>
        <v/>
      </c>
      <c r="Q281" s="14" t="str">
        <f>IFERROR(VLOOKUP($A281,'Korno M'!$BE$1:$BK$53,7,0),"")</f>
        <v/>
      </c>
      <c r="R281" s="14" t="str">
        <f>IFERROR(VLOOKUP($A281,'Abentojra M'!$J$1:$P$48,7,0),"")</f>
        <v/>
      </c>
      <c r="S281" s="14" t="str">
        <f>IFERROR(VLOOKUP($A281,'Mordownik M'!$P$5:$V$54,7,0),"")</f>
        <v/>
      </c>
      <c r="T281" s="14" t="str">
        <f>IFERROR(VLOOKUP($A281,'XI Kompas M'!$M$1:$S$35,7,0),"")</f>
        <v/>
      </c>
      <c r="U281" s="14" t="str">
        <f>IFERROR(VLOOKUP($A281,'H52 200 M'!$AL$6:$AR$102,7,0),"")</f>
        <v/>
      </c>
      <c r="V281" s="14" t="str">
        <f>IFERROR(VLOOKUP($A281,'XII Szago M'!$AH$2:$AN$67,7,0),"")</f>
        <v/>
      </c>
      <c r="W281" s="14" t="str">
        <f>IFERROR(VLOOKUP($A281,'Masakra TR200 M'!$AN$5:$AT$34,7,0),"")</f>
        <v/>
      </c>
      <c r="X281" s="10">
        <f>IFERROR(LARGE(Z281:AL281,1),0)+IFERROR(LARGE(Z281:AL281,2),0)</f>
        <v>48.086827335754364</v>
      </c>
      <c r="Y281" s="10">
        <f>IFERROR(LARGE(Z281:AL281,3),0)+IFERROR(LARGE(Z281:AL281,4),0)</f>
        <v>0</v>
      </c>
      <c r="Z281" s="14"/>
      <c r="AA281" s="36"/>
      <c r="AB281" s="36"/>
      <c r="AC281" s="14"/>
      <c r="AD281" s="14"/>
      <c r="AE281" s="14"/>
      <c r="AF281" s="36">
        <f>IFERROR(VLOOKUP($A281,'Pazur M'!$P$3:$V$29,7,0),"")</f>
        <v>48.086827335754364</v>
      </c>
      <c r="AG281" s="14" t="str">
        <f>IFERROR(VLOOKUP($A281,'Szaga TR100 M'!$J$2:$P$25,7,0),"")</f>
        <v/>
      </c>
      <c r="AH281" s="36" t="str">
        <f>IFERROR(VLOOKUP($A281,'Odyseja M'!$G$2:$M$15,7,0),"")</f>
        <v/>
      </c>
      <c r="AI281" s="36" t="str">
        <f>IFERROR(VLOOKUP($A281,'Trudy M'!$K$2:$Q$18,7,0),"")</f>
        <v/>
      </c>
      <c r="AJ281" s="14" t="str">
        <f>IFERROR(VLOOKUP($A281,'H52 100 M'!$AC$6:$AI$201,7,0),"")</f>
        <v/>
      </c>
      <c r="AK281" s="14" t="str">
        <f>IFERROR(VLOOKUP($A281,'Azymut Orient M'!$O$2:$U$23,7,0),"")</f>
        <v/>
      </c>
      <c r="AL281" s="14" t="str">
        <f>IFERROR(VLOOKUP($A281,'Masakra TR100 M'!$AB$5:$AH$14,7,0),"")</f>
        <v/>
      </c>
      <c r="AM281" s="501">
        <f>MIN(COUNT(F281:W281)+MIN(COUNT(Z281:AL281)/2,2),6)</f>
        <v>0.5</v>
      </c>
      <c r="AN281" s="15">
        <f>COUNTIF(F281:W281,"=100")</f>
        <v>0</v>
      </c>
      <c r="AO281" s="15">
        <f>COUNTIF(Z281:AL281,"=50")</f>
        <v>0</v>
      </c>
    </row>
    <row r="282" spans="1:41">
      <c r="A282">
        <v>428</v>
      </c>
      <c r="B282" s="40" t="str">
        <f>VLOOKUP($A282,id!$C:$H,6,0)</f>
        <v>Brodowicz Tomasz</v>
      </c>
      <c r="C282" s="40">
        <f>VLOOKUP($A282,id!$C:$H,4,0)</f>
        <v>0</v>
      </c>
      <c r="D282" s="2">
        <f>IF(E281=E282,D281,ROW(B280))</f>
        <v>280</v>
      </c>
      <c r="E282" s="11">
        <f>LARGE(F282:Y282,1)+LARGE(F282:Y282,2)+IFERROR(LARGE(F282:Y282,3),0)+IFERROR(LARGE(F282:Y282,4),0)+IFERROR(LARGE(F282:Y282,5),0)+IFERROR(LARGE(F282:Y282,6),0)</f>
        <v>47.954481813076825</v>
      </c>
      <c r="F282" s="14"/>
      <c r="G282" s="14"/>
      <c r="H282" s="14"/>
      <c r="I282" s="14"/>
      <c r="J282" s="37"/>
      <c r="K282" s="16"/>
      <c r="L282" s="14">
        <f>IFERROR(VLOOKUP($A282,'Tropy M'!$O$2:$U$49,7,0),"")</f>
        <v>47.954481813076825</v>
      </c>
      <c r="M282" s="14" t="str">
        <f>IFERROR(VLOOKUP($A282,'Grassor TR300 M'!$CR$4:$CX$37,7,0),"")</f>
        <v/>
      </c>
      <c r="N282" s="14" t="str">
        <f>IFERROR(VLOOKUP($A282,'BO M'!$S$4:$Y$46,7,0),"")</f>
        <v/>
      </c>
      <c r="O282" s="14" t="str">
        <f>IFERROR(VLOOKUP($A282,'Szaga TR150 M'!$J$2:$P$22,7,0),"")</f>
        <v/>
      </c>
      <c r="P282" s="14" t="str">
        <f>IFERROR(VLOOKUP($A282,'Rajd Konwalii M'!$L$2:$R$48,7,0),"")</f>
        <v/>
      </c>
      <c r="Q282" s="14" t="str">
        <f>IFERROR(VLOOKUP($A282,'Korno M'!$BE$1:$BK$53,7,0),"")</f>
        <v/>
      </c>
      <c r="R282" s="14" t="str">
        <f>IFERROR(VLOOKUP($A282,'Abentojra M'!$J$1:$P$48,7,0),"")</f>
        <v/>
      </c>
      <c r="S282" s="14" t="str">
        <f>IFERROR(VLOOKUP($A282,'Mordownik M'!$P$5:$V$54,7,0),"")</f>
        <v/>
      </c>
      <c r="T282" s="14" t="str">
        <f>IFERROR(VLOOKUP($A282,'XI Kompas M'!$M$1:$S$35,7,0),"")</f>
        <v/>
      </c>
      <c r="U282" s="14" t="str">
        <f>IFERROR(VLOOKUP($A282,'H52 200 M'!$AL$6:$AR$102,7,0),"")</f>
        <v/>
      </c>
      <c r="V282" s="14" t="str">
        <f>IFERROR(VLOOKUP($A282,'XII Szago M'!$AH$2:$AN$67,7,0),"")</f>
        <v/>
      </c>
      <c r="W282" s="14" t="str">
        <f>IFERROR(VLOOKUP($A282,'Masakra TR200 M'!$AN$5:$AT$34,7,0),"")</f>
        <v/>
      </c>
      <c r="X282" s="10">
        <f>IFERROR(LARGE(Z282:AL282,1),0)+IFERROR(LARGE(Z282:AL282,2),0)</f>
        <v>0</v>
      </c>
      <c r="Y282" s="10">
        <f>IFERROR(LARGE(Z282:AL282,3),0)+IFERROR(LARGE(Z282:AL282,4),0)</f>
        <v>0</v>
      </c>
      <c r="Z282" s="14"/>
      <c r="AA282" s="36"/>
      <c r="AB282" s="36"/>
      <c r="AC282" s="14"/>
      <c r="AD282" s="14"/>
      <c r="AE282" s="14" t="str">
        <f>IFERROR(VLOOKUP($A282,'Grassor TR150 M'!$BL$4:$BR$10,7,0),"")</f>
        <v/>
      </c>
      <c r="AF282" s="36" t="str">
        <f>IFERROR(VLOOKUP($A282,'Pazur M'!$P$3:$V$29,7,0),"")</f>
        <v/>
      </c>
      <c r="AG282" s="14" t="str">
        <f>IFERROR(VLOOKUP($A282,'Szaga TR100 M'!$J$2:$P$25,7,0),"")</f>
        <v/>
      </c>
      <c r="AH282" s="36" t="str">
        <f>IFERROR(VLOOKUP($A282,'Odyseja M'!$G$2:$M$15,7,0),"")</f>
        <v/>
      </c>
      <c r="AI282" s="36" t="str">
        <f>IFERROR(VLOOKUP($A282,'Trudy M'!$K$2:$Q$18,7,0),"")</f>
        <v/>
      </c>
      <c r="AJ282" s="14" t="str">
        <f>IFERROR(VLOOKUP($A282,'H52 100 M'!$AC$6:$AI$201,7,0),"")</f>
        <v/>
      </c>
      <c r="AK282" s="14" t="str">
        <f>IFERROR(VLOOKUP($A282,'Azymut Orient M'!$O$2:$U$23,7,0),"")</f>
        <v/>
      </c>
      <c r="AL282" s="14" t="str">
        <f>IFERROR(VLOOKUP($A282,'Masakra TR100 M'!$AB$5:$AH$14,7,0),"")</f>
        <v/>
      </c>
      <c r="AM282" s="501">
        <f>MIN(COUNT(F282:W282)+MIN(COUNT(Z282:AL282)/2,2),6)</f>
        <v>1</v>
      </c>
      <c r="AN282" s="15">
        <f>COUNTIF(F282:W282,"=100")</f>
        <v>0</v>
      </c>
      <c r="AO282" s="15">
        <f>COUNTIF(Z282:AL282,"=50")</f>
        <v>0</v>
      </c>
    </row>
    <row r="283" spans="1:41">
      <c r="A283">
        <v>492</v>
      </c>
      <c r="B283" s="40" t="str">
        <f>VLOOKUP($A283,id!$C:$H,6,0)</f>
        <v>Dawidziak Jarosław</v>
      </c>
      <c r="C283" s="40" t="str">
        <f>VLOOKUP($A283,id!$C:$H,4,0)</f>
        <v>Ambit Racing Team</v>
      </c>
      <c r="D283" s="2">
        <f>IF(E282=E283,D282,ROW(B281))</f>
        <v>281</v>
      </c>
      <c r="E283" s="11">
        <f>LARGE(F283:Y283,1)+LARGE(F283:Y283,2)+IFERROR(LARGE(F283:Y283,3),0)+IFERROR(LARGE(F283:Y283,4),0)+IFERROR(LARGE(F283:Y283,5),0)+IFERROR(LARGE(F283:Y283,6),0)</f>
        <v>47.613065326633162</v>
      </c>
      <c r="F283" s="14"/>
      <c r="G283" s="14"/>
      <c r="H283" s="14"/>
      <c r="I283" s="14"/>
      <c r="J283" s="37"/>
      <c r="K283" s="16"/>
      <c r="L283" s="14"/>
      <c r="M283" s="14"/>
      <c r="N283" s="14"/>
      <c r="O283" s="14"/>
      <c r="P283" s="14">
        <f>IFERROR(VLOOKUP($A283,'Rajd Konwalii M'!$L$2:$R$48,7,0),"")</f>
        <v>47.613065326633162</v>
      </c>
      <c r="Q283" s="14" t="str">
        <f>IFERROR(VLOOKUP($A283,'Korno M'!$BE$1:$BK$53,7,0),"")</f>
        <v/>
      </c>
      <c r="R283" s="14" t="str">
        <f>IFERROR(VLOOKUP($A283,'Abentojra M'!$J$1:$P$48,7,0),"")</f>
        <v/>
      </c>
      <c r="S283" s="14" t="str">
        <f>IFERROR(VLOOKUP($A283,'Mordownik M'!$P$5:$V$54,7,0),"")</f>
        <v/>
      </c>
      <c r="T283" s="14" t="str">
        <f>IFERROR(VLOOKUP($A283,'XI Kompas M'!$M$1:$S$35,7,0),"")</f>
        <v/>
      </c>
      <c r="U283" s="14" t="str">
        <f>IFERROR(VLOOKUP($A283,'H52 200 M'!$AL$6:$AR$102,7,0),"")</f>
        <v/>
      </c>
      <c r="V283" s="14" t="str">
        <f>IFERROR(VLOOKUP($A283,'XII Szago M'!$AH$2:$AN$67,7,0),"")</f>
        <v/>
      </c>
      <c r="W283" s="14" t="str">
        <f>IFERROR(VLOOKUP($A283,'Masakra TR200 M'!$AN$5:$AT$34,7,0),"")</f>
        <v/>
      </c>
      <c r="X283" s="10">
        <f>IFERROR(LARGE(Z283:AL283,1),0)+IFERROR(LARGE(Z283:AL283,2),0)</f>
        <v>0</v>
      </c>
      <c r="Y283" s="10">
        <f>IFERROR(LARGE(Z283:AL283,3),0)+IFERROR(LARGE(Z283:AL283,4),0)</f>
        <v>0</v>
      </c>
      <c r="Z283" s="14"/>
      <c r="AA283" s="36"/>
      <c r="AB283" s="36"/>
      <c r="AC283" s="14"/>
      <c r="AD283" s="14"/>
      <c r="AE283" s="14"/>
      <c r="AF283" s="36"/>
      <c r="AG283" s="14"/>
      <c r="AH283" s="36" t="str">
        <f>IFERROR(VLOOKUP($A283,'Odyseja M'!$G$2:$M$15,7,0),"")</f>
        <v/>
      </c>
      <c r="AI283" s="36" t="str">
        <f>IFERROR(VLOOKUP($A283,'Trudy M'!$K$2:$Q$18,7,0),"")</f>
        <v/>
      </c>
      <c r="AJ283" s="14" t="str">
        <f>IFERROR(VLOOKUP($A283,'H52 100 M'!$AC$6:$AI$201,7,0),"")</f>
        <v/>
      </c>
      <c r="AK283" s="14" t="str">
        <f>IFERROR(VLOOKUP($A283,'Azymut Orient M'!$O$2:$U$23,7,0),"")</f>
        <v/>
      </c>
      <c r="AL283" s="14" t="str">
        <f>IFERROR(VLOOKUP($A283,'Masakra TR100 M'!$AB$5:$AH$14,7,0),"")</f>
        <v/>
      </c>
      <c r="AM283" s="501">
        <f>MIN(COUNT(F283:W283)+MIN(COUNT(Z283:AL283)/2,2),6)</f>
        <v>1</v>
      </c>
      <c r="AN283" s="15">
        <f>COUNTIF(F283:W283,"=100")</f>
        <v>0</v>
      </c>
      <c r="AO283" s="15">
        <f>COUNTIF(Z283:AL283,"=50")</f>
        <v>0</v>
      </c>
    </row>
    <row r="284" spans="1:41">
      <c r="A284">
        <v>348</v>
      </c>
      <c r="B284" s="40" t="str">
        <f>VLOOKUP($A284,id!$C:$H,6,0)</f>
        <v>Iwanowski Łukasz</v>
      </c>
      <c r="C284" s="40">
        <f>VLOOKUP($A284,id!$C:$H,4,0)</f>
        <v>0</v>
      </c>
      <c r="D284" s="2">
        <f>IF(E283=E284,D283,ROW(B282))</f>
        <v>282</v>
      </c>
      <c r="E284" s="11">
        <f>LARGE(F284:Y284,1)+LARGE(F284:Y284,2)+IFERROR(LARGE(F284:Y284,3),0)+IFERROR(LARGE(F284:Y284,4),0)+IFERROR(LARGE(F284:Y284,5),0)+IFERROR(LARGE(F284:Y284,6),0)</f>
        <v>47.448161342338871</v>
      </c>
      <c r="F284" s="14"/>
      <c r="G284" s="14" t="str">
        <f>IFERROR(VLOOKUP($A284,'Złoto M'!AO:AU,7,0),"")</f>
        <v/>
      </c>
      <c r="H284" s="14" t="str">
        <f>IFERROR(VLOOKUP($A284,'H51 200 M'!$AL$6:$AS$99,7,0),"")</f>
        <v/>
      </c>
      <c r="I284" s="14" t="str">
        <f>IFERROR(VLOOKUP($A284,'Dymno M'!$BD$3:$BJ$49,7,0),"")</f>
        <v/>
      </c>
      <c r="J284" s="37" t="str">
        <f>IFERROR(VLOOKUP($A284,'X Kompas M'!$L$2:$R$29,7,0),"")</f>
        <v/>
      </c>
      <c r="K284" s="16" t="str">
        <f>IFERROR(VLOOKUP($A284,'Dukty M'!$BH$2:$BN$42,7,0),"")</f>
        <v/>
      </c>
      <c r="L284" s="14">
        <f>IFERROR(VLOOKUP($A284,'Tropy M'!$O$2:$U$49,7,0),"")</f>
        <v>44.193839930337994</v>
      </c>
      <c r="M284" s="14" t="str">
        <f>IFERROR(VLOOKUP($A284,'Grassor TR300 M'!$CR$4:$CX$37,7,0),"")</f>
        <v/>
      </c>
      <c r="N284" s="14" t="str">
        <f>IFERROR(VLOOKUP($A284,'BO M'!$S$4:$Y$46,7,0),"")</f>
        <v/>
      </c>
      <c r="O284" s="14" t="str">
        <f>IFERROR(VLOOKUP($A284,'Szaga TR150 M'!$J$2:$P$22,7,0),"")</f>
        <v/>
      </c>
      <c r="P284" s="14" t="str">
        <f>IFERROR(VLOOKUP($A284,'Rajd Konwalii M'!$L$2:$R$48,7,0),"")</f>
        <v/>
      </c>
      <c r="Q284" s="14" t="str">
        <f>IFERROR(VLOOKUP($A284,'Korno M'!$BE$1:$BK$53,7,0),"")</f>
        <v/>
      </c>
      <c r="R284" s="14" t="str">
        <f>IFERROR(VLOOKUP($A284,'Abentojra M'!$J$1:$P$48,7,0),"")</f>
        <v/>
      </c>
      <c r="S284" s="14" t="str">
        <f>IFERROR(VLOOKUP($A284,'Mordownik M'!$P$5:$V$54,7,0),"")</f>
        <v/>
      </c>
      <c r="T284" s="14" t="str">
        <f>IFERROR(VLOOKUP($A284,'XI Kompas M'!$M$1:$S$35,7,0),"")</f>
        <v/>
      </c>
      <c r="U284" s="14" t="str">
        <f>IFERROR(VLOOKUP($A284,'H52 200 M'!$AL$6:$AR$102,7,0),"")</f>
        <v/>
      </c>
      <c r="V284" s="14" t="str">
        <f>IFERROR(VLOOKUP($A284,'XII Szago M'!$AH$2:$AN$67,7,0),"")</f>
        <v/>
      </c>
      <c r="W284" s="14" t="str">
        <f>IFERROR(VLOOKUP($A284,'Masakra TR200 M'!$AN$5:$AT$34,7,0),"")</f>
        <v/>
      </c>
      <c r="X284" s="10">
        <f>IFERROR(LARGE(Z284:AL284,1),0)+IFERROR(LARGE(Z284:AL284,2),0)</f>
        <v>3.2543214120008792</v>
      </c>
      <c r="Y284" s="10">
        <f>IFERROR(LARGE(Z284:AL284,3),0)+IFERROR(LARGE(Z284:AL284,4),0)</f>
        <v>0</v>
      </c>
      <c r="Z284" s="14" t="str">
        <f>IFERROR(VLOOKUP(A284,'Wiosenne 360 M'!$L$2:$R$18,7,0),"")</f>
        <v/>
      </c>
      <c r="AA284" s="36"/>
      <c r="AB284" s="36"/>
      <c r="AC284" s="14">
        <f>IFERROR(VLOOKUP($A284,'H51 100 M'!$AC$6:$AJ$153,7,0),"")</f>
        <v>3.2543214120008792</v>
      </c>
      <c r="AD284" s="14" t="str">
        <f>IFERROR(VLOOKUP($A284,'Harce M'!$K$6:$Q$26,7,0),"")</f>
        <v/>
      </c>
      <c r="AE284" s="14" t="str">
        <f>IFERROR(VLOOKUP($A284,'Grassor TR150 M'!$BL$4:$BR$10,7,0),"")</f>
        <v/>
      </c>
      <c r="AF284" s="36" t="str">
        <f>IFERROR(VLOOKUP($A284,'Pazur M'!$P$3:$V$29,7,0),"")</f>
        <v/>
      </c>
      <c r="AG284" s="14" t="str">
        <f>IFERROR(VLOOKUP($A284,'Szaga TR100 M'!$J$2:$P$25,7,0),"")</f>
        <v/>
      </c>
      <c r="AH284" s="36" t="str">
        <f>IFERROR(VLOOKUP($A284,'Odyseja M'!$G$2:$M$15,7,0),"")</f>
        <v/>
      </c>
      <c r="AI284" s="36" t="str">
        <f>IFERROR(VLOOKUP($A284,'Trudy M'!$K$2:$Q$18,7,0),"")</f>
        <v/>
      </c>
      <c r="AJ284" s="14" t="str">
        <f>IFERROR(VLOOKUP($A284,'H52 100 M'!$AC$6:$AI$201,7,0),"")</f>
        <v/>
      </c>
      <c r="AK284" s="14" t="str">
        <f>IFERROR(VLOOKUP($A284,'Azymut Orient M'!$O$2:$U$23,7,0),"")</f>
        <v/>
      </c>
      <c r="AL284" s="14" t="str">
        <f>IFERROR(VLOOKUP($A284,'Masakra TR100 M'!$AB$5:$AH$14,7,0),"")</f>
        <v/>
      </c>
      <c r="AM284" s="501">
        <f>MIN(COUNT(F284:W284)+MIN(COUNT(Z284:AL284)/2,2),6)</f>
        <v>1.5</v>
      </c>
      <c r="AN284" s="15">
        <f>COUNTIF(F284:W284,"=100")</f>
        <v>0</v>
      </c>
      <c r="AO284" s="15">
        <f>COUNTIF(Z284:AL284,"=50")</f>
        <v>0</v>
      </c>
    </row>
    <row r="285" spans="1:41">
      <c r="A285">
        <v>555</v>
      </c>
      <c r="B285" s="40" t="str">
        <f>VLOOKUP($A285,id!$C:$H,6,0)</f>
        <v>Muchowicz Marcin</v>
      </c>
      <c r="C285" s="40" t="str">
        <f>VLOOKUP($A285,id!$C:$H,4,0)</f>
        <v>TEAM Skauting Jurajski</v>
      </c>
      <c r="D285" s="2">
        <f>IF(E284=E285,D284,ROW(B283))</f>
        <v>283</v>
      </c>
      <c r="E285" s="11">
        <f>LARGE(F285:Y285,1)+LARGE(F285:Y285,2)+IFERROR(LARGE(F285:Y285,3),0)+IFERROR(LARGE(F285:Y285,4),0)+IFERROR(LARGE(F285:Y285,5),0)+IFERROR(LARGE(F285:Y285,6),0)</f>
        <v>47.293752862053154</v>
      </c>
      <c r="F285" s="14"/>
      <c r="G285" s="14"/>
      <c r="H285" s="14"/>
      <c r="I285" s="14"/>
      <c r="J285" s="37"/>
      <c r="K285" s="16"/>
      <c r="L285" s="14"/>
      <c r="M285" s="14"/>
      <c r="N285" s="14" t="str">
        <f>IFERROR(VLOOKUP($A285,'BO M'!$S$4:$Y$46,7,0),"")</f>
        <v/>
      </c>
      <c r="O285" s="14" t="str">
        <f>IFERROR(VLOOKUP($A285,'Szaga TR150 M'!$J$2:$P$22,7,0),"")</f>
        <v/>
      </c>
      <c r="P285" s="14" t="str">
        <f>IFERROR(VLOOKUP($A285,'Rajd Konwalii M'!$L$2:$R$48,7,0),"")</f>
        <v/>
      </c>
      <c r="Q285" s="14" t="str">
        <f>IFERROR(VLOOKUP($A285,'Korno M'!$BE$1:$BK$53,7,0),"")</f>
        <v/>
      </c>
      <c r="R285" s="14" t="str">
        <f>IFERROR(VLOOKUP($A285,'Abentojra M'!$J$1:$P$48,7,0),"")</f>
        <v/>
      </c>
      <c r="S285" s="14">
        <f>IFERROR(VLOOKUP($A285,'Mordownik M'!$P$5:$V$54,7,0),"")</f>
        <v>47.293752862053154</v>
      </c>
      <c r="T285" s="14" t="str">
        <f>IFERROR(VLOOKUP($A285,'XI Kompas M'!$M$1:$S$35,7,0),"")</f>
        <v/>
      </c>
      <c r="U285" s="14" t="str">
        <f>IFERROR(VLOOKUP($A285,'H52 200 M'!$AL$6:$AR$102,7,0),"")</f>
        <v/>
      </c>
      <c r="V285" s="14" t="str">
        <f>IFERROR(VLOOKUP($A285,'XII Szago M'!$AH$2:$AN$67,7,0),"")</f>
        <v/>
      </c>
      <c r="W285" s="14" t="str">
        <f>IFERROR(VLOOKUP($A285,'Masakra TR200 M'!$AN$5:$AT$34,7,0),"")</f>
        <v/>
      </c>
      <c r="X285" s="10">
        <f>IFERROR(LARGE(Z285:AL285,1),0)+IFERROR(LARGE(Z285:AL285,2),0)</f>
        <v>0</v>
      </c>
      <c r="Y285" s="10">
        <f>IFERROR(LARGE(Z285:AL285,3),0)+IFERROR(LARGE(Z285:AL285,4),0)</f>
        <v>0</v>
      </c>
      <c r="Z285" s="14"/>
      <c r="AA285" s="36"/>
      <c r="AB285" s="36"/>
      <c r="AC285" s="14"/>
      <c r="AD285" s="14"/>
      <c r="AE285" s="14"/>
      <c r="AF285" s="36" t="str">
        <f>IFERROR(VLOOKUP($A285,'Pazur M'!$P$3:$V$29,7,0),"")</f>
        <v/>
      </c>
      <c r="AG285" s="14" t="str">
        <f>IFERROR(VLOOKUP($A285,'Szaga TR100 M'!$J$2:$P$25,7,0),"")</f>
        <v/>
      </c>
      <c r="AH285" s="36" t="str">
        <f>IFERROR(VLOOKUP($A285,'Odyseja M'!$G$2:$M$15,7,0),"")</f>
        <v/>
      </c>
      <c r="AI285" s="36" t="str">
        <f>IFERROR(VLOOKUP($A285,'Trudy M'!$K$2:$Q$18,7,0),"")</f>
        <v/>
      </c>
      <c r="AJ285" s="14" t="str">
        <f>IFERROR(VLOOKUP($A285,'H52 100 M'!$AC$6:$AI$201,7,0),"")</f>
        <v/>
      </c>
      <c r="AK285" s="14" t="str">
        <f>IFERROR(VLOOKUP($A285,'Azymut Orient M'!$O$2:$U$23,7,0),"")</f>
        <v/>
      </c>
      <c r="AL285" s="14" t="str">
        <f>IFERROR(VLOOKUP($A285,'Masakra TR100 M'!$AB$5:$AH$14,7,0),"")</f>
        <v/>
      </c>
      <c r="AM285" s="501">
        <f>MIN(COUNT(F285:W285)+MIN(COUNT(Z285:AL285)/2,2),6)</f>
        <v>1</v>
      </c>
      <c r="AN285" s="15">
        <f>COUNTIF(F285:W285,"=100")</f>
        <v>0</v>
      </c>
      <c r="AO285" s="15">
        <f>COUNTIF(Z285:AL285,"=50")</f>
        <v>0</v>
      </c>
    </row>
    <row r="286" spans="1:41">
      <c r="A286">
        <v>556</v>
      </c>
      <c r="B286" s="40" t="str">
        <f>VLOOKUP($A286,id!$C:$H,6,0)</f>
        <v>Myga Sylwester</v>
      </c>
      <c r="C286" s="40" t="str">
        <f>VLOOKUP($A286,id!$C:$H,4,0)</f>
        <v>TEAM Skauting Jurajski</v>
      </c>
      <c r="D286" s="2">
        <f>IF(E285=E286,D285,ROW(B284))</f>
        <v>283</v>
      </c>
      <c r="E286" s="11">
        <f>LARGE(F286:Y286,1)+LARGE(F286:Y286,2)+IFERROR(LARGE(F286:Y286,3),0)+IFERROR(LARGE(F286:Y286,4),0)+IFERROR(LARGE(F286:Y286,5),0)+IFERROR(LARGE(F286:Y286,6),0)</f>
        <v>47.293752862053154</v>
      </c>
      <c r="F286" s="14"/>
      <c r="G286" s="14"/>
      <c r="H286" s="14"/>
      <c r="I286" s="14"/>
      <c r="J286" s="37"/>
      <c r="K286" s="16"/>
      <c r="L286" s="14"/>
      <c r="M286" s="14"/>
      <c r="N286" s="14" t="str">
        <f>IFERROR(VLOOKUP($A286,'BO M'!$S$4:$Y$46,7,0),"")</f>
        <v/>
      </c>
      <c r="O286" s="14" t="str">
        <f>IFERROR(VLOOKUP($A286,'Szaga TR150 M'!$J$2:$P$22,7,0),"")</f>
        <v/>
      </c>
      <c r="P286" s="14" t="str">
        <f>IFERROR(VLOOKUP($A286,'Rajd Konwalii M'!$L$2:$R$48,7,0),"")</f>
        <v/>
      </c>
      <c r="Q286" s="14" t="str">
        <f>IFERROR(VLOOKUP($A286,'Korno M'!$BE$1:$BK$53,7,0),"")</f>
        <v/>
      </c>
      <c r="R286" s="14" t="str">
        <f>IFERROR(VLOOKUP($A286,'Abentojra M'!$J$1:$P$48,7,0),"")</f>
        <v/>
      </c>
      <c r="S286" s="14">
        <f>IFERROR(VLOOKUP($A286,'Mordownik M'!$P$5:$V$54,7,0),"")</f>
        <v>47.293752862053154</v>
      </c>
      <c r="T286" s="14" t="str">
        <f>IFERROR(VLOOKUP($A286,'XI Kompas M'!$M$1:$S$35,7,0),"")</f>
        <v/>
      </c>
      <c r="U286" s="14" t="str">
        <f>IFERROR(VLOOKUP($A286,'H52 200 M'!$AL$6:$AR$102,7,0),"")</f>
        <v/>
      </c>
      <c r="V286" s="14" t="str">
        <f>IFERROR(VLOOKUP($A286,'XII Szago M'!$AH$2:$AN$67,7,0),"")</f>
        <v/>
      </c>
      <c r="W286" s="14" t="str">
        <f>IFERROR(VLOOKUP($A286,'Masakra TR200 M'!$AN$5:$AT$34,7,0),"")</f>
        <v/>
      </c>
      <c r="X286" s="10">
        <f>IFERROR(LARGE(Z286:AL286,1),0)+IFERROR(LARGE(Z286:AL286,2),0)</f>
        <v>0</v>
      </c>
      <c r="Y286" s="10">
        <f>IFERROR(LARGE(Z286:AL286,3),0)+IFERROR(LARGE(Z286:AL286,4),0)</f>
        <v>0</v>
      </c>
      <c r="Z286" s="14"/>
      <c r="AA286" s="36"/>
      <c r="AB286" s="36"/>
      <c r="AC286" s="14"/>
      <c r="AD286" s="14"/>
      <c r="AE286" s="14"/>
      <c r="AF286" s="36" t="str">
        <f>IFERROR(VLOOKUP($A286,'Pazur M'!$P$3:$V$29,7,0),"")</f>
        <v/>
      </c>
      <c r="AG286" s="14" t="str">
        <f>IFERROR(VLOOKUP($A286,'Szaga TR100 M'!$J$2:$P$25,7,0),"")</f>
        <v/>
      </c>
      <c r="AH286" s="36" t="str">
        <f>IFERROR(VLOOKUP($A286,'Odyseja M'!$G$2:$M$15,7,0),"")</f>
        <v/>
      </c>
      <c r="AI286" s="36" t="str">
        <f>IFERROR(VLOOKUP($A286,'Trudy M'!$K$2:$Q$18,7,0),"")</f>
        <v/>
      </c>
      <c r="AJ286" s="14" t="str">
        <f>IFERROR(VLOOKUP($A286,'H52 100 M'!$AC$6:$AI$201,7,0),"")</f>
        <v/>
      </c>
      <c r="AK286" s="14" t="str">
        <f>IFERROR(VLOOKUP($A286,'Azymut Orient M'!$O$2:$U$23,7,0),"")</f>
        <v/>
      </c>
      <c r="AL286" s="14" t="str">
        <f>IFERROR(VLOOKUP($A286,'Masakra TR100 M'!$AB$5:$AH$14,7,0),"")</f>
        <v/>
      </c>
      <c r="AM286" s="501">
        <f>MIN(COUNT(F286:W286)+MIN(COUNT(Z286:AL286)/2,2),6)</f>
        <v>1</v>
      </c>
      <c r="AN286" s="15">
        <f>COUNTIF(F286:W286,"=100")</f>
        <v>0</v>
      </c>
      <c r="AO286" s="15">
        <f>COUNTIF(Z286:AL286,"=50")</f>
        <v>0</v>
      </c>
    </row>
    <row r="287" spans="1:41">
      <c r="A287">
        <v>315</v>
      </c>
      <c r="B287" s="40" t="str">
        <f>VLOOKUP($A287,id!$C:$H,6,0)</f>
        <v>Zawisza Dariusz</v>
      </c>
      <c r="C287" s="40" t="str">
        <f>VLOOKUP($A287,id!$C:$H,4,0)</f>
        <v>BCT TEAM</v>
      </c>
      <c r="D287" s="2">
        <f>IF(E286=E287,D286,ROW(B285))</f>
        <v>285</v>
      </c>
      <c r="E287" s="11">
        <f>LARGE(F287:Y287,1)+LARGE(F287:Y287,2)+IFERROR(LARGE(F287:Y287,3),0)+IFERROR(LARGE(F287:Y287,4),0)+IFERROR(LARGE(F287:Y287,5),0)+IFERROR(LARGE(F287:Y287,6),0)</f>
        <v>47.080965426602852</v>
      </c>
      <c r="F287" s="14"/>
      <c r="G287" s="14" t="str">
        <f>IFERROR(VLOOKUP($A287,'Złoto M'!AO:AU,7,0),"")</f>
        <v/>
      </c>
      <c r="H287" s="14" t="str">
        <f>IFERROR(VLOOKUP($A287,'H51 200 M'!$AL$6:$AS$99,7,0),"")</f>
        <v/>
      </c>
      <c r="I287" s="14" t="str">
        <f>IFERROR(VLOOKUP($A287,'Dymno M'!$BD$3:$BJ$49,7,0),"")</f>
        <v/>
      </c>
      <c r="J287" s="37" t="str">
        <f>IFERROR(VLOOKUP($A287,'X Kompas M'!$L$2:$R$29,7,0),"")</f>
        <v/>
      </c>
      <c r="K287" s="16" t="str">
        <f>IFERROR(VLOOKUP($A287,'Dukty M'!$BH$2:$BN$42,7,0),"")</f>
        <v/>
      </c>
      <c r="L287" s="14" t="str">
        <f>IFERROR(VLOOKUP($A287,'Tropy M'!$O$2:$U$49,7,0),"")</f>
        <v/>
      </c>
      <c r="M287" s="14" t="str">
        <f>IFERROR(VLOOKUP($A287,'Grassor TR300 M'!$CR$4:$CX$37,7,0),"")</f>
        <v/>
      </c>
      <c r="N287" s="14" t="str">
        <f>IFERROR(VLOOKUP($A287,'BO M'!$S$4:$Y$46,7,0),"")</f>
        <v/>
      </c>
      <c r="O287" s="14" t="str">
        <f>IFERROR(VLOOKUP($A287,'Szaga TR150 M'!$J$2:$P$22,7,0),"")</f>
        <v/>
      </c>
      <c r="P287" s="14" t="str">
        <f>IFERROR(VLOOKUP($A287,'Rajd Konwalii M'!$L$2:$R$48,7,0),"")</f>
        <v/>
      </c>
      <c r="Q287" s="14" t="str">
        <f>IFERROR(VLOOKUP($A287,'Korno M'!$BE$1:$BK$53,7,0),"")</f>
        <v/>
      </c>
      <c r="R287" s="14" t="str">
        <f>IFERROR(VLOOKUP($A287,'Abentojra M'!$J$1:$P$48,7,0),"")</f>
        <v/>
      </c>
      <c r="S287" s="14" t="str">
        <f>IFERROR(VLOOKUP($A287,'Mordownik M'!$P$5:$V$54,7,0),"")</f>
        <v/>
      </c>
      <c r="T287" s="14" t="str">
        <f>IFERROR(VLOOKUP($A287,'XI Kompas M'!$M$1:$S$35,7,0),"")</f>
        <v/>
      </c>
      <c r="U287" s="14" t="str">
        <f>IFERROR(VLOOKUP($A287,'H52 200 M'!$AL$6:$AR$102,7,0),"")</f>
        <v/>
      </c>
      <c r="V287" s="14" t="str">
        <f>IFERROR(VLOOKUP($A287,'XII Szago M'!$AH$2:$AN$67,7,0),"")</f>
        <v/>
      </c>
      <c r="W287" s="14" t="str">
        <f>IFERROR(VLOOKUP($A287,'Masakra TR200 M'!$AN$5:$AT$34,7,0),"")</f>
        <v/>
      </c>
      <c r="X287" s="10">
        <f>IFERROR(LARGE(Z287:AL287,1),0)+IFERROR(LARGE(Z287:AL287,2),0)</f>
        <v>47.080965426602852</v>
      </c>
      <c r="Y287" s="10">
        <f>IFERROR(LARGE(Z287:AL287,3),0)+IFERROR(LARGE(Z287:AL287,4),0)</f>
        <v>0</v>
      </c>
      <c r="Z287" s="14" t="str">
        <f>IFERROR(VLOOKUP(A287,'Wiosenne 360 M'!$L$2:$R$18,7,0),"")</f>
        <v/>
      </c>
      <c r="AA287" s="36"/>
      <c r="AB287" s="36"/>
      <c r="AC287" s="14">
        <f>IFERROR(VLOOKUP($A287,'H51 100 M'!$AC$6:$AJ$153,7,0),"")</f>
        <v>10.990102568491315</v>
      </c>
      <c r="AD287" s="14" t="str">
        <f>IFERROR(VLOOKUP($A287,'Harce M'!$K$6:$Q$26,7,0),"")</f>
        <v/>
      </c>
      <c r="AE287" s="14" t="str">
        <f>IFERROR(VLOOKUP($A287,'Grassor TR150 M'!$BL$4:$BR$10,7,0),"")</f>
        <v/>
      </c>
      <c r="AF287" s="36" t="str">
        <f>IFERROR(VLOOKUP($A287,'Pazur M'!$P$3:$V$29,7,0),"")</f>
        <v/>
      </c>
      <c r="AG287" s="14" t="str">
        <f>IFERROR(VLOOKUP($A287,'Szaga TR100 M'!$J$2:$P$25,7,0),"")</f>
        <v/>
      </c>
      <c r="AH287" s="36" t="str">
        <f>IFERROR(VLOOKUP($A287,'Odyseja M'!$G$2:$M$15,7,0),"")</f>
        <v/>
      </c>
      <c r="AI287" s="36" t="str">
        <f>IFERROR(VLOOKUP($A287,'Trudy M'!$K$2:$Q$18,7,0),"")</f>
        <v/>
      </c>
      <c r="AJ287" s="14">
        <f>IFERROR(VLOOKUP($A287,'H52 100 M'!$AC$6:$AI$201,7,0),"")</f>
        <v>36.090862858111535</v>
      </c>
      <c r="AK287" s="14" t="str">
        <f>IFERROR(VLOOKUP($A287,'Azymut Orient M'!$O$2:$U$23,7,0),"")</f>
        <v/>
      </c>
      <c r="AL287" s="14" t="str">
        <f>IFERROR(VLOOKUP($A287,'Masakra TR100 M'!$AB$5:$AH$14,7,0),"")</f>
        <v/>
      </c>
      <c r="AM287" s="501">
        <f>MIN(COUNT(F287:W287)+MIN(COUNT(Z287:AL287)/2,2),6)</f>
        <v>1</v>
      </c>
      <c r="AN287" s="15">
        <f>COUNTIF(F287:W287,"=100")</f>
        <v>0</v>
      </c>
      <c r="AO287" s="15">
        <f>COUNTIF(Z287:AL287,"=50")</f>
        <v>0</v>
      </c>
    </row>
    <row r="288" spans="1:41">
      <c r="A288">
        <v>314</v>
      </c>
      <c r="B288" s="40" t="str">
        <f>VLOOKUP($A288,id!$C:$H,6,0)</f>
        <v>Jankowski Maciej</v>
      </c>
      <c r="C288" s="40" t="str">
        <f>VLOOKUP($A288,id!$C:$H,4,0)</f>
        <v>GR3miasto</v>
      </c>
      <c r="D288" s="2">
        <f>IF(E287=E288,D287,ROW(B286))</f>
        <v>286</v>
      </c>
      <c r="E288" s="11">
        <f>LARGE(F288:Y288,1)+LARGE(F288:Y288,2)+IFERROR(LARGE(F288:Y288,3),0)+IFERROR(LARGE(F288:Y288,4),0)+IFERROR(LARGE(F288:Y288,5),0)+IFERROR(LARGE(F288:Y288,6),0)</f>
        <v>47.051730347231519</v>
      </c>
      <c r="F288" s="14"/>
      <c r="G288" s="14" t="str">
        <f>IFERROR(VLOOKUP($A288,'Złoto M'!AO:AU,7,0),"")</f>
        <v/>
      </c>
      <c r="H288" s="14" t="str">
        <f>IFERROR(VLOOKUP($A288,'H51 200 M'!$AL$6:$AS$99,7,0),"")</f>
        <v/>
      </c>
      <c r="I288" s="14" t="str">
        <f>IFERROR(VLOOKUP($A288,'Dymno M'!$BD$3:$BJ$49,7,0),"")</f>
        <v/>
      </c>
      <c r="J288" s="37" t="str">
        <f>IFERROR(VLOOKUP($A288,'X Kompas M'!$L$2:$R$29,7,0),"")</f>
        <v/>
      </c>
      <c r="K288" s="16" t="str">
        <f>IFERROR(VLOOKUP($A288,'Dukty M'!$BH$2:$BN$42,7,0),"")</f>
        <v/>
      </c>
      <c r="L288" s="14" t="str">
        <f>IFERROR(VLOOKUP($A288,'Tropy M'!$O$2:$U$49,7,0),"")</f>
        <v/>
      </c>
      <c r="M288" s="14" t="str">
        <f>IFERROR(VLOOKUP($A288,'Grassor TR300 M'!$CR$4:$CX$37,7,0),"")</f>
        <v/>
      </c>
      <c r="N288" s="14" t="str">
        <f>IFERROR(VLOOKUP($A288,'BO M'!$S$4:$Y$46,7,0),"")</f>
        <v/>
      </c>
      <c r="O288" s="14" t="str">
        <f>IFERROR(VLOOKUP($A288,'Szaga TR150 M'!$J$2:$P$22,7,0),"")</f>
        <v/>
      </c>
      <c r="P288" s="14" t="str">
        <f>IFERROR(VLOOKUP($A288,'Rajd Konwalii M'!$L$2:$R$48,7,0),"")</f>
        <v/>
      </c>
      <c r="Q288" s="14" t="str">
        <f>IFERROR(VLOOKUP($A288,'Korno M'!$BE$1:$BK$53,7,0),"")</f>
        <v/>
      </c>
      <c r="R288" s="14" t="str">
        <f>IFERROR(VLOOKUP($A288,'Abentojra M'!$J$1:$P$48,7,0),"")</f>
        <v/>
      </c>
      <c r="S288" s="14" t="str">
        <f>IFERROR(VLOOKUP($A288,'Mordownik M'!$P$5:$V$54,7,0),"")</f>
        <v/>
      </c>
      <c r="T288" s="14" t="str">
        <f>IFERROR(VLOOKUP($A288,'XI Kompas M'!$M$1:$S$35,7,0),"")</f>
        <v/>
      </c>
      <c r="U288" s="14" t="str">
        <f>IFERROR(VLOOKUP($A288,'H52 200 M'!$AL$6:$AR$102,7,0),"")</f>
        <v/>
      </c>
      <c r="V288" s="14" t="str">
        <f>IFERROR(VLOOKUP($A288,'XII Szago M'!$AH$2:$AN$67,7,0),"")</f>
        <v/>
      </c>
      <c r="W288" s="14" t="str">
        <f>IFERROR(VLOOKUP($A288,'Masakra TR200 M'!$AN$5:$AT$34,7,0),"")</f>
        <v/>
      </c>
      <c r="X288" s="10">
        <f>IFERROR(LARGE(Z288:AL288,1),0)+IFERROR(LARGE(Z288:AL288,2),0)</f>
        <v>47.051730347231519</v>
      </c>
      <c r="Y288" s="10">
        <f>IFERROR(LARGE(Z288:AL288,3),0)+IFERROR(LARGE(Z288:AL288,4),0)</f>
        <v>0</v>
      </c>
      <c r="Z288" s="14" t="str">
        <f>IFERROR(VLOOKUP(A288,'Wiosenne 360 M'!$L$2:$R$18,7,0),"")</f>
        <v/>
      </c>
      <c r="AA288" s="36"/>
      <c r="AB288" s="36"/>
      <c r="AC288" s="14">
        <f>IFERROR(VLOOKUP($A288,'H51 100 M'!$AC$6:$AJ$153,7,0),"")</f>
        <v>10.991432244250488</v>
      </c>
      <c r="AD288" s="14" t="str">
        <f>IFERROR(VLOOKUP($A288,'Harce M'!$K$6:$Q$26,7,0),"")</f>
        <v/>
      </c>
      <c r="AE288" s="14" t="str">
        <f>IFERROR(VLOOKUP($A288,'Grassor TR150 M'!$BL$4:$BR$10,7,0),"")</f>
        <v/>
      </c>
      <c r="AF288" s="36" t="str">
        <f>IFERROR(VLOOKUP($A288,'Pazur M'!$P$3:$V$29,7,0),"")</f>
        <v/>
      </c>
      <c r="AG288" s="14" t="str">
        <f>IFERROR(VLOOKUP($A288,'Szaga TR100 M'!$J$2:$P$25,7,0),"")</f>
        <v/>
      </c>
      <c r="AH288" s="36" t="str">
        <f>IFERROR(VLOOKUP($A288,'Odyseja M'!$G$2:$M$15,7,0),"")</f>
        <v/>
      </c>
      <c r="AI288" s="36" t="str">
        <f>IFERROR(VLOOKUP($A288,'Trudy M'!$K$2:$Q$18,7,0),"")</f>
        <v/>
      </c>
      <c r="AJ288" s="14">
        <f>IFERROR(VLOOKUP($A288,'H52 100 M'!$AC$6:$AI$201,7,0),"")</f>
        <v>36.060298102981029</v>
      </c>
      <c r="AK288" s="14" t="str">
        <f>IFERROR(VLOOKUP($A288,'Azymut Orient M'!$O$2:$U$23,7,0),"")</f>
        <v/>
      </c>
      <c r="AL288" s="14" t="str">
        <f>IFERROR(VLOOKUP($A288,'Masakra TR100 M'!$AB$5:$AH$14,7,0),"")</f>
        <v/>
      </c>
      <c r="AM288" s="501">
        <f>MIN(COUNT(F288:W288)+MIN(COUNT(Z288:AL288)/2,2),6)</f>
        <v>1</v>
      </c>
      <c r="AN288" s="15">
        <f>COUNTIF(F288:W288,"=100")</f>
        <v>0</v>
      </c>
      <c r="AO288" s="15">
        <f>COUNTIF(Z288:AL288,"=50")</f>
        <v>0</v>
      </c>
    </row>
    <row r="289" spans="1:41">
      <c r="A289">
        <v>223</v>
      </c>
      <c r="B289" s="40" t="str">
        <f>VLOOKUP($A289,id!$C:$H,6,0)</f>
        <v>Wasilewski Krzysztof</v>
      </c>
      <c r="C289" s="40" t="str">
        <f>VLOOKUP($A289,id!$C:$H,4,0)</f>
        <v>Masterlease</v>
      </c>
      <c r="D289" s="2">
        <f>IF(E288=E289,D288,ROW(B287))</f>
        <v>287</v>
      </c>
      <c r="E289" s="11">
        <f>LARGE(F289:Y289,1)+LARGE(F289:Y289,2)+IFERROR(LARGE(F289:Y289,3),0)+IFERROR(LARGE(F289:Y289,4),0)+IFERROR(LARGE(F289:Y289,5),0)+IFERROR(LARGE(F289:Y289,6),0)</f>
        <v>46.187465854991018</v>
      </c>
      <c r="F289" s="14"/>
      <c r="G289" s="14" t="str">
        <f>IFERROR(VLOOKUP($A289,'Złoto M'!AO:AU,7,0),"")</f>
        <v/>
      </c>
      <c r="H289" s="14" t="str">
        <f>IFERROR(VLOOKUP($A289,'H51 200 M'!$AL$6:$AS$99,7,0),"")</f>
        <v/>
      </c>
      <c r="I289" s="14" t="str">
        <f>IFERROR(VLOOKUP($A289,'Dymno M'!$BD$3:$BJ$49,7,0),"")</f>
        <v/>
      </c>
      <c r="J289" s="37" t="str">
        <f>IFERROR(VLOOKUP($A289,'X Kompas M'!$L$2:$R$29,7,0),"")</f>
        <v/>
      </c>
      <c r="K289" s="16" t="str">
        <f>IFERROR(VLOOKUP($A289,'Dukty M'!$BH$2:$BN$42,7,0),"")</f>
        <v/>
      </c>
      <c r="L289" s="14" t="str">
        <f>IFERROR(VLOOKUP($A289,'Tropy M'!$O$2:$U$49,7,0),"")</f>
        <v/>
      </c>
      <c r="M289" s="14" t="str">
        <f>IFERROR(VLOOKUP($A289,'Grassor TR300 M'!$CR$4:$CX$37,7,0),"")</f>
        <v/>
      </c>
      <c r="N289" s="14" t="str">
        <f>IFERROR(VLOOKUP($A289,'BO M'!$S$4:$Y$46,7,0),"")</f>
        <v/>
      </c>
      <c r="O289" s="14" t="str">
        <f>IFERROR(VLOOKUP($A289,'Szaga TR150 M'!$J$2:$P$22,7,0),"")</f>
        <v/>
      </c>
      <c r="P289" s="14" t="str">
        <f>IFERROR(VLOOKUP($A289,'Rajd Konwalii M'!$L$2:$R$48,7,0),"")</f>
        <v/>
      </c>
      <c r="Q289" s="14" t="str">
        <f>IFERROR(VLOOKUP($A289,'Korno M'!$BE$1:$BK$53,7,0),"")</f>
        <v/>
      </c>
      <c r="R289" s="14" t="str">
        <f>IFERROR(VLOOKUP($A289,'Abentojra M'!$J$1:$P$48,7,0),"")</f>
        <v/>
      </c>
      <c r="S289" s="14" t="str">
        <f>IFERROR(VLOOKUP($A289,'Mordownik M'!$P$5:$V$54,7,0),"")</f>
        <v/>
      </c>
      <c r="T289" s="14" t="str">
        <f>IFERROR(VLOOKUP($A289,'XI Kompas M'!$M$1:$S$35,7,0),"")</f>
        <v/>
      </c>
      <c r="U289" s="14" t="str">
        <f>IFERROR(VLOOKUP($A289,'H52 200 M'!$AL$6:$AR$102,7,0),"")</f>
        <v/>
      </c>
      <c r="V289" s="14" t="str">
        <f>IFERROR(VLOOKUP($A289,'XII Szago M'!$AH$2:$AN$67,7,0),"")</f>
        <v/>
      </c>
      <c r="W289" s="14" t="str">
        <f>IFERROR(VLOOKUP($A289,'Masakra TR200 M'!$AN$5:$AT$34,7,0),"")</f>
        <v/>
      </c>
      <c r="X289" s="10">
        <f>IFERROR(LARGE(Z289:AL289,1),0)+IFERROR(LARGE(Z289:AL289,2),0)</f>
        <v>46.187465854991018</v>
      </c>
      <c r="Y289" s="10">
        <f>IFERROR(LARGE(Z289:AL289,3),0)+IFERROR(LARGE(Z289:AL289,4),0)</f>
        <v>0</v>
      </c>
      <c r="Z289" s="14" t="str">
        <f>IFERROR(VLOOKUP(A289,'Wiosenne 360 M'!$L$2:$R$18,7,0),"")</f>
        <v/>
      </c>
      <c r="AA289" s="36"/>
      <c r="AB289" s="36"/>
      <c r="AC289" s="14">
        <f>IFERROR(VLOOKUP($A289,'H51 100 M'!$AC$6:$AJ$153,7,0),"")</f>
        <v>46.187465854991018</v>
      </c>
      <c r="AD289" s="14" t="str">
        <f>IFERROR(VLOOKUP($A289,'Harce M'!$K$6:$Q$26,7,0),"")</f>
        <v/>
      </c>
      <c r="AE289" s="14" t="str">
        <f>IFERROR(VLOOKUP($A289,'Grassor TR150 M'!$BL$4:$BR$10,7,0),"")</f>
        <v/>
      </c>
      <c r="AF289" s="36" t="str">
        <f>IFERROR(VLOOKUP($A289,'Pazur M'!$P$3:$V$29,7,0),"")</f>
        <v/>
      </c>
      <c r="AG289" s="14" t="str">
        <f>IFERROR(VLOOKUP($A289,'Szaga TR100 M'!$J$2:$P$25,7,0),"")</f>
        <v/>
      </c>
      <c r="AH289" s="36" t="str">
        <f>IFERROR(VLOOKUP($A289,'Odyseja M'!$G$2:$M$15,7,0),"")</f>
        <v/>
      </c>
      <c r="AI289" s="36" t="str">
        <f>IFERROR(VLOOKUP($A289,'Trudy M'!$K$2:$Q$18,7,0),"")</f>
        <v/>
      </c>
      <c r="AJ289" s="14" t="str">
        <f>IFERROR(VLOOKUP($A289,'H52 100 M'!$AC$6:$AI$201,7,0),"")</f>
        <v/>
      </c>
      <c r="AK289" s="14" t="str">
        <f>IFERROR(VLOOKUP($A289,'Azymut Orient M'!$O$2:$U$23,7,0),"")</f>
        <v/>
      </c>
      <c r="AL289" s="14" t="str">
        <f>IFERROR(VLOOKUP($A289,'Masakra TR100 M'!$AB$5:$AH$14,7,0),"")</f>
        <v/>
      </c>
      <c r="AM289" s="501">
        <f>MIN(COUNT(F289:W289)+MIN(COUNT(Z289:AL289)/2,2),6)</f>
        <v>0.5</v>
      </c>
      <c r="AN289" s="15">
        <f>COUNTIF(F289:W289,"=100")</f>
        <v>0</v>
      </c>
      <c r="AO289" s="15">
        <f>COUNTIF(Z289:AL289,"=50")</f>
        <v>0</v>
      </c>
    </row>
    <row r="290" spans="1:41">
      <c r="A290">
        <v>224</v>
      </c>
      <c r="B290" s="40" t="str">
        <f>VLOOKUP($A290,id!$C:$H,6,0)</f>
        <v>Lipiński Tomasz</v>
      </c>
      <c r="C290" s="40" t="str">
        <f>VLOOKUP($A290,id!$C:$H,4,0)</f>
        <v>Piast Słupsk</v>
      </c>
      <c r="D290" s="2">
        <f>IF(E289=E290,D289,ROW(B288))</f>
        <v>288</v>
      </c>
      <c r="E290" s="11">
        <f>LARGE(F290:Y290,1)+LARGE(F290:Y290,2)+IFERROR(LARGE(F290:Y290,3),0)+IFERROR(LARGE(F290:Y290,4),0)+IFERROR(LARGE(F290:Y290,5),0)+IFERROR(LARGE(F290:Y290,6),0)</f>
        <v>46.099318403115866</v>
      </c>
      <c r="F290" s="14"/>
      <c r="G290" s="14" t="str">
        <f>IFERROR(VLOOKUP($A290,'Złoto M'!AO:AU,7,0),"")</f>
        <v/>
      </c>
      <c r="H290" s="14" t="str">
        <f>IFERROR(VLOOKUP($A290,'H51 200 M'!$AL$6:$AS$99,7,0),"")</f>
        <v/>
      </c>
      <c r="I290" s="14" t="str">
        <f>IFERROR(VLOOKUP($A290,'Dymno M'!$BD$3:$BJ$49,7,0),"")</f>
        <v/>
      </c>
      <c r="J290" s="37" t="str">
        <f>IFERROR(VLOOKUP($A290,'X Kompas M'!$L$2:$R$29,7,0),"")</f>
        <v/>
      </c>
      <c r="K290" s="16" t="str">
        <f>IFERROR(VLOOKUP($A290,'Dukty M'!$BH$2:$BN$42,7,0),"")</f>
        <v/>
      </c>
      <c r="L290" s="14" t="str">
        <f>IFERROR(VLOOKUP($A290,'Tropy M'!$O$2:$U$49,7,0),"")</f>
        <v/>
      </c>
      <c r="M290" s="14" t="str">
        <f>IFERROR(VLOOKUP($A290,'Grassor TR300 M'!$CR$4:$CX$37,7,0),"")</f>
        <v/>
      </c>
      <c r="N290" s="14" t="str">
        <f>IFERROR(VLOOKUP($A290,'BO M'!$S$4:$Y$46,7,0),"")</f>
        <v/>
      </c>
      <c r="O290" s="14" t="str">
        <f>IFERROR(VLOOKUP($A290,'Szaga TR150 M'!$J$2:$P$22,7,0),"")</f>
        <v/>
      </c>
      <c r="P290" s="14" t="str">
        <f>IFERROR(VLOOKUP($A290,'Rajd Konwalii M'!$L$2:$R$48,7,0),"")</f>
        <v/>
      </c>
      <c r="Q290" s="14" t="str">
        <f>IFERROR(VLOOKUP($A290,'Korno M'!$BE$1:$BK$53,7,0),"")</f>
        <v/>
      </c>
      <c r="R290" s="14" t="str">
        <f>IFERROR(VLOOKUP($A290,'Abentojra M'!$J$1:$P$48,7,0),"")</f>
        <v/>
      </c>
      <c r="S290" s="14" t="str">
        <f>IFERROR(VLOOKUP($A290,'Mordownik M'!$P$5:$V$54,7,0),"")</f>
        <v/>
      </c>
      <c r="T290" s="14" t="str">
        <f>IFERROR(VLOOKUP($A290,'XI Kompas M'!$M$1:$S$35,7,0),"")</f>
        <v/>
      </c>
      <c r="U290" s="14" t="str">
        <f>IFERROR(VLOOKUP($A290,'H52 200 M'!$AL$6:$AR$102,7,0),"")</f>
        <v/>
      </c>
      <c r="V290" s="14" t="str">
        <f>IFERROR(VLOOKUP($A290,'XII Szago M'!$AH$2:$AN$67,7,0),"")</f>
        <v/>
      </c>
      <c r="W290" s="14" t="str">
        <f>IFERROR(VLOOKUP($A290,'Masakra TR200 M'!$AN$5:$AT$34,7,0),"")</f>
        <v/>
      </c>
      <c r="X290" s="10">
        <f>IFERROR(LARGE(Z290:AL290,1),0)+IFERROR(LARGE(Z290:AL290,2),0)</f>
        <v>46.099318403115866</v>
      </c>
      <c r="Y290" s="10">
        <f>IFERROR(LARGE(Z290:AL290,3),0)+IFERROR(LARGE(Z290:AL290,4),0)</f>
        <v>0</v>
      </c>
      <c r="Z290" s="14" t="str">
        <f>IFERROR(VLOOKUP(A290,'Wiosenne 360 M'!$L$2:$R$18,7,0),"")</f>
        <v/>
      </c>
      <c r="AA290" s="36"/>
      <c r="AB290" s="36"/>
      <c r="AC290" s="14">
        <f>IFERROR(VLOOKUP($A290,'H51 100 M'!$AC$6:$AJ$153,7,0),"")</f>
        <v>46.099318403115866</v>
      </c>
      <c r="AD290" s="14" t="str">
        <f>IFERROR(VLOOKUP($A290,'Harce M'!$K$6:$Q$26,7,0),"")</f>
        <v/>
      </c>
      <c r="AE290" s="14" t="str">
        <f>IFERROR(VLOOKUP($A290,'Grassor TR150 M'!$BL$4:$BR$10,7,0),"")</f>
        <v/>
      </c>
      <c r="AF290" s="36" t="str">
        <f>IFERROR(VLOOKUP($A290,'Pazur M'!$P$3:$V$29,7,0),"")</f>
        <v/>
      </c>
      <c r="AG290" s="14" t="str">
        <f>IFERROR(VLOOKUP($A290,'Szaga TR100 M'!$J$2:$P$25,7,0),"")</f>
        <v/>
      </c>
      <c r="AH290" s="36" t="str">
        <f>IFERROR(VLOOKUP($A290,'Odyseja M'!$G$2:$M$15,7,0),"")</f>
        <v/>
      </c>
      <c r="AI290" s="36" t="str">
        <f>IFERROR(VLOOKUP($A290,'Trudy M'!$K$2:$Q$18,7,0),"")</f>
        <v/>
      </c>
      <c r="AJ290" s="14" t="str">
        <f>IFERROR(VLOOKUP($A290,'H52 100 M'!$AC$6:$AI$201,7,0),"")</f>
        <v/>
      </c>
      <c r="AK290" s="14" t="str">
        <f>IFERROR(VLOOKUP($A290,'Azymut Orient M'!$O$2:$U$23,7,0),"")</f>
        <v/>
      </c>
      <c r="AL290" s="14" t="str">
        <f>IFERROR(VLOOKUP($A290,'Masakra TR100 M'!$AB$5:$AH$14,7,0),"")</f>
        <v/>
      </c>
      <c r="AM290" s="501">
        <f>MIN(COUNT(F290:W290)+MIN(COUNT(Z290:AL290)/2,2),6)</f>
        <v>0.5</v>
      </c>
      <c r="AN290" s="15">
        <f>COUNTIF(F290:W290,"=100")</f>
        <v>0</v>
      </c>
      <c r="AO290" s="15">
        <f>COUNTIF(Z290:AL290,"=50")</f>
        <v>0</v>
      </c>
    </row>
    <row r="291" spans="1:41">
      <c r="A291">
        <v>225</v>
      </c>
      <c r="B291" s="40" t="str">
        <f>VLOOKUP($A291,id!$C:$H,6,0)</f>
        <v>Deptuła Krzysztof</v>
      </c>
      <c r="C291" s="40" t="str">
        <f>VLOOKUP($A291,id!$C:$H,4,0)</f>
        <v>4mmol</v>
      </c>
      <c r="D291" s="2">
        <f>IF(E290=E291,D290,ROW(B289))</f>
        <v>289</v>
      </c>
      <c r="E291" s="11">
        <f>LARGE(F291:Y291,1)+LARGE(F291:Y291,2)+IFERROR(LARGE(F291:Y291,3),0)+IFERROR(LARGE(F291:Y291,4),0)+IFERROR(LARGE(F291:Y291,5),0)+IFERROR(LARGE(F291:Y291,6),0)</f>
        <v>46.088547953740111</v>
      </c>
      <c r="F291" s="14"/>
      <c r="G291" s="14" t="str">
        <f>IFERROR(VLOOKUP($A291,'Złoto M'!AO:AU,7,0),"")</f>
        <v/>
      </c>
      <c r="H291" s="14" t="str">
        <f>IFERROR(VLOOKUP($A291,'H51 200 M'!$AL$6:$AS$99,7,0),"")</f>
        <v/>
      </c>
      <c r="I291" s="14" t="str">
        <f>IFERROR(VLOOKUP($A291,'Dymno M'!$BD$3:$BJ$49,7,0),"")</f>
        <v/>
      </c>
      <c r="J291" s="37" t="str">
        <f>IFERROR(VLOOKUP($A291,'X Kompas M'!$L$2:$R$29,7,0),"")</f>
        <v/>
      </c>
      <c r="K291" s="16" t="str">
        <f>IFERROR(VLOOKUP($A291,'Dukty M'!$BH$2:$BN$42,7,0),"")</f>
        <v/>
      </c>
      <c r="L291" s="14" t="str">
        <f>IFERROR(VLOOKUP($A291,'Tropy M'!$O$2:$U$49,7,0),"")</f>
        <v/>
      </c>
      <c r="M291" s="14" t="str">
        <f>IFERROR(VLOOKUP($A291,'Grassor TR300 M'!$CR$4:$CX$37,7,0),"")</f>
        <v/>
      </c>
      <c r="N291" s="14" t="str">
        <f>IFERROR(VLOOKUP($A291,'BO M'!$S$4:$Y$46,7,0),"")</f>
        <v/>
      </c>
      <c r="O291" s="14" t="str">
        <f>IFERROR(VLOOKUP($A291,'Szaga TR150 M'!$J$2:$P$22,7,0),"")</f>
        <v/>
      </c>
      <c r="P291" s="14" t="str">
        <f>IFERROR(VLOOKUP($A291,'Rajd Konwalii M'!$L$2:$R$48,7,0),"")</f>
        <v/>
      </c>
      <c r="Q291" s="14" t="str">
        <f>IFERROR(VLOOKUP($A291,'Korno M'!$BE$1:$BK$53,7,0),"")</f>
        <v/>
      </c>
      <c r="R291" s="14" t="str">
        <f>IFERROR(VLOOKUP($A291,'Abentojra M'!$J$1:$P$48,7,0),"")</f>
        <v/>
      </c>
      <c r="S291" s="14" t="str">
        <f>IFERROR(VLOOKUP($A291,'Mordownik M'!$P$5:$V$54,7,0),"")</f>
        <v/>
      </c>
      <c r="T291" s="14" t="str">
        <f>IFERROR(VLOOKUP($A291,'XI Kompas M'!$M$1:$S$35,7,0),"")</f>
        <v/>
      </c>
      <c r="U291" s="14" t="str">
        <f>IFERROR(VLOOKUP($A291,'H52 200 M'!$AL$6:$AR$102,7,0),"")</f>
        <v/>
      </c>
      <c r="V291" s="14" t="str">
        <f>IFERROR(VLOOKUP($A291,'XII Szago M'!$AH$2:$AN$67,7,0),"")</f>
        <v/>
      </c>
      <c r="W291" s="14" t="str">
        <f>IFERROR(VLOOKUP($A291,'Masakra TR200 M'!$AN$5:$AT$34,7,0),"")</f>
        <v/>
      </c>
      <c r="X291" s="10">
        <f>IFERROR(LARGE(Z291:AL291,1),0)+IFERROR(LARGE(Z291:AL291,2),0)</f>
        <v>46.088547953740111</v>
      </c>
      <c r="Y291" s="10">
        <f>IFERROR(LARGE(Z291:AL291,3),0)+IFERROR(LARGE(Z291:AL291,4),0)</f>
        <v>0</v>
      </c>
      <c r="Z291" s="14" t="str">
        <f>IFERROR(VLOOKUP(A291,'Wiosenne 360 M'!$L$2:$R$18,7,0),"")</f>
        <v/>
      </c>
      <c r="AA291" s="36"/>
      <c r="AB291" s="36"/>
      <c r="AC291" s="14">
        <f>IFERROR(VLOOKUP($A291,'H51 100 M'!$AC$6:$AJ$153,7,0),"")</f>
        <v>46.088547953740111</v>
      </c>
      <c r="AD291" s="14" t="str">
        <f>IFERROR(VLOOKUP($A291,'Harce M'!$K$6:$Q$26,7,0),"")</f>
        <v/>
      </c>
      <c r="AE291" s="14" t="str">
        <f>IFERROR(VLOOKUP($A291,'Grassor TR150 M'!$BL$4:$BR$10,7,0),"")</f>
        <v/>
      </c>
      <c r="AF291" s="36" t="str">
        <f>IFERROR(VLOOKUP($A291,'Pazur M'!$P$3:$V$29,7,0),"")</f>
        <v/>
      </c>
      <c r="AG291" s="14" t="str">
        <f>IFERROR(VLOOKUP($A291,'Szaga TR100 M'!$J$2:$P$25,7,0),"")</f>
        <v/>
      </c>
      <c r="AH291" s="36" t="str">
        <f>IFERROR(VLOOKUP($A291,'Odyseja M'!$G$2:$M$15,7,0),"")</f>
        <v/>
      </c>
      <c r="AI291" s="36" t="str">
        <f>IFERROR(VLOOKUP($A291,'Trudy M'!$K$2:$Q$18,7,0),"")</f>
        <v/>
      </c>
      <c r="AJ291" s="14" t="str">
        <f>IFERROR(VLOOKUP($A291,'H52 100 M'!$AC$6:$AI$201,7,0),"")</f>
        <v/>
      </c>
      <c r="AK291" s="14" t="str">
        <f>IFERROR(VLOOKUP($A291,'Azymut Orient M'!$O$2:$U$23,7,0),"")</f>
        <v/>
      </c>
      <c r="AL291" s="14" t="str">
        <f>IFERROR(VLOOKUP($A291,'Masakra TR100 M'!$AB$5:$AH$14,7,0),"")</f>
        <v/>
      </c>
      <c r="AM291" s="501">
        <f>MIN(COUNT(F291:W291)+MIN(COUNT(Z291:AL291)/2,2),6)</f>
        <v>0.5</v>
      </c>
      <c r="AN291" s="15">
        <f>COUNTIF(F291:W291,"=100")</f>
        <v>0</v>
      </c>
      <c r="AO291" s="15">
        <f>COUNTIF(Z291:AL291,"=50")</f>
        <v>0</v>
      </c>
    </row>
    <row r="292" spans="1:41">
      <c r="A292">
        <v>624</v>
      </c>
      <c r="B292" s="40" t="str">
        <f>VLOOKUP($A292,id!$C:$H,6,0)</f>
        <v>Jakubik Piotr</v>
      </c>
      <c r="C292" s="40" t="str">
        <f>VLOOKUP($A292,id!$C:$H,4,0)</f>
        <v>31 BLT</v>
      </c>
      <c r="D292" s="2">
        <f>IF(E291=E292,D291,ROW(B290))</f>
        <v>290</v>
      </c>
      <c r="E292" s="11">
        <f>LARGE(F292:Y292,1)+LARGE(F292:Y292,2)+IFERROR(LARGE(F292:Y292,3),0)+IFERROR(LARGE(F292:Y292,4),0)+IFERROR(LARGE(F292:Y292,5),0)+IFERROR(LARGE(F292:Y292,6),0)</f>
        <v>45.725945017182134</v>
      </c>
      <c r="F292" s="14"/>
      <c r="G292" s="14"/>
      <c r="H292" s="14"/>
      <c r="I292" s="14"/>
      <c r="J292" s="37"/>
      <c r="K292" s="16"/>
      <c r="L292" s="14"/>
      <c r="M292" s="14"/>
      <c r="N292" s="14"/>
      <c r="O292" s="14"/>
      <c r="P292" s="14"/>
      <c r="Q292" s="14"/>
      <c r="R292" s="14"/>
      <c r="S292" s="14"/>
      <c r="T292" s="14"/>
      <c r="U292" s="14" t="str">
        <f>IFERROR(VLOOKUP($A292,'H52 200 M'!$AL$6:$AR$102,7,0),"")</f>
        <v/>
      </c>
      <c r="V292" s="14" t="str">
        <f>IFERROR(VLOOKUP($A292,'XII Szago M'!$AH$2:$AN$67,7,0),"")</f>
        <v/>
      </c>
      <c r="W292" s="14" t="str">
        <f>IFERROR(VLOOKUP($A292,'Masakra TR200 M'!$AN$5:$AT$34,7,0),"")</f>
        <v/>
      </c>
      <c r="X292" s="10">
        <f>IFERROR(LARGE(Z292:AL292,1),0)+IFERROR(LARGE(Z292:AL292,2),0)</f>
        <v>45.725945017182134</v>
      </c>
      <c r="Y292" s="10">
        <f>IFERROR(LARGE(Z292:AL292,3),0)+IFERROR(LARGE(Z292:AL292,4),0)</f>
        <v>0</v>
      </c>
      <c r="Z292" s="14"/>
      <c r="AA292" s="36"/>
      <c r="AB292" s="36"/>
      <c r="AC292" s="14"/>
      <c r="AD292" s="14"/>
      <c r="AE292" s="14"/>
      <c r="AF292" s="36"/>
      <c r="AG292" s="14"/>
      <c r="AH292" s="36"/>
      <c r="AI292" s="36"/>
      <c r="AJ292" s="14">
        <f>IFERROR(VLOOKUP($A292,'H52 100 M'!$AC$6:$AI$201,7,0),"")</f>
        <v>45.725945017182134</v>
      </c>
      <c r="AK292" s="14" t="str">
        <f>IFERROR(VLOOKUP($A292,'Azymut Orient M'!$O$2:$U$23,7,0),"")</f>
        <v/>
      </c>
      <c r="AL292" s="14" t="str">
        <f>IFERROR(VLOOKUP($A292,'Masakra TR100 M'!$AB$5:$AH$14,7,0),"")</f>
        <v/>
      </c>
      <c r="AM292" s="501">
        <f>MIN(COUNT(F292:W292)+MIN(COUNT(Z292:AL292)/2,2),6)</f>
        <v>0.5</v>
      </c>
      <c r="AN292" s="15">
        <f>COUNTIF(F292:W292,"=100")</f>
        <v>0</v>
      </c>
      <c r="AO292" s="15">
        <f>COUNTIF(Z292:AL292,"=50")</f>
        <v>0</v>
      </c>
    </row>
    <row r="293" spans="1:41">
      <c r="A293">
        <v>312</v>
      </c>
      <c r="B293" s="40" t="str">
        <f>VLOOKUP($A293,id!$C:$H,6,0)</f>
        <v>Galek Tomasz</v>
      </c>
      <c r="C293" s="40" t="str">
        <f>VLOOKUP($A293,id!$C:$H,4,0)</f>
        <v>Ten TeGes Team</v>
      </c>
      <c r="D293" s="2">
        <f>IF(E292=E293,D292,ROW(B291))</f>
        <v>291</v>
      </c>
      <c r="E293" s="11">
        <f>LARGE(F293:Y293,1)+LARGE(F293:Y293,2)+IFERROR(LARGE(F293:Y293,3),0)+IFERROR(LARGE(F293:Y293,4),0)+IFERROR(LARGE(F293:Y293,5),0)+IFERROR(LARGE(F293:Y293,6),0)</f>
        <v>45.215339822875933</v>
      </c>
      <c r="F293" s="14"/>
      <c r="G293" s="14" t="str">
        <f>IFERROR(VLOOKUP($A293,'Złoto M'!AO:AU,7,0),"")</f>
        <v/>
      </c>
      <c r="H293" s="14" t="str">
        <f>IFERROR(VLOOKUP($A293,'H51 200 M'!$AL$6:$AS$99,7,0),"")</f>
        <v/>
      </c>
      <c r="I293" s="14" t="str">
        <f>IFERROR(VLOOKUP($A293,'Dymno M'!$BD$3:$BJ$49,7,0),"")</f>
        <v/>
      </c>
      <c r="J293" s="37" t="str">
        <f>IFERROR(VLOOKUP($A293,'X Kompas M'!$L$2:$R$29,7,0),"")</f>
        <v/>
      </c>
      <c r="K293" s="16" t="str">
        <f>IFERROR(VLOOKUP($A293,'Dukty M'!$BH$2:$BN$42,7,0),"")</f>
        <v/>
      </c>
      <c r="L293" s="14" t="str">
        <f>IFERROR(VLOOKUP($A293,'Tropy M'!$O$2:$U$49,7,0),"")</f>
        <v/>
      </c>
      <c r="M293" s="14" t="str">
        <f>IFERROR(VLOOKUP($A293,'Grassor TR300 M'!$CR$4:$CX$37,7,0),"")</f>
        <v/>
      </c>
      <c r="N293" s="14" t="str">
        <f>IFERROR(VLOOKUP($A293,'BO M'!$S$4:$Y$46,7,0),"")</f>
        <v/>
      </c>
      <c r="O293" s="14" t="str">
        <f>IFERROR(VLOOKUP($A293,'Szaga TR150 M'!$J$2:$P$22,7,0),"")</f>
        <v/>
      </c>
      <c r="P293" s="14" t="str">
        <f>IFERROR(VLOOKUP($A293,'Rajd Konwalii M'!$L$2:$R$48,7,0),"")</f>
        <v/>
      </c>
      <c r="Q293" s="14" t="str">
        <f>IFERROR(VLOOKUP($A293,'Korno M'!$BE$1:$BK$53,7,0),"")</f>
        <v/>
      </c>
      <c r="R293" s="14" t="str">
        <f>IFERROR(VLOOKUP($A293,'Abentojra M'!$J$1:$P$48,7,0),"")</f>
        <v/>
      </c>
      <c r="S293" s="14" t="str">
        <f>IFERROR(VLOOKUP($A293,'Mordownik M'!$P$5:$V$54,7,0),"")</f>
        <v/>
      </c>
      <c r="T293" s="14" t="str">
        <f>IFERROR(VLOOKUP($A293,'XI Kompas M'!$M$1:$S$35,7,0),"")</f>
        <v/>
      </c>
      <c r="U293" s="14" t="str">
        <f>IFERROR(VLOOKUP($A293,'H52 200 M'!$AL$6:$AR$102,7,0),"")</f>
        <v/>
      </c>
      <c r="V293" s="14" t="str">
        <f>IFERROR(VLOOKUP($A293,'XII Szago M'!$AH$2:$AN$67,7,0),"")</f>
        <v/>
      </c>
      <c r="W293" s="14" t="str">
        <f>IFERROR(VLOOKUP($A293,'Masakra TR200 M'!$AN$5:$AT$34,7,0),"")</f>
        <v/>
      </c>
      <c r="X293" s="10">
        <f>IFERROR(LARGE(Z293:AL293,1),0)+IFERROR(LARGE(Z293:AL293,2),0)</f>
        <v>45.215339822875933</v>
      </c>
      <c r="Y293" s="10">
        <f>IFERROR(LARGE(Z293:AL293,3),0)+IFERROR(LARGE(Z293:AL293,4),0)</f>
        <v>0</v>
      </c>
      <c r="Z293" s="14" t="str">
        <f>IFERROR(VLOOKUP(A293,'Wiosenne 360 M'!$L$2:$R$18,7,0),"")</f>
        <v/>
      </c>
      <c r="AA293" s="36"/>
      <c r="AB293" s="36"/>
      <c r="AC293" s="14">
        <f>IFERROR(VLOOKUP($A293,'H51 100 M'!$AC$6:$AJ$153,7,0),"")</f>
        <v>11.628541059703105</v>
      </c>
      <c r="AD293" s="14" t="str">
        <f>IFERROR(VLOOKUP($A293,'Harce M'!$K$6:$Q$26,7,0),"")</f>
        <v/>
      </c>
      <c r="AE293" s="14" t="str">
        <f>IFERROR(VLOOKUP($A293,'Grassor TR150 M'!$BL$4:$BR$10,7,0),"")</f>
        <v/>
      </c>
      <c r="AF293" s="36" t="str">
        <f>IFERROR(VLOOKUP($A293,'Pazur M'!$P$3:$V$29,7,0),"")</f>
        <v/>
      </c>
      <c r="AG293" s="14" t="str">
        <f>IFERROR(VLOOKUP($A293,'Szaga TR100 M'!$J$2:$P$25,7,0),"")</f>
        <v/>
      </c>
      <c r="AH293" s="36" t="str">
        <f>IFERROR(VLOOKUP($A293,'Odyseja M'!$G$2:$M$15,7,0),"")</f>
        <v/>
      </c>
      <c r="AI293" s="36" t="str">
        <f>IFERROR(VLOOKUP($A293,'Trudy M'!$K$2:$Q$18,7,0),"")</f>
        <v/>
      </c>
      <c r="AJ293" s="14">
        <f>IFERROR(VLOOKUP($A293,'H52 100 M'!$AC$6:$AI$201,7,0),"")</f>
        <v>33.58679876317283</v>
      </c>
      <c r="AK293" s="14" t="str">
        <f>IFERROR(VLOOKUP($A293,'Azymut Orient M'!$O$2:$U$23,7,0),"")</f>
        <v/>
      </c>
      <c r="AL293" s="14" t="str">
        <f>IFERROR(VLOOKUP($A293,'Masakra TR100 M'!$AB$5:$AH$14,7,0),"")</f>
        <v/>
      </c>
      <c r="AM293" s="501">
        <f>MIN(COUNT(F293:W293)+MIN(COUNT(Z293:AL293)/2,2),6)</f>
        <v>1</v>
      </c>
      <c r="AN293" s="15">
        <f>COUNTIF(F293:W293,"=100")</f>
        <v>0</v>
      </c>
      <c r="AO293" s="15">
        <f>COUNTIF(Z293:AL293,"=50")</f>
        <v>0</v>
      </c>
    </row>
    <row r="294" spans="1:41">
      <c r="A294">
        <v>311</v>
      </c>
      <c r="B294" s="40" t="str">
        <f>VLOOKUP($A294,id!$C:$H,6,0)</f>
        <v>Galek Gustaw</v>
      </c>
      <c r="C294" s="40" t="str">
        <f>VLOOKUP($A294,id!$C:$H,4,0)</f>
        <v>Ten TeGes Team</v>
      </c>
      <c r="D294" s="2">
        <f>IF(E293=E294,D293,ROW(B292))</f>
        <v>292</v>
      </c>
      <c r="E294" s="11">
        <f>LARGE(F294:Y294,1)+LARGE(F294:Y294,2)+IFERROR(LARGE(F294:Y294,3),0)+IFERROR(LARGE(F294:Y294,4),0)+IFERROR(LARGE(F294:Y294,5),0)+IFERROR(LARGE(F294:Y294,6),0)</f>
        <v>45.197696381265132</v>
      </c>
      <c r="F294" s="14"/>
      <c r="G294" s="14" t="str">
        <f>IFERROR(VLOOKUP($A294,'Złoto M'!AO:AU,7,0),"")</f>
        <v/>
      </c>
      <c r="H294" s="14" t="str">
        <f>IFERROR(VLOOKUP($A294,'H51 200 M'!$AL$6:$AS$99,7,0),"")</f>
        <v/>
      </c>
      <c r="I294" s="14" t="str">
        <f>IFERROR(VLOOKUP($A294,'Dymno M'!$BD$3:$BJ$49,7,0),"")</f>
        <v/>
      </c>
      <c r="J294" s="37" t="str">
        <f>IFERROR(VLOOKUP($A294,'X Kompas M'!$L$2:$R$29,7,0),"")</f>
        <v/>
      </c>
      <c r="K294" s="16" t="str">
        <f>IFERROR(VLOOKUP($A294,'Dukty M'!$BH$2:$BN$42,7,0),"")</f>
        <v/>
      </c>
      <c r="L294" s="14" t="str">
        <f>IFERROR(VLOOKUP($A294,'Tropy M'!$O$2:$U$49,7,0),"")</f>
        <v/>
      </c>
      <c r="M294" s="14" t="str">
        <f>IFERROR(VLOOKUP($A294,'Grassor TR300 M'!$CR$4:$CX$37,7,0),"")</f>
        <v/>
      </c>
      <c r="N294" s="14" t="str">
        <f>IFERROR(VLOOKUP($A294,'BO M'!$S$4:$Y$46,7,0),"")</f>
        <v/>
      </c>
      <c r="O294" s="14" t="str">
        <f>IFERROR(VLOOKUP($A294,'Szaga TR150 M'!$J$2:$P$22,7,0),"")</f>
        <v/>
      </c>
      <c r="P294" s="14" t="str">
        <f>IFERROR(VLOOKUP($A294,'Rajd Konwalii M'!$L$2:$R$48,7,0),"")</f>
        <v/>
      </c>
      <c r="Q294" s="14" t="str">
        <f>IFERROR(VLOOKUP($A294,'Korno M'!$BE$1:$BK$53,7,0),"")</f>
        <v/>
      </c>
      <c r="R294" s="14" t="str">
        <f>IFERROR(VLOOKUP($A294,'Abentojra M'!$J$1:$P$48,7,0),"")</f>
        <v/>
      </c>
      <c r="S294" s="14" t="str">
        <f>IFERROR(VLOOKUP($A294,'Mordownik M'!$P$5:$V$54,7,0),"")</f>
        <v/>
      </c>
      <c r="T294" s="14" t="str">
        <f>IFERROR(VLOOKUP($A294,'XI Kompas M'!$M$1:$S$35,7,0),"")</f>
        <v/>
      </c>
      <c r="U294" s="14" t="str">
        <f>IFERROR(VLOOKUP($A294,'H52 200 M'!$AL$6:$AR$102,7,0),"")</f>
        <v/>
      </c>
      <c r="V294" s="14" t="str">
        <f>IFERROR(VLOOKUP($A294,'XII Szago M'!$AH$2:$AN$67,7,0),"")</f>
        <v/>
      </c>
      <c r="W294" s="14" t="str">
        <f>IFERROR(VLOOKUP($A294,'Masakra TR200 M'!$AN$5:$AT$34,7,0),"")</f>
        <v/>
      </c>
      <c r="X294" s="10">
        <f>IFERROR(LARGE(Z294:AL294,1),0)+IFERROR(LARGE(Z294:AL294,2),0)</f>
        <v>45.197696381265132</v>
      </c>
      <c r="Y294" s="10">
        <f>IFERROR(LARGE(Z294:AL294,3),0)+IFERROR(LARGE(Z294:AL294,4),0)</f>
        <v>0</v>
      </c>
      <c r="Z294" s="14" t="str">
        <f>IFERROR(VLOOKUP(A294,'Wiosenne 360 M'!$L$2:$R$18,7,0),"")</f>
        <v/>
      </c>
      <c r="AA294" s="36"/>
      <c r="AB294" s="36"/>
      <c r="AC294" s="14">
        <f>IFERROR(VLOOKUP($A294,'H51 100 M'!$AC$6:$AJ$153,7,0),"")</f>
        <v>11.628903218009489</v>
      </c>
      <c r="AD294" s="14" t="str">
        <f>IFERROR(VLOOKUP($A294,'Harce M'!$K$6:$Q$26,7,0),"")</f>
        <v/>
      </c>
      <c r="AE294" s="14" t="str">
        <f>IFERROR(VLOOKUP($A294,'Grassor TR150 M'!$BL$4:$BR$10,7,0),"")</f>
        <v/>
      </c>
      <c r="AF294" s="36" t="str">
        <f>IFERROR(VLOOKUP($A294,'Pazur M'!$P$3:$V$29,7,0),"")</f>
        <v/>
      </c>
      <c r="AG294" s="14" t="str">
        <f>IFERROR(VLOOKUP($A294,'Szaga TR100 M'!$J$2:$P$25,7,0),"")</f>
        <v/>
      </c>
      <c r="AH294" s="36" t="str">
        <f>IFERROR(VLOOKUP($A294,'Odyseja M'!$G$2:$M$15,7,0),"")</f>
        <v/>
      </c>
      <c r="AI294" s="36" t="str">
        <f>IFERROR(VLOOKUP($A294,'Trudy M'!$K$2:$Q$18,7,0),"")</f>
        <v/>
      </c>
      <c r="AJ294" s="14">
        <f>IFERROR(VLOOKUP($A294,'H52 100 M'!$AC$6:$AI$201,7,0),"")</f>
        <v>33.568793163255641</v>
      </c>
      <c r="AK294" s="14" t="str">
        <f>IFERROR(VLOOKUP($A294,'Azymut Orient M'!$O$2:$U$23,7,0),"")</f>
        <v/>
      </c>
      <c r="AL294" s="14" t="str">
        <f>IFERROR(VLOOKUP($A294,'Masakra TR100 M'!$AB$5:$AH$14,7,0),"")</f>
        <v/>
      </c>
      <c r="AM294" s="501">
        <f>MIN(COUNT(F294:W294)+MIN(COUNT(Z294:AL294)/2,2),6)</f>
        <v>1</v>
      </c>
      <c r="AN294" s="15">
        <f>COUNTIF(F294:W294,"=100")</f>
        <v>0</v>
      </c>
      <c r="AO294" s="15">
        <f>COUNTIF(Z294:AL294,"=50")</f>
        <v>0</v>
      </c>
    </row>
    <row r="295" spans="1:41">
      <c r="A295">
        <v>397</v>
      </c>
      <c r="B295" s="40" t="str">
        <f>VLOOKUP($A295,id!$C:$H,6,0)</f>
        <v>Motyka Jacek</v>
      </c>
      <c r="C295" s="40" t="str">
        <f>VLOOKUP($A295,id!$C:$H,4,0)</f>
        <v>PSK PRZEWORSK OLD BOYS</v>
      </c>
      <c r="D295" s="2">
        <f>IF(E294=E295,D294,ROW(B293))</f>
        <v>293</v>
      </c>
      <c r="E295" s="11">
        <f>LARGE(F295:Y295,1)+LARGE(F295:Y295,2)+IFERROR(LARGE(F295:Y295,3),0)+IFERROR(LARGE(F295:Y295,4),0)+IFERROR(LARGE(F295:Y295,5),0)+IFERROR(LARGE(F295:Y295,6),0)</f>
        <v>45.036764705882355</v>
      </c>
      <c r="F295" s="14"/>
      <c r="G295" s="14"/>
      <c r="H295" s="14"/>
      <c r="I295" s="14"/>
      <c r="J295" s="37" t="str">
        <f>IFERROR(VLOOKUP($A295,'X Kompas M'!$L$2:$R$29,7,0),"")</f>
        <v/>
      </c>
      <c r="K295" s="16" t="str">
        <f>IFERROR(VLOOKUP($A295,'Dukty M'!$BH$2:$BN$42,7,0),"")</f>
        <v/>
      </c>
      <c r="L295" s="14" t="str">
        <f>IFERROR(VLOOKUP($A295,'Tropy M'!$O$2:$U$49,7,0),"")</f>
        <v/>
      </c>
      <c r="M295" s="14" t="str">
        <f>IFERROR(VLOOKUP($A295,'Grassor TR300 M'!$CR$4:$CX$37,7,0),"")</f>
        <v/>
      </c>
      <c r="N295" s="14" t="str">
        <f>IFERROR(VLOOKUP($A295,'BO M'!$S$4:$Y$46,7,0),"")</f>
        <v/>
      </c>
      <c r="O295" s="14" t="str">
        <f>IFERROR(VLOOKUP($A295,'Szaga TR150 M'!$J$2:$P$22,7,0),"")</f>
        <v/>
      </c>
      <c r="P295" s="14" t="str">
        <f>IFERROR(VLOOKUP($A295,'Rajd Konwalii M'!$L$2:$R$48,7,0),"")</f>
        <v/>
      </c>
      <c r="Q295" s="14" t="str">
        <f>IFERROR(VLOOKUP($A295,'Korno M'!$BE$1:$BK$53,7,0),"")</f>
        <v/>
      </c>
      <c r="R295" s="14" t="str">
        <f>IFERROR(VLOOKUP($A295,'Abentojra M'!$J$1:$P$48,7,0),"")</f>
        <v/>
      </c>
      <c r="S295" s="14" t="str">
        <f>IFERROR(VLOOKUP($A295,'Mordownik M'!$P$5:$V$54,7,0),"")</f>
        <v/>
      </c>
      <c r="T295" s="14" t="str">
        <f>IFERROR(VLOOKUP($A295,'XI Kompas M'!$M$1:$S$35,7,0),"")</f>
        <v/>
      </c>
      <c r="U295" s="14" t="str">
        <f>IFERROR(VLOOKUP($A295,'H52 200 M'!$AL$6:$AR$102,7,0),"")</f>
        <v/>
      </c>
      <c r="V295" s="14" t="str">
        <f>IFERROR(VLOOKUP($A295,'XII Szago M'!$AH$2:$AN$67,7,0),"")</f>
        <v/>
      </c>
      <c r="W295" s="14" t="str">
        <f>IFERROR(VLOOKUP($A295,'Masakra TR200 M'!$AN$5:$AT$34,7,0),"")</f>
        <v/>
      </c>
      <c r="X295" s="10">
        <f>IFERROR(LARGE(Z295:AL295,1),0)+IFERROR(LARGE(Z295:AL295,2),0)</f>
        <v>45.036764705882355</v>
      </c>
      <c r="Y295" s="10">
        <f>IFERROR(LARGE(Z295:AL295,3),0)+IFERROR(LARGE(Z295:AL295,4),0)</f>
        <v>0</v>
      </c>
      <c r="Z295" s="14"/>
      <c r="AA295" s="36"/>
      <c r="AB295" s="36"/>
      <c r="AC295" s="14"/>
      <c r="AD295" s="14">
        <f>IFERROR(VLOOKUP($A295,'Harce M'!$K$6:$Q$26,7,0),"")</f>
        <v>45.036764705882355</v>
      </c>
      <c r="AE295" s="14" t="str">
        <f>IFERROR(VLOOKUP($A295,'Grassor TR150 M'!$BL$4:$BR$10,7,0),"")</f>
        <v/>
      </c>
      <c r="AF295" s="36" t="str">
        <f>IFERROR(VLOOKUP($A295,'Pazur M'!$P$3:$V$29,7,0),"")</f>
        <v/>
      </c>
      <c r="AG295" s="14" t="str">
        <f>IFERROR(VLOOKUP($A295,'Szaga TR100 M'!$J$2:$P$25,7,0),"")</f>
        <v/>
      </c>
      <c r="AH295" s="36" t="str">
        <f>IFERROR(VLOOKUP($A295,'Odyseja M'!$G$2:$M$15,7,0),"")</f>
        <v/>
      </c>
      <c r="AI295" s="36" t="str">
        <f>IFERROR(VLOOKUP($A295,'Trudy M'!$K$2:$Q$18,7,0),"")</f>
        <v/>
      </c>
      <c r="AJ295" s="14" t="str">
        <f>IFERROR(VLOOKUP($A295,'H52 100 M'!$AC$6:$AI$201,7,0),"")</f>
        <v/>
      </c>
      <c r="AK295" s="14" t="str">
        <f>IFERROR(VLOOKUP($A295,'Azymut Orient M'!$O$2:$U$23,7,0),"")</f>
        <v/>
      </c>
      <c r="AL295" s="14" t="str">
        <f>IFERROR(VLOOKUP($A295,'Masakra TR100 M'!$AB$5:$AH$14,7,0),"")</f>
        <v/>
      </c>
      <c r="AM295" s="501">
        <f>MIN(COUNT(F295:W295)+MIN(COUNT(Z295:AL295)/2,2),6)</f>
        <v>0.5</v>
      </c>
      <c r="AN295" s="15">
        <f>COUNTIF(F295:W295,"=100")</f>
        <v>0</v>
      </c>
      <c r="AO295" s="15">
        <f>COUNTIF(Z295:AL295,"=50")</f>
        <v>0</v>
      </c>
    </row>
    <row r="296" spans="1:41">
      <c r="A296">
        <v>398</v>
      </c>
      <c r="B296" s="40" t="str">
        <f>VLOOKUP($A296,id!$C:$H,6,0)</f>
        <v>Jendruszczak Dariusz</v>
      </c>
      <c r="C296" s="40" t="str">
        <f>VLOOKUP($A296,id!$C:$H,4,0)</f>
        <v>PSK PRZEWORSK OLD BOYS</v>
      </c>
      <c r="D296" s="2">
        <f>IF(E295=E296,D295,ROW(B294))</f>
        <v>293</v>
      </c>
      <c r="E296" s="11">
        <f>LARGE(F296:Y296,1)+LARGE(F296:Y296,2)+IFERROR(LARGE(F296:Y296,3),0)+IFERROR(LARGE(F296:Y296,4),0)+IFERROR(LARGE(F296:Y296,5),0)+IFERROR(LARGE(F296:Y296,6),0)</f>
        <v>45.036764705882355</v>
      </c>
      <c r="F296" s="14"/>
      <c r="G296" s="14"/>
      <c r="H296" s="14"/>
      <c r="I296" s="14"/>
      <c r="J296" s="37" t="str">
        <f>IFERROR(VLOOKUP($A296,'X Kompas M'!$L$2:$R$29,7,0),"")</f>
        <v/>
      </c>
      <c r="K296" s="16" t="str">
        <f>IFERROR(VLOOKUP($A296,'Dukty M'!$BH$2:$BN$42,7,0),"")</f>
        <v/>
      </c>
      <c r="L296" s="14" t="str">
        <f>IFERROR(VLOOKUP($A296,'Tropy M'!$O$2:$U$49,7,0),"")</f>
        <v/>
      </c>
      <c r="M296" s="14" t="str">
        <f>IFERROR(VLOOKUP($A296,'Grassor TR300 M'!$CR$4:$CX$37,7,0),"")</f>
        <v/>
      </c>
      <c r="N296" s="14" t="str">
        <f>IFERROR(VLOOKUP($A296,'BO M'!$S$4:$Y$46,7,0),"")</f>
        <v/>
      </c>
      <c r="O296" s="14" t="str">
        <f>IFERROR(VLOOKUP($A296,'Szaga TR150 M'!$J$2:$P$22,7,0),"")</f>
        <v/>
      </c>
      <c r="P296" s="14" t="str">
        <f>IFERROR(VLOOKUP($A296,'Rajd Konwalii M'!$L$2:$R$48,7,0),"")</f>
        <v/>
      </c>
      <c r="Q296" s="14" t="str">
        <f>IFERROR(VLOOKUP($A296,'Korno M'!$BE$1:$BK$53,7,0),"")</f>
        <v/>
      </c>
      <c r="R296" s="14" t="str">
        <f>IFERROR(VLOOKUP($A296,'Abentojra M'!$J$1:$P$48,7,0),"")</f>
        <v/>
      </c>
      <c r="S296" s="14" t="str">
        <f>IFERROR(VLOOKUP($A296,'Mordownik M'!$P$5:$V$54,7,0),"")</f>
        <v/>
      </c>
      <c r="T296" s="14" t="str">
        <f>IFERROR(VLOOKUP($A296,'XI Kompas M'!$M$1:$S$35,7,0),"")</f>
        <v/>
      </c>
      <c r="U296" s="14" t="str">
        <f>IFERROR(VLOOKUP($A296,'H52 200 M'!$AL$6:$AR$102,7,0),"")</f>
        <v/>
      </c>
      <c r="V296" s="14" t="str">
        <f>IFERROR(VLOOKUP($A296,'XII Szago M'!$AH$2:$AN$67,7,0),"")</f>
        <v/>
      </c>
      <c r="W296" s="14" t="str">
        <f>IFERROR(VLOOKUP($A296,'Masakra TR200 M'!$AN$5:$AT$34,7,0),"")</f>
        <v/>
      </c>
      <c r="X296" s="10">
        <f>IFERROR(LARGE(Z296:AL296,1),0)+IFERROR(LARGE(Z296:AL296,2),0)</f>
        <v>45.036764705882355</v>
      </c>
      <c r="Y296" s="10">
        <f>IFERROR(LARGE(Z296:AL296,3),0)+IFERROR(LARGE(Z296:AL296,4),0)</f>
        <v>0</v>
      </c>
      <c r="Z296" s="14"/>
      <c r="AA296" s="36"/>
      <c r="AB296" s="36"/>
      <c r="AC296" s="14"/>
      <c r="AD296" s="14">
        <f>IFERROR(VLOOKUP($A296,'Harce M'!$K$6:$Q$26,7,0),"")</f>
        <v>45.036764705882355</v>
      </c>
      <c r="AE296" s="14" t="str">
        <f>IFERROR(VLOOKUP($A296,'Grassor TR150 M'!$BL$4:$BR$10,7,0),"")</f>
        <v/>
      </c>
      <c r="AF296" s="36" t="str">
        <f>IFERROR(VLOOKUP($A296,'Pazur M'!$P$3:$V$29,7,0),"")</f>
        <v/>
      </c>
      <c r="AG296" s="14" t="str">
        <f>IFERROR(VLOOKUP($A296,'Szaga TR100 M'!$J$2:$P$25,7,0),"")</f>
        <v/>
      </c>
      <c r="AH296" s="36" t="str">
        <f>IFERROR(VLOOKUP($A296,'Odyseja M'!$G$2:$M$15,7,0),"")</f>
        <v/>
      </c>
      <c r="AI296" s="36" t="str">
        <f>IFERROR(VLOOKUP($A296,'Trudy M'!$K$2:$Q$18,7,0),"")</f>
        <v/>
      </c>
      <c r="AJ296" s="14" t="str">
        <f>IFERROR(VLOOKUP($A296,'H52 100 M'!$AC$6:$AI$201,7,0),"")</f>
        <v/>
      </c>
      <c r="AK296" s="14" t="str">
        <f>IFERROR(VLOOKUP($A296,'Azymut Orient M'!$O$2:$U$23,7,0),"")</f>
        <v/>
      </c>
      <c r="AL296" s="14" t="str">
        <f>IFERROR(VLOOKUP($A296,'Masakra TR100 M'!$AB$5:$AH$14,7,0),"")</f>
        <v/>
      </c>
      <c r="AM296" s="501">
        <f>MIN(COUNT(F296:W296)+MIN(COUNT(Z296:AL296)/2,2),6)</f>
        <v>0.5</v>
      </c>
      <c r="AN296" s="15">
        <f>COUNTIF(F296:W296,"=100")</f>
        <v>0</v>
      </c>
      <c r="AO296" s="15">
        <f>COUNTIF(Z296:AL296,"=50")</f>
        <v>0</v>
      </c>
    </row>
    <row r="297" spans="1:41">
      <c r="A297">
        <v>185</v>
      </c>
      <c r="B297" s="40" t="str">
        <f>VLOOKUP($A297,id!$C:$H,6,0)</f>
        <v>Figas Bartłomiej</v>
      </c>
      <c r="C297" s="40" t="str">
        <f>VLOOKUP($A297,id!$C:$H,4,0)</f>
        <v>C&amp;F - YAK CHCESZ</v>
      </c>
      <c r="D297" s="2">
        <f>IF(E296=E297,D296,ROW(B295))</f>
        <v>295</v>
      </c>
      <c r="E297" s="11">
        <f>LARGE(F297:Y297,1)+LARGE(F297:Y297,2)+IFERROR(LARGE(F297:Y297,3),0)+IFERROR(LARGE(F297:Y297,4),0)+IFERROR(LARGE(F297:Y297,5),0)+IFERROR(LARGE(F297:Y297,6),0)</f>
        <v>44.804800495045647</v>
      </c>
      <c r="F297" s="14"/>
      <c r="G297" s="14" t="str">
        <f>IFERROR(VLOOKUP($A297,'Złoto M'!AO:AU,7,0),"")</f>
        <v/>
      </c>
      <c r="H297" s="14">
        <f>IFERROR(VLOOKUP($A297,'H51 200 M'!$AL$6:$AS$99,7,0),"")</f>
        <v>44.804800495045647</v>
      </c>
      <c r="I297" s="14" t="str">
        <f>IFERROR(VLOOKUP($A297,'Dymno M'!$BD$3:$BJ$49,7,0),"")</f>
        <v/>
      </c>
      <c r="J297" s="37" t="str">
        <f>IFERROR(VLOOKUP($A297,'X Kompas M'!$L$2:$R$29,7,0),"")</f>
        <v/>
      </c>
      <c r="K297" s="16" t="str">
        <f>IFERROR(VLOOKUP($A297,'Dukty M'!$BH$2:$BN$42,7,0),"")</f>
        <v/>
      </c>
      <c r="L297" s="14" t="str">
        <f>IFERROR(VLOOKUP($A297,'Tropy M'!$O$2:$U$49,7,0),"")</f>
        <v/>
      </c>
      <c r="M297" s="14" t="str">
        <f>IFERROR(VLOOKUP($A297,'Grassor TR300 M'!$CR$4:$CX$37,7,0),"")</f>
        <v/>
      </c>
      <c r="N297" s="14" t="str">
        <f>IFERROR(VLOOKUP($A297,'BO M'!$S$4:$Y$46,7,0),"")</f>
        <v/>
      </c>
      <c r="O297" s="14" t="str">
        <f>IFERROR(VLOOKUP($A297,'Szaga TR150 M'!$J$2:$P$22,7,0),"")</f>
        <v/>
      </c>
      <c r="P297" s="14" t="str">
        <f>IFERROR(VLOOKUP($A297,'Rajd Konwalii M'!$L$2:$R$48,7,0),"")</f>
        <v/>
      </c>
      <c r="Q297" s="14" t="str">
        <f>IFERROR(VLOOKUP($A297,'Korno M'!$BE$1:$BK$53,7,0),"")</f>
        <v/>
      </c>
      <c r="R297" s="14" t="str">
        <f>IFERROR(VLOOKUP($A297,'Abentojra M'!$J$1:$P$48,7,0),"")</f>
        <v/>
      </c>
      <c r="S297" s="14" t="str">
        <f>IFERROR(VLOOKUP($A297,'Mordownik M'!$P$5:$V$54,7,0),"")</f>
        <v/>
      </c>
      <c r="T297" s="14" t="str">
        <f>IFERROR(VLOOKUP($A297,'XI Kompas M'!$M$1:$S$35,7,0),"")</f>
        <v/>
      </c>
      <c r="U297" s="14" t="str">
        <f>IFERROR(VLOOKUP($A297,'H52 200 M'!$AL$6:$AR$102,7,0),"")</f>
        <v/>
      </c>
      <c r="V297" s="14" t="str">
        <f>IFERROR(VLOOKUP($A297,'XII Szago M'!$AH$2:$AN$67,7,0),"")</f>
        <v/>
      </c>
      <c r="W297" s="14" t="str">
        <f>IFERROR(VLOOKUP($A297,'Masakra TR200 M'!$AN$5:$AT$34,7,0),"")</f>
        <v/>
      </c>
      <c r="X297" s="10">
        <f>IFERROR(LARGE(Z297:AL297,1),0)+IFERROR(LARGE(Z297:AL297,2),0)</f>
        <v>0</v>
      </c>
      <c r="Y297" s="10">
        <f>IFERROR(LARGE(Z297:AL297,3),0)+IFERROR(LARGE(Z297:AL297,4),0)</f>
        <v>0</v>
      </c>
      <c r="Z297" s="14" t="str">
        <f>IFERROR(VLOOKUP(A297,'Wiosenne 360 M'!$L$2:$R$18,7,0),"")</f>
        <v/>
      </c>
      <c r="AA297" s="36"/>
      <c r="AB297" s="36"/>
      <c r="AC297" s="14" t="str">
        <f>IFERROR(VLOOKUP($A297,'H51 100 M'!$AC$6:$AJ$153,7,0),"")</f>
        <v/>
      </c>
      <c r="AD297" s="14" t="str">
        <f>IFERROR(VLOOKUP($A297,'Harce M'!$K$6:$Q$26,7,0),"")</f>
        <v/>
      </c>
      <c r="AE297" s="14" t="str">
        <f>IFERROR(VLOOKUP($A297,'Grassor TR150 M'!$BL$4:$BR$10,7,0),"")</f>
        <v/>
      </c>
      <c r="AF297" s="36" t="str">
        <f>IFERROR(VLOOKUP($A297,'Pazur M'!$P$3:$V$29,7,0),"")</f>
        <v/>
      </c>
      <c r="AG297" s="14" t="str">
        <f>IFERROR(VLOOKUP($A297,'Szaga TR100 M'!$J$2:$P$25,7,0),"")</f>
        <v/>
      </c>
      <c r="AH297" s="36" t="str">
        <f>IFERROR(VLOOKUP($A297,'Odyseja M'!$G$2:$M$15,7,0),"")</f>
        <v/>
      </c>
      <c r="AI297" s="36" t="str">
        <f>IFERROR(VLOOKUP($A297,'Trudy M'!$K$2:$Q$18,7,0),"")</f>
        <v/>
      </c>
      <c r="AJ297" s="14" t="str">
        <f>IFERROR(VLOOKUP($A297,'H52 100 M'!$AC$6:$AI$201,7,0),"")</f>
        <v/>
      </c>
      <c r="AK297" s="14" t="str">
        <f>IFERROR(VLOOKUP($A297,'Azymut Orient M'!$O$2:$U$23,7,0),"")</f>
        <v/>
      </c>
      <c r="AL297" s="14" t="str">
        <f>IFERROR(VLOOKUP($A297,'Masakra TR100 M'!$AB$5:$AH$14,7,0),"")</f>
        <v/>
      </c>
      <c r="AM297" s="501">
        <f>MIN(COUNT(F297:W297)+MIN(COUNT(Z297:AL297)/2,2),6)</f>
        <v>1</v>
      </c>
      <c r="AN297" s="15">
        <f>COUNTIF(F297:W297,"=100")</f>
        <v>0</v>
      </c>
      <c r="AO297" s="15">
        <f>COUNTIF(Z297:AL297,"=50")</f>
        <v>0</v>
      </c>
    </row>
    <row r="298" spans="1:41">
      <c r="A298">
        <v>557</v>
      </c>
      <c r="B298" s="40" t="str">
        <f>VLOOKUP($A298,id!$C:$H,6,0)</f>
        <v>Kucharczyk Seweryn</v>
      </c>
      <c r="C298" s="40" t="str">
        <f>VLOOKUP($A298,id!$C:$H,4,0)</f>
        <v>Żoraki</v>
      </c>
      <c r="D298" s="2">
        <f>IF(E297=E298,D297,ROW(B296))</f>
        <v>296</v>
      </c>
      <c r="E298" s="11">
        <f>LARGE(F298:Y298,1)+LARGE(F298:Y298,2)+IFERROR(LARGE(F298:Y298,3),0)+IFERROR(LARGE(F298:Y298,4),0)+IFERROR(LARGE(F298:Y298,5),0)+IFERROR(LARGE(F298:Y298,6),0)</f>
        <v>44.711522160352445</v>
      </c>
      <c r="F298" s="14"/>
      <c r="G298" s="14"/>
      <c r="H298" s="14"/>
      <c r="I298" s="14"/>
      <c r="J298" s="37"/>
      <c r="K298" s="16"/>
      <c r="L298" s="14"/>
      <c r="M298" s="14"/>
      <c r="N298" s="14" t="str">
        <f>IFERROR(VLOOKUP($A298,'BO M'!$S$4:$Y$46,7,0),"")</f>
        <v/>
      </c>
      <c r="O298" s="14" t="str">
        <f>IFERROR(VLOOKUP($A298,'Szaga TR150 M'!$J$2:$P$22,7,0),"")</f>
        <v/>
      </c>
      <c r="P298" s="14" t="str">
        <f>IFERROR(VLOOKUP($A298,'Rajd Konwalii M'!$L$2:$R$48,7,0),"")</f>
        <v/>
      </c>
      <c r="Q298" s="14" t="str">
        <f>IFERROR(VLOOKUP($A298,'Korno M'!$BE$1:$BK$53,7,0),"")</f>
        <v/>
      </c>
      <c r="R298" s="14" t="str">
        <f>IFERROR(VLOOKUP($A298,'Abentojra M'!$J$1:$P$48,7,0),"")</f>
        <v/>
      </c>
      <c r="S298" s="14">
        <f>IFERROR(VLOOKUP($A298,'Mordownik M'!$P$5:$V$54,7,0),"")</f>
        <v>44.711522160352445</v>
      </c>
      <c r="T298" s="14" t="str">
        <f>IFERROR(VLOOKUP($A298,'XI Kompas M'!$M$1:$S$35,7,0),"")</f>
        <v/>
      </c>
      <c r="U298" s="14" t="str">
        <f>IFERROR(VLOOKUP($A298,'H52 200 M'!$AL$6:$AR$102,7,0),"")</f>
        <v/>
      </c>
      <c r="V298" s="14" t="str">
        <f>IFERROR(VLOOKUP($A298,'XII Szago M'!$AH$2:$AN$67,7,0),"")</f>
        <v/>
      </c>
      <c r="W298" s="14" t="str">
        <f>IFERROR(VLOOKUP($A298,'Masakra TR200 M'!$AN$5:$AT$34,7,0),"")</f>
        <v/>
      </c>
      <c r="X298" s="10">
        <f>IFERROR(LARGE(Z298:AL298,1),0)+IFERROR(LARGE(Z298:AL298,2),0)</f>
        <v>0</v>
      </c>
      <c r="Y298" s="10">
        <f>IFERROR(LARGE(Z298:AL298,3),0)+IFERROR(LARGE(Z298:AL298,4),0)</f>
        <v>0</v>
      </c>
      <c r="Z298" s="14"/>
      <c r="AA298" s="36"/>
      <c r="AB298" s="36"/>
      <c r="AC298" s="14"/>
      <c r="AD298" s="14"/>
      <c r="AE298" s="14"/>
      <c r="AF298" s="36" t="str">
        <f>IFERROR(VLOOKUP($A298,'Pazur M'!$P$3:$V$29,7,0),"")</f>
        <v/>
      </c>
      <c r="AG298" s="14" t="str">
        <f>IFERROR(VLOOKUP($A298,'Szaga TR100 M'!$J$2:$P$25,7,0),"")</f>
        <v/>
      </c>
      <c r="AH298" s="36" t="str">
        <f>IFERROR(VLOOKUP($A298,'Odyseja M'!$G$2:$M$15,7,0),"")</f>
        <v/>
      </c>
      <c r="AI298" s="36" t="str">
        <f>IFERROR(VLOOKUP($A298,'Trudy M'!$K$2:$Q$18,7,0),"")</f>
        <v/>
      </c>
      <c r="AJ298" s="14" t="str">
        <f>IFERROR(VLOOKUP($A298,'H52 100 M'!$AC$6:$AI$201,7,0),"")</f>
        <v/>
      </c>
      <c r="AK298" s="14" t="str">
        <f>IFERROR(VLOOKUP($A298,'Azymut Orient M'!$O$2:$U$23,7,0),"")</f>
        <v/>
      </c>
      <c r="AL298" s="14" t="str">
        <f>IFERROR(VLOOKUP($A298,'Masakra TR100 M'!$AB$5:$AH$14,7,0),"")</f>
        <v/>
      </c>
      <c r="AM298" s="501">
        <f>MIN(COUNT(F298:W298)+MIN(COUNT(Z298:AL298)/2,2),6)</f>
        <v>1</v>
      </c>
      <c r="AN298" s="15">
        <f>COUNTIF(F298:W298,"=100")</f>
        <v>0</v>
      </c>
      <c r="AO298" s="15">
        <f>COUNTIF(Z298:AL298,"=50")</f>
        <v>0</v>
      </c>
    </row>
    <row r="299" spans="1:41">
      <c r="A299">
        <v>558</v>
      </c>
      <c r="B299" s="40" t="str">
        <f>VLOOKUP($A299,id!$C:$H,6,0)</f>
        <v>Kapustka Wojciech</v>
      </c>
      <c r="C299" s="40" t="str">
        <f>VLOOKUP($A299,id!$C:$H,4,0)</f>
        <v>Żoraki</v>
      </c>
      <c r="D299" s="2">
        <f>IF(E298=E299,D298,ROW(B297))</f>
        <v>296</v>
      </c>
      <c r="E299" s="11">
        <f>LARGE(F299:Y299,1)+LARGE(F299:Y299,2)+IFERROR(LARGE(F299:Y299,3),0)+IFERROR(LARGE(F299:Y299,4),0)+IFERROR(LARGE(F299:Y299,5),0)+IFERROR(LARGE(F299:Y299,6),0)</f>
        <v>44.711522160352445</v>
      </c>
      <c r="F299" s="14"/>
      <c r="G299" s="14"/>
      <c r="H299" s="14"/>
      <c r="I299" s="14"/>
      <c r="J299" s="37"/>
      <c r="K299" s="16"/>
      <c r="L299" s="14"/>
      <c r="M299" s="14"/>
      <c r="N299" s="14" t="str">
        <f>IFERROR(VLOOKUP($A299,'BO M'!$S$4:$Y$46,7,0),"")</f>
        <v/>
      </c>
      <c r="O299" s="14" t="str">
        <f>IFERROR(VLOOKUP($A299,'Szaga TR150 M'!$J$2:$P$22,7,0),"")</f>
        <v/>
      </c>
      <c r="P299" s="14" t="str">
        <f>IFERROR(VLOOKUP($A299,'Rajd Konwalii M'!$L$2:$R$48,7,0),"")</f>
        <v/>
      </c>
      <c r="Q299" s="14" t="str">
        <f>IFERROR(VLOOKUP($A299,'Korno M'!$BE$1:$BK$53,7,0),"")</f>
        <v/>
      </c>
      <c r="R299" s="14" t="str">
        <f>IFERROR(VLOOKUP($A299,'Abentojra M'!$J$1:$P$48,7,0),"")</f>
        <v/>
      </c>
      <c r="S299" s="14">
        <f>IFERROR(VLOOKUP($A299,'Mordownik M'!$P$5:$V$54,7,0),"")</f>
        <v>44.711522160352445</v>
      </c>
      <c r="T299" s="14" t="str">
        <f>IFERROR(VLOOKUP($A299,'XI Kompas M'!$M$1:$S$35,7,0),"")</f>
        <v/>
      </c>
      <c r="U299" s="14" t="str">
        <f>IFERROR(VLOOKUP($A299,'H52 200 M'!$AL$6:$AR$102,7,0),"")</f>
        <v/>
      </c>
      <c r="V299" s="14" t="str">
        <f>IFERROR(VLOOKUP($A299,'XII Szago M'!$AH$2:$AN$67,7,0),"")</f>
        <v/>
      </c>
      <c r="W299" s="14" t="str">
        <f>IFERROR(VLOOKUP($A299,'Masakra TR200 M'!$AN$5:$AT$34,7,0),"")</f>
        <v/>
      </c>
      <c r="X299" s="10">
        <f>IFERROR(LARGE(Z299:AL299,1),0)+IFERROR(LARGE(Z299:AL299,2),0)</f>
        <v>0</v>
      </c>
      <c r="Y299" s="10">
        <f>IFERROR(LARGE(Z299:AL299,3),0)+IFERROR(LARGE(Z299:AL299,4),0)</f>
        <v>0</v>
      </c>
      <c r="Z299" s="14"/>
      <c r="AA299" s="36"/>
      <c r="AB299" s="36"/>
      <c r="AC299" s="14"/>
      <c r="AD299" s="14"/>
      <c r="AE299" s="14"/>
      <c r="AF299" s="36" t="str">
        <f>IFERROR(VLOOKUP($A299,'Pazur M'!$P$3:$V$29,7,0),"")</f>
        <v/>
      </c>
      <c r="AG299" s="14" t="str">
        <f>IFERROR(VLOOKUP($A299,'Szaga TR100 M'!$J$2:$P$25,7,0),"")</f>
        <v/>
      </c>
      <c r="AH299" s="36" t="str">
        <f>IFERROR(VLOOKUP($A299,'Odyseja M'!$G$2:$M$15,7,0),"")</f>
        <v/>
      </c>
      <c r="AI299" s="36" t="str">
        <f>IFERROR(VLOOKUP($A299,'Trudy M'!$K$2:$Q$18,7,0),"")</f>
        <v/>
      </c>
      <c r="AJ299" s="14" t="str">
        <f>IFERROR(VLOOKUP($A299,'H52 100 M'!$AC$6:$AI$201,7,0),"")</f>
        <v/>
      </c>
      <c r="AK299" s="14" t="str">
        <f>IFERROR(VLOOKUP($A299,'Azymut Orient M'!$O$2:$U$23,7,0),"")</f>
        <v/>
      </c>
      <c r="AL299" s="14" t="str">
        <f>IFERROR(VLOOKUP($A299,'Masakra TR100 M'!$AB$5:$AH$14,7,0),"")</f>
        <v/>
      </c>
      <c r="AM299" s="501">
        <f>MIN(COUNT(F299:W299)+MIN(COUNT(Z299:AL299)/2,2),6)</f>
        <v>1</v>
      </c>
      <c r="AN299" s="15">
        <f>COUNTIF(F299:W299,"=100")</f>
        <v>0</v>
      </c>
      <c r="AO299" s="15">
        <f>COUNTIF(Z299:AL299,"=50")</f>
        <v>0</v>
      </c>
    </row>
    <row r="300" spans="1:41">
      <c r="A300">
        <v>429</v>
      </c>
      <c r="B300" s="40" t="str">
        <f>VLOOKUP($A300,id!$C:$H,6,0)</f>
        <v>Grabowski Adam</v>
      </c>
      <c r="C300" s="40" t="str">
        <f>VLOOKUP($A300,id!$C:$H,4,0)</f>
        <v>ITS</v>
      </c>
      <c r="D300" s="2">
        <f>IF(E299=E300,D299,ROW(B298))</f>
        <v>298</v>
      </c>
      <c r="E300" s="11">
        <f>LARGE(F300:Y300,1)+LARGE(F300:Y300,2)+IFERROR(LARGE(F300:Y300,3),0)+IFERROR(LARGE(F300:Y300,4),0)+IFERROR(LARGE(F300:Y300,5),0)+IFERROR(LARGE(F300:Y300,6),0)</f>
        <v>44.562981041954181</v>
      </c>
      <c r="F300" s="14"/>
      <c r="G300" s="14"/>
      <c r="H300" s="14"/>
      <c r="I300" s="14"/>
      <c r="J300" s="37"/>
      <c r="K300" s="16"/>
      <c r="L300" s="14">
        <f>IFERROR(VLOOKUP($A300,'Tropy M'!$O$2:$U$49,7,0),"")</f>
        <v>44.562981041954181</v>
      </c>
      <c r="M300" s="14" t="str">
        <f>IFERROR(VLOOKUP($A300,'Grassor TR300 M'!$CR$4:$CX$37,7,0),"")</f>
        <v/>
      </c>
      <c r="N300" s="14" t="str">
        <f>IFERROR(VLOOKUP($A300,'BO M'!$S$4:$Y$46,7,0),"")</f>
        <v/>
      </c>
      <c r="O300" s="14" t="str">
        <f>IFERROR(VLOOKUP($A300,'Szaga TR150 M'!$J$2:$P$22,7,0),"")</f>
        <v/>
      </c>
      <c r="P300" s="14" t="str">
        <f>IFERROR(VLOOKUP($A300,'Rajd Konwalii M'!$L$2:$R$48,7,0),"")</f>
        <v/>
      </c>
      <c r="Q300" s="14" t="str">
        <f>IFERROR(VLOOKUP($A300,'Korno M'!$BE$1:$BK$53,7,0),"")</f>
        <v/>
      </c>
      <c r="R300" s="14" t="str">
        <f>IFERROR(VLOOKUP($A300,'Abentojra M'!$J$1:$P$48,7,0),"")</f>
        <v/>
      </c>
      <c r="S300" s="14" t="str">
        <f>IFERROR(VLOOKUP($A300,'Mordownik M'!$P$5:$V$54,7,0),"")</f>
        <v/>
      </c>
      <c r="T300" s="14" t="str">
        <f>IFERROR(VLOOKUP($A300,'XI Kompas M'!$M$1:$S$35,7,0),"")</f>
        <v/>
      </c>
      <c r="U300" s="14" t="str">
        <f>IFERROR(VLOOKUP($A300,'H52 200 M'!$AL$6:$AR$102,7,0),"")</f>
        <v/>
      </c>
      <c r="V300" s="14" t="str">
        <f>IFERROR(VLOOKUP($A300,'XII Szago M'!$AH$2:$AN$67,7,0),"")</f>
        <v/>
      </c>
      <c r="W300" s="14" t="str">
        <f>IFERROR(VLOOKUP($A300,'Masakra TR200 M'!$AN$5:$AT$34,7,0),"")</f>
        <v/>
      </c>
      <c r="X300" s="10">
        <f>IFERROR(LARGE(Z300:AL300,1),0)+IFERROR(LARGE(Z300:AL300,2),0)</f>
        <v>0</v>
      </c>
      <c r="Y300" s="10">
        <f>IFERROR(LARGE(Z300:AL300,3),0)+IFERROR(LARGE(Z300:AL300,4),0)</f>
        <v>0</v>
      </c>
      <c r="Z300" s="14"/>
      <c r="AA300" s="36"/>
      <c r="AB300" s="36"/>
      <c r="AC300" s="14"/>
      <c r="AD300" s="14"/>
      <c r="AE300" s="14" t="str">
        <f>IFERROR(VLOOKUP($A300,'Grassor TR150 M'!$BL$4:$BR$10,7,0),"")</f>
        <v/>
      </c>
      <c r="AF300" s="36" t="str">
        <f>IFERROR(VLOOKUP($A300,'Pazur M'!$P$3:$V$29,7,0),"")</f>
        <v/>
      </c>
      <c r="AG300" s="14" t="str">
        <f>IFERROR(VLOOKUP($A300,'Szaga TR100 M'!$J$2:$P$25,7,0),"")</f>
        <v/>
      </c>
      <c r="AH300" s="36" t="str">
        <f>IFERROR(VLOOKUP($A300,'Odyseja M'!$G$2:$M$15,7,0),"")</f>
        <v/>
      </c>
      <c r="AI300" s="36" t="str">
        <f>IFERROR(VLOOKUP($A300,'Trudy M'!$K$2:$Q$18,7,0),"")</f>
        <v/>
      </c>
      <c r="AJ300" s="14" t="str">
        <f>IFERROR(VLOOKUP($A300,'H52 100 M'!$AC$6:$AI$201,7,0),"")</f>
        <v/>
      </c>
      <c r="AK300" s="14" t="str">
        <f>IFERROR(VLOOKUP($A300,'Azymut Orient M'!$O$2:$U$23,7,0),"")</f>
        <v/>
      </c>
      <c r="AL300" s="14" t="str">
        <f>IFERROR(VLOOKUP($A300,'Masakra TR100 M'!$AB$5:$AH$14,7,0),"")</f>
        <v/>
      </c>
      <c r="AM300" s="501">
        <f>MIN(COUNT(F300:W300)+MIN(COUNT(Z300:AL300)/2,2),6)</f>
        <v>1</v>
      </c>
      <c r="AN300" s="15">
        <f>COUNTIF(F300:W300,"=100")</f>
        <v>0</v>
      </c>
      <c r="AO300" s="15">
        <f>COUNTIF(Z300:AL300,"=50")</f>
        <v>0</v>
      </c>
    </row>
    <row r="301" spans="1:41">
      <c r="A301">
        <v>430</v>
      </c>
      <c r="B301" s="40" t="str">
        <f>VLOOKUP($A301,id!$C:$H,6,0)</f>
        <v>Tumiński Maciej</v>
      </c>
      <c r="C301" s="40" t="str">
        <f>VLOOKUP($A301,id!$C:$H,4,0)</f>
        <v>ITS</v>
      </c>
      <c r="D301" s="2">
        <f>IF(E300=E301,D300,ROW(B299))</f>
        <v>298</v>
      </c>
      <c r="E301" s="11">
        <f>LARGE(F301:Y301,1)+LARGE(F301:Y301,2)+IFERROR(LARGE(F301:Y301,3),0)+IFERROR(LARGE(F301:Y301,4),0)+IFERROR(LARGE(F301:Y301,5),0)+IFERROR(LARGE(F301:Y301,6),0)</f>
        <v>44.562981041954181</v>
      </c>
      <c r="F301" s="14"/>
      <c r="G301" s="14"/>
      <c r="H301" s="14"/>
      <c r="I301" s="14"/>
      <c r="J301" s="37"/>
      <c r="K301" s="16"/>
      <c r="L301" s="14">
        <f>IFERROR(VLOOKUP($A301,'Tropy M'!$O$2:$U$49,7,0),"")</f>
        <v>44.562981041954181</v>
      </c>
      <c r="M301" s="14" t="str">
        <f>IFERROR(VLOOKUP($A301,'Grassor TR300 M'!$CR$4:$CX$37,7,0),"")</f>
        <v/>
      </c>
      <c r="N301" s="14" t="str">
        <f>IFERROR(VLOOKUP($A301,'BO M'!$S$4:$Y$46,7,0),"")</f>
        <v/>
      </c>
      <c r="O301" s="14" t="str">
        <f>IFERROR(VLOOKUP($A301,'Szaga TR150 M'!$J$2:$P$22,7,0),"")</f>
        <v/>
      </c>
      <c r="P301" s="14" t="str">
        <f>IFERROR(VLOOKUP($A301,'Rajd Konwalii M'!$L$2:$R$48,7,0),"")</f>
        <v/>
      </c>
      <c r="Q301" s="14" t="str">
        <f>IFERROR(VLOOKUP($A301,'Korno M'!$BE$1:$BK$53,7,0),"")</f>
        <v/>
      </c>
      <c r="R301" s="14" t="str">
        <f>IFERROR(VLOOKUP($A301,'Abentojra M'!$J$1:$P$48,7,0),"")</f>
        <v/>
      </c>
      <c r="S301" s="14" t="str">
        <f>IFERROR(VLOOKUP($A301,'Mordownik M'!$P$5:$V$54,7,0),"")</f>
        <v/>
      </c>
      <c r="T301" s="14" t="str">
        <f>IFERROR(VLOOKUP($A301,'XI Kompas M'!$M$1:$S$35,7,0),"")</f>
        <v/>
      </c>
      <c r="U301" s="14" t="str">
        <f>IFERROR(VLOOKUP($A301,'H52 200 M'!$AL$6:$AR$102,7,0),"")</f>
        <v/>
      </c>
      <c r="V301" s="14" t="str">
        <f>IFERROR(VLOOKUP($A301,'XII Szago M'!$AH$2:$AN$67,7,0),"")</f>
        <v/>
      </c>
      <c r="W301" s="14" t="str">
        <f>IFERROR(VLOOKUP($A301,'Masakra TR200 M'!$AN$5:$AT$34,7,0),"")</f>
        <v/>
      </c>
      <c r="X301" s="10">
        <f>IFERROR(LARGE(Z301:AL301,1),0)+IFERROR(LARGE(Z301:AL301,2),0)</f>
        <v>0</v>
      </c>
      <c r="Y301" s="10">
        <f>IFERROR(LARGE(Z301:AL301,3),0)+IFERROR(LARGE(Z301:AL301,4),0)</f>
        <v>0</v>
      </c>
      <c r="Z301" s="14"/>
      <c r="AA301" s="36"/>
      <c r="AB301" s="36"/>
      <c r="AC301" s="14"/>
      <c r="AD301" s="14"/>
      <c r="AE301" s="14" t="str">
        <f>IFERROR(VLOOKUP($A301,'Grassor TR150 M'!$BL$4:$BR$10,7,0),"")</f>
        <v/>
      </c>
      <c r="AF301" s="36" t="str">
        <f>IFERROR(VLOOKUP($A301,'Pazur M'!$P$3:$V$29,7,0),"")</f>
        <v/>
      </c>
      <c r="AG301" s="14" t="str">
        <f>IFERROR(VLOOKUP($A301,'Szaga TR100 M'!$J$2:$P$25,7,0),"")</f>
        <v/>
      </c>
      <c r="AH301" s="36" t="str">
        <f>IFERROR(VLOOKUP($A301,'Odyseja M'!$G$2:$M$15,7,0),"")</f>
        <v/>
      </c>
      <c r="AI301" s="36" t="str">
        <f>IFERROR(VLOOKUP($A301,'Trudy M'!$K$2:$Q$18,7,0),"")</f>
        <v/>
      </c>
      <c r="AJ301" s="14" t="str">
        <f>IFERROR(VLOOKUP($A301,'H52 100 M'!$AC$6:$AI$201,7,0),"")</f>
        <v/>
      </c>
      <c r="AK301" s="14" t="str">
        <f>IFERROR(VLOOKUP($A301,'Azymut Orient M'!$O$2:$U$23,7,0),"")</f>
        <v/>
      </c>
      <c r="AL301" s="14" t="str">
        <f>IFERROR(VLOOKUP($A301,'Masakra TR100 M'!$AB$5:$AH$14,7,0),"")</f>
        <v/>
      </c>
      <c r="AM301" s="501">
        <f>MIN(COUNT(F301:W301)+MIN(COUNT(Z301:AL301)/2,2),6)</f>
        <v>1</v>
      </c>
      <c r="AN301" s="15">
        <f>COUNTIF(F301:W301,"=100")</f>
        <v>0</v>
      </c>
      <c r="AO301" s="15">
        <f>COUNTIF(Z301:AL301,"=50")</f>
        <v>0</v>
      </c>
    </row>
    <row r="302" spans="1:41">
      <c r="A302">
        <v>424</v>
      </c>
      <c r="B302" s="40" t="str">
        <f>VLOOKUP($A302,id!$C:$H,6,0)</f>
        <v>Duras Włodzimierz</v>
      </c>
      <c r="C302" s="40">
        <f>VLOOKUP($A302,id!$C:$H,4,0)</f>
        <v>0</v>
      </c>
      <c r="D302" s="2">
        <f>IF(E301=E302,D301,ROW(B300))</f>
        <v>300</v>
      </c>
      <c r="E302" s="11">
        <f>LARGE(F302:Y302,1)+LARGE(F302:Y302,2)+IFERROR(LARGE(F302:Y302,3),0)+IFERROR(LARGE(F302:Y302,4),0)+IFERROR(LARGE(F302:Y302,5),0)+IFERROR(LARGE(F302:Y302,6),0)</f>
        <v>44.430190720890394</v>
      </c>
      <c r="F302" s="14"/>
      <c r="G302" s="14"/>
      <c r="H302" s="14"/>
      <c r="I302" s="14"/>
      <c r="J302" s="37"/>
      <c r="K302" s="16">
        <f>IFERROR(VLOOKUP($A302,'Dukty M'!$BH$2:$BN$42,7,0),"")</f>
        <v>44.430190720890394</v>
      </c>
      <c r="L302" s="14" t="str">
        <f>IFERROR(VLOOKUP($A302,'Tropy M'!$O$2:$U$49,7,0),"")</f>
        <v/>
      </c>
      <c r="M302" s="14" t="str">
        <f>IFERROR(VLOOKUP($A302,'Grassor TR300 M'!$CR$4:$CX$37,7,0),"")</f>
        <v/>
      </c>
      <c r="N302" s="14" t="str">
        <f>IFERROR(VLOOKUP($A302,'BO M'!$S$4:$Y$46,7,0),"")</f>
        <v/>
      </c>
      <c r="O302" s="14" t="str">
        <f>IFERROR(VLOOKUP($A302,'Szaga TR150 M'!$J$2:$P$22,7,0),"")</f>
        <v/>
      </c>
      <c r="P302" s="14" t="str">
        <f>IFERROR(VLOOKUP($A302,'Rajd Konwalii M'!$L$2:$R$48,7,0),"")</f>
        <v/>
      </c>
      <c r="Q302" s="14" t="str">
        <f>IFERROR(VLOOKUP($A302,'Korno M'!$BE$1:$BK$53,7,0),"")</f>
        <v/>
      </c>
      <c r="R302" s="14" t="str">
        <f>IFERROR(VLOOKUP($A302,'Abentojra M'!$J$1:$P$48,7,0),"")</f>
        <v/>
      </c>
      <c r="S302" s="14" t="str">
        <f>IFERROR(VLOOKUP($A302,'Mordownik M'!$P$5:$V$54,7,0),"")</f>
        <v/>
      </c>
      <c r="T302" s="14" t="str">
        <f>IFERROR(VLOOKUP($A302,'XI Kompas M'!$M$1:$S$35,7,0),"")</f>
        <v/>
      </c>
      <c r="U302" s="14" t="str">
        <f>IFERROR(VLOOKUP($A302,'H52 200 M'!$AL$6:$AR$102,7,0),"")</f>
        <v/>
      </c>
      <c r="V302" s="14" t="str">
        <f>IFERROR(VLOOKUP($A302,'XII Szago M'!$AH$2:$AN$67,7,0),"")</f>
        <v/>
      </c>
      <c r="W302" s="14" t="str">
        <f>IFERROR(VLOOKUP($A302,'Masakra TR200 M'!$AN$5:$AT$34,7,0),"")</f>
        <v/>
      </c>
      <c r="X302" s="10">
        <f>IFERROR(LARGE(Z302:AL302,1),0)+IFERROR(LARGE(Z302:AL302,2),0)</f>
        <v>0</v>
      </c>
      <c r="Y302" s="10">
        <f>IFERROR(LARGE(Z302:AL302,3),0)+IFERROR(LARGE(Z302:AL302,4),0)</f>
        <v>0</v>
      </c>
      <c r="Z302" s="14"/>
      <c r="AA302" s="36"/>
      <c r="AB302" s="36"/>
      <c r="AC302" s="14"/>
      <c r="AD302" s="14"/>
      <c r="AE302" s="14" t="str">
        <f>IFERROR(VLOOKUP($A302,'Grassor TR150 M'!$BL$4:$BR$10,7,0),"")</f>
        <v/>
      </c>
      <c r="AF302" s="36" t="str">
        <f>IFERROR(VLOOKUP($A302,'Pazur M'!$P$3:$V$29,7,0),"")</f>
        <v/>
      </c>
      <c r="AG302" s="14" t="str">
        <f>IFERROR(VLOOKUP($A302,'Szaga TR100 M'!$J$2:$P$25,7,0),"")</f>
        <v/>
      </c>
      <c r="AH302" s="36" t="str">
        <f>IFERROR(VLOOKUP($A302,'Odyseja M'!$G$2:$M$15,7,0),"")</f>
        <v/>
      </c>
      <c r="AI302" s="36" t="str">
        <f>IFERROR(VLOOKUP($A302,'Trudy M'!$K$2:$Q$18,7,0),"")</f>
        <v/>
      </c>
      <c r="AJ302" s="14" t="str">
        <f>IFERROR(VLOOKUP($A302,'H52 100 M'!$AC$6:$AI$201,7,0),"")</f>
        <v/>
      </c>
      <c r="AK302" s="14" t="str">
        <f>IFERROR(VLOOKUP($A302,'Azymut Orient M'!$O$2:$U$23,7,0),"")</f>
        <v/>
      </c>
      <c r="AL302" s="14" t="str">
        <f>IFERROR(VLOOKUP($A302,'Masakra TR100 M'!$AB$5:$AH$14,7,0),"")</f>
        <v/>
      </c>
      <c r="AM302" s="501">
        <f>MIN(COUNT(F302:W302)+MIN(COUNT(Z302:AL302)/2,2),6)</f>
        <v>1</v>
      </c>
      <c r="AN302" s="15">
        <f>COUNTIF(F302:W302,"=100")</f>
        <v>0</v>
      </c>
      <c r="AO302" s="15">
        <f>COUNTIF(Z302:AL302,"=50")</f>
        <v>0</v>
      </c>
    </row>
    <row r="303" spans="1:41">
      <c r="A303">
        <v>399</v>
      </c>
      <c r="B303" s="40" t="str">
        <f>VLOOKUP($A303,id!$C:$H,6,0)</f>
        <v>Potoczny Piotr</v>
      </c>
      <c r="C303" s="40" t="str">
        <f>VLOOKUP($A303,id!$C:$H,4,0)</f>
        <v>Kciukowscy</v>
      </c>
      <c r="D303" s="2">
        <f>IF(E302=E303,D302,ROW(B301))</f>
        <v>301</v>
      </c>
      <c r="E303" s="11">
        <f>LARGE(F303:Y303,1)+LARGE(F303:Y303,2)+IFERROR(LARGE(F303:Y303,3),0)+IFERROR(LARGE(F303:Y303,4),0)+IFERROR(LARGE(F303:Y303,5),0)+IFERROR(LARGE(F303:Y303,6),0)</f>
        <v>44.384057971014499</v>
      </c>
      <c r="F303" s="14"/>
      <c r="G303" s="14"/>
      <c r="H303" s="14"/>
      <c r="I303" s="14"/>
      <c r="J303" s="37" t="str">
        <f>IFERROR(VLOOKUP($A303,'X Kompas M'!$L$2:$R$29,7,0),"")</f>
        <v/>
      </c>
      <c r="K303" s="16" t="str">
        <f>IFERROR(VLOOKUP($A303,'Dukty M'!$BH$2:$BN$42,7,0),"")</f>
        <v/>
      </c>
      <c r="L303" s="14" t="str">
        <f>IFERROR(VLOOKUP($A303,'Tropy M'!$O$2:$U$49,7,0),"")</f>
        <v/>
      </c>
      <c r="M303" s="14" t="str">
        <f>IFERROR(VLOOKUP($A303,'Grassor TR300 M'!$CR$4:$CX$37,7,0),"")</f>
        <v/>
      </c>
      <c r="N303" s="14" t="str">
        <f>IFERROR(VLOOKUP($A303,'BO M'!$S$4:$Y$46,7,0),"")</f>
        <v/>
      </c>
      <c r="O303" s="14" t="str">
        <f>IFERROR(VLOOKUP($A303,'Szaga TR150 M'!$J$2:$P$22,7,0),"")</f>
        <v/>
      </c>
      <c r="P303" s="14" t="str">
        <f>IFERROR(VLOOKUP($A303,'Rajd Konwalii M'!$L$2:$R$48,7,0),"")</f>
        <v/>
      </c>
      <c r="Q303" s="14" t="str">
        <f>IFERROR(VLOOKUP($A303,'Korno M'!$BE$1:$BK$53,7,0),"")</f>
        <v/>
      </c>
      <c r="R303" s="14" t="str">
        <f>IFERROR(VLOOKUP($A303,'Abentojra M'!$J$1:$P$48,7,0),"")</f>
        <v/>
      </c>
      <c r="S303" s="14" t="str">
        <f>IFERROR(VLOOKUP($A303,'Mordownik M'!$P$5:$V$54,7,0),"")</f>
        <v/>
      </c>
      <c r="T303" s="14" t="str">
        <f>IFERROR(VLOOKUP($A303,'XI Kompas M'!$M$1:$S$35,7,0),"")</f>
        <v/>
      </c>
      <c r="U303" s="14" t="str">
        <f>IFERROR(VLOOKUP($A303,'H52 200 M'!$AL$6:$AR$102,7,0),"")</f>
        <v/>
      </c>
      <c r="V303" s="14" t="str">
        <f>IFERROR(VLOOKUP($A303,'XII Szago M'!$AH$2:$AN$67,7,0),"")</f>
        <v/>
      </c>
      <c r="W303" s="14" t="str">
        <f>IFERROR(VLOOKUP($A303,'Masakra TR200 M'!$AN$5:$AT$34,7,0),"")</f>
        <v/>
      </c>
      <c r="X303" s="10">
        <f>IFERROR(LARGE(Z303:AL303,1),0)+IFERROR(LARGE(Z303:AL303,2),0)</f>
        <v>44.384057971014499</v>
      </c>
      <c r="Y303" s="10">
        <f>IFERROR(LARGE(Z303:AL303,3),0)+IFERROR(LARGE(Z303:AL303,4),0)</f>
        <v>0</v>
      </c>
      <c r="Z303" s="14"/>
      <c r="AA303" s="36"/>
      <c r="AB303" s="36"/>
      <c r="AC303" s="14"/>
      <c r="AD303" s="14">
        <f>IFERROR(VLOOKUP($A303,'Harce M'!$K$6:$Q$26,7,0),"")</f>
        <v>44.384057971014499</v>
      </c>
      <c r="AE303" s="14" t="str">
        <f>IFERROR(VLOOKUP($A303,'Grassor TR150 M'!$BL$4:$BR$10,7,0),"")</f>
        <v/>
      </c>
      <c r="AF303" s="36" t="str">
        <f>IFERROR(VLOOKUP($A303,'Pazur M'!$P$3:$V$29,7,0),"")</f>
        <v/>
      </c>
      <c r="AG303" s="14" t="str">
        <f>IFERROR(VLOOKUP($A303,'Szaga TR100 M'!$J$2:$P$25,7,0),"")</f>
        <v/>
      </c>
      <c r="AH303" s="36" t="str">
        <f>IFERROR(VLOOKUP($A303,'Odyseja M'!$G$2:$M$15,7,0),"")</f>
        <v/>
      </c>
      <c r="AI303" s="36" t="str">
        <f>IFERROR(VLOOKUP($A303,'Trudy M'!$K$2:$Q$18,7,0),"")</f>
        <v/>
      </c>
      <c r="AJ303" s="14" t="str">
        <f>IFERROR(VLOOKUP($A303,'H52 100 M'!$AC$6:$AI$201,7,0),"")</f>
        <v/>
      </c>
      <c r="AK303" s="14" t="str">
        <f>IFERROR(VLOOKUP($A303,'Azymut Orient M'!$O$2:$U$23,7,0),"")</f>
        <v/>
      </c>
      <c r="AL303" s="14" t="str">
        <f>IFERROR(VLOOKUP($A303,'Masakra TR100 M'!$AB$5:$AH$14,7,0),"")</f>
        <v/>
      </c>
      <c r="AM303" s="501">
        <f>MIN(COUNT(F303:W303)+MIN(COUNT(Z303:AL303)/2,2),6)</f>
        <v>0.5</v>
      </c>
      <c r="AN303" s="15">
        <f>COUNTIF(F303:W303,"=100")</f>
        <v>0</v>
      </c>
      <c r="AO303" s="15">
        <f>COUNTIF(Z303:AL303,"=50")</f>
        <v>0</v>
      </c>
    </row>
    <row r="304" spans="1:41">
      <c r="A304">
        <v>299</v>
      </c>
      <c r="B304" s="40" t="str">
        <f>VLOOKUP($A304,id!$C:$H,6,0)</f>
        <v>Telepski Michał</v>
      </c>
      <c r="C304" s="40" t="str">
        <f>VLOOKUP($A304,id!$C:$H,4,0)</f>
        <v>NULL</v>
      </c>
      <c r="D304" s="2">
        <f>IF(E303=E304,D303,ROW(B302))</f>
        <v>302</v>
      </c>
      <c r="E304" s="11">
        <f>LARGE(F304:Y304,1)+LARGE(F304:Y304,2)+IFERROR(LARGE(F304:Y304,3),0)+IFERROR(LARGE(F304:Y304,4),0)+IFERROR(LARGE(F304:Y304,5),0)+IFERROR(LARGE(F304:Y304,6),0)</f>
        <v>44.332171537714999</v>
      </c>
      <c r="F304" s="14"/>
      <c r="G304" s="14" t="str">
        <f>IFERROR(VLOOKUP($A304,'Złoto M'!AO:AU,7,0),"")</f>
        <v/>
      </c>
      <c r="H304" s="14" t="str">
        <f>IFERROR(VLOOKUP($A304,'H51 200 M'!$AL$6:$AS$99,7,0),"")</f>
        <v/>
      </c>
      <c r="I304" s="14" t="str">
        <f>IFERROR(VLOOKUP($A304,'Dymno M'!$BD$3:$BJ$49,7,0),"")</f>
        <v/>
      </c>
      <c r="J304" s="37" t="str">
        <f>IFERROR(VLOOKUP($A304,'X Kompas M'!$L$2:$R$29,7,0),"")</f>
        <v/>
      </c>
      <c r="K304" s="16" t="str">
        <f>IFERROR(VLOOKUP($A304,'Dukty M'!$BH$2:$BN$42,7,0),"")</f>
        <v/>
      </c>
      <c r="L304" s="14" t="str">
        <f>IFERROR(VLOOKUP($A304,'Tropy M'!$O$2:$U$49,7,0),"")</f>
        <v/>
      </c>
      <c r="M304" s="14" t="str">
        <f>IFERROR(VLOOKUP($A304,'Grassor TR300 M'!$CR$4:$CX$37,7,0),"")</f>
        <v/>
      </c>
      <c r="N304" s="14" t="str">
        <f>IFERROR(VLOOKUP($A304,'BO M'!$S$4:$Y$46,7,0),"")</f>
        <v/>
      </c>
      <c r="O304" s="14" t="str">
        <f>IFERROR(VLOOKUP($A304,'Szaga TR150 M'!$J$2:$P$22,7,0),"")</f>
        <v/>
      </c>
      <c r="P304" s="14" t="str">
        <f>IFERROR(VLOOKUP($A304,'Rajd Konwalii M'!$L$2:$R$48,7,0),"")</f>
        <v/>
      </c>
      <c r="Q304" s="14" t="str">
        <f>IFERROR(VLOOKUP($A304,'Korno M'!$BE$1:$BK$53,7,0),"")</f>
        <v/>
      </c>
      <c r="R304" s="14" t="str">
        <f>IFERROR(VLOOKUP($A304,'Abentojra M'!$J$1:$P$48,7,0),"")</f>
        <v/>
      </c>
      <c r="S304" s="14" t="str">
        <f>IFERROR(VLOOKUP($A304,'Mordownik M'!$P$5:$V$54,7,0),"")</f>
        <v/>
      </c>
      <c r="T304" s="14" t="str">
        <f>IFERROR(VLOOKUP($A304,'XI Kompas M'!$M$1:$S$35,7,0),"")</f>
        <v/>
      </c>
      <c r="U304" s="14" t="str">
        <f>IFERROR(VLOOKUP($A304,'H52 200 M'!$AL$6:$AR$102,7,0),"")</f>
        <v/>
      </c>
      <c r="V304" s="14" t="str">
        <f>IFERROR(VLOOKUP($A304,'XII Szago M'!$AH$2:$AN$67,7,0),"")</f>
        <v/>
      </c>
      <c r="W304" s="14" t="str">
        <f>IFERROR(VLOOKUP($A304,'Masakra TR200 M'!$AN$5:$AT$34,7,0),"")</f>
        <v/>
      </c>
      <c r="X304" s="10">
        <f>IFERROR(LARGE(Z304:AL304,1),0)+IFERROR(LARGE(Z304:AL304,2),0)</f>
        <v>44.332171537714999</v>
      </c>
      <c r="Y304" s="10">
        <f>IFERROR(LARGE(Z304:AL304,3),0)+IFERROR(LARGE(Z304:AL304,4),0)</f>
        <v>0</v>
      </c>
      <c r="Z304" s="14" t="str">
        <f>IFERROR(VLOOKUP(A304,'Wiosenne 360 M'!$L$2:$R$18,7,0),"")</f>
        <v/>
      </c>
      <c r="AA304" s="36"/>
      <c r="AB304" s="36"/>
      <c r="AC304" s="14">
        <f>IFERROR(VLOOKUP($A304,'H51 100 M'!$AC$6:$AJ$153,7,0),"")</f>
        <v>13.061241422816195</v>
      </c>
      <c r="AD304" s="14" t="str">
        <f>IFERROR(VLOOKUP($A304,'Harce M'!$K$6:$Q$26,7,0),"")</f>
        <v/>
      </c>
      <c r="AE304" s="14" t="str">
        <f>IFERROR(VLOOKUP($A304,'Grassor TR150 M'!$BL$4:$BR$10,7,0),"")</f>
        <v/>
      </c>
      <c r="AF304" s="36" t="str">
        <f>IFERROR(VLOOKUP($A304,'Pazur M'!$P$3:$V$29,7,0),"")</f>
        <v/>
      </c>
      <c r="AG304" s="14" t="str">
        <f>IFERROR(VLOOKUP($A304,'Szaga TR100 M'!$J$2:$P$25,7,0),"")</f>
        <v/>
      </c>
      <c r="AH304" s="36" t="str">
        <f>IFERROR(VLOOKUP($A304,'Odyseja M'!$G$2:$M$15,7,0),"")</f>
        <v/>
      </c>
      <c r="AI304" s="36" t="str">
        <f>IFERROR(VLOOKUP($A304,'Trudy M'!$K$2:$Q$18,7,0),"")</f>
        <v/>
      </c>
      <c r="AJ304" s="14">
        <f>IFERROR(VLOOKUP($A304,'H52 100 M'!$AC$6:$AI$201,7,0),"")</f>
        <v>31.270930114898803</v>
      </c>
      <c r="AK304" s="14" t="str">
        <f>IFERROR(VLOOKUP($A304,'Azymut Orient M'!$O$2:$U$23,7,0),"")</f>
        <v/>
      </c>
      <c r="AL304" s="14" t="str">
        <f>IFERROR(VLOOKUP($A304,'Masakra TR100 M'!$AB$5:$AH$14,7,0),"")</f>
        <v/>
      </c>
      <c r="AM304" s="501">
        <f>MIN(COUNT(F304:W304)+MIN(COUNT(Z304:AL304)/2,2),6)</f>
        <v>1</v>
      </c>
      <c r="AN304" s="15">
        <f>COUNTIF(F304:W304,"=100")</f>
        <v>0</v>
      </c>
      <c r="AO304" s="15">
        <f>COUNTIF(Z304:AL304,"=50")</f>
        <v>0</v>
      </c>
    </row>
    <row r="305" spans="1:41">
      <c r="A305">
        <v>300</v>
      </c>
      <c r="B305" s="40" t="str">
        <f>VLOOKUP($A305,id!$C:$H,6,0)</f>
        <v>Kowalkowski Krzysztof</v>
      </c>
      <c r="C305" s="40" t="str">
        <f>VLOOKUP($A305,id!$C:$H,4,0)</f>
        <v>NULL</v>
      </c>
      <c r="D305" s="2">
        <f>IF(E304=E305,D304,ROW(B303))</f>
        <v>303</v>
      </c>
      <c r="E305" s="11">
        <f>LARGE(F305:Y305,1)+LARGE(F305:Y305,2)+IFERROR(LARGE(F305:Y305,3),0)+IFERROR(LARGE(F305:Y305,4),0)+IFERROR(LARGE(F305:Y305,5),0)+IFERROR(LARGE(F305:Y305,6),0)</f>
        <v>44.330313286799765</v>
      </c>
      <c r="F305" s="14"/>
      <c r="G305" s="14" t="str">
        <f>IFERROR(VLOOKUP($A305,'Złoto M'!AO:AU,7,0),"")</f>
        <v/>
      </c>
      <c r="H305" s="14" t="str">
        <f>IFERROR(VLOOKUP($A305,'H51 200 M'!$AL$6:$AS$99,7,0),"")</f>
        <v/>
      </c>
      <c r="I305" s="14" t="str">
        <f>IFERROR(VLOOKUP($A305,'Dymno M'!$BD$3:$BJ$49,7,0),"")</f>
        <v/>
      </c>
      <c r="J305" s="37" t="str">
        <f>IFERROR(VLOOKUP($A305,'X Kompas M'!$L$2:$R$29,7,0),"")</f>
        <v/>
      </c>
      <c r="K305" s="16" t="str">
        <f>IFERROR(VLOOKUP($A305,'Dukty M'!$BH$2:$BN$42,7,0),"")</f>
        <v/>
      </c>
      <c r="L305" s="14" t="str">
        <f>IFERROR(VLOOKUP($A305,'Tropy M'!$O$2:$U$49,7,0),"")</f>
        <v/>
      </c>
      <c r="M305" s="14" t="str">
        <f>IFERROR(VLOOKUP($A305,'Grassor TR300 M'!$CR$4:$CX$37,7,0),"")</f>
        <v/>
      </c>
      <c r="N305" s="14" t="str">
        <f>IFERROR(VLOOKUP($A305,'BO M'!$S$4:$Y$46,7,0),"")</f>
        <v/>
      </c>
      <c r="O305" s="14" t="str">
        <f>IFERROR(VLOOKUP($A305,'Szaga TR150 M'!$J$2:$P$22,7,0),"")</f>
        <v/>
      </c>
      <c r="P305" s="14" t="str">
        <f>IFERROR(VLOOKUP($A305,'Rajd Konwalii M'!$L$2:$R$48,7,0),"")</f>
        <v/>
      </c>
      <c r="Q305" s="14" t="str">
        <f>IFERROR(VLOOKUP($A305,'Korno M'!$BE$1:$BK$53,7,0),"")</f>
        <v/>
      </c>
      <c r="R305" s="14" t="str">
        <f>IFERROR(VLOOKUP($A305,'Abentojra M'!$J$1:$P$48,7,0),"")</f>
        <v/>
      </c>
      <c r="S305" s="14" t="str">
        <f>IFERROR(VLOOKUP($A305,'Mordownik M'!$P$5:$V$54,7,0),"")</f>
        <v/>
      </c>
      <c r="T305" s="14" t="str">
        <f>IFERROR(VLOOKUP($A305,'XI Kompas M'!$M$1:$S$35,7,0),"")</f>
        <v/>
      </c>
      <c r="U305" s="14" t="str">
        <f>IFERROR(VLOOKUP($A305,'H52 200 M'!$AL$6:$AR$102,7,0),"")</f>
        <v/>
      </c>
      <c r="V305" s="14" t="str">
        <f>IFERROR(VLOOKUP($A305,'XII Szago M'!$AH$2:$AN$67,7,0),"")</f>
        <v/>
      </c>
      <c r="W305" s="14" t="str">
        <f>IFERROR(VLOOKUP($A305,'Masakra TR200 M'!$AN$5:$AT$34,7,0),"")</f>
        <v/>
      </c>
      <c r="X305" s="10">
        <f>IFERROR(LARGE(Z305:AL305,1),0)+IFERROR(LARGE(Z305:AL305,2),0)</f>
        <v>44.330313286799765</v>
      </c>
      <c r="Y305" s="10">
        <f>IFERROR(LARGE(Z305:AL305,3),0)+IFERROR(LARGE(Z305:AL305,4),0)</f>
        <v>0</v>
      </c>
      <c r="Z305" s="14" t="str">
        <f>IFERROR(VLOOKUP(A305,'Wiosenne 360 M'!$L$2:$R$18,7,0),"")</f>
        <v/>
      </c>
      <c r="AA305" s="36"/>
      <c r="AB305" s="36"/>
      <c r="AC305" s="14">
        <f>IFERROR(VLOOKUP($A305,'H51 100 M'!$AC$6:$AJ$153,7,0),"")</f>
        <v>13.060418667450978</v>
      </c>
      <c r="AD305" s="14" t="str">
        <f>IFERROR(VLOOKUP($A305,'Harce M'!$K$6:$Q$26,7,0),"")</f>
        <v/>
      </c>
      <c r="AE305" s="14" t="str">
        <f>IFERROR(VLOOKUP($A305,'Grassor TR150 M'!$BL$4:$BR$10,7,0),"")</f>
        <v/>
      </c>
      <c r="AF305" s="36" t="str">
        <f>IFERROR(VLOOKUP($A305,'Pazur M'!$P$3:$V$29,7,0),"")</f>
        <v/>
      </c>
      <c r="AG305" s="14" t="str">
        <f>IFERROR(VLOOKUP($A305,'Szaga TR100 M'!$J$2:$P$25,7,0),"")</f>
        <v/>
      </c>
      <c r="AH305" s="36" t="str">
        <f>IFERROR(VLOOKUP($A305,'Odyseja M'!$G$2:$M$15,7,0),"")</f>
        <v/>
      </c>
      <c r="AI305" s="36" t="str">
        <f>IFERROR(VLOOKUP($A305,'Trudy M'!$K$2:$Q$18,7,0),"")</f>
        <v/>
      </c>
      <c r="AJ305" s="14">
        <f>IFERROR(VLOOKUP($A305,'H52 100 M'!$AC$6:$AI$201,7,0),"")</f>
        <v>31.26989461934879</v>
      </c>
      <c r="AK305" s="14" t="str">
        <f>IFERROR(VLOOKUP($A305,'Azymut Orient M'!$O$2:$U$23,7,0),"")</f>
        <v/>
      </c>
      <c r="AL305" s="14" t="str">
        <f>IFERROR(VLOOKUP($A305,'Masakra TR100 M'!$AB$5:$AH$14,7,0),"")</f>
        <v/>
      </c>
      <c r="AM305" s="501">
        <f>MIN(COUNT(F305:W305)+MIN(COUNT(Z305:AL305)/2,2),6)</f>
        <v>1</v>
      </c>
      <c r="AN305" s="15">
        <f>COUNTIF(F305:W305,"=100")</f>
        <v>0</v>
      </c>
      <c r="AO305" s="15">
        <f>COUNTIF(Z305:AL305,"=50")</f>
        <v>0</v>
      </c>
    </row>
    <row r="306" spans="1:41">
      <c r="A306">
        <v>591</v>
      </c>
      <c r="B306" s="40" t="str">
        <f>VLOOKUP($A306,id!$C:$H,6,0)</f>
        <v>Ławecki Dariusz</v>
      </c>
      <c r="C306" s="40">
        <f>VLOOKUP($A306,id!$C:$H,4,0)</f>
        <v>0</v>
      </c>
      <c r="D306" s="2">
        <f>IF(E305=E306,D305,ROW(B304))</f>
        <v>304</v>
      </c>
      <c r="E306" s="11">
        <f>LARGE(F306:Y306,1)+LARGE(F306:Y306,2)+IFERROR(LARGE(F306:Y306,3),0)+IFERROR(LARGE(F306:Y306,4),0)+IFERROR(LARGE(F306:Y306,5),0)+IFERROR(LARGE(F306:Y306,6),0)</f>
        <v>43.872679242537089</v>
      </c>
      <c r="F306" s="14"/>
      <c r="G306" s="14"/>
      <c r="H306" s="14"/>
      <c r="I306" s="14"/>
      <c r="J306" s="37"/>
      <c r="K306" s="16"/>
      <c r="L306" s="14"/>
      <c r="M306" s="14"/>
      <c r="N306" s="14"/>
      <c r="O306" s="14"/>
      <c r="P306" s="14"/>
      <c r="Q306" s="14"/>
      <c r="R306" s="14"/>
      <c r="S306" s="14"/>
      <c r="T306" s="14"/>
      <c r="U306" s="14">
        <f>IFERROR(VLOOKUP($A306,'H52 200 M'!$AL$6:$AR$102,7,0),"")</f>
        <v>43.872679242537089</v>
      </c>
      <c r="V306" s="14" t="str">
        <f>IFERROR(VLOOKUP($A306,'XII Szago M'!$AH$2:$AN$67,7,0),"")</f>
        <v/>
      </c>
      <c r="W306" s="14" t="str">
        <f>IFERROR(VLOOKUP($A306,'Masakra TR200 M'!$AN$5:$AT$34,7,0),"")</f>
        <v/>
      </c>
      <c r="X306" s="10">
        <f>IFERROR(LARGE(Z306:AL306,1),0)+IFERROR(LARGE(Z306:AL306,2),0)</f>
        <v>0</v>
      </c>
      <c r="Y306" s="10">
        <f>IFERROR(LARGE(Z306:AL306,3),0)+IFERROR(LARGE(Z306:AL306,4),0)</f>
        <v>0</v>
      </c>
      <c r="Z306" s="14"/>
      <c r="AA306" s="36"/>
      <c r="AB306" s="36"/>
      <c r="AC306" s="14"/>
      <c r="AD306" s="14"/>
      <c r="AE306" s="14"/>
      <c r="AF306" s="36"/>
      <c r="AG306" s="14"/>
      <c r="AH306" s="36"/>
      <c r="AI306" s="36"/>
      <c r="AJ306" s="14" t="str">
        <f>IFERROR(VLOOKUP($A306,'H52 100 M'!$AC$6:$AI$201,7,0),"")</f>
        <v/>
      </c>
      <c r="AK306" s="14" t="str">
        <f>IFERROR(VLOOKUP($A306,'Azymut Orient M'!$O$2:$U$23,7,0),"")</f>
        <v/>
      </c>
      <c r="AL306" s="14" t="str">
        <f>IFERROR(VLOOKUP($A306,'Masakra TR100 M'!$AB$5:$AH$14,7,0),"")</f>
        <v/>
      </c>
      <c r="AM306" s="501">
        <f>MIN(COUNT(F306:W306)+MIN(COUNT(Z306:AL306)/2,2),6)</f>
        <v>1</v>
      </c>
      <c r="AN306" s="15">
        <f>COUNTIF(F306:W306,"=100")</f>
        <v>0</v>
      </c>
      <c r="AO306" s="15">
        <f>COUNTIF(Z306:AL306,"=50")</f>
        <v>0</v>
      </c>
    </row>
    <row r="307" spans="1:41">
      <c r="A307">
        <v>592</v>
      </c>
      <c r="B307" s="40" t="str">
        <f>VLOOKUP($A307,id!$C:$H,6,0)</f>
        <v>Napiórkowski Sławomir</v>
      </c>
      <c r="C307" s="40">
        <f>VLOOKUP($A307,id!$C:$H,4,0)</f>
        <v>0</v>
      </c>
      <c r="D307" s="2">
        <f>IF(E306=E307,D306,ROW(B305))</f>
        <v>305</v>
      </c>
      <c r="E307" s="11">
        <f>LARGE(F307:Y307,1)+LARGE(F307:Y307,2)+IFERROR(LARGE(F307:Y307,3),0)+IFERROR(LARGE(F307:Y307,4),0)+IFERROR(LARGE(F307:Y307,5),0)+IFERROR(LARGE(F307:Y307,6),0)</f>
        <v>43.866449982386222</v>
      </c>
      <c r="F307" s="14"/>
      <c r="G307" s="14"/>
      <c r="H307" s="14"/>
      <c r="I307" s="14"/>
      <c r="J307" s="37"/>
      <c r="K307" s="16"/>
      <c r="L307" s="14"/>
      <c r="M307" s="14"/>
      <c r="N307" s="14"/>
      <c r="O307" s="14"/>
      <c r="P307" s="14"/>
      <c r="Q307" s="14"/>
      <c r="R307" s="14"/>
      <c r="S307" s="14"/>
      <c r="T307" s="14"/>
      <c r="U307" s="14">
        <f>IFERROR(VLOOKUP($A307,'H52 200 M'!$AL$6:$AR$102,7,0),"")</f>
        <v>43.866449982386222</v>
      </c>
      <c r="V307" s="14" t="str">
        <f>IFERROR(VLOOKUP($A307,'XII Szago M'!$AH$2:$AN$67,7,0),"")</f>
        <v/>
      </c>
      <c r="W307" s="14" t="str">
        <f>IFERROR(VLOOKUP($A307,'Masakra TR200 M'!$AN$5:$AT$34,7,0),"")</f>
        <v/>
      </c>
      <c r="X307" s="10">
        <f>IFERROR(LARGE(Z307:AL307,1),0)+IFERROR(LARGE(Z307:AL307,2),0)</f>
        <v>0</v>
      </c>
      <c r="Y307" s="10">
        <f>IFERROR(LARGE(Z307:AL307,3),0)+IFERROR(LARGE(Z307:AL307,4),0)</f>
        <v>0</v>
      </c>
      <c r="Z307" s="14"/>
      <c r="AA307" s="36"/>
      <c r="AB307" s="36"/>
      <c r="AC307" s="14"/>
      <c r="AD307" s="14"/>
      <c r="AE307" s="14"/>
      <c r="AF307" s="36"/>
      <c r="AG307" s="14"/>
      <c r="AH307" s="36"/>
      <c r="AI307" s="36"/>
      <c r="AJ307" s="14" t="str">
        <f>IFERROR(VLOOKUP($A307,'H52 100 M'!$AC$6:$AI$201,7,0),"")</f>
        <v/>
      </c>
      <c r="AK307" s="14" t="str">
        <f>IFERROR(VLOOKUP($A307,'Azymut Orient M'!$O$2:$U$23,7,0),"")</f>
        <v/>
      </c>
      <c r="AL307" s="14" t="str">
        <f>IFERROR(VLOOKUP($A307,'Masakra TR100 M'!$AB$5:$AH$14,7,0),"")</f>
        <v/>
      </c>
      <c r="AM307" s="501">
        <f>MIN(COUNT(F307:W307)+MIN(COUNT(Z307:AL307)/2,2),6)</f>
        <v>1</v>
      </c>
      <c r="AN307" s="15">
        <f>COUNTIF(F307:W307,"=100")</f>
        <v>0</v>
      </c>
      <c r="AO307" s="15">
        <f>COUNTIF(Z307:AL307,"=50")</f>
        <v>0</v>
      </c>
    </row>
    <row r="308" spans="1:41">
      <c r="A308">
        <v>227</v>
      </c>
      <c r="B308" s="40" t="str">
        <f>VLOOKUP($A308,id!$C:$H,6,0)</f>
        <v>Jaroszek Radosław</v>
      </c>
      <c r="C308" s="40" t="str">
        <f>VLOOKUP($A308,id!$C:$H,4,0)</f>
        <v>Team360</v>
      </c>
      <c r="D308" s="2">
        <f>IF(E307=E308,D307,ROW(B306))</f>
        <v>306</v>
      </c>
      <c r="E308" s="11">
        <f>LARGE(F308:Y308,1)+LARGE(F308:Y308,2)+IFERROR(LARGE(F308:Y308,3),0)+IFERROR(LARGE(F308:Y308,4),0)+IFERROR(LARGE(F308:Y308,5),0)+IFERROR(LARGE(F308:Y308,6),0)</f>
        <v>43.765715130897796</v>
      </c>
      <c r="F308" s="14"/>
      <c r="G308" s="14" t="str">
        <f>IFERROR(VLOOKUP($A308,'Złoto M'!AO:AU,7,0),"")</f>
        <v/>
      </c>
      <c r="H308" s="14" t="str">
        <f>IFERROR(VLOOKUP($A308,'H51 200 M'!$AL$6:$AS$99,7,0),"")</f>
        <v/>
      </c>
      <c r="I308" s="14" t="str">
        <f>IFERROR(VLOOKUP($A308,'Dymno M'!$BD$3:$BJ$49,7,0),"")</f>
        <v/>
      </c>
      <c r="J308" s="37" t="str">
        <f>IFERROR(VLOOKUP($A308,'X Kompas M'!$L$2:$R$29,7,0),"")</f>
        <v/>
      </c>
      <c r="K308" s="16" t="str">
        <f>IFERROR(VLOOKUP($A308,'Dukty M'!$BH$2:$BN$42,7,0),"")</f>
        <v/>
      </c>
      <c r="L308" s="14" t="str">
        <f>IFERROR(VLOOKUP($A308,'Tropy M'!$O$2:$U$49,7,0),"")</f>
        <v/>
      </c>
      <c r="M308" s="14" t="str">
        <f>IFERROR(VLOOKUP($A308,'Grassor TR300 M'!$CR$4:$CX$37,7,0),"")</f>
        <v/>
      </c>
      <c r="N308" s="14" t="str">
        <f>IFERROR(VLOOKUP($A308,'BO M'!$S$4:$Y$46,7,0),"")</f>
        <v/>
      </c>
      <c r="O308" s="14" t="str">
        <f>IFERROR(VLOOKUP($A308,'Szaga TR150 M'!$J$2:$P$22,7,0),"")</f>
        <v/>
      </c>
      <c r="P308" s="14" t="str">
        <f>IFERROR(VLOOKUP($A308,'Rajd Konwalii M'!$L$2:$R$48,7,0),"")</f>
        <v/>
      </c>
      <c r="Q308" s="14" t="str">
        <f>IFERROR(VLOOKUP($A308,'Korno M'!$BE$1:$BK$53,7,0),"")</f>
        <v/>
      </c>
      <c r="R308" s="14" t="str">
        <f>IFERROR(VLOOKUP($A308,'Abentojra M'!$J$1:$P$48,7,0),"")</f>
        <v/>
      </c>
      <c r="S308" s="14" t="str">
        <f>IFERROR(VLOOKUP($A308,'Mordownik M'!$P$5:$V$54,7,0),"")</f>
        <v/>
      </c>
      <c r="T308" s="14" t="str">
        <f>IFERROR(VLOOKUP($A308,'XI Kompas M'!$M$1:$S$35,7,0),"")</f>
        <v/>
      </c>
      <c r="U308" s="14" t="str">
        <f>IFERROR(VLOOKUP($A308,'H52 200 M'!$AL$6:$AR$102,7,0),"")</f>
        <v/>
      </c>
      <c r="V308" s="14" t="str">
        <f>IFERROR(VLOOKUP($A308,'XII Szago M'!$AH$2:$AN$67,7,0),"")</f>
        <v/>
      </c>
      <c r="W308" s="14" t="str">
        <f>IFERROR(VLOOKUP($A308,'Masakra TR200 M'!$AN$5:$AT$34,7,0),"")</f>
        <v/>
      </c>
      <c r="X308" s="10">
        <f>IFERROR(LARGE(Z308:AL308,1),0)+IFERROR(LARGE(Z308:AL308,2),0)</f>
        <v>43.765715130897796</v>
      </c>
      <c r="Y308" s="10">
        <f>IFERROR(LARGE(Z308:AL308,3),0)+IFERROR(LARGE(Z308:AL308,4),0)</f>
        <v>0</v>
      </c>
      <c r="Z308" s="14" t="str">
        <f>IFERROR(VLOOKUP(A308,'Wiosenne 360 M'!$L$2:$R$18,7,0),"")</f>
        <v/>
      </c>
      <c r="AA308" s="36"/>
      <c r="AB308" s="36"/>
      <c r="AC308" s="14">
        <f>IFERROR(VLOOKUP($A308,'H51 100 M'!$AC$6:$AJ$153,7,0),"")</f>
        <v>43.765715130897796</v>
      </c>
      <c r="AD308" s="14" t="str">
        <f>IFERROR(VLOOKUP($A308,'Harce M'!$K$6:$Q$26,7,0),"")</f>
        <v/>
      </c>
      <c r="AE308" s="14" t="str">
        <f>IFERROR(VLOOKUP($A308,'Grassor TR150 M'!$BL$4:$BR$10,7,0),"")</f>
        <v/>
      </c>
      <c r="AF308" s="36" t="str">
        <f>IFERROR(VLOOKUP($A308,'Pazur M'!$P$3:$V$29,7,0),"")</f>
        <v/>
      </c>
      <c r="AG308" s="14" t="str">
        <f>IFERROR(VLOOKUP($A308,'Szaga TR100 M'!$J$2:$P$25,7,0),"")</f>
        <v/>
      </c>
      <c r="AH308" s="36" t="str">
        <f>IFERROR(VLOOKUP($A308,'Odyseja M'!$G$2:$M$15,7,0),"")</f>
        <v/>
      </c>
      <c r="AI308" s="36" t="str">
        <f>IFERROR(VLOOKUP($A308,'Trudy M'!$K$2:$Q$18,7,0),"")</f>
        <v/>
      </c>
      <c r="AJ308" s="14" t="str">
        <f>IFERROR(VLOOKUP($A308,'H52 100 M'!$AC$6:$AI$201,7,0),"")</f>
        <v/>
      </c>
      <c r="AK308" s="14" t="str">
        <f>IFERROR(VLOOKUP($A308,'Azymut Orient M'!$O$2:$U$23,7,0),"")</f>
        <v/>
      </c>
      <c r="AL308" s="14" t="str">
        <f>IFERROR(VLOOKUP($A308,'Masakra TR100 M'!$AB$5:$AH$14,7,0),"")</f>
        <v/>
      </c>
      <c r="AM308" s="501">
        <f>MIN(COUNT(F308:W308)+MIN(COUNT(Z308:AL308)/2,2),6)</f>
        <v>0.5</v>
      </c>
      <c r="AN308" s="15">
        <f>COUNTIF(F308:W308,"=100")</f>
        <v>0</v>
      </c>
      <c r="AO308" s="15">
        <f>COUNTIF(Z308:AL308,"=50")</f>
        <v>0</v>
      </c>
    </row>
    <row r="309" spans="1:41">
      <c r="A309">
        <v>186</v>
      </c>
      <c r="B309" s="40" t="str">
        <f>VLOOKUP($A309,id!$C:$H,6,0)</f>
        <v>Ciarkowski Szymon</v>
      </c>
      <c r="C309" s="40">
        <f>VLOOKUP($A309,id!$C:$H,4,0)</f>
        <v>0</v>
      </c>
      <c r="D309" s="2">
        <f>IF(E308=E309,D308,ROW(B307))</f>
        <v>307</v>
      </c>
      <c r="E309" s="11">
        <f>LARGE(F309:Y309,1)+LARGE(F309:Y309,2)+IFERROR(LARGE(F309:Y309,3),0)+IFERROR(LARGE(F309:Y309,4),0)+IFERROR(LARGE(F309:Y309,5),0)+IFERROR(LARGE(F309:Y309,6),0)</f>
        <v>43.762828390509704</v>
      </c>
      <c r="F309" s="14"/>
      <c r="G309" s="14" t="str">
        <f>IFERROR(VLOOKUP($A309,'Złoto M'!AO:AU,7,0),"")</f>
        <v/>
      </c>
      <c r="H309" s="14">
        <f>IFERROR(VLOOKUP($A309,'H51 200 M'!$AL$6:$AS$99,7,0),"")</f>
        <v>43.762828390509704</v>
      </c>
      <c r="I309" s="14" t="str">
        <f>IFERROR(VLOOKUP($A309,'Dymno M'!$BD$3:$BJ$49,7,0),"")</f>
        <v/>
      </c>
      <c r="J309" s="37" t="str">
        <f>IFERROR(VLOOKUP($A309,'X Kompas M'!$L$2:$R$29,7,0),"")</f>
        <v/>
      </c>
      <c r="K309" s="16" t="str">
        <f>IFERROR(VLOOKUP($A309,'Dukty M'!$BH$2:$BN$42,7,0),"")</f>
        <v/>
      </c>
      <c r="L309" s="14" t="str">
        <f>IFERROR(VLOOKUP($A309,'Tropy M'!$O$2:$U$49,7,0),"")</f>
        <v/>
      </c>
      <c r="M309" s="14" t="str">
        <f>IFERROR(VLOOKUP($A309,'Grassor TR300 M'!$CR$4:$CX$37,7,0),"")</f>
        <v/>
      </c>
      <c r="N309" s="14" t="str">
        <f>IFERROR(VLOOKUP($A309,'BO M'!$S$4:$Y$46,7,0),"")</f>
        <v/>
      </c>
      <c r="O309" s="14" t="str">
        <f>IFERROR(VLOOKUP($A309,'Szaga TR150 M'!$J$2:$P$22,7,0),"")</f>
        <v/>
      </c>
      <c r="P309" s="14" t="str">
        <f>IFERROR(VLOOKUP($A309,'Rajd Konwalii M'!$L$2:$R$48,7,0),"")</f>
        <v/>
      </c>
      <c r="Q309" s="14" t="str">
        <f>IFERROR(VLOOKUP($A309,'Korno M'!$BE$1:$BK$53,7,0),"")</f>
        <v/>
      </c>
      <c r="R309" s="14" t="str">
        <f>IFERROR(VLOOKUP($A309,'Abentojra M'!$J$1:$P$48,7,0),"")</f>
        <v/>
      </c>
      <c r="S309" s="14" t="str">
        <f>IFERROR(VLOOKUP($A309,'Mordownik M'!$P$5:$V$54,7,0),"")</f>
        <v/>
      </c>
      <c r="T309" s="14" t="str">
        <f>IFERROR(VLOOKUP($A309,'XI Kompas M'!$M$1:$S$35,7,0),"")</f>
        <v/>
      </c>
      <c r="U309" s="14" t="str">
        <f>IFERROR(VLOOKUP($A309,'H52 200 M'!$AL$6:$AR$102,7,0),"")</f>
        <v/>
      </c>
      <c r="V309" s="14" t="str">
        <f>IFERROR(VLOOKUP($A309,'XII Szago M'!$AH$2:$AN$67,7,0),"")</f>
        <v/>
      </c>
      <c r="W309" s="14" t="str">
        <f>IFERROR(VLOOKUP($A309,'Masakra TR200 M'!$AN$5:$AT$34,7,0),"")</f>
        <v/>
      </c>
      <c r="X309" s="10">
        <f>IFERROR(LARGE(Z309:AL309,1),0)+IFERROR(LARGE(Z309:AL309,2),0)</f>
        <v>0</v>
      </c>
      <c r="Y309" s="10">
        <f>IFERROR(LARGE(Z309:AL309,3),0)+IFERROR(LARGE(Z309:AL309,4),0)</f>
        <v>0</v>
      </c>
      <c r="Z309" s="14" t="str">
        <f>IFERROR(VLOOKUP(A309,'Wiosenne 360 M'!$L$2:$R$18,7,0),"")</f>
        <v/>
      </c>
      <c r="AA309" s="36"/>
      <c r="AB309" s="36"/>
      <c r="AC309" s="14" t="str">
        <f>IFERROR(VLOOKUP($A309,'H51 100 M'!$AC$6:$AJ$153,7,0),"")</f>
        <v/>
      </c>
      <c r="AD309" s="14" t="str">
        <f>IFERROR(VLOOKUP($A309,'Harce M'!$K$6:$Q$26,7,0),"")</f>
        <v/>
      </c>
      <c r="AE309" s="14" t="str">
        <f>IFERROR(VLOOKUP($A309,'Grassor TR150 M'!$BL$4:$BR$10,7,0),"")</f>
        <v/>
      </c>
      <c r="AF309" s="36" t="str">
        <f>IFERROR(VLOOKUP($A309,'Pazur M'!$P$3:$V$29,7,0),"")</f>
        <v/>
      </c>
      <c r="AG309" s="14" t="str">
        <f>IFERROR(VLOOKUP($A309,'Szaga TR100 M'!$J$2:$P$25,7,0),"")</f>
        <v/>
      </c>
      <c r="AH309" s="36" t="str">
        <f>IFERROR(VLOOKUP($A309,'Odyseja M'!$G$2:$M$15,7,0),"")</f>
        <v/>
      </c>
      <c r="AI309" s="36" t="str">
        <f>IFERROR(VLOOKUP($A309,'Trudy M'!$K$2:$Q$18,7,0),"")</f>
        <v/>
      </c>
      <c r="AJ309" s="14" t="str">
        <f>IFERROR(VLOOKUP($A309,'H52 100 M'!$AC$6:$AI$201,7,0),"")</f>
        <v/>
      </c>
      <c r="AK309" s="14" t="str">
        <f>IFERROR(VLOOKUP($A309,'Azymut Orient M'!$O$2:$U$23,7,0),"")</f>
        <v/>
      </c>
      <c r="AL309" s="14" t="str">
        <f>IFERROR(VLOOKUP($A309,'Masakra TR100 M'!$AB$5:$AH$14,7,0),"")</f>
        <v/>
      </c>
      <c r="AM309" s="501">
        <f>MIN(COUNT(F309:W309)+MIN(COUNT(Z309:AL309)/2,2),6)</f>
        <v>1</v>
      </c>
      <c r="AN309" s="15">
        <f>COUNTIF(F309:W309,"=100")</f>
        <v>0</v>
      </c>
      <c r="AO309" s="15">
        <f>COUNTIF(Z309:AL309,"=50")</f>
        <v>0</v>
      </c>
    </row>
    <row r="310" spans="1:41">
      <c r="A310">
        <v>384</v>
      </c>
      <c r="B310" s="40" t="str">
        <f>VLOOKUP($A310,id!$C:$H,6,0)</f>
        <v>KIELAK IGOR</v>
      </c>
      <c r="C310" s="40" t="str">
        <f>VLOOKUP($A310,id!$C:$H,4,0)</f>
        <v>Kielakowie.pl</v>
      </c>
      <c r="D310" s="2">
        <f>IF(E309=E310,D309,ROW(B308))</f>
        <v>308</v>
      </c>
      <c r="E310" s="11">
        <f>LARGE(F310:Y310,1)+LARGE(F310:Y310,2)+IFERROR(LARGE(F310:Y310,3),0)+IFERROR(LARGE(F310:Y310,4),0)+IFERROR(LARGE(F310:Y310,5),0)+IFERROR(LARGE(F310:Y310,6),0)</f>
        <v>43.536959553695937</v>
      </c>
      <c r="F310" s="14"/>
      <c r="G310" s="14"/>
      <c r="H310" s="14"/>
      <c r="I310" s="14">
        <f>IFERROR(VLOOKUP($A310,'Dymno M'!$BD$3:$BJ$49,7,0),"")</f>
        <v>43.536959553695937</v>
      </c>
      <c r="J310" s="37" t="str">
        <f>IFERROR(VLOOKUP($A310,'X Kompas M'!$L$2:$R$29,7,0),"")</f>
        <v/>
      </c>
      <c r="K310" s="16" t="str">
        <f>IFERROR(VLOOKUP($A310,'Dukty M'!$BH$2:$BN$42,7,0),"")</f>
        <v/>
      </c>
      <c r="L310" s="14" t="str">
        <f>IFERROR(VLOOKUP($A310,'Tropy M'!$O$2:$U$49,7,0),"")</f>
        <v/>
      </c>
      <c r="M310" s="14" t="str">
        <f>IFERROR(VLOOKUP($A310,'Grassor TR300 M'!$CR$4:$CX$37,7,0),"")</f>
        <v/>
      </c>
      <c r="N310" s="14" t="str">
        <f>IFERROR(VLOOKUP($A310,'BO M'!$S$4:$Y$46,7,0),"")</f>
        <v/>
      </c>
      <c r="O310" s="14" t="str">
        <f>IFERROR(VLOOKUP($A310,'Szaga TR150 M'!$J$2:$P$22,7,0),"")</f>
        <v/>
      </c>
      <c r="P310" s="14" t="str">
        <f>IFERROR(VLOOKUP($A310,'Rajd Konwalii M'!$L$2:$R$48,7,0),"")</f>
        <v/>
      </c>
      <c r="Q310" s="14" t="str">
        <f>IFERROR(VLOOKUP($A310,'Korno M'!$BE$1:$BK$53,7,0),"")</f>
        <v/>
      </c>
      <c r="R310" s="14" t="str">
        <f>IFERROR(VLOOKUP($A310,'Abentojra M'!$J$1:$P$48,7,0),"")</f>
        <v/>
      </c>
      <c r="S310" s="14" t="str">
        <f>IFERROR(VLOOKUP($A310,'Mordownik M'!$P$5:$V$54,7,0),"")</f>
        <v/>
      </c>
      <c r="T310" s="14" t="str">
        <f>IFERROR(VLOOKUP($A310,'XI Kompas M'!$M$1:$S$35,7,0),"")</f>
        <v/>
      </c>
      <c r="U310" s="14" t="str">
        <f>IFERROR(VLOOKUP($A310,'H52 200 M'!$AL$6:$AR$102,7,0),"")</f>
        <v/>
      </c>
      <c r="V310" s="14" t="str">
        <f>IFERROR(VLOOKUP($A310,'XII Szago M'!$AH$2:$AN$67,7,0),"")</f>
        <v/>
      </c>
      <c r="W310" s="14" t="str">
        <f>IFERROR(VLOOKUP($A310,'Masakra TR200 M'!$AN$5:$AT$34,7,0),"")</f>
        <v/>
      </c>
      <c r="X310" s="10">
        <f>IFERROR(LARGE(Z310:AL310,1),0)+IFERROR(LARGE(Z310:AL310,2),0)</f>
        <v>0</v>
      </c>
      <c r="Y310" s="10">
        <f>IFERROR(LARGE(Z310:AL310,3),0)+IFERROR(LARGE(Z310:AL310,4),0)</f>
        <v>0</v>
      </c>
      <c r="Z310" s="14"/>
      <c r="AA310" s="36"/>
      <c r="AB310" s="36"/>
      <c r="AC310" s="14"/>
      <c r="AD310" s="14" t="str">
        <f>IFERROR(VLOOKUP($A310,'Harce M'!$K$6:$Q$26,7,0),"")</f>
        <v/>
      </c>
      <c r="AE310" s="14" t="str">
        <f>IFERROR(VLOOKUP($A310,'Grassor TR150 M'!$BL$4:$BR$10,7,0),"")</f>
        <v/>
      </c>
      <c r="AF310" s="36" t="str">
        <f>IFERROR(VLOOKUP($A310,'Pazur M'!$P$3:$V$29,7,0),"")</f>
        <v/>
      </c>
      <c r="AG310" s="14" t="str">
        <f>IFERROR(VLOOKUP($A310,'Szaga TR100 M'!$J$2:$P$25,7,0),"")</f>
        <v/>
      </c>
      <c r="AH310" s="36" t="str">
        <f>IFERROR(VLOOKUP($A310,'Odyseja M'!$G$2:$M$15,7,0),"")</f>
        <v/>
      </c>
      <c r="AI310" s="36" t="str">
        <f>IFERROR(VLOOKUP($A310,'Trudy M'!$K$2:$Q$18,7,0),"")</f>
        <v/>
      </c>
      <c r="AJ310" s="14" t="str">
        <f>IFERROR(VLOOKUP($A310,'H52 100 M'!$AC$6:$AI$201,7,0),"")</f>
        <v/>
      </c>
      <c r="AK310" s="14" t="str">
        <f>IFERROR(VLOOKUP($A310,'Azymut Orient M'!$O$2:$U$23,7,0),"")</f>
        <v/>
      </c>
      <c r="AL310" s="14" t="str">
        <f>IFERROR(VLOOKUP($A310,'Masakra TR100 M'!$AB$5:$AH$14,7,0),"")</f>
        <v/>
      </c>
      <c r="AM310" s="501">
        <f>MIN(COUNT(F310:W310)+MIN(COUNT(Z310:AL310)/2,2),6)</f>
        <v>1</v>
      </c>
      <c r="AN310" s="15">
        <f>COUNTIF(F310:W310,"=100")</f>
        <v>0</v>
      </c>
      <c r="AO310" s="15">
        <f>COUNTIF(Z310:AL310,"=50")</f>
        <v>0</v>
      </c>
    </row>
    <row r="311" spans="1:41">
      <c r="A311">
        <v>612</v>
      </c>
      <c r="B311" s="40" t="str">
        <f>VLOOKUP($A311,id!$C:$H,6,0)</f>
        <v>Wasilkowski Piotr</v>
      </c>
      <c r="C311" s="40">
        <f>VLOOKUP($A311,id!$C:$H,4,0)</f>
        <v>0</v>
      </c>
      <c r="D311" s="2">
        <f>IF(E310=E311,D310,ROW(B309))</f>
        <v>309</v>
      </c>
      <c r="E311" s="11">
        <f>LARGE(F311:Y311,1)+LARGE(F311:Y311,2)+IFERROR(LARGE(F311:Y311,3),0)+IFERROR(LARGE(F311:Y311,4),0)+IFERROR(LARGE(F311:Y311,5),0)+IFERROR(LARGE(F311:Y311,6),0)</f>
        <v>43.274872065489113</v>
      </c>
      <c r="F311" s="14"/>
      <c r="G311" s="14"/>
      <c r="H311" s="14"/>
      <c r="I311" s="14"/>
      <c r="J311" s="37"/>
      <c r="K311" s="16"/>
      <c r="L311" s="14"/>
      <c r="M311" s="14"/>
      <c r="N311" s="14"/>
      <c r="O311" s="14"/>
      <c r="P311" s="14"/>
      <c r="Q311" s="14"/>
      <c r="R311" s="14"/>
      <c r="S311" s="14"/>
      <c r="T311" s="14"/>
      <c r="U311" s="14">
        <f>IFERROR(VLOOKUP($A311,'H52 200 M'!$AL$6:$AR$102,7,0),"")</f>
        <v>14.193280944154706</v>
      </c>
      <c r="V311" s="14">
        <f>IFERROR(VLOOKUP($A311,'XII Szago M'!$AH$2:$AN$67,7,0),"")</f>
        <v>29.081591121334409</v>
      </c>
      <c r="W311" s="14" t="str">
        <f>IFERROR(VLOOKUP($A311,'Masakra TR200 M'!$AN$5:$AT$34,7,0),"")</f>
        <v/>
      </c>
      <c r="X311" s="10">
        <f>IFERROR(LARGE(Z311:AL311,1),0)+IFERROR(LARGE(Z311:AL311,2),0)</f>
        <v>0</v>
      </c>
      <c r="Y311" s="10">
        <f>IFERROR(LARGE(Z311:AL311,3),0)+IFERROR(LARGE(Z311:AL311,4),0)</f>
        <v>0</v>
      </c>
      <c r="Z311" s="14"/>
      <c r="AA311" s="36"/>
      <c r="AB311" s="36"/>
      <c r="AC311" s="14"/>
      <c r="AD311" s="14"/>
      <c r="AE311" s="14"/>
      <c r="AF311" s="36"/>
      <c r="AG311" s="14"/>
      <c r="AH311" s="36"/>
      <c r="AI311" s="36"/>
      <c r="AJ311" s="14" t="str">
        <f>IFERROR(VLOOKUP($A311,'H52 100 M'!$AC$6:$AI$201,7,0),"")</f>
        <v/>
      </c>
      <c r="AK311" s="14" t="str">
        <f>IFERROR(VLOOKUP($A311,'Azymut Orient M'!$O$2:$U$23,7,0),"")</f>
        <v/>
      </c>
      <c r="AL311" s="14" t="str">
        <f>IFERROR(VLOOKUP($A311,'Masakra TR100 M'!$AB$5:$AH$14,7,0),"")</f>
        <v/>
      </c>
      <c r="AM311" s="501">
        <f>MIN(COUNT(F311:W311)+MIN(COUNT(Z311:AL311)/2,2),6)</f>
        <v>2</v>
      </c>
      <c r="AN311" s="15">
        <f>COUNTIF(F311:W311,"=100")</f>
        <v>0</v>
      </c>
      <c r="AO311" s="15">
        <f>COUNTIF(Z311:AL311,"=50")</f>
        <v>0</v>
      </c>
    </row>
    <row r="312" spans="1:41">
      <c r="A312">
        <v>613</v>
      </c>
      <c r="B312" s="40" t="str">
        <f>VLOOKUP($A312,id!$C:$H,6,0)</f>
        <v>Kaczyński Mirosław</v>
      </c>
      <c r="C312" s="40">
        <f>VLOOKUP($A312,id!$C:$H,4,0)</f>
        <v>0</v>
      </c>
      <c r="D312" s="2">
        <f>IF(E311=E312,D311,ROW(B310))</f>
        <v>310</v>
      </c>
      <c r="E312" s="11">
        <f>LARGE(F312:Y312,1)+LARGE(F312:Y312,2)+IFERROR(LARGE(F312:Y312,3),0)+IFERROR(LARGE(F312:Y312,4),0)+IFERROR(LARGE(F312:Y312,5),0)+IFERROR(LARGE(F312:Y312,6),0)</f>
        <v>43.272589243775748</v>
      </c>
      <c r="F312" s="14"/>
      <c r="G312" s="14"/>
      <c r="H312" s="14"/>
      <c r="I312" s="14"/>
      <c r="J312" s="37"/>
      <c r="K312" s="16"/>
      <c r="L312" s="14"/>
      <c r="M312" s="14"/>
      <c r="N312" s="14"/>
      <c r="O312" s="14"/>
      <c r="P312" s="14"/>
      <c r="Q312" s="14"/>
      <c r="R312" s="14"/>
      <c r="S312" s="14"/>
      <c r="T312" s="14"/>
      <c r="U312" s="14">
        <f>IFERROR(VLOOKUP($A312,'H52 200 M'!$AL$6:$AR$102,7,0),"")</f>
        <v>14.190998122441341</v>
      </c>
      <c r="V312" s="14">
        <f>IFERROR(VLOOKUP($A312,'XII Szago M'!$AH$2:$AN$67,7,0),"")</f>
        <v>29.081591121334409</v>
      </c>
      <c r="W312" s="14" t="str">
        <f>IFERROR(VLOOKUP($A312,'Masakra TR200 M'!$AN$5:$AT$34,7,0),"")</f>
        <v/>
      </c>
      <c r="X312" s="10">
        <f>IFERROR(LARGE(Z312:AL312,1),0)+IFERROR(LARGE(Z312:AL312,2),0)</f>
        <v>0</v>
      </c>
      <c r="Y312" s="10">
        <f>IFERROR(LARGE(Z312:AL312,3),0)+IFERROR(LARGE(Z312:AL312,4),0)</f>
        <v>0</v>
      </c>
      <c r="Z312" s="14"/>
      <c r="AA312" s="36"/>
      <c r="AB312" s="36"/>
      <c r="AC312" s="14"/>
      <c r="AD312" s="14"/>
      <c r="AE312" s="14"/>
      <c r="AF312" s="36"/>
      <c r="AG312" s="14"/>
      <c r="AH312" s="36"/>
      <c r="AI312" s="36"/>
      <c r="AJ312" s="14" t="str">
        <f>IFERROR(VLOOKUP($A312,'H52 100 M'!$AC$6:$AI$201,7,0),"")</f>
        <v/>
      </c>
      <c r="AK312" s="14" t="str">
        <f>IFERROR(VLOOKUP($A312,'Azymut Orient M'!$O$2:$U$23,7,0),"")</f>
        <v/>
      </c>
      <c r="AL312" s="14" t="str">
        <f>IFERROR(VLOOKUP($A312,'Masakra TR100 M'!$AB$5:$AH$14,7,0),"")</f>
        <v/>
      </c>
      <c r="AM312" s="501">
        <f>MIN(COUNT(F312:W312)+MIN(COUNT(Z312:AL312)/2,2),6)</f>
        <v>2</v>
      </c>
      <c r="AN312" s="15">
        <f>COUNTIF(F312:W312,"=100")</f>
        <v>0</v>
      </c>
      <c r="AO312" s="15">
        <f>COUNTIF(Z312:AL312,"=50")</f>
        <v>0</v>
      </c>
    </row>
    <row r="313" spans="1:41">
      <c r="A313">
        <v>442</v>
      </c>
      <c r="B313" s="40" t="str">
        <f>VLOOKUP($A313,id!$C:$H,6,0)</f>
        <v>Brankiewicz Paweł</v>
      </c>
      <c r="C313" s="40" t="str">
        <f>VLOOKUP($A313,id!$C:$H,4,0)</f>
        <v>NN</v>
      </c>
      <c r="D313" s="2">
        <f>IF(E312=E313,D312,ROW(B311))</f>
        <v>311</v>
      </c>
      <c r="E313" s="11">
        <f>LARGE(F313:Y313,1)+LARGE(F313:Y313,2)+IFERROR(LARGE(F313:Y313,3),0)+IFERROR(LARGE(F313:Y313,4),0)+IFERROR(LARGE(F313:Y313,5),0)+IFERROR(LARGE(F313:Y313,6),0)</f>
        <v>43.103448275862064</v>
      </c>
      <c r="F313" s="14"/>
      <c r="G313" s="14"/>
      <c r="H313" s="14"/>
      <c r="I313" s="14"/>
      <c r="J313" s="37"/>
      <c r="K313" s="16"/>
      <c r="L313" s="14"/>
      <c r="M313" s="14" t="str">
        <f>IFERROR(VLOOKUP($A313,'Grassor TR300 M'!$CR$4:$CX$37,7,0),"")</f>
        <v/>
      </c>
      <c r="N313" s="14" t="str">
        <f>IFERROR(VLOOKUP($A313,'BO M'!$S$4:$Y$46,7,0),"")</f>
        <v/>
      </c>
      <c r="O313" s="14" t="str">
        <f>IFERROR(VLOOKUP($A313,'Szaga TR150 M'!$J$2:$P$22,7,0),"")</f>
        <v/>
      </c>
      <c r="P313" s="14" t="str">
        <f>IFERROR(VLOOKUP($A313,'Rajd Konwalii M'!$L$2:$R$48,7,0),"")</f>
        <v/>
      </c>
      <c r="Q313" s="14" t="str">
        <f>IFERROR(VLOOKUP($A313,'Korno M'!$BE$1:$BK$53,7,0),"")</f>
        <v/>
      </c>
      <c r="R313" s="14" t="str">
        <f>IFERROR(VLOOKUP($A313,'Abentojra M'!$J$1:$P$48,7,0),"")</f>
        <v/>
      </c>
      <c r="S313" s="14" t="str">
        <f>IFERROR(VLOOKUP($A313,'Mordownik M'!$P$5:$V$54,7,0),"")</f>
        <v/>
      </c>
      <c r="T313" s="14" t="str">
        <f>IFERROR(VLOOKUP($A313,'XI Kompas M'!$M$1:$S$35,7,0),"")</f>
        <v/>
      </c>
      <c r="U313" s="14" t="str">
        <f>IFERROR(VLOOKUP($A313,'H52 200 M'!$AL$6:$AR$102,7,0),"")</f>
        <v/>
      </c>
      <c r="V313" s="14" t="str">
        <f>IFERROR(VLOOKUP($A313,'XII Szago M'!$AH$2:$AN$67,7,0),"")</f>
        <v/>
      </c>
      <c r="W313" s="14" t="str">
        <f>IFERROR(VLOOKUP($A313,'Masakra TR200 M'!$AN$5:$AT$34,7,0),"")</f>
        <v/>
      </c>
      <c r="X313" s="10">
        <f>IFERROR(LARGE(Z313:AL313,1),0)+IFERROR(LARGE(Z313:AL313,2),0)</f>
        <v>43.103448275862064</v>
      </c>
      <c r="Y313" s="10">
        <f>IFERROR(LARGE(Z313:AL313,3),0)+IFERROR(LARGE(Z313:AL313,4),0)</f>
        <v>0</v>
      </c>
      <c r="Z313" s="14"/>
      <c r="AA313" s="36"/>
      <c r="AB313" s="36"/>
      <c r="AC313" s="14"/>
      <c r="AD313" s="14"/>
      <c r="AE313" s="14">
        <f>IFERROR(VLOOKUP($A313,'Grassor TR150 M'!$BL$4:$BR$10,7,0),"")</f>
        <v>43.103448275862064</v>
      </c>
      <c r="AF313" s="36" t="str">
        <f>IFERROR(VLOOKUP($A313,'Pazur M'!$P$3:$V$29,7,0),"")</f>
        <v/>
      </c>
      <c r="AG313" s="14" t="str">
        <f>IFERROR(VLOOKUP($A313,'Szaga TR100 M'!$J$2:$P$25,7,0),"")</f>
        <v/>
      </c>
      <c r="AH313" s="36" t="str">
        <f>IFERROR(VLOOKUP($A313,'Odyseja M'!$G$2:$M$15,7,0),"")</f>
        <v/>
      </c>
      <c r="AI313" s="36" t="str">
        <f>IFERROR(VLOOKUP($A313,'Trudy M'!$K$2:$Q$18,7,0),"")</f>
        <v/>
      </c>
      <c r="AJ313" s="14" t="str">
        <f>IFERROR(VLOOKUP($A313,'H52 100 M'!$AC$6:$AI$201,7,0),"")</f>
        <v/>
      </c>
      <c r="AK313" s="14" t="str">
        <f>IFERROR(VLOOKUP($A313,'Azymut Orient M'!$O$2:$U$23,7,0),"")</f>
        <v/>
      </c>
      <c r="AL313" s="14" t="str">
        <f>IFERROR(VLOOKUP($A313,'Masakra TR100 M'!$AB$5:$AH$14,7,0),"")</f>
        <v/>
      </c>
      <c r="AM313" s="501">
        <f>MIN(COUNT(F313:W313)+MIN(COUNT(Z313:AL313)/2,2),6)</f>
        <v>0.5</v>
      </c>
      <c r="AN313" s="15">
        <f>COUNTIF(F313:W313,"=100")</f>
        <v>0</v>
      </c>
      <c r="AO313" s="15">
        <f>COUNTIF(Z313:AL313,"=50")</f>
        <v>0</v>
      </c>
    </row>
    <row r="314" spans="1:41">
      <c r="A314">
        <v>443</v>
      </c>
      <c r="B314" s="40" t="str">
        <f>VLOOKUP($A314,id!$C:$H,6,0)</f>
        <v>Klepacki Mariusz</v>
      </c>
      <c r="C314" s="40" t="str">
        <f>VLOOKUP($A314,id!$C:$H,4,0)</f>
        <v>Pellegrino</v>
      </c>
      <c r="D314" s="2">
        <f>IF(E313=E314,D313,ROW(B312))</f>
        <v>311</v>
      </c>
      <c r="E314" s="11">
        <f>LARGE(F314:Y314,1)+LARGE(F314:Y314,2)+IFERROR(LARGE(F314:Y314,3),0)+IFERROR(LARGE(F314:Y314,4),0)+IFERROR(LARGE(F314:Y314,5),0)+IFERROR(LARGE(F314:Y314,6),0)</f>
        <v>43.103448275862064</v>
      </c>
      <c r="F314" s="14"/>
      <c r="G314" s="14"/>
      <c r="H314" s="14"/>
      <c r="I314" s="14"/>
      <c r="J314" s="37"/>
      <c r="K314" s="16"/>
      <c r="L314" s="14"/>
      <c r="M314" s="14" t="str">
        <f>IFERROR(VLOOKUP($A314,'Grassor TR300 M'!$CR$4:$CX$37,7,0),"")</f>
        <v/>
      </c>
      <c r="N314" s="14" t="str">
        <f>IFERROR(VLOOKUP($A314,'BO M'!$S$4:$Y$46,7,0),"")</f>
        <v/>
      </c>
      <c r="O314" s="14" t="str">
        <f>IFERROR(VLOOKUP($A314,'Szaga TR150 M'!$J$2:$P$22,7,0),"")</f>
        <v/>
      </c>
      <c r="P314" s="14" t="str">
        <f>IFERROR(VLOOKUP($A314,'Rajd Konwalii M'!$L$2:$R$48,7,0),"")</f>
        <v/>
      </c>
      <c r="Q314" s="14" t="str">
        <f>IFERROR(VLOOKUP($A314,'Korno M'!$BE$1:$BK$53,7,0),"")</f>
        <v/>
      </c>
      <c r="R314" s="14" t="str">
        <f>IFERROR(VLOOKUP($A314,'Abentojra M'!$J$1:$P$48,7,0),"")</f>
        <v/>
      </c>
      <c r="S314" s="14" t="str">
        <f>IFERROR(VLOOKUP($A314,'Mordownik M'!$P$5:$V$54,7,0),"")</f>
        <v/>
      </c>
      <c r="T314" s="14" t="str">
        <f>IFERROR(VLOOKUP($A314,'XI Kompas M'!$M$1:$S$35,7,0),"")</f>
        <v/>
      </c>
      <c r="U314" s="14" t="str">
        <f>IFERROR(VLOOKUP($A314,'H52 200 M'!$AL$6:$AR$102,7,0),"")</f>
        <v/>
      </c>
      <c r="V314" s="14" t="str">
        <f>IFERROR(VLOOKUP($A314,'XII Szago M'!$AH$2:$AN$67,7,0),"")</f>
        <v/>
      </c>
      <c r="W314" s="14" t="str">
        <f>IFERROR(VLOOKUP($A314,'Masakra TR200 M'!$AN$5:$AT$34,7,0),"")</f>
        <v/>
      </c>
      <c r="X314" s="10">
        <f>IFERROR(LARGE(Z314:AL314,1),0)+IFERROR(LARGE(Z314:AL314,2),0)</f>
        <v>43.103448275862064</v>
      </c>
      <c r="Y314" s="10">
        <f>IFERROR(LARGE(Z314:AL314,3),0)+IFERROR(LARGE(Z314:AL314,4),0)</f>
        <v>0</v>
      </c>
      <c r="Z314" s="14"/>
      <c r="AA314" s="36"/>
      <c r="AB314" s="36"/>
      <c r="AC314" s="14"/>
      <c r="AD314" s="14"/>
      <c r="AE314" s="14">
        <f>IFERROR(VLOOKUP($A314,'Grassor TR150 M'!$BL$4:$BR$10,7,0),"")</f>
        <v>43.103448275862064</v>
      </c>
      <c r="AF314" s="36" t="str">
        <f>IFERROR(VLOOKUP($A314,'Pazur M'!$P$3:$V$29,7,0),"")</f>
        <v/>
      </c>
      <c r="AG314" s="14" t="str">
        <f>IFERROR(VLOOKUP($A314,'Szaga TR100 M'!$J$2:$P$25,7,0),"")</f>
        <v/>
      </c>
      <c r="AH314" s="36" t="str">
        <f>IFERROR(VLOOKUP($A314,'Odyseja M'!$G$2:$M$15,7,0),"")</f>
        <v/>
      </c>
      <c r="AI314" s="36" t="str">
        <f>IFERROR(VLOOKUP($A314,'Trudy M'!$K$2:$Q$18,7,0),"")</f>
        <v/>
      </c>
      <c r="AJ314" s="14" t="str">
        <f>IFERROR(VLOOKUP($A314,'H52 100 M'!$AC$6:$AI$201,7,0),"")</f>
        <v/>
      </c>
      <c r="AK314" s="14" t="str">
        <f>IFERROR(VLOOKUP($A314,'Azymut Orient M'!$O$2:$U$23,7,0),"")</f>
        <v/>
      </c>
      <c r="AL314" s="14" t="str">
        <f>IFERROR(VLOOKUP($A314,'Masakra TR100 M'!$AB$5:$AH$14,7,0),"")</f>
        <v/>
      </c>
      <c r="AM314" s="501">
        <f>MIN(COUNT(F314:W314)+MIN(COUNT(Z314:AL314)/2,2),6)</f>
        <v>0.5</v>
      </c>
      <c r="AN314" s="15">
        <f>COUNTIF(F314:W314,"=100")</f>
        <v>0</v>
      </c>
      <c r="AO314" s="15">
        <f>COUNTIF(Z314:AL314,"=50")</f>
        <v>0</v>
      </c>
    </row>
    <row r="315" spans="1:41">
      <c r="A315">
        <v>385</v>
      </c>
      <c r="B315" s="40" t="str">
        <f>VLOOKUP($A315,id!$C:$H,6,0)</f>
        <v>ROZWADOWSKI PAWEł</v>
      </c>
      <c r="C315" s="40" t="str">
        <f>VLOOKUP($A315,id!$C:$H,4,0)</f>
        <v>KIno Stowarzysze</v>
      </c>
      <c r="D315" s="2">
        <f>IF(E314=E315,D314,ROW(B313))</f>
        <v>313</v>
      </c>
      <c r="E315" s="11">
        <f>LARGE(F315:Y315,1)+LARGE(F315:Y315,2)+IFERROR(LARGE(F315:Y315,3),0)+IFERROR(LARGE(F315:Y315,4),0)+IFERROR(LARGE(F315:Y315,5),0)+IFERROR(LARGE(F315:Y315,6),0)</f>
        <v>43.080320176649167</v>
      </c>
      <c r="F315" s="14"/>
      <c r="G315" s="14"/>
      <c r="H315" s="14"/>
      <c r="I315" s="14">
        <f>IFERROR(VLOOKUP($A315,'Dymno M'!$BD$3:$BJ$49,7,0),"")</f>
        <v>43.080320176649167</v>
      </c>
      <c r="J315" s="37" t="str">
        <f>IFERROR(VLOOKUP($A315,'X Kompas M'!$L$2:$R$29,7,0),"")</f>
        <v/>
      </c>
      <c r="K315" s="16" t="str">
        <f>IFERROR(VLOOKUP($A315,'Dukty M'!$BH$2:$BN$42,7,0),"")</f>
        <v/>
      </c>
      <c r="L315" s="14" t="str">
        <f>IFERROR(VLOOKUP($A315,'Tropy M'!$O$2:$U$49,7,0),"")</f>
        <v/>
      </c>
      <c r="M315" s="14" t="str">
        <f>IFERROR(VLOOKUP($A315,'Grassor TR300 M'!$CR$4:$CX$37,7,0),"")</f>
        <v/>
      </c>
      <c r="N315" s="14" t="str">
        <f>IFERROR(VLOOKUP($A315,'BO M'!$S$4:$Y$46,7,0),"")</f>
        <v/>
      </c>
      <c r="O315" s="14" t="str">
        <f>IFERROR(VLOOKUP($A315,'Szaga TR150 M'!$J$2:$P$22,7,0),"")</f>
        <v/>
      </c>
      <c r="P315" s="14" t="str">
        <f>IFERROR(VLOOKUP($A315,'Rajd Konwalii M'!$L$2:$R$48,7,0),"")</f>
        <v/>
      </c>
      <c r="Q315" s="14" t="str">
        <f>IFERROR(VLOOKUP($A315,'Korno M'!$BE$1:$BK$53,7,0),"")</f>
        <v/>
      </c>
      <c r="R315" s="14" t="str">
        <f>IFERROR(VLOOKUP($A315,'Abentojra M'!$J$1:$P$48,7,0),"")</f>
        <v/>
      </c>
      <c r="S315" s="14" t="str">
        <f>IFERROR(VLOOKUP($A315,'Mordownik M'!$P$5:$V$54,7,0),"")</f>
        <v/>
      </c>
      <c r="T315" s="14" t="str">
        <f>IFERROR(VLOOKUP($A315,'XI Kompas M'!$M$1:$S$35,7,0),"")</f>
        <v/>
      </c>
      <c r="U315" s="14" t="str">
        <f>IFERROR(VLOOKUP($A315,'H52 200 M'!$AL$6:$AR$102,7,0),"")</f>
        <v/>
      </c>
      <c r="V315" s="14" t="str">
        <f>IFERROR(VLOOKUP($A315,'XII Szago M'!$AH$2:$AN$67,7,0),"")</f>
        <v/>
      </c>
      <c r="W315" s="14" t="str">
        <f>IFERROR(VLOOKUP($A315,'Masakra TR200 M'!$AN$5:$AT$34,7,0),"")</f>
        <v/>
      </c>
      <c r="X315" s="10">
        <f>IFERROR(LARGE(Z315:AL315,1),0)+IFERROR(LARGE(Z315:AL315,2),0)</f>
        <v>0</v>
      </c>
      <c r="Y315" s="10">
        <f>IFERROR(LARGE(Z315:AL315,3),0)+IFERROR(LARGE(Z315:AL315,4),0)</f>
        <v>0</v>
      </c>
      <c r="Z315" s="14"/>
      <c r="AA315" s="36"/>
      <c r="AB315" s="36"/>
      <c r="AC315" s="14"/>
      <c r="AD315" s="14" t="str">
        <f>IFERROR(VLOOKUP($A315,'Harce M'!$K$6:$Q$26,7,0),"")</f>
        <v/>
      </c>
      <c r="AE315" s="14" t="str">
        <f>IFERROR(VLOOKUP($A315,'Grassor TR150 M'!$BL$4:$BR$10,7,0),"")</f>
        <v/>
      </c>
      <c r="AF315" s="36" t="str">
        <f>IFERROR(VLOOKUP($A315,'Pazur M'!$P$3:$V$29,7,0),"")</f>
        <v/>
      </c>
      <c r="AG315" s="14" t="str">
        <f>IFERROR(VLOOKUP($A315,'Szaga TR100 M'!$J$2:$P$25,7,0),"")</f>
        <v/>
      </c>
      <c r="AH315" s="36" t="str">
        <f>IFERROR(VLOOKUP($A315,'Odyseja M'!$G$2:$M$15,7,0),"")</f>
        <v/>
      </c>
      <c r="AI315" s="36" t="str">
        <f>IFERROR(VLOOKUP($A315,'Trudy M'!$K$2:$Q$18,7,0),"")</f>
        <v/>
      </c>
      <c r="AJ315" s="14" t="str">
        <f>IFERROR(VLOOKUP($A315,'H52 100 M'!$AC$6:$AI$201,7,0),"")</f>
        <v/>
      </c>
      <c r="AK315" s="14" t="str">
        <f>IFERROR(VLOOKUP($A315,'Azymut Orient M'!$O$2:$U$23,7,0),"")</f>
        <v/>
      </c>
      <c r="AL315" s="14" t="str">
        <f>IFERROR(VLOOKUP($A315,'Masakra TR100 M'!$AB$5:$AH$14,7,0),"")</f>
        <v/>
      </c>
      <c r="AM315" s="501">
        <f>MIN(COUNT(F315:W315)+MIN(COUNT(Z315:AL315)/2,2),6)</f>
        <v>1</v>
      </c>
      <c r="AN315" s="15">
        <f>COUNTIF(F315:W315,"=100")</f>
        <v>0</v>
      </c>
      <c r="AO315" s="15">
        <f>COUNTIF(Z315:AL315,"=50")</f>
        <v>0</v>
      </c>
    </row>
    <row r="316" spans="1:41">
      <c r="A316">
        <v>400</v>
      </c>
      <c r="B316" s="40" t="str">
        <f>VLOOKUP($A316,id!$C:$H,6,0)</f>
        <v>Kozdrowicki Robert</v>
      </c>
      <c r="C316" s="40" t="str">
        <f>VLOOKUP($A316,id!$C:$H,4,0)</f>
        <v>JGB SOKÓŁ Jarosław</v>
      </c>
      <c r="D316" s="2">
        <f>IF(E315=E316,D315,ROW(B314))</f>
        <v>314</v>
      </c>
      <c r="E316" s="11">
        <f>LARGE(F316:Y316,1)+LARGE(F316:Y316,2)+IFERROR(LARGE(F316:Y316,3),0)+IFERROR(LARGE(F316:Y316,4),0)+IFERROR(LARGE(F316:Y316,5),0)+IFERROR(LARGE(F316:Y316,6),0)</f>
        <v>42.982456140350884</v>
      </c>
      <c r="F316" s="14"/>
      <c r="G316" s="14"/>
      <c r="H316" s="14"/>
      <c r="I316" s="14"/>
      <c r="J316" s="37" t="str">
        <f>IFERROR(VLOOKUP($A316,'X Kompas M'!$L$2:$R$29,7,0),"")</f>
        <v/>
      </c>
      <c r="K316" s="16" t="str">
        <f>IFERROR(VLOOKUP($A316,'Dukty M'!$BH$2:$BN$42,7,0),"")</f>
        <v/>
      </c>
      <c r="L316" s="14" t="str">
        <f>IFERROR(VLOOKUP($A316,'Tropy M'!$O$2:$U$49,7,0),"")</f>
        <v/>
      </c>
      <c r="M316" s="14" t="str">
        <f>IFERROR(VLOOKUP($A316,'Grassor TR300 M'!$CR$4:$CX$37,7,0),"")</f>
        <v/>
      </c>
      <c r="N316" s="14" t="str">
        <f>IFERROR(VLOOKUP($A316,'BO M'!$S$4:$Y$46,7,0),"")</f>
        <v/>
      </c>
      <c r="O316" s="14" t="str">
        <f>IFERROR(VLOOKUP($A316,'Szaga TR150 M'!$J$2:$P$22,7,0),"")</f>
        <v/>
      </c>
      <c r="P316" s="14" t="str">
        <f>IFERROR(VLOOKUP($A316,'Rajd Konwalii M'!$L$2:$R$48,7,0),"")</f>
        <v/>
      </c>
      <c r="Q316" s="14" t="str">
        <f>IFERROR(VLOOKUP($A316,'Korno M'!$BE$1:$BK$53,7,0),"")</f>
        <v/>
      </c>
      <c r="R316" s="14" t="str">
        <f>IFERROR(VLOOKUP($A316,'Abentojra M'!$J$1:$P$48,7,0),"")</f>
        <v/>
      </c>
      <c r="S316" s="14" t="str">
        <f>IFERROR(VLOOKUP($A316,'Mordownik M'!$P$5:$V$54,7,0),"")</f>
        <v/>
      </c>
      <c r="T316" s="14" t="str">
        <f>IFERROR(VLOOKUP($A316,'XI Kompas M'!$M$1:$S$35,7,0),"")</f>
        <v/>
      </c>
      <c r="U316" s="14" t="str">
        <f>IFERROR(VLOOKUP($A316,'H52 200 M'!$AL$6:$AR$102,7,0),"")</f>
        <v/>
      </c>
      <c r="V316" s="14" t="str">
        <f>IFERROR(VLOOKUP($A316,'XII Szago M'!$AH$2:$AN$67,7,0),"")</f>
        <v/>
      </c>
      <c r="W316" s="14" t="str">
        <f>IFERROR(VLOOKUP($A316,'Masakra TR200 M'!$AN$5:$AT$34,7,0),"")</f>
        <v/>
      </c>
      <c r="X316" s="10">
        <f>IFERROR(LARGE(Z316:AL316,1),0)+IFERROR(LARGE(Z316:AL316,2),0)</f>
        <v>42.982456140350884</v>
      </c>
      <c r="Y316" s="10">
        <f>IFERROR(LARGE(Z316:AL316,3),0)+IFERROR(LARGE(Z316:AL316,4),0)</f>
        <v>0</v>
      </c>
      <c r="Z316" s="14"/>
      <c r="AA316" s="36"/>
      <c r="AB316" s="36"/>
      <c r="AC316" s="14"/>
      <c r="AD316" s="14">
        <f>IFERROR(VLOOKUP($A316,'Harce M'!$K$6:$Q$26,7,0),"")</f>
        <v>42.982456140350884</v>
      </c>
      <c r="AE316" s="14" t="str">
        <f>IFERROR(VLOOKUP($A316,'Grassor TR150 M'!$BL$4:$BR$10,7,0),"")</f>
        <v/>
      </c>
      <c r="AF316" s="36" t="str">
        <f>IFERROR(VLOOKUP($A316,'Pazur M'!$P$3:$V$29,7,0),"")</f>
        <v/>
      </c>
      <c r="AG316" s="14" t="str">
        <f>IFERROR(VLOOKUP($A316,'Szaga TR100 M'!$J$2:$P$25,7,0),"")</f>
        <v/>
      </c>
      <c r="AH316" s="36" t="str">
        <f>IFERROR(VLOOKUP($A316,'Odyseja M'!$G$2:$M$15,7,0),"")</f>
        <v/>
      </c>
      <c r="AI316" s="36" t="str">
        <f>IFERROR(VLOOKUP($A316,'Trudy M'!$K$2:$Q$18,7,0),"")</f>
        <v/>
      </c>
      <c r="AJ316" s="14" t="str">
        <f>IFERROR(VLOOKUP($A316,'H52 100 M'!$AC$6:$AI$201,7,0),"")</f>
        <v/>
      </c>
      <c r="AK316" s="14" t="str">
        <f>IFERROR(VLOOKUP($A316,'Azymut Orient M'!$O$2:$U$23,7,0),"")</f>
        <v/>
      </c>
      <c r="AL316" s="14" t="str">
        <f>IFERROR(VLOOKUP($A316,'Masakra TR100 M'!$AB$5:$AH$14,7,0),"")</f>
        <v/>
      </c>
      <c r="AM316" s="501">
        <f>MIN(COUNT(F316:W316)+MIN(COUNT(Z316:AL316)/2,2),6)</f>
        <v>0.5</v>
      </c>
      <c r="AN316" s="15">
        <f>COUNTIF(F316:W316,"=100")</f>
        <v>0</v>
      </c>
      <c r="AO316" s="15">
        <f>COUNTIF(Z316:AL316,"=50")</f>
        <v>0</v>
      </c>
    </row>
    <row r="317" spans="1:41">
      <c r="A317">
        <v>401</v>
      </c>
      <c r="B317" s="40" t="str">
        <f>VLOOKUP($A317,id!$C:$H,6,0)</f>
        <v>Gwóźdź Andrzej</v>
      </c>
      <c r="C317" s="40" t="str">
        <f>VLOOKUP($A317,id!$C:$H,4,0)</f>
        <v>JGB SOKÓŁ Jarosław</v>
      </c>
      <c r="D317" s="2">
        <f>IF(E316=E317,D316,ROW(B315))</f>
        <v>314</v>
      </c>
      <c r="E317" s="11">
        <f>LARGE(F317:Y317,1)+LARGE(F317:Y317,2)+IFERROR(LARGE(F317:Y317,3),0)+IFERROR(LARGE(F317:Y317,4),0)+IFERROR(LARGE(F317:Y317,5),0)+IFERROR(LARGE(F317:Y317,6),0)</f>
        <v>42.982456140350884</v>
      </c>
      <c r="F317" s="14"/>
      <c r="G317" s="14"/>
      <c r="H317" s="14"/>
      <c r="I317" s="14"/>
      <c r="J317" s="37" t="str">
        <f>IFERROR(VLOOKUP($A317,'X Kompas M'!$L$2:$R$29,7,0),"")</f>
        <v/>
      </c>
      <c r="K317" s="16" t="str">
        <f>IFERROR(VLOOKUP($A317,'Dukty M'!$BH$2:$BN$42,7,0),"")</f>
        <v/>
      </c>
      <c r="L317" s="14" t="str">
        <f>IFERROR(VLOOKUP($A317,'Tropy M'!$O$2:$U$49,7,0),"")</f>
        <v/>
      </c>
      <c r="M317" s="14" t="str">
        <f>IFERROR(VLOOKUP($A317,'Grassor TR300 M'!$CR$4:$CX$37,7,0),"")</f>
        <v/>
      </c>
      <c r="N317" s="14" t="str">
        <f>IFERROR(VLOOKUP($A317,'BO M'!$S$4:$Y$46,7,0),"")</f>
        <v/>
      </c>
      <c r="O317" s="14" t="str">
        <f>IFERROR(VLOOKUP($A317,'Szaga TR150 M'!$J$2:$P$22,7,0),"")</f>
        <v/>
      </c>
      <c r="P317" s="14" t="str">
        <f>IFERROR(VLOOKUP($A317,'Rajd Konwalii M'!$L$2:$R$48,7,0),"")</f>
        <v/>
      </c>
      <c r="Q317" s="14" t="str">
        <f>IFERROR(VLOOKUP($A317,'Korno M'!$BE$1:$BK$53,7,0),"")</f>
        <v/>
      </c>
      <c r="R317" s="14" t="str">
        <f>IFERROR(VLOOKUP($A317,'Abentojra M'!$J$1:$P$48,7,0),"")</f>
        <v/>
      </c>
      <c r="S317" s="14" t="str">
        <f>IFERROR(VLOOKUP($A317,'Mordownik M'!$P$5:$V$54,7,0),"")</f>
        <v/>
      </c>
      <c r="T317" s="14" t="str">
        <f>IFERROR(VLOOKUP($A317,'XI Kompas M'!$M$1:$S$35,7,0),"")</f>
        <v/>
      </c>
      <c r="U317" s="14" t="str">
        <f>IFERROR(VLOOKUP($A317,'H52 200 M'!$AL$6:$AR$102,7,0),"")</f>
        <v/>
      </c>
      <c r="V317" s="14" t="str">
        <f>IFERROR(VLOOKUP($A317,'XII Szago M'!$AH$2:$AN$67,7,0),"")</f>
        <v/>
      </c>
      <c r="W317" s="14" t="str">
        <f>IFERROR(VLOOKUP($A317,'Masakra TR200 M'!$AN$5:$AT$34,7,0),"")</f>
        <v/>
      </c>
      <c r="X317" s="10">
        <f>IFERROR(LARGE(Z317:AL317,1),0)+IFERROR(LARGE(Z317:AL317,2),0)</f>
        <v>42.982456140350884</v>
      </c>
      <c r="Y317" s="10">
        <f>IFERROR(LARGE(Z317:AL317,3),0)+IFERROR(LARGE(Z317:AL317,4),0)</f>
        <v>0</v>
      </c>
      <c r="Z317" s="14"/>
      <c r="AA317" s="36"/>
      <c r="AB317" s="36"/>
      <c r="AC317" s="14"/>
      <c r="AD317" s="14">
        <f>IFERROR(VLOOKUP($A317,'Harce M'!$K$6:$Q$26,7,0),"")</f>
        <v>42.982456140350884</v>
      </c>
      <c r="AE317" s="14" t="str">
        <f>IFERROR(VLOOKUP($A317,'Grassor TR150 M'!$BL$4:$BR$10,7,0),"")</f>
        <v/>
      </c>
      <c r="AF317" s="36" t="str">
        <f>IFERROR(VLOOKUP($A317,'Pazur M'!$P$3:$V$29,7,0),"")</f>
        <v/>
      </c>
      <c r="AG317" s="14" t="str">
        <f>IFERROR(VLOOKUP($A317,'Szaga TR100 M'!$J$2:$P$25,7,0),"")</f>
        <v/>
      </c>
      <c r="AH317" s="36" t="str">
        <f>IFERROR(VLOOKUP($A317,'Odyseja M'!$G$2:$M$15,7,0),"")</f>
        <v/>
      </c>
      <c r="AI317" s="36" t="str">
        <f>IFERROR(VLOOKUP($A317,'Trudy M'!$K$2:$Q$18,7,0),"")</f>
        <v/>
      </c>
      <c r="AJ317" s="14" t="str">
        <f>IFERROR(VLOOKUP($A317,'H52 100 M'!$AC$6:$AI$201,7,0),"")</f>
        <v/>
      </c>
      <c r="AK317" s="14" t="str">
        <f>IFERROR(VLOOKUP($A317,'Azymut Orient M'!$O$2:$U$23,7,0),"")</f>
        <v/>
      </c>
      <c r="AL317" s="14" t="str">
        <f>IFERROR(VLOOKUP($A317,'Masakra TR100 M'!$AB$5:$AH$14,7,0),"")</f>
        <v/>
      </c>
      <c r="AM317" s="501">
        <f>MIN(COUNT(F317:W317)+MIN(COUNT(Z317:AL317)/2,2),6)</f>
        <v>0.5</v>
      </c>
      <c r="AN317" s="15">
        <f>COUNTIF(F317:W317,"=100")</f>
        <v>0</v>
      </c>
      <c r="AO317" s="15">
        <f>COUNTIF(Z317:AL317,"=50")</f>
        <v>0</v>
      </c>
    </row>
    <row r="318" spans="1:41">
      <c r="A318">
        <v>625</v>
      </c>
      <c r="B318" s="40" t="str">
        <f>VLOOKUP($A318,id!$C:$H,6,0)</f>
        <v>Kokociński Tomasz</v>
      </c>
      <c r="C318" s="40" t="str">
        <f>VLOOKUP($A318,id!$C:$H,4,0)</f>
        <v>trzydziestkapiątka</v>
      </c>
      <c r="D318" s="2">
        <f>IF(E317=E318,D317,ROW(B316))</f>
        <v>316</v>
      </c>
      <c r="E318" s="11">
        <f>LARGE(F318:Y318,1)+LARGE(F318:Y318,2)+IFERROR(LARGE(F318:Y318,3),0)+IFERROR(LARGE(F318:Y318,4),0)+IFERROR(LARGE(F318:Y318,5),0)+IFERROR(LARGE(F318:Y318,6),0)</f>
        <v>42.874979861446754</v>
      </c>
      <c r="F318" s="14"/>
      <c r="G318" s="14"/>
      <c r="H318" s="14"/>
      <c r="I318" s="14"/>
      <c r="J318" s="37"/>
      <c r="K318" s="16"/>
      <c r="L318" s="14"/>
      <c r="M318" s="14"/>
      <c r="N318" s="14"/>
      <c r="O318" s="14"/>
      <c r="P318" s="14"/>
      <c r="Q318" s="14"/>
      <c r="R318" s="14"/>
      <c r="S318" s="14"/>
      <c r="T318" s="14"/>
      <c r="U318" s="14" t="str">
        <f>IFERROR(VLOOKUP($A318,'H52 200 M'!$AL$6:$AR$102,7,0),"")</f>
        <v/>
      </c>
      <c r="V318" s="14" t="str">
        <f>IFERROR(VLOOKUP($A318,'XII Szago M'!$AH$2:$AN$67,7,0),"")</f>
        <v/>
      </c>
      <c r="W318" s="14" t="str">
        <f>IFERROR(VLOOKUP($A318,'Masakra TR200 M'!$AN$5:$AT$34,7,0),"")</f>
        <v/>
      </c>
      <c r="X318" s="10">
        <f>IFERROR(LARGE(Z318:AL318,1),0)+IFERROR(LARGE(Z318:AL318,2),0)</f>
        <v>42.874979861446754</v>
      </c>
      <c r="Y318" s="10">
        <f>IFERROR(LARGE(Z318:AL318,3),0)+IFERROR(LARGE(Z318:AL318,4),0)</f>
        <v>0</v>
      </c>
      <c r="Z318" s="14"/>
      <c r="AA318" s="36"/>
      <c r="AB318" s="36"/>
      <c r="AC318" s="14"/>
      <c r="AD318" s="14"/>
      <c r="AE318" s="14"/>
      <c r="AF318" s="36"/>
      <c r="AG318" s="14"/>
      <c r="AH318" s="36"/>
      <c r="AI318" s="36"/>
      <c r="AJ318" s="14">
        <f>IFERROR(VLOOKUP($A318,'H52 100 M'!$AC$6:$AI$201,7,0),"")</f>
        <v>42.874979861446754</v>
      </c>
      <c r="AK318" s="14" t="str">
        <f>IFERROR(VLOOKUP($A318,'Azymut Orient M'!$O$2:$U$23,7,0),"")</f>
        <v/>
      </c>
      <c r="AL318" s="14" t="str">
        <f>IFERROR(VLOOKUP($A318,'Masakra TR100 M'!$AB$5:$AH$14,7,0),"")</f>
        <v/>
      </c>
      <c r="AM318" s="501">
        <f>MIN(COUNT(F318:W318)+MIN(COUNT(Z318:AL318)/2,2),6)</f>
        <v>0.5</v>
      </c>
      <c r="AN318" s="15">
        <f>COUNTIF(F318:W318,"=100")</f>
        <v>0</v>
      </c>
      <c r="AO318" s="15">
        <f>COUNTIF(Z318:AL318,"=50")</f>
        <v>0</v>
      </c>
    </row>
    <row r="319" spans="1:41">
      <c r="A319">
        <v>626</v>
      </c>
      <c r="B319" s="40" t="str">
        <f>VLOOKUP($A319,id!$C:$H,6,0)</f>
        <v>Usowski Marcin</v>
      </c>
      <c r="C319" s="40" t="str">
        <f>VLOOKUP($A319,id!$C:$H,4,0)</f>
        <v>Trzydziestkapiątka</v>
      </c>
      <c r="D319" s="2">
        <f>IF(E318=E319,D318,ROW(B317))</f>
        <v>317</v>
      </c>
      <c r="E319" s="11">
        <f>LARGE(F319:Y319,1)+LARGE(F319:Y319,2)+IFERROR(LARGE(F319:Y319,3),0)+IFERROR(LARGE(F319:Y319,4),0)+IFERROR(LARGE(F319:Y319,5),0)+IFERROR(LARGE(F319:Y319,6),0)</f>
        <v>42.866347199291269</v>
      </c>
      <c r="F319" s="14"/>
      <c r="G319" s="14"/>
      <c r="H319" s="14"/>
      <c r="I319" s="14"/>
      <c r="J319" s="37"/>
      <c r="K319" s="16"/>
      <c r="L319" s="14"/>
      <c r="M319" s="14"/>
      <c r="N319" s="14"/>
      <c r="O319" s="14"/>
      <c r="P319" s="14"/>
      <c r="Q319" s="14"/>
      <c r="R319" s="14"/>
      <c r="S319" s="14"/>
      <c r="T319" s="14"/>
      <c r="U319" s="14" t="str">
        <f>IFERROR(VLOOKUP($A319,'H52 200 M'!$AL$6:$AR$102,7,0),"")</f>
        <v/>
      </c>
      <c r="V319" s="14" t="str">
        <f>IFERROR(VLOOKUP($A319,'XII Szago M'!$AH$2:$AN$67,7,0),"")</f>
        <v/>
      </c>
      <c r="W319" s="14" t="str">
        <f>IFERROR(VLOOKUP($A319,'Masakra TR200 M'!$AN$5:$AT$34,7,0),"")</f>
        <v/>
      </c>
      <c r="X319" s="10">
        <f>IFERROR(LARGE(Z319:AL319,1),0)+IFERROR(LARGE(Z319:AL319,2),0)</f>
        <v>42.866347199291269</v>
      </c>
      <c r="Y319" s="10">
        <f>IFERROR(LARGE(Z319:AL319,3),0)+IFERROR(LARGE(Z319:AL319,4),0)</f>
        <v>0</v>
      </c>
      <c r="Z319" s="14"/>
      <c r="AA319" s="36"/>
      <c r="AB319" s="36"/>
      <c r="AC319" s="14"/>
      <c r="AD319" s="14"/>
      <c r="AE319" s="14"/>
      <c r="AF319" s="36"/>
      <c r="AG319" s="14"/>
      <c r="AH319" s="36"/>
      <c r="AI319" s="36"/>
      <c r="AJ319" s="14">
        <f>IFERROR(VLOOKUP($A319,'H52 100 M'!$AC$6:$AI$201,7,0),"")</f>
        <v>42.866347199291269</v>
      </c>
      <c r="AK319" s="14" t="str">
        <f>IFERROR(VLOOKUP($A319,'Azymut Orient M'!$O$2:$U$23,7,0),"")</f>
        <v/>
      </c>
      <c r="AL319" s="14" t="str">
        <f>IFERROR(VLOOKUP($A319,'Masakra TR100 M'!$AB$5:$AH$14,7,0),"")</f>
        <v/>
      </c>
      <c r="AM319" s="501">
        <f>MIN(COUNT(F319:W319)+MIN(COUNT(Z319:AL319)/2,2),6)</f>
        <v>0.5</v>
      </c>
      <c r="AN319" s="15">
        <f>COUNTIF(F319:W319,"=100")</f>
        <v>0</v>
      </c>
      <c r="AO319" s="15">
        <f>COUNTIF(Z319:AL319,"=50")</f>
        <v>0</v>
      </c>
    </row>
    <row r="320" spans="1:41">
      <c r="A320">
        <v>522</v>
      </c>
      <c r="B320" s="40" t="str">
        <f>VLOOKUP($A320,id!$C:$H,6,0)</f>
        <v>Ziach Mariusz</v>
      </c>
      <c r="C320" s="40" t="str">
        <f>VLOOKUP($A320,id!$C:$H,4,0)</f>
        <v>Pozytywnie Zakręceni</v>
      </c>
      <c r="D320" s="2">
        <f>IF(E319=E320,D319,ROW(B318))</f>
        <v>318</v>
      </c>
      <c r="E320" s="11">
        <f>LARGE(F320:Y320,1)+LARGE(F320:Y320,2)+IFERROR(LARGE(F320:Y320,3),0)+IFERROR(LARGE(F320:Y320,4),0)+IFERROR(LARGE(F320:Y320,5),0)+IFERROR(LARGE(F320:Y320,6),0)</f>
        <v>42.674615823682032</v>
      </c>
      <c r="F320" s="14"/>
      <c r="G320" s="14"/>
      <c r="H320" s="14"/>
      <c r="I320" s="14"/>
      <c r="J320" s="37"/>
      <c r="K320" s="16"/>
      <c r="L320" s="14"/>
      <c r="M320" s="14"/>
      <c r="N320" s="14"/>
      <c r="O320" s="14"/>
      <c r="P320" s="14"/>
      <c r="Q320" s="14">
        <f>IFERROR(VLOOKUP($A320,'Korno M'!$BE$1:$BK$53,7,0),"")</f>
        <v>42.674615823682032</v>
      </c>
      <c r="R320" s="14" t="str">
        <f>IFERROR(VLOOKUP($A320,'Abentojra M'!$J$1:$P$48,7,0),"")</f>
        <v/>
      </c>
      <c r="S320" s="14" t="str">
        <f>IFERROR(VLOOKUP($A320,'Mordownik M'!$P$5:$V$54,7,0),"")</f>
        <v/>
      </c>
      <c r="T320" s="14" t="str">
        <f>IFERROR(VLOOKUP($A320,'XI Kompas M'!$M$1:$S$35,7,0),"")</f>
        <v/>
      </c>
      <c r="U320" s="14" t="str">
        <f>IFERROR(VLOOKUP($A320,'H52 200 M'!$AL$6:$AR$102,7,0),"")</f>
        <v/>
      </c>
      <c r="V320" s="14" t="str">
        <f>IFERROR(VLOOKUP($A320,'XII Szago M'!$AH$2:$AN$67,7,0),"")</f>
        <v/>
      </c>
      <c r="W320" s="14" t="str">
        <f>IFERROR(VLOOKUP($A320,'Masakra TR200 M'!$AN$5:$AT$34,7,0),"")</f>
        <v/>
      </c>
      <c r="X320" s="10">
        <f>IFERROR(LARGE(Z320:AL320,1),0)+IFERROR(LARGE(Z320:AL320,2),0)</f>
        <v>0</v>
      </c>
      <c r="Y320" s="10">
        <f>IFERROR(LARGE(Z320:AL320,3),0)+IFERROR(LARGE(Z320:AL320,4),0)</f>
        <v>0</v>
      </c>
      <c r="Z320" s="14"/>
      <c r="AA320" s="36"/>
      <c r="AB320" s="36"/>
      <c r="AC320" s="14"/>
      <c r="AD320" s="14"/>
      <c r="AE320" s="14"/>
      <c r="AF320" s="36"/>
      <c r="AG320" s="14"/>
      <c r="AH320" s="36"/>
      <c r="AI320" s="36" t="str">
        <f>IFERROR(VLOOKUP($A320,'Trudy M'!$K$2:$Q$18,7,0),"")</f>
        <v/>
      </c>
      <c r="AJ320" s="14" t="str">
        <f>IFERROR(VLOOKUP($A320,'H52 100 M'!$AC$6:$AI$201,7,0),"")</f>
        <v/>
      </c>
      <c r="AK320" s="14" t="str">
        <f>IFERROR(VLOOKUP($A320,'Azymut Orient M'!$O$2:$U$23,7,0),"")</f>
        <v/>
      </c>
      <c r="AL320" s="14" t="str">
        <f>IFERROR(VLOOKUP($A320,'Masakra TR100 M'!$AB$5:$AH$14,7,0),"")</f>
        <v/>
      </c>
      <c r="AM320" s="501">
        <f>MIN(COUNT(F320:W320)+MIN(COUNT(Z320:AL320)/2,2),6)</f>
        <v>1</v>
      </c>
      <c r="AN320" s="15">
        <f>COUNTIF(F320:W320,"=100")</f>
        <v>0</v>
      </c>
      <c r="AO320" s="15">
        <f>COUNTIF(Z320:AL320,"=50")</f>
        <v>0</v>
      </c>
    </row>
    <row r="321" spans="1:41">
      <c r="A321">
        <v>528</v>
      </c>
      <c r="B321" s="40" t="str">
        <f>VLOOKUP($A321,id!$C:$H,6,0)</f>
        <v>Patrzałek Grzegorz</v>
      </c>
      <c r="C321" s="40">
        <f>VLOOKUP($A321,id!$C:$H,4,0)</f>
        <v>0</v>
      </c>
      <c r="D321" s="2">
        <f>IF(E320=E321,D320,ROW(B319))</f>
        <v>319</v>
      </c>
      <c r="E321" s="11">
        <f>LARGE(F321:Y321,1)+LARGE(F321:Y321,2)+IFERROR(LARGE(F321:Y321,3),0)+IFERROR(LARGE(F321:Y321,4),0)+IFERROR(LARGE(F321:Y321,5),0)+IFERROR(LARGE(F321:Y321,6),0)</f>
        <v>42.456659781372657</v>
      </c>
      <c r="F321" s="14"/>
      <c r="G321" s="14"/>
      <c r="H321" s="14"/>
      <c r="I321" s="14"/>
      <c r="J321" s="37"/>
      <c r="K321" s="16"/>
      <c r="L321" s="14"/>
      <c r="M321" s="14"/>
      <c r="N321" s="14"/>
      <c r="O321" s="14"/>
      <c r="P321" s="14"/>
      <c r="Q321" s="14">
        <f>IFERROR(VLOOKUP($A321,'Korno M'!$BE$1:$BK$53,7,0),"")</f>
        <v>19.293100215828265</v>
      </c>
      <c r="R321" s="14" t="str">
        <f>IFERROR(VLOOKUP($A321,'Abentojra M'!$J$1:$P$48,7,0),"")</f>
        <v/>
      </c>
      <c r="S321" s="14">
        <f>IFERROR(VLOOKUP($A321,'Mordownik M'!$P$5:$V$54,7,0),"")</f>
        <v>23.163559565544393</v>
      </c>
      <c r="T321" s="14" t="str">
        <f>IFERROR(VLOOKUP($A321,'XI Kompas M'!$M$1:$S$35,7,0),"")</f>
        <v/>
      </c>
      <c r="U321" s="14" t="str">
        <f>IFERROR(VLOOKUP($A321,'H52 200 M'!$AL$6:$AR$102,7,0),"")</f>
        <v/>
      </c>
      <c r="V321" s="14" t="str">
        <f>IFERROR(VLOOKUP($A321,'XII Szago M'!$AH$2:$AN$67,7,0),"")</f>
        <v/>
      </c>
      <c r="W321" s="14" t="str">
        <f>IFERROR(VLOOKUP($A321,'Masakra TR200 M'!$AN$5:$AT$34,7,0),"")</f>
        <v/>
      </c>
      <c r="X321" s="10">
        <f>IFERROR(LARGE(Z321:AL321,1),0)+IFERROR(LARGE(Z321:AL321,2),0)</f>
        <v>0</v>
      </c>
      <c r="Y321" s="10">
        <f>IFERROR(LARGE(Z321:AL321,3),0)+IFERROR(LARGE(Z321:AL321,4),0)</f>
        <v>0</v>
      </c>
      <c r="Z321" s="14"/>
      <c r="AA321" s="36"/>
      <c r="AB321" s="36"/>
      <c r="AC321" s="14"/>
      <c r="AD321" s="14"/>
      <c r="AE321" s="14"/>
      <c r="AF321" s="36"/>
      <c r="AG321" s="14"/>
      <c r="AH321" s="36"/>
      <c r="AI321" s="36" t="str">
        <f>IFERROR(VLOOKUP($A321,'Trudy M'!$K$2:$Q$18,7,0),"")</f>
        <v/>
      </c>
      <c r="AJ321" s="14" t="str">
        <f>IFERROR(VLOOKUP($A321,'H52 100 M'!$AC$6:$AI$201,7,0),"")</f>
        <v/>
      </c>
      <c r="AK321" s="14" t="str">
        <f>IFERROR(VLOOKUP($A321,'Azymut Orient M'!$O$2:$U$23,7,0),"")</f>
        <v/>
      </c>
      <c r="AL321" s="14" t="str">
        <f>IFERROR(VLOOKUP($A321,'Masakra TR100 M'!$AB$5:$AH$14,7,0),"")</f>
        <v/>
      </c>
      <c r="AM321" s="501">
        <f>MIN(COUNT(F321:W321)+MIN(COUNT(Z321:AL321)/2,2),6)</f>
        <v>2</v>
      </c>
      <c r="AN321" s="15">
        <f>COUNTIF(F321:W321,"=100")</f>
        <v>0</v>
      </c>
      <c r="AO321" s="15">
        <f>COUNTIF(Z321:AL321,"=50")</f>
        <v>0</v>
      </c>
    </row>
    <row r="322" spans="1:41">
      <c r="A322">
        <v>115</v>
      </c>
      <c r="B322" s="40" t="str">
        <f>VLOOKUP($A322,id!$C:$H,6,0)</f>
        <v>Kawecki Dariusz</v>
      </c>
      <c r="C322" s="40" t="str">
        <f>VLOOKUP($A322,id!$C:$H,4,0)</f>
        <v>Etisoft Bike Team</v>
      </c>
      <c r="D322" s="2">
        <f>IF(E321=E322,D321,ROW(B320))</f>
        <v>320</v>
      </c>
      <c r="E322" s="11">
        <f>LARGE(F322:Y322,1)+LARGE(F322:Y322,2)+IFERROR(LARGE(F322:Y322,3),0)+IFERROR(LARGE(F322:Y322,4),0)+IFERROR(LARGE(F322:Y322,5),0)+IFERROR(LARGE(F322:Y322,6),0)</f>
        <v>42.361668233131184</v>
      </c>
      <c r="F322" s="14"/>
      <c r="G322" s="14" t="str">
        <f>IFERROR(VLOOKUP($A322,'Złoto M'!AO:AU,7,0),"")</f>
        <v/>
      </c>
      <c r="H322" s="14" t="str">
        <f>IFERROR(VLOOKUP($A322,'H51 200 M'!$AL$6:$AS$99,7,0),"")</f>
        <v/>
      </c>
      <c r="I322" s="14" t="str">
        <f>IFERROR(VLOOKUP($A322,'Dymno M'!$BD$3:$BJ$49,7,0),"")</f>
        <v/>
      </c>
      <c r="J322" s="37" t="str">
        <f>IFERROR(VLOOKUP($A322,'X Kompas M'!$L$2:$R$29,7,0),"")</f>
        <v/>
      </c>
      <c r="K322" s="16" t="str">
        <f>IFERROR(VLOOKUP($A322,'Dukty M'!$BH$2:$BN$42,7,0),"")</f>
        <v/>
      </c>
      <c r="L322" s="14" t="str">
        <f>IFERROR(VLOOKUP($A322,'Tropy M'!$O$2:$U$49,7,0),"")</f>
        <v/>
      </c>
      <c r="M322" s="14" t="str">
        <f>IFERROR(VLOOKUP($A322,'Grassor TR300 M'!$CR$4:$CX$37,7,0),"")</f>
        <v/>
      </c>
      <c r="N322" s="14" t="str">
        <f>IFERROR(VLOOKUP($A322,'BO M'!$S$4:$Y$46,7,0),"")</f>
        <v/>
      </c>
      <c r="O322" s="14" t="str">
        <f>IFERROR(VLOOKUP($A322,'Szaga TR150 M'!$J$2:$P$22,7,0),"")</f>
        <v/>
      </c>
      <c r="P322" s="14" t="str">
        <f>IFERROR(VLOOKUP($A322,'Rajd Konwalii M'!$L$2:$R$48,7,0),"")</f>
        <v/>
      </c>
      <c r="Q322" s="14">
        <f>IFERROR(VLOOKUP($A322,'Korno M'!$BE$1:$BK$53,7,0),"")</f>
        <v>27.579546195540047</v>
      </c>
      <c r="R322" s="14" t="str">
        <f>IFERROR(VLOOKUP($A322,'Abentojra M'!$J$1:$P$48,7,0),"")</f>
        <v/>
      </c>
      <c r="S322" s="14" t="str">
        <f>IFERROR(VLOOKUP($A322,'Mordownik M'!$P$5:$V$54,7,0),"")</f>
        <v/>
      </c>
      <c r="T322" s="14" t="str">
        <f>IFERROR(VLOOKUP($A322,'XI Kompas M'!$M$1:$S$35,7,0),"")</f>
        <v/>
      </c>
      <c r="U322" s="14" t="str">
        <f>IFERROR(VLOOKUP($A322,'H52 200 M'!$AL$6:$AR$102,7,0),"")</f>
        <v/>
      </c>
      <c r="V322" s="14" t="str">
        <f>IFERROR(VLOOKUP($A322,'XII Szago M'!$AH$2:$AN$67,7,0),"")</f>
        <v/>
      </c>
      <c r="W322" s="14" t="str">
        <f>IFERROR(VLOOKUP($A322,'Masakra TR200 M'!$AN$5:$AT$34,7,0),"")</f>
        <v/>
      </c>
      <c r="X322" s="10">
        <f>IFERROR(LARGE(Z322:AL322,1),0)+IFERROR(LARGE(Z322:AL322,2),0)</f>
        <v>14.782122037591137</v>
      </c>
      <c r="Y322" s="10">
        <f>IFERROR(LARGE(Z322:AL322,3),0)+IFERROR(LARGE(Z322:AL322,4),0)</f>
        <v>0</v>
      </c>
      <c r="Z322" s="14" t="str">
        <f>IFERROR(VLOOKUP(A322,'Wiosenne 360 M'!$L$2:$R$18,7,0),"")</f>
        <v/>
      </c>
      <c r="AA322" s="36">
        <f>IFERROR(VLOOKUP(A322,'NMnO M'!$AX$5:$BD$43,7,0),"")</f>
        <v>14.782122037591137</v>
      </c>
      <c r="AB322" s="36" t="str">
        <f>IFERROR(VLOOKUP(A322,'XI Szago M'!$J$3:$Q$50,7,0),"")</f>
        <v/>
      </c>
      <c r="AC322" s="14" t="str">
        <f>IFERROR(VLOOKUP($A322,'H51 100 M'!$AC$6:$AJ$153,7,0),"")</f>
        <v/>
      </c>
      <c r="AD322" s="14" t="str">
        <f>IFERROR(VLOOKUP($A322,'Harce M'!$K$6:$Q$26,7,0),"")</f>
        <v/>
      </c>
      <c r="AE322" s="14" t="str">
        <f>IFERROR(VLOOKUP($A322,'Grassor TR150 M'!$BL$4:$BR$10,7,0),"")</f>
        <v/>
      </c>
      <c r="AF322" s="36" t="str">
        <f>IFERROR(VLOOKUP($A322,'Pazur M'!$P$3:$V$29,7,0),"")</f>
        <v/>
      </c>
      <c r="AG322" s="14" t="str">
        <f>IFERROR(VLOOKUP($A322,'Szaga TR100 M'!$J$2:$P$25,7,0),"")</f>
        <v/>
      </c>
      <c r="AH322" s="36" t="str">
        <f>IFERROR(VLOOKUP($A322,'Odyseja M'!$G$2:$M$15,7,0),"")</f>
        <v/>
      </c>
      <c r="AI322" s="36" t="str">
        <f>IFERROR(VLOOKUP($A322,'Trudy M'!$K$2:$Q$18,7,0),"")</f>
        <v/>
      </c>
      <c r="AJ322" s="14" t="str">
        <f>IFERROR(VLOOKUP($A322,'H52 100 M'!$AC$6:$AI$201,7,0),"")</f>
        <v/>
      </c>
      <c r="AK322" s="14" t="str">
        <f>IFERROR(VLOOKUP($A322,'Azymut Orient M'!$O$2:$U$23,7,0),"")</f>
        <v/>
      </c>
      <c r="AL322" s="14" t="str">
        <f>IFERROR(VLOOKUP($A322,'Masakra TR100 M'!$AB$5:$AH$14,7,0),"")</f>
        <v/>
      </c>
      <c r="AM322" s="501">
        <f>MIN(COUNT(F322:W322)+MIN(COUNT(Z322:AL322)/2,2),6)</f>
        <v>1.5</v>
      </c>
      <c r="AN322" s="15">
        <f>COUNTIF(F322:W322,"=100")</f>
        <v>0</v>
      </c>
      <c r="AO322" s="15">
        <f>COUNTIF(Z322:AL322,"=50")</f>
        <v>0</v>
      </c>
    </row>
    <row r="323" spans="1:41">
      <c r="A323">
        <v>741</v>
      </c>
      <c r="B323" s="40" t="str">
        <f>VLOOKUP($A323,id!$C:$H,6,0)</f>
        <v>Wieliński Przemysław</v>
      </c>
      <c r="C323" s="40" t="str">
        <f>VLOOKUP($A323,id!$C:$H,4,0)</f>
        <v>Energiaigaz.pl</v>
      </c>
      <c r="D323" s="2">
        <f>IF(E322=E323,D322,ROW(B321))</f>
        <v>321</v>
      </c>
      <c r="E323" s="11">
        <f>LARGE(F323:Y323,1)+LARGE(F323:Y323,2)+IFERROR(LARGE(F323:Y323,3),0)+IFERROR(LARGE(F323:Y323,4),0)+IFERROR(LARGE(F323:Y323,5),0)+IFERROR(LARGE(F323:Y323,6),0)</f>
        <v>42.265058986803837</v>
      </c>
      <c r="F323" s="14"/>
      <c r="G323" s="14"/>
      <c r="H323" s="14"/>
      <c r="I323" s="14"/>
      <c r="J323" s="37"/>
      <c r="K323" s="16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>
        <f>IFERROR(VLOOKUP($A323,'Masakra TR200 M'!$AN$5:$AT$34,7,0),"")</f>
        <v>42.265058986803837</v>
      </c>
      <c r="X323" s="10">
        <f>IFERROR(LARGE(Z323:AL323,1),0)+IFERROR(LARGE(Z323:AL323,2),0)</f>
        <v>0</v>
      </c>
      <c r="Y323" s="10">
        <f>IFERROR(LARGE(Z323:AL323,3),0)+IFERROR(LARGE(Z323:AL323,4),0)</f>
        <v>0</v>
      </c>
      <c r="Z323" s="14"/>
      <c r="AA323" s="36"/>
      <c r="AB323" s="36"/>
      <c r="AC323" s="14"/>
      <c r="AD323" s="14"/>
      <c r="AE323" s="14"/>
      <c r="AF323" s="36"/>
      <c r="AG323" s="14"/>
      <c r="AH323" s="36"/>
      <c r="AI323" s="36"/>
      <c r="AJ323" s="14"/>
      <c r="AK323" s="14"/>
      <c r="AL323" s="14" t="str">
        <f>IFERROR(VLOOKUP($A323,'Masakra TR100 M'!$AB$5:$AH$14,7,0),"")</f>
        <v/>
      </c>
      <c r="AM323" s="501">
        <f>MIN(COUNT(F323:W323)+MIN(COUNT(Z323:AL323)/2,2),6)</f>
        <v>1</v>
      </c>
      <c r="AN323" s="15">
        <f>COUNTIF(F323:W323,"=100")</f>
        <v>0</v>
      </c>
      <c r="AO323" s="15">
        <f>COUNTIF(Z323:AL323,"=50")</f>
        <v>0</v>
      </c>
    </row>
    <row r="324" spans="1:41">
      <c r="A324">
        <v>742</v>
      </c>
      <c r="B324" s="40" t="str">
        <f>VLOOKUP($A324,id!$C:$H,6,0)</f>
        <v>Orłowski Konrad</v>
      </c>
      <c r="C324" s="40" t="str">
        <f>VLOOKUP($A324,id!$C:$H,4,0)</f>
        <v>Energiaigaz.pl</v>
      </c>
      <c r="D324" s="2">
        <f>IF(E323=E324,D323,ROW(B322))</f>
        <v>322</v>
      </c>
      <c r="E324" s="11">
        <f>LARGE(F324:Y324,1)+LARGE(F324:Y324,2)+IFERROR(LARGE(F324:Y324,3),0)+IFERROR(LARGE(F324:Y324,4),0)+IFERROR(LARGE(F324:Y324,5),0)+IFERROR(LARGE(F324:Y324,6),0)</f>
        <v>42.217676633524896</v>
      </c>
      <c r="F324" s="14"/>
      <c r="G324" s="14"/>
      <c r="H324" s="14"/>
      <c r="I324" s="14"/>
      <c r="J324" s="37"/>
      <c r="K324" s="16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>
        <f>IFERROR(VLOOKUP($A324,'Masakra TR200 M'!$AN$5:$AT$34,7,0),"")</f>
        <v>42.217676633524896</v>
      </c>
      <c r="X324" s="10">
        <f>IFERROR(LARGE(Z324:AL324,1),0)+IFERROR(LARGE(Z324:AL324,2),0)</f>
        <v>0</v>
      </c>
      <c r="Y324" s="10">
        <f>IFERROR(LARGE(Z324:AL324,3),0)+IFERROR(LARGE(Z324:AL324,4),0)</f>
        <v>0</v>
      </c>
      <c r="Z324" s="14"/>
      <c r="AA324" s="36"/>
      <c r="AB324" s="36"/>
      <c r="AC324" s="14"/>
      <c r="AD324" s="14"/>
      <c r="AE324" s="14"/>
      <c r="AF324" s="36"/>
      <c r="AG324" s="14"/>
      <c r="AH324" s="36"/>
      <c r="AI324" s="36"/>
      <c r="AJ324" s="14"/>
      <c r="AK324" s="14"/>
      <c r="AL324" s="14" t="str">
        <f>IFERROR(VLOOKUP($A324,'Masakra TR100 M'!$AB$5:$AH$14,7,0),"")</f>
        <v/>
      </c>
      <c r="AM324" s="501">
        <f>MIN(COUNT(F324:W324)+MIN(COUNT(Z324:AL324)/2,2),6)</f>
        <v>1</v>
      </c>
      <c r="AN324" s="15">
        <f>COUNTIF(F324:W324,"=100")</f>
        <v>0</v>
      </c>
      <c r="AO324" s="15">
        <f>COUNTIF(Z324:AL324,"=50")</f>
        <v>0</v>
      </c>
    </row>
    <row r="325" spans="1:41">
      <c r="A325">
        <v>402</v>
      </c>
      <c r="B325" s="40" t="str">
        <f>VLOOKUP($A325,id!$C:$H,6,0)</f>
        <v>Grdeń Wiesław</v>
      </c>
      <c r="C325" s="40" t="str">
        <f>VLOOKUP($A325,id!$C:$H,4,0)</f>
        <v>Sport Serwis Sandomierz</v>
      </c>
      <c r="D325" s="2">
        <f>IF(E324=E325,D324,ROW(B323))</f>
        <v>323</v>
      </c>
      <c r="E325" s="11">
        <f>LARGE(F325:Y325,1)+LARGE(F325:Y325,2)+IFERROR(LARGE(F325:Y325,3),0)+IFERROR(LARGE(F325:Y325,4),0)+IFERROR(LARGE(F325:Y325,5),0)+IFERROR(LARGE(F325:Y325,6),0)</f>
        <v>42.168674698795186</v>
      </c>
      <c r="F325" s="14"/>
      <c r="G325" s="14"/>
      <c r="H325" s="14"/>
      <c r="I325" s="14"/>
      <c r="J325" s="37" t="str">
        <f>IFERROR(VLOOKUP($A325,'X Kompas M'!$L$2:$R$29,7,0),"")</f>
        <v/>
      </c>
      <c r="K325" s="16" t="str">
        <f>IFERROR(VLOOKUP($A325,'Dukty M'!$BH$2:$BN$42,7,0),"")</f>
        <v/>
      </c>
      <c r="L325" s="14" t="str">
        <f>IFERROR(VLOOKUP($A325,'Tropy M'!$O$2:$U$49,7,0),"")</f>
        <v/>
      </c>
      <c r="M325" s="14" t="str">
        <f>IFERROR(VLOOKUP($A325,'Grassor TR300 M'!$CR$4:$CX$37,7,0),"")</f>
        <v/>
      </c>
      <c r="N325" s="14" t="str">
        <f>IFERROR(VLOOKUP($A325,'BO M'!$S$4:$Y$46,7,0),"")</f>
        <v/>
      </c>
      <c r="O325" s="14" t="str">
        <f>IFERROR(VLOOKUP($A325,'Szaga TR150 M'!$J$2:$P$22,7,0),"")</f>
        <v/>
      </c>
      <c r="P325" s="14" t="str">
        <f>IFERROR(VLOOKUP($A325,'Rajd Konwalii M'!$L$2:$R$48,7,0),"")</f>
        <v/>
      </c>
      <c r="Q325" s="14" t="str">
        <f>IFERROR(VLOOKUP($A325,'Korno M'!$BE$1:$BK$53,7,0),"")</f>
        <v/>
      </c>
      <c r="R325" s="14" t="str">
        <f>IFERROR(VLOOKUP($A325,'Abentojra M'!$J$1:$P$48,7,0),"")</f>
        <v/>
      </c>
      <c r="S325" s="14" t="str">
        <f>IFERROR(VLOOKUP($A325,'Mordownik M'!$P$5:$V$54,7,0),"")</f>
        <v/>
      </c>
      <c r="T325" s="14" t="str">
        <f>IFERROR(VLOOKUP($A325,'XI Kompas M'!$M$1:$S$35,7,0),"")</f>
        <v/>
      </c>
      <c r="U325" s="14" t="str">
        <f>IFERROR(VLOOKUP($A325,'H52 200 M'!$AL$6:$AR$102,7,0),"")</f>
        <v/>
      </c>
      <c r="V325" s="14" t="str">
        <f>IFERROR(VLOOKUP($A325,'XII Szago M'!$AH$2:$AN$67,7,0),"")</f>
        <v/>
      </c>
      <c r="W325" s="14" t="str">
        <f>IFERROR(VLOOKUP($A325,'Masakra TR200 M'!$AN$5:$AT$34,7,0),"")</f>
        <v/>
      </c>
      <c r="X325" s="10">
        <f>IFERROR(LARGE(Z325:AL325,1),0)+IFERROR(LARGE(Z325:AL325,2),0)</f>
        <v>42.168674698795186</v>
      </c>
      <c r="Y325" s="10">
        <f>IFERROR(LARGE(Z325:AL325,3),0)+IFERROR(LARGE(Z325:AL325,4),0)</f>
        <v>0</v>
      </c>
      <c r="Z325" s="14"/>
      <c r="AA325" s="36"/>
      <c r="AB325" s="36"/>
      <c r="AC325" s="14"/>
      <c r="AD325" s="14">
        <f>IFERROR(VLOOKUP($A325,'Harce M'!$K$6:$Q$26,7,0),"")</f>
        <v>42.168674698795186</v>
      </c>
      <c r="AE325" s="14" t="str">
        <f>IFERROR(VLOOKUP($A325,'Grassor TR150 M'!$BL$4:$BR$10,7,0),"")</f>
        <v/>
      </c>
      <c r="AF325" s="36" t="str">
        <f>IFERROR(VLOOKUP($A325,'Pazur M'!$P$3:$V$29,7,0),"")</f>
        <v/>
      </c>
      <c r="AG325" s="14" t="str">
        <f>IFERROR(VLOOKUP($A325,'Szaga TR100 M'!$J$2:$P$25,7,0),"")</f>
        <v/>
      </c>
      <c r="AH325" s="36" t="str">
        <f>IFERROR(VLOOKUP($A325,'Odyseja M'!$G$2:$M$15,7,0),"")</f>
        <v/>
      </c>
      <c r="AI325" s="36" t="str">
        <f>IFERROR(VLOOKUP($A325,'Trudy M'!$K$2:$Q$18,7,0),"")</f>
        <v/>
      </c>
      <c r="AJ325" s="14" t="str">
        <f>IFERROR(VLOOKUP($A325,'H52 100 M'!$AC$6:$AI$201,7,0),"")</f>
        <v/>
      </c>
      <c r="AK325" s="14" t="str">
        <f>IFERROR(VLOOKUP($A325,'Azymut Orient M'!$O$2:$U$23,7,0),"")</f>
        <v/>
      </c>
      <c r="AL325" s="14" t="str">
        <f>IFERROR(VLOOKUP($A325,'Masakra TR100 M'!$AB$5:$AH$14,7,0),"")</f>
        <v/>
      </c>
      <c r="AM325" s="501">
        <f>MIN(COUNT(F325:W325)+MIN(COUNT(Z325:AL325)/2,2),6)</f>
        <v>0.5</v>
      </c>
      <c r="AN325" s="15">
        <f>COUNTIF(F325:W325,"=100")</f>
        <v>0</v>
      </c>
      <c r="AO325" s="15">
        <f>COUNTIF(Z325:AL325,"=50")</f>
        <v>0</v>
      </c>
    </row>
    <row r="326" spans="1:41">
      <c r="A326">
        <v>403</v>
      </c>
      <c r="B326" s="40" t="str">
        <f>VLOOKUP($A326,id!$C:$H,6,0)</f>
        <v>Pawełczak Krzysztof</v>
      </c>
      <c r="C326" s="40" t="str">
        <f>VLOOKUP($A326,id!$C:$H,4,0)</f>
        <v>Sport Serwis Sandomierz</v>
      </c>
      <c r="D326" s="2">
        <f>IF(E325=E326,D325,ROW(B324))</f>
        <v>323</v>
      </c>
      <c r="E326" s="11">
        <f>LARGE(F326:Y326,1)+LARGE(F326:Y326,2)+IFERROR(LARGE(F326:Y326,3),0)+IFERROR(LARGE(F326:Y326,4),0)+IFERROR(LARGE(F326:Y326,5),0)+IFERROR(LARGE(F326:Y326,6),0)</f>
        <v>42.168674698795186</v>
      </c>
      <c r="F326" s="14"/>
      <c r="G326" s="14"/>
      <c r="H326" s="14"/>
      <c r="I326" s="14"/>
      <c r="J326" s="37" t="str">
        <f>IFERROR(VLOOKUP($A326,'X Kompas M'!$L$2:$R$29,7,0),"")</f>
        <v/>
      </c>
      <c r="K326" s="16" t="str">
        <f>IFERROR(VLOOKUP($A326,'Dukty M'!$BH$2:$BN$42,7,0),"")</f>
        <v/>
      </c>
      <c r="L326" s="14" t="str">
        <f>IFERROR(VLOOKUP($A326,'Tropy M'!$O$2:$U$49,7,0),"")</f>
        <v/>
      </c>
      <c r="M326" s="14" t="str">
        <f>IFERROR(VLOOKUP($A326,'Grassor TR300 M'!$CR$4:$CX$37,7,0),"")</f>
        <v/>
      </c>
      <c r="N326" s="14" t="str">
        <f>IFERROR(VLOOKUP($A326,'BO M'!$S$4:$Y$46,7,0),"")</f>
        <v/>
      </c>
      <c r="O326" s="14" t="str">
        <f>IFERROR(VLOOKUP($A326,'Szaga TR150 M'!$J$2:$P$22,7,0),"")</f>
        <v/>
      </c>
      <c r="P326" s="14" t="str">
        <f>IFERROR(VLOOKUP($A326,'Rajd Konwalii M'!$L$2:$R$48,7,0),"")</f>
        <v/>
      </c>
      <c r="Q326" s="14" t="str">
        <f>IFERROR(VLOOKUP($A326,'Korno M'!$BE$1:$BK$53,7,0),"")</f>
        <v/>
      </c>
      <c r="R326" s="14" t="str">
        <f>IFERROR(VLOOKUP($A326,'Abentojra M'!$J$1:$P$48,7,0),"")</f>
        <v/>
      </c>
      <c r="S326" s="14" t="str">
        <f>IFERROR(VLOOKUP($A326,'Mordownik M'!$P$5:$V$54,7,0),"")</f>
        <v/>
      </c>
      <c r="T326" s="14" t="str">
        <f>IFERROR(VLOOKUP($A326,'XI Kompas M'!$M$1:$S$35,7,0),"")</f>
        <v/>
      </c>
      <c r="U326" s="14" t="str">
        <f>IFERROR(VLOOKUP($A326,'H52 200 M'!$AL$6:$AR$102,7,0),"")</f>
        <v/>
      </c>
      <c r="V326" s="14" t="str">
        <f>IFERROR(VLOOKUP($A326,'XII Szago M'!$AH$2:$AN$67,7,0),"")</f>
        <v/>
      </c>
      <c r="W326" s="14" t="str">
        <f>IFERROR(VLOOKUP($A326,'Masakra TR200 M'!$AN$5:$AT$34,7,0),"")</f>
        <v/>
      </c>
      <c r="X326" s="10">
        <f>IFERROR(LARGE(Z326:AL326,1),0)+IFERROR(LARGE(Z326:AL326,2),0)</f>
        <v>42.168674698795186</v>
      </c>
      <c r="Y326" s="10">
        <f>IFERROR(LARGE(Z326:AL326,3),0)+IFERROR(LARGE(Z326:AL326,4),0)</f>
        <v>0</v>
      </c>
      <c r="Z326" s="14"/>
      <c r="AA326" s="36"/>
      <c r="AB326" s="36"/>
      <c r="AC326" s="14"/>
      <c r="AD326" s="14">
        <f>IFERROR(VLOOKUP($A326,'Harce M'!$K$6:$Q$26,7,0),"")</f>
        <v>42.168674698795186</v>
      </c>
      <c r="AE326" s="14" t="str">
        <f>IFERROR(VLOOKUP($A326,'Grassor TR150 M'!$BL$4:$BR$10,7,0),"")</f>
        <v/>
      </c>
      <c r="AF326" s="36" t="str">
        <f>IFERROR(VLOOKUP($A326,'Pazur M'!$P$3:$V$29,7,0),"")</f>
        <v/>
      </c>
      <c r="AG326" s="14" t="str">
        <f>IFERROR(VLOOKUP($A326,'Szaga TR100 M'!$J$2:$P$25,7,0),"")</f>
        <v/>
      </c>
      <c r="AH326" s="36" t="str">
        <f>IFERROR(VLOOKUP($A326,'Odyseja M'!$G$2:$M$15,7,0),"")</f>
        <v/>
      </c>
      <c r="AI326" s="36" t="str">
        <f>IFERROR(VLOOKUP($A326,'Trudy M'!$K$2:$Q$18,7,0),"")</f>
        <v/>
      </c>
      <c r="AJ326" s="14" t="str">
        <f>IFERROR(VLOOKUP($A326,'H52 100 M'!$AC$6:$AI$201,7,0),"")</f>
        <v/>
      </c>
      <c r="AK326" s="14" t="str">
        <f>IFERROR(VLOOKUP($A326,'Azymut Orient M'!$O$2:$U$23,7,0),"")</f>
        <v/>
      </c>
      <c r="AL326" s="14" t="str">
        <f>IFERROR(VLOOKUP($A326,'Masakra TR100 M'!$AB$5:$AH$14,7,0),"")</f>
        <v/>
      </c>
      <c r="AM326" s="501">
        <f>MIN(COUNT(F326:W326)+MIN(COUNT(Z326:AL326)/2,2),6)</f>
        <v>0.5</v>
      </c>
      <c r="AN326" s="15">
        <f>COUNTIF(F326:W326,"=100")</f>
        <v>0</v>
      </c>
      <c r="AO326" s="15">
        <f>COUNTIF(Z326:AL326,"=50")</f>
        <v>0</v>
      </c>
    </row>
    <row r="327" spans="1:41">
      <c r="A327">
        <v>627</v>
      </c>
      <c r="B327" s="40" t="str">
        <f>VLOOKUP($A327,id!$C:$H,6,0)</f>
        <v>Dorawa Paweł</v>
      </c>
      <c r="C327" s="40">
        <f>VLOOKUP($A327,id!$C:$H,4,0)</f>
        <v>0</v>
      </c>
      <c r="D327" s="2">
        <f>IF(E326=E327,D326,ROW(B325))</f>
        <v>325</v>
      </c>
      <c r="E327" s="11">
        <f>LARGE(F327:Y327,1)+LARGE(F327:Y327,2)+IFERROR(LARGE(F327:Y327,3),0)+IFERROR(LARGE(F327:Y327,4),0)+IFERROR(LARGE(F327:Y327,5),0)+IFERROR(LARGE(F327:Y327,6),0)</f>
        <v>42.015314177455011</v>
      </c>
      <c r="F327" s="14"/>
      <c r="G327" s="14"/>
      <c r="H327" s="14"/>
      <c r="I327" s="14"/>
      <c r="J327" s="37"/>
      <c r="K327" s="16"/>
      <c r="L327" s="14"/>
      <c r="M327" s="14"/>
      <c r="N327" s="14"/>
      <c r="O327" s="14"/>
      <c r="P327" s="14"/>
      <c r="Q327" s="14"/>
      <c r="R327" s="14"/>
      <c r="S327" s="14"/>
      <c r="T327" s="14"/>
      <c r="U327" s="14" t="str">
        <f>IFERROR(VLOOKUP($A327,'H52 200 M'!$AL$6:$AR$102,7,0),"")</f>
        <v/>
      </c>
      <c r="V327" s="14" t="str">
        <f>IFERROR(VLOOKUP($A327,'XII Szago M'!$AH$2:$AN$67,7,0),"")</f>
        <v/>
      </c>
      <c r="W327" s="14" t="str">
        <f>IFERROR(VLOOKUP($A327,'Masakra TR200 M'!$AN$5:$AT$34,7,0),"")</f>
        <v/>
      </c>
      <c r="X327" s="10">
        <f>IFERROR(LARGE(Z327:AL327,1),0)+IFERROR(LARGE(Z327:AL327,2),0)</f>
        <v>42.015314177455011</v>
      </c>
      <c r="Y327" s="10">
        <f>IFERROR(LARGE(Z327:AL327,3),0)+IFERROR(LARGE(Z327:AL327,4),0)</f>
        <v>0</v>
      </c>
      <c r="Z327" s="14"/>
      <c r="AA327" s="36"/>
      <c r="AB327" s="36"/>
      <c r="AC327" s="14"/>
      <c r="AD327" s="14"/>
      <c r="AE327" s="14"/>
      <c r="AF327" s="36"/>
      <c r="AG327" s="14"/>
      <c r="AH327" s="36"/>
      <c r="AI327" s="36"/>
      <c r="AJ327" s="14">
        <f>IFERROR(VLOOKUP($A327,'H52 100 M'!$AC$6:$AI$201,7,0),"")</f>
        <v>42.015314177455011</v>
      </c>
      <c r="AK327" s="14" t="str">
        <f>IFERROR(VLOOKUP($A327,'Azymut Orient M'!$O$2:$U$23,7,0),"")</f>
        <v/>
      </c>
      <c r="AL327" s="14" t="str">
        <f>IFERROR(VLOOKUP($A327,'Masakra TR100 M'!$AB$5:$AH$14,7,0),"")</f>
        <v/>
      </c>
      <c r="AM327" s="501">
        <f>MIN(COUNT(F327:W327)+MIN(COUNT(Z327:AL327)/2,2),6)</f>
        <v>0.5</v>
      </c>
      <c r="AN327" s="15">
        <f>COUNTIF(F327:W327,"=100")</f>
        <v>0</v>
      </c>
      <c r="AO327" s="15">
        <f>COUNTIF(Z327:AL327,"=50")</f>
        <v>0</v>
      </c>
    </row>
    <row r="328" spans="1:41">
      <c r="A328">
        <v>628</v>
      </c>
      <c r="B328" s="40" t="str">
        <f>VLOOKUP($A328,id!$C:$H,6,0)</f>
        <v>Wiśniewski Włodzimierz</v>
      </c>
      <c r="C328" s="40" t="str">
        <f>VLOOKUP($A328,id!$C:$H,4,0)</f>
        <v>Milordzi</v>
      </c>
      <c r="D328" s="2">
        <f>IF(E327=E328,D327,ROW(B326))</f>
        <v>326</v>
      </c>
      <c r="E328" s="11">
        <f>LARGE(F328:Y328,1)+LARGE(F328:Y328,2)+IFERROR(LARGE(F328:Y328,3),0)+IFERROR(LARGE(F328:Y328,4),0)+IFERROR(LARGE(F328:Y328,5),0)+IFERROR(LARGE(F328:Y328,6),0)</f>
        <v>42.013655918222376</v>
      </c>
      <c r="F328" s="14"/>
      <c r="G328" s="14"/>
      <c r="H328" s="14"/>
      <c r="I328" s="14"/>
      <c r="J328" s="37"/>
      <c r="K328" s="16"/>
      <c r="L328" s="14"/>
      <c r="M328" s="14"/>
      <c r="N328" s="14"/>
      <c r="O328" s="14"/>
      <c r="P328" s="14"/>
      <c r="Q328" s="14"/>
      <c r="R328" s="14"/>
      <c r="S328" s="14"/>
      <c r="T328" s="14"/>
      <c r="U328" s="14" t="str">
        <f>IFERROR(VLOOKUP($A328,'H52 200 M'!$AL$6:$AR$102,7,0),"")</f>
        <v/>
      </c>
      <c r="V328" s="14" t="str">
        <f>IFERROR(VLOOKUP($A328,'XII Szago M'!$AH$2:$AN$67,7,0),"")</f>
        <v/>
      </c>
      <c r="W328" s="14" t="str">
        <f>IFERROR(VLOOKUP($A328,'Masakra TR200 M'!$AN$5:$AT$34,7,0),"")</f>
        <v/>
      </c>
      <c r="X328" s="10">
        <f>IFERROR(LARGE(Z328:AL328,1),0)+IFERROR(LARGE(Z328:AL328,2),0)</f>
        <v>42.013655918222376</v>
      </c>
      <c r="Y328" s="10">
        <f>IFERROR(LARGE(Z328:AL328,3),0)+IFERROR(LARGE(Z328:AL328,4),0)</f>
        <v>0</v>
      </c>
      <c r="Z328" s="14"/>
      <c r="AA328" s="36"/>
      <c r="AB328" s="36"/>
      <c r="AC328" s="14"/>
      <c r="AD328" s="14"/>
      <c r="AE328" s="14"/>
      <c r="AF328" s="36"/>
      <c r="AG328" s="14"/>
      <c r="AH328" s="36"/>
      <c r="AI328" s="36"/>
      <c r="AJ328" s="14">
        <f>IFERROR(VLOOKUP($A328,'H52 100 M'!$AC$6:$AI$201,7,0),"")</f>
        <v>42.013655918222376</v>
      </c>
      <c r="AK328" s="14" t="str">
        <f>IFERROR(VLOOKUP($A328,'Azymut Orient M'!$O$2:$U$23,7,0),"")</f>
        <v/>
      </c>
      <c r="AL328" s="14" t="str">
        <f>IFERROR(VLOOKUP($A328,'Masakra TR100 M'!$AB$5:$AH$14,7,0),"")</f>
        <v/>
      </c>
      <c r="AM328" s="501">
        <f>MIN(COUNT(F328:W328)+MIN(COUNT(Z328:AL328)/2,2),6)</f>
        <v>0.5</v>
      </c>
      <c r="AN328" s="15">
        <f>COUNTIF(F328:W328,"=100")</f>
        <v>0</v>
      </c>
      <c r="AO328" s="15">
        <f>COUNTIF(Z328:AL328,"=50")</f>
        <v>0</v>
      </c>
    </row>
    <row r="329" spans="1:41">
      <c r="A329">
        <v>629</v>
      </c>
      <c r="B329" s="40" t="str">
        <f>VLOOKUP($A329,id!$C:$H,6,0)</f>
        <v>Lindemann Andrzej</v>
      </c>
      <c r="C329" s="40" t="str">
        <f>VLOOKUP($A329,id!$C:$H,4,0)</f>
        <v>Milordzi</v>
      </c>
      <c r="D329" s="2">
        <f>IF(E328=E329,D328,ROW(B327))</f>
        <v>327</v>
      </c>
      <c r="E329" s="11">
        <f>LARGE(F329:Y329,1)+LARGE(F329:Y329,2)+IFERROR(LARGE(F329:Y329,3),0)+IFERROR(LARGE(F329:Y329,4),0)+IFERROR(LARGE(F329:Y329,5),0)+IFERROR(LARGE(F329:Y329,6),0)</f>
        <v>42.010339792414861</v>
      </c>
      <c r="F329" s="14"/>
      <c r="G329" s="14"/>
      <c r="H329" s="14"/>
      <c r="I329" s="14"/>
      <c r="J329" s="37"/>
      <c r="K329" s="16"/>
      <c r="L329" s="14"/>
      <c r="M329" s="14"/>
      <c r="N329" s="14"/>
      <c r="O329" s="14"/>
      <c r="P329" s="14"/>
      <c r="Q329" s="14"/>
      <c r="R329" s="14"/>
      <c r="S329" s="14"/>
      <c r="T329" s="14"/>
      <c r="U329" s="14" t="str">
        <f>IFERROR(VLOOKUP($A329,'H52 200 M'!$AL$6:$AR$102,7,0),"")</f>
        <v/>
      </c>
      <c r="V329" s="14" t="str">
        <f>IFERROR(VLOOKUP($A329,'XII Szago M'!$AH$2:$AN$67,7,0),"")</f>
        <v/>
      </c>
      <c r="W329" s="14" t="str">
        <f>IFERROR(VLOOKUP($A329,'Masakra TR200 M'!$AN$5:$AT$34,7,0),"")</f>
        <v/>
      </c>
      <c r="X329" s="10">
        <f>IFERROR(LARGE(Z329:AL329,1),0)+IFERROR(LARGE(Z329:AL329,2),0)</f>
        <v>42.010339792414861</v>
      </c>
      <c r="Y329" s="10">
        <f>IFERROR(LARGE(Z329:AL329,3),0)+IFERROR(LARGE(Z329:AL329,4),0)</f>
        <v>0</v>
      </c>
      <c r="Z329" s="14"/>
      <c r="AA329" s="36"/>
      <c r="AB329" s="36"/>
      <c r="AC329" s="14"/>
      <c r="AD329" s="14"/>
      <c r="AE329" s="14"/>
      <c r="AF329" s="36"/>
      <c r="AG329" s="14"/>
      <c r="AH329" s="36"/>
      <c r="AI329" s="36"/>
      <c r="AJ329" s="14">
        <f>IFERROR(VLOOKUP($A329,'H52 100 M'!$AC$6:$AI$201,7,0),"")</f>
        <v>42.010339792414861</v>
      </c>
      <c r="AK329" s="14" t="str">
        <f>IFERROR(VLOOKUP($A329,'Azymut Orient M'!$O$2:$U$23,7,0),"")</f>
        <v/>
      </c>
      <c r="AL329" s="14" t="str">
        <f>IFERROR(VLOOKUP($A329,'Masakra TR100 M'!$AB$5:$AH$14,7,0),"")</f>
        <v/>
      </c>
      <c r="AM329" s="501">
        <f>MIN(COUNT(F329:W329)+MIN(COUNT(Z329:AL329)/2,2),6)</f>
        <v>0.5</v>
      </c>
      <c r="AN329" s="15">
        <f>COUNTIF(F329:W329,"=100")</f>
        <v>0</v>
      </c>
      <c r="AO329" s="15">
        <f>COUNTIF(Z329:AL329,"=50")</f>
        <v>0</v>
      </c>
    </row>
    <row r="330" spans="1:41">
      <c r="A330">
        <v>465</v>
      </c>
      <c r="B330" s="40" t="str">
        <f>VLOOKUP($A330,id!$C:$H,6,0)</f>
        <v>ŁOSIEWICZ MARIUSZ</v>
      </c>
      <c r="C330" s="40" t="str">
        <f>VLOOKUP($A330,id!$C:$H,4,0)</f>
        <v>Morenka Team</v>
      </c>
      <c r="D330" s="2">
        <f>IF(E329=E330,D329,ROW(B328))</f>
        <v>328</v>
      </c>
      <c r="E330" s="11">
        <f>LARGE(F330:Y330,1)+LARGE(F330:Y330,2)+IFERROR(LARGE(F330:Y330,3),0)+IFERROR(LARGE(F330:Y330,4),0)+IFERROR(LARGE(F330:Y330,5),0)+IFERROR(LARGE(F330:Y330,6),0)</f>
        <v>41.939245608983583</v>
      </c>
      <c r="F330" s="14"/>
      <c r="G330" s="14"/>
      <c r="H330" s="14"/>
      <c r="I330" s="14"/>
      <c r="J330" s="37"/>
      <c r="K330" s="16"/>
      <c r="L330" s="14"/>
      <c r="M330" s="14"/>
      <c r="N330" s="14"/>
      <c r="O330" s="14" t="str">
        <f>IFERROR(VLOOKUP($A330,'Szaga TR150 M'!$J$2:$P$22,7,0),"")</f>
        <v/>
      </c>
      <c r="P330" s="14" t="str">
        <f>IFERROR(VLOOKUP($A330,'Rajd Konwalii M'!$L$2:$R$48,7,0),"")</f>
        <v/>
      </c>
      <c r="Q330" s="14" t="str">
        <f>IFERROR(VLOOKUP($A330,'Korno M'!$BE$1:$BK$53,7,0),"")</f>
        <v/>
      </c>
      <c r="R330" s="14" t="str">
        <f>IFERROR(VLOOKUP($A330,'Abentojra M'!$J$1:$P$48,7,0),"")</f>
        <v/>
      </c>
      <c r="S330" s="14" t="str">
        <f>IFERROR(VLOOKUP($A330,'Mordownik M'!$P$5:$V$54,7,0),"")</f>
        <v/>
      </c>
      <c r="T330" s="14" t="str">
        <f>IFERROR(VLOOKUP($A330,'XI Kompas M'!$M$1:$S$35,7,0),"")</f>
        <v/>
      </c>
      <c r="U330" s="14" t="str">
        <f>IFERROR(VLOOKUP($A330,'H52 200 M'!$AL$6:$AR$102,7,0),"")</f>
        <v/>
      </c>
      <c r="V330" s="14" t="str">
        <f>IFERROR(VLOOKUP($A330,'XII Szago M'!$AH$2:$AN$67,7,0),"")</f>
        <v/>
      </c>
      <c r="W330" s="14" t="str">
        <f>IFERROR(VLOOKUP($A330,'Masakra TR200 M'!$AN$5:$AT$34,7,0),"")</f>
        <v/>
      </c>
      <c r="X330" s="10">
        <f>IFERROR(LARGE(Z330:AL330,1),0)+IFERROR(LARGE(Z330:AL330,2),0)</f>
        <v>41.939245608983583</v>
      </c>
      <c r="Y330" s="10">
        <f>IFERROR(LARGE(Z330:AL330,3),0)+IFERROR(LARGE(Z330:AL330,4),0)</f>
        <v>0</v>
      </c>
      <c r="Z330" s="14"/>
      <c r="AA330" s="36"/>
      <c r="AB330" s="36"/>
      <c r="AC330" s="14"/>
      <c r="AD330" s="14"/>
      <c r="AE330" s="14"/>
      <c r="AF330" s="36">
        <f>IFERROR(VLOOKUP($A330,'Pazur M'!$P$3:$V$29,7,0),"")</f>
        <v>41.939245608983583</v>
      </c>
      <c r="AG330" s="14" t="str">
        <f>IFERROR(VLOOKUP($A330,'Szaga TR100 M'!$J$2:$P$25,7,0),"")</f>
        <v/>
      </c>
      <c r="AH330" s="36" t="str">
        <f>IFERROR(VLOOKUP($A330,'Odyseja M'!$G$2:$M$15,7,0),"")</f>
        <v/>
      </c>
      <c r="AI330" s="36" t="str">
        <f>IFERROR(VLOOKUP($A330,'Trudy M'!$K$2:$Q$18,7,0),"")</f>
        <v/>
      </c>
      <c r="AJ330" s="14" t="str">
        <f>IFERROR(VLOOKUP($A330,'H52 100 M'!$AC$6:$AI$201,7,0),"")</f>
        <v/>
      </c>
      <c r="AK330" s="14" t="str">
        <f>IFERROR(VLOOKUP($A330,'Azymut Orient M'!$O$2:$U$23,7,0),"")</f>
        <v/>
      </c>
      <c r="AL330" s="14" t="str">
        <f>IFERROR(VLOOKUP($A330,'Masakra TR100 M'!$AB$5:$AH$14,7,0),"")</f>
        <v/>
      </c>
      <c r="AM330" s="501">
        <f>MIN(COUNT(F330:W330)+MIN(COUNT(Z330:AL330)/2,2),6)</f>
        <v>0.5</v>
      </c>
      <c r="AN330" s="15">
        <f>COUNTIF(F330:W330,"=100")</f>
        <v>0</v>
      </c>
      <c r="AO330" s="15">
        <f>COUNTIF(Z330:AL330,"=50")</f>
        <v>0</v>
      </c>
    </row>
    <row r="331" spans="1:41">
      <c r="A331">
        <v>593</v>
      </c>
      <c r="B331" s="40" t="str">
        <f>VLOOKUP($A331,id!$C:$H,6,0)</f>
        <v>Romejko Piotr</v>
      </c>
      <c r="C331" s="40" t="str">
        <f>VLOOKUP($A331,id!$C:$H,4,0)</f>
        <v>Szybkie Kopyto</v>
      </c>
      <c r="D331" s="2">
        <f>IF(E330=E331,D330,ROW(B329))</f>
        <v>329</v>
      </c>
      <c r="E331" s="11">
        <f>LARGE(F331:Y331,1)+LARGE(F331:Y331,2)+IFERROR(LARGE(F331:Y331,3),0)+IFERROR(LARGE(F331:Y331,4),0)+IFERROR(LARGE(F331:Y331,5),0)+IFERROR(LARGE(F331:Y331,6),0)</f>
        <v>41.800879468944366</v>
      </c>
      <c r="F331" s="14"/>
      <c r="G331" s="14"/>
      <c r="H331" s="14"/>
      <c r="I331" s="14"/>
      <c r="J331" s="37"/>
      <c r="K331" s="16"/>
      <c r="L331" s="14"/>
      <c r="M331" s="14"/>
      <c r="N331" s="14"/>
      <c r="O331" s="14"/>
      <c r="P331" s="14"/>
      <c r="Q331" s="14"/>
      <c r="R331" s="14"/>
      <c r="S331" s="14"/>
      <c r="T331" s="14"/>
      <c r="U331" s="14">
        <f>IFERROR(VLOOKUP($A331,'H52 200 M'!$AL$6:$AR$102,7,0),"")</f>
        <v>41.800879468944366</v>
      </c>
      <c r="V331" s="14" t="str">
        <f>IFERROR(VLOOKUP($A331,'XII Szago M'!$AH$2:$AN$67,7,0),"")</f>
        <v/>
      </c>
      <c r="W331" s="14" t="str">
        <f>IFERROR(VLOOKUP($A331,'Masakra TR200 M'!$AN$5:$AT$34,7,0),"")</f>
        <v/>
      </c>
      <c r="X331" s="10">
        <f>IFERROR(LARGE(Z331:AL331,1),0)+IFERROR(LARGE(Z331:AL331,2),0)</f>
        <v>0</v>
      </c>
      <c r="Y331" s="10">
        <f>IFERROR(LARGE(Z331:AL331,3),0)+IFERROR(LARGE(Z331:AL331,4),0)</f>
        <v>0</v>
      </c>
      <c r="Z331" s="14"/>
      <c r="AA331" s="36"/>
      <c r="AB331" s="36"/>
      <c r="AC331" s="14"/>
      <c r="AD331" s="14"/>
      <c r="AE331" s="14"/>
      <c r="AF331" s="36"/>
      <c r="AG331" s="14"/>
      <c r="AH331" s="36"/>
      <c r="AI331" s="36"/>
      <c r="AJ331" s="14" t="str">
        <f>IFERROR(VLOOKUP($A331,'H52 100 M'!$AC$6:$AI$201,7,0),"")</f>
        <v/>
      </c>
      <c r="AK331" s="14" t="str">
        <f>IFERROR(VLOOKUP($A331,'Azymut Orient M'!$O$2:$U$23,7,0),"")</f>
        <v/>
      </c>
      <c r="AL331" s="14" t="str">
        <f>IFERROR(VLOOKUP($A331,'Masakra TR100 M'!$AB$5:$AH$14,7,0),"")</f>
        <v/>
      </c>
      <c r="AM331" s="501">
        <f>MIN(COUNT(F331:W331)+MIN(COUNT(Z331:AL331)/2,2),6)</f>
        <v>1</v>
      </c>
      <c r="AN331" s="15">
        <f>COUNTIF(F331:W331,"=100")</f>
        <v>0</v>
      </c>
      <c r="AO331" s="15">
        <f>COUNTIF(Z331:AL331,"=50")</f>
        <v>0</v>
      </c>
    </row>
    <row r="332" spans="1:41">
      <c r="A332">
        <v>209</v>
      </c>
      <c r="B332" s="40" t="str">
        <f>VLOOKUP($A332,id!$C:$H,6,0)</f>
        <v>Myślak Mateusz</v>
      </c>
      <c r="C332" s="40" t="str">
        <f>VLOOKUP($A332,id!$C:$H,4,0)</f>
        <v>Kulawi Krulowie</v>
      </c>
      <c r="D332" s="2">
        <f>IF(E331=E332,D331,ROW(B330))</f>
        <v>330</v>
      </c>
      <c r="E332" s="11">
        <f>LARGE(F332:Y332,1)+LARGE(F332:Y332,2)+IFERROR(LARGE(F332:Y332,3),0)+IFERROR(LARGE(F332:Y332,4),0)+IFERROR(LARGE(F332:Y332,5),0)+IFERROR(LARGE(F332:Y332,6),0)</f>
        <v>41.287586674193555</v>
      </c>
      <c r="F332" s="14"/>
      <c r="G332" s="14" t="str">
        <f>IFERROR(VLOOKUP($A332,'Złoto M'!AO:AU,7,0),"")</f>
        <v/>
      </c>
      <c r="H332" s="14">
        <f>IFERROR(VLOOKUP($A332,'H51 200 M'!$AL$6:$AS$99,7,0),"")</f>
        <v>11.219400249250214</v>
      </c>
      <c r="I332" s="14" t="str">
        <f>IFERROR(VLOOKUP($A332,'Dymno M'!$BD$3:$BJ$49,7,0),"")</f>
        <v/>
      </c>
      <c r="J332" s="37" t="str">
        <f>IFERROR(VLOOKUP($A332,'X Kompas M'!$L$2:$R$29,7,0),"")</f>
        <v/>
      </c>
      <c r="K332" s="16" t="str">
        <f>IFERROR(VLOOKUP($A332,'Dukty M'!$BH$2:$BN$42,7,0),"")</f>
        <v/>
      </c>
      <c r="L332" s="14" t="str">
        <f>IFERROR(VLOOKUP($A332,'Tropy M'!$O$2:$U$49,7,0),"")</f>
        <v/>
      </c>
      <c r="M332" s="14" t="str">
        <f>IFERROR(VLOOKUP($A332,'Grassor TR300 M'!$CR$4:$CX$37,7,0),"")</f>
        <v/>
      </c>
      <c r="N332" s="14" t="str">
        <f>IFERROR(VLOOKUP($A332,'BO M'!$S$4:$Y$46,7,0),"")</f>
        <v/>
      </c>
      <c r="O332" s="14" t="str">
        <f>IFERROR(VLOOKUP($A332,'Szaga TR150 M'!$J$2:$P$22,7,0),"")</f>
        <v/>
      </c>
      <c r="P332" s="14" t="str">
        <f>IFERROR(VLOOKUP($A332,'Rajd Konwalii M'!$L$2:$R$48,7,0),"")</f>
        <v/>
      </c>
      <c r="Q332" s="14" t="str">
        <f>IFERROR(VLOOKUP($A332,'Korno M'!$BE$1:$BK$53,7,0),"")</f>
        <v/>
      </c>
      <c r="R332" s="14" t="str">
        <f>IFERROR(VLOOKUP($A332,'Abentojra M'!$J$1:$P$48,7,0),"")</f>
        <v/>
      </c>
      <c r="S332" s="14" t="str">
        <f>IFERROR(VLOOKUP($A332,'Mordownik M'!$P$5:$V$54,7,0),"")</f>
        <v/>
      </c>
      <c r="T332" s="14" t="str">
        <f>IFERROR(VLOOKUP($A332,'XI Kompas M'!$M$1:$S$35,7,0),"")</f>
        <v/>
      </c>
      <c r="U332" s="14">
        <f>IFERROR(VLOOKUP($A332,'H52 200 M'!$AL$6:$AR$102,7,0),"")</f>
        <v>30.068186424943342</v>
      </c>
      <c r="V332" s="14" t="str">
        <f>IFERROR(VLOOKUP($A332,'XII Szago M'!$AH$2:$AN$67,7,0),"")</f>
        <v/>
      </c>
      <c r="W332" s="14" t="str">
        <f>IFERROR(VLOOKUP($A332,'Masakra TR200 M'!$AN$5:$AT$34,7,0),"")</f>
        <v/>
      </c>
      <c r="X332" s="10">
        <f>IFERROR(LARGE(Z332:AL332,1),0)+IFERROR(LARGE(Z332:AL332,2),0)</f>
        <v>0</v>
      </c>
      <c r="Y332" s="10">
        <f>IFERROR(LARGE(Z332:AL332,3),0)+IFERROR(LARGE(Z332:AL332,4),0)</f>
        <v>0</v>
      </c>
      <c r="Z332" s="14" t="str">
        <f>IFERROR(VLOOKUP(A332,'Wiosenne 360 M'!$L$2:$R$18,7,0),"")</f>
        <v/>
      </c>
      <c r="AA332" s="36"/>
      <c r="AB332" s="36"/>
      <c r="AC332" s="14" t="str">
        <f>IFERROR(VLOOKUP($A332,'H51 100 M'!$AC$6:$AJ$153,7,0),"")</f>
        <v/>
      </c>
      <c r="AD332" s="14" t="str">
        <f>IFERROR(VLOOKUP($A332,'Harce M'!$K$6:$Q$26,7,0),"")</f>
        <v/>
      </c>
      <c r="AE332" s="14" t="str">
        <f>IFERROR(VLOOKUP($A332,'Grassor TR150 M'!$BL$4:$BR$10,7,0),"")</f>
        <v/>
      </c>
      <c r="AF332" s="36" t="str">
        <f>IFERROR(VLOOKUP($A332,'Pazur M'!$P$3:$V$29,7,0),"")</f>
        <v/>
      </c>
      <c r="AG332" s="14" t="str">
        <f>IFERROR(VLOOKUP($A332,'Szaga TR100 M'!$J$2:$P$25,7,0),"")</f>
        <v/>
      </c>
      <c r="AH332" s="36" t="str">
        <f>IFERROR(VLOOKUP($A332,'Odyseja M'!$G$2:$M$15,7,0),"")</f>
        <v/>
      </c>
      <c r="AI332" s="36" t="str">
        <f>IFERROR(VLOOKUP($A332,'Trudy M'!$K$2:$Q$18,7,0),"")</f>
        <v/>
      </c>
      <c r="AJ332" s="14" t="str">
        <f>IFERROR(VLOOKUP($A332,'H52 100 M'!$AC$6:$AI$201,7,0),"")</f>
        <v/>
      </c>
      <c r="AK332" s="14" t="str">
        <f>IFERROR(VLOOKUP($A332,'Azymut Orient M'!$O$2:$U$23,7,0),"")</f>
        <v/>
      </c>
      <c r="AL332" s="14" t="str">
        <f>IFERROR(VLOOKUP($A332,'Masakra TR100 M'!$AB$5:$AH$14,7,0),"")</f>
        <v/>
      </c>
      <c r="AM332" s="501">
        <f>MIN(COUNT(F332:W332)+MIN(COUNT(Z332:AL332)/2,2),6)</f>
        <v>2</v>
      </c>
      <c r="AN332" s="15">
        <f>COUNTIF(F332:W332,"=100")</f>
        <v>0</v>
      </c>
      <c r="AO332" s="15">
        <f>COUNTIF(Z332:AL332,"=50")</f>
        <v>0</v>
      </c>
    </row>
    <row r="333" spans="1:41">
      <c r="A333">
        <v>523</v>
      </c>
      <c r="B333" s="40" t="str">
        <f>VLOOKUP($A333,id!$C:$H,6,0)</f>
        <v>Zieliński Paweł</v>
      </c>
      <c r="C333" s="40" t="str">
        <f>VLOOKUP($A333,id!$C:$H,4,0)</f>
        <v>beboki</v>
      </c>
      <c r="D333" s="2">
        <f>IF(E332=E333,D332,ROW(B331))</f>
        <v>331</v>
      </c>
      <c r="E333" s="11">
        <f>LARGE(F333:Y333,1)+LARGE(F333:Y333,2)+IFERROR(LARGE(F333:Y333,3),0)+IFERROR(LARGE(F333:Y333,4),0)+IFERROR(LARGE(F333:Y333,5),0)+IFERROR(LARGE(F333:Y333,6),0)</f>
        <v>41.252128629559301</v>
      </c>
      <c r="F333" s="14"/>
      <c r="G333" s="14"/>
      <c r="H333" s="14"/>
      <c r="I333" s="14"/>
      <c r="J333" s="37"/>
      <c r="K333" s="16"/>
      <c r="L333" s="14"/>
      <c r="M333" s="14"/>
      <c r="N333" s="14"/>
      <c r="O333" s="14"/>
      <c r="P333" s="14"/>
      <c r="Q333" s="14">
        <f>IFERROR(VLOOKUP($A333,'Korno M'!$BE$1:$BK$53,7,0),"")</f>
        <v>41.252128629559301</v>
      </c>
      <c r="R333" s="14" t="str">
        <f>IFERROR(VLOOKUP($A333,'Abentojra M'!$J$1:$P$48,7,0),"")</f>
        <v/>
      </c>
      <c r="S333" s="14" t="str">
        <f>IFERROR(VLOOKUP($A333,'Mordownik M'!$P$5:$V$54,7,0),"")</f>
        <v/>
      </c>
      <c r="T333" s="14" t="str">
        <f>IFERROR(VLOOKUP($A333,'XI Kompas M'!$M$1:$S$35,7,0),"")</f>
        <v/>
      </c>
      <c r="U333" s="14" t="str">
        <f>IFERROR(VLOOKUP($A333,'H52 200 M'!$AL$6:$AR$102,7,0),"")</f>
        <v/>
      </c>
      <c r="V333" s="14" t="str">
        <f>IFERROR(VLOOKUP($A333,'XII Szago M'!$AH$2:$AN$67,7,0),"")</f>
        <v/>
      </c>
      <c r="W333" s="14" t="str">
        <f>IFERROR(VLOOKUP($A333,'Masakra TR200 M'!$AN$5:$AT$34,7,0),"")</f>
        <v/>
      </c>
      <c r="X333" s="10">
        <f>IFERROR(LARGE(Z333:AL333,1),0)+IFERROR(LARGE(Z333:AL333,2),0)</f>
        <v>0</v>
      </c>
      <c r="Y333" s="10">
        <f>IFERROR(LARGE(Z333:AL333,3),0)+IFERROR(LARGE(Z333:AL333,4),0)</f>
        <v>0</v>
      </c>
      <c r="Z333" s="14"/>
      <c r="AA333" s="36"/>
      <c r="AB333" s="36"/>
      <c r="AC333" s="14"/>
      <c r="AD333" s="14"/>
      <c r="AE333" s="14"/>
      <c r="AF333" s="36"/>
      <c r="AG333" s="14"/>
      <c r="AH333" s="36"/>
      <c r="AI333" s="36" t="str">
        <f>IFERROR(VLOOKUP($A333,'Trudy M'!$K$2:$Q$18,7,0),"")</f>
        <v/>
      </c>
      <c r="AJ333" s="14" t="str">
        <f>IFERROR(VLOOKUP($A333,'H52 100 M'!$AC$6:$AI$201,7,0),"")</f>
        <v/>
      </c>
      <c r="AK333" s="14" t="str">
        <f>IFERROR(VLOOKUP($A333,'Azymut Orient M'!$O$2:$U$23,7,0),"")</f>
        <v/>
      </c>
      <c r="AL333" s="14" t="str">
        <f>IFERROR(VLOOKUP($A333,'Masakra TR100 M'!$AB$5:$AH$14,7,0),"")</f>
        <v/>
      </c>
      <c r="AM333" s="501">
        <f>MIN(COUNT(F333:W333)+MIN(COUNT(Z333:AL333)/2,2),6)</f>
        <v>1</v>
      </c>
      <c r="AN333" s="15">
        <f>COUNTIF(F333:W333,"=100")</f>
        <v>0</v>
      </c>
      <c r="AO333" s="15">
        <f>COUNTIF(Z333:AL333,"=50")</f>
        <v>0</v>
      </c>
    </row>
    <row r="334" spans="1:41">
      <c r="A334">
        <v>630</v>
      </c>
      <c r="B334" s="40" t="str">
        <f>VLOOKUP($A334,id!$C:$H,6,0)</f>
        <v>Jurak Kacper</v>
      </c>
      <c r="C334" s="40" t="str">
        <f>VLOOKUP($A334,id!$C:$H,4,0)</f>
        <v>Asian Hookers</v>
      </c>
      <c r="D334" s="2">
        <f>IF(E333=E334,D333,ROW(B332))</f>
        <v>332</v>
      </c>
      <c r="E334" s="11">
        <f>LARGE(F334:Y334,1)+LARGE(F334:Y334,2)+IFERROR(LARGE(F334:Y334,3),0)+IFERROR(LARGE(F334:Y334,4),0)+IFERROR(LARGE(F334:Y334,5),0)+IFERROR(LARGE(F334:Y334,6),0)</f>
        <v>40.895121014214382</v>
      </c>
      <c r="F334" s="14"/>
      <c r="G334" s="14"/>
      <c r="H334" s="14"/>
      <c r="I334" s="14"/>
      <c r="J334" s="37"/>
      <c r="K334" s="16"/>
      <c r="L334" s="14"/>
      <c r="M334" s="14"/>
      <c r="N334" s="14"/>
      <c r="O334" s="14"/>
      <c r="P334" s="14"/>
      <c r="Q334" s="14"/>
      <c r="R334" s="14"/>
      <c r="S334" s="14"/>
      <c r="T334" s="14"/>
      <c r="U334" s="14" t="str">
        <f>IFERROR(VLOOKUP($A334,'H52 200 M'!$AL$6:$AR$102,7,0),"")</f>
        <v/>
      </c>
      <c r="V334" s="14" t="str">
        <f>IFERROR(VLOOKUP($A334,'XII Szago M'!$AH$2:$AN$67,7,0),"")</f>
        <v/>
      </c>
      <c r="W334" s="14" t="str">
        <f>IFERROR(VLOOKUP($A334,'Masakra TR200 M'!$AN$5:$AT$34,7,0),"")</f>
        <v/>
      </c>
      <c r="X334" s="10">
        <f>IFERROR(LARGE(Z334:AL334,1),0)+IFERROR(LARGE(Z334:AL334,2),0)</f>
        <v>40.895121014214382</v>
      </c>
      <c r="Y334" s="10">
        <f>IFERROR(LARGE(Z334:AL334,3),0)+IFERROR(LARGE(Z334:AL334,4),0)</f>
        <v>0</v>
      </c>
      <c r="Z334" s="14"/>
      <c r="AA334" s="36"/>
      <c r="AB334" s="36"/>
      <c r="AC334" s="14"/>
      <c r="AD334" s="14"/>
      <c r="AE334" s="14"/>
      <c r="AF334" s="36"/>
      <c r="AG334" s="14"/>
      <c r="AH334" s="36"/>
      <c r="AI334" s="36"/>
      <c r="AJ334" s="14">
        <f>IFERROR(VLOOKUP($A334,'H52 100 M'!$AC$6:$AI$201,7,0),"")</f>
        <v>40.895121014214382</v>
      </c>
      <c r="AK334" s="14" t="str">
        <f>IFERROR(VLOOKUP($A334,'Azymut Orient M'!$O$2:$U$23,7,0),"")</f>
        <v/>
      </c>
      <c r="AL334" s="14" t="str">
        <f>IFERROR(VLOOKUP($A334,'Masakra TR100 M'!$AB$5:$AH$14,7,0),"")</f>
        <v/>
      </c>
      <c r="AM334" s="501">
        <f>MIN(COUNT(F334:W334)+MIN(COUNT(Z334:AL334)/2,2),6)</f>
        <v>0.5</v>
      </c>
      <c r="AN334" s="15">
        <f>COUNTIF(F334:W334,"=100")</f>
        <v>0</v>
      </c>
      <c r="AO334" s="15">
        <f>COUNTIF(Z334:AL334,"=50")</f>
        <v>0</v>
      </c>
    </row>
    <row r="335" spans="1:41">
      <c r="A335">
        <v>631</v>
      </c>
      <c r="B335" s="40" t="str">
        <f>VLOOKUP($A335,id!$C:$H,6,0)</f>
        <v>Gała Patryk</v>
      </c>
      <c r="C335" s="40" t="str">
        <f>VLOOKUP($A335,id!$C:$H,4,0)</f>
        <v>Aktywna Krajenka</v>
      </c>
      <c r="D335" s="2">
        <f>IF(E334=E335,D334,ROW(B333))</f>
        <v>333</v>
      </c>
      <c r="E335" s="11">
        <f>LARGE(F335:Y335,1)+LARGE(F335:Y335,2)+IFERROR(LARGE(F335:Y335,3),0)+IFERROR(LARGE(F335:Y335,4),0)+IFERROR(LARGE(F335:Y335,5),0)+IFERROR(LARGE(F335:Y335,6),0)</f>
        <v>40.785440613026836</v>
      </c>
      <c r="F335" s="14"/>
      <c r="G335" s="14"/>
      <c r="H335" s="14"/>
      <c r="I335" s="14"/>
      <c r="J335" s="37"/>
      <c r="K335" s="16"/>
      <c r="L335" s="14"/>
      <c r="M335" s="14"/>
      <c r="N335" s="14"/>
      <c r="O335" s="14"/>
      <c r="P335" s="14"/>
      <c r="Q335" s="14"/>
      <c r="R335" s="14"/>
      <c r="S335" s="14"/>
      <c r="T335" s="14"/>
      <c r="U335" s="14" t="str">
        <f>IFERROR(VLOOKUP($A335,'H52 200 M'!$AL$6:$AR$102,7,0),"")</f>
        <v/>
      </c>
      <c r="V335" s="14" t="str">
        <f>IFERROR(VLOOKUP($A335,'XII Szago M'!$AH$2:$AN$67,7,0),"")</f>
        <v/>
      </c>
      <c r="W335" s="14" t="str">
        <f>IFERROR(VLOOKUP($A335,'Masakra TR200 M'!$AN$5:$AT$34,7,0),"")</f>
        <v/>
      </c>
      <c r="X335" s="10">
        <f>IFERROR(LARGE(Z335:AL335,1),0)+IFERROR(LARGE(Z335:AL335,2),0)</f>
        <v>40.785440613026836</v>
      </c>
      <c r="Y335" s="10">
        <f>IFERROR(LARGE(Z335:AL335,3),0)+IFERROR(LARGE(Z335:AL335,4),0)</f>
        <v>0</v>
      </c>
      <c r="Z335" s="14"/>
      <c r="AA335" s="36"/>
      <c r="AB335" s="36"/>
      <c r="AC335" s="14"/>
      <c r="AD335" s="14"/>
      <c r="AE335" s="14"/>
      <c r="AF335" s="36"/>
      <c r="AG335" s="14"/>
      <c r="AH335" s="36"/>
      <c r="AI335" s="36"/>
      <c r="AJ335" s="14">
        <f>IFERROR(VLOOKUP($A335,'H52 100 M'!$AC$6:$AI$201,7,0),"")</f>
        <v>40.785440613026836</v>
      </c>
      <c r="AK335" s="14" t="str">
        <f>IFERROR(VLOOKUP($A335,'Azymut Orient M'!$O$2:$U$23,7,0),"")</f>
        <v/>
      </c>
      <c r="AL335" s="14" t="str">
        <f>IFERROR(VLOOKUP($A335,'Masakra TR100 M'!$AB$5:$AH$14,7,0),"")</f>
        <v/>
      </c>
      <c r="AM335" s="501">
        <f>MIN(COUNT(F335:W335)+MIN(COUNT(Z335:AL335)/2,2),6)</f>
        <v>0.5</v>
      </c>
      <c r="AN335" s="15">
        <f>COUNTIF(F335:W335,"=100")</f>
        <v>0</v>
      </c>
      <c r="AO335" s="15">
        <f>COUNTIF(Z335:AL335,"=50")</f>
        <v>0</v>
      </c>
    </row>
    <row r="336" spans="1:41">
      <c r="A336">
        <v>632</v>
      </c>
      <c r="B336" s="40" t="str">
        <f>VLOOKUP($A336,id!$C:$H,6,0)</f>
        <v>Szpot Paweł</v>
      </c>
      <c r="C336" s="40" t="str">
        <f>VLOOKUP($A336,id!$C:$H,4,0)</f>
        <v>Aktywna Krajenka</v>
      </c>
      <c r="D336" s="2">
        <f>IF(E335=E336,D335,ROW(B334))</f>
        <v>334</v>
      </c>
      <c r="E336" s="11">
        <f>LARGE(F336:Y336,1)+LARGE(F336:Y336,2)+IFERROR(LARGE(F336:Y336,3),0)+IFERROR(LARGE(F336:Y336,4),0)+IFERROR(LARGE(F336:Y336,5),0)+IFERROR(LARGE(F336:Y336,6),0)</f>
        <v>40.777628806742015</v>
      </c>
      <c r="F336" s="14"/>
      <c r="G336" s="14"/>
      <c r="H336" s="14"/>
      <c r="I336" s="14"/>
      <c r="J336" s="37"/>
      <c r="K336" s="16"/>
      <c r="L336" s="14"/>
      <c r="M336" s="14"/>
      <c r="N336" s="14"/>
      <c r="O336" s="14"/>
      <c r="P336" s="14"/>
      <c r="Q336" s="14"/>
      <c r="R336" s="14"/>
      <c r="S336" s="14"/>
      <c r="T336" s="14"/>
      <c r="U336" s="14" t="str">
        <f>IFERROR(VLOOKUP($A336,'H52 200 M'!$AL$6:$AR$102,7,0),"")</f>
        <v/>
      </c>
      <c r="V336" s="14" t="str">
        <f>IFERROR(VLOOKUP($A336,'XII Szago M'!$AH$2:$AN$67,7,0),"")</f>
        <v/>
      </c>
      <c r="W336" s="14" t="str">
        <f>IFERROR(VLOOKUP($A336,'Masakra TR200 M'!$AN$5:$AT$34,7,0),"")</f>
        <v/>
      </c>
      <c r="X336" s="10">
        <f>IFERROR(LARGE(Z336:AL336,1),0)+IFERROR(LARGE(Z336:AL336,2),0)</f>
        <v>40.777628806742015</v>
      </c>
      <c r="Y336" s="10">
        <f>IFERROR(LARGE(Z336:AL336,3),0)+IFERROR(LARGE(Z336:AL336,4),0)</f>
        <v>0</v>
      </c>
      <c r="Z336" s="14"/>
      <c r="AA336" s="36"/>
      <c r="AB336" s="36"/>
      <c r="AC336" s="14"/>
      <c r="AD336" s="14"/>
      <c r="AE336" s="14"/>
      <c r="AF336" s="36"/>
      <c r="AG336" s="14"/>
      <c r="AH336" s="36"/>
      <c r="AI336" s="36"/>
      <c r="AJ336" s="14">
        <f>IFERROR(VLOOKUP($A336,'H52 100 M'!$AC$6:$AI$201,7,0),"")</f>
        <v>40.777628806742015</v>
      </c>
      <c r="AK336" s="14" t="str">
        <f>IFERROR(VLOOKUP($A336,'Azymut Orient M'!$O$2:$U$23,7,0),"")</f>
        <v/>
      </c>
      <c r="AL336" s="14" t="str">
        <f>IFERROR(VLOOKUP($A336,'Masakra TR100 M'!$AB$5:$AH$14,7,0),"")</f>
        <v/>
      </c>
      <c r="AM336" s="501">
        <f>MIN(COUNT(F336:W336)+MIN(COUNT(Z336:AL336)/2,2),6)</f>
        <v>0.5</v>
      </c>
      <c r="AN336" s="15">
        <f>COUNTIF(F336:W336,"=100")</f>
        <v>0</v>
      </c>
      <c r="AO336" s="15">
        <f>COUNTIF(Z336:AL336,"=50")</f>
        <v>0</v>
      </c>
    </row>
    <row r="337" spans="1:41">
      <c r="A337">
        <v>633</v>
      </c>
      <c r="B337" s="40" t="str">
        <f>VLOOKUP($A337,id!$C:$H,6,0)</f>
        <v>Miller Jan</v>
      </c>
      <c r="C337" s="40">
        <f>VLOOKUP($A337,id!$C:$H,4,0)</f>
        <v>0</v>
      </c>
      <c r="D337" s="2">
        <f>IF(E336=E337,D336,ROW(B335))</f>
        <v>335</v>
      </c>
      <c r="E337" s="11">
        <f>LARGE(F337:Y337,1)+LARGE(F337:Y337,2)+IFERROR(LARGE(F337:Y337,3),0)+IFERROR(LARGE(F337:Y337,4),0)+IFERROR(LARGE(F337:Y337,5),0)+IFERROR(LARGE(F337:Y337,6),0)</f>
        <v>40.685674973245696</v>
      </c>
      <c r="F337" s="14"/>
      <c r="G337" s="14"/>
      <c r="H337" s="14"/>
      <c r="I337" s="14"/>
      <c r="J337" s="37"/>
      <c r="K337" s="16"/>
      <c r="L337" s="14"/>
      <c r="M337" s="14"/>
      <c r="N337" s="14"/>
      <c r="O337" s="14"/>
      <c r="P337" s="14"/>
      <c r="Q337" s="14"/>
      <c r="R337" s="14"/>
      <c r="S337" s="14"/>
      <c r="T337" s="14"/>
      <c r="U337" s="14" t="str">
        <f>IFERROR(VLOOKUP($A337,'H52 200 M'!$AL$6:$AR$102,7,0),"")</f>
        <v/>
      </c>
      <c r="V337" s="14" t="str">
        <f>IFERROR(VLOOKUP($A337,'XII Szago M'!$AH$2:$AN$67,7,0),"")</f>
        <v/>
      </c>
      <c r="W337" s="14" t="str">
        <f>IFERROR(VLOOKUP($A337,'Masakra TR200 M'!$AN$5:$AT$34,7,0),"")</f>
        <v/>
      </c>
      <c r="X337" s="10">
        <f>IFERROR(LARGE(Z337:AL337,1),0)+IFERROR(LARGE(Z337:AL337,2),0)</f>
        <v>40.685674973245696</v>
      </c>
      <c r="Y337" s="10">
        <f>IFERROR(LARGE(Z337:AL337,3),0)+IFERROR(LARGE(Z337:AL337,4),0)</f>
        <v>0</v>
      </c>
      <c r="Z337" s="14"/>
      <c r="AA337" s="36"/>
      <c r="AB337" s="36"/>
      <c r="AC337" s="14"/>
      <c r="AD337" s="14"/>
      <c r="AE337" s="14"/>
      <c r="AF337" s="36"/>
      <c r="AG337" s="14"/>
      <c r="AH337" s="36"/>
      <c r="AI337" s="36"/>
      <c r="AJ337" s="14">
        <f>IFERROR(VLOOKUP($A337,'H52 100 M'!$AC$6:$AI$201,7,0),"")</f>
        <v>40.685674973245696</v>
      </c>
      <c r="AK337" s="14" t="str">
        <f>IFERROR(VLOOKUP($A337,'Azymut Orient M'!$O$2:$U$23,7,0),"")</f>
        <v/>
      </c>
      <c r="AL337" s="14" t="str">
        <f>IFERROR(VLOOKUP($A337,'Masakra TR100 M'!$AB$5:$AH$14,7,0),"")</f>
        <v/>
      </c>
      <c r="AM337" s="501">
        <f>MIN(COUNT(F337:W337)+MIN(COUNT(Z337:AL337)/2,2),6)</f>
        <v>0.5</v>
      </c>
      <c r="AN337" s="15">
        <f>COUNTIF(F337:W337,"=100")</f>
        <v>0</v>
      </c>
      <c r="AO337" s="15">
        <f>COUNTIF(Z337:AL337,"=50")</f>
        <v>0</v>
      </c>
    </row>
    <row r="338" spans="1:41">
      <c r="A338">
        <v>138</v>
      </c>
      <c r="B338" s="40" t="str">
        <f>VLOOKUP($A338,id!$C:$H,6,0)</f>
        <v>Nowaczyk Michał</v>
      </c>
      <c r="C338" s="40" t="str">
        <f>VLOOKUP($A338,id!$C:$H,4,0)</f>
        <v>We mgle po łydki</v>
      </c>
      <c r="D338" s="2">
        <f>IF(E337=E338,D337,ROW(B336))</f>
        <v>336</v>
      </c>
      <c r="E338" s="11">
        <f>LARGE(F338:Y338,1)+LARGE(F338:Y338,2)+IFERROR(LARGE(F338:Y338,3),0)+IFERROR(LARGE(F338:Y338,4),0)+IFERROR(LARGE(F338:Y338,5),0)+IFERROR(LARGE(F338:Y338,6),0)</f>
        <v>40.68372943327239</v>
      </c>
      <c r="F338" s="14"/>
      <c r="G338" s="14"/>
      <c r="H338" s="14" t="str">
        <f>IFERROR(VLOOKUP($A338,'H51 200 M'!$AL$6:$AS$99,7,0),"")</f>
        <v/>
      </c>
      <c r="I338" s="14" t="str">
        <f>IFERROR(VLOOKUP($A338,'Dymno M'!$BD$3:$BJ$49,7,0),"")</f>
        <v/>
      </c>
      <c r="J338" s="37" t="str">
        <f>IFERROR(VLOOKUP($A338,'X Kompas M'!$L$2:$R$29,7,0),"")</f>
        <v/>
      </c>
      <c r="K338" s="16" t="str">
        <f>IFERROR(VLOOKUP($A338,'Dukty M'!$BH$2:$BN$42,7,0),"")</f>
        <v/>
      </c>
      <c r="L338" s="14" t="str">
        <f>IFERROR(VLOOKUP($A338,'Tropy M'!$O$2:$U$49,7,0),"")</f>
        <v/>
      </c>
      <c r="M338" s="14" t="str">
        <f>IFERROR(VLOOKUP($A338,'Grassor TR300 M'!$CR$4:$CX$37,7,0),"")</f>
        <v/>
      </c>
      <c r="N338" s="14" t="str">
        <f>IFERROR(VLOOKUP($A338,'BO M'!$S$4:$Y$46,7,0),"")</f>
        <v/>
      </c>
      <c r="O338" s="14" t="str">
        <f>IFERROR(VLOOKUP($A338,'Szaga TR150 M'!$J$2:$P$22,7,0),"")</f>
        <v/>
      </c>
      <c r="P338" s="14" t="str">
        <f>IFERROR(VLOOKUP($A338,'Rajd Konwalii M'!$L$2:$R$48,7,0),"")</f>
        <v/>
      </c>
      <c r="Q338" s="14" t="str">
        <f>IFERROR(VLOOKUP($A338,'Korno M'!$BE$1:$BK$53,7,0),"")</f>
        <v/>
      </c>
      <c r="R338" s="14" t="str">
        <f>IFERROR(VLOOKUP($A338,'Abentojra M'!$J$1:$P$48,7,0),"")</f>
        <v/>
      </c>
      <c r="S338" s="14" t="str">
        <f>IFERROR(VLOOKUP($A338,'Mordownik M'!$P$5:$V$54,7,0),"")</f>
        <v/>
      </c>
      <c r="T338" s="14" t="str">
        <f>IFERROR(VLOOKUP($A338,'XI Kompas M'!$M$1:$S$35,7,0),"")</f>
        <v/>
      </c>
      <c r="U338" s="14" t="str">
        <f>IFERROR(VLOOKUP($A338,'H52 200 M'!$AL$6:$AR$102,7,0),"")</f>
        <v/>
      </c>
      <c r="V338" s="14" t="str">
        <f>IFERROR(VLOOKUP($A338,'XII Szago M'!$AH$2:$AN$67,7,0),"")</f>
        <v/>
      </c>
      <c r="W338" s="14" t="str">
        <f>IFERROR(VLOOKUP($A338,'Masakra TR200 M'!$AN$5:$AT$34,7,0),"")</f>
        <v/>
      </c>
      <c r="X338" s="10">
        <f>IFERROR(LARGE(Z338:AL338,1),0)+IFERROR(LARGE(Z338:AL338,2),0)</f>
        <v>40.68372943327239</v>
      </c>
      <c r="Y338" s="10">
        <f>IFERROR(LARGE(Z338:AL338,3),0)+IFERROR(LARGE(Z338:AL338,4),0)</f>
        <v>0</v>
      </c>
      <c r="Z338" s="14" t="str">
        <f>IFERROR(VLOOKUP(A338,'Wiosenne 360 M'!$L$2:$R$18,7,0),"")</f>
        <v/>
      </c>
      <c r="AA338" s="36"/>
      <c r="AB338" s="36">
        <f>IFERROR(VLOOKUP(A338,'XI Szago M'!$J$3:$Q$50,7,0),"")</f>
        <v>40.68372943327239</v>
      </c>
      <c r="AC338" s="14" t="str">
        <f>IFERROR(VLOOKUP($A338,'H51 100 M'!$AC$6:$AJ$153,7,0),"")</f>
        <v/>
      </c>
      <c r="AD338" s="14" t="str">
        <f>IFERROR(VLOOKUP($A338,'Harce M'!$K$6:$Q$26,7,0),"")</f>
        <v/>
      </c>
      <c r="AE338" s="14" t="str">
        <f>IFERROR(VLOOKUP($A338,'Grassor TR150 M'!$BL$4:$BR$10,7,0),"")</f>
        <v/>
      </c>
      <c r="AF338" s="36" t="str">
        <f>IFERROR(VLOOKUP($A338,'Pazur M'!$P$3:$V$29,7,0),"")</f>
        <v/>
      </c>
      <c r="AG338" s="14" t="str">
        <f>IFERROR(VLOOKUP($A338,'Szaga TR100 M'!$J$2:$P$25,7,0),"")</f>
        <v/>
      </c>
      <c r="AH338" s="36" t="str">
        <f>IFERROR(VLOOKUP($A338,'Odyseja M'!$G$2:$M$15,7,0),"")</f>
        <v/>
      </c>
      <c r="AI338" s="36" t="str">
        <f>IFERROR(VLOOKUP($A338,'Trudy M'!$K$2:$Q$18,7,0),"")</f>
        <v/>
      </c>
      <c r="AJ338" s="14" t="str">
        <f>IFERROR(VLOOKUP($A338,'H52 100 M'!$AC$6:$AI$201,7,0),"")</f>
        <v/>
      </c>
      <c r="AK338" s="14" t="str">
        <f>IFERROR(VLOOKUP($A338,'Azymut Orient M'!$O$2:$U$23,7,0),"")</f>
        <v/>
      </c>
      <c r="AL338" s="14" t="str">
        <f>IFERROR(VLOOKUP($A338,'Masakra TR100 M'!$AB$5:$AH$14,7,0),"")</f>
        <v/>
      </c>
      <c r="AM338" s="501">
        <f>MIN(COUNT(F338:W338)+MIN(COUNT(Z338:AL338)/2,2),6)</f>
        <v>0.5</v>
      </c>
      <c r="AN338" s="15">
        <f>COUNTIF(F338:W338,"=100")</f>
        <v>0</v>
      </c>
      <c r="AO338" s="15">
        <f>COUNTIF(Z338:AL338,"=50")</f>
        <v>0</v>
      </c>
    </row>
    <row r="339" spans="1:41">
      <c r="A339">
        <v>634</v>
      </c>
      <c r="B339" s="40" t="str">
        <f>VLOOKUP($A339,id!$C:$H,6,0)</f>
        <v>Kowalewski Jakub</v>
      </c>
      <c r="C339" s="40">
        <f>VLOOKUP($A339,id!$C:$H,4,0)</f>
        <v>0</v>
      </c>
      <c r="D339" s="2">
        <f>IF(E338=E339,D338,ROW(B337))</f>
        <v>337</v>
      </c>
      <c r="E339" s="11">
        <f>LARGE(F339:Y339,1)+LARGE(F339:Y339,2)+IFERROR(LARGE(F339:Y339,3),0)+IFERROR(LARGE(F339:Y339,4),0)+IFERROR(LARGE(F339:Y339,5),0)+IFERROR(LARGE(F339:Y339,6),0)</f>
        <v>40.659256712883405</v>
      </c>
      <c r="F339" s="14"/>
      <c r="G339" s="14"/>
      <c r="H339" s="14"/>
      <c r="I339" s="14"/>
      <c r="J339" s="37"/>
      <c r="K339" s="16"/>
      <c r="L339" s="14"/>
      <c r="M339" s="14"/>
      <c r="N339" s="14"/>
      <c r="O339" s="14"/>
      <c r="P339" s="14"/>
      <c r="Q339" s="14"/>
      <c r="R339" s="14"/>
      <c r="S339" s="14"/>
      <c r="T339" s="14"/>
      <c r="U339" s="14" t="str">
        <f>IFERROR(VLOOKUP($A339,'H52 200 M'!$AL$6:$AR$102,7,0),"")</f>
        <v/>
      </c>
      <c r="V339" s="14" t="str">
        <f>IFERROR(VLOOKUP($A339,'XII Szago M'!$AH$2:$AN$67,7,0),"")</f>
        <v/>
      </c>
      <c r="W339" s="14" t="str">
        <f>IFERROR(VLOOKUP($A339,'Masakra TR200 M'!$AN$5:$AT$34,7,0),"")</f>
        <v/>
      </c>
      <c r="X339" s="10">
        <f>IFERROR(LARGE(Z339:AL339,1),0)+IFERROR(LARGE(Z339:AL339,2),0)</f>
        <v>40.659256712883405</v>
      </c>
      <c r="Y339" s="10">
        <f>IFERROR(LARGE(Z339:AL339,3),0)+IFERROR(LARGE(Z339:AL339,4),0)</f>
        <v>0</v>
      </c>
      <c r="Z339" s="14"/>
      <c r="AA339" s="36"/>
      <c r="AB339" s="36"/>
      <c r="AC339" s="14"/>
      <c r="AD339" s="14"/>
      <c r="AE339" s="14"/>
      <c r="AF339" s="36"/>
      <c r="AG339" s="14"/>
      <c r="AH339" s="36"/>
      <c r="AI339" s="36"/>
      <c r="AJ339" s="14">
        <f>IFERROR(VLOOKUP($A339,'H52 100 M'!$AC$6:$AI$201,7,0),"")</f>
        <v>40.659256712883405</v>
      </c>
      <c r="AK339" s="14" t="str">
        <f>IFERROR(VLOOKUP($A339,'Azymut Orient M'!$O$2:$U$23,7,0),"")</f>
        <v/>
      </c>
      <c r="AL339" s="14" t="str">
        <f>IFERROR(VLOOKUP($A339,'Masakra TR100 M'!$AB$5:$AH$14,7,0),"")</f>
        <v/>
      </c>
      <c r="AM339" s="501">
        <f>MIN(COUNT(F339:W339)+MIN(COUNT(Z339:AL339)/2,2),6)</f>
        <v>0.5</v>
      </c>
      <c r="AN339" s="15">
        <f>COUNTIF(F339:W339,"=100")</f>
        <v>0</v>
      </c>
      <c r="AO339" s="15">
        <f>COUNTIF(Z339:AL339,"=50")</f>
        <v>0</v>
      </c>
    </row>
    <row r="340" spans="1:41">
      <c r="A340">
        <v>635</v>
      </c>
      <c r="B340" s="40" t="str">
        <f>VLOOKUP($A340,id!$C:$H,6,0)</f>
        <v>Żadkowski Stanisław</v>
      </c>
      <c r="C340" s="40">
        <f>VLOOKUP($A340,id!$C:$H,4,0)</f>
        <v>0</v>
      </c>
      <c r="D340" s="2">
        <f>IF(E339=E340,D339,ROW(B338))</f>
        <v>338</v>
      </c>
      <c r="E340" s="11">
        <f>LARGE(F340:Y340,1)+LARGE(F340:Y340,2)+IFERROR(LARGE(F340:Y340,3),0)+IFERROR(LARGE(F340:Y340,4),0)+IFERROR(LARGE(F340:Y340,5),0)+IFERROR(LARGE(F340:Y340,6),0)</f>
        <v>40.60187657334658</v>
      </c>
      <c r="F340" s="14"/>
      <c r="G340" s="14"/>
      <c r="H340" s="14"/>
      <c r="I340" s="14"/>
      <c r="J340" s="37"/>
      <c r="K340" s="16"/>
      <c r="L340" s="14"/>
      <c r="M340" s="14"/>
      <c r="N340" s="14"/>
      <c r="O340" s="14"/>
      <c r="P340" s="14"/>
      <c r="Q340" s="14"/>
      <c r="R340" s="14"/>
      <c r="S340" s="14"/>
      <c r="T340" s="14"/>
      <c r="U340" s="14" t="str">
        <f>IFERROR(VLOOKUP($A340,'H52 200 M'!$AL$6:$AR$102,7,0),"")</f>
        <v/>
      </c>
      <c r="V340" s="14" t="str">
        <f>IFERROR(VLOOKUP($A340,'XII Szago M'!$AH$2:$AN$67,7,0),"")</f>
        <v/>
      </c>
      <c r="W340" s="14" t="str">
        <f>IFERROR(VLOOKUP($A340,'Masakra TR200 M'!$AN$5:$AT$34,7,0),"")</f>
        <v/>
      </c>
      <c r="X340" s="10">
        <f>IFERROR(LARGE(Z340:AL340,1),0)+IFERROR(LARGE(Z340:AL340,2),0)</f>
        <v>40.60187657334658</v>
      </c>
      <c r="Y340" s="10">
        <f>IFERROR(LARGE(Z340:AL340,3),0)+IFERROR(LARGE(Z340:AL340,4),0)</f>
        <v>0</v>
      </c>
      <c r="Z340" s="14"/>
      <c r="AA340" s="36"/>
      <c r="AB340" s="36"/>
      <c r="AC340" s="14"/>
      <c r="AD340" s="14"/>
      <c r="AE340" s="14"/>
      <c r="AF340" s="36"/>
      <c r="AG340" s="14"/>
      <c r="AH340" s="36"/>
      <c r="AI340" s="36"/>
      <c r="AJ340" s="14">
        <f>IFERROR(VLOOKUP($A340,'H52 100 M'!$AC$6:$AI$201,7,0),"")</f>
        <v>40.60187657334658</v>
      </c>
      <c r="AK340" s="14" t="str">
        <f>IFERROR(VLOOKUP($A340,'Azymut Orient M'!$O$2:$U$23,7,0),"")</f>
        <v/>
      </c>
      <c r="AL340" s="14" t="str">
        <f>IFERROR(VLOOKUP($A340,'Masakra TR100 M'!$AB$5:$AH$14,7,0),"")</f>
        <v/>
      </c>
      <c r="AM340" s="501">
        <f>MIN(COUNT(F340:W340)+MIN(COUNT(Z340:AL340)/2,2),6)</f>
        <v>0.5</v>
      </c>
      <c r="AN340" s="15">
        <f>COUNTIF(F340:W340,"=100")</f>
        <v>0</v>
      </c>
      <c r="AO340" s="15">
        <f>COUNTIF(Z340:AL340,"=50")</f>
        <v>0</v>
      </c>
    </row>
    <row r="341" spans="1:41">
      <c r="A341">
        <v>636</v>
      </c>
      <c r="B341" s="40" t="str">
        <f>VLOOKUP($A341,id!$C:$H,6,0)</f>
        <v>Żadkowski Marcin</v>
      </c>
      <c r="C341" s="40">
        <f>VLOOKUP($A341,id!$C:$H,4,0)</f>
        <v>0</v>
      </c>
      <c r="D341" s="2">
        <f>IF(E340=E341,D340,ROW(B339))</f>
        <v>339</v>
      </c>
      <c r="E341" s="11">
        <f>LARGE(F341:Y341,1)+LARGE(F341:Y341,2)+IFERROR(LARGE(F341:Y341,3),0)+IFERROR(LARGE(F341:Y341,4),0)+IFERROR(LARGE(F341:Y341,5),0)+IFERROR(LARGE(F341:Y341,6),0)</f>
        <v>40.597231226879238</v>
      </c>
      <c r="F341" s="14"/>
      <c r="G341" s="14"/>
      <c r="H341" s="14"/>
      <c r="I341" s="14"/>
      <c r="J341" s="37"/>
      <c r="K341" s="16"/>
      <c r="L341" s="14"/>
      <c r="M341" s="14"/>
      <c r="N341" s="14"/>
      <c r="O341" s="14"/>
      <c r="P341" s="14"/>
      <c r="Q341" s="14"/>
      <c r="R341" s="14"/>
      <c r="S341" s="14"/>
      <c r="T341" s="14"/>
      <c r="U341" s="14" t="str">
        <f>IFERROR(VLOOKUP($A341,'H52 200 M'!$AL$6:$AR$102,7,0),"")</f>
        <v/>
      </c>
      <c r="V341" s="14" t="str">
        <f>IFERROR(VLOOKUP($A341,'XII Szago M'!$AH$2:$AN$67,7,0),"")</f>
        <v/>
      </c>
      <c r="W341" s="14" t="str">
        <f>IFERROR(VLOOKUP($A341,'Masakra TR200 M'!$AN$5:$AT$34,7,0),"")</f>
        <v/>
      </c>
      <c r="X341" s="10">
        <f>IFERROR(LARGE(Z341:AL341,1),0)+IFERROR(LARGE(Z341:AL341,2),0)</f>
        <v>40.597231226879238</v>
      </c>
      <c r="Y341" s="10">
        <f>IFERROR(LARGE(Z341:AL341,3),0)+IFERROR(LARGE(Z341:AL341,4),0)</f>
        <v>0</v>
      </c>
      <c r="Z341" s="14"/>
      <c r="AA341" s="36"/>
      <c r="AB341" s="36"/>
      <c r="AC341" s="14"/>
      <c r="AD341" s="14"/>
      <c r="AE341" s="14"/>
      <c r="AF341" s="36"/>
      <c r="AG341" s="14"/>
      <c r="AH341" s="36"/>
      <c r="AI341" s="36"/>
      <c r="AJ341" s="14">
        <f>IFERROR(VLOOKUP($A341,'H52 100 M'!$AC$6:$AI$201,7,0),"")</f>
        <v>40.597231226879238</v>
      </c>
      <c r="AK341" s="14" t="str">
        <f>IFERROR(VLOOKUP($A341,'Azymut Orient M'!$O$2:$U$23,7,0),"")</f>
        <v/>
      </c>
      <c r="AL341" s="14" t="str">
        <f>IFERROR(VLOOKUP($A341,'Masakra TR100 M'!$AB$5:$AH$14,7,0),"")</f>
        <v/>
      </c>
      <c r="AM341" s="501">
        <f>MIN(COUNT(F341:W341)+MIN(COUNT(Z341:AL341)/2,2),6)</f>
        <v>0.5</v>
      </c>
      <c r="AN341" s="15">
        <f>COUNTIF(F341:W341,"=100")</f>
        <v>0</v>
      </c>
      <c r="AO341" s="15">
        <f>COUNTIF(Z341:AL341,"=50")</f>
        <v>0</v>
      </c>
    </row>
    <row r="342" spans="1:41">
      <c r="A342">
        <v>637</v>
      </c>
      <c r="B342" s="40" t="str">
        <f>VLOOKUP($A342,id!$C:$H,6,0)</f>
        <v>Roszkowski Michał</v>
      </c>
      <c r="C342" s="40" t="str">
        <f>VLOOKUP($A342,id!$C:$H,4,0)</f>
        <v>QoS</v>
      </c>
      <c r="D342" s="2">
        <f>IF(E341=E342,D341,ROW(B340))</f>
        <v>340</v>
      </c>
      <c r="E342" s="11">
        <f>LARGE(F342:Y342,1)+LARGE(F342:Y342,2)+IFERROR(LARGE(F342:Y342,3),0)+IFERROR(LARGE(F342:Y342,4),0)+IFERROR(LARGE(F342:Y342,5),0)+IFERROR(LARGE(F342:Y342,6),0)</f>
        <v>40.552380952380965</v>
      </c>
      <c r="F342" s="14"/>
      <c r="G342" s="14"/>
      <c r="H342" s="14"/>
      <c r="I342" s="14"/>
      <c r="J342" s="37"/>
      <c r="K342" s="16"/>
      <c r="L342" s="14"/>
      <c r="M342" s="14"/>
      <c r="N342" s="14"/>
      <c r="O342" s="14"/>
      <c r="P342" s="14"/>
      <c r="Q342" s="14"/>
      <c r="R342" s="14"/>
      <c r="S342" s="14"/>
      <c r="T342" s="14"/>
      <c r="U342" s="14" t="str">
        <f>IFERROR(VLOOKUP($A342,'H52 200 M'!$AL$6:$AR$102,7,0),"")</f>
        <v/>
      </c>
      <c r="V342" s="14" t="str">
        <f>IFERROR(VLOOKUP($A342,'XII Szago M'!$AH$2:$AN$67,7,0),"")</f>
        <v/>
      </c>
      <c r="W342" s="14" t="str">
        <f>IFERROR(VLOOKUP($A342,'Masakra TR200 M'!$AN$5:$AT$34,7,0),"")</f>
        <v/>
      </c>
      <c r="X342" s="10">
        <f>IFERROR(LARGE(Z342:AL342,1),0)+IFERROR(LARGE(Z342:AL342,2),0)</f>
        <v>40.552380952380965</v>
      </c>
      <c r="Y342" s="10">
        <f>IFERROR(LARGE(Z342:AL342,3),0)+IFERROR(LARGE(Z342:AL342,4),0)</f>
        <v>0</v>
      </c>
      <c r="Z342" s="14"/>
      <c r="AA342" s="36"/>
      <c r="AB342" s="36"/>
      <c r="AC342" s="14"/>
      <c r="AD342" s="14"/>
      <c r="AE342" s="14"/>
      <c r="AF342" s="36"/>
      <c r="AG342" s="14"/>
      <c r="AH342" s="36"/>
      <c r="AI342" s="36"/>
      <c r="AJ342" s="14">
        <f>IFERROR(VLOOKUP($A342,'H52 100 M'!$AC$6:$AI$201,7,0),"")</f>
        <v>40.552380952380965</v>
      </c>
      <c r="AK342" s="14" t="str">
        <f>IFERROR(VLOOKUP($A342,'Azymut Orient M'!$O$2:$U$23,7,0),"")</f>
        <v/>
      </c>
      <c r="AL342" s="14" t="str">
        <f>IFERROR(VLOOKUP($A342,'Masakra TR100 M'!$AB$5:$AH$14,7,0),"")</f>
        <v/>
      </c>
      <c r="AM342" s="501">
        <f>MIN(COUNT(F342:W342)+MIN(COUNT(Z342:AL342)/2,2),6)</f>
        <v>0.5</v>
      </c>
      <c r="AN342" s="15">
        <f>COUNTIF(F342:W342,"=100")</f>
        <v>0</v>
      </c>
      <c r="AO342" s="15">
        <f>COUNTIF(Z342:AL342,"=50")</f>
        <v>0</v>
      </c>
    </row>
    <row r="343" spans="1:41">
      <c r="A343">
        <v>116</v>
      </c>
      <c r="B343" s="40" t="str">
        <f>VLOOKUP($A343,id!$C:$H,6,0)</f>
        <v>Jeliński Tomasz</v>
      </c>
      <c r="C343" s="40" t="str">
        <f>VLOOKUP($A343,id!$C:$H,4,0)</f>
        <v>Rowerowa Norka</v>
      </c>
      <c r="D343" s="2">
        <f>IF(E342=E343,D342,ROW(B341))</f>
        <v>341</v>
      </c>
      <c r="E343" s="11">
        <f>LARGE(F343:Y343,1)+LARGE(F343:Y343,2)+IFERROR(LARGE(F343:Y343,3),0)+IFERROR(LARGE(F343:Y343,4),0)+IFERROR(LARGE(F343:Y343,5),0)+IFERROR(LARGE(F343:Y343,6),0)</f>
        <v>40.488932511799362</v>
      </c>
      <c r="F343" s="14"/>
      <c r="G343" s="14" t="str">
        <f>IFERROR(VLOOKUP($A343,'Złoto M'!AO:AU,7,0),"")</f>
        <v/>
      </c>
      <c r="H343" s="14" t="str">
        <f>IFERROR(VLOOKUP($A343,'H51 200 M'!$AL$6:$AS$99,7,0),"")</f>
        <v/>
      </c>
      <c r="I343" s="14" t="str">
        <f>IFERROR(VLOOKUP($A343,'Dymno M'!$BD$3:$BJ$49,7,0),"")</f>
        <v/>
      </c>
      <c r="J343" s="37" t="str">
        <f>IFERROR(VLOOKUP($A343,'X Kompas M'!$L$2:$R$29,7,0),"")</f>
        <v/>
      </c>
      <c r="K343" s="16" t="str">
        <f>IFERROR(VLOOKUP($A343,'Dukty M'!$BH$2:$BN$42,7,0),"")</f>
        <v/>
      </c>
      <c r="L343" s="14" t="str">
        <f>IFERROR(VLOOKUP($A343,'Tropy M'!$O$2:$U$49,7,0),"")</f>
        <v/>
      </c>
      <c r="M343" s="14" t="str">
        <f>IFERROR(VLOOKUP($A343,'Grassor TR300 M'!$CR$4:$CX$37,7,0),"")</f>
        <v/>
      </c>
      <c r="N343" s="14" t="str">
        <f>IFERROR(VLOOKUP($A343,'BO M'!$S$4:$Y$46,7,0),"")</f>
        <v/>
      </c>
      <c r="O343" s="14" t="str">
        <f>IFERROR(VLOOKUP($A343,'Szaga TR150 M'!$J$2:$P$22,7,0),"")</f>
        <v/>
      </c>
      <c r="P343" s="14" t="str">
        <f>IFERROR(VLOOKUP($A343,'Rajd Konwalii M'!$L$2:$R$48,7,0),"")</f>
        <v/>
      </c>
      <c r="Q343" s="14" t="str">
        <f>IFERROR(VLOOKUP($A343,'Korno M'!$BE$1:$BK$53,7,0),"")</f>
        <v/>
      </c>
      <c r="R343" s="14" t="str">
        <f>IFERROR(VLOOKUP($A343,'Abentojra M'!$J$1:$P$48,7,0),"")</f>
        <v/>
      </c>
      <c r="S343" s="14">
        <f>IFERROR(VLOOKUP($A343,'Mordownik M'!$P$5:$V$54,7,0),"")</f>
        <v>25.706810474208229</v>
      </c>
      <c r="T343" s="14" t="str">
        <f>IFERROR(VLOOKUP($A343,'XI Kompas M'!$M$1:$S$35,7,0),"")</f>
        <v/>
      </c>
      <c r="U343" s="14" t="str">
        <f>IFERROR(VLOOKUP($A343,'H52 200 M'!$AL$6:$AR$102,7,0),"")</f>
        <v/>
      </c>
      <c r="V343" s="14" t="str">
        <f>IFERROR(VLOOKUP($A343,'XII Szago M'!$AH$2:$AN$67,7,0),"")</f>
        <v/>
      </c>
      <c r="W343" s="14" t="str">
        <f>IFERROR(VLOOKUP($A343,'Masakra TR200 M'!$AN$5:$AT$34,7,0),"")</f>
        <v/>
      </c>
      <c r="X343" s="10">
        <f>IFERROR(LARGE(Z343:AL343,1),0)+IFERROR(LARGE(Z343:AL343,2),0)</f>
        <v>14.782122037591137</v>
      </c>
      <c r="Y343" s="10">
        <f>IFERROR(LARGE(Z343:AL343,3),0)+IFERROR(LARGE(Z343:AL343,4),0)</f>
        <v>0</v>
      </c>
      <c r="Z343" s="14" t="str">
        <f>IFERROR(VLOOKUP(A343,'Wiosenne 360 M'!$L$2:$R$18,7,0),"")</f>
        <v/>
      </c>
      <c r="AA343" s="36">
        <f>IFERROR(VLOOKUP(A343,'NMnO M'!$AX$5:$BD$43,7,0),"")</f>
        <v>14.782122037591137</v>
      </c>
      <c r="AB343" s="36" t="str">
        <f>IFERROR(VLOOKUP(A343,'XI Szago M'!$J$3:$Q$50,7,0),"")</f>
        <v/>
      </c>
      <c r="AC343" s="14" t="str">
        <f>IFERROR(VLOOKUP($A343,'H51 100 M'!$AC$6:$AJ$153,7,0),"")</f>
        <v/>
      </c>
      <c r="AD343" s="14" t="str">
        <f>IFERROR(VLOOKUP($A343,'Harce M'!$K$6:$Q$26,7,0),"")</f>
        <v/>
      </c>
      <c r="AE343" s="14" t="str">
        <f>IFERROR(VLOOKUP($A343,'Grassor TR150 M'!$BL$4:$BR$10,7,0),"")</f>
        <v/>
      </c>
      <c r="AF343" s="36" t="str">
        <f>IFERROR(VLOOKUP($A343,'Pazur M'!$P$3:$V$29,7,0),"")</f>
        <v/>
      </c>
      <c r="AG343" s="14" t="str">
        <f>IFERROR(VLOOKUP($A343,'Szaga TR100 M'!$J$2:$P$25,7,0),"")</f>
        <v/>
      </c>
      <c r="AH343" s="36" t="str">
        <f>IFERROR(VLOOKUP($A343,'Odyseja M'!$G$2:$M$15,7,0),"")</f>
        <v/>
      </c>
      <c r="AI343" s="36" t="str">
        <f>IFERROR(VLOOKUP($A343,'Trudy M'!$K$2:$Q$18,7,0),"")</f>
        <v/>
      </c>
      <c r="AJ343" s="14" t="str">
        <f>IFERROR(VLOOKUP($A343,'H52 100 M'!$AC$6:$AI$201,7,0),"")</f>
        <v/>
      </c>
      <c r="AK343" s="14" t="str">
        <f>IFERROR(VLOOKUP($A343,'Azymut Orient M'!$O$2:$U$23,7,0),"")</f>
        <v/>
      </c>
      <c r="AL343" s="14" t="str">
        <f>IFERROR(VLOOKUP($A343,'Masakra TR100 M'!$AB$5:$AH$14,7,0),"")</f>
        <v/>
      </c>
      <c r="AM343" s="501">
        <f>MIN(COUNT(F343:W343)+MIN(COUNT(Z343:AL343)/2,2),6)</f>
        <v>1.5</v>
      </c>
      <c r="AN343" s="15">
        <f>COUNTIF(F343:W343,"=100")</f>
        <v>0</v>
      </c>
      <c r="AO343" s="15">
        <f>COUNTIF(Z343:AL343,"=50")</f>
        <v>0</v>
      </c>
    </row>
    <row r="344" spans="1:41">
      <c r="A344">
        <v>638</v>
      </c>
      <c r="B344" s="40" t="str">
        <f>VLOOKUP($A344,id!$C:$H,6,0)</f>
        <v>Ferdek Przemek</v>
      </c>
      <c r="C344" s="40" t="str">
        <f>VLOOKUP($A344,id!$C:$H,4,0)</f>
        <v>QoS</v>
      </c>
      <c r="D344" s="2">
        <f>IF(E343=E344,D343,ROW(B342))</f>
        <v>342</v>
      </c>
      <c r="E344" s="11">
        <f>LARGE(F344:Y344,1)+LARGE(F344:Y344,2)+IFERROR(LARGE(F344:Y344,3),0)+IFERROR(LARGE(F344:Y344,4),0)+IFERROR(LARGE(F344:Y344,5),0)+IFERROR(LARGE(F344:Y344,6),0)</f>
        <v>40.464515148059462</v>
      </c>
      <c r="F344" s="14"/>
      <c r="G344" s="14"/>
      <c r="H344" s="14"/>
      <c r="I344" s="14"/>
      <c r="J344" s="37"/>
      <c r="K344" s="16"/>
      <c r="L344" s="14"/>
      <c r="M344" s="14"/>
      <c r="N344" s="14"/>
      <c r="O344" s="14"/>
      <c r="P344" s="14"/>
      <c r="Q344" s="14"/>
      <c r="R344" s="14"/>
      <c r="S344" s="14"/>
      <c r="T344" s="14"/>
      <c r="U344" s="14" t="str">
        <f>IFERROR(VLOOKUP($A344,'H52 200 M'!$AL$6:$AR$102,7,0),"")</f>
        <v/>
      </c>
      <c r="V344" s="14" t="str">
        <f>IFERROR(VLOOKUP($A344,'XII Szago M'!$AH$2:$AN$67,7,0),"")</f>
        <v/>
      </c>
      <c r="W344" s="14" t="str">
        <f>IFERROR(VLOOKUP($A344,'Masakra TR200 M'!$AN$5:$AT$34,7,0),"")</f>
        <v/>
      </c>
      <c r="X344" s="10">
        <f>IFERROR(LARGE(Z344:AL344,1),0)+IFERROR(LARGE(Z344:AL344,2),0)</f>
        <v>40.464515148059462</v>
      </c>
      <c r="Y344" s="10">
        <f>IFERROR(LARGE(Z344:AL344,3),0)+IFERROR(LARGE(Z344:AL344,4),0)</f>
        <v>0</v>
      </c>
      <c r="Z344" s="14"/>
      <c r="AA344" s="36"/>
      <c r="AB344" s="36"/>
      <c r="AC344" s="14"/>
      <c r="AD344" s="14"/>
      <c r="AE344" s="14"/>
      <c r="AF344" s="36"/>
      <c r="AG344" s="14"/>
      <c r="AH344" s="36"/>
      <c r="AI344" s="36"/>
      <c r="AJ344" s="14">
        <f>IFERROR(VLOOKUP($A344,'H52 100 M'!$AC$6:$AI$201,7,0),"")</f>
        <v>40.464515148059462</v>
      </c>
      <c r="AK344" s="14" t="str">
        <f>IFERROR(VLOOKUP($A344,'Azymut Orient M'!$O$2:$U$23,7,0),"")</f>
        <v/>
      </c>
      <c r="AL344" s="14" t="str">
        <f>IFERROR(VLOOKUP($A344,'Masakra TR100 M'!$AB$5:$AH$14,7,0),"")</f>
        <v/>
      </c>
      <c r="AM344" s="501">
        <f>MIN(COUNT(F344:W344)+MIN(COUNT(Z344:AL344)/2,2),6)</f>
        <v>0.5</v>
      </c>
      <c r="AN344" s="15">
        <f>COUNTIF(F344:W344,"=100")</f>
        <v>0</v>
      </c>
      <c r="AO344" s="15">
        <f>COUNTIF(Z344:AL344,"=50")</f>
        <v>0</v>
      </c>
    </row>
    <row r="345" spans="1:41">
      <c r="A345">
        <v>639</v>
      </c>
      <c r="B345" s="40" t="str">
        <f>VLOOKUP($A345,id!$C:$H,6,0)</f>
        <v>Kuhn Adrian</v>
      </c>
      <c r="C345" s="40" t="str">
        <f>VLOOKUP($A345,id!$C:$H,4,0)</f>
        <v>Nypel Reda</v>
      </c>
      <c r="D345" s="2">
        <f>IF(E344=E345,D344,ROW(B343))</f>
        <v>343</v>
      </c>
      <c r="E345" s="11">
        <f>LARGE(F345:Y345,1)+LARGE(F345:Y345,2)+IFERROR(LARGE(F345:Y345,3),0)+IFERROR(LARGE(F345:Y345,4),0)+IFERROR(LARGE(F345:Y345,5),0)+IFERROR(LARGE(F345:Y345,6),0)</f>
        <v>40.175875603864746</v>
      </c>
      <c r="F345" s="14"/>
      <c r="G345" s="14"/>
      <c r="H345" s="14"/>
      <c r="I345" s="14"/>
      <c r="J345" s="37"/>
      <c r="K345" s="16"/>
      <c r="L345" s="14"/>
      <c r="M345" s="14"/>
      <c r="N345" s="14"/>
      <c r="O345" s="14"/>
      <c r="P345" s="14"/>
      <c r="Q345" s="14"/>
      <c r="R345" s="14"/>
      <c r="S345" s="14"/>
      <c r="T345" s="14"/>
      <c r="U345" s="14" t="str">
        <f>IFERROR(VLOOKUP($A345,'H52 200 M'!$AL$6:$AR$102,7,0),"")</f>
        <v/>
      </c>
      <c r="V345" s="14" t="str">
        <f>IFERROR(VLOOKUP($A345,'XII Szago M'!$AH$2:$AN$67,7,0),"")</f>
        <v/>
      </c>
      <c r="W345" s="14" t="str">
        <f>IFERROR(VLOOKUP($A345,'Masakra TR200 M'!$AN$5:$AT$34,7,0),"")</f>
        <v/>
      </c>
      <c r="X345" s="10">
        <f>IFERROR(LARGE(Z345:AL345,1),0)+IFERROR(LARGE(Z345:AL345,2),0)</f>
        <v>40.175875603864746</v>
      </c>
      <c r="Y345" s="10">
        <f>IFERROR(LARGE(Z345:AL345,3),0)+IFERROR(LARGE(Z345:AL345,4),0)</f>
        <v>0</v>
      </c>
      <c r="Z345" s="14"/>
      <c r="AA345" s="36"/>
      <c r="AB345" s="36"/>
      <c r="AC345" s="14"/>
      <c r="AD345" s="14"/>
      <c r="AE345" s="14"/>
      <c r="AF345" s="36"/>
      <c r="AG345" s="14"/>
      <c r="AH345" s="36"/>
      <c r="AI345" s="36"/>
      <c r="AJ345" s="14">
        <f>IFERROR(VLOOKUP($A345,'H52 100 M'!$AC$6:$AI$201,7,0),"")</f>
        <v>40.175875603864746</v>
      </c>
      <c r="AK345" s="14" t="str">
        <f>IFERROR(VLOOKUP($A345,'Azymut Orient M'!$O$2:$U$23,7,0),"")</f>
        <v/>
      </c>
      <c r="AL345" s="14" t="str">
        <f>IFERROR(VLOOKUP($A345,'Masakra TR100 M'!$AB$5:$AH$14,7,0),"")</f>
        <v/>
      </c>
      <c r="AM345" s="501">
        <f>MIN(COUNT(F345:W345)+MIN(COUNT(Z345:AL345)/2,2),6)</f>
        <v>0.5</v>
      </c>
      <c r="AN345" s="15">
        <f>COUNTIF(F345:W345,"=100")</f>
        <v>0</v>
      </c>
      <c r="AO345" s="15">
        <f>COUNTIF(Z345:AL345,"=50")</f>
        <v>0</v>
      </c>
    </row>
    <row r="346" spans="1:41">
      <c r="A346">
        <v>493</v>
      </c>
      <c r="B346" s="40" t="str">
        <f>VLOOKUP($A346,id!$C:$H,6,0)</f>
        <v>Baumgart Michał</v>
      </c>
      <c r="C346" s="40" t="str">
        <f>VLOOKUP($A346,id!$C:$H,4,0)</f>
        <v>Straszyn</v>
      </c>
      <c r="D346" s="2">
        <f>IF(E345=E346,D345,ROW(B344))</f>
        <v>344</v>
      </c>
      <c r="E346" s="11">
        <f>LARGE(F346:Y346,1)+LARGE(F346:Y346,2)+IFERROR(LARGE(F346:Y346,3),0)+IFERROR(LARGE(F346:Y346,4),0)+IFERROR(LARGE(F346:Y346,5),0)+IFERROR(LARGE(F346:Y346,6),0)</f>
        <v>40.067834427094837</v>
      </c>
      <c r="F346" s="14"/>
      <c r="G346" s="14"/>
      <c r="H346" s="14"/>
      <c r="I346" s="14"/>
      <c r="J346" s="37"/>
      <c r="K346" s="16"/>
      <c r="L346" s="14"/>
      <c r="M346" s="14"/>
      <c r="N346" s="14"/>
      <c r="O346" s="14"/>
      <c r="P346" s="14">
        <f>IFERROR(VLOOKUP($A346,'Rajd Konwalii M'!$L$2:$R$48,7,0),"")</f>
        <v>40.067834427094837</v>
      </c>
      <c r="Q346" s="14" t="str">
        <f>IFERROR(VLOOKUP($A346,'Korno M'!$BE$1:$BK$53,7,0),"")</f>
        <v/>
      </c>
      <c r="R346" s="14" t="str">
        <f>IFERROR(VLOOKUP($A346,'Abentojra M'!$J$1:$P$48,7,0),"")</f>
        <v/>
      </c>
      <c r="S346" s="14" t="str">
        <f>IFERROR(VLOOKUP($A346,'Mordownik M'!$P$5:$V$54,7,0),"")</f>
        <v/>
      </c>
      <c r="T346" s="14" t="str">
        <f>IFERROR(VLOOKUP($A346,'XI Kompas M'!$M$1:$S$35,7,0),"")</f>
        <v/>
      </c>
      <c r="U346" s="14" t="str">
        <f>IFERROR(VLOOKUP($A346,'H52 200 M'!$AL$6:$AR$102,7,0),"")</f>
        <v/>
      </c>
      <c r="V346" s="14" t="str">
        <f>IFERROR(VLOOKUP($A346,'XII Szago M'!$AH$2:$AN$67,7,0),"")</f>
        <v/>
      </c>
      <c r="W346" s="14" t="str">
        <f>IFERROR(VLOOKUP($A346,'Masakra TR200 M'!$AN$5:$AT$34,7,0),"")</f>
        <v/>
      </c>
      <c r="X346" s="10">
        <f>IFERROR(LARGE(Z346:AL346,1),0)+IFERROR(LARGE(Z346:AL346,2),0)</f>
        <v>0</v>
      </c>
      <c r="Y346" s="10">
        <f>IFERROR(LARGE(Z346:AL346,3),0)+IFERROR(LARGE(Z346:AL346,4),0)</f>
        <v>0</v>
      </c>
      <c r="Z346" s="14"/>
      <c r="AA346" s="36"/>
      <c r="AB346" s="36"/>
      <c r="AC346" s="14"/>
      <c r="AD346" s="14"/>
      <c r="AE346" s="14"/>
      <c r="AF346" s="36"/>
      <c r="AG346" s="14"/>
      <c r="AH346" s="36" t="str">
        <f>IFERROR(VLOOKUP($A346,'Odyseja M'!$G$2:$M$15,7,0),"")</f>
        <v/>
      </c>
      <c r="AI346" s="36" t="str">
        <f>IFERROR(VLOOKUP($A346,'Trudy M'!$K$2:$Q$18,7,0),"")</f>
        <v/>
      </c>
      <c r="AJ346" s="14" t="str">
        <f>IFERROR(VLOOKUP($A346,'H52 100 M'!$AC$6:$AI$201,7,0),"")</f>
        <v/>
      </c>
      <c r="AK346" s="14" t="str">
        <f>IFERROR(VLOOKUP($A346,'Azymut Orient M'!$O$2:$U$23,7,0),"")</f>
        <v/>
      </c>
      <c r="AL346" s="14" t="str">
        <f>IFERROR(VLOOKUP($A346,'Masakra TR100 M'!$AB$5:$AH$14,7,0),"")</f>
        <v/>
      </c>
      <c r="AM346" s="501">
        <f>MIN(COUNT(F346:W346)+MIN(COUNT(Z346:AL346)/2,2),6)</f>
        <v>1</v>
      </c>
      <c r="AN346" s="15">
        <f>COUNTIF(F346:W346,"=100")</f>
        <v>0</v>
      </c>
      <c r="AO346" s="15">
        <f>COUNTIF(Z346:AL346,"=50")</f>
        <v>0</v>
      </c>
    </row>
    <row r="347" spans="1:41">
      <c r="A347">
        <v>619</v>
      </c>
      <c r="B347" s="40" t="str">
        <f>VLOOKUP($A347,id!$C:$H,6,0)</f>
        <v>Belica Robert</v>
      </c>
      <c r="C347" s="40">
        <f>VLOOKUP($A347,id!$C:$H,4,0)</f>
        <v>0</v>
      </c>
      <c r="D347" s="2">
        <f>IF(E346=E347,D346,ROW(B345))</f>
        <v>345</v>
      </c>
      <c r="E347" s="11">
        <f>LARGE(F347:Y347,1)+LARGE(F347:Y347,2)+IFERROR(LARGE(F347:Y347,3),0)+IFERROR(LARGE(F347:Y347,4),0)+IFERROR(LARGE(F347:Y347,5),0)+IFERROR(LARGE(F347:Y347,6),0)</f>
        <v>39.375768918143571</v>
      </c>
      <c r="F347" s="14"/>
      <c r="G347" s="14"/>
      <c r="H347" s="14"/>
      <c r="I347" s="14"/>
      <c r="J347" s="37"/>
      <c r="K347" s="16"/>
      <c r="L347" s="14"/>
      <c r="M347" s="14"/>
      <c r="N347" s="14"/>
      <c r="O347" s="14"/>
      <c r="P347" s="14"/>
      <c r="Q347" s="14"/>
      <c r="R347" s="14"/>
      <c r="S347" s="14"/>
      <c r="T347" s="14"/>
      <c r="U347" s="14">
        <f>IFERROR(VLOOKUP($A347,'H52 200 M'!$AL$6:$AR$102,7,0),"")</f>
        <v>11.553261146871968</v>
      </c>
      <c r="V347" s="14" t="str">
        <f>IFERROR(VLOOKUP($A347,'XII Szago M'!$AH$2:$AN$67,7,0),"")</f>
        <v/>
      </c>
      <c r="W347" s="14" t="str">
        <f>IFERROR(VLOOKUP($A347,'Masakra TR200 M'!$AN$5:$AT$34,7,0),"")</f>
        <v/>
      </c>
      <c r="X347" s="10">
        <f>IFERROR(LARGE(Z347:AL347,1),0)+IFERROR(LARGE(Z347:AL347,2),0)</f>
        <v>27.822507771271603</v>
      </c>
      <c r="Y347" s="10">
        <f>IFERROR(LARGE(Z347:AL347,3),0)+IFERROR(LARGE(Z347:AL347,4),0)</f>
        <v>0</v>
      </c>
      <c r="Z347" s="14"/>
      <c r="AA347" s="36"/>
      <c r="AB347" s="36"/>
      <c r="AC347" s="14"/>
      <c r="AD347" s="14"/>
      <c r="AE347" s="14"/>
      <c r="AF347" s="36"/>
      <c r="AG347" s="14"/>
      <c r="AH347" s="36"/>
      <c r="AI347" s="36"/>
      <c r="AJ347" s="14" t="str">
        <f>IFERROR(VLOOKUP($A347,'H52 100 M'!$AC$6:$AI$201,7,0),"")</f>
        <v/>
      </c>
      <c r="AK347" s="14">
        <f>IFERROR(VLOOKUP($A347,'Azymut Orient M'!$O$2:$U$23,7,0),"")</f>
        <v>27.822507771271603</v>
      </c>
      <c r="AL347" s="14" t="str">
        <f>IFERROR(VLOOKUP($A347,'Masakra TR100 M'!$AB$5:$AH$14,7,0),"")</f>
        <v/>
      </c>
      <c r="AM347" s="501">
        <f>MIN(COUNT(F347:W347)+MIN(COUNT(Z347:AL347)/2,2),6)</f>
        <v>1.5</v>
      </c>
      <c r="AN347" s="15">
        <f>COUNTIF(F347:W347,"=100")</f>
        <v>0</v>
      </c>
      <c r="AO347" s="15">
        <f>COUNTIF(Z347:AL347,"=50")</f>
        <v>0</v>
      </c>
    </row>
    <row r="348" spans="1:41">
      <c r="A348">
        <v>539</v>
      </c>
      <c r="B348" s="40" t="str">
        <f>VLOOKUP($A348,id!$C:$H,6,0)</f>
        <v>Niegowski Arkadiusz</v>
      </c>
      <c r="C348" s="40">
        <f>VLOOKUP($A348,id!$C:$H,4,0)</f>
        <v>0</v>
      </c>
      <c r="D348" s="2">
        <f>IF(E347=E348,D347,ROW(B346))</f>
        <v>346</v>
      </c>
      <c r="E348" s="11">
        <f>LARGE(F348:Y348,1)+LARGE(F348:Y348,2)+IFERROR(LARGE(F348:Y348,3),0)+IFERROR(LARGE(F348:Y348,4),0)+IFERROR(LARGE(F348:Y348,5),0)+IFERROR(LARGE(F348:Y348,6),0)</f>
        <v>39.37495892603787</v>
      </c>
      <c r="F348" s="14"/>
      <c r="G348" s="14"/>
      <c r="H348" s="14"/>
      <c r="I348" s="14"/>
      <c r="J348" s="37"/>
      <c r="K348" s="16"/>
      <c r="L348" s="14"/>
      <c r="M348" s="14"/>
      <c r="N348" s="14"/>
      <c r="O348" s="14"/>
      <c r="P348" s="14"/>
      <c r="Q348" s="14"/>
      <c r="R348" s="14">
        <f>IFERROR(VLOOKUP($A348,'Abentojra M'!$J$1:$P$48,7,0),"")</f>
        <v>39.37495892603787</v>
      </c>
      <c r="S348" s="14" t="str">
        <f>IFERROR(VLOOKUP($A348,'Mordownik M'!$P$5:$V$54,7,0),"")</f>
        <v/>
      </c>
      <c r="T348" s="14" t="str">
        <f>IFERROR(VLOOKUP($A348,'XI Kompas M'!$M$1:$S$35,7,0),"")</f>
        <v/>
      </c>
      <c r="U348" s="14" t="str">
        <f>IFERROR(VLOOKUP($A348,'H52 200 M'!$AL$6:$AR$102,7,0),"")</f>
        <v/>
      </c>
      <c r="V348" s="14" t="str">
        <f>IFERROR(VLOOKUP($A348,'XII Szago M'!$AH$2:$AN$67,7,0),"")</f>
        <v/>
      </c>
      <c r="W348" s="14" t="str">
        <f>IFERROR(VLOOKUP($A348,'Masakra TR200 M'!$AN$5:$AT$34,7,0),"")</f>
        <v/>
      </c>
      <c r="X348" s="10">
        <f>IFERROR(LARGE(Z348:AL348,1),0)+IFERROR(LARGE(Z348:AL348,2),0)</f>
        <v>0</v>
      </c>
      <c r="Y348" s="10">
        <f>IFERROR(LARGE(Z348:AL348,3),0)+IFERROR(LARGE(Z348:AL348,4),0)</f>
        <v>0</v>
      </c>
      <c r="Z348" s="14"/>
      <c r="AA348" s="36"/>
      <c r="AB348" s="36"/>
      <c r="AC348" s="14"/>
      <c r="AD348" s="14"/>
      <c r="AE348" s="14"/>
      <c r="AF348" s="36"/>
      <c r="AG348" s="14"/>
      <c r="AH348" s="36"/>
      <c r="AI348" s="36" t="str">
        <f>IFERROR(VLOOKUP($A348,'Trudy M'!$K$2:$Q$18,7,0),"")</f>
        <v/>
      </c>
      <c r="AJ348" s="14" t="str">
        <f>IFERROR(VLOOKUP($A348,'H52 100 M'!$AC$6:$AI$201,7,0),"")</f>
        <v/>
      </c>
      <c r="AK348" s="14" t="str">
        <f>IFERROR(VLOOKUP($A348,'Azymut Orient M'!$O$2:$U$23,7,0),"")</f>
        <v/>
      </c>
      <c r="AL348" s="14" t="str">
        <f>IFERROR(VLOOKUP($A348,'Masakra TR100 M'!$AB$5:$AH$14,7,0),"")</f>
        <v/>
      </c>
      <c r="AM348" s="501">
        <f>MIN(COUNT(F348:W348)+MIN(COUNT(Z348:AL348)/2,2),6)</f>
        <v>1</v>
      </c>
      <c r="AN348" s="15">
        <f>COUNTIF(F348:W348,"=100")</f>
        <v>0</v>
      </c>
      <c r="AO348" s="15">
        <f>COUNTIF(Z348:AL348,"=50")</f>
        <v>0</v>
      </c>
    </row>
    <row r="349" spans="1:41">
      <c r="A349">
        <v>642</v>
      </c>
      <c r="B349" s="40" t="str">
        <f>VLOOKUP($A349,id!$C:$H,6,0)</f>
        <v>Jankowski Mariusz</v>
      </c>
      <c r="C349" s="40" t="str">
        <f>VLOOKUP($A349,id!$C:$H,4,0)</f>
        <v>MASTERLEASE TEAM</v>
      </c>
      <c r="D349" s="2">
        <f>IF(E348=E349,D348,ROW(B347))</f>
        <v>347</v>
      </c>
      <c r="E349" s="11">
        <f>LARGE(F349:Y349,1)+LARGE(F349:Y349,2)+IFERROR(LARGE(F349:Y349,3),0)+IFERROR(LARGE(F349:Y349,4),0)+IFERROR(LARGE(F349:Y349,5),0)+IFERROR(LARGE(F349:Y349,6),0)</f>
        <v>39.339960826342455</v>
      </c>
      <c r="F349" s="14"/>
      <c r="G349" s="14"/>
      <c r="H349" s="14"/>
      <c r="I349" s="14"/>
      <c r="J349" s="37"/>
      <c r="K349" s="16"/>
      <c r="L349" s="14"/>
      <c r="M349" s="14"/>
      <c r="N349" s="14"/>
      <c r="O349" s="14"/>
      <c r="P349" s="14"/>
      <c r="Q349" s="14"/>
      <c r="R349" s="14"/>
      <c r="S349" s="14"/>
      <c r="T349" s="14"/>
      <c r="U349" s="14" t="str">
        <f>IFERROR(VLOOKUP($A349,'H52 200 M'!$AL$6:$AR$102,7,0),"")</f>
        <v/>
      </c>
      <c r="V349" s="14" t="str">
        <f>IFERROR(VLOOKUP($A349,'XII Szago M'!$AH$2:$AN$67,7,0),"")</f>
        <v/>
      </c>
      <c r="W349" s="14" t="str">
        <f>IFERROR(VLOOKUP($A349,'Masakra TR200 M'!$AN$5:$AT$34,7,0),"")</f>
        <v/>
      </c>
      <c r="X349" s="10">
        <f>IFERROR(LARGE(Z349:AL349,1),0)+IFERROR(LARGE(Z349:AL349,2),0)</f>
        <v>39.339960826342455</v>
      </c>
      <c r="Y349" s="10">
        <f>IFERROR(LARGE(Z349:AL349,3),0)+IFERROR(LARGE(Z349:AL349,4),0)</f>
        <v>0</v>
      </c>
      <c r="Z349" s="14"/>
      <c r="AA349" s="36"/>
      <c r="AB349" s="36"/>
      <c r="AC349" s="14"/>
      <c r="AD349" s="14"/>
      <c r="AE349" s="14"/>
      <c r="AF349" s="36"/>
      <c r="AG349" s="14"/>
      <c r="AH349" s="36"/>
      <c r="AI349" s="36"/>
      <c r="AJ349" s="14">
        <f>IFERROR(VLOOKUP($A349,'H52 100 M'!$AC$6:$AI$201,7,0),"")</f>
        <v>39.339960826342455</v>
      </c>
      <c r="AK349" s="14" t="str">
        <f>IFERROR(VLOOKUP($A349,'Azymut Orient M'!$O$2:$U$23,7,0),"")</f>
        <v/>
      </c>
      <c r="AL349" s="14" t="str">
        <f>IFERROR(VLOOKUP($A349,'Masakra TR100 M'!$AB$5:$AH$14,7,0),"")</f>
        <v/>
      </c>
      <c r="AM349" s="501">
        <f>MIN(COUNT(F349:W349)+MIN(COUNT(Z349:AL349)/2,2),6)</f>
        <v>0.5</v>
      </c>
      <c r="AN349" s="15">
        <f>COUNTIF(F349:W349,"=100")</f>
        <v>0</v>
      </c>
      <c r="AO349" s="15">
        <f>COUNTIF(Z349:AL349,"=50")</f>
        <v>0</v>
      </c>
    </row>
    <row r="350" spans="1:41">
      <c r="A350">
        <v>643</v>
      </c>
      <c r="B350" s="40" t="str">
        <f>VLOOKUP($A350,id!$C:$H,6,0)</f>
        <v>Odalanowski Marcin Wojciech</v>
      </c>
      <c r="C350" s="40" t="str">
        <f>VLOOKUP($A350,id!$C:$H,4,0)</f>
        <v>NDF</v>
      </c>
      <c r="D350" s="2">
        <f>IF(E349=E350,D349,ROW(B348))</f>
        <v>348</v>
      </c>
      <c r="E350" s="11">
        <f>LARGE(F350:Y350,1)+LARGE(F350:Y350,2)+IFERROR(LARGE(F350:Y350,3),0)+IFERROR(LARGE(F350:Y350,4),0)+IFERROR(LARGE(F350:Y350,5),0)+IFERROR(LARGE(F350:Y350,6),0)</f>
        <v>39.33850702143387</v>
      </c>
      <c r="F350" s="14"/>
      <c r="G350" s="14"/>
      <c r="H350" s="14"/>
      <c r="I350" s="14"/>
      <c r="J350" s="37"/>
      <c r="K350" s="16"/>
      <c r="L350" s="14"/>
      <c r="M350" s="14"/>
      <c r="N350" s="14"/>
      <c r="O350" s="14"/>
      <c r="P350" s="14"/>
      <c r="Q350" s="14"/>
      <c r="R350" s="14"/>
      <c r="S350" s="14"/>
      <c r="T350" s="14"/>
      <c r="U350" s="14" t="str">
        <f>IFERROR(VLOOKUP($A350,'H52 200 M'!$AL$6:$AR$102,7,0),"")</f>
        <v/>
      </c>
      <c r="V350" s="14" t="str">
        <f>IFERROR(VLOOKUP($A350,'XII Szago M'!$AH$2:$AN$67,7,0),"")</f>
        <v/>
      </c>
      <c r="W350" s="14" t="str">
        <f>IFERROR(VLOOKUP($A350,'Masakra TR200 M'!$AN$5:$AT$34,7,0),"")</f>
        <v/>
      </c>
      <c r="X350" s="10">
        <f>IFERROR(LARGE(Z350:AL350,1),0)+IFERROR(LARGE(Z350:AL350,2),0)</f>
        <v>39.33850702143387</v>
      </c>
      <c r="Y350" s="10">
        <f>IFERROR(LARGE(Z350:AL350,3),0)+IFERROR(LARGE(Z350:AL350,4),0)</f>
        <v>0</v>
      </c>
      <c r="Z350" s="14"/>
      <c r="AA350" s="36"/>
      <c r="AB350" s="36"/>
      <c r="AC350" s="14"/>
      <c r="AD350" s="14"/>
      <c r="AE350" s="14"/>
      <c r="AF350" s="36"/>
      <c r="AG350" s="14"/>
      <c r="AH350" s="36"/>
      <c r="AI350" s="36"/>
      <c r="AJ350" s="14">
        <f>IFERROR(VLOOKUP($A350,'H52 100 M'!$AC$6:$AI$201,7,0),"")</f>
        <v>39.33850702143387</v>
      </c>
      <c r="AK350" s="14" t="str">
        <f>IFERROR(VLOOKUP($A350,'Azymut Orient M'!$O$2:$U$23,7,0),"")</f>
        <v/>
      </c>
      <c r="AL350" s="14" t="str">
        <f>IFERROR(VLOOKUP($A350,'Masakra TR100 M'!$AB$5:$AH$14,7,0),"")</f>
        <v/>
      </c>
      <c r="AM350" s="501">
        <f>MIN(COUNT(F350:W350)+MIN(COUNT(Z350:AL350)/2,2),6)</f>
        <v>0.5</v>
      </c>
      <c r="AN350" s="15">
        <f>COUNTIF(F350:W350,"=100")</f>
        <v>0</v>
      </c>
      <c r="AO350" s="15">
        <f>COUNTIF(Z350:AL350,"=50")</f>
        <v>0</v>
      </c>
    </row>
    <row r="351" spans="1:41">
      <c r="A351">
        <v>644</v>
      </c>
      <c r="B351" s="40" t="str">
        <f>VLOOKUP($A351,id!$C:$H,6,0)</f>
        <v>Tomczyk Michał</v>
      </c>
      <c r="C351" s="40" t="str">
        <f>VLOOKUP($A351,id!$C:$H,4,0)</f>
        <v>TEAMNITKA.PL</v>
      </c>
      <c r="D351" s="2">
        <f>IF(E350=E351,D350,ROW(B349))</f>
        <v>349</v>
      </c>
      <c r="E351" s="11">
        <f>LARGE(F351:Y351,1)+LARGE(F351:Y351,2)+IFERROR(LARGE(F351:Y351,3),0)+IFERROR(LARGE(F351:Y351,4),0)+IFERROR(LARGE(F351:Y351,5),0)+IFERROR(LARGE(F351:Y351,6),0)</f>
        <v>39.337053323971787</v>
      </c>
      <c r="F351" s="14"/>
      <c r="G351" s="14"/>
      <c r="H351" s="14"/>
      <c r="I351" s="14"/>
      <c r="J351" s="37"/>
      <c r="K351" s="16"/>
      <c r="L351" s="14"/>
      <c r="M351" s="14"/>
      <c r="N351" s="14"/>
      <c r="O351" s="14"/>
      <c r="P351" s="14"/>
      <c r="Q351" s="14"/>
      <c r="R351" s="14"/>
      <c r="S351" s="14"/>
      <c r="T351" s="14"/>
      <c r="U351" s="14" t="str">
        <f>IFERROR(VLOOKUP($A351,'H52 200 M'!$AL$6:$AR$102,7,0),"")</f>
        <v/>
      </c>
      <c r="V351" s="14" t="str">
        <f>IFERROR(VLOOKUP($A351,'XII Szago M'!$AH$2:$AN$67,7,0),"")</f>
        <v/>
      </c>
      <c r="W351" s="14" t="str">
        <f>IFERROR(VLOOKUP($A351,'Masakra TR200 M'!$AN$5:$AT$34,7,0),"")</f>
        <v/>
      </c>
      <c r="X351" s="10">
        <f>IFERROR(LARGE(Z351:AL351,1),0)+IFERROR(LARGE(Z351:AL351,2),0)</f>
        <v>39.337053323971787</v>
      </c>
      <c r="Y351" s="10">
        <f>IFERROR(LARGE(Z351:AL351,3),0)+IFERROR(LARGE(Z351:AL351,4),0)</f>
        <v>0</v>
      </c>
      <c r="Z351" s="14"/>
      <c r="AA351" s="36"/>
      <c r="AB351" s="36"/>
      <c r="AC351" s="14"/>
      <c r="AD351" s="14"/>
      <c r="AE351" s="14"/>
      <c r="AF351" s="36"/>
      <c r="AG351" s="14"/>
      <c r="AH351" s="36"/>
      <c r="AI351" s="36"/>
      <c r="AJ351" s="14">
        <f>IFERROR(VLOOKUP($A351,'H52 100 M'!$AC$6:$AI$201,7,0),"")</f>
        <v>39.337053323971787</v>
      </c>
      <c r="AK351" s="14" t="str">
        <f>IFERROR(VLOOKUP($A351,'Azymut Orient M'!$O$2:$U$23,7,0),"")</f>
        <v/>
      </c>
      <c r="AL351" s="14" t="str">
        <f>IFERROR(VLOOKUP($A351,'Masakra TR100 M'!$AB$5:$AH$14,7,0),"")</f>
        <v/>
      </c>
      <c r="AM351" s="501">
        <f>MIN(COUNT(F351:W351)+MIN(COUNT(Z351:AL351)/2,2),6)</f>
        <v>0.5</v>
      </c>
      <c r="AN351" s="15">
        <f>COUNTIF(F351:W351,"=100")</f>
        <v>0</v>
      </c>
      <c r="AO351" s="15">
        <f>COUNTIF(Z351:AL351,"=50")</f>
        <v>0</v>
      </c>
    </row>
    <row r="352" spans="1:41">
      <c r="A352">
        <v>645</v>
      </c>
      <c r="B352" s="40" t="str">
        <f>VLOOKUP($A352,id!$C:$H,6,0)</f>
        <v>Imianowski Andrzej</v>
      </c>
      <c r="C352" s="40" t="str">
        <f>VLOOKUP($A352,id!$C:$H,4,0)</f>
        <v>NDF TEAM CZŁUCHÓW</v>
      </c>
      <c r="D352" s="2">
        <f>IF(E351=E352,D351,ROW(B350))</f>
        <v>350</v>
      </c>
      <c r="E352" s="11">
        <f>LARGE(F352:Y352,1)+LARGE(F352:Y352,2)+IFERROR(LARGE(F352:Y352,3),0)+IFERROR(LARGE(F352:Y352,4),0)+IFERROR(LARGE(F352:Y352,5),0)+IFERROR(LARGE(F352:Y352,6),0)</f>
        <v>39.335599733944299</v>
      </c>
      <c r="F352" s="14"/>
      <c r="G352" s="14"/>
      <c r="H352" s="14"/>
      <c r="I352" s="14"/>
      <c r="J352" s="37"/>
      <c r="K352" s="16"/>
      <c r="L352" s="14"/>
      <c r="M352" s="14"/>
      <c r="N352" s="14"/>
      <c r="O352" s="14"/>
      <c r="P352" s="14"/>
      <c r="Q352" s="14"/>
      <c r="R352" s="14"/>
      <c r="S352" s="14"/>
      <c r="T352" s="14"/>
      <c r="U352" s="14" t="str">
        <f>IFERROR(VLOOKUP($A352,'H52 200 M'!$AL$6:$AR$102,7,0),"")</f>
        <v/>
      </c>
      <c r="V352" s="14" t="str">
        <f>IFERROR(VLOOKUP($A352,'XII Szago M'!$AH$2:$AN$67,7,0),"")</f>
        <v/>
      </c>
      <c r="W352" s="14" t="str">
        <f>IFERROR(VLOOKUP($A352,'Masakra TR200 M'!$AN$5:$AT$34,7,0),"")</f>
        <v/>
      </c>
      <c r="X352" s="10">
        <f>IFERROR(LARGE(Z352:AL352,1),0)+IFERROR(LARGE(Z352:AL352,2),0)</f>
        <v>39.335599733944299</v>
      </c>
      <c r="Y352" s="10">
        <f>IFERROR(LARGE(Z352:AL352,3),0)+IFERROR(LARGE(Z352:AL352,4),0)</f>
        <v>0</v>
      </c>
      <c r="Z352" s="14"/>
      <c r="AA352" s="36"/>
      <c r="AB352" s="36"/>
      <c r="AC352" s="14"/>
      <c r="AD352" s="14"/>
      <c r="AE352" s="14"/>
      <c r="AF352" s="36"/>
      <c r="AG352" s="14"/>
      <c r="AH352" s="36"/>
      <c r="AI352" s="36"/>
      <c r="AJ352" s="14">
        <f>IFERROR(VLOOKUP($A352,'H52 100 M'!$AC$6:$AI$201,7,0),"")</f>
        <v>39.335599733944299</v>
      </c>
      <c r="AK352" s="14" t="str">
        <f>IFERROR(VLOOKUP($A352,'Azymut Orient M'!$O$2:$U$23,7,0),"")</f>
        <v/>
      </c>
      <c r="AL352" s="14" t="str">
        <f>IFERROR(VLOOKUP($A352,'Masakra TR100 M'!$AB$5:$AH$14,7,0),"")</f>
        <v/>
      </c>
      <c r="AM352" s="501">
        <f>MIN(COUNT(F352:W352)+MIN(COUNT(Z352:AL352)/2,2),6)</f>
        <v>0.5</v>
      </c>
      <c r="AN352" s="15">
        <f>COUNTIF(F352:W352,"=100")</f>
        <v>0</v>
      </c>
      <c r="AO352" s="15">
        <f>COUNTIF(Z352:AL352,"=50")</f>
        <v>0</v>
      </c>
    </row>
    <row r="353" spans="1:41">
      <c r="A353">
        <v>559</v>
      </c>
      <c r="B353" s="40" t="str">
        <f>VLOOKUP($A353,id!$C:$H,6,0)</f>
        <v>Klimsza Michał</v>
      </c>
      <c r="C353" s="40" t="str">
        <f>VLOOKUP($A353,id!$C:$H,4,0)</f>
        <v>Odjechani</v>
      </c>
      <c r="D353" s="2">
        <f>IF(E352=E353,D352,ROW(B351))</f>
        <v>351</v>
      </c>
      <c r="E353" s="11">
        <f>LARGE(F353:Y353,1)+LARGE(F353:Y353,2)+IFERROR(LARGE(F353:Y353,3),0)+IFERROR(LARGE(F353:Y353,4),0)+IFERROR(LARGE(F353:Y353,5),0)+IFERROR(LARGE(F353:Y353,6),0)</f>
        <v>39.322691674683043</v>
      </c>
      <c r="F353" s="14"/>
      <c r="G353" s="14"/>
      <c r="H353" s="14"/>
      <c r="I353" s="14"/>
      <c r="J353" s="37"/>
      <c r="K353" s="16"/>
      <c r="L353" s="14"/>
      <c r="M353" s="14"/>
      <c r="N353" s="14" t="str">
        <f>IFERROR(VLOOKUP($A353,'BO M'!$S$4:$Y$46,7,0),"")</f>
        <v/>
      </c>
      <c r="O353" s="14" t="str">
        <f>IFERROR(VLOOKUP($A353,'Szaga TR150 M'!$J$2:$P$22,7,0),"")</f>
        <v/>
      </c>
      <c r="P353" s="14" t="str">
        <f>IFERROR(VLOOKUP($A353,'Rajd Konwalii M'!$L$2:$R$48,7,0),"")</f>
        <v/>
      </c>
      <c r="Q353" s="14" t="str">
        <f>IFERROR(VLOOKUP($A353,'Korno M'!$BE$1:$BK$53,7,0),"")</f>
        <v/>
      </c>
      <c r="R353" s="14" t="str">
        <f>IFERROR(VLOOKUP($A353,'Abentojra M'!$J$1:$P$48,7,0),"")</f>
        <v/>
      </c>
      <c r="S353" s="14">
        <f>IFERROR(VLOOKUP($A353,'Mordownik M'!$P$5:$V$54,7,0),"")</f>
        <v>39.322691674683043</v>
      </c>
      <c r="T353" s="14" t="str">
        <f>IFERROR(VLOOKUP($A353,'XI Kompas M'!$M$1:$S$35,7,0),"")</f>
        <v/>
      </c>
      <c r="U353" s="14" t="str">
        <f>IFERROR(VLOOKUP($A353,'H52 200 M'!$AL$6:$AR$102,7,0),"")</f>
        <v/>
      </c>
      <c r="V353" s="14" t="str">
        <f>IFERROR(VLOOKUP($A353,'XII Szago M'!$AH$2:$AN$67,7,0),"")</f>
        <v/>
      </c>
      <c r="W353" s="14" t="str">
        <f>IFERROR(VLOOKUP($A353,'Masakra TR200 M'!$AN$5:$AT$34,7,0),"")</f>
        <v/>
      </c>
      <c r="X353" s="10">
        <f>IFERROR(LARGE(Z353:AL353,1),0)+IFERROR(LARGE(Z353:AL353,2),0)</f>
        <v>0</v>
      </c>
      <c r="Y353" s="10">
        <f>IFERROR(LARGE(Z353:AL353,3),0)+IFERROR(LARGE(Z353:AL353,4),0)</f>
        <v>0</v>
      </c>
      <c r="Z353" s="14"/>
      <c r="AA353" s="36"/>
      <c r="AB353" s="36"/>
      <c r="AC353" s="14"/>
      <c r="AD353" s="14"/>
      <c r="AE353" s="14"/>
      <c r="AF353" s="36" t="str">
        <f>IFERROR(VLOOKUP($A353,'Pazur M'!$P$3:$V$29,7,0),"")</f>
        <v/>
      </c>
      <c r="AG353" s="14" t="str">
        <f>IFERROR(VLOOKUP($A353,'Szaga TR100 M'!$J$2:$P$25,7,0),"")</f>
        <v/>
      </c>
      <c r="AH353" s="36" t="str">
        <f>IFERROR(VLOOKUP($A353,'Odyseja M'!$G$2:$M$15,7,0),"")</f>
        <v/>
      </c>
      <c r="AI353" s="36" t="str">
        <f>IFERROR(VLOOKUP($A353,'Trudy M'!$K$2:$Q$18,7,0),"")</f>
        <v/>
      </c>
      <c r="AJ353" s="14" t="str">
        <f>IFERROR(VLOOKUP($A353,'H52 100 M'!$AC$6:$AI$201,7,0),"")</f>
        <v/>
      </c>
      <c r="AK353" s="14" t="str">
        <f>IFERROR(VLOOKUP($A353,'Azymut Orient M'!$O$2:$U$23,7,0),"")</f>
        <v/>
      </c>
      <c r="AL353" s="14" t="str">
        <f>IFERROR(VLOOKUP($A353,'Masakra TR100 M'!$AB$5:$AH$14,7,0),"")</f>
        <v/>
      </c>
      <c r="AM353" s="501">
        <f>MIN(COUNT(F353:W353)+MIN(COUNT(Z353:AL353)/2,2),6)</f>
        <v>1</v>
      </c>
      <c r="AN353" s="15">
        <f>COUNTIF(F353:W353,"=100")</f>
        <v>0</v>
      </c>
      <c r="AO353" s="15">
        <f>COUNTIF(Z353:AL353,"=50")</f>
        <v>0</v>
      </c>
    </row>
    <row r="354" spans="1:41">
      <c r="A354">
        <v>646</v>
      </c>
      <c r="B354" s="40" t="str">
        <f>VLOOKUP($A354,id!$C:$H,6,0)</f>
        <v>Kudela Paweł</v>
      </c>
      <c r="C354" s="40">
        <f>VLOOKUP($A354,id!$C:$H,4,0)</f>
        <v>0</v>
      </c>
      <c r="D354" s="2">
        <f>IF(E353=E354,D353,ROW(B352))</f>
        <v>352</v>
      </c>
      <c r="E354" s="11">
        <f>LARGE(F354:Y354,1)+LARGE(F354:Y354,2)+IFERROR(LARGE(F354:Y354,3),0)+IFERROR(LARGE(F354:Y354,4),0)+IFERROR(LARGE(F354:Y354,5),0)+IFERROR(LARGE(F354:Y354,6),0)</f>
        <v>39.19511027651977</v>
      </c>
      <c r="F354" s="14"/>
      <c r="G354" s="14"/>
      <c r="H354" s="14"/>
      <c r="I354" s="14"/>
      <c r="J354" s="37"/>
      <c r="K354" s="16"/>
      <c r="L354" s="14"/>
      <c r="M354" s="14"/>
      <c r="N354" s="14"/>
      <c r="O354" s="14"/>
      <c r="P354" s="14"/>
      <c r="Q354" s="14"/>
      <c r="R354" s="14"/>
      <c r="S354" s="14"/>
      <c r="T354" s="14"/>
      <c r="U354" s="14" t="str">
        <f>IFERROR(VLOOKUP($A354,'H52 200 M'!$AL$6:$AR$102,7,0),"")</f>
        <v/>
      </c>
      <c r="V354" s="14" t="str">
        <f>IFERROR(VLOOKUP($A354,'XII Szago M'!$AH$2:$AN$67,7,0),"")</f>
        <v/>
      </c>
      <c r="W354" s="14" t="str">
        <f>IFERROR(VLOOKUP($A354,'Masakra TR200 M'!$AN$5:$AT$34,7,0),"")</f>
        <v/>
      </c>
      <c r="X354" s="10">
        <f>IFERROR(LARGE(Z354:AL354,1),0)+IFERROR(LARGE(Z354:AL354,2),0)</f>
        <v>39.19511027651977</v>
      </c>
      <c r="Y354" s="10">
        <f>IFERROR(LARGE(Z354:AL354,3),0)+IFERROR(LARGE(Z354:AL354,4),0)</f>
        <v>0</v>
      </c>
      <c r="Z354" s="14"/>
      <c r="AA354" s="36"/>
      <c r="AB354" s="36"/>
      <c r="AC354" s="14"/>
      <c r="AD354" s="14"/>
      <c r="AE354" s="14"/>
      <c r="AF354" s="36"/>
      <c r="AG354" s="14"/>
      <c r="AH354" s="36"/>
      <c r="AI354" s="36"/>
      <c r="AJ354" s="14">
        <f>IFERROR(VLOOKUP($A354,'H52 100 M'!$AC$6:$AI$201,7,0),"")</f>
        <v>39.19511027651977</v>
      </c>
      <c r="AK354" s="14" t="str">
        <f>IFERROR(VLOOKUP($A354,'Azymut Orient M'!$O$2:$U$23,7,0),"")</f>
        <v/>
      </c>
      <c r="AL354" s="14" t="str">
        <f>IFERROR(VLOOKUP($A354,'Masakra TR100 M'!$AB$5:$AH$14,7,0),"")</f>
        <v/>
      </c>
      <c r="AM354" s="501">
        <f>MIN(COUNT(F354:W354)+MIN(COUNT(Z354:AL354)/2,2),6)</f>
        <v>0.5</v>
      </c>
      <c r="AN354" s="15">
        <f>COUNTIF(F354:W354,"=100")</f>
        <v>0</v>
      </c>
      <c r="AO354" s="15">
        <f>COUNTIF(Z354:AL354,"=50")</f>
        <v>0</v>
      </c>
    </row>
    <row r="355" spans="1:41">
      <c r="A355">
        <v>647</v>
      </c>
      <c r="B355" s="40" t="str">
        <f>VLOOKUP($A355,id!$C:$H,6,0)</f>
        <v>Wulczyński Zbigniew</v>
      </c>
      <c r="C355" s="40" t="str">
        <f>VLOOKUP($A355,id!$C:$H,4,0)</f>
        <v>Masterlease Sport Team</v>
      </c>
      <c r="D355" s="2">
        <f>IF(E354=E355,D354,ROW(B353))</f>
        <v>353</v>
      </c>
      <c r="E355" s="11">
        <f>LARGE(F355:Y355,1)+LARGE(F355:Y355,2)+IFERROR(LARGE(F355:Y355,3),0)+IFERROR(LARGE(F355:Y355,4),0)+IFERROR(LARGE(F355:Y355,5),0)+IFERROR(LARGE(F355:Y355,6),0)</f>
        <v>39.180683867643296</v>
      </c>
      <c r="F355" s="14"/>
      <c r="G355" s="14"/>
      <c r="H355" s="14"/>
      <c r="I355" s="14"/>
      <c r="J355" s="37"/>
      <c r="K355" s="16"/>
      <c r="L355" s="14"/>
      <c r="M355" s="14"/>
      <c r="N355" s="14"/>
      <c r="O355" s="14"/>
      <c r="P355" s="14"/>
      <c r="Q355" s="14"/>
      <c r="R355" s="14"/>
      <c r="S355" s="14"/>
      <c r="T355" s="14"/>
      <c r="U355" s="14" t="str">
        <f>IFERROR(VLOOKUP($A355,'H52 200 M'!$AL$6:$AR$102,7,0),"")</f>
        <v/>
      </c>
      <c r="V355" s="14" t="str">
        <f>IFERROR(VLOOKUP($A355,'XII Szago M'!$AH$2:$AN$67,7,0),"")</f>
        <v/>
      </c>
      <c r="W355" s="14" t="str">
        <f>IFERROR(VLOOKUP($A355,'Masakra TR200 M'!$AN$5:$AT$34,7,0),"")</f>
        <v/>
      </c>
      <c r="X355" s="10">
        <f>IFERROR(LARGE(Z355:AL355,1),0)+IFERROR(LARGE(Z355:AL355,2),0)</f>
        <v>39.180683867643296</v>
      </c>
      <c r="Y355" s="10">
        <f>IFERROR(LARGE(Z355:AL355,3),0)+IFERROR(LARGE(Z355:AL355,4),0)</f>
        <v>0</v>
      </c>
      <c r="Z355" s="14"/>
      <c r="AA355" s="36"/>
      <c r="AB355" s="36"/>
      <c r="AC355" s="14"/>
      <c r="AD355" s="14"/>
      <c r="AE355" s="14"/>
      <c r="AF355" s="36"/>
      <c r="AG355" s="14"/>
      <c r="AH355" s="36"/>
      <c r="AI355" s="36"/>
      <c r="AJ355" s="14">
        <f>IFERROR(VLOOKUP($A355,'H52 100 M'!$AC$6:$AI$201,7,0),"")</f>
        <v>39.180683867643296</v>
      </c>
      <c r="AK355" s="14" t="str">
        <f>IFERROR(VLOOKUP($A355,'Azymut Orient M'!$O$2:$U$23,7,0),"")</f>
        <v/>
      </c>
      <c r="AL355" s="14" t="str">
        <f>IFERROR(VLOOKUP($A355,'Masakra TR100 M'!$AB$5:$AH$14,7,0),"")</f>
        <v/>
      </c>
      <c r="AM355" s="501">
        <f>MIN(COUNT(F355:W355)+MIN(COUNT(Z355:AL355)/2,2),6)</f>
        <v>0.5</v>
      </c>
      <c r="AN355" s="15">
        <f>COUNTIF(F355:W355,"=100")</f>
        <v>0</v>
      </c>
      <c r="AO355" s="15">
        <f>COUNTIF(Z355:AL355,"=50")</f>
        <v>0</v>
      </c>
    </row>
    <row r="356" spans="1:41">
      <c r="A356">
        <v>648</v>
      </c>
      <c r="B356" s="40" t="str">
        <f>VLOOKUP($A356,id!$C:$H,6,0)</f>
        <v>Grodecki Patryk</v>
      </c>
      <c r="C356" s="40" t="str">
        <f>VLOOKUP($A356,id!$C:$H,4,0)</f>
        <v>Dwóch takich co się zgubiło</v>
      </c>
      <c r="D356" s="2">
        <f>IF(E355=E356,D355,ROW(B354))</f>
        <v>354</v>
      </c>
      <c r="E356" s="11">
        <f>LARGE(F356:Y356,1)+LARGE(F356:Y356,2)+IFERROR(LARGE(F356:Y356,3),0)+IFERROR(LARGE(F356:Y356,4),0)+IFERROR(LARGE(F356:Y356,5),0)+IFERROR(LARGE(F356:Y356,6),0)</f>
        <v>39.173474644881153</v>
      </c>
      <c r="F356" s="14"/>
      <c r="G356" s="14"/>
      <c r="H356" s="14"/>
      <c r="I356" s="14"/>
      <c r="J356" s="37"/>
      <c r="K356" s="16"/>
      <c r="L356" s="14"/>
      <c r="M356" s="14"/>
      <c r="N356" s="14"/>
      <c r="O356" s="14"/>
      <c r="P356" s="14"/>
      <c r="Q356" s="14"/>
      <c r="R356" s="14"/>
      <c r="S356" s="14"/>
      <c r="T356" s="14"/>
      <c r="U356" s="14" t="str">
        <f>IFERROR(VLOOKUP($A356,'H52 200 M'!$AL$6:$AR$102,7,0),"")</f>
        <v/>
      </c>
      <c r="V356" s="14" t="str">
        <f>IFERROR(VLOOKUP($A356,'XII Szago M'!$AH$2:$AN$67,7,0),"")</f>
        <v/>
      </c>
      <c r="W356" s="14" t="str">
        <f>IFERROR(VLOOKUP($A356,'Masakra TR200 M'!$AN$5:$AT$34,7,0),"")</f>
        <v/>
      </c>
      <c r="X356" s="10">
        <f>IFERROR(LARGE(Z356:AL356,1),0)+IFERROR(LARGE(Z356:AL356,2),0)</f>
        <v>39.173474644881153</v>
      </c>
      <c r="Y356" s="10">
        <f>IFERROR(LARGE(Z356:AL356,3),0)+IFERROR(LARGE(Z356:AL356,4),0)</f>
        <v>0</v>
      </c>
      <c r="Z356" s="14"/>
      <c r="AA356" s="36"/>
      <c r="AB356" s="36"/>
      <c r="AC356" s="14"/>
      <c r="AD356" s="14"/>
      <c r="AE356" s="14"/>
      <c r="AF356" s="36"/>
      <c r="AG356" s="14"/>
      <c r="AH356" s="36"/>
      <c r="AI356" s="36"/>
      <c r="AJ356" s="14">
        <f>IFERROR(VLOOKUP($A356,'H52 100 M'!$AC$6:$AI$201,7,0),"")</f>
        <v>39.173474644881153</v>
      </c>
      <c r="AK356" s="14" t="str">
        <f>IFERROR(VLOOKUP($A356,'Azymut Orient M'!$O$2:$U$23,7,0),"")</f>
        <v/>
      </c>
      <c r="AL356" s="14" t="str">
        <f>IFERROR(VLOOKUP($A356,'Masakra TR100 M'!$AB$5:$AH$14,7,0),"")</f>
        <v/>
      </c>
      <c r="AM356" s="501">
        <f>MIN(COUNT(F356:W356)+MIN(COUNT(Z356:AL356)/2,2),6)</f>
        <v>0.5</v>
      </c>
      <c r="AN356" s="15">
        <f>COUNTIF(F356:W356,"=100")</f>
        <v>0</v>
      </c>
      <c r="AO356" s="15">
        <f>COUNTIF(Z356:AL356,"=50")</f>
        <v>0</v>
      </c>
    </row>
    <row r="357" spans="1:41">
      <c r="A357">
        <v>235</v>
      </c>
      <c r="B357" s="40" t="str">
        <f>VLOOKUP($A357,id!$C:$H,6,0)</f>
        <v>Marcinkiewicz Grzegorz</v>
      </c>
      <c r="C357" s="40" t="str">
        <f>VLOOKUP($A357,id!$C:$H,4,0)</f>
        <v>Świat Rowerów Racing Team</v>
      </c>
      <c r="D357" s="2">
        <f>IF(E356=E357,D356,ROW(B355))</f>
        <v>355</v>
      </c>
      <c r="E357" s="11">
        <f>LARGE(F357:Y357,1)+LARGE(F357:Y357,2)+IFERROR(LARGE(F357:Y357,3),0)+IFERROR(LARGE(F357:Y357,4),0)+IFERROR(LARGE(F357:Y357,5),0)+IFERROR(LARGE(F357:Y357,6),0)</f>
        <v>39.158340501554953</v>
      </c>
      <c r="F357" s="14"/>
      <c r="G357" s="14" t="str">
        <f>IFERROR(VLOOKUP($A357,'Złoto M'!AO:AU,7,0),"")</f>
        <v/>
      </c>
      <c r="H357" s="14" t="str">
        <f>IFERROR(VLOOKUP($A357,'H51 200 M'!$AL$6:$AS$99,7,0),"")</f>
        <v/>
      </c>
      <c r="I357" s="14" t="str">
        <f>IFERROR(VLOOKUP($A357,'Dymno M'!$BD$3:$BJ$49,7,0),"")</f>
        <v/>
      </c>
      <c r="J357" s="37" t="str">
        <f>IFERROR(VLOOKUP($A357,'X Kompas M'!$L$2:$R$29,7,0),"")</f>
        <v/>
      </c>
      <c r="K357" s="16" t="str">
        <f>IFERROR(VLOOKUP($A357,'Dukty M'!$BH$2:$BN$42,7,0),"")</f>
        <v/>
      </c>
      <c r="L357" s="14" t="str">
        <f>IFERROR(VLOOKUP($A357,'Tropy M'!$O$2:$U$49,7,0),"")</f>
        <v/>
      </c>
      <c r="M357" s="14" t="str">
        <f>IFERROR(VLOOKUP($A357,'Grassor TR300 M'!$CR$4:$CX$37,7,0),"")</f>
        <v/>
      </c>
      <c r="N357" s="14" t="str">
        <f>IFERROR(VLOOKUP($A357,'BO M'!$S$4:$Y$46,7,0),"")</f>
        <v/>
      </c>
      <c r="O357" s="14" t="str">
        <f>IFERROR(VLOOKUP($A357,'Szaga TR150 M'!$J$2:$P$22,7,0),"")</f>
        <v/>
      </c>
      <c r="P357" s="14" t="str">
        <f>IFERROR(VLOOKUP($A357,'Rajd Konwalii M'!$L$2:$R$48,7,0),"")</f>
        <v/>
      </c>
      <c r="Q357" s="14" t="str">
        <f>IFERROR(VLOOKUP($A357,'Korno M'!$BE$1:$BK$53,7,0),"")</f>
        <v/>
      </c>
      <c r="R357" s="14" t="str">
        <f>IFERROR(VLOOKUP($A357,'Abentojra M'!$J$1:$P$48,7,0),"")</f>
        <v/>
      </c>
      <c r="S357" s="14" t="str">
        <f>IFERROR(VLOOKUP($A357,'Mordownik M'!$P$5:$V$54,7,0),"")</f>
        <v/>
      </c>
      <c r="T357" s="14" t="str">
        <f>IFERROR(VLOOKUP($A357,'XI Kompas M'!$M$1:$S$35,7,0),"")</f>
        <v/>
      </c>
      <c r="U357" s="14" t="str">
        <f>IFERROR(VLOOKUP($A357,'H52 200 M'!$AL$6:$AR$102,7,0),"")</f>
        <v/>
      </c>
      <c r="V357" s="14" t="str">
        <f>IFERROR(VLOOKUP($A357,'XII Szago M'!$AH$2:$AN$67,7,0),"")</f>
        <v/>
      </c>
      <c r="W357" s="14" t="str">
        <f>IFERROR(VLOOKUP($A357,'Masakra TR200 M'!$AN$5:$AT$34,7,0),"")</f>
        <v/>
      </c>
      <c r="X357" s="10">
        <f>IFERROR(LARGE(Z357:AL357,1),0)+IFERROR(LARGE(Z357:AL357,2),0)</f>
        <v>39.158340501554953</v>
      </c>
      <c r="Y357" s="10">
        <f>IFERROR(LARGE(Z357:AL357,3),0)+IFERROR(LARGE(Z357:AL357,4),0)</f>
        <v>0</v>
      </c>
      <c r="Z357" s="14" t="str">
        <f>IFERROR(VLOOKUP(A357,'Wiosenne 360 M'!$L$2:$R$18,7,0),"")</f>
        <v/>
      </c>
      <c r="AA357" s="36"/>
      <c r="AB357" s="36"/>
      <c r="AC357" s="14">
        <f>IFERROR(VLOOKUP($A357,'H51 100 M'!$AC$6:$AJ$153,7,0),"")</f>
        <v>39.158340501554953</v>
      </c>
      <c r="AD357" s="14" t="str">
        <f>IFERROR(VLOOKUP($A357,'Harce M'!$K$6:$Q$26,7,0),"")</f>
        <v/>
      </c>
      <c r="AE357" s="14" t="str">
        <f>IFERROR(VLOOKUP($A357,'Grassor TR150 M'!$BL$4:$BR$10,7,0),"")</f>
        <v/>
      </c>
      <c r="AF357" s="36" t="str">
        <f>IFERROR(VLOOKUP($A357,'Pazur M'!$P$3:$V$29,7,0),"")</f>
        <v/>
      </c>
      <c r="AG357" s="14" t="str">
        <f>IFERROR(VLOOKUP($A357,'Szaga TR100 M'!$J$2:$P$25,7,0),"")</f>
        <v/>
      </c>
      <c r="AH357" s="36" t="str">
        <f>IFERROR(VLOOKUP($A357,'Odyseja M'!$G$2:$M$15,7,0),"")</f>
        <v/>
      </c>
      <c r="AI357" s="36" t="str">
        <f>IFERROR(VLOOKUP($A357,'Trudy M'!$K$2:$Q$18,7,0),"")</f>
        <v/>
      </c>
      <c r="AJ357" s="14" t="str">
        <f>IFERROR(VLOOKUP($A357,'H52 100 M'!$AC$6:$AI$201,7,0),"")</f>
        <v/>
      </c>
      <c r="AK357" s="14" t="str">
        <f>IFERROR(VLOOKUP($A357,'Azymut Orient M'!$O$2:$U$23,7,0),"")</f>
        <v/>
      </c>
      <c r="AL357" s="14" t="str">
        <f>IFERROR(VLOOKUP($A357,'Masakra TR100 M'!$AB$5:$AH$14,7,0),"")</f>
        <v/>
      </c>
      <c r="AM357" s="501">
        <f>MIN(COUNT(F357:W357)+MIN(COUNT(Z357:AL357)/2,2),6)</f>
        <v>0.5</v>
      </c>
      <c r="AN357" s="15">
        <f>COUNTIF(F357:W357,"=100")</f>
        <v>0</v>
      </c>
      <c r="AO357" s="15">
        <f>COUNTIF(Z357:AL357,"=50")</f>
        <v>0</v>
      </c>
    </row>
    <row r="358" spans="1:41">
      <c r="A358">
        <v>649</v>
      </c>
      <c r="B358" s="40" t="str">
        <f>VLOOKUP($A358,id!$C:$H,6,0)</f>
        <v>Mroczek Tomasz</v>
      </c>
      <c r="C358" s="40" t="str">
        <f>VLOOKUP($A358,id!$C:$H,4,0)</f>
        <v>Dwóch takich co się zgubiło</v>
      </c>
      <c r="D358" s="2">
        <f>IF(E357=E358,D357,ROW(B356))</f>
        <v>356</v>
      </c>
      <c r="E358" s="11">
        <f>LARGE(F358:Y358,1)+LARGE(F358:Y358,2)+IFERROR(LARGE(F358:Y358,3),0)+IFERROR(LARGE(F358:Y358,4),0)+IFERROR(LARGE(F358:Y358,5),0)+IFERROR(LARGE(F358:Y358,6),0)</f>
        <v>39.148983119414531</v>
      </c>
      <c r="F358" s="14"/>
      <c r="G358" s="14"/>
      <c r="H358" s="14"/>
      <c r="I358" s="14"/>
      <c r="J358" s="37"/>
      <c r="K358" s="16"/>
      <c r="L358" s="14"/>
      <c r="M358" s="14"/>
      <c r="N358" s="14"/>
      <c r="O358" s="14"/>
      <c r="P358" s="14"/>
      <c r="Q358" s="14"/>
      <c r="R358" s="14"/>
      <c r="S358" s="14"/>
      <c r="T358" s="14"/>
      <c r="U358" s="14" t="str">
        <f>IFERROR(VLOOKUP($A358,'H52 200 M'!$AL$6:$AR$102,7,0),"")</f>
        <v/>
      </c>
      <c r="V358" s="14" t="str">
        <f>IFERROR(VLOOKUP($A358,'XII Szago M'!$AH$2:$AN$67,7,0),"")</f>
        <v/>
      </c>
      <c r="W358" s="14" t="str">
        <f>IFERROR(VLOOKUP($A358,'Masakra TR200 M'!$AN$5:$AT$34,7,0),"")</f>
        <v/>
      </c>
      <c r="X358" s="10">
        <f>IFERROR(LARGE(Z358:AL358,1),0)+IFERROR(LARGE(Z358:AL358,2),0)</f>
        <v>39.148983119414531</v>
      </c>
      <c r="Y358" s="10">
        <f>IFERROR(LARGE(Z358:AL358,3),0)+IFERROR(LARGE(Z358:AL358,4),0)</f>
        <v>0</v>
      </c>
      <c r="Z358" s="14"/>
      <c r="AA358" s="36"/>
      <c r="AB358" s="36"/>
      <c r="AC358" s="14"/>
      <c r="AD358" s="14"/>
      <c r="AE358" s="14"/>
      <c r="AF358" s="36"/>
      <c r="AG358" s="14"/>
      <c r="AH358" s="36"/>
      <c r="AI358" s="36"/>
      <c r="AJ358" s="14">
        <f>IFERROR(VLOOKUP($A358,'H52 100 M'!$AC$6:$AI$201,7,0),"")</f>
        <v>39.148983119414531</v>
      </c>
      <c r="AK358" s="14" t="str">
        <f>IFERROR(VLOOKUP($A358,'Azymut Orient M'!$O$2:$U$23,7,0),"")</f>
        <v/>
      </c>
      <c r="AL358" s="14" t="str">
        <f>IFERROR(VLOOKUP($A358,'Masakra TR100 M'!$AB$5:$AH$14,7,0),"")</f>
        <v/>
      </c>
      <c r="AM358" s="501">
        <f>MIN(COUNT(F358:W358)+MIN(COUNT(Z358:AL358)/2,2),6)</f>
        <v>0.5</v>
      </c>
      <c r="AN358" s="15">
        <f>COUNTIF(F358:W358,"=100")</f>
        <v>0</v>
      </c>
      <c r="AO358" s="15">
        <f>COUNTIF(Z358:AL358,"=50")</f>
        <v>0</v>
      </c>
    </row>
    <row r="359" spans="1:41">
      <c r="A359">
        <v>345</v>
      </c>
      <c r="B359" s="40" t="str">
        <f>VLOOKUP($A359,id!$C:$H,6,0)</f>
        <v>Stępień Karol</v>
      </c>
      <c r="C359" s="40">
        <f>VLOOKUP($A359,id!$C:$H,4,0)</f>
        <v>0</v>
      </c>
      <c r="D359" s="2">
        <f>IF(E358=E359,D358,ROW(B357))</f>
        <v>357</v>
      </c>
      <c r="E359" s="11">
        <f>LARGE(F359:Y359,1)+LARGE(F359:Y359,2)+IFERROR(LARGE(F359:Y359,3),0)+IFERROR(LARGE(F359:Y359,4),0)+IFERROR(LARGE(F359:Y359,5),0)+IFERROR(LARGE(F359:Y359,6),0)</f>
        <v>38.984795842371419</v>
      </c>
      <c r="F359" s="14"/>
      <c r="G359" s="14" t="str">
        <f>IFERROR(VLOOKUP($A359,'Złoto M'!AO:AU,7,0),"")</f>
        <v/>
      </c>
      <c r="H359" s="14" t="str">
        <f>IFERROR(VLOOKUP($A359,'H51 200 M'!$AL$6:$AS$99,7,0),"")</f>
        <v/>
      </c>
      <c r="I359" s="14" t="str">
        <f>IFERROR(VLOOKUP($A359,'Dymno M'!$BD$3:$BJ$49,7,0),"")</f>
        <v/>
      </c>
      <c r="J359" s="37" t="str">
        <f>IFERROR(VLOOKUP($A359,'X Kompas M'!$L$2:$R$29,7,0),"")</f>
        <v/>
      </c>
      <c r="K359" s="16" t="str">
        <f>IFERROR(VLOOKUP($A359,'Dukty M'!$BH$2:$BN$42,7,0),"")</f>
        <v/>
      </c>
      <c r="L359" s="14" t="str">
        <f>IFERROR(VLOOKUP($A359,'Tropy M'!$O$2:$U$49,7,0),"")</f>
        <v/>
      </c>
      <c r="M359" s="14" t="str">
        <f>IFERROR(VLOOKUP($A359,'Grassor TR300 M'!$CR$4:$CX$37,7,0),"")</f>
        <v/>
      </c>
      <c r="N359" s="14" t="str">
        <f>IFERROR(VLOOKUP($A359,'BO M'!$S$4:$Y$46,7,0),"")</f>
        <v/>
      </c>
      <c r="O359" s="14" t="str">
        <f>IFERROR(VLOOKUP($A359,'Szaga TR150 M'!$J$2:$P$22,7,0),"")</f>
        <v/>
      </c>
      <c r="P359" s="14" t="str">
        <f>IFERROR(VLOOKUP($A359,'Rajd Konwalii M'!$L$2:$R$48,7,0),"")</f>
        <v/>
      </c>
      <c r="Q359" s="14" t="str">
        <f>IFERROR(VLOOKUP($A359,'Korno M'!$BE$1:$BK$53,7,0),"")</f>
        <v/>
      </c>
      <c r="R359" s="14" t="str">
        <f>IFERROR(VLOOKUP($A359,'Abentojra M'!$J$1:$P$48,7,0),"")</f>
        <v/>
      </c>
      <c r="S359" s="14" t="str">
        <f>IFERROR(VLOOKUP($A359,'Mordownik M'!$P$5:$V$54,7,0),"")</f>
        <v/>
      </c>
      <c r="T359" s="14" t="str">
        <f>IFERROR(VLOOKUP($A359,'XI Kompas M'!$M$1:$S$35,7,0),"")</f>
        <v/>
      </c>
      <c r="U359" s="14" t="str">
        <f>IFERROR(VLOOKUP($A359,'H52 200 M'!$AL$6:$AR$102,7,0),"")</f>
        <v/>
      </c>
      <c r="V359" s="14" t="str">
        <f>IFERROR(VLOOKUP($A359,'XII Szago M'!$AH$2:$AN$67,7,0),"")</f>
        <v/>
      </c>
      <c r="W359" s="14" t="str">
        <f>IFERROR(VLOOKUP($A359,'Masakra TR200 M'!$AN$5:$AT$34,7,0),"")</f>
        <v/>
      </c>
      <c r="X359" s="10">
        <f>IFERROR(LARGE(Z359:AL359,1),0)+IFERROR(LARGE(Z359:AL359,2),0)</f>
        <v>38.984795842371419</v>
      </c>
      <c r="Y359" s="10">
        <f>IFERROR(LARGE(Z359:AL359,3),0)+IFERROR(LARGE(Z359:AL359,4),0)</f>
        <v>0</v>
      </c>
      <c r="Z359" s="14" t="str">
        <f>IFERROR(VLOOKUP(A359,'Wiosenne 360 M'!$L$2:$R$18,7,0),"")</f>
        <v/>
      </c>
      <c r="AA359" s="36"/>
      <c r="AB359" s="36"/>
      <c r="AC359" s="14">
        <f>IFERROR(VLOOKUP($A359,'H51 100 M'!$AC$6:$AJ$153,7,0),"")</f>
        <v>3.6111209013552403</v>
      </c>
      <c r="AD359" s="14" t="str">
        <f>IFERROR(VLOOKUP($A359,'Harce M'!$K$6:$Q$26,7,0),"")</f>
        <v/>
      </c>
      <c r="AE359" s="14" t="str">
        <f>IFERROR(VLOOKUP($A359,'Grassor TR150 M'!$BL$4:$BR$10,7,0),"")</f>
        <v/>
      </c>
      <c r="AF359" s="36" t="str">
        <f>IFERROR(VLOOKUP($A359,'Pazur M'!$P$3:$V$29,7,0),"")</f>
        <v/>
      </c>
      <c r="AG359" s="14" t="str">
        <f>IFERROR(VLOOKUP($A359,'Szaga TR100 M'!$J$2:$P$25,7,0),"")</f>
        <v/>
      </c>
      <c r="AH359" s="36" t="str">
        <f>IFERROR(VLOOKUP($A359,'Odyseja M'!$G$2:$M$15,7,0),"")</f>
        <v/>
      </c>
      <c r="AI359" s="36" t="str">
        <f>IFERROR(VLOOKUP($A359,'Trudy M'!$K$2:$Q$18,7,0),"")</f>
        <v/>
      </c>
      <c r="AJ359" s="14">
        <f>IFERROR(VLOOKUP($A359,'H52 100 M'!$AC$6:$AI$201,7,0),"")</f>
        <v>35.373674941016176</v>
      </c>
      <c r="AK359" s="14" t="str">
        <f>IFERROR(VLOOKUP($A359,'Azymut Orient M'!$O$2:$U$23,7,0),"")</f>
        <v/>
      </c>
      <c r="AL359" s="14" t="str">
        <f>IFERROR(VLOOKUP($A359,'Masakra TR100 M'!$AB$5:$AH$14,7,0),"")</f>
        <v/>
      </c>
      <c r="AM359" s="501">
        <f>MIN(COUNT(F359:W359)+MIN(COUNT(Z359:AL359)/2,2),6)</f>
        <v>1</v>
      </c>
      <c r="AN359" s="15">
        <f>COUNTIF(F359:W359,"=100")</f>
        <v>0</v>
      </c>
      <c r="AO359" s="15">
        <f>COUNTIF(Z359:AL359,"=50")</f>
        <v>0</v>
      </c>
    </row>
    <row r="360" spans="1:41">
      <c r="A360">
        <v>238</v>
      </c>
      <c r="B360" s="40" t="str">
        <f>VLOOKUP($A360,id!$C:$H,6,0)</f>
        <v>Ślósarczyk Maciej</v>
      </c>
      <c r="C360" s="40" t="str">
        <f>VLOOKUP($A360,id!$C:$H,4,0)</f>
        <v>SKPT Gdańsk / Comarch Team</v>
      </c>
      <c r="D360" s="2">
        <f>IF(E359=E360,D359,ROW(B358))</f>
        <v>358</v>
      </c>
      <c r="E360" s="11">
        <f>LARGE(F360:Y360,1)+LARGE(F360:Y360,2)+IFERROR(LARGE(F360:Y360,3),0)+IFERROR(LARGE(F360:Y360,4),0)+IFERROR(LARGE(F360:Y360,5),0)+IFERROR(LARGE(F360:Y360,6),0)</f>
        <v>38.976520565087107</v>
      </c>
      <c r="F360" s="14"/>
      <c r="G360" s="14" t="str">
        <f>IFERROR(VLOOKUP($A360,'Złoto M'!AO:AU,7,0),"")</f>
        <v/>
      </c>
      <c r="H360" s="14" t="str">
        <f>IFERROR(VLOOKUP($A360,'H51 200 M'!$AL$6:$AS$99,7,0),"")</f>
        <v/>
      </c>
      <c r="I360" s="14" t="str">
        <f>IFERROR(VLOOKUP($A360,'Dymno M'!$BD$3:$BJ$49,7,0),"")</f>
        <v/>
      </c>
      <c r="J360" s="37" t="str">
        <f>IFERROR(VLOOKUP($A360,'X Kompas M'!$L$2:$R$29,7,0),"")</f>
        <v/>
      </c>
      <c r="K360" s="16" t="str">
        <f>IFERROR(VLOOKUP($A360,'Dukty M'!$BH$2:$BN$42,7,0),"")</f>
        <v/>
      </c>
      <c r="L360" s="14" t="str">
        <f>IFERROR(VLOOKUP($A360,'Tropy M'!$O$2:$U$49,7,0),"")</f>
        <v/>
      </c>
      <c r="M360" s="14" t="str">
        <f>IFERROR(VLOOKUP($A360,'Grassor TR300 M'!$CR$4:$CX$37,7,0),"")</f>
        <v/>
      </c>
      <c r="N360" s="14" t="str">
        <f>IFERROR(VLOOKUP($A360,'BO M'!$S$4:$Y$46,7,0),"")</f>
        <v/>
      </c>
      <c r="O360" s="14" t="str">
        <f>IFERROR(VLOOKUP($A360,'Szaga TR150 M'!$J$2:$P$22,7,0),"")</f>
        <v/>
      </c>
      <c r="P360" s="14" t="str">
        <f>IFERROR(VLOOKUP($A360,'Rajd Konwalii M'!$L$2:$R$48,7,0),"")</f>
        <v/>
      </c>
      <c r="Q360" s="14" t="str">
        <f>IFERROR(VLOOKUP($A360,'Korno M'!$BE$1:$BK$53,7,0),"")</f>
        <v/>
      </c>
      <c r="R360" s="14" t="str">
        <f>IFERROR(VLOOKUP($A360,'Abentojra M'!$J$1:$P$48,7,0),"")</f>
        <v/>
      </c>
      <c r="S360" s="14" t="str">
        <f>IFERROR(VLOOKUP($A360,'Mordownik M'!$P$5:$V$54,7,0),"")</f>
        <v/>
      </c>
      <c r="T360" s="14" t="str">
        <f>IFERROR(VLOOKUP($A360,'XI Kompas M'!$M$1:$S$35,7,0),"")</f>
        <v/>
      </c>
      <c r="U360" s="14" t="str">
        <f>IFERROR(VLOOKUP($A360,'H52 200 M'!$AL$6:$AR$102,7,0),"")</f>
        <v/>
      </c>
      <c r="V360" s="14" t="str">
        <f>IFERROR(VLOOKUP($A360,'XII Szago M'!$AH$2:$AN$67,7,0),"")</f>
        <v/>
      </c>
      <c r="W360" s="14" t="str">
        <f>IFERROR(VLOOKUP($A360,'Masakra TR200 M'!$AN$5:$AT$34,7,0),"")</f>
        <v/>
      </c>
      <c r="X360" s="10">
        <f>IFERROR(LARGE(Z360:AL360,1),0)+IFERROR(LARGE(Z360:AL360,2),0)</f>
        <v>38.976520565087107</v>
      </c>
      <c r="Y360" s="10">
        <f>IFERROR(LARGE(Z360:AL360,3),0)+IFERROR(LARGE(Z360:AL360,4),0)</f>
        <v>0</v>
      </c>
      <c r="Z360" s="14" t="str">
        <f>IFERROR(VLOOKUP(A360,'Wiosenne 360 M'!$L$2:$R$18,7,0),"")</f>
        <v/>
      </c>
      <c r="AA360" s="36"/>
      <c r="AB360" s="36"/>
      <c r="AC360" s="14">
        <f>IFERROR(VLOOKUP($A360,'H51 100 M'!$AC$6:$AJ$153,7,0),"")</f>
        <v>38.976520565087107</v>
      </c>
      <c r="AD360" s="14" t="str">
        <f>IFERROR(VLOOKUP($A360,'Harce M'!$K$6:$Q$26,7,0),"")</f>
        <v/>
      </c>
      <c r="AE360" s="14" t="str">
        <f>IFERROR(VLOOKUP($A360,'Grassor TR150 M'!$BL$4:$BR$10,7,0),"")</f>
        <v/>
      </c>
      <c r="AF360" s="36" t="str">
        <f>IFERROR(VLOOKUP($A360,'Pazur M'!$P$3:$V$29,7,0),"")</f>
        <v/>
      </c>
      <c r="AG360" s="14" t="str">
        <f>IFERROR(VLOOKUP($A360,'Szaga TR100 M'!$J$2:$P$25,7,0),"")</f>
        <v/>
      </c>
      <c r="AH360" s="36" t="str">
        <f>IFERROR(VLOOKUP($A360,'Odyseja M'!$G$2:$M$15,7,0),"")</f>
        <v/>
      </c>
      <c r="AI360" s="36" t="str">
        <f>IFERROR(VLOOKUP($A360,'Trudy M'!$K$2:$Q$18,7,0),"")</f>
        <v/>
      </c>
      <c r="AJ360" s="14" t="str">
        <f>IFERROR(VLOOKUP($A360,'H52 100 M'!$AC$6:$AI$201,7,0),"")</f>
        <v/>
      </c>
      <c r="AK360" s="14" t="str">
        <f>IFERROR(VLOOKUP($A360,'Azymut Orient M'!$O$2:$U$23,7,0),"")</f>
        <v/>
      </c>
      <c r="AL360" s="14" t="str">
        <f>IFERROR(VLOOKUP($A360,'Masakra TR100 M'!$AB$5:$AH$14,7,0),"")</f>
        <v/>
      </c>
      <c r="AM360" s="501">
        <f>MIN(COUNT(F360:W360)+MIN(COUNT(Z360:AL360)/2,2),6)</f>
        <v>0.5</v>
      </c>
      <c r="AN360" s="15">
        <f>COUNTIF(F360:W360,"=100")</f>
        <v>0</v>
      </c>
      <c r="AO360" s="15">
        <f>COUNTIF(Z360:AL360,"=50")</f>
        <v>0</v>
      </c>
    </row>
    <row r="361" spans="1:41">
      <c r="A361">
        <v>594</v>
      </c>
      <c r="B361" s="40" t="str">
        <f>VLOOKUP($A361,id!$C:$H,6,0)</f>
        <v>Dudak Roman</v>
      </c>
      <c r="C361" s="40" t="str">
        <f>VLOOKUP($A361,id!$C:$H,4,0)</f>
        <v>MTB4Fun</v>
      </c>
      <c r="D361" s="2">
        <f>IF(E360=E361,D360,ROW(B359))</f>
        <v>359</v>
      </c>
      <c r="E361" s="11">
        <f>LARGE(F361:Y361,1)+LARGE(F361:Y361,2)+IFERROR(LARGE(F361:Y361,3),0)+IFERROR(LARGE(F361:Y361,4),0)+IFERROR(LARGE(F361:Y361,5),0)+IFERROR(LARGE(F361:Y361,6),0)</f>
        <v>38.464963797351473</v>
      </c>
      <c r="F361" s="14"/>
      <c r="G361" s="14"/>
      <c r="H361" s="14"/>
      <c r="I361" s="14"/>
      <c r="J361" s="37"/>
      <c r="K361" s="16"/>
      <c r="L361" s="14"/>
      <c r="M361" s="14"/>
      <c r="N361" s="14"/>
      <c r="O361" s="14"/>
      <c r="P361" s="14"/>
      <c r="Q361" s="14"/>
      <c r="R361" s="14"/>
      <c r="S361" s="14"/>
      <c r="T361" s="14"/>
      <c r="U361" s="14">
        <f>IFERROR(VLOOKUP($A361,'H52 200 M'!$AL$6:$AR$102,7,0),"")</f>
        <v>38.464963797351473</v>
      </c>
      <c r="V361" s="14" t="str">
        <f>IFERROR(VLOOKUP($A361,'XII Szago M'!$AH$2:$AN$67,7,0),"")</f>
        <v/>
      </c>
      <c r="W361" s="14" t="str">
        <f>IFERROR(VLOOKUP($A361,'Masakra TR200 M'!$AN$5:$AT$34,7,0),"")</f>
        <v/>
      </c>
      <c r="X361" s="10">
        <f>IFERROR(LARGE(Z361:AL361,1),0)+IFERROR(LARGE(Z361:AL361,2),0)</f>
        <v>0</v>
      </c>
      <c r="Y361" s="10">
        <f>IFERROR(LARGE(Z361:AL361,3),0)+IFERROR(LARGE(Z361:AL361,4),0)</f>
        <v>0</v>
      </c>
      <c r="Z361" s="14"/>
      <c r="AA361" s="36"/>
      <c r="AB361" s="36"/>
      <c r="AC361" s="14"/>
      <c r="AD361" s="14"/>
      <c r="AE361" s="14"/>
      <c r="AF361" s="36"/>
      <c r="AG361" s="14"/>
      <c r="AH361" s="36"/>
      <c r="AI361" s="36"/>
      <c r="AJ361" s="14" t="str">
        <f>IFERROR(VLOOKUP($A361,'H52 100 M'!$AC$6:$AI$201,7,0),"")</f>
        <v/>
      </c>
      <c r="AK361" s="14" t="str">
        <f>IFERROR(VLOOKUP($A361,'Azymut Orient M'!$O$2:$U$23,7,0),"")</f>
        <v/>
      </c>
      <c r="AL361" s="14" t="str">
        <f>IFERROR(VLOOKUP($A361,'Masakra TR100 M'!$AB$5:$AH$14,7,0),"")</f>
        <v/>
      </c>
      <c r="AM361" s="501">
        <f>MIN(COUNT(F361:W361)+MIN(COUNT(Z361:AL361)/2,2),6)</f>
        <v>1</v>
      </c>
      <c r="AN361" s="15">
        <f>COUNTIF(F361:W361,"=100")</f>
        <v>0</v>
      </c>
      <c r="AO361" s="15">
        <f>COUNTIF(Z361:AL361,"=50")</f>
        <v>0</v>
      </c>
    </row>
    <row r="362" spans="1:41">
      <c r="A362">
        <v>595</v>
      </c>
      <c r="B362" s="40" t="str">
        <f>VLOOKUP($A362,id!$C:$H,6,0)</f>
        <v>Bossy PaweŁ</v>
      </c>
      <c r="C362" s="40" t="str">
        <f>VLOOKUP($A362,id!$C:$H,4,0)</f>
        <v>MTB4FUN</v>
      </c>
      <c r="D362" s="2">
        <f>IF(E361=E362,D361,ROW(B360))</f>
        <v>360</v>
      </c>
      <c r="E362" s="11">
        <f>LARGE(F362:Y362,1)+LARGE(F362:Y362,2)+IFERROR(LARGE(F362:Y362,3),0)+IFERROR(LARGE(F362:Y362,4),0)+IFERROR(LARGE(F362:Y362,5),0)+IFERROR(LARGE(F362:Y362,6),0)</f>
        <v>38.45283444865489</v>
      </c>
      <c r="F362" s="14"/>
      <c r="G362" s="14"/>
      <c r="H362" s="14"/>
      <c r="I362" s="14"/>
      <c r="J362" s="37"/>
      <c r="K362" s="16"/>
      <c r="L362" s="14"/>
      <c r="M362" s="14"/>
      <c r="N362" s="14"/>
      <c r="O362" s="14"/>
      <c r="P362" s="14"/>
      <c r="Q362" s="14"/>
      <c r="R362" s="14"/>
      <c r="S362" s="14"/>
      <c r="T362" s="14"/>
      <c r="U362" s="14">
        <f>IFERROR(VLOOKUP($A362,'H52 200 M'!$AL$6:$AR$102,7,0),"")</f>
        <v>38.45283444865489</v>
      </c>
      <c r="V362" s="14" t="str">
        <f>IFERROR(VLOOKUP($A362,'XII Szago M'!$AH$2:$AN$67,7,0),"")</f>
        <v/>
      </c>
      <c r="W362" s="14" t="str">
        <f>IFERROR(VLOOKUP($A362,'Masakra TR200 M'!$AN$5:$AT$34,7,0),"")</f>
        <v/>
      </c>
      <c r="X362" s="10">
        <f>IFERROR(LARGE(Z362:AL362,1),0)+IFERROR(LARGE(Z362:AL362,2),0)</f>
        <v>0</v>
      </c>
      <c r="Y362" s="10">
        <f>IFERROR(LARGE(Z362:AL362,3),0)+IFERROR(LARGE(Z362:AL362,4),0)</f>
        <v>0</v>
      </c>
      <c r="Z362" s="14"/>
      <c r="AA362" s="36"/>
      <c r="AB362" s="36"/>
      <c r="AC362" s="14"/>
      <c r="AD362" s="14"/>
      <c r="AE362" s="14"/>
      <c r="AF362" s="36"/>
      <c r="AG362" s="14"/>
      <c r="AH362" s="36"/>
      <c r="AI362" s="36"/>
      <c r="AJ362" s="14" t="str">
        <f>IFERROR(VLOOKUP($A362,'H52 100 M'!$AC$6:$AI$201,7,0),"")</f>
        <v/>
      </c>
      <c r="AK362" s="14" t="str">
        <f>IFERROR(VLOOKUP($A362,'Azymut Orient M'!$O$2:$U$23,7,0),"")</f>
        <v/>
      </c>
      <c r="AL362" s="14" t="str">
        <f>IFERROR(VLOOKUP($A362,'Masakra TR100 M'!$AB$5:$AH$14,7,0),"")</f>
        <v/>
      </c>
      <c r="AM362" s="501">
        <f>MIN(COUNT(F362:W362)+MIN(COUNT(Z362:AL362)/2,2),6)</f>
        <v>1</v>
      </c>
      <c r="AN362" s="15">
        <f>COUNTIF(F362:W362,"=100")</f>
        <v>0</v>
      </c>
      <c r="AO362" s="15">
        <f>COUNTIF(Z362:AL362,"=50")</f>
        <v>0</v>
      </c>
    </row>
    <row r="363" spans="1:41">
      <c r="A363">
        <v>596</v>
      </c>
      <c r="B363" s="40" t="str">
        <f>VLOOKUP($A363,id!$C:$H,6,0)</f>
        <v>Piaskowski Michał</v>
      </c>
      <c r="C363" s="40" t="str">
        <f>VLOOKUP($A363,id!$C:$H,4,0)</f>
        <v>MTB4Fun</v>
      </c>
      <c r="D363" s="2">
        <f>IF(E362=E363,D362,ROW(B361))</f>
        <v>361</v>
      </c>
      <c r="E363" s="11">
        <f>LARGE(F363:Y363,1)+LARGE(F363:Y363,2)+IFERROR(LARGE(F363:Y363,3),0)+IFERROR(LARGE(F363:Y363,4),0)+IFERROR(LARGE(F363:Y363,5),0)+IFERROR(LARGE(F363:Y363,6),0)</f>
        <v>38.45190173867239</v>
      </c>
      <c r="F363" s="14"/>
      <c r="G363" s="14"/>
      <c r="H363" s="14"/>
      <c r="I363" s="14"/>
      <c r="J363" s="37"/>
      <c r="K363" s="16"/>
      <c r="L363" s="14"/>
      <c r="M363" s="14"/>
      <c r="N363" s="14"/>
      <c r="O363" s="14"/>
      <c r="P363" s="14"/>
      <c r="Q363" s="14"/>
      <c r="R363" s="14"/>
      <c r="S363" s="14"/>
      <c r="T363" s="14"/>
      <c r="U363" s="14">
        <f>IFERROR(VLOOKUP($A363,'H52 200 M'!$AL$6:$AR$102,7,0),"")</f>
        <v>38.45190173867239</v>
      </c>
      <c r="V363" s="14" t="str">
        <f>IFERROR(VLOOKUP($A363,'XII Szago M'!$AH$2:$AN$67,7,0),"")</f>
        <v/>
      </c>
      <c r="W363" s="14" t="str">
        <f>IFERROR(VLOOKUP($A363,'Masakra TR200 M'!$AN$5:$AT$34,7,0),"")</f>
        <v/>
      </c>
      <c r="X363" s="10">
        <f>IFERROR(LARGE(Z363:AL363,1),0)+IFERROR(LARGE(Z363:AL363,2),0)</f>
        <v>0</v>
      </c>
      <c r="Y363" s="10">
        <f>IFERROR(LARGE(Z363:AL363,3),0)+IFERROR(LARGE(Z363:AL363,4),0)</f>
        <v>0</v>
      </c>
      <c r="Z363" s="14"/>
      <c r="AA363" s="36"/>
      <c r="AB363" s="36"/>
      <c r="AC363" s="14"/>
      <c r="AD363" s="14"/>
      <c r="AE363" s="14"/>
      <c r="AF363" s="36"/>
      <c r="AG363" s="14"/>
      <c r="AH363" s="36"/>
      <c r="AI363" s="36"/>
      <c r="AJ363" s="14" t="str">
        <f>IFERROR(VLOOKUP($A363,'H52 100 M'!$AC$6:$AI$201,7,0),"")</f>
        <v/>
      </c>
      <c r="AK363" s="14" t="str">
        <f>IFERROR(VLOOKUP($A363,'Azymut Orient M'!$O$2:$U$23,7,0),"")</f>
        <v/>
      </c>
      <c r="AL363" s="14" t="str">
        <f>IFERROR(VLOOKUP($A363,'Masakra TR100 M'!$AB$5:$AH$14,7,0),"")</f>
        <v/>
      </c>
      <c r="AM363" s="501">
        <f>MIN(COUNT(F363:W363)+MIN(COUNT(Z363:AL363)/2,2),6)</f>
        <v>1</v>
      </c>
      <c r="AN363" s="15">
        <f>COUNTIF(F363:W363,"=100")</f>
        <v>0</v>
      </c>
      <c r="AO363" s="15">
        <f>COUNTIF(Z363:AL363,"=50")</f>
        <v>0</v>
      </c>
    </row>
    <row r="364" spans="1:41">
      <c r="A364">
        <v>650</v>
      </c>
      <c r="B364" s="40" t="str">
        <f>VLOOKUP($A364,id!$C:$H,6,0)</f>
        <v>Kummer Adam</v>
      </c>
      <c r="C364" s="40" t="str">
        <f>VLOOKUP($A364,id!$C:$H,4,0)</f>
        <v>GRBS</v>
      </c>
      <c r="D364" s="2">
        <f>IF(E363=E364,D363,ROW(B362))</f>
        <v>362</v>
      </c>
      <c r="E364" s="11">
        <f>LARGE(F364:Y364,1)+LARGE(F364:Y364,2)+IFERROR(LARGE(F364:Y364,3),0)+IFERROR(LARGE(F364:Y364,4),0)+IFERROR(LARGE(F364:Y364,5),0)+IFERROR(LARGE(F364:Y364,6),0)</f>
        <v>38.29825508184927</v>
      </c>
      <c r="F364" s="14"/>
      <c r="G364" s="14"/>
      <c r="H364" s="14"/>
      <c r="I364" s="14"/>
      <c r="J364" s="37"/>
      <c r="K364" s="16"/>
      <c r="L364" s="14"/>
      <c r="M364" s="14"/>
      <c r="N364" s="14"/>
      <c r="O364" s="14"/>
      <c r="P364" s="14"/>
      <c r="Q364" s="14"/>
      <c r="R364" s="14"/>
      <c r="S364" s="14"/>
      <c r="T364" s="14"/>
      <c r="U364" s="14" t="str">
        <f>IFERROR(VLOOKUP($A364,'H52 200 M'!$AL$6:$AR$102,7,0),"")</f>
        <v/>
      </c>
      <c r="V364" s="14" t="str">
        <f>IFERROR(VLOOKUP($A364,'XII Szago M'!$AH$2:$AN$67,7,0),"")</f>
        <v/>
      </c>
      <c r="W364" s="14" t="str">
        <f>IFERROR(VLOOKUP($A364,'Masakra TR200 M'!$AN$5:$AT$34,7,0),"")</f>
        <v/>
      </c>
      <c r="X364" s="10">
        <f>IFERROR(LARGE(Z364:AL364,1),0)+IFERROR(LARGE(Z364:AL364,2),0)</f>
        <v>38.29825508184927</v>
      </c>
      <c r="Y364" s="10">
        <f>IFERROR(LARGE(Z364:AL364,3),0)+IFERROR(LARGE(Z364:AL364,4),0)</f>
        <v>0</v>
      </c>
      <c r="Z364" s="14"/>
      <c r="AA364" s="36"/>
      <c r="AB364" s="36"/>
      <c r="AC364" s="14"/>
      <c r="AD364" s="14"/>
      <c r="AE364" s="14"/>
      <c r="AF364" s="36"/>
      <c r="AG364" s="14"/>
      <c r="AH364" s="36"/>
      <c r="AI364" s="36"/>
      <c r="AJ364" s="14">
        <f>IFERROR(VLOOKUP($A364,'H52 100 M'!$AC$6:$AI$201,7,0),"")</f>
        <v>38.29825508184927</v>
      </c>
      <c r="AK364" s="14" t="str">
        <f>IFERROR(VLOOKUP($A364,'Azymut Orient M'!$O$2:$U$23,7,0),"")</f>
        <v/>
      </c>
      <c r="AL364" s="14" t="str">
        <f>IFERROR(VLOOKUP($A364,'Masakra TR100 M'!$AB$5:$AH$14,7,0),"")</f>
        <v/>
      </c>
      <c r="AM364" s="501">
        <f>MIN(COUNT(F364:W364)+MIN(COUNT(Z364:AL364)/2,2),6)</f>
        <v>0.5</v>
      </c>
      <c r="AN364" s="15">
        <f>COUNTIF(F364:W364,"=100")</f>
        <v>0</v>
      </c>
      <c r="AO364" s="15">
        <f>COUNTIF(Z364:AL364,"=50")</f>
        <v>0</v>
      </c>
    </row>
    <row r="365" spans="1:41">
      <c r="A365">
        <v>651</v>
      </c>
      <c r="B365" s="40" t="str">
        <f>VLOOKUP($A365,id!$C:$H,6,0)</f>
        <v>Ustianowski Przemko</v>
      </c>
      <c r="C365" s="40" t="str">
        <f>VLOOKUP($A365,id!$C:$H,4,0)</f>
        <v>GRBS</v>
      </c>
      <c r="D365" s="2">
        <f>IF(E364=E365,D364,ROW(B363))</f>
        <v>363</v>
      </c>
      <c r="E365" s="11">
        <f>LARGE(F365:Y365,1)+LARGE(F365:Y365,2)+IFERROR(LARGE(F365:Y365,3),0)+IFERROR(LARGE(F365:Y365,4),0)+IFERROR(LARGE(F365:Y365,5),0)+IFERROR(LARGE(F365:Y365,6),0)</f>
        <v>38.296877248524979</v>
      </c>
      <c r="F365" s="14"/>
      <c r="G365" s="14"/>
      <c r="H365" s="14"/>
      <c r="I365" s="14"/>
      <c r="J365" s="37"/>
      <c r="K365" s="16"/>
      <c r="L365" s="14"/>
      <c r="M365" s="14"/>
      <c r="N365" s="14"/>
      <c r="O365" s="14"/>
      <c r="P365" s="14"/>
      <c r="Q365" s="14"/>
      <c r="R365" s="14"/>
      <c r="S365" s="14"/>
      <c r="T365" s="14"/>
      <c r="U365" s="14" t="str">
        <f>IFERROR(VLOOKUP($A365,'H52 200 M'!$AL$6:$AR$102,7,0),"")</f>
        <v/>
      </c>
      <c r="V365" s="14" t="str">
        <f>IFERROR(VLOOKUP($A365,'XII Szago M'!$AH$2:$AN$67,7,0),"")</f>
        <v/>
      </c>
      <c r="W365" s="14" t="str">
        <f>IFERROR(VLOOKUP($A365,'Masakra TR200 M'!$AN$5:$AT$34,7,0),"")</f>
        <v/>
      </c>
      <c r="X365" s="10">
        <f>IFERROR(LARGE(Z365:AL365,1),0)+IFERROR(LARGE(Z365:AL365,2),0)</f>
        <v>38.296877248524979</v>
      </c>
      <c r="Y365" s="10">
        <f>IFERROR(LARGE(Z365:AL365,3),0)+IFERROR(LARGE(Z365:AL365,4),0)</f>
        <v>0</v>
      </c>
      <c r="Z365" s="14"/>
      <c r="AA365" s="36"/>
      <c r="AB365" s="36"/>
      <c r="AC365" s="14"/>
      <c r="AD365" s="14"/>
      <c r="AE365" s="14"/>
      <c r="AF365" s="36"/>
      <c r="AG365" s="14"/>
      <c r="AH365" s="36"/>
      <c r="AI365" s="36"/>
      <c r="AJ365" s="14">
        <f>IFERROR(VLOOKUP($A365,'H52 100 M'!$AC$6:$AI$201,7,0),"")</f>
        <v>38.296877248524979</v>
      </c>
      <c r="AK365" s="14" t="str">
        <f>IFERROR(VLOOKUP($A365,'Azymut Orient M'!$O$2:$U$23,7,0),"")</f>
        <v/>
      </c>
      <c r="AL365" s="14" t="str">
        <f>IFERROR(VLOOKUP($A365,'Masakra TR100 M'!$AB$5:$AH$14,7,0),"")</f>
        <v/>
      </c>
      <c r="AM365" s="501">
        <f>MIN(COUNT(F365:W365)+MIN(COUNT(Z365:AL365)/2,2),6)</f>
        <v>0.5</v>
      </c>
      <c r="AN365" s="15">
        <f>COUNTIF(F365:W365,"=100")</f>
        <v>0</v>
      </c>
      <c r="AO365" s="15">
        <f>COUNTIF(Z365:AL365,"=50")</f>
        <v>0</v>
      </c>
    </row>
    <row r="366" spans="1:41">
      <c r="A366">
        <v>652</v>
      </c>
      <c r="B366" s="40" t="str">
        <f>VLOOKUP($A366,id!$C:$H,6,0)</f>
        <v>Olczak Marcin</v>
      </c>
      <c r="C366" s="40" t="str">
        <f>VLOOKUP($A366,id!$C:$H,4,0)</f>
        <v>GRBS</v>
      </c>
      <c r="D366" s="2">
        <f>IF(E365=E366,D365,ROW(B364))</f>
        <v>364</v>
      </c>
      <c r="E366" s="11">
        <f>LARGE(F366:Y366,1)+LARGE(F366:Y366,2)+IFERROR(LARGE(F366:Y366,3),0)+IFERROR(LARGE(F366:Y366,4),0)+IFERROR(LARGE(F366:Y366,5),0)+IFERROR(LARGE(F366:Y366,6),0)</f>
        <v>38.295499514336093</v>
      </c>
      <c r="F366" s="14"/>
      <c r="G366" s="14"/>
      <c r="H366" s="14"/>
      <c r="I366" s="14"/>
      <c r="J366" s="37"/>
      <c r="K366" s="16"/>
      <c r="L366" s="14"/>
      <c r="M366" s="14"/>
      <c r="N366" s="14"/>
      <c r="O366" s="14"/>
      <c r="P366" s="14"/>
      <c r="Q366" s="14"/>
      <c r="R366" s="14"/>
      <c r="S366" s="14"/>
      <c r="T366" s="14"/>
      <c r="U366" s="14" t="str">
        <f>IFERROR(VLOOKUP($A366,'H52 200 M'!$AL$6:$AR$102,7,0),"")</f>
        <v/>
      </c>
      <c r="V366" s="14" t="str">
        <f>IFERROR(VLOOKUP($A366,'XII Szago M'!$AH$2:$AN$67,7,0),"")</f>
        <v/>
      </c>
      <c r="W366" s="14" t="str">
        <f>IFERROR(VLOOKUP($A366,'Masakra TR200 M'!$AN$5:$AT$34,7,0),"")</f>
        <v/>
      </c>
      <c r="X366" s="10">
        <f>IFERROR(LARGE(Z366:AL366,1),0)+IFERROR(LARGE(Z366:AL366,2),0)</f>
        <v>38.295499514336093</v>
      </c>
      <c r="Y366" s="10">
        <f>IFERROR(LARGE(Z366:AL366,3),0)+IFERROR(LARGE(Z366:AL366,4),0)</f>
        <v>0</v>
      </c>
      <c r="Z366" s="14"/>
      <c r="AA366" s="36"/>
      <c r="AB366" s="36"/>
      <c r="AC366" s="14"/>
      <c r="AD366" s="14"/>
      <c r="AE366" s="14"/>
      <c r="AF366" s="36"/>
      <c r="AG366" s="14"/>
      <c r="AH366" s="36"/>
      <c r="AI366" s="36"/>
      <c r="AJ366" s="14">
        <f>IFERROR(VLOOKUP($A366,'H52 100 M'!$AC$6:$AI$201,7,0),"")</f>
        <v>38.295499514336093</v>
      </c>
      <c r="AK366" s="14" t="str">
        <f>IFERROR(VLOOKUP($A366,'Azymut Orient M'!$O$2:$U$23,7,0),"")</f>
        <v/>
      </c>
      <c r="AL366" s="14" t="str">
        <f>IFERROR(VLOOKUP($A366,'Masakra TR100 M'!$AB$5:$AH$14,7,0),"")</f>
        <v/>
      </c>
      <c r="AM366" s="501">
        <f>MIN(COUNT(F366:W366)+MIN(COUNT(Z366:AL366)/2,2),6)</f>
        <v>0.5</v>
      </c>
      <c r="AN366" s="15">
        <f>COUNTIF(F366:W366,"=100")</f>
        <v>0</v>
      </c>
      <c r="AO366" s="15">
        <f>COUNTIF(Z366:AL366,"=50")</f>
        <v>0</v>
      </c>
    </row>
    <row r="367" spans="1:41">
      <c r="A367">
        <v>653</v>
      </c>
      <c r="B367" s="40" t="str">
        <f>VLOOKUP($A367,id!$C:$H,6,0)</f>
        <v>Musielski Kamil</v>
      </c>
      <c r="C367" s="40" t="str">
        <f>VLOOKUP($A367,id!$C:$H,4,0)</f>
        <v>GRBS</v>
      </c>
      <c r="D367" s="2">
        <f>IF(E366=E367,D366,ROW(B365))</f>
        <v>365</v>
      </c>
      <c r="E367" s="11">
        <f>LARGE(F367:Y367,1)+LARGE(F367:Y367,2)+IFERROR(LARGE(F367:Y367,3),0)+IFERROR(LARGE(F367:Y367,4),0)+IFERROR(LARGE(F367:Y367,5),0)+IFERROR(LARGE(F367:Y367,6),0)</f>
        <v>38.292744343321715</v>
      </c>
      <c r="F367" s="14"/>
      <c r="G367" s="14"/>
      <c r="H367" s="14"/>
      <c r="I367" s="14"/>
      <c r="J367" s="37"/>
      <c r="K367" s="16"/>
      <c r="L367" s="14"/>
      <c r="M367" s="14"/>
      <c r="N367" s="14"/>
      <c r="O367" s="14"/>
      <c r="P367" s="14"/>
      <c r="Q367" s="14"/>
      <c r="R367" s="14"/>
      <c r="S367" s="14"/>
      <c r="T367" s="14"/>
      <c r="U367" s="14" t="str">
        <f>IFERROR(VLOOKUP($A367,'H52 200 M'!$AL$6:$AR$102,7,0),"")</f>
        <v/>
      </c>
      <c r="V367" s="14" t="str">
        <f>IFERROR(VLOOKUP($A367,'XII Szago M'!$AH$2:$AN$67,7,0),"")</f>
        <v/>
      </c>
      <c r="W367" s="14" t="str">
        <f>IFERROR(VLOOKUP($A367,'Masakra TR200 M'!$AN$5:$AT$34,7,0),"")</f>
        <v/>
      </c>
      <c r="X367" s="10">
        <f>IFERROR(LARGE(Z367:AL367,1),0)+IFERROR(LARGE(Z367:AL367,2),0)</f>
        <v>38.292744343321715</v>
      </c>
      <c r="Y367" s="10">
        <f>IFERROR(LARGE(Z367:AL367,3),0)+IFERROR(LARGE(Z367:AL367,4),0)</f>
        <v>0</v>
      </c>
      <c r="Z367" s="14"/>
      <c r="AA367" s="36"/>
      <c r="AB367" s="36"/>
      <c r="AC367" s="14"/>
      <c r="AD367" s="14"/>
      <c r="AE367" s="14"/>
      <c r="AF367" s="36"/>
      <c r="AG367" s="14"/>
      <c r="AH367" s="36"/>
      <c r="AI367" s="36"/>
      <c r="AJ367" s="14">
        <f>IFERROR(VLOOKUP($A367,'H52 100 M'!$AC$6:$AI$201,7,0),"")</f>
        <v>38.292744343321715</v>
      </c>
      <c r="AK367" s="14" t="str">
        <f>IFERROR(VLOOKUP($A367,'Azymut Orient M'!$O$2:$U$23,7,0),"")</f>
        <v/>
      </c>
      <c r="AL367" s="14" t="str">
        <f>IFERROR(VLOOKUP($A367,'Masakra TR100 M'!$AB$5:$AH$14,7,0),"")</f>
        <v/>
      </c>
      <c r="AM367" s="501">
        <f>MIN(COUNT(F367:W367)+MIN(COUNT(Z367:AL367)/2,2),6)</f>
        <v>0.5</v>
      </c>
      <c r="AN367" s="15">
        <f>COUNTIF(F367:W367,"=100")</f>
        <v>0</v>
      </c>
      <c r="AO367" s="15">
        <f>COUNTIF(Z367:AL367,"=50")</f>
        <v>0</v>
      </c>
    </row>
    <row r="368" spans="1:41">
      <c r="A368">
        <v>654</v>
      </c>
      <c r="B368" s="40" t="str">
        <f>VLOOKUP($A368,id!$C:$H,6,0)</f>
        <v>Popek Marcin</v>
      </c>
      <c r="C368" s="40" t="str">
        <f>VLOOKUP($A368,id!$C:$H,4,0)</f>
        <v>GRBS</v>
      </c>
      <c r="D368" s="2">
        <f>IF(E367=E368,D367,ROW(B366))</f>
        <v>366</v>
      </c>
      <c r="E368" s="11">
        <f>LARGE(F368:Y368,1)+LARGE(F368:Y368,2)+IFERROR(LARGE(F368:Y368,3),0)+IFERROR(LARGE(F368:Y368,4),0)+IFERROR(LARGE(F368:Y368,5),0)+IFERROR(LARGE(F368:Y368,6),0)</f>
        <v>38.283104365964192</v>
      </c>
      <c r="F368" s="14"/>
      <c r="G368" s="14"/>
      <c r="H368" s="14"/>
      <c r="I368" s="14"/>
      <c r="J368" s="37"/>
      <c r="K368" s="16"/>
      <c r="L368" s="14"/>
      <c r="M368" s="14"/>
      <c r="N368" s="14"/>
      <c r="O368" s="14"/>
      <c r="P368" s="14"/>
      <c r="Q368" s="14"/>
      <c r="R368" s="14"/>
      <c r="S368" s="14"/>
      <c r="T368" s="14"/>
      <c r="U368" s="14" t="str">
        <f>IFERROR(VLOOKUP($A368,'H52 200 M'!$AL$6:$AR$102,7,0),"")</f>
        <v/>
      </c>
      <c r="V368" s="14" t="str">
        <f>IFERROR(VLOOKUP($A368,'XII Szago M'!$AH$2:$AN$67,7,0),"")</f>
        <v/>
      </c>
      <c r="W368" s="14" t="str">
        <f>IFERROR(VLOOKUP($A368,'Masakra TR200 M'!$AN$5:$AT$34,7,0),"")</f>
        <v/>
      </c>
      <c r="X368" s="10">
        <f>IFERROR(LARGE(Z368:AL368,1),0)+IFERROR(LARGE(Z368:AL368,2),0)</f>
        <v>38.283104365964192</v>
      </c>
      <c r="Y368" s="10">
        <f>IFERROR(LARGE(Z368:AL368,3),0)+IFERROR(LARGE(Z368:AL368,4),0)</f>
        <v>0</v>
      </c>
      <c r="Z368" s="14"/>
      <c r="AA368" s="36"/>
      <c r="AB368" s="36"/>
      <c r="AC368" s="14"/>
      <c r="AD368" s="14"/>
      <c r="AE368" s="14"/>
      <c r="AF368" s="36"/>
      <c r="AG368" s="14"/>
      <c r="AH368" s="36"/>
      <c r="AI368" s="36"/>
      <c r="AJ368" s="14">
        <f>IFERROR(VLOOKUP($A368,'H52 100 M'!$AC$6:$AI$201,7,0),"")</f>
        <v>38.283104365964192</v>
      </c>
      <c r="AK368" s="14" t="str">
        <f>IFERROR(VLOOKUP($A368,'Azymut Orient M'!$O$2:$U$23,7,0),"")</f>
        <v/>
      </c>
      <c r="AL368" s="14" t="str">
        <f>IFERROR(VLOOKUP($A368,'Masakra TR100 M'!$AB$5:$AH$14,7,0),"")</f>
        <v/>
      </c>
      <c r="AM368" s="501">
        <f>MIN(COUNT(F368:W368)+MIN(COUNT(Z368:AL368)/2,2),6)</f>
        <v>0.5</v>
      </c>
      <c r="AN368" s="15">
        <f>COUNTIF(F368:W368,"=100")</f>
        <v>0</v>
      </c>
      <c r="AO368" s="15">
        <f>COUNTIF(Z368:AL368,"=50")</f>
        <v>0</v>
      </c>
    </row>
    <row r="369" spans="1:41">
      <c r="A369">
        <v>655</v>
      </c>
      <c r="B369" s="40" t="str">
        <f>VLOOKUP($A369,id!$C:$H,6,0)</f>
        <v>Jarecki Mariusz</v>
      </c>
      <c r="C369" s="40" t="str">
        <f>VLOOKUP($A369,id!$C:$H,4,0)</f>
        <v>GRBS</v>
      </c>
      <c r="D369" s="2">
        <f>IF(E368=E369,D368,ROW(B367))</f>
        <v>367</v>
      </c>
      <c r="E369" s="11">
        <f>LARGE(F369:Y369,1)+LARGE(F369:Y369,2)+IFERROR(LARGE(F369:Y369,3),0)+IFERROR(LARGE(F369:Y369,4),0)+IFERROR(LARGE(F369:Y369,5),0)+IFERROR(LARGE(F369:Y369,6),0)</f>
        <v>38.281727622541098</v>
      </c>
      <c r="F369" s="14"/>
      <c r="G369" s="14"/>
      <c r="H369" s="14"/>
      <c r="I369" s="14"/>
      <c r="J369" s="37"/>
      <c r="K369" s="16"/>
      <c r="L369" s="14"/>
      <c r="M369" s="14"/>
      <c r="N369" s="14"/>
      <c r="O369" s="14"/>
      <c r="P369" s="14"/>
      <c r="Q369" s="14"/>
      <c r="R369" s="14"/>
      <c r="S369" s="14"/>
      <c r="T369" s="14"/>
      <c r="U369" s="14" t="str">
        <f>IFERROR(VLOOKUP($A369,'H52 200 M'!$AL$6:$AR$102,7,0),"")</f>
        <v/>
      </c>
      <c r="V369" s="14" t="str">
        <f>IFERROR(VLOOKUP($A369,'XII Szago M'!$AH$2:$AN$67,7,0),"")</f>
        <v/>
      </c>
      <c r="W369" s="14" t="str">
        <f>IFERROR(VLOOKUP($A369,'Masakra TR200 M'!$AN$5:$AT$34,7,0),"")</f>
        <v/>
      </c>
      <c r="X369" s="10">
        <f>IFERROR(LARGE(Z369:AL369,1),0)+IFERROR(LARGE(Z369:AL369,2),0)</f>
        <v>38.281727622541098</v>
      </c>
      <c r="Y369" s="10">
        <f>IFERROR(LARGE(Z369:AL369,3),0)+IFERROR(LARGE(Z369:AL369,4),0)</f>
        <v>0</v>
      </c>
      <c r="Z369" s="14"/>
      <c r="AA369" s="36"/>
      <c r="AB369" s="36"/>
      <c r="AC369" s="14"/>
      <c r="AD369" s="14"/>
      <c r="AE369" s="14"/>
      <c r="AF369" s="36"/>
      <c r="AG369" s="14"/>
      <c r="AH369" s="36"/>
      <c r="AI369" s="36"/>
      <c r="AJ369" s="14">
        <f>IFERROR(VLOOKUP($A369,'H52 100 M'!$AC$6:$AI$201,7,0),"")</f>
        <v>38.281727622541098</v>
      </c>
      <c r="AK369" s="14" t="str">
        <f>IFERROR(VLOOKUP($A369,'Azymut Orient M'!$O$2:$U$23,7,0),"")</f>
        <v/>
      </c>
      <c r="AL369" s="14" t="str">
        <f>IFERROR(VLOOKUP($A369,'Masakra TR100 M'!$AB$5:$AH$14,7,0),"")</f>
        <v/>
      </c>
      <c r="AM369" s="501">
        <f>MIN(COUNT(F369:W369)+MIN(COUNT(Z369:AL369)/2,2),6)</f>
        <v>0.5</v>
      </c>
      <c r="AN369" s="15">
        <f>COUNTIF(F369:W369,"=100")</f>
        <v>0</v>
      </c>
      <c r="AO369" s="15">
        <f>COUNTIF(Z369:AL369,"=50")</f>
        <v>0</v>
      </c>
    </row>
    <row r="370" spans="1:41">
      <c r="A370">
        <v>241</v>
      </c>
      <c r="B370" s="40" t="str">
        <f>VLOOKUP($A370,id!$C:$H,6,0)</f>
        <v>Ferdek Przemysław</v>
      </c>
      <c r="C370" s="40" t="str">
        <f>VLOOKUP($A370,id!$C:$H,4,0)</f>
        <v>QoS</v>
      </c>
      <c r="D370" s="2">
        <f>IF(E369=E370,D369,ROW(B368))</f>
        <v>368</v>
      </c>
      <c r="E370" s="11">
        <f>LARGE(F370:Y370,1)+LARGE(F370:Y370,2)+IFERROR(LARGE(F370:Y370,3),0)+IFERROR(LARGE(F370:Y370,4),0)+IFERROR(LARGE(F370:Y370,5),0)+IFERROR(LARGE(F370:Y370,6),0)</f>
        <v>37.645113068922754</v>
      </c>
      <c r="F370" s="14"/>
      <c r="G370" s="14" t="str">
        <f>IFERROR(VLOOKUP($A370,'Złoto M'!AO:AU,7,0),"")</f>
        <v/>
      </c>
      <c r="H370" s="14" t="str">
        <f>IFERROR(VLOOKUP($A370,'H51 200 M'!$AL$6:$AS$99,7,0),"")</f>
        <v/>
      </c>
      <c r="I370" s="14" t="str">
        <f>IFERROR(VLOOKUP($A370,'Dymno M'!$BD$3:$BJ$49,7,0),"")</f>
        <v/>
      </c>
      <c r="J370" s="37" t="str">
        <f>IFERROR(VLOOKUP($A370,'X Kompas M'!$L$2:$R$29,7,0),"")</f>
        <v/>
      </c>
      <c r="K370" s="16" t="str">
        <f>IFERROR(VLOOKUP($A370,'Dukty M'!$BH$2:$BN$42,7,0),"")</f>
        <v/>
      </c>
      <c r="L370" s="14" t="str">
        <f>IFERROR(VLOOKUP($A370,'Tropy M'!$O$2:$U$49,7,0),"")</f>
        <v/>
      </c>
      <c r="M370" s="14" t="str">
        <f>IFERROR(VLOOKUP($A370,'Grassor TR300 M'!$CR$4:$CX$37,7,0),"")</f>
        <v/>
      </c>
      <c r="N370" s="14" t="str">
        <f>IFERROR(VLOOKUP($A370,'BO M'!$S$4:$Y$46,7,0),"")</f>
        <v/>
      </c>
      <c r="O370" s="14" t="str">
        <f>IFERROR(VLOOKUP($A370,'Szaga TR150 M'!$J$2:$P$22,7,0),"")</f>
        <v/>
      </c>
      <c r="P370" s="14" t="str">
        <f>IFERROR(VLOOKUP($A370,'Rajd Konwalii M'!$L$2:$R$48,7,0),"")</f>
        <v/>
      </c>
      <c r="Q370" s="14" t="str">
        <f>IFERROR(VLOOKUP($A370,'Korno M'!$BE$1:$BK$53,7,0),"")</f>
        <v/>
      </c>
      <c r="R370" s="14" t="str">
        <f>IFERROR(VLOOKUP($A370,'Abentojra M'!$J$1:$P$48,7,0),"")</f>
        <v/>
      </c>
      <c r="S370" s="14" t="str">
        <f>IFERROR(VLOOKUP($A370,'Mordownik M'!$P$5:$V$54,7,0),"")</f>
        <v/>
      </c>
      <c r="T370" s="14" t="str">
        <f>IFERROR(VLOOKUP($A370,'XI Kompas M'!$M$1:$S$35,7,0),"")</f>
        <v/>
      </c>
      <c r="U370" s="14" t="str">
        <f>IFERROR(VLOOKUP($A370,'H52 200 M'!$AL$6:$AR$102,7,0),"")</f>
        <v/>
      </c>
      <c r="V370" s="14" t="str">
        <f>IFERROR(VLOOKUP($A370,'XII Szago M'!$AH$2:$AN$67,7,0),"")</f>
        <v/>
      </c>
      <c r="W370" s="14" t="str">
        <f>IFERROR(VLOOKUP($A370,'Masakra TR200 M'!$AN$5:$AT$34,7,0),"")</f>
        <v/>
      </c>
      <c r="X370" s="10">
        <f>IFERROR(LARGE(Z370:AL370,1),0)+IFERROR(LARGE(Z370:AL370,2),0)</f>
        <v>37.645113068922754</v>
      </c>
      <c r="Y370" s="10">
        <f>IFERROR(LARGE(Z370:AL370,3),0)+IFERROR(LARGE(Z370:AL370,4),0)</f>
        <v>0</v>
      </c>
      <c r="Z370" s="14" t="str">
        <f>IFERROR(VLOOKUP(A370,'Wiosenne 360 M'!$L$2:$R$18,7,0),"")</f>
        <v/>
      </c>
      <c r="AA370" s="36"/>
      <c r="AB370" s="36"/>
      <c r="AC370" s="14">
        <f>IFERROR(VLOOKUP($A370,'H51 100 M'!$AC$6:$AJ$153,7,0),"")</f>
        <v>37.645113068922754</v>
      </c>
      <c r="AD370" s="14" t="str">
        <f>IFERROR(VLOOKUP($A370,'Harce M'!$K$6:$Q$26,7,0),"")</f>
        <v/>
      </c>
      <c r="AE370" s="14" t="str">
        <f>IFERROR(VLOOKUP($A370,'Grassor TR150 M'!$BL$4:$BR$10,7,0),"")</f>
        <v/>
      </c>
      <c r="AF370" s="36" t="str">
        <f>IFERROR(VLOOKUP($A370,'Pazur M'!$P$3:$V$29,7,0),"")</f>
        <v/>
      </c>
      <c r="AG370" s="14" t="str">
        <f>IFERROR(VLOOKUP($A370,'Szaga TR100 M'!$J$2:$P$25,7,0),"")</f>
        <v/>
      </c>
      <c r="AH370" s="36" t="str">
        <f>IFERROR(VLOOKUP($A370,'Odyseja M'!$G$2:$M$15,7,0),"")</f>
        <v/>
      </c>
      <c r="AI370" s="36" t="str">
        <f>IFERROR(VLOOKUP($A370,'Trudy M'!$K$2:$Q$18,7,0),"")</f>
        <v/>
      </c>
      <c r="AJ370" s="14" t="str">
        <f>IFERROR(VLOOKUP($A370,'H52 100 M'!$AC$6:$AI$201,7,0),"")</f>
        <v/>
      </c>
      <c r="AK370" s="14" t="str">
        <f>IFERROR(VLOOKUP($A370,'Azymut Orient M'!$O$2:$U$23,7,0),"")</f>
        <v/>
      </c>
      <c r="AL370" s="14" t="str">
        <f>IFERROR(VLOOKUP($A370,'Masakra TR100 M'!$AB$5:$AH$14,7,0),"")</f>
        <v/>
      </c>
      <c r="AM370" s="501">
        <f>MIN(COUNT(F370:W370)+MIN(COUNT(Z370:AL370)/2,2),6)</f>
        <v>0.5</v>
      </c>
      <c r="AN370" s="15">
        <f>COUNTIF(F370:W370,"=100")</f>
        <v>0</v>
      </c>
      <c r="AO370" s="15">
        <f>COUNTIF(Z370:AL370,"=50")</f>
        <v>0</v>
      </c>
    </row>
    <row r="371" spans="1:41">
      <c r="A371">
        <v>524</v>
      </c>
      <c r="B371" s="40" t="str">
        <f>VLOOKUP($A371,id!$C:$H,6,0)</f>
        <v>Turek Darek</v>
      </c>
      <c r="C371" s="40">
        <f>VLOOKUP($A371,id!$C:$H,4,0)</f>
        <v>0</v>
      </c>
      <c r="D371" s="2">
        <f>IF(E370=E371,D370,ROW(B369))</f>
        <v>369</v>
      </c>
      <c r="E371" s="11">
        <f>LARGE(F371:Y371,1)+LARGE(F371:Y371,2)+IFERROR(LARGE(F371:Y371,3),0)+IFERROR(LARGE(F371:Y371,4),0)+IFERROR(LARGE(F371:Y371,5),0)+IFERROR(LARGE(F371:Y371,6),0)</f>
        <v>37.458829445232013</v>
      </c>
      <c r="F371" s="14"/>
      <c r="G371" s="14"/>
      <c r="H371" s="14"/>
      <c r="I371" s="14"/>
      <c r="J371" s="37"/>
      <c r="K371" s="16"/>
      <c r="L371" s="14"/>
      <c r="M371" s="14"/>
      <c r="N371" s="14"/>
      <c r="O371" s="14"/>
      <c r="P371" s="14"/>
      <c r="Q371" s="14">
        <f>IFERROR(VLOOKUP($A371,'Korno M'!$BE$1:$BK$53,7,0),"")</f>
        <v>37.458829445232013</v>
      </c>
      <c r="R371" s="14" t="str">
        <f>IFERROR(VLOOKUP($A371,'Abentojra M'!$J$1:$P$48,7,0),"")</f>
        <v/>
      </c>
      <c r="S371" s="14" t="str">
        <f>IFERROR(VLOOKUP($A371,'Mordownik M'!$P$5:$V$54,7,0),"")</f>
        <v/>
      </c>
      <c r="T371" s="14" t="str">
        <f>IFERROR(VLOOKUP($A371,'XI Kompas M'!$M$1:$S$35,7,0),"")</f>
        <v/>
      </c>
      <c r="U371" s="14" t="str">
        <f>IFERROR(VLOOKUP($A371,'H52 200 M'!$AL$6:$AR$102,7,0),"")</f>
        <v/>
      </c>
      <c r="V371" s="14" t="str">
        <f>IFERROR(VLOOKUP($A371,'XII Szago M'!$AH$2:$AN$67,7,0),"")</f>
        <v/>
      </c>
      <c r="W371" s="14" t="str">
        <f>IFERROR(VLOOKUP($A371,'Masakra TR200 M'!$AN$5:$AT$34,7,0),"")</f>
        <v/>
      </c>
      <c r="X371" s="10">
        <f>IFERROR(LARGE(Z371:AL371,1),0)+IFERROR(LARGE(Z371:AL371,2),0)</f>
        <v>0</v>
      </c>
      <c r="Y371" s="10">
        <f>IFERROR(LARGE(Z371:AL371,3),0)+IFERROR(LARGE(Z371:AL371,4),0)</f>
        <v>0</v>
      </c>
      <c r="Z371" s="14"/>
      <c r="AA371" s="36"/>
      <c r="AB371" s="36"/>
      <c r="AC371" s="14"/>
      <c r="AD371" s="14"/>
      <c r="AE371" s="14"/>
      <c r="AF371" s="36"/>
      <c r="AG371" s="14"/>
      <c r="AH371" s="36"/>
      <c r="AI371" s="36" t="str">
        <f>IFERROR(VLOOKUP($A371,'Trudy M'!$K$2:$Q$18,7,0),"")</f>
        <v/>
      </c>
      <c r="AJ371" s="14" t="str">
        <f>IFERROR(VLOOKUP($A371,'H52 100 M'!$AC$6:$AI$201,7,0),"")</f>
        <v/>
      </c>
      <c r="AK371" s="14" t="str">
        <f>IFERROR(VLOOKUP($A371,'Azymut Orient M'!$O$2:$U$23,7,0),"")</f>
        <v/>
      </c>
      <c r="AL371" s="14" t="str">
        <f>IFERROR(VLOOKUP($A371,'Masakra TR100 M'!$AB$5:$AH$14,7,0),"")</f>
        <v/>
      </c>
      <c r="AM371" s="501">
        <f>MIN(COUNT(F371:W371)+MIN(COUNT(Z371:AL371)/2,2),6)</f>
        <v>1</v>
      </c>
      <c r="AN371" s="15">
        <f>COUNTIF(F371:W371,"=100")</f>
        <v>0</v>
      </c>
      <c r="AO371" s="15">
        <f>COUNTIF(Z371:AL371,"=50")</f>
        <v>0</v>
      </c>
    </row>
    <row r="372" spans="1:41">
      <c r="A372">
        <v>560</v>
      </c>
      <c r="B372" s="40" t="str">
        <f>VLOOKUP($A372,id!$C:$H,6,0)</f>
        <v>Pieniążek Andrzej</v>
      </c>
      <c r="C372" s="40" t="str">
        <f>VLOOKUP($A372,id!$C:$H,4,0)</f>
        <v>Spróbuj Sypciej</v>
      </c>
      <c r="D372" s="2">
        <f>IF(E371=E372,D371,ROW(B370))</f>
        <v>370</v>
      </c>
      <c r="E372" s="11">
        <f>LARGE(F372:Y372,1)+LARGE(F372:Y372,2)+IFERROR(LARGE(F372:Y372,3),0)+IFERROR(LARGE(F372:Y372,4),0)+IFERROR(LARGE(F372:Y372,5),0)+IFERROR(LARGE(F372:Y372,6),0)</f>
        <v>37.391724326121064</v>
      </c>
      <c r="F372" s="14"/>
      <c r="G372" s="14"/>
      <c r="H372" s="14"/>
      <c r="I372" s="14"/>
      <c r="J372" s="37"/>
      <c r="K372" s="16"/>
      <c r="L372" s="14"/>
      <c r="M372" s="14"/>
      <c r="N372" s="14" t="str">
        <f>IFERROR(VLOOKUP($A372,'BO M'!$S$4:$Y$46,7,0),"")</f>
        <v/>
      </c>
      <c r="O372" s="14" t="str">
        <f>IFERROR(VLOOKUP($A372,'Szaga TR150 M'!$J$2:$P$22,7,0),"")</f>
        <v/>
      </c>
      <c r="P372" s="14" t="str">
        <f>IFERROR(VLOOKUP($A372,'Rajd Konwalii M'!$L$2:$R$48,7,0),"")</f>
        <v/>
      </c>
      <c r="Q372" s="14" t="str">
        <f>IFERROR(VLOOKUP($A372,'Korno M'!$BE$1:$BK$53,7,0),"")</f>
        <v/>
      </c>
      <c r="R372" s="14" t="str">
        <f>IFERROR(VLOOKUP($A372,'Abentojra M'!$J$1:$P$48,7,0),"")</f>
        <v/>
      </c>
      <c r="S372" s="14">
        <f>IFERROR(VLOOKUP($A372,'Mordownik M'!$P$5:$V$54,7,0),"")</f>
        <v>37.391724326121064</v>
      </c>
      <c r="T372" s="14" t="str">
        <f>IFERROR(VLOOKUP($A372,'XI Kompas M'!$M$1:$S$35,7,0),"")</f>
        <v/>
      </c>
      <c r="U372" s="14" t="str">
        <f>IFERROR(VLOOKUP($A372,'H52 200 M'!$AL$6:$AR$102,7,0),"")</f>
        <v/>
      </c>
      <c r="V372" s="14" t="str">
        <f>IFERROR(VLOOKUP($A372,'XII Szago M'!$AH$2:$AN$67,7,0),"")</f>
        <v/>
      </c>
      <c r="W372" s="14" t="str">
        <f>IFERROR(VLOOKUP($A372,'Masakra TR200 M'!$AN$5:$AT$34,7,0),"")</f>
        <v/>
      </c>
      <c r="X372" s="10">
        <f>IFERROR(LARGE(Z372:AL372,1),0)+IFERROR(LARGE(Z372:AL372,2),0)</f>
        <v>0</v>
      </c>
      <c r="Y372" s="10">
        <f>IFERROR(LARGE(Z372:AL372,3),0)+IFERROR(LARGE(Z372:AL372,4),0)</f>
        <v>0</v>
      </c>
      <c r="Z372" s="14"/>
      <c r="AA372" s="36"/>
      <c r="AB372" s="36"/>
      <c r="AC372" s="14"/>
      <c r="AD372" s="14"/>
      <c r="AE372" s="14"/>
      <c r="AF372" s="36" t="str">
        <f>IFERROR(VLOOKUP($A372,'Pazur M'!$P$3:$V$29,7,0),"")</f>
        <v/>
      </c>
      <c r="AG372" s="14" t="str">
        <f>IFERROR(VLOOKUP($A372,'Szaga TR100 M'!$J$2:$P$25,7,0),"")</f>
        <v/>
      </c>
      <c r="AH372" s="36" t="str">
        <f>IFERROR(VLOOKUP($A372,'Odyseja M'!$G$2:$M$15,7,0),"")</f>
        <v/>
      </c>
      <c r="AI372" s="36" t="str">
        <f>IFERROR(VLOOKUP($A372,'Trudy M'!$K$2:$Q$18,7,0),"")</f>
        <v/>
      </c>
      <c r="AJ372" s="14" t="str">
        <f>IFERROR(VLOOKUP($A372,'H52 100 M'!$AC$6:$AI$201,7,0),"")</f>
        <v/>
      </c>
      <c r="AK372" s="14" t="str">
        <f>IFERROR(VLOOKUP($A372,'Azymut Orient M'!$O$2:$U$23,7,0),"")</f>
        <v/>
      </c>
      <c r="AL372" s="14" t="str">
        <f>IFERROR(VLOOKUP($A372,'Masakra TR100 M'!$AB$5:$AH$14,7,0),"")</f>
        <v/>
      </c>
      <c r="AM372" s="501">
        <f>MIN(COUNT(F372:W372)+MIN(COUNT(Z372:AL372)/2,2),6)</f>
        <v>1</v>
      </c>
      <c r="AN372" s="15">
        <f>COUNTIF(F372:W372,"=100")</f>
        <v>0</v>
      </c>
      <c r="AO372" s="15">
        <f>COUNTIF(Z372:AL372,"=50")</f>
        <v>0</v>
      </c>
    </row>
    <row r="373" spans="1:41">
      <c r="A373">
        <v>243</v>
      </c>
      <c r="B373" s="40" t="str">
        <f>VLOOKUP($A373,id!$C:$H,6,0)</f>
        <v>Kobus Piotr</v>
      </c>
      <c r="C373" s="40" t="str">
        <f>VLOOKUP($A373,id!$C:$H,4,0)</f>
        <v>Kikuś Team</v>
      </c>
      <c r="D373" s="2">
        <f>IF(E372=E373,D372,ROW(B371))</f>
        <v>371</v>
      </c>
      <c r="E373" s="11">
        <f>LARGE(F373:Y373,1)+LARGE(F373:Y373,2)+IFERROR(LARGE(F373:Y373,3),0)+IFERROR(LARGE(F373:Y373,4),0)+IFERROR(LARGE(F373:Y373,5),0)+IFERROR(LARGE(F373:Y373,6),0)</f>
        <v>37.375268409751179</v>
      </c>
      <c r="F373" s="14"/>
      <c r="G373" s="14" t="str">
        <f>IFERROR(VLOOKUP($A373,'Złoto M'!AO:AU,7,0),"")</f>
        <v/>
      </c>
      <c r="H373" s="14" t="str">
        <f>IFERROR(VLOOKUP($A373,'H51 200 M'!$AL$6:$AS$99,7,0),"")</f>
        <v/>
      </c>
      <c r="I373" s="14" t="str">
        <f>IFERROR(VLOOKUP($A373,'Dymno M'!$BD$3:$BJ$49,7,0),"")</f>
        <v/>
      </c>
      <c r="J373" s="37" t="str">
        <f>IFERROR(VLOOKUP($A373,'X Kompas M'!$L$2:$R$29,7,0),"")</f>
        <v/>
      </c>
      <c r="K373" s="16" t="str">
        <f>IFERROR(VLOOKUP($A373,'Dukty M'!$BH$2:$BN$42,7,0),"")</f>
        <v/>
      </c>
      <c r="L373" s="14" t="str">
        <f>IFERROR(VLOOKUP($A373,'Tropy M'!$O$2:$U$49,7,0),"")</f>
        <v/>
      </c>
      <c r="M373" s="14" t="str">
        <f>IFERROR(VLOOKUP($A373,'Grassor TR300 M'!$CR$4:$CX$37,7,0),"")</f>
        <v/>
      </c>
      <c r="N373" s="14" t="str">
        <f>IFERROR(VLOOKUP($A373,'BO M'!$S$4:$Y$46,7,0),"")</f>
        <v/>
      </c>
      <c r="O373" s="14" t="str">
        <f>IFERROR(VLOOKUP($A373,'Szaga TR150 M'!$J$2:$P$22,7,0),"")</f>
        <v/>
      </c>
      <c r="P373" s="14" t="str">
        <f>IFERROR(VLOOKUP($A373,'Rajd Konwalii M'!$L$2:$R$48,7,0),"")</f>
        <v/>
      </c>
      <c r="Q373" s="14" t="str">
        <f>IFERROR(VLOOKUP($A373,'Korno M'!$BE$1:$BK$53,7,0),"")</f>
        <v/>
      </c>
      <c r="R373" s="14" t="str">
        <f>IFERROR(VLOOKUP($A373,'Abentojra M'!$J$1:$P$48,7,0),"")</f>
        <v/>
      </c>
      <c r="S373" s="14" t="str">
        <f>IFERROR(VLOOKUP($A373,'Mordownik M'!$P$5:$V$54,7,0),"")</f>
        <v/>
      </c>
      <c r="T373" s="14" t="str">
        <f>IFERROR(VLOOKUP($A373,'XI Kompas M'!$M$1:$S$35,7,0),"")</f>
        <v/>
      </c>
      <c r="U373" s="14" t="str">
        <f>IFERROR(VLOOKUP($A373,'H52 200 M'!$AL$6:$AR$102,7,0),"")</f>
        <v/>
      </c>
      <c r="V373" s="14" t="str">
        <f>IFERROR(VLOOKUP($A373,'XII Szago M'!$AH$2:$AN$67,7,0),"")</f>
        <v/>
      </c>
      <c r="W373" s="14" t="str">
        <f>IFERROR(VLOOKUP($A373,'Masakra TR200 M'!$AN$5:$AT$34,7,0),"")</f>
        <v/>
      </c>
      <c r="X373" s="10">
        <f>IFERROR(LARGE(Z373:AL373,1),0)+IFERROR(LARGE(Z373:AL373,2),0)</f>
        <v>37.375268409751179</v>
      </c>
      <c r="Y373" s="10">
        <f>IFERROR(LARGE(Z373:AL373,3),0)+IFERROR(LARGE(Z373:AL373,4),0)</f>
        <v>0</v>
      </c>
      <c r="Z373" s="14" t="str">
        <f>IFERROR(VLOOKUP(A373,'Wiosenne 360 M'!$L$2:$R$18,7,0),"")</f>
        <v/>
      </c>
      <c r="AA373" s="36"/>
      <c r="AB373" s="36"/>
      <c r="AC373" s="14">
        <f>IFERROR(VLOOKUP($A373,'H51 100 M'!$AC$6:$AJ$153,7,0),"")</f>
        <v>37.375268409751179</v>
      </c>
      <c r="AD373" s="14" t="str">
        <f>IFERROR(VLOOKUP($A373,'Harce M'!$K$6:$Q$26,7,0),"")</f>
        <v/>
      </c>
      <c r="AE373" s="14" t="str">
        <f>IFERROR(VLOOKUP($A373,'Grassor TR150 M'!$BL$4:$BR$10,7,0),"")</f>
        <v/>
      </c>
      <c r="AF373" s="36" t="str">
        <f>IFERROR(VLOOKUP($A373,'Pazur M'!$P$3:$V$29,7,0),"")</f>
        <v/>
      </c>
      <c r="AG373" s="14" t="str">
        <f>IFERROR(VLOOKUP($A373,'Szaga TR100 M'!$J$2:$P$25,7,0),"")</f>
        <v/>
      </c>
      <c r="AH373" s="36" t="str">
        <f>IFERROR(VLOOKUP($A373,'Odyseja M'!$G$2:$M$15,7,0),"")</f>
        <v/>
      </c>
      <c r="AI373" s="36" t="str">
        <f>IFERROR(VLOOKUP($A373,'Trudy M'!$K$2:$Q$18,7,0),"")</f>
        <v/>
      </c>
      <c r="AJ373" s="14" t="str">
        <f>IFERROR(VLOOKUP($A373,'H52 100 M'!$AC$6:$AI$201,7,0),"")</f>
        <v/>
      </c>
      <c r="AK373" s="14" t="str">
        <f>IFERROR(VLOOKUP($A373,'Azymut Orient M'!$O$2:$U$23,7,0),"")</f>
        <v/>
      </c>
      <c r="AL373" s="14" t="str">
        <f>IFERROR(VLOOKUP($A373,'Masakra TR100 M'!$AB$5:$AH$14,7,0),"")</f>
        <v/>
      </c>
      <c r="AM373" s="501">
        <f>MIN(COUNT(F373:W373)+MIN(COUNT(Z373:AL373)/2,2),6)</f>
        <v>0.5</v>
      </c>
      <c r="AN373" s="15">
        <f>COUNTIF(F373:W373,"=100")</f>
        <v>0</v>
      </c>
      <c r="AO373" s="15">
        <f>COUNTIF(Z373:AL373,"=50")</f>
        <v>0</v>
      </c>
    </row>
    <row r="374" spans="1:41">
      <c r="A374">
        <v>352</v>
      </c>
      <c r="B374" s="40" t="str">
        <f>VLOOKUP($A374,id!$C:$H,6,0)</f>
        <v>Gałczyński Karol</v>
      </c>
      <c r="C374" s="40">
        <f>VLOOKUP($A374,id!$C:$H,4,0)</f>
        <v>0</v>
      </c>
      <c r="D374" s="2">
        <f>IF(E373=E374,D373,ROW(B372))</f>
        <v>372</v>
      </c>
      <c r="E374" s="11">
        <f>LARGE(F374:Y374,1)+LARGE(F374:Y374,2)+IFERROR(LARGE(F374:Y374,3),0)+IFERROR(LARGE(F374:Y374,4),0)+IFERROR(LARGE(F374:Y374,5),0)+IFERROR(LARGE(F374:Y374,6),0)</f>
        <v>37.216261663865986</v>
      </c>
      <c r="F374" s="14"/>
      <c r="G374" s="14" t="str">
        <f>IFERROR(VLOOKUP($A374,'Złoto M'!AO:AU,7,0),"")</f>
        <v/>
      </c>
      <c r="H374" s="14" t="str">
        <f>IFERROR(VLOOKUP($A374,'H51 200 M'!$AL$6:$AS$99,7,0),"")</f>
        <v/>
      </c>
      <c r="I374" s="14" t="str">
        <f>IFERROR(VLOOKUP($A374,'Dymno M'!$BD$3:$BJ$49,7,0),"")</f>
        <v/>
      </c>
      <c r="J374" s="37" t="str">
        <f>IFERROR(VLOOKUP($A374,'X Kompas M'!$L$2:$R$29,7,0),"")</f>
        <v/>
      </c>
      <c r="K374" s="16" t="str">
        <f>IFERROR(VLOOKUP($A374,'Dukty M'!$BH$2:$BN$42,7,0),"")</f>
        <v/>
      </c>
      <c r="L374" s="14" t="str">
        <f>IFERROR(VLOOKUP($A374,'Tropy M'!$O$2:$U$49,7,0),"")</f>
        <v/>
      </c>
      <c r="M374" s="14" t="str">
        <f>IFERROR(VLOOKUP($A374,'Grassor TR300 M'!$CR$4:$CX$37,7,0),"")</f>
        <v/>
      </c>
      <c r="N374" s="14" t="str">
        <f>IFERROR(VLOOKUP($A374,'BO M'!$S$4:$Y$46,7,0),"")</f>
        <v/>
      </c>
      <c r="O374" s="14" t="str">
        <f>IFERROR(VLOOKUP($A374,'Szaga TR150 M'!$J$2:$P$22,7,0),"")</f>
        <v/>
      </c>
      <c r="P374" s="14" t="str">
        <f>IFERROR(VLOOKUP($A374,'Rajd Konwalii M'!$L$2:$R$48,7,0),"")</f>
        <v/>
      </c>
      <c r="Q374" s="14" t="str">
        <f>IFERROR(VLOOKUP($A374,'Korno M'!$BE$1:$BK$53,7,0),"")</f>
        <v/>
      </c>
      <c r="R374" s="14" t="str">
        <f>IFERROR(VLOOKUP($A374,'Abentojra M'!$J$1:$P$48,7,0),"")</f>
        <v/>
      </c>
      <c r="S374" s="14" t="str">
        <f>IFERROR(VLOOKUP($A374,'Mordownik M'!$P$5:$V$54,7,0),"")</f>
        <v/>
      </c>
      <c r="T374" s="14" t="str">
        <f>IFERROR(VLOOKUP($A374,'XI Kompas M'!$M$1:$S$35,7,0),"")</f>
        <v/>
      </c>
      <c r="U374" s="14" t="str">
        <f>IFERROR(VLOOKUP($A374,'H52 200 M'!$AL$6:$AR$102,7,0),"")</f>
        <v/>
      </c>
      <c r="V374" s="14" t="str">
        <f>IFERROR(VLOOKUP($A374,'XII Szago M'!$AH$2:$AN$67,7,0),"")</f>
        <v/>
      </c>
      <c r="W374" s="14" t="str">
        <f>IFERROR(VLOOKUP($A374,'Masakra TR200 M'!$AN$5:$AT$34,7,0),"")</f>
        <v/>
      </c>
      <c r="X374" s="10">
        <f>IFERROR(LARGE(Z374:AL374,1),0)+IFERROR(LARGE(Z374:AL374,2),0)</f>
        <v>37.216261663865986</v>
      </c>
      <c r="Y374" s="10">
        <f>IFERROR(LARGE(Z374:AL374,3),0)+IFERROR(LARGE(Z374:AL374,4),0)</f>
        <v>0</v>
      </c>
      <c r="Z374" s="14" t="str">
        <f>IFERROR(VLOOKUP(A374,'Wiosenne 360 M'!$L$2:$R$18,7,0),"")</f>
        <v/>
      </c>
      <c r="AA374" s="36"/>
      <c r="AB374" s="36"/>
      <c r="AC374" s="14">
        <f>IFERROR(VLOOKUP($A374,'H51 100 M'!$AC$6:$AJ$153,7,0),"")</f>
        <v>2.0552377167148608</v>
      </c>
      <c r="AD374" s="14" t="str">
        <f>IFERROR(VLOOKUP($A374,'Harce M'!$K$6:$Q$26,7,0),"")</f>
        <v/>
      </c>
      <c r="AE374" s="14" t="str">
        <f>IFERROR(VLOOKUP($A374,'Grassor TR150 M'!$BL$4:$BR$10,7,0),"")</f>
        <v/>
      </c>
      <c r="AF374" s="36" t="str">
        <f>IFERROR(VLOOKUP($A374,'Pazur M'!$P$3:$V$29,7,0),"")</f>
        <v/>
      </c>
      <c r="AG374" s="14" t="str">
        <f>IFERROR(VLOOKUP($A374,'Szaga TR100 M'!$J$2:$P$25,7,0),"")</f>
        <v/>
      </c>
      <c r="AH374" s="36" t="str">
        <f>IFERROR(VLOOKUP($A374,'Odyseja M'!$G$2:$M$15,7,0),"")</f>
        <v/>
      </c>
      <c r="AI374" s="36" t="str">
        <f>IFERROR(VLOOKUP($A374,'Trudy M'!$K$2:$Q$18,7,0),"")</f>
        <v/>
      </c>
      <c r="AJ374" s="14">
        <f>IFERROR(VLOOKUP($A374,'H52 100 M'!$AC$6:$AI$201,7,0),"")</f>
        <v>35.161023947151122</v>
      </c>
      <c r="AK374" s="14" t="str">
        <f>IFERROR(VLOOKUP($A374,'Azymut Orient M'!$O$2:$U$23,7,0),"")</f>
        <v/>
      </c>
      <c r="AL374" s="14" t="str">
        <f>IFERROR(VLOOKUP($A374,'Masakra TR100 M'!$AB$5:$AH$14,7,0),"")</f>
        <v/>
      </c>
      <c r="AM374" s="501">
        <f>MIN(COUNT(F374:W374)+MIN(COUNT(Z374:AL374)/2,2),6)</f>
        <v>1</v>
      </c>
      <c r="AN374" s="15">
        <f>COUNTIF(F374:W374,"=100")</f>
        <v>0</v>
      </c>
      <c r="AO374" s="15">
        <f>COUNTIF(Z374:AL374,"=50")</f>
        <v>0</v>
      </c>
    </row>
    <row r="375" spans="1:41">
      <c r="A375">
        <v>656</v>
      </c>
      <c r="B375" s="40" t="str">
        <f>VLOOKUP($A375,id!$C:$H,6,0)</f>
        <v>Prażanowski Mariusz</v>
      </c>
      <c r="C375" s="40" t="str">
        <f>VLOOKUP($A375,id!$C:$H,4,0)</f>
        <v>Cyklo Kwidzyn</v>
      </c>
      <c r="D375" s="2">
        <f>IF(E374=E375,D374,ROW(B373))</f>
        <v>373</v>
      </c>
      <c r="E375" s="11">
        <f>LARGE(F375:Y375,1)+LARGE(F375:Y375,2)+IFERROR(LARGE(F375:Y375,3),0)+IFERROR(LARGE(F375:Y375,4),0)+IFERROR(LARGE(F375:Y375,5),0)+IFERROR(LARGE(F375:Y375,6),0)</f>
        <v>36.991347256489561</v>
      </c>
      <c r="F375" s="14"/>
      <c r="G375" s="14"/>
      <c r="H375" s="14"/>
      <c r="I375" s="14"/>
      <c r="J375" s="37"/>
      <c r="K375" s="16"/>
      <c r="L375" s="14"/>
      <c r="M375" s="14"/>
      <c r="N375" s="14"/>
      <c r="O375" s="14"/>
      <c r="P375" s="14"/>
      <c r="Q375" s="14"/>
      <c r="R375" s="14"/>
      <c r="S375" s="14"/>
      <c r="T375" s="14"/>
      <c r="U375" s="14" t="str">
        <f>IFERROR(VLOOKUP($A375,'H52 200 M'!$AL$6:$AR$102,7,0),"")</f>
        <v/>
      </c>
      <c r="V375" s="14" t="str">
        <f>IFERROR(VLOOKUP($A375,'XII Szago M'!$AH$2:$AN$67,7,0),"")</f>
        <v/>
      </c>
      <c r="W375" s="14" t="str">
        <f>IFERROR(VLOOKUP($A375,'Masakra TR200 M'!$AN$5:$AT$34,7,0),"")</f>
        <v/>
      </c>
      <c r="X375" s="10">
        <f>IFERROR(LARGE(Z375:AL375,1),0)+IFERROR(LARGE(Z375:AL375,2),0)</f>
        <v>36.991347256489561</v>
      </c>
      <c r="Y375" s="10">
        <f>IFERROR(LARGE(Z375:AL375,3),0)+IFERROR(LARGE(Z375:AL375,4),0)</f>
        <v>0</v>
      </c>
      <c r="Z375" s="14"/>
      <c r="AA375" s="36"/>
      <c r="AB375" s="36"/>
      <c r="AC375" s="14"/>
      <c r="AD375" s="14"/>
      <c r="AE375" s="14"/>
      <c r="AF375" s="36"/>
      <c r="AG375" s="14"/>
      <c r="AH375" s="36"/>
      <c r="AI375" s="36"/>
      <c r="AJ375" s="14">
        <f>IFERROR(VLOOKUP($A375,'H52 100 M'!$AC$6:$AI$201,7,0),"")</f>
        <v>36.991347256489561</v>
      </c>
      <c r="AK375" s="14" t="str">
        <f>IFERROR(VLOOKUP($A375,'Azymut Orient M'!$O$2:$U$23,7,0),"")</f>
        <v/>
      </c>
      <c r="AL375" s="14" t="str">
        <f>IFERROR(VLOOKUP($A375,'Masakra TR100 M'!$AB$5:$AH$14,7,0),"")</f>
        <v/>
      </c>
      <c r="AM375" s="501">
        <f>MIN(COUNT(F375:W375)+MIN(COUNT(Z375:AL375)/2,2),6)</f>
        <v>0.5</v>
      </c>
      <c r="AN375" s="15">
        <f>COUNTIF(F375:W375,"=100")</f>
        <v>0</v>
      </c>
      <c r="AO375" s="15">
        <f>COUNTIF(Z375:AL375,"=50")</f>
        <v>0</v>
      </c>
    </row>
    <row r="376" spans="1:41">
      <c r="A376">
        <v>495</v>
      </c>
      <c r="B376" s="40" t="str">
        <f>VLOOKUP($A376,id!$C:$H,6,0)</f>
        <v>Woziński Artur</v>
      </c>
      <c r="C376" s="40" t="str">
        <f>VLOOKUP($A376,id!$C:$H,4,0)</f>
        <v>Ambit Racing Team</v>
      </c>
      <c r="D376" s="2">
        <f>IF(E375=E376,D375,ROW(B374))</f>
        <v>374</v>
      </c>
      <c r="E376" s="11">
        <f>LARGE(F376:Y376,1)+LARGE(F376:Y376,2)+IFERROR(LARGE(F376:Y376,3),0)+IFERROR(LARGE(F376:Y376,4),0)+IFERROR(LARGE(F376:Y376,5),0)+IFERROR(LARGE(F376:Y376,6),0)</f>
        <v>36.871913851775041</v>
      </c>
      <c r="F376" s="14"/>
      <c r="G376" s="14"/>
      <c r="H376" s="14"/>
      <c r="I376" s="14"/>
      <c r="J376" s="37"/>
      <c r="K376" s="16"/>
      <c r="L376" s="14"/>
      <c r="M376" s="14"/>
      <c r="N376" s="14"/>
      <c r="O376" s="14"/>
      <c r="P376" s="14">
        <f>IFERROR(VLOOKUP($A376,'Rajd Konwalii M'!$L$2:$R$48,7,0),"")</f>
        <v>36.871913851775041</v>
      </c>
      <c r="Q376" s="14" t="str">
        <f>IFERROR(VLOOKUP($A376,'Korno M'!$BE$1:$BK$53,7,0),"")</f>
        <v/>
      </c>
      <c r="R376" s="14" t="str">
        <f>IFERROR(VLOOKUP($A376,'Abentojra M'!$J$1:$P$48,7,0),"")</f>
        <v/>
      </c>
      <c r="S376" s="14" t="str">
        <f>IFERROR(VLOOKUP($A376,'Mordownik M'!$P$5:$V$54,7,0),"")</f>
        <v/>
      </c>
      <c r="T376" s="14" t="str">
        <f>IFERROR(VLOOKUP($A376,'XI Kompas M'!$M$1:$S$35,7,0),"")</f>
        <v/>
      </c>
      <c r="U376" s="14" t="str">
        <f>IFERROR(VLOOKUP($A376,'H52 200 M'!$AL$6:$AR$102,7,0),"")</f>
        <v/>
      </c>
      <c r="V376" s="14" t="str">
        <f>IFERROR(VLOOKUP($A376,'XII Szago M'!$AH$2:$AN$67,7,0),"")</f>
        <v/>
      </c>
      <c r="W376" s="14" t="str">
        <f>IFERROR(VLOOKUP($A376,'Masakra TR200 M'!$AN$5:$AT$34,7,0),"")</f>
        <v/>
      </c>
      <c r="X376" s="10">
        <f>IFERROR(LARGE(Z376:AL376,1),0)+IFERROR(LARGE(Z376:AL376,2),0)</f>
        <v>0</v>
      </c>
      <c r="Y376" s="10">
        <f>IFERROR(LARGE(Z376:AL376,3),0)+IFERROR(LARGE(Z376:AL376,4),0)</f>
        <v>0</v>
      </c>
      <c r="Z376" s="14"/>
      <c r="AA376" s="36"/>
      <c r="AB376" s="36"/>
      <c r="AC376" s="14"/>
      <c r="AD376" s="14"/>
      <c r="AE376" s="14"/>
      <c r="AF376" s="36"/>
      <c r="AG376" s="14"/>
      <c r="AH376" s="36" t="str">
        <f>IFERROR(VLOOKUP($A376,'Odyseja M'!$G$2:$M$15,7,0),"")</f>
        <v/>
      </c>
      <c r="AI376" s="36" t="str">
        <f>IFERROR(VLOOKUP($A376,'Trudy M'!$K$2:$Q$18,7,0),"")</f>
        <v/>
      </c>
      <c r="AJ376" s="14" t="str">
        <f>IFERROR(VLOOKUP($A376,'H52 100 M'!$AC$6:$AI$201,7,0),"")</f>
        <v/>
      </c>
      <c r="AK376" s="14" t="str">
        <f>IFERROR(VLOOKUP($A376,'Azymut Orient M'!$O$2:$U$23,7,0),"")</f>
        <v/>
      </c>
      <c r="AL376" s="14" t="str">
        <f>IFERROR(VLOOKUP($A376,'Masakra TR100 M'!$AB$5:$AH$14,7,0),"")</f>
        <v/>
      </c>
      <c r="AM376" s="501">
        <f>MIN(COUNT(F376:W376)+MIN(COUNT(Z376:AL376)/2,2),6)</f>
        <v>1</v>
      </c>
      <c r="AN376" s="15">
        <f>COUNTIF(F376:W376,"=100")</f>
        <v>0</v>
      </c>
      <c r="AO376" s="15">
        <f>COUNTIF(Z376:AL376,"=50")</f>
        <v>0</v>
      </c>
    </row>
    <row r="377" spans="1:41">
      <c r="A377">
        <v>496</v>
      </c>
      <c r="B377" s="40" t="str">
        <f>VLOOKUP($A377,id!$C:$H,6,0)</f>
        <v>Formanowski Andrzej</v>
      </c>
      <c r="C377" s="40" t="str">
        <f>VLOOKUP($A377,id!$C:$H,4,0)</f>
        <v>Ambit Racing Team</v>
      </c>
      <c r="D377" s="2">
        <f>IF(E376=E377,D376,ROW(B375))</f>
        <v>374</v>
      </c>
      <c r="E377" s="11">
        <f>LARGE(F377:Y377,1)+LARGE(F377:Y377,2)+IFERROR(LARGE(F377:Y377,3),0)+IFERROR(LARGE(F377:Y377,4),0)+IFERROR(LARGE(F377:Y377,5),0)+IFERROR(LARGE(F377:Y377,6),0)</f>
        <v>36.871913851775041</v>
      </c>
      <c r="F377" s="14"/>
      <c r="G377" s="14"/>
      <c r="H377" s="14"/>
      <c r="I377" s="14"/>
      <c r="J377" s="37"/>
      <c r="K377" s="16"/>
      <c r="L377" s="14"/>
      <c r="M377" s="14"/>
      <c r="N377" s="14"/>
      <c r="O377" s="14"/>
      <c r="P377" s="14">
        <f>IFERROR(VLOOKUP($A377,'Rajd Konwalii M'!$L$2:$R$48,7,0),"")</f>
        <v>36.871913851775041</v>
      </c>
      <c r="Q377" s="14" t="str">
        <f>IFERROR(VLOOKUP($A377,'Korno M'!$BE$1:$BK$53,7,0),"")</f>
        <v/>
      </c>
      <c r="R377" s="14" t="str">
        <f>IFERROR(VLOOKUP($A377,'Abentojra M'!$J$1:$P$48,7,0),"")</f>
        <v/>
      </c>
      <c r="S377" s="14" t="str">
        <f>IFERROR(VLOOKUP($A377,'Mordownik M'!$P$5:$V$54,7,0),"")</f>
        <v/>
      </c>
      <c r="T377" s="14" t="str">
        <f>IFERROR(VLOOKUP($A377,'XI Kompas M'!$M$1:$S$35,7,0),"")</f>
        <v/>
      </c>
      <c r="U377" s="14" t="str">
        <f>IFERROR(VLOOKUP($A377,'H52 200 M'!$AL$6:$AR$102,7,0),"")</f>
        <v/>
      </c>
      <c r="V377" s="14" t="str">
        <f>IFERROR(VLOOKUP($A377,'XII Szago M'!$AH$2:$AN$67,7,0),"")</f>
        <v/>
      </c>
      <c r="W377" s="14" t="str">
        <f>IFERROR(VLOOKUP($A377,'Masakra TR200 M'!$AN$5:$AT$34,7,0),"")</f>
        <v/>
      </c>
      <c r="X377" s="10">
        <f>IFERROR(LARGE(Z377:AL377,1),0)+IFERROR(LARGE(Z377:AL377,2),0)</f>
        <v>0</v>
      </c>
      <c r="Y377" s="10">
        <f>IFERROR(LARGE(Z377:AL377,3),0)+IFERROR(LARGE(Z377:AL377,4),0)</f>
        <v>0</v>
      </c>
      <c r="Z377" s="14"/>
      <c r="AA377" s="36"/>
      <c r="AB377" s="36"/>
      <c r="AC377" s="14"/>
      <c r="AD377" s="14"/>
      <c r="AE377" s="14"/>
      <c r="AF377" s="36"/>
      <c r="AG377" s="14"/>
      <c r="AH377" s="36" t="str">
        <f>IFERROR(VLOOKUP($A377,'Odyseja M'!$G$2:$M$15,7,0),"")</f>
        <v/>
      </c>
      <c r="AI377" s="36" t="str">
        <f>IFERROR(VLOOKUP($A377,'Trudy M'!$K$2:$Q$18,7,0),"")</f>
        <v/>
      </c>
      <c r="AJ377" s="14" t="str">
        <f>IFERROR(VLOOKUP($A377,'H52 100 M'!$AC$6:$AI$201,7,0),"")</f>
        <v/>
      </c>
      <c r="AK377" s="14" t="str">
        <f>IFERROR(VLOOKUP($A377,'Azymut Orient M'!$O$2:$U$23,7,0),"")</f>
        <v/>
      </c>
      <c r="AL377" s="14" t="str">
        <f>IFERROR(VLOOKUP($A377,'Masakra TR100 M'!$AB$5:$AH$14,7,0),"")</f>
        <v/>
      </c>
      <c r="AM377" s="501">
        <f>MIN(COUNT(F377:W377)+MIN(COUNT(Z377:AL377)/2,2),6)</f>
        <v>1</v>
      </c>
      <c r="AN377" s="15">
        <f>COUNTIF(F377:W377,"=100")</f>
        <v>0</v>
      </c>
      <c r="AO377" s="15">
        <f>COUNTIF(Z377:AL377,"=50")</f>
        <v>0</v>
      </c>
    </row>
    <row r="378" spans="1:41">
      <c r="A378">
        <v>245</v>
      </c>
      <c r="B378" s="40" t="str">
        <f>VLOOKUP($A378,id!$C:$H,6,0)</f>
        <v>Boguszewski Sławomir</v>
      </c>
      <c r="C378" s="40" t="str">
        <f>VLOOKUP($A378,id!$C:$H,4,0)</f>
        <v>Dziubasy w lasy</v>
      </c>
      <c r="D378" s="2">
        <f>IF(E377=E378,D377,ROW(B376))</f>
        <v>376</v>
      </c>
      <c r="E378" s="11">
        <f>LARGE(F378:Y378,1)+LARGE(F378:Y378,2)+IFERROR(LARGE(F378:Y378,3),0)+IFERROR(LARGE(F378:Y378,4),0)+IFERROR(LARGE(F378:Y378,5),0)+IFERROR(LARGE(F378:Y378,6),0)</f>
        <v>36.691673383346775</v>
      </c>
      <c r="F378" s="14"/>
      <c r="G378" s="14" t="str">
        <f>IFERROR(VLOOKUP($A378,'Złoto M'!AO:AU,7,0),"")</f>
        <v/>
      </c>
      <c r="H378" s="14" t="str">
        <f>IFERROR(VLOOKUP($A378,'H51 200 M'!$AL$6:$AS$99,7,0),"")</f>
        <v/>
      </c>
      <c r="I378" s="14" t="str">
        <f>IFERROR(VLOOKUP($A378,'Dymno M'!$BD$3:$BJ$49,7,0),"")</f>
        <v/>
      </c>
      <c r="J378" s="37" t="str">
        <f>IFERROR(VLOOKUP($A378,'X Kompas M'!$L$2:$R$29,7,0),"")</f>
        <v/>
      </c>
      <c r="K378" s="16" t="str">
        <f>IFERROR(VLOOKUP($A378,'Dukty M'!$BH$2:$BN$42,7,0),"")</f>
        <v/>
      </c>
      <c r="L378" s="14" t="str">
        <f>IFERROR(VLOOKUP($A378,'Tropy M'!$O$2:$U$49,7,0),"")</f>
        <v/>
      </c>
      <c r="M378" s="14" t="str">
        <f>IFERROR(VLOOKUP($A378,'Grassor TR300 M'!$CR$4:$CX$37,7,0),"")</f>
        <v/>
      </c>
      <c r="N378" s="14" t="str">
        <f>IFERROR(VLOOKUP($A378,'BO M'!$S$4:$Y$46,7,0),"")</f>
        <v/>
      </c>
      <c r="O378" s="14" t="str">
        <f>IFERROR(VLOOKUP($A378,'Szaga TR150 M'!$J$2:$P$22,7,0),"")</f>
        <v/>
      </c>
      <c r="P378" s="14" t="str">
        <f>IFERROR(VLOOKUP($A378,'Rajd Konwalii M'!$L$2:$R$48,7,0),"")</f>
        <v/>
      </c>
      <c r="Q378" s="14" t="str">
        <f>IFERROR(VLOOKUP($A378,'Korno M'!$BE$1:$BK$53,7,0),"")</f>
        <v/>
      </c>
      <c r="R378" s="14" t="str">
        <f>IFERROR(VLOOKUP($A378,'Abentojra M'!$J$1:$P$48,7,0),"")</f>
        <v/>
      </c>
      <c r="S378" s="14" t="str">
        <f>IFERROR(VLOOKUP($A378,'Mordownik M'!$P$5:$V$54,7,0),"")</f>
        <v/>
      </c>
      <c r="T378" s="14" t="str">
        <f>IFERROR(VLOOKUP($A378,'XI Kompas M'!$M$1:$S$35,7,0),"")</f>
        <v/>
      </c>
      <c r="U378" s="14" t="str">
        <f>IFERROR(VLOOKUP($A378,'H52 200 M'!$AL$6:$AR$102,7,0),"")</f>
        <v/>
      </c>
      <c r="V378" s="14" t="str">
        <f>IFERROR(VLOOKUP($A378,'XII Szago M'!$AH$2:$AN$67,7,0),"")</f>
        <v/>
      </c>
      <c r="W378" s="14" t="str">
        <f>IFERROR(VLOOKUP($A378,'Masakra TR200 M'!$AN$5:$AT$34,7,0),"")</f>
        <v/>
      </c>
      <c r="X378" s="10">
        <f>IFERROR(LARGE(Z378:AL378,1),0)+IFERROR(LARGE(Z378:AL378,2),0)</f>
        <v>36.691673383346775</v>
      </c>
      <c r="Y378" s="10">
        <f>IFERROR(LARGE(Z378:AL378,3),0)+IFERROR(LARGE(Z378:AL378,4),0)</f>
        <v>0</v>
      </c>
      <c r="Z378" s="14" t="str">
        <f>IFERROR(VLOOKUP(A378,'Wiosenne 360 M'!$L$2:$R$18,7,0),"")</f>
        <v/>
      </c>
      <c r="AA378" s="36"/>
      <c r="AB378" s="36"/>
      <c r="AC378" s="14">
        <f>IFERROR(VLOOKUP($A378,'H51 100 M'!$AC$6:$AJ$153,7,0),"")</f>
        <v>36.691673383346775</v>
      </c>
      <c r="AD378" s="14" t="str">
        <f>IFERROR(VLOOKUP($A378,'Harce M'!$K$6:$Q$26,7,0),"")</f>
        <v/>
      </c>
      <c r="AE378" s="14" t="str">
        <f>IFERROR(VLOOKUP($A378,'Grassor TR150 M'!$BL$4:$BR$10,7,0),"")</f>
        <v/>
      </c>
      <c r="AF378" s="36" t="str">
        <f>IFERROR(VLOOKUP($A378,'Pazur M'!$P$3:$V$29,7,0),"")</f>
        <v/>
      </c>
      <c r="AG378" s="14" t="str">
        <f>IFERROR(VLOOKUP($A378,'Szaga TR100 M'!$J$2:$P$25,7,0),"")</f>
        <v/>
      </c>
      <c r="AH378" s="36" t="str">
        <f>IFERROR(VLOOKUP($A378,'Odyseja M'!$G$2:$M$15,7,0),"")</f>
        <v/>
      </c>
      <c r="AI378" s="36" t="str">
        <f>IFERROR(VLOOKUP($A378,'Trudy M'!$K$2:$Q$18,7,0),"")</f>
        <v/>
      </c>
      <c r="AJ378" s="14" t="str">
        <f>IFERROR(VLOOKUP($A378,'H52 100 M'!$AC$6:$AI$201,7,0),"")</f>
        <v/>
      </c>
      <c r="AK378" s="14" t="str">
        <f>IFERROR(VLOOKUP($A378,'Azymut Orient M'!$O$2:$U$23,7,0),"")</f>
        <v/>
      </c>
      <c r="AL378" s="14" t="str">
        <f>IFERROR(VLOOKUP($A378,'Masakra TR100 M'!$AB$5:$AH$14,7,0),"")</f>
        <v/>
      </c>
      <c r="AM378" s="501">
        <f>MIN(COUNT(F378:W378)+MIN(COUNT(Z378:AL378)/2,2),6)</f>
        <v>0.5</v>
      </c>
      <c r="AN378" s="15">
        <f>COUNTIF(F378:W378,"=100")</f>
        <v>0</v>
      </c>
      <c r="AO378" s="15">
        <f>COUNTIF(Z378:AL378,"=50")</f>
        <v>0</v>
      </c>
    </row>
    <row r="379" spans="1:41">
      <c r="A379">
        <v>657</v>
      </c>
      <c r="B379" s="40" t="str">
        <f>VLOOKUP($A379,id!$C:$H,6,0)</f>
        <v>Szkudlarz Maciej</v>
      </c>
      <c r="C379" s="40">
        <f>VLOOKUP($A379,id!$C:$H,4,0)</f>
        <v>0</v>
      </c>
      <c r="D379" s="2">
        <f>IF(E378=E379,D378,ROW(B377))</f>
        <v>377</v>
      </c>
      <c r="E379" s="11">
        <f>LARGE(F379:Y379,1)+LARGE(F379:Y379,2)+IFERROR(LARGE(F379:Y379,3),0)+IFERROR(LARGE(F379:Y379,4),0)+IFERROR(LARGE(F379:Y379,5),0)+IFERROR(LARGE(F379:Y379,6),0)</f>
        <v>36.666437034995873</v>
      </c>
      <c r="F379" s="14"/>
      <c r="G379" s="14"/>
      <c r="H379" s="14"/>
      <c r="I379" s="14"/>
      <c r="J379" s="37"/>
      <c r="K379" s="16"/>
      <c r="L379" s="14"/>
      <c r="M379" s="14"/>
      <c r="N379" s="14"/>
      <c r="O379" s="14"/>
      <c r="P379" s="14"/>
      <c r="Q379" s="14"/>
      <c r="R379" s="14"/>
      <c r="S379" s="14"/>
      <c r="T379" s="14"/>
      <c r="U379" s="14" t="str">
        <f>IFERROR(VLOOKUP($A379,'H52 200 M'!$AL$6:$AR$102,7,0),"")</f>
        <v/>
      </c>
      <c r="V379" s="14" t="str">
        <f>IFERROR(VLOOKUP($A379,'XII Szago M'!$AH$2:$AN$67,7,0),"")</f>
        <v/>
      </c>
      <c r="W379" s="14" t="str">
        <f>IFERROR(VLOOKUP($A379,'Masakra TR200 M'!$AN$5:$AT$34,7,0),"")</f>
        <v/>
      </c>
      <c r="X379" s="10">
        <f>IFERROR(LARGE(Z379:AL379,1),0)+IFERROR(LARGE(Z379:AL379,2),0)</f>
        <v>36.666437034995873</v>
      </c>
      <c r="Y379" s="10">
        <f>IFERROR(LARGE(Z379:AL379,3),0)+IFERROR(LARGE(Z379:AL379,4),0)</f>
        <v>0</v>
      </c>
      <c r="Z379" s="14"/>
      <c r="AA379" s="36"/>
      <c r="AB379" s="36"/>
      <c r="AC379" s="14"/>
      <c r="AD379" s="14"/>
      <c r="AE379" s="14"/>
      <c r="AF379" s="36"/>
      <c r="AG379" s="14"/>
      <c r="AH379" s="36"/>
      <c r="AI379" s="36"/>
      <c r="AJ379" s="14">
        <f>IFERROR(VLOOKUP($A379,'H52 100 M'!$AC$6:$AI$201,7,0),"")</f>
        <v>36.666437034995873</v>
      </c>
      <c r="AK379" s="14" t="str">
        <f>IFERROR(VLOOKUP($A379,'Azymut Orient M'!$O$2:$U$23,7,0),"")</f>
        <v/>
      </c>
      <c r="AL379" s="14" t="str">
        <f>IFERROR(VLOOKUP($A379,'Masakra TR100 M'!$AB$5:$AH$14,7,0),"")</f>
        <v/>
      </c>
      <c r="AM379" s="501">
        <f>MIN(COUNT(F379:W379)+MIN(COUNT(Z379:AL379)/2,2),6)</f>
        <v>0.5</v>
      </c>
      <c r="AN379" s="15">
        <f>COUNTIF(F379:W379,"=100")</f>
        <v>0</v>
      </c>
      <c r="AO379" s="15">
        <f>COUNTIF(Z379:AL379,"=50")</f>
        <v>0</v>
      </c>
    </row>
    <row r="380" spans="1:41">
      <c r="A380">
        <v>658</v>
      </c>
      <c r="B380" s="40" t="str">
        <f>VLOOKUP($A380,id!$C:$H,6,0)</f>
        <v>Golembka Karol</v>
      </c>
      <c r="C380" s="40" t="str">
        <f>VLOOKUP($A380,id!$C:$H,4,0)</f>
        <v>Karol</v>
      </c>
      <c r="D380" s="2">
        <f>IF(E379=E380,D379,ROW(B378))</f>
        <v>378</v>
      </c>
      <c r="E380" s="11">
        <f>LARGE(F380:Y380,1)+LARGE(F380:Y380,2)+IFERROR(LARGE(F380:Y380,3),0)+IFERROR(LARGE(F380:Y380,4),0)+IFERROR(LARGE(F380:Y380,5),0)+IFERROR(LARGE(F380:Y380,6),0)</f>
        <v>36.663911276434533</v>
      </c>
      <c r="F380" s="14"/>
      <c r="G380" s="14"/>
      <c r="H380" s="14"/>
      <c r="I380" s="14"/>
      <c r="J380" s="37"/>
      <c r="K380" s="16"/>
      <c r="L380" s="14"/>
      <c r="M380" s="14"/>
      <c r="N380" s="14"/>
      <c r="O380" s="14"/>
      <c r="P380" s="14"/>
      <c r="Q380" s="14"/>
      <c r="R380" s="14"/>
      <c r="S380" s="14"/>
      <c r="T380" s="14"/>
      <c r="U380" s="14" t="str">
        <f>IFERROR(VLOOKUP($A380,'H52 200 M'!$AL$6:$AR$102,7,0),"")</f>
        <v/>
      </c>
      <c r="V380" s="14" t="str">
        <f>IFERROR(VLOOKUP($A380,'XII Szago M'!$AH$2:$AN$67,7,0),"")</f>
        <v/>
      </c>
      <c r="W380" s="14" t="str">
        <f>IFERROR(VLOOKUP($A380,'Masakra TR200 M'!$AN$5:$AT$34,7,0),"")</f>
        <v/>
      </c>
      <c r="X380" s="10">
        <f>IFERROR(LARGE(Z380:AL380,1),0)+IFERROR(LARGE(Z380:AL380,2),0)</f>
        <v>36.663911276434533</v>
      </c>
      <c r="Y380" s="10">
        <f>IFERROR(LARGE(Z380:AL380,3),0)+IFERROR(LARGE(Z380:AL380,4),0)</f>
        <v>0</v>
      </c>
      <c r="Z380" s="14"/>
      <c r="AA380" s="36"/>
      <c r="AB380" s="36"/>
      <c r="AC380" s="14"/>
      <c r="AD380" s="14"/>
      <c r="AE380" s="14"/>
      <c r="AF380" s="36"/>
      <c r="AG380" s="14"/>
      <c r="AH380" s="36"/>
      <c r="AI380" s="36"/>
      <c r="AJ380" s="14">
        <f>IFERROR(VLOOKUP($A380,'H52 100 M'!$AC$6:$AI$201,7,0),"")</f>
        <v>36.663911276434533</v>
      </c>
      <c r="AK380" s="14" t="str">
        <f>IFERROR(VLOOKUP($A380,'Azymut Orient M'!$O$2:$U$23,7,0),"")</f>
        <v/>
      </c>
      <c r="AL380" s="14" t="str">
        <f>IFERROR(VLOOKUP($A380,'Masakra TR100 M'!$AB$5:$AH$14,7,0),"")</f>
        <v/>
      </c>
      <c r="AM380" s="501">
        <f>MIN(COUNT(F380:W380)+MIN(COUNT(Z380:AL380)/2,2),6)</f>
        <v>0.5</v>
      </c>
      <c r="AN380" s="15">
        <f>COUNTIF(F380:W380,"=100")</f>
        <v>0</v>
      </c>
      <c r="AO380" s="15">
        <f>COUNTIF(Z380:AL380,"=50")</f>
        <v>0</v>
      </c>
    </row>
    <row r="381" spans="1:41">
      <c r="A381">
        <v>659</v>
      </c>
      <c r="B381" s="40" t="str">
        <f>VLOOKUP($A381,id!$C:$H,6,0)</f>
        <v>Sprutta Damian</v>
      </c>
      <c r="C381" s="40">
        <f>VLOOKUP($A381,id!$C:$H,4,0)</f>
        <v>0</v>
      </c>
      <c r="D381" s="2">
        <f>IF(E380=E381,D380,ROW(B379))</f>
        <v>379</v>
      </c>
      <c r="E381" s="11">
        <f>LARGE(F381:Y381,1)+LARGE(F381:Y381,2)+IFERROR(LARGE(F381:Y381,3),0)+IFERROR(LARGE(F381:Y381,4),0)+IFERROR(LARGE(F381:Y381,5),0)+IFERROR(LARGE(F381:Y381,6),0)</f>
        <v>36.662648527639057</v>
      </c>
      <c r="F381" s="14"/>
      <c r="G381" s="14"/>
      <c r="H381" s="14"/>
      <c r="I381" s="14"/>
      <c r="J381" s="37"/>
      <c r="K381" s="16"/>
      <c r="L381" s="14"/>
      <c r="M381" s="14"/>
      <c r="N381" s="14"/>
      <c r="O381" s="14"/>
      <c r="P381" s="14"/>
      <c r="Q381" s="14"/>
      <c r="R381" s="14"/>
      <c r="S381" s="14"/>
      <c r="T381" s="14"/>
      <c r="U381" s="14" t="str">
        <f>IFERROR(VLOOKUP($A381,'H52 200 M'!$AL$6:$AR$102,7,0),"")</f>
        <v/>
      </c>
      <c r="V381" s="14" t="str">
        <f>IFERROR(VLOOKUP($A381,'XII Szago M'!$AH$2:$AN$67,7,0),"")</f>
        <v/>
      </c>
      <c r="W381" s="14" t="str">
        <f>IFERROR(VLOOKUP($A381,'Masakra TR200 M'!$AN$5:$AT$34,7,0),"")</f>
        <v/>
      </c>
      <c r="X381" s="10">
        <f>IFERROR(LARGE(Z381:AL381,1),0)+IFERROR(LARGE(Z381:AL381,2),0)</f>
        <v>36.662648527639057</v>
      </c>
      <c r="Y381" s="10">
        <f>IFERROR(LARGE(Z381:AL381,3),0)+IFERROR(LARGE(Z381:AL381,4),0)</f>
        <v>0</v>
      </c>
      <c r="Z381" s="14"/>
      <c r="AA381" s="36"/>
      <c r="AB381" s="36"/>
      <c r="AC381" s="14"/>
      <c r="AD381" s="14"/>
      <c r="AE381" s="14"/>
      <c r="AF381" s="36"/>
      <c r="AG381" s="14"/>
      <c r="AH381" s="36"/>
      <c r="AI381" s="36"/>
      <c r="AJ381" s="14">
        <f>IFERROR(VLOOKUP($A381,'H52 100 M'!$AC$6:$AI$201,7,0),"")</f>
        <v>36.662648527639057</v>
      </c>
      <c r="AK381" s="14" t="str">
        <f>IFERROR(VLOOKUP($A381,'Azymut Orient M'!$O$2:$U$23,7,0),"")</f>
        <v/>
      </c>
      <c r="AL381" s="14" t="str">
        <f>IFERROR(VLOOKUP($A381,'Masakra TR100 M'!$AB$5:$AH$14,7,0),"")</f>
        <v/>
      </c>
      <c r="AM381" s="501">
        <f>MIN(COUNT(F381:W381)+MIN(COUNT(Z381:AL381)/2,2),6)</f>
        <v>0.5</v>
      </c>
      <c r="AN381" s="15">
        <f>COUNTIF(F381:W381,"=100")</f>
        <v>0</v>
      </c>
      <c r="AO381" s="15">
        <f>COUNTIF(Z381:AL381,"=50")</f>
        <v>0</v>
      </c>
    </row>
    <row r="382" spans="1:41">
      <c r="A382">
        <v>660</v>
      </c>
      <c r="B382" s="40" t="str">
        <f>VLOOKUP($A382,id!$C:$H,6,0)</f>
        <v>Puka Kamil</v>
      </c>
      <c r="C382" s="40" t="str">
        <f>VLOOKUP($A382,id!$C:$H,4,0)</f>
        <v>www.SKLEPKAROL.PL</v>
      </c>
      <c r="D382" s="2">
        <f>IF(E381=E382,D381,ROW(B380))</f>
        <v>380</v>
      </c>
      <c r="E382" s="11">
        <f>LARGE(F382:Y382,1)+LARGE(F382:Y382,2)+IFERROR(LARGE(F382:Y382,3),0)+IFERROR(LARGE(F382:Y382,4),0)+IFERROR(LARGE(F382:Y382,5),0)+IFERROR(LARGE(F382:Y382,6),0)</f>
        <v>36.658860803085616</v>
      </c>
      <c r="F382" s="14"/>
      <c r="G382" s="14"/>
      <c r="H382" s="14"/>
      <c r="I382" s="14"/>
      <c r="J382" s="37"/>
      <c r="K382" s="16"/>
      <c r="L382" s="14"/>
      <c r="M382" s="14"/>
      <c r="N382" s="14"/>
      <c r="O382" s="14"/>
      <c r="P382" s="14"/>
      <c r="Q382" s="14"/>
      <c r="R382" s="14"/>
      <c r="S382" s="14"/>
      <c r="T382" s="14"/>
      <c r="U382" s="14" t="str">
        <f>IFERROR(VLOOKUP($A382,'H52 200 M'!$AL$6:$AR$102,7,0),"")</f>
        <v/>
      </c>
      <c r="V382" s="14" t="str">
        <f>IFERROR(VLOOKUP($A382,'XII Szago M'!$AH$2:$AN$67,7,0),"")</f>
        <v/>
      </c>
      <c r="W382" s="14" t="str">
        <f>IFERROR(VLOOKUP($A382,'Masakra TR200 M'!$AN$5:$AT$34,7,0),"")</f>
        <v/>
      </c>
      <c r="X382" s="10">
        <f>IFERROR(LARGE(Z382:AL382,1),0)+IFERROR(LARGE(Z382:AL382,2),0)</f>
        <v>36.658860803085616</v>
      </c>
      <c r="Y382" s="10">
        <f>IFERROR(LARGE(Z382:AL382,3),0)+IFERROR(LARGE(Z382:AL382,4),0)</f>
        <v>0</v>
      </c>
      <c r="Z382" s="14"/>
      <c r="AA382" s="36"/>
      <c r="AB382" s="36"/>
      <c r="AC382" s="14"/>
      <c r="AD382" s="14"/>
      <c r="AE382" s="14"/>
      <c r="AF382" s="36"/>
      <c r="AG382" s="14"/>
      <c r="AH382" s="36"/>
      <c r="AI382" s="36"/>
      <c r="AJ382" s="14">
        <f>IFERROR(VLOOKUP($A382,'H52 100 M'!$AC$6:$AI$201,7,0),"")</f>
        <v>36.658860803085616</v>
      </c>
      <c r="AK382" s="14" t="str">
        <f>IFERROR(VLOOKUP($A382,'Azymut Orient M'!$O$2:$U$23,7,0),"")</f>
        <v/>
      </c>
      <c r="AL382" s="14" t="str">
        <f>IFERROR(VLOOKUP($A382,'Masakra TR100 M'!$AB$5:$AH$14,7,0),"")</f>
        <v/>
      </c>
      <c r="AM382" s="501">
        <f>MIN(COUNT(F382:W382)+MIN(COUNT(Z382:AL382)/2,2),6)</f>
        <v>0.5</v>
      </c>
      <c r="AN382" s="15">
        <f>COUNTIF(F382:W382,"=100")</f>
        <v>0</v>
      </c>
      <c r="AO382" s="15">
        <f>COUNTIF(Z382:AL382,"=50")</f>
        <v>0</v>
      </c>
    </row>
    <row r="383" spans="1:41">
      <c r="A383">
        <v>661</v>
      </c>
      <c r="B383" s="40" t="str">
        <f>VLOOKUP($A383,id!$C:$H,6,0)</f>
        <v>Sudolski Wojciech</v>
      </c>
      <c r="C383" s="40">
        <f>VLOOKUP($A383,id!$C:$H,4,0)</f>
        <v>0</v>
      </c>
      <c r="D383" s="2">
        <f>IF(E382=E383,D382,ROW(B381))</f>
        <v>381</v>
      </c>
      <c r="E383" s="11">
        <f>LARGE(F383:Y383,1)+LARGE(F383:Y383,2)+IFERROR(LARGE(F383:Y383,3),0)+IFERROR(LARGE(F383:Y383,4),0)+IFERROR(LARGE(F383:Y383,5),0)+IFERROR(LARGE(F383:Y383,6),0)</f>
        <v>36.642456369832367</v>
      </c>
      <c r="F383" s="14"/>
      <c r="G383" s="14"/>
      <c r="H383" s="14"/>
      <c r="I383" s="14"/>
      <c r="J383" s="37"/>
      <c r="K383" s="16"/>
      <c r="L383" s="14"/>
      <c r="M383" s="14"/>
      <c r="N383" s="14"/>
      <c r="O383" s="14"/>
      <c r="P383" s="14"/>
      <c r="Q383" s="14"/>
      <c r="R383" s="14"/>
      <c r="S383" s="14"/>
      <c r="T383" s="14"/>
      <c r="U383" s="14" t="str">
        <f>IFERROR(VLOOKUP($A383,'H52 200 M'!$AL$6:$AR$102,7,0),"")</f>
        <v/>
      </c>
      <c r="V383" s="14" t="str">
        <f>IFERROR(VLOOKUP($A383,'XII Szago M'!$AH$2:$AN$67,7,0),"")</f>
        <v/>
      </c>
      <c r="W383" s="14" t="str">
        <f>IFERROR(VLOOKUP($A383,'Masakra TR200 M'!$AN$5:$AT$34,7,0),"")</f>
        <v/>
      </c>
      <c r="X383" s="10">
        <f>IFERROR(LARGE(Z383:AL383,1),0)+IFERROR(LARGE(Z383:AL383,2),0)</f>
        <v>36.642456369832367</v>
      </c>
      <c r="Y383" s="10">
        <f>IFERROR(LARGE(Z383:AL383,3),0)+IFERROR(LARGE(Z383:AL383,4),0)</f>
        <v>0</v>
      </c>
      <c r="Z383" s="14"/>
      <c r="AA383" s="36"/>
      <c r="AB383" s="36"/>
      <c r="AC383" s="14"/>
      <c r="AD383" s="14"/>
      <c r="AE383" s="14"/>
      <c r="AF383" s="36"/>
      <c r="AG383" s="14"/>
      <c r="AH383" s="36"/>
      <c r="AI383" s="36"/>
      <c r="AJ383" s="14">
        <f>IFERROR(VLOOKUP($A383,'H52 100 M'!$AC$6:$AI$201,7,0),"")</f>
        <v>36.642456369832367</v>
      </c>
      <c r="AK383" s="14" t="str">
        <f>IFERROR(VLOOKUP($A383,'Azymut Orient M'!$O$2:$U$23,7,0),"")</f>
        <v/>
      </c>
      <c r="AL383" s="14" t="str">
        <f>IFERROR(VLOOKUP($A383,'Masakra TR100 M'!$AB$5:$AH$14,7,0),"")</f>
        <v/>
      </c>
      <c r="AM383" s="501">
        <f>MIN(COUNT(F383:W383)+MIN(COUNT(Z383:AL383)/2,2),6)</f>
        <v>0.5</v>
      </c>
      <c r="AN383" s="15">
        <f>COUNTIF(F383:W383,"=100")</f>
        <v>0</v>
      </c>
      <c r="AO383" s="15">
        <f>COUNTIF(Z383:AL383,"=50")</f>
        <v>0</v>
      </c>
    </row>
    <row r="384" spans="1:41">
      <c r="A384">
        <v>507</v>
      </c>
      <c r="B384" s="40" t="str">
        <f>VLOOKUP($A384,id!$C:$H,6,0)</f>
        <v>Dudek Krzfysztof</v>
      </c>
      <c r="C384" s="40">
        <f>VLOOKUP($A384,id!$C:$H,4,0)</f>
        <v>0</v>
      </c>
      <c r="D384" s="2">
        <f>IF(E383=E384,D383,ROW(B382))</f>
        <v>382</v>
      </c>
      <c r="E384" s="11">
        <f>LARGE(F384:Y384,1)+LARGE(F384:Y384,2)+IFERROR(LARGE(F384:Y384,3),0)+IFERROR(LARGE(F384:Y384,4),0)+IFERROR(LARGE(F384:Y384,5),0)+IFERROR(LARGE(F384:Y384,6),0)</f>
        <v>36.590909090909086</v>
      </c>
      <c r="F384" s="14"/>
      <c r="G384" s="14"/>
      <c r="H384" s="14"/>
      <c r="I384" s="14"/>
      <c r="J384" s="37"/>
      <c r="K384" s="16"/>
      <c r="L384" s="14"/>
      <c r="M384" s="14"/>
      <c r="N384" s="14"/>
      <c r="O384" s="14"/>
      <c r="P384" s="14" t="str">
        <f>IFERROR(VLOOKUP($A384,'Rajd Konwalii M'!$L$2:$R$48,7,0),"")</f>
        <v/>
      </c>
      <c r="Q384" s="14" t="str">
        <f>IFERROR(VLOOKUP($A384,'Korno M'!$BE$1:$BK$53,7,0),"")</f>
        <v/>
      </c>
      <c r="R384" s="14" t="str">
        <f>IFERROR(VLOOKUP($A384,'Abentojra M'!$J$1:$P$48,7,0),"")</f>
        <v/>
      </c>
      <c r="S384" s="14" t="str">
        <f>IFERROR(VLOOKUP($A384,'Mordownik M'!$P$5:$V$54,7,0),"")</f>
        <v/>
      </c>
      <c r="T384" s="14" t="str">
        <f>IFERROR(VLOOKUP($A384,'XI Kompas M'!$M$1:$S$35,7,0),"")</f>
        <v/>
      </c>
      <c r="U384" s="14" t="str">
        <f>IFERROR(VLOOKUP($A384,'H52 200 M'!$AL$6:$AR$102,7,0),"")</f>
        <v/>
      </c>
      <c r="V384" s="14" t="str">
        <f>IFERROR(VLOOKUP($A384,'XII Szago M'!$AH$2:$AN$67,7,0),"")</f>
        <v/>
      </c>
      <c r="W384" s="14" t="str">
        <f>IFERROR(VLOOKUP($A384,'Masakra TR200 M'!$AN$5:$AT$34,7,0),"")</f>
        <v/>
      </c>
      <c r="X384" s="10">
        <f>IFERROR(LARGE(Z384:AL384,1),0)+IFERROR(LARGE(Z384:AL384,2),0)</f>
        <v>36.590909090909086</v>
      </c>
      <c r="Y384" s="10">
        <f>IFERROR(LARGE(Z384:AL384,3),0)+IFERROR(LARGE(Z384:AL384,4),0)</f>
        <v>0</v>
      </c>
      <c r="Z384" s="14"/>
      <c r="AA384" s="36"/>
      <c r="AB384" s="36"/>
      <c r="AC384" s="14"/>
      <c r="AD384" s="14"/>
      <c r="AE384" s="14"/>
      <c r="AF384" s="36"/>
      <c r="AG384" s="14"/>
      <c r="AH384" s="36">
        <f>IFERROR(VLOOKUP($A384,'Odyseja M'!$G$2:$M$15,7,0),"")</f>
        <v>36.590909090909086</v>
      </c>
      <c r="AI384" s="36" t="str">
        <f>IFERROR(VLOOKUP($A384,'Trudy M'!$K$2:$Q$18,7,0),"")</f>
        <v/>
      </c>
      <c r="AJ384" s="14" t="str">
        <f>IFERROR(VLOOKUP($A384,'H52 100 M'!$AC$6:$AI$201,7,0),"")</f>
        <v/>
      </c>
      <c r="AK384" s="14" t="str">
        <f>IFERROR(VLOOKUP($A384,'Azymut Orient M'!$O$2:$U$23,7,0),"")</f>
        <v/>
      </c>
      <c r="AL384" s="14" t="str">
        <f>IFERROR(VLOOKUP($A384,'Masakra TR100 M'!$AB$5:$AH$14,7,0),"")</f>
        <v/>
      </c>
      <c r="AM384" s="501">
        <f>MIN(COUNT(F384:W384)+MIN(COUNT(Z384:AL384)/2,2),6)</f>
        <v>0.5</v>
      </c>
      <c r="AN384" s="15">
        <f>COUNTIF(F384:W384,"=100")</f>
        <v>0</v>
      </c>
      <c r="AO384" s="15">
        <f>COUNTIF(Z384:AL384,"=50")</f>
        <v>0</v>
      </c>
    </row>
    <row r="385" spans="1:41">
      <c r="A385">
        <v>662</v>
      </c>
      <c r="B385" s="40" t="str">
        <f>VLOOKUP($A385,id!$C:$H,6,0)</f>
        <v>Marcinkiewicz Grzegorz Henryk</v>
      </c>
      <c r="C385" s="40" t="str">
        <f>VLOOKUP($A385,id!$C:$H,4,0)</f>
        <v>Świat Rowerów Racing Team</v>
      </c>
      <c r="D385" s="2">
        <f>IF(E384=E385,D384,ROW(B383))</f>
        <v>383</v>
      </c>
      <c r="E385" s="11">
        <f>LARGE(F385:Y385,1)+LARGE(F385:Y385,2)+IFERROR(LARGE(F385:Y385,3),0)+IFERROR(LARGE(F385:Y385,4),0)+IFERROR(LARGE(F385:Y385,5),0)+IFERROR(LARGE(F385:Y385,6),0)</f>
        <v>36.590815344424577</v>
      </c>
      <c r="F385" s="14"/>
      <c r="G385" s="14"/>
      <c r="H385" s="14"/>
      <c r="I385" s="14"/>
      <c r="J385" s="37"/>
      <c r="K385" s="16"/>
      <c r="L385" s="14"/>
      <c r="M385" s="14"/>
      <c r="N385" s="14"/>
      <c r="O385" s="14"/>
      <c r="P385" s="14"/>
      <c r="Q385" s="14"/>
      <c r="R385" s="14"/>
      <c r="S385" s="14"/>
      <c r="T385" s="14"/>
      <c r="U385" s="14" t="str">
        <f>IFERROR(VLOOKUP($A385,'H52 200 M'!$AL$6:$AR$102,7,0),"")</f>
        <v/>
      </c>
      <c r="V385" s="14" t="str">
        <f>IFERROR(VLOOKUP($A385,'XII Szago M'!$AH$2:$AN$67,7,0),"")</f>
        <v/>
      </c>
      <c r="W385" s="14" t="str">
        <f>IFERROR(VLOOKUP($A385,'Masakra TR200 M'!$AN$5:$AT$34,7,0),"")</f>
        <v/>
      </c>
      <c r="X385" s="10">
        <f>IFERROR(LARGE(Z385:AL385,1),0)+IFERROR(LARGE(Z385:AL385,2),0)</f>
        <v>36.590815344424577</v>
      </c>
      <c r="Y385" s="10">
        <f>IFERROR(LARGE(Z385:AL385,3),0)+IFERROR(LARGE(Z385:AL385,4),0)</f>
        <v>0</v>
      </c>
      <c r="Z385" s="14"/>
      <c r="AA385" s="36"/>
      <c r="AB385" s="36"/>
      <c r="AC385" s="14"/>
      <c r="AD385" s="14"/>
      <c r="AE385" s="14"/>
      <c r="AF385" s="36"/>
      <c r="AG385" s="14"/>
      <c r="AH385" s="36"/>
      <c r="AI385" s="36"/>
      <c r="AJ385" s="14">
        <f>IFERROR(VLOOKUP($A385,'H52 100 M'!$AC$6:$AI$201,7,0),"")</f>
        <v>36.590815344424577</v>
      </c>
      <c r="AK385" s="14" t="str">
        <f>IFERROR(VLOOKUP($A385,'Azymut Orient M'!$O$2:$U$23,7,0),"")</f>
        <v/>
      </c>
      <c r="AL385" s="14" t="str">
        <f>IFERROR(VLOOKUP($A385,'Masakra TR100 M'!$AB$5:$AH$14,7,0),"")</f>
        <v/>
      </c>
      <c r="AM385" s="501">
        <f>MIN(COUNT(F385:W385)+MIN(COUNT(Z385:AL385)/2,2),6)</f>
        <v>0.5</v>
      </c>
      <c r="AN385" s="15">
        <f>COUNTIF(F385:W385,"=100")</f>
        <v>0</v>
      </c>
      <c r="AO385" s="15">
        <f>COUNTIF(Z385:AL385,"=50")</f>
        <v>0</v>
      </c>
    </row>
    <row r="386" spans="1:41">
      <c r="A386">
        <v>389</v>
      </c>
      <c r="B386" s="40" t="str">
        <f>VLOOKUP($A386,id!$C:$H,6,0)</f>
        <v>MISZCZUK PIOTR</v>
      </c>
      <c r="C386" s="40" t="str">
        <f>VLOOKUP($A386,id!$C:$H,4,0)</f>
        <v xml:space="preserve">Arcon Team </v>
      </c>
      <c r="D386" s="2">
        <f>IF(E385=E386,D385,ROW(B384))</f>
        <v>384</v>
      </c>
      <c r="E386" s="11">
        <f>LARGE(F386:Y386,1)+LARGE(F386:Y386,2)+IFERROR(LARGE(F386:Y386,3),0)+IFERROR(LARGE(F386:Y386,4),0)+IFERROR(LARGE(F386:Y386,5),0)+IFERROR(LARGE(F386:Y386,6),0)</f>
        <v>36.305779895046321</v>
      </c>
      <c r="F386" s="14"/>
      <c r="G386" s="14"/>
      <c r="H386" s="14"/>
      <c r="I386" s="14">
        <f>IFERROR(VLOOKUP($A386,'Dymno M'!$BD$3:$BJ$49,7,0),"")</f>
        <v>36.305779895046321</v>
      </c>
      <c r="J386" s="37" t="str">
        <f>IFERROR(VLOOKUP($A386,'X Kompas M'!$L$2:$R$29,7,0),"")</f>
        <v/>
      </c>
      <c r="K386" s="16" t="str">
        <f>IFERROR(VLOOKUP($A386,'Dukty M'!$BH$2:$BN$42,7,0),"")</f>
        <v/>
      </c>
      <c r="L386" s="14" t="str">
        <f>IFERROR(VLOOKUP($A386,'Tropy M'!$O$2:$U$49,7,0),"")</f>
        <v/>
      </c>
      <c r="M386" s="14" t="str">
        <f>IFERROR(VLOOKUP($A386,'Grassor TR300 M'!$CR$4:$CX$37,7,0),"")</f>
        <v/>
      </c>
      <c r="N386" s="14" t="str">
        <f>IFERROR(VLOOKUP($A386,'BO M'!$S$4:$Y$46,7,0),"")</f>
        <v/>
      </c>
      <c r="O386" s="14" t="str">
        <f>IFERROR(VLOOKUP($A386,'Szaga TR150 M'!$J$2:$P$22,7,0),"")</f>
        <v/>
      </c>
      <c r="P386" s="14" t="str">
        <f>IFERROR(VLOOKUP($A386,'Rajd Konwalii M'!$L$2:$R$48,7,0),"")</f>
        <v/>
      </c>
      <c r="Q386" s="14" t="str">
        <f>IFERROR(VLOOKUP($A386,'Korno M'!$BE$1:$BK$53,7,0),"")</f>
        <v/>
      </c>
      <c r="R386" s="14" t="str">
        <f>IFERROR(VLOOKUP($A386,'Abentojra M'!$J$1:$P$48,7,0),"")</f>
        <v/>
      </c>
      <c r="S386" s="14" t="str">
        <f>IFERROR(VLOOKUP($A386,'Mordownik M'!$P$5:$V$54,7,0),"")</f>
        <v/>
      </c>
      <c r="T386" s="14" t="str">
        <f>IFERROR(VLOOKUP($A386,'XI Kompas M'!$M$1:$S$35,7,0),"")</f>
        <v/>
      </c>
      <c r="U386" s="14" t="str">
        <f>IFERROR(VLOOKUP($A386,'H52 200 M'!$AL$6:$AR$102,7,0),"")</f>
        <v/>
      </c>
      <c r="V386" s="14" t="str">
        <f>IFERROR(VLOOKUP($A386,'XII Szago M'!$AH$2:$AN$67,7,0),"")</f>
        <v/>
      </c>
      <c r="W386" s="14" t="str">
        <f>IFERROR(VLOOKUP($A386,'Masakra TR200 M'!$AN$5:$AT$34,7,0),"")</f>
        <v/>
      </c>
      <c r="X386" s="10">
        <f>IFERROR(LARGE(Z386:AL386,1),0)+IFERROR(LARGE(Z386:AL386,2),0)</f>
        <v>0</v>
      </c>
      <c r="Y386" s="10">
        <f>IFERROR(LARGE(Z386:AL386,3),0)+IFERROR(LARGE(Z386:AL386,4),0)</f>
        <v>0</v>
      </c>
      <c r="Z386" s="14"/>
      <c r="AA386" s="36"/>
      <c r="AB386" s="36"/>
      <c r="AC386" s="14"/>
      <c r="AD386" s="14" t="str">
        <f>IFERROR(VLOOKUP($A386,'Harce M'!$K$6:$Q$26,7,0),"")</f>
        <v/>
      </c>
      <c r="AE386" s="14" t="str">
        <f>IFERROR(VLOOKUP($A386,'Grassor TR150 M'!$BL$4:$BR$10,7,0),"")</f>
        <v/>
      </c>
      <c r="AF386" s="36" t="str">
        <f>IFERROR(VLOOKUP($A386,'Pazur M'!$P$3:$V$29,7,0),"")</f>
        <v/>
      </c>
      <c r="AG386" s="14" t="str">
        <f>IFERROR(VLOOKUP($A386,'Szaga TR100 M'!$J$2:$P$25,7,0),"")</f>
        <v/>
      </c>
      <c r="AH386" s="36" t="str">
        <f>IFERROR(VLOOKUP($A386,'Odyseja M'!$G$2:$M$15,7,0),"")</f>
        <v/>
      </c>
      <c r="AI386" s="36" t="str">
        <f>IFERROR(VLOOKUP($A386,'Trudy M'!$K$2:$Q$18,7,0),"")</f>
        <v/>
      </c>
      <c r="AJ386" s="14" t="str">
        <f>IFERROR(VLOOKUP($A386,'H52 100 M'!$AC$6:$AI$201,7,0),"")</f>
        <v/>
      </c>
      <c r="AK386" s="14" t="str">
        <f>IFERROR(VLOOKUP($A386,'Azymut Orient M'!$O$2:$U$23,7,0),"")</f>
        <v/>
      </c>
      <c r="AL386" s="14" t="str">
        <f>IFERROR(VLOOKUP($A386,'Masakra TR100 M'!$AB$5:$AH$14,7,0),"")</f>
        <v/>
      </c>
      <c r="AM386" s="501">
        <f>MIN(COUNT(F386:W386)+MIN(COUNT(Z386:AL386)/2,2),6)</f>
        <v>1</v>
      </c>
      <c r="AN386" s="15">
        <f>COUNTIF(F386:W386,"=100")</f>
        <v>0</v>
      </c>
      <c r="AO386" s="15">
        <f>COUNTIF(Z386:AL386,"=50")</f>
        <v>0</v>
      </c>
    </row>
    <row r="387" spans="1:41">
      <c r="A387">
        <v>390</v>
      </c>
      <c r="B387" s="40" t="str">
        <f>VLOOKUP($A387,id!$C:$H,6,0)</f>
        <v>SŁOMA PAWEŁ</v>
      </c>
      <c r="C387" s="40" t="str">
        <f>VLOOKUP($A387,id!$C:$H,4,0)</f>
        <v xml:space="preserve">Arcon Team </v>
      </c>
      <c r="D387" s="2">
        <f>IF(E386=E387,D386,ROW(B385))</f>
        <v>384</v>
      </c>
      <c r="E387" s="11">
        <f>LARGE(F387:Y387,1)+LARGE(F387:Y387,2)+IFERROR(LARGE(F387:Y387,3),0)+IFERROR(LARGE(F387:Y387,4),0)+IFERROR(LARGE(F387:Y387,5),0)+IFERROR(LARGE(F387:Y387,6),0)</f>
        <v>36.305779895046321</v>
      </c>
      <c r="F387" s="14"/>
      <c r="G387" s="14"/>
      <c r="H387" s="14"/>
      <c r="I387" s="14">
        <f>IFERROR(VLOOKUP($A387,'Dymno M'!$BD$3:$BJ$49,7,0),"")</f>
        <v>36.305779895046321</v>
      </c>
      <c r="J387" s="37" t="str">
        <f>IFERROR(VLOOKUP($A387,'X Kompas M'!$L$2:$R$29,7,0),"")</f>
        <v/>
      </c>
      <c r="K387" s="16" t="str">
        <f>IFERROR(VLOOKUP($A387,'Dukty M'!$BH$2:$BN$42,7,0),"")</f>
        <v/>
      </c>
      <c r="L387" s="14" t="str">
        <f>IFERROR(VLOOKUP($A387,'Tropy M'!$O$2:$U$49,7,0),"")</f>
        <v/>
      </c>
      <c r="M387" s="14" t="str">
        <f>IFERROR(VLOOKUP($A387,'Grassor TR300 M'!$CR$4:$CX$37,7,0),"")</f>
        <v/>
      </c>
      <c r="N387" s="14" t="str">
        <f>IFERROR(VLOOKUP($A387,'BO M'!$S$4:$Y$46,7,0),"")</f>
        <v/>
      </c>
      <c r="O387" s="14" t="str">
        <f>IFERROR(VLOOKUP($A387,'Szaga TR150 M'!$J$2:$P$22,7,0),"")</f>
        <v/>
      </c>
      <c r="P387" s="14" t="str">
        <f>IFERROR(VLOOKUP($A387,'Rajd Konwalii M'!$L$2:$R$48,7,0),"")</f>
        <v/>
      </c>
      <c r="Q387" s="14" t="str">
        <f>IFERROR(VLOOKUP($A387,'Korno M'!$BE$1:$BK$53,7,0),"")</f>
        <v/>
      </c>
      <c r="R387" s="14" t="str">
        <f>IFERROR(VLOOKUP($A387,'Abentojra M'!$J$1:$P$48,7,0),"")</f>
        <v/>
      </c>
      <c r="S387" s="14" t="str">
        <f>IFERROR(VLOOKUP($A387,'Mordownik M'!$P$5:$V$54,7,0),"")</f>
        <v/>
      </c>
      <c r="T387" s="14" t="str">
        <f>IFERROR(VLOOKUP($A387,'XI Kompas M'!$M$1:$S$35,7,0),"")</f>
        <v/>
      </c>
      <c r="U387" s="14" t="str">
        <f>IFERROR(VLOOKUP($A387,'H52 200 M'!$AL$6:$AR$102,7,0),"")</f>
        <v/>
      </c>
      <c r="V387" s="14" t="str">
        <f>IFERROR(VLOOKUP($A387,'XII Szago M'!$AH$2:$AN$67,7,0),"")</f>
        <v/>
      </c>
      <c r="W387" s="14" t="str">
        <f>IFERROR(VLOOKUP($A387,'Masakra TR200 M'!$AN$5:$AT$34,7,0),"")</f>
        <v/>
      </c>
      <c r="X387" s="10">
        <f>IFERROR(LARGE(Z387:AL387,1),0)+IFERROR(LARGE(Z387:AL387,2),0)</f>
        <v>0</v>
      </c>
      <c r="Y387" s="10">
        <f>IFERROR(LARGE(Z387:AL387,3),0)+IFERROR(LARGE(Z387:AL387,4),0)</f>
        <v>0</v>
      </c>
      <c r="Z387" s="14"/>
      <c r="AA387" s="36"/>
      <c r="AB387" s="36"/>
      <c r="AC387" s="14"/>
      <c r="AD387" s="14" t="str">
        <f>IFERROR(VLOOKUP($A387,'Harce M'!$K$6:$Q$26,7,0),"")</f>
        <v/>
      </c>
      <c r="AE387" s="14" t="str">
        <f>IFERROR(VLOOKUP($A387,'Grassor TR150 M'!$BL$4:$BR$10,7,0),"")</f>
        <v/>
      </c>
      <c r="AF387" s="36" t="str">
        <f>IFERROR(VLOOKUP($A387,'Pazur M'!$P$3:$V$29,7,0),"")</f>
        <v/>
      </c>
      <c r="AG387" s="14" t="str">
        <f>IFERROR(VLOOKUP($A387,'Szaga TR100 M'!$J$2:$P$25,7,0),"")</f>
        <v/>
      </c>
      <c r="AH387" s="36" t="str">
        <f>IFERROR(VLOOKUP($A387,'Odyseja M'!$G$2:$M$15,7,0),"")</f>
        <v/>
      </c>
      <c r="AI387" s="36" t="str">
        <f>IFERROR(VLOOKUP($A387,'Trudy M'!$K$2:$Q$18,7,0),"")</f>
        <v/>
      </c>
      <c r="AJ387" s="14" t="str">
        <f>IFERROR(VLOOKUP($A387,'H52 100 M'!$AC$6:$AI$201,7,0),"")</f>
        <v/>
      </c>
      <c r="AK387" s="14" t="str">
        <f>IFERROR(VLOOKUP($A387,'Azymut Orient M'!$O$2:$U$23,7,0),"")</f>
        <v/>
      </c>
      <c r="AL387" s="14" t="str">
        <f>IFERROR(VLOOKUP($A387,'Masakra TR100 M'!$AB$5:$AH$14,7,0),"")</f>
        <v/>
      </c>
      <c r="AM387" s="501">
        <f>MIN(COUNT(F387:W387)+MIN(COUNT(Z387:AL387)/2,2),6)</f>
        <v>1</v>
      </c>
      <c r="AN387" s="15">
        <f>COUNTIF(F387:W387,"=100")</f>
        <v>0</v>
      </c>
      <c r="AO387" s="15">
        <f>COUNTIF(Z387:AL387,"=50")</f>
        <v>0</v>
      </c>
    </row>
    <row r="388" spans="1:41">
      <c r="A388">
        <v>356</v>
      </c>
      <c r="B388" s="40" t="str">
        <f>VLOOKUP($A388,id!$C:$H,6,0)</f>
        <v>Megger Sławek</v>
      </c>
      <c r="C388" s="40" t="str">
        <f>VLOOKUP($A388,id!$C:$H,4,0)</f>
        <v>DO UZGODNIENIA</v>
      </c>
      <c r="D388" s="2">
        <f>IF(E387=E388,D387,ROW(B386))</f>
        <v>386</v>
      </c>
      <c r="E388" s="11">
        <f>LARGE(F388:Y388,1)+LARGE(F388:Y388,2)+IFERROR(LARGE(F388:Y388,3),0)+IFERROR(LARGE(F388:Y388,4),0)+IFERROR(LARGE(F388:Y388,5),0)+IFERROR(LARGE(F388:Y388,6),0)</f>
        <v>36.194353865880302</v>
      </c>
      <c r="F388" s="14"/>
      <c r="G388" s="14" t="str">
        <f>IFERROR(VLOOKUP($A388,'Złoto M'!AO:AU,7,0),"")</f>
        <v/>
      </c>
      <c r="H388" s="14" t="str">
        <f>IFERROR(VLOOKUP($A388,'H51 200 M'!$AL$6:$AS$99,7,0),"")</f>
        <v/>
      </c>
      <c r="I388" s="14" t="str">
        <f>IFERROR(VLOOKUP($A388,'Dymno M'!$BD$3:$BJ$49,7,0),"")</f>
        <v/>
      </c>
      <c r="J388" s="37" t="str">
        <f>IFERROR(VLOOKUP($A388,'X Kompas M'!$L$2:$R$29,7,0),"")</f>
        <v/>
      </c>
      <c r="K388" s="16" t="str">
        <f>IFERROR(VLOOKUP($A388,'Dukty M'!$BH$2:$BN$42,7,0),"")</f>
        <v/>
      </c>
      <c r="L388" s="14" t="str">
        <f>IFERROR(VLOOKUP($A388,'Tropy M'!$O$2:$U$49,7,0),"")</f>
        <v/>
      </c>
      <c r="M388" s="14" t="str">
        <f>IFERROR(VLOOKUP($A388,'Grassor TR300 M'!$CR$4:$CX$37,7,0),"")</f>
        <v/>
      </c>
      <c r="N388" s="14" t="str">
        <f>IFERROR(VLOOKUP($A388,'BO M'!$S$4:$Y$46,7,0),"")</f>
        <v/>
      </c>
      <c r="O388" s="14" t="str">
        <f>IFERROR(VLOOKUP($A388,'Szaga TR150 M'!$J$2:$P$22,7,0),"")</f>
        <v/>
      </c>
      <c r="P388" s="14" t="str">
        <f>IFERROR(VLOOKUP($A388,'Rajd Konwalii M'!$L$2:$R$48,7,0),"")</f>
        <v/>
      </c>
      <c r="Q388" s="14" t="str">
        <f>IFERROR(VLOOKUP($A388,'Korno M'!$BE$1:$BK$53,7,0),"")</f>
        <v/>
      </c>
      <c r="R388" s="14" t="str">
        <f>IFERROR(VLOOKUP($A388,'Abentojra M'!$J$1:$P$48,7,0),"")</f>
        <v/>
      </c>
      <c r="S388" s="14" t="str">
        <f>IFERROR(VLOOKUP($A388,'Mordownik M'!$P$5:$V$54,7,0),"")</f>
        <v/>
      </c>
      <c r="T388" s="14" t="str">
        <f>IFERROR(VLOOKUP($A388,'XI Kompas M'!$M$1:$S$35,7,0),"")</f>
        <v/>
      </c>
      <c r="U388" s="14" t="str">
        <f>IFERROR(VLOOKUP($A388,'H52 200 M'!$AL$6:$AR$102,7,0),"")</f>
        <v/>
      </c>
      <c r="V388" s="14" t="str">
        <f>IFERROR(VLOOKUP($A388,'XII Szago M'!$AH$2:$AN$67,7,0),"")</f>
        <v/>
      </c>
      <c r="W388" s="14" t="str">
        <f>IFERROR(VLOOKUP($A388,'Masakra TR200 M'!$AN$5:$AT$34,7,0),"")</f>
        <v/>
      </c>
      <c r="X388" s="10">
        <f>IFERROR(LARGE(Z388:AL388,1),0)+IFERROR(LARGE(Z388:AL388,2),0)</f>
        <v>36.194353865880302</v>
      </c>
      <c r="Y388" s="10">
        <f>IFERROR(LARGE(Z388:AL388,3),0)+IFERROR(LARGE(Z388:AL388,4),0)</f>
        <v>0</v>
      </c>
      <c r="Z388" s="14" t="str">
        <f>IFERROR(VLOOKUP(A388,'Wiosenne 360 M'!$L$2:$R$18,7,0),"")</f>
        <v/>
      </c>
      <c r="AA388" s="36"/>
      <c r="AB388" s="36"/>
      <c r="AC388" s="14">
        <f>IFERROR(VLOOKUP($A388,'H51 100 M'!$AC$6:$AJ$153,7,0),"")</f>
        <v>1.2950030036417604</v>
      </c>
      <c r="AD388" s="14" t="str">
        <f>IFERROR(VLOOKUP($A388,'Harce M'!$K$6:$Q$26,7,0),"")</f>
        <v/>
      </c>
      <c r="AE388" s="14" t="str">
        <f>IFERROR(VLOOKUP($A388,'Grassor TR150 M'!$BL$4:$BR$10,7,0),"")</f>
        <v/>
      </c>
      <c r="AF388" s="36" t="str">
        <f>IFERROR(VLOOKUP($A388,'Pazur M'!$P$3:$V$29,7,0),"")</f>
        <v/>
      </c>
      <c r="AG388" s="14" t="str">
        <f>IFERROR(VLOOKUP($A388,'Szaga TR100 M'!$J$2:$P$25,7,0),"")</f>
        <v/>
      </c>
      <c r="AH388" s="36" t="str">
        <f>IFERROR(VLOOKUP($A388,'Odyseja M'!$G$2:$M$15,7,0),"")</f>
        <v/>
      </c>
      <c r="AI388" s="36" t="str">
        <f>IFERROR(VLOOKUP($A388,'Trudy M'!$K$2:$Q$18,7,0),"")</f>
        <v/>
      </c>
      <c r="AJ388" s="14">
        <f>IFERROR(VLOOKUP($A388,'H52 100 M'!$AC$6:$AI$201,7,0),"")</f>
        <v>34.899350862238542</v>
      </c>
      <c r="AK388" s="14" t="str">
        <f>IFERROR(VLOOKUP($A388,'Azymut Orient M'!$O$2:$U$23,7,0),"")</f>
        <v/>
      </c>
      <c r="AL388" s="14" t="str">
        <f>IFERROR(VLOOKUP($A388,'Masakra TR100 M'!$AB$5:$AH$14,7,0),"")</f>
        <v/>
      </c>
      <c r="AM388" s="501">
        <f>MIN(COUNT(F388:W388)+MIN(COUNT(Z388:AL388)/2,2),6)</f>
        <v>1</v>
      </c>
      <c r="AN388" s="15">
        <f>COUNTIF(F388:W388,"=100")</f>
        <v>0</v>
      </c>
      <c r="AO388" s="15">
        <f>COUNTIF(Z388:AL388,"=50")</f>
        <v>0</v>
      </c>
    </row>
    <row r="389" spans="1:41">
      <c r="A389">
        <v>431</v>
      </c>
      <c r="B389" s="40" t="str">
        <f>VLOOKUP($A389,id!$C:$H,6,0)</f>
        <v>Trzeciakiewicz Marcin</v>
      </c>
      <c r="C389" s="40">
        <f>VLOOKUP($A389,id!$C:$H,4,0)</f>
        <v>0</v>
      </c>
      <c r="D389" s="2">
        <f>IF(E388=E389,D388,ROW(B387))</f>
        <v>387</v>
      </c>
      <c r="E389" s="11">
        <f>LARGE(F389:Y389,1)+LARGE(F389:Y389,2)+IFERROR(LARGE(F389:Y389,3),0)+IFERROR(LARGE(F389:Y389,4),0)+IFERROR(LARGE(F389:Y389,5),0)+IFERROR(LARGE(F389:Y389,6),0)</f>
        <v>36.158596306640177</v>
      </c>
      <c r="F389" s="14"/>
      <c r="G389" s="14"/>
      <c r="H389" s="14"/>
      <c r="I389" s="14"/>
      <c r="J389" s="37"/>
      <c r="K389" s="16"/>
      <c r="L389" s="14">
        <f>IFERROR(VLOOKUP($A389,'Tropy M'!$O$2:$U$49,7,0),"")</f>
        <v>36.158596306640177</v>
      </c>
      <c r="M389" s="14" t="str">
        <f>IFERROR(VLOOKUP($A389,'Grassor TR300 M'!$CR$4:$CX$37,7,0),"")</f>
        <v/>
      </c>
      <c r="N389" s="14" t="str">
        <f>IFERROR(VLOOKUP($A389,'BO M'!$S$4:$Y$46,7,0),"")</f>
        <v/>
      </c>
      <c r="O389" s="14" t="str">
        <f>IFERROR(VLOOKUP($A389,'Szaga TR150 M'!$J$2:$P$22,7,0),"")</f>
        <v/>
      </c>
      <c r="P389" s="14" t="str">
        <f>IFERROR(VLOOKUP($A389,'Rajd Konwalii M'!$L$2:$R$48,7,0),"")</f>
        <v/>
      </c>
      <c r="Q389" s="14" t="str">
        <f>IFERROR(VLOOKUP($A389,'Korno M'!$BE$1:$BK$53,7,0),"")</f>
        <v/>
      </c>
      <c r="R389" s="14" t="str">
        <f>IFERROR(VLOOKUP($A389,'Abentojra M'!$J$1:$P$48,7,0),"")</f>
        <v/>
      </c>
      <c r="S389" s="14" t="str">
        <f>IFERROR(VLOOKUP($A389,'Mordownik M'!$P$5:$V$54,7,0),"")</f>
        <v/>
      </c>
      <c r="T389" s="14" t="str">
        <f>IFERROR(VLOOKUP($A389,'XI Kompas M'!$M$1:$S$35,7,0),"")</f>
        <v/>
      </c>
      <c r="U389" s="14" t="str">
        <f>IFERROR(VLOOKUP($A389,'H52 200 M'!$AL$6:$AR$102,7,0),"")</f>
        <v/>
      </c>
      <c r="V389" s="14" t="str">
        <f>IFERROR(VLOOKUP($A389,'XII Szago M'!$AH$2:$AN$67,7,0),"")</f>
        <v/>
      </c>
      <c r="W389" s="14" t="str">
        <f>IFERROR(VLOOKUP($A389,'Masakra TR200 M'!$AN$5:$AT$34,7,0),"")</f>
        <v/>
      </c>
      <c r="X389" s="10">
        <f>IFERROR(LARGE(Z389:AL389,1),0)+IFERROR(LARGE(Z389:AL389,2),0)</f>
        <v>0</v>
      </c>
      <c r="Y389" s="10">
        <f>IFERROR(LARGE(Z389:AL389,3),0)+IFERROR(LARGE(Z389:AL389,4),0)</f>
        <v>0</v>
      </c>
      <c r="Z389" s="14"/>
      <c r="AA389" s="36"/>
      <c r="AB389" s="36"/>
      <c r="AC389" s="14"/>
      <c r="AD389" s="14"/>
      <c r="AE389" s="14" t="str">
        <f>IFERROR(VLOOKUP($A389,'Grassor TR150 M'!$BL$4:$BR$10,7,0),"")</f>
        <v/>
      </c>
      <c r="AF389" s="36" t="str">
        <f>IFERROR(VLOOKUP($A389,'Pazur M'!$P$3:$V$29,7,0),"")</f>
        <v/>
      </c>
      <c r="AG389" s="14" t="str">
        <f>IFERROR(VLOOKUP($A389,'Szaga TR100 M'!$J$2:$P$25,7,0),"")</f>
        <v/>
      </c>
      <c r="AH389" s="36" t="str">
        <f>IFERROR(VLOOKUP($A389,'Odyseja M'!$G$2:$M$15,7,0),"")</f>
        <v/>
      </c>
      <c r="AI389" s="36" t="str">
        <f>IFERROR(VLOOKUP($A389,'Trudy M'!$K$2:$Q$18,7,0),"")</f>
        <v/>
      </c>
      <c r="AJ389" s="14" t="str">
        <f>IFERROR(VLOOKUP($A389,'H52 100 M'!$AC$6:$AI$201,7,0),"")</f>
        <v/>
      </c>
      <c r="AK389" s="14" t="str">
        <f>IFERROR(VLOOKUP($A389,'Azymut Orient M'!$O$2:$U$23,7,0),"")</f>
        <v/>
      </c>
      <c r="AL389" s="14" t="str">
        <f>IFERROR(VLOOKUP($A389,'Masakra TR100 M'!$AB$5:$AH$14,7,0),"")</f>
        <v/>
      </c>
      <c r="AM389" s="501">
        <f>MIN(COUNT(F389:W389)+MIN(COUNT(Z389:AL389)/2,2),6)</f>
        <v>1</v>
      </c>
      <c r="AN389" s="15">
        <f>COUNTIF(F389:W389,"=100")</f>
        <v>0</v>
      </c>
      <c r="AO389" s="15">
        <f>COUNTIF(Z389:AL389,"=50")</f>
        <v>0</v>
      </c>
    </row>
    <row r="390" spans="1:41">
      <c r="A390">
        <v>597</v>
      </c>
      <c r="B390" s="40" t="str">
        <f>VLOOKUP($A390,id!$C:$H,6,0)</f>
        <v>Wojciechowski Adam</v>
      </c>
      <c r="C390" s="40" t="str">
        <f>VLOOKUP($A390,id!$C:$H,4,0)</f>
        <v>SamOn</v>
      </c>
      <c r="D390" s="2">
        <f>IF(E389=E390,D389,ROW(B388))</f>
        <v>388</v>
      </c>
      <c r="E390" s="11">
        <f>LARGE(F390:Y390,1)+LARGE(F390:Y390,2)+IFERROR(LARGE(F390:Y390,3),0)+IFERROR(LARGE(F390:Y390,4),0)+IFERROR(LARGE(F390:Y390,5),0)+IFERROR(LARGE(F390:Y390,6),0)</f>
        <v>36.099376594203157</v>
      </c>
      <c r="F390" s="14"/>
      <c r="G390" s="14"/>
      <c r="H390" s="14"/>
      <c r="I390" s="14"/>
      <c r="J390" s="37"/>
      <c r="K390" s="16"/>
      <c r="L390" s="14"/>
      <c r="M390" s="14"/>
      <c r="N390" s="14"/>
      <c r="O390" s="14"/>
      <c r="P390" s="14"/>
      <c r="Q390" s="14"/>
      <c r="R390" s="14"/>
      <c r="S390" s="14"/>
      <c r="T390" s="14"/>
      <c r="U390" s="14">
        <f>IFERROR(VLOOKUP($A390,'H52 200 M'!$AL$6:$AR$102,7,0),"")</f>
        <v>36.099376594203157</v>
      </c>
      <c r="V390" s="14" t="str">
        <f>IFERROR(VLOOKUP($A390,'XII Szago M'!$AH$2:$AN$67,7,0),"")</f>
        <v/>
      </c>
      <c r="W390" s="14" t="str">
        <f>IFERROR(VLOOKUP($A390,'Masakra TR200 M'!$AN$5:$AT$34,7,0),"")</f>
        <v/>
      </c>
      <c r="X390" s="10">
        <f>IFERROR(LARGE(Z390:AL390,1),0)+IFERROR(LARGE(Z390:AL390,2),0)</f>
        <v>0</v>
      </c>
      <c r="Y390" s="10">
        <f>IFERROR(LARGE(Z390:AL390,3),0)+IFERROR(LARGE(Z390:AL390,4),0)</f>
        <v>0</v>
      </c>
      <c r="Z390" s="14"/>
      <c r="AA390" s="36"/>
      <c r="AB390" s="36"/>
      <c r="AC390" s="14"/>
      <c r="AD390" s="14"/>
      <c r="AE390" s="14"/>
      <c r="AF390" s="36"/>
      <c r="AG390" s="14"/>
      <c r="AH390" s="36"/>
      <c r="AI390" s="36"/>
      <c r="AJ390" s="14" t="str">
        <f>IFERROR(VLOOKUP($A390,'H52 100 M'!$AC$6:$AI$201,7,0),"")</f>
        <v/>
      </c>
      <c r="AK390" s="14" t="str">
        <f>IFERROR(VLOOKUP($A390,'Azymut Orient M'!$O$2:$U$23,7,0),"")</f>
        <v/>
      </c>
      <c r="AL390" s="14" t="str">
        <f>IFERROR(VLOOKUP($A390,'Masakra TR100 M'!$AB$5:$AH$14,7,0),"")</f>
        <v/>
      </c>
      <c r="AM390" s="501">
        <f>MIN(COUNT(F390:W390)+MIN(COUNT(Z390:AL390)/2,2),6)</f>
        <v>1</v>
      </c>
      <c r="AN390" s="15">
        <f>COUNTIF(F390:W390,"=100")</f>
        <v>0</v>
      </c>
      <c r="AO390" s="15">
        <f>COUNTIF(Z390:AL390,"=50")</f>
        <v>0</v>
      </c>
    </row>
    <row r="391" spans="1:41">
      <c r="A391">
        <v>474</v>
      </c>
      <c r="B391" s="40" t="str">
        <f>VLOOKUP($A391,id!$C:$H,6,0)</f>
        <v>Halamus Robert</v>
      </c>
      <c r="C391" s="40">
        <f>VLOOKUP($A391,id!$C:$H,4,0)</f>
        <v>0</v>
      </c>
      <c r="D391" s="2">
        <f>IF(E390=E391,D390,ROW(B389))</f>
        <v>389</v>
      </c>
      <c r="E391" s="11">
        <f>LARGE(F391:Y391,1)+LARGE(F391:Y391,2)+IFERROR(LARGE(F391:Y391,3),0)+IFERROR(LARGE(F391:Y391,4),0)+IFERROR(LARGE(F391:Y391,5),0)+IFERROR(LARGE(F391:Y391,6),0)</f>
        <v>35.972850678733032</v>
      </c>
      <c r="F391" s="14"/>
      <c r="G391" s="14"/>
      <c r="H391" s="14"/>
      <c r="I391" s="14"/>
      <c r="J391" s="37"/>
      <c r="K391" s="16"/>
      <c r="L391" s="14"/>
      <c r="M391" s="14"/>
      <c r="N391" s="14"/>
      <c r="O391" s="14" t="str">
        <f>IFERROR(VLOOKUP($A391,'Szaga TR150 M'!$J$2:$P$22,7,0),"")</f>
        <v/>
      </c>
      <c r="P391" s="14" t="str">
        <f>IFERROR(VLOOKUP($A391,'Rajd Konwalii M'!$L$2:$R$48,7,0),"")</f>
        <v/>
      </c>
      <c r="Q391" s="14" t="str">
        <f>IFERROR(VLOOKUP($A391,'Korno M'!$BE$1:$BK$53,7,0),"")</f>
        <v/>
      </c>
      <c r="R391" s="14" t="str">
        <f>IFERROR(VLOOKUP($A391,'Abentojra M'!$J$1:$P$48,7,0),"")</f>
        <v/>
      </c>
      <c r="S391" s="14" t="str">
        <f>IFERROR(VLOOKUP($A391,'Mordownik M'!$P$5:$V$54,7,0),"")</f>
        <v/>
      </c>
      <c r="T391" s="14" t="str">
        <f>IFERROR(VLOOKUP($A391,'XI Kompas M'!$M$1:$S$35,7,0),"")</f>
        <v/>
      </c>
      <c r="U391" s="14" t="str">
        <f>IFERROR(VLOOKUP($A391,'H52 200 M'!$AL$6:$AR$102,7,0),"")</f>
        <v/>
      </c>
      <c r="V391" s="14" t="str">
        <f>IFERROR(VLOOKUP($A391,'XII Szago M'!$AH$2:$AN$67,7,0),"")</f>
        <v/>
      </c>
      <c r="W391" s="14" t="str">
        <f>IFERROR(VLOOKUP($A391,'Masakra TR200 M'!$AN$5:$AT$34,7,0),"")</f>
        <v/>
      </c>
      <c r="X391" s="10">
        <f>IFERROR(LARGE(Z391:AL391,1),0)+IFERROR(LARGE(Z391:AL391,2),0)</f>
        <v>35.972850678733032</v>
      </c>
      <c r="Y391" s="10">
        <f>IFERROR(LARGE(Z391:AL391,3),0)+IFERROR(LARGE(Z391:AL391,4),0)</f>
        <v>0</v>
      </c>
      <c r="Z391" s="14"/>
      <c r="AA391" s="36"/>
      <c r="AB391" s="36"/>
      <c r="AC391" s="14"/>
      <c r="AD391" s="14"/>
      <c r="AE391" s="14"/>
      <c r="AF391" s="36"/>
      <c r="AG391" s="14">
        <f>IFERROR(VLOOKUP($A391,'Szaga TR100 M'!$J$2:$P$25,7,0),"")</f>
        <v>35.972850678733032</v>
      </c>
      <c r="AH391" s="36" t="str">
        <f>IFERROR(VLOOKUP($A391,'Odyseja M'!$G$2:$M$15,7,0),"")</f>
        <v/>
      </c>
      <c r="AI391" s="36" t="str">
        <f>IFERROR(VLOOKUP($A391,'Trudy M'!$K$2:$Q$18,7,0),"")</f>
        <v/>
      </c>
      <c r="AJ391" s="14" t="str">
        <f>IFERROR(VLOOKUP($A391,'H52 100 M'!$AC$6:$AI$201,7,0),"")</f>
        <v/>
      </c>
      <c r="AK391" s="14" t="str">
        <f>IFERROR(VLOOKUP($A391,'Azymut Orient M'!$O$2:$U$23,7,0),"")</f>
        <v/>
      </c>
      <c r="AL391" s="14" t="str">
        <f>IFERROR(VLOOKUP($A391,'Masakra TR100 M'!$AB$5:$AH$14,7,0),"")</f>
        <v/>
      </c>
      <c r="AM391" s="501">
        <f>MIN(COUNT(F391:W391)+MIN(COUNT(Z391:AL391)/2,2),6)</f>
        <v>0.5</v>
      </c>
      <c r="AN391" s="15">
        <f>COUNTIF(F391:W391,"=100")</f>
        <v>0</v>
      </c>
      <c r="AO391" s="15">
        <f>COUNTIF(Z391:AL391,"=50")</f>
        <v>0</v>
      </c>
    </row>
    <row r="392" spans="1:41">
      <c r="A392">
        <v>475</v>
      </c>
      <c r="B392" s="40" t="str">
        <f>VLOOKUP($A392,id!$C:$H,6,0)</f>
        <v>Szymański Patryk</v>
      </c>
      <c r="C392" s="40">
        <f>VLOOKUP($A392,id!$C:$H,4,0)</f>
        <v>0</v>
      </c>
      <c r="D392" s="2">
        <f>IF(E391=E392,D391,ROW(B390))</f>
        <v>389</v>
      </c>
      <c r="E392" s="11">
        <f>LARGE(F392:Y392,1)+LARGE(F392:Y392,2)+IFERROR(LARGE(F392:Y392,3),0)+IFERROR(LARGE(F392:Y392,4),0)+IFERROR(LARGE(F392:Y392,5),0)+IFERROR(LARGE(F392:Y392,6),0)</f>
        <v>35.972850678733032</v>
      </c>
      <c r="F392" s="14"/>
      <c r="G392" s="14"/>
      <c r="H392" s="14"/>
      <c r="I392" s="14"/>
      <c r="J392" s="37"/>
      <c r="K392" s="16"/>
      <c r="L392" s="14"/>
      <c r="M392" s="14"/>
      <c r="N392" s="14"/>
      <c r="O392" s="14" t="str">
        <f>IFERROR(VLOOKUP($A392,'Szaga TR150 M'!$J$2:$P$22,7,0),"")</f>
        <v/>
      </c>
      <c r="P392" s="14" t="str">
        <f>IFERROR(VLOOKUP($A392,'Rajd Konwalii M'!$L$2:$R$48,7,0),"")</f>
        <v/>
      </c>
      <c r="Q392" s="14" t="str">
        <f>IFERROR(VLOOKUP($A392,'Korno M'!$BE$1:$BK$53,7,0),"")</f>
        <v/>
      </c>
      <c r="R392" s="14" t="str">
        <f>IFERROR(VLOOKUP($A392,'Abentojra M'!$J$1:$P$48,7,0),"")</f>
        <v/>
      </c>
      <c r="S392" s="14" t="str">
        <f>IFERROR(VLOOKUP($A392,'Mordownik M'!$P$5:$V$54,7,0),"")</f>
        <v/>
      </c>
      <c r="T392" s="14" t="str">
        <f>IFERROR(VLOOKUP($A392,'XI Kompas M'!$M$1:$S$35,7,0),"")</f>
        <v/>
      </c>
      <c r="U392" s="14" t="str">
        <f>IFERROR(VLOOKUP($A392,'H52 200 M'!$AL$6:$AR$102,7,0),"")</f>
        <v/>
      </c>
      <c r="V392" s="14" t="str">
        <f>IFERROR(VLOOKUP($A392,'XII Szago M'!$AH$2:$AN$67,7,0),"")</f>
        <v/>
      </c>
      <c r="W392" s="14" t="str">
        <f>IFERROR(VLOOKUP($A392,'Masakra TR200 M'!$AN$5:$AT$34,7,0),"")</f>
        <v/>
      </c>
      <c r="X392" s="10">
        <f>IFERROR(LARGE(Z392:AL392,1),0)+IFERROR(LARGE(Z392:AL392,2),0)</f>
        <v>35.972850678733032</v>
      </c>
      <c r="Y392" s="10">
        <f>IFERROR(LARGE(Z392:AL392,3),0)+IFERROR(LARGE(Z392:AL392,4),0)</f>
        <v>0</v>
      </c>
      <c r="Z392" s="14"/>
      <c r="AA392" s="36"/>
      <c r="AB392" s="36"/>
      <c r="AC392" s="14"/>
      <c r="AD392" s="14"/>
      <c r="AE392" s="14"/>
      <c r="AF392" s="36"/>
      <c r="AG392" s="14">
        <f>IFERROR(VLOOKUP($A392,'Szaga TR100 M'!$J$2:$P$25,7,0),"")</f>
        <v>35.972850678733032</v>
      </c>
      <c r="AH392" s="36" t="str">
        <f>IFERROR(VLOOKUP($A392,'Odyseja M'!$G$2:$M$15,7,0),"")</f>
        <v/>
      </c>
      <c r="AI392" s="36" t="str">
        <f>IFERROR(VLOOKUP($A392,'Trudy M'!$K$2:$Q$18,7,0),"")</f>
        <v/>
      </c>
      <c r="AJ392" s="14" t="str">
        <f>IFERROR(VLOOKUP($A392,'H52 100 M'!$AC$6:$AI$201,7,0),"")</f>
        <v/>
      </c>
      <c r="AK392" s="14" t="str">
        <f>IFERROR(VLOOKUP($A392,'Azymut Orient M'!$O$2:$U$23,7,0),"")</f>
        <v/>
      </c>
      <c r="AL392" s="14" t="str">
        <f>IFERROR(VLOOKUP($A392,'Masakra TR100 M'!$AB$5:$AH$14,7,0),"")</f>
        <v/>
      </c>
      <c r="AM392" s="501">
        <f>MIN(COUNT(F392:W392)+MIN(COUNT(Z392:AL392)/2,2),6)</f>
        <v>0.5</v>
      </c>
      <c r="AN392" s="15">
        <f>COUNTIF(F392:W392,"=100")</f>
        <v>0</v>
      </c>
      <c r="AO392" s="15">
        <f>COUNTIF(Z392:AL392,"=50")</f>
        <v>0</v>
      </c>
    </row>
    <row r="393" spans="1:41">
      <c r="A393">
        <v>663</v>
      </c>
      <c r="B393" s="40" t="str">
        <f>VLOOKUP($A393,id!$C:$H,6,0)</f>
        <v>Ścibisz Paweł</v>
      </c>
      <c r="C393" s="40" t="str">
        <f>VLOOKUP($A393,id!$C:$H,4,0)</f>
        <v>NDF Team Człuchów</v>
      </c>
      <c r="D393" s="2">
        <f>IF(E392=E393,D392,ROW(B391))</f>
        <v>391</v>
      </c>
      <c r="E393" s="11">
        <f>LARGE(F393:Y393,1)+LARGE(F393:Y393,2)+IFERROR(LARGE(F393:Y393,3),0)+IFERROR(LARGE(F393:Y393,4),0)+IFERROR(LARGE(F393:Y393,5),0)+IFERROR(LARGE(F393:Y393,6),0)</f>
        <v>35.95069233367105</v>
      </c>
      <c r="F393" s="14"/>
      <c r="G393" s="14"/>
      <c r="H393" s="14"/>
      <c r="I393" s="14"/>
      <c r="J393" s="37"/>
      <c r="K393" s="16"/>
      <c r="L393" s="14"/>
      <c r="M393" s="14"/>
      <c r="N393" s="14"/>
      <c r="O393" s="14"/>
      <c r="P393" s="14"/>
      <c r="Q393" s="14"/>
      <c r="R393" s="14"/>
      <c r="S393" s="14"/>
      <c r="T393" s="14"/>
      <c r="U393" s="14" t="str">
        <f>IFERROR(VLOOKUP($A393,'H52 200 M'!$AL$6:$AR$102,7,0),"")</f>
        <v/>
      </c>
      <c r="V393" s="14" t="str">
        <f>IFERROR(VLOOKUP($A393,'XII Szago M'!$AH$2:$AN$67,7,0),"")</f>
        <v/>
      </c>
      <c r="W393" s="14" t="str">
        <f>IFERROR(VLOOKUP($A393,'Masakra TR200 M'!$AN$5:$AT$34,7,0),"")</f>
        <v/>
      </c>
      <c r="X393" s="10">
        <f>IFERROR(LARGE(Z393:AL393,1),0)+IFERROR(LARGE(Z393:AL393,2),0)</f>
        <v>35.95069233367105</v>
      </c>
      <c r="Y393" s="10">
        <f>IFERROR(LARGE(Z393:AL393,3),0)+IFERROR(LARGE(Z393:AL393,4),0)</f>
        <v>0</v>
      </c>
      <c r="Z393" s="14"/>
      <c r="AA393" s="36"/>
      <c r="AB393" s="36"/>
      <c r="AC393" s="14"/>
      <c r="AD393" s="14"/>
      <c r="AE393" s="14"/>
      <c r="AF393" s="36"/>
      <c r="AG393" s="14"/>
      <c r="AH393" s="36"/>
      <c r="AI393" s="36"/>
      <c r="AJ393" s="14">
        <f>IFERROR(VLOOKUP($A393,'H52 100 M'!$AC$6:$AI$201,7,0),"")</f>
        <v>35.95069233367105</v>
      </c>
      <c r="AK393" s="14" t="str">
        <f>IFERROR(VLOOKUP($A393,'Azymut Orient M'!$O$2:$U$23,7,0),"")</f>
        <v/>
      </c>
      <c r="AL393" s="14" t="str">
        <f>IFERROR(VLOOKUP($A393,'Masakra TR100 M'!$AB$5:$AH$14,7,0),"")</f>
        <v/>
      </c>
      <c r="AM393" s="501">
        <f>MIN(COUNT(F393:W393)+MIN(COUNT(Z393:AL393)/2,2),6)</f>
        <v>0.5</v>
      </c>
      <c r="AN393" s="15">
        <f>COUNTIF(F393:W393,"=100")</f>
        <v>0</v>
      </c>
      <c r="AO393" s="15">
        <f>COUNTIF(Z393:AL393,"=50")</f>
        <v>0</v>
      </c>
    </row>
    <row r="394" spans="1:41">
      <c r="A394">
        <v>309</v>
      </c>
      <c r="B394" s="40" t="str">
        <f>VLOOKUP($A394,id!$C:$H,6,0)</f>
        <v>Omieczyński Andrzej</v>
      </c>
      <c r="C394" s="40" t="str">
        <f>VLOOKUP($A394,id!$C:$H,4,0)</f>
        <v>ROWEREK</v>
      </c>
      <c r="D394" s="2">
        <f>IF(E393=E394,D393,ROW(B392))</f>
        <v>392</v>
      </c>
      <c r="E394" s="11">
        <f>LARGE(F394:Y394,1)+LARGE(F394:Y394,2)+IFERROR(LARGE(F394:Y394,3),0)+IFERROR(LARGE(F394:Y394,4),0)+IFERROR(LARGE(F394:Y394,5),0)+IFERROR(LARGE(F394:Y394,6),0)</f>
        <v>35.422551588123092</v>
      </c>
      <c r="F394" s="14"/>
      <c r="G394" s="14" t="str">
        <f>IFERROR(VLOOKUP($A394,'Złoto M'!AO:AU,7,0),"")</f>
        <v/>
      </c>
      <c r="H394" s="14" t="str">
        <f>IFERROR(VLOOKUP($A394,'H51 200 M'!$AL$6:$AS$99,7,0),"")</f>
        <v/>
      </c>
      <c r="I394" s="14" t="str">
        <f>IFERROR(VLOOKUP($A394,'Dymno M'!$BD$3:$BJ$49,7,0),"")</f>
        <v/>
      </c>
      <c r="J394" s="37" t="str">
        <f>IFERROR(VLOOKUP($A394,'X Kompas M'!$L$2:$R$29,7,0),"")</f>
        <v/>
      </c>
      <c r="K394" s="16" t="str">
        <f>IFERROR(VLOOKUP($A394,'Dukty M'!$BH$2:$BN$42,7,0),"")</f>
        <v/>
      </c>
      <c r="L394" s="14" t="str">
        <f>IFERROR(VLOOKUP($A394,'Tropy M'!$O$2:$U$49,7,0),"")</f>
        <v/>
      </c>
      <c r="M394" s="14" t="str">
        <f>IFERROR(VLOOKUP($A394,'Grassor TR300 M'!$CR$4:$CX$37,7,0),"")</f>
        <v/>
      </c>
      <c r="N394" s="14" t="str">
        <f>IFERROR(VLOOKUP($A394,'BO M'!$S$4:$Y$46,7,0),"")</f>
        <v/>
      </c>
      <c r="O394" s="14" t="str">
        <f>IFERROR(VLOOKUP($A394,'Szaga TR150 M'!$J$2:$P$22,7,0),"")</f>
        <v/>
      </c>
      <c r="P394" s="14" t="str">
        <f>IFERROR(VLOOKUP($A394,'Rajd Konwalii M'!$L$2:$R$48,7,0),"")</f>
        <v/>
      </c>
      <c r="Q394" s="14" t="str">
        <f>IFERROR(VLOOKUP($A394,'Korno M'!$BE$1:$BK$53,7,0),"")</f>
        <v/>
      </c>
      <c r="R394" s="14" t="str">
        <f>IFERROR(VLOOKUP($A394,'Abentojra M'!$J$1:$P$48,7,0),"")</f>
        <v/>
      </c>
      <c r="S394" s="14" t="str">
        <f>IFERROR(VLOOKUP($A394,'Mordownik M'!$P$5:$V$54,7,0),"")</f>
        <v/>
      </c>
      <c r="T394" s="14" t="str">
        <f>IFERROR(VLOOKUP($A394,'XI Kompas M'!$M$1:$S$35,7,0),"")</f>
        <v/>
      </c>
      <c r="U394" s="14" t="str">
        <f>IFERROR(VLOOKUP($A394,'H52 200 M'!$AL$6:$AR$102,7,0),"")</f>
        <v/>
      </c>
      <c r="V394" s="14" t="str">
        <f>IFERROR(VLOOKUP($A394,'XII Szago M'!$AH$2:$AN$67,7,0),"")</f>
        <v/>
      </c>
      <c r="W394" s="14" t="str">
        <f>IFERROR(VLOOKUP($A394,'Masakra TR200 M'!$AN$5:$AT$34,7,0),"")</f>
        <v/>
      </c>
      <c r="X394" s="10">
        <f>IFERROR(LARGE(Z394:AL394,1),0)+IFERROR(LARGE(Z394:AL394,2),0)</f>
        <v>35.422551588123092</v>
      </c>
      <c r="Y394" s="10">
        <f>IFERROR(LARGE(Z394:AL394,3),0)+IFERROR(LARGE(Z394:AL394,4),0)</f>
        <v>0</v>
      </c>
      <c r="Z394" s="14" t="str">
        <f>IFERROR(VLOOKUP(A394,'Wiosenne 360 M'!$L$2:$R$18,7,0),"")</f>
        <v/>
      </c>
      <c r="AA394" s="36"/>
      <c r="AB394" s="36"/>
      <c r="AC394" s="14">
        <f>IFERROR(VLOOKUP($A394,'H51 100 M'!$AC$6:$AJ$153,7,0),"")</f>
        <v>12.050359950528195</v>
      </c>
      <c r="AD394" s="14" t="str">
        <f>IFERROR(VLOOKUP($A394,'Harce M'!$K$6:$Q$26,7,0),"")</f>
        <v/>
      </c>
      <c r="AE394" s="14" t="str">
        <f>IFERROR(VLOOKUP($A394,'Grassor TR150 M'!$BL$4:$BR$10,7,0),"")</f>
        <v/>
      </c>
      <c r="AF394" s="36" t="str">
        <f>IFERROR(VLOOKUP($A394,'Pazur M'!$P$3:$V$29,7,0),"")</f>
        <v/>
      </c>
      <c r="AG394" s="14" t="str">
        <f>IFERROR(VLOOKUP($A394,'Szaga TR100 M'!$J$2:$P$25,7,0),"")</f>
        <v/>
      </c>
      <c r="AH394" s="36" t="str">
        <f>IFERROR(VLOOKUP($A394,'Odyseja M'!$G$2:$M$15,7,0),"")</f>
        <v/>
      </c>
      <c r="AI394" s="36" t="str">
        <f>IFERROR(VLOOKUP($A394,'Trudy M'!$K$2:$Q$18,7,0),"")</f>
        <v/>
      </c>
      <c r="AJ394" s="14">
        <f>IFERROR(VLOOKUP($A394,'H52 100 M'!$AC$6:$AI$201,7,0),"")</f>
        <v>23.372191637594899</v>
      </c>
      <c r="AK394" s="14" t="str">
        <f>IFERROR(VLOOKUP($A394,'Azymut Orient M'!$O$2:$U$23,7,0),"")</f>
        <v/>
      </c>
      <c r="AL394" s="14" t="str">
        <f>IFERROR(VLOOKUP($A394,'Masakra TR100 M'!$AB$5:$AH$14,7,0),"")</f>
        <v/>
      </c>
      <c r="AM394" s="501">
        <f>MIN(COUNT(F394:W394)+MIN(COUNT(Z394:AL394)/2,2),6)</f>
        <v>1</v>
      </c>
      <c r="AN394" s="15">
        <f>COUNTIF(F394:W394,"=100")</f>
        <v>0</v>
      </c>
      <c r="AO394" s="15">
        <f>COUNTIF(Z394:AL394,"=50")</f>
        <v>0</v>
      </c>
    </row>
    <row r="395" spans="1:41">
      <c r="A395">
        <v>451</v>
      </c>
      <c r="B395" s="40" t="str">
        <f>VLOOKUP($A395,id!$C:$H,6,0)</f>
        <v>Helbik Rafał</v>
      </c>
      <c r="C395" s="40" t="str">
        <f>VLOOKUP($A395,id!$C:$H,4,0)</f>
        <v>HELl BIKe</v>
      </c>
      <c r="D395" s="2">
        <f>IF(E394=E395,D394,ROW(B393))</f>
        <v>393</v>
      </c>
      <c r="E395" s="11">
        <f>LARGE(F395:Y395,1)+LARGE(F395:Y395,2)+IFERROR(LARGE(F395:Y395,3),0)+IFERROR(LARGE(F395:Y395,4),0)+IFERROR(LARGE(F395:Y395,5),0)+IFERROR(LARGE(F395:Y395,6),0)</f>
        <v>35.395061878853554</v>
      </c>
      <c r="F395" s="14"/>
      <c r="G395" s="14"/>
      <c r="H395" s="14"/>
      <c r="I395" s="14"/>
      <c r="J395" s="37"/>
      <c r="K395" s="16"/>
      <c r="L395" s="14"/>
      <c r="M395" s="14"/>
      <c r="N395" s="14">
        <f>IFERROR(VLOOKUP($A395,'BO M'!$S$4:$Y$46,7,0),"")</f>
        <v>35.395061878853554</v>
      </c>
      <c r="O395" s="14" t="str">
        <f>IFERROR(VLOOKUP($A395,'Szaga TR150 M'!$J$2:$P$22,7,0),"")</f>
        <v/>
      </c>
      <c r="P395" s="14" t="str">
        <f>IFERROR(VLOOKUP($A395,'Rajd Konwalii M'!$L$2:$R$48,7,0),"")</f>
        <v/>
      </c>
      <c r="Q395" s="14" t="str">
        <f>IFERROR(VLOOKUP($A395,'Korno M'!$BE$1:$BK$53,7,0),"")</f>
        <v/>
      </c>
      <c r="R395" s="14" t="str">
        <f>IFERROR(VLOOKUP($A395,'Abentojra M'!$J$1:$P$48,7,0),"")</f>
        <v/>
      </c>
      <c r="S395" s="14" t="str">
        <f>IFERROR(VLOOKUP($A395,'Mordownik M'!$P$5:$V$54,7,0),"")</f>
        <v/>
      </c>
      <c r="T395" s="14" t="str">
        <f>IFERROR(VLOOKUP($A395,'XI Kompas M'!$M$1:$S$35,7,0),"")</f>
        <v/>
      </c>
      <c r="U395" s="14" t="str">
        <f>IFERROR(VLOOKUP($A395,'H52 200 M'!$AL$6:$AR$102,7,0),"")</f>
        <v/>
      </c>
      <c r="V395" s="14" t="str">
        <f>IFERROR(VLOOKUP($A395,'XII Szago M'!$AH$2:$AN$67,7,0),"")</f>
        <v/>
      </c>
      <c r="W395" s="14" t="str">
        <f>IFERROR(VLOOKUP($A395,'Masakra TR200 M'!$AN$5:$AT$34,7,0),"")</f>
        <v/>
      </c>
      <c r="X395" s="10">
        <f>IFERROR(LARGE(Z395:AL395,1),0)+IFERROR(LARGE(Z395:AL395,2),0)</f>
        <v>0</v>
      </c>
      <c r="Y395" s="10">
        <f>IFERROR(LARGE(Z395:AL395,3),0)+IFERROR(LARGE(Z395:AL395,4),0)</f>
        <v>0</v>
      </c>
      <c r="Z395" s="14"/>
      <c r="AA395" s="36"/>
      <c r="AB395" s="36"/>
      <c r="AC395" s="14"/>
      <c r="AD395" s="14"/>
      <c r="AE395" s="14"/>
      <c r="AF395" s="36" t="str">
        <f>IFERROR(VLOOKUP($A395,'Pazur M'!$P$3:$V$29,7,0),"")</f>
        <v/>
      </c>
      <c r="AG395" s="14" t="str">
        <f>IFERROR(VLOOKUP($A395,'Szaga TR100 M'!$J$2:$P$25,7,0),"")</f>
        <v/>
      </c>
      <c r="AH395" s="36" t="str">
        <f>IFERROR(VLOOKUP($A395,'Odyseja M'!$G$2:$M$15,7,0),"")</f>
        <v/>
      </c>
      <c r="AI395" s="36" t="str">
        <f>IFERROR(VLOOKUP($A395,'Trudy M'!$K$2:$Q$18,7,0),"")</f>
        <v/>
      </c>
      <c r="AJ395" s="14" t="str">
        <f>IFERROR(VLOOKUP($A395,'H52 100 M'!$AC$6:$AI$201,7,0),"")</f>
        <v/>
      </c>
      <c r="AK395" s="14" t="str">
        <f>IFERROR(VLOOKUP($A395,'Azymut Orient M'!$O$2:$U$23,7,0),"")</f>
        <v/>
      </c>
      <c r="AL395" s="14" t="str">
        <f>IFERROR(VLOOKUP($A395,'Masakra TR100 M'!$AB$5:$AH$14,7,0),"")</f>
        <v/>
      </c>
      <c r="AM395" s="501">
        <f>MIN(COUNT(F395:W395)+MIN(COUNT(Z395:AL395)/2,2),6)</f>
        <v>1</v>
      </c>
      <c r="AN395" s="15">
        <f>COUNTIF(F395:W395,"=100")</f>
        <v>0</v>
      </c>
      <c r="AO395" s="15">
        <f>COUNTIF(Z395:AL395,"=50")</f>
        <v>0</v>
      </c>
    </row>
    <row r="396" spans="1:41">
      <c r="A396">
        <v>452</v>
      </c>
      <c r="B396" s="40" t="str">
        <f>VLOOKUP($A396,id!$C:$H,6,0)</f>
        <v>Helbik Michał</v>
      </c>
      <c r="C396" s="40" t="str">
        <f>VLOOKUP($A396,id!$C:$H,4,0)</f>
        <v>HELl BIKe</v>
      </c>
      <c r="D396" s="2">
        <f>IF(E395=E396,D395,ROW(B394))</f>
        <v>394</v>
      </c>
      <c r="E396" s="11">
        <f>LARGE(F396:Y396,1)+LARGE(F396:Y396,2)+IFERROR(LARGE(F396:Y396,3),0)+IFERROR(LARGE(F396:Y396,4),0)+IFERROR(LARGE(F396:Y396,5),0)+IFERROR(LARGE(F396:Y396,6),0)</f>
        <v>35.393700058920544</v>
      </c>
      <c r="F396" s="14"/>
      <c r="G396" s="14"/>
      <c r="H396" s="14"/>
      <c r="I396" s="14"/>
      <c r="J396" s="37"/>
      <c r="K396" s="16"/>
      <c r="L396" s="14"/>
      <c r="M396" s="14"/>
      <c r="N396" s="14">
        <f>IFERROR(VLOOKUP($A396,'BO M'!$S$4:$Y$46,7,0),"")</f>
        <v>35.393700058920544</v>
      </c>
      <c r="O396" s="14" t="str">
        <f>IFERROR(VLOOKUP($A396,'Szaga TR150 M'!$J$2:$P$22,7,0),"")</f>
        <v/>
      </c>
      <c r="P396" s="14" t="str">
        <f>IFERROR(VLOOKUP($A396,'Rajd Konwalii M'!$L$2:$R$48,7,0),"")</f>
        <v/>
      </c>
      <c r="Q396" s="14" t="str">
        <f>IFERROR(VLOOKUP($A396,'Korno M'!$BE$1:$BK$53,7,0),"")</f>
        <v/>
      </c>
      <c r="R396" s="14" t="str">
        <f>IFERROR(VLOOKUP($A396,'Abentojra M'!$J$1:$P$48,7,0),"")</f>
        <v/>
      </c>
      <c r="S396" s="14" t="str">
        <f>IFERROR(VLOOKUP($A396,'Mordownik M'!$P$5:$V$54,7,0),"")</f>
        <v/>
      </c>
      <c r="T396" s="14" t="str">
        <f>IFERROR(VLOOKUP($A396,'XI Kompas M'!$M$1:$S$35,7,0),"")</f>
        <v/>
      </c>
      <c r="U396" s="14" t="str">
        <f>IFERROR(VLOOKUP($A396,'H52 200 M'!$AL$6:$AR$102,7,0),"")</f>
        <v/>
      </c>
      <c r="V396" s="14" t="str">
        <f>IFERROR(VLOOKUP($A396,'XII Szago M'!$AH$2:$AN$67,7,0),"")</f>
        <v/>
      </c>
      <c r="W396" s="14" t="str">
        <f>IFERROR(VLOOKUP($A396,'Masakra TR200 M'!$AN$5:$AT$34,7,0),"")</f>
        <v/>
      </c>
      <c r="X396" s="10">
        <f>IFERROR(LARGE(Z396:AL396,1),0)+IFERROR(LARGE(Z396:AL396,2),0)</f>
        <v>0</v>
      </c>
      <c r="Y396" s="10">
        <f>IFERROR(LARGE(Z396:AL396,3),0)+IFERROR(LARGE(Z396:AL396,4),0)</f>
        <v>0</v>
      </c>
      <c r="Z396" s="14"/>
      <c r="AA396" s="36"/>
      <c r="AB396" s="36"/>
      <c r="AC396" s="14"/>
      <c r="AD396" s="14"/>
      <c r="AE396" s="14"/>
      <c r="AF396" s="36" t="str">
        <f>IFERROR(VLOOKUP($A396,'Pazur M'!$P$3:$V$29,7,0),"")</f>
        <v/>
      </c>
      <c r="AG396" s="14" t="str">
        <f>IFERROR(VLOOKUP($A396,'Szaga TR100 M'!$J$2:$P$25,7,0),"")</f>
        <v/>
      </c>
      <c r="AH396" s="36" t="str">
        <f>IFERROR(VLOOKUP($A396,'Odyseja M'!$G$2:$M$15,7,0),"")</f>
        <v/>
      </c>
      <c r="AI396" s="36" t="str">
        <f>IFERROR(VLOOKUP($A396,'Trudy M'!$K$2:$Q$18,7,0),"")</f>
        <v/>
      </c>
      <c r="AJ396" s="14" t="str">
        <f>IFERROR(VLOOKUP($A396,'H52 100 M'!$AC$6:$AI$201,7,0),"")</f>
        <v/>
      </c>
      <c r="AK396" s="14" t="str">
        <f>IFERROR(VLOOKUP($A396,'Azymut Orient M'!$O$2:$U$23,7,0),"")</f>
        <v/>
      </c>
      <c r="AL396" s="14" t="str">
        <f>IFERROR(VLOOKUP($A396,'Masakra TR100 M'!$AB$5:$AH$14,7,0),"")</f>
        <v/>
      </c>
      <c r="AM396" s="501">
        <f>MIN(COUNT(F396:W396)+MIN(COUNT(Z396:AL396)/2,2),6)</f>
        <v>1</v>
      </c>
      <c r="AN396" s="15">
        <f>COUNTIF(F396:W396,"=100")</f>
        <v>0</v>
      </c>
      <c r="AO396" s="15">
        <f>COUNTIF(Z396:AL396,"=50")</f>
        <v>0</v>
      </c>
    </row>
    <row r="397" spans="1:41">
      <c r="A397">
        <v>664</v>
      </c>
      <c r="B397" s="40" t="str">
        <f>VLOOKUP($A397,id!$C:$H,6,0)</f>
        <v>Krauze Maciej</v>
      </c>
      <c r="C397" s="40">
        <f>VLOOKUP($A397,id!$C:$H,4,0)</f>
        <v>0</v>
      </c>
      <c r="D397" s="2">
        <f>IF(E396=E397,D396,ROW(B395))</f>
        <v>395</v>
      </c>
      <c r="E397" s="11">
        <f>LARGE(F397:Y397,1)+LARGE(F397:Y397,2)+IFERROR(LARGE(F397:Y397,3),0)+IFERROR(LARGE(F397:Y397,4),0)+IFERROR(LARGE(F397:Y397,5),0)+IFERROR(LARGE(F397:Y397,6),0)</f>
        <v>35.313826963906578</v>
      </c>
      <c r="F397" s="14"/>
      <c r="G397" s="14"/>
      <c r="H397" s="14"/>
      <c r="I397" s="14"/>
      <c r="J397" s="37"/>
      <c r="K397" s="16"/>
      <c r="L397" s="14"/>
      <c r="M397" s="14"/>
      <c r="N397" s="14"/>
      <c r="O397" s="14"/>
      <c r="P397" s="14"/>
      <c r="Q397" s="14"/>
      <c r="R397" s="14"/>
      <c r="S397" s="14"/>
      <c r="T397" s="14"/>
      <c r="U397" s="14" t="str">
        <f>IFERROR(VLOOKUP($A397,'H52 200 M'!$AL$6:$AR$102,7,0),"")</f>
        <v/>
      </c>
      <c r="V397" s="14" t="str">
        <f>IFERROR(VLOOKUP($A397,'XII Szago M'!$AH$2:$AN$67,7,0),"")</f>
        <v/>
      </c>
      <c r="W397" s="14" t="str">
        <f>IFERROR(VLOOKUP($A397,'Masakra TR200 M'!$AN$5:$AT$34,7,0),"")</f>
        <v/>
      </c>
      <c r="X397" s="10">
        <f>IFERROR(LARGE(Z397:AL397,1),0)+IFERROR(LARGE(Z397:AL397,2),0)</f>
        <v>35.313826963906578</v>
      </c>
      <c r="Y397" s="10">
        <f>IFERROR(LARGE(Z397:AL397,3),0)+IFERROR(LARGE(Z397:AL397,4),0)</f>
        <v>0</v>
      </c>
      <c r="Z397" s="14"/>
      <c r="AA397" s="36"/>
      <c r="AB397" s="36"/>
      <c r="AC397" s="14"/>
      <c r="AD397" s="14"/>
      <c r="AE397" s="14"/>
      <c r="AF397" s="36"/>
      <c r="AG397" s="14"/>
      <c r="AH397" s="36"/>
      <c r="AI397" s="36"/>
      <c r="AJ397" s="14">
        <f>IFERROR(VLOOKUP($A397,'H52 100 M'!$AC$6:$AI$201,7,0),"")</f>
        <v>35.313826963906578</v>
      </c>
      <c r="AK397" s="14" t="str">
        <f>IFERROR(VLOOKUP($A397,'Azymut Orient M'!$O$2:$U$23,7,0),"")</f>
        <v/>
      </c>
      <c r="AL397" s="14" t="str">
        <f>IFERROR(VLOOKUP($A397,'Masakra TR100 M'!$AB$5:$AH$14,7,0),"")</f>
        <v/>
      </c>
      <c r="AM397" s="501">
        <f>MIN(COUNT(F397:W397)+MIN(COUNT(Z397:AL397)/2,2),6)</f>
        <v>0.5</v>
      </c>
      <c r="AN397" s="15">
        <f>COUNTIF(F397:W397,"=100")</f>
        <v>0</v>
      </c>
      <c r="AO397" s="15">
        <f>COUNTIF(Z397:AL397,"=50")</f>
        <v>0</v>
      </c>
    </row>
    <row r="398" spans="1:41">
      <c r="A398">
        <v>665</v>
      </c>
      <c r="B398" s="40" t="str">
        <f>VLOOKUP($A398,id!$C:$H,6,0)</f>
        <v>Cygan Tomasz</v>
      </c>
      <c r="C398" s="40" t="str">
        <f>VLOOKUP($A398,id!$C:$H,4,0)</f>
        <v>Żylaste batony</v>
      </c>
      <c r="D398" s="2">
        <f>IF(E397=E398,D397,ROW(B396))</f>
        <v>396</v>
      </c>
      <c r="E398" s="11">
        <f>LARGE(F398:Y398,1)+LARGE(F398:Y398,2)+IFERROR(LARGE(F398:Y398,3),0)+IFERROR(LARGE(F398:Y398,4),0)+IFERROR(LARGE(F398:Y398,5),0)+IFERROR(LARGE(F398:Y398,6),0)</f>
        <v>35.299774505902633</v>
      </c>
      <c r="F398" s="14"/>
      <c r="G398" s="14"/>
      <c r="H398" s="14"/>
      <c r="I398" s="14"/>
      <c r="J398" s="37"/>
      <c r="K398" s="16"/>
      <c r="L398" s="14"/>
      <c r="M398" s="14"/>
      <c r="N398" s="14"/>
      <c r="O398" s="14"/>
      <c r="P398" s="14"/>
      <c r="Q398" s="14"/>
      <c r="R398" s="14"/>
      <c r="S398" s="14"/>
      <c r="T398" s="14"/>
      <c r="U398" s="14" t="str">
        <f>IFERROR(VLOOKUP($A398,'H52 200 M'!$AL$6:$AR$102,7,0),"")</f>
        <v/>
      </c>
      <c r="V398" s="14" t="str">
        <f>IFERROR(VLOOKUP($A398,'XII Szago M'!$AH$2:$AN$67,7,0),"")</f>
        <v/>
      </c>
      <c r="W398" s="14" t="str">
        <f>IFERROR(VLOOKUP($A398,'Masakra TR200 M'!$AN$5:$AT$34,7,0),"")</f>
        <v/>
      </c>
      <c r="X398" s="10">
        <f>IFERROR(LARGE(Z398:AL398,1),0)+IFERROR(LARGE(Z398:AL398,2),0)</f>
        <v>35.299774505902633</v>
      </c>
      <c r="Y398" s="10">
        <f>IFERROR(LARGE(Z398:AL398,3),0)+IFERROR(LARGE(Z398:AL398,4),0)</f>
        <v>0</v>
      </c>
      <c r="Z398" s="14"/>
      <c r="AA398" s="36"/>
      <c r="AB398" s="36"/>
      <c r="AC398" s="14"/>
      <c r="AD398" s="14"/>
      <c r="AE398" s="14"/>
      <c r="AF398" s="36"/>
      <c r="AG398" s="14"/>
      <c r="AH398" s="36"/>
      <c r="AI398" s="36"/>
      <c r="AJ398" s="14">
        <f>IFERROR(VLOOKUP($A398,'H52 100 M'!$AC$6:$AI$201,7,0),"")</f>
        <v>35.299774505902633</v>
      </c>
      <c r="AK398" s="14" t="str">
        <f>IFERROR(VLOOKUP($A398,'Azymut Orient M'!$O$2:$U$23,7,0),"")</f>
        <v/>
      </c>
      <c r="AL398" s="14" t="str">
        <f>IFERROR(VLOOKUP($A398,'Masakra TR100 M'!$AB$5:$AH$14,7,0),"")</f>
        <v/>
      </c>
      <c r="AM398" s="501">
        <f>MIN(COUNT(F398:W398)+MIN(COUNT(Z398:AL398)/2,2),6)</f>
        <v>0.5</v>
      </c>
      <c r="AN398" s="15">
        <f>COUNTIF(F398:W398,"=100")</f>
        <v>0</v>
      </c>
      <c r="AO398" s="15">
        <f>COUNTIF(Z398:AL398,"=50")</f>
        <v>0</v>
      </c>
    </row>
    <row r="399" spans="1:41">
      <c r="A399">
        <v>666</v>
      </c>
      <c r="B399" s="40" t="str">
        <f>VLOOKUP($A399,id!$C:$H,6,0)</f>
        <v>Gojtowski Tomasz</v>
      </c>
      <c r="C399" s="40" t="str">
        <f>VLOOKUP($A399,id!$C:$H,4,0)</f>
        <v>3Team</v>
      </c>
      <c r="D399" s="2">
        <f>IF(E398=E399,D398,ROW(B397))</f>
        <v>397</v>
      </c>
      <c r="E399" s="11">
        <f>LARGE(F399:Y399,1)+LARGE(F399:Y399,2)+IFERROR(LARGE(F399:Y399,3),0)+IFERROR(LARGE(F399:Y399,4),0)+IFERROR(LARGE(F399:Y399,5),0)+IFERROR(LARGE(F399:Y399,6),0)</f>
        <v>35.293922615297895</v>
      </c>
      <c r="F399" s="14"/>
      <c r="G399" s="14"/>
      <c r="H399" s="14"/>
      <c r="I399" s="14"/>
      <c r="J399" s="37"/>
      <c r="K399" s="16"/>
      <c r="L399" s="14"/>
      <c r="M399" s="14"/>
      <c r="N399" s="14"/>
      <c r="O399" s="14"/>
      <c r="P399" s="14"/>
      <c r="Q399" s="14"/>
      <c r="R399" s="14"/>
      <c r="S399" s="14"/>
      <c r="T399" s="14"/>
      <c r="U399" s="14" t="str">
        <f>IFERROR(VLOOKUP($A399,'H52 200 M'!$AL$6:$AR$102,7,0),"")</f>
        <v/>
      </c>
      <c r="V399" s="14" t="str">
        <f>IFERROR(VLOOKUP($A399,'XII Szago M'!$AH$2:$AN$67,7,0),"")</f>
        <v/>
      </c>
      <c r="W399" s="14" t="str">
        <f>IFERROR(VLOOKUP($A399,'Masakra TR200 M'!$AN$5:$AT$34,7,0),"")</f>
        <v/>
      </c>
      <c r="X399" s="10">
        <f>IFERROR(LARGE(Z399:AL399,1),0)+IFERROR(LARGE(Z399:AL399,2),0)</f>
        <v>35.293922615297895</v>
      </c>
      <c r="Y399" s="10">
        <f>IFERROR(LARGE(Z399:AL399,3),0)+IFERROR(LARGE(Z399:AL399,4),0)</f>
        <v>0</v>
      </c>
      <c r="Z399" s="14"/>
      <c r="AA399" s="36"/>
      <c r="AB399" s="36"/>
      <c r="AC399" s="14"/>
      <c r="AD399" s="14"/>
      <c r="AE399" s="14"/>
      <c r="AF399" s="36"/>
      <c r="AG399" s="14"/>
      <c r="AH399" s="36"/>
      <c r="AI399" s="36"/>
      <c r="AJ399" s="14">
        <f>IFERROR(VLOOKUP($A399,'H52 100 M'!$AC$6:$AI$201,7,0),"")</f>
        <v>35.293922615297895</v>
      </c>
      <c r="AK399" s="14" t="str">
        <f>IFERROR(VLOOKUP($A399,'Azymut Orient M'!$O$2:$U$23,7,0),"")</f>
        <v/>
      </c>
      <c r="AL399" s="14" t="str">
        <f>IFERROR(VLOOKUP($A399,'Masakra TR100 M'!$AB$5:$AH$14,7,0),"")</f>
        <v/>
      </c>
      <c r="AM399" s="501">
        <f>MIN(COUNT(F399:W399)+MIN(COUNT(Z399:AL399)/2,2),6)</f>
        <v>0.5</v>
      </c>
      <c r="AN399" s="15">
        <f>COUNTIF(F399:W399,"=100")</f>
        <v>0</v>
      </c>
      <c r="AO399" s="15">
        <f>COUNTIF(Z399:AL399,"=50")</f>
        <v>0</v>
      </c>
    </row>
    <row r="400" spans="1:41">
      <c r="A400">
        <v>667</v>
      </c>
      <c r="B400" s="40" t="str">
        <f>VLOOKUP($A400,id!$C:$H,6,0)</f>
        <v>Paterek Maciej</v>
      </c>
      <c r="C400" s="40">
        <f>VLOOKUP($A400,id!$C:$H,4,0)</f>
        <v>0</v>
      </c>
      <c r="D400" s="2">
        <f>IF(E399=E400,D399,ROW(B398))</f>
        <v>398</v>
      </c>
      <c r="E400" s="11">
        <f>LARGE(F400:Y400,1)+LARGE(F400:Y400,2)+IFERROR(LARGE(F400:Y400,3),0)+IFERROR(LARGE(F400:Y400,4),0)+IFERROR(LARGE(F400:Y400,5),0)+IFERROR(LARGE(F400:Y400,6),0)</f>
        <v>35.289242499585605</v>
      </c>
      <c r="F400" s="14"/>
      <c r="G400" s="14"/>
      <c r="H400" s="14"/>
      <c r="I400" s="14"/>
      <c r="J400" s="37"/>
      <c r="K400" s="16"/>
      <c r="L400" s="14"/>
      <c r="M400" s="14"/>
      <c r="N400" s="14"/>
      <c r="O400" s="14"/>
      <c r="P400" s="14"/>
      <c r="Q400" s="14"/>
      <c r="R400" s="14"/>
      <c r="S400" s="14"/>
      <c r="T400" s="14"/>
      <c r="U400" s="14" t="str">
        <f>IFERROR(VLOOKUP($A400,'H52 200 M'!$AL$6:$AR$102,7,0),"")</f>
        <v/>
      </c>
      <c r="V400" s="14" t="str">
        <f>IFERROR(VLOOKUP($A400,'XII Szago M'!$AH$2:$AN$67,7,0),"")</f>
        <v/>
      </c>
      <c r="W400" s="14" t="str">
        <f>IFERROR(VLOOKUP($A400,'Masakra TR200 M'!$AN$5:$AT$34,7,0),"")</f>
        <v/>
      </c>
      <c r="X400" s="10">
        <f>IFERROR(LARGE(Z400:AL400,1),0)+IFERROR(LARGE(Z400:AL400,2),0)</f>
        <v>35.289242499585605</v>
      </c>
      <c r="Y400" s="10">
        <f>IFERROR(LARGE(Z400:AL400,3),0)+IFERROR(LARGE(Z400:AL400,4),0)</f>
        <v>0</v>
      </c>
      <c r="Z400" s="14"/>
      <c r="AA400" s="36"/>
      <c r="AB400" s="36"/>
      <c r="AC400" s="14"/>
      <c r="AD400" s="14"/>
      <c r="AE400" s="14"/>
      <c r="AF400" s="36"/>
      <c r="AG400" s="14"/>
      <c r="AH400" s="36"/>
      <c r="AI400" s="36"/>
      <c r="AJ400" s="14">
        <f>IFERROR(VLOOKUP($A400,'H52 100 M'!$AC$6:$AI$201,7,0),"")</f>
        <v>35.289242499585605</v>
      </c>
      <c r="AK400" s="14" t="str">
        <f>IFERROR(VLOOKUP($A400,'Azymut Orient M'!$O$2:$U$23,7,0),"")</f>
        <v/>
      </c>
      <c r="AL400" s="14" t="str">
        <f>IFERROR(VLOOKUP($A400,'Masakra TR100 M'!$AB$5:$AH$14,7,0),"")</f>
        <v/>
      </c>
      <c r="AM400" s="501">
        <f>MIN(COUNT(F400:W400)+MIN(COUNT(Z400:AL400)/2,2),6)</f>
        <v>0.5</v>
      </c>
      <c r="AN400" s="15">
        <f>COUNTIF(F400:W400,"=100")</f>
        <v>0</v>
      </c>
      <c r="AO400" s="15">
        <f>COUNTIF(Z400:AL400,"=50")</f>
        <v>0</v>
      </c>
    </row>
    <row r="401" spans="1:41">
      <c r="A401">
        <v>668</v>
      </c>
      <c r="B401" s="40" t="str">
        <f>VLOOKUP($A401,id!$C:$H,6,0)</f>
        <v>Leciejewski Mateusz</v>
      </c>
      <c r="C401" s="40" t="str">
        <f>VLOOKUP($A401,id!$C:$H,4,0)</f>
        <v>NDF TEAM CZŁUCHÓW</v>
      </c>
      <c r="D401" s="2">
        <f>IF(E400=E401,D400,ROW(B399))</f>
        <v>399</v>
      </c>
      <c r="E401" s="11">
        <f>LARGE(F401:Y401,1)+LARGE(F401:Y401,2)+IFERROR(LARGE(F401:Y401,3),0)+IFERROR(LARGE(F401:Y401,4),0)+IFERROR(LARGE(F401:Y401,5),0)+IFERROR(LARGE(F401:Y401,6),0)</f>
        <v>35.257684154742968</v>
      </c>
      <c r="F401" s="14"/>
      <c r="G401" s="14"/>
      <c r="H401" s="14"/>
      <c r="I401" s="14"/>
      <c r="J401" s="37"/>
      <c r="K401" s="16"/>
      <c r="L401" s="14"/>
      <c r="M401" s="14"/>
      <c r="N401" s="14"/>
      <c r="O401" s="14"/>
      <c r="P401" s="14"/>
      <c r="Q401" s="14"/>
      <c r="R401" s="14"/>
      <c r="S401" s="14"/>
      <c r="T401" s="14"/>
      <c r="U401" s="14" t="str">
        <f>IFERROR(VLOOKUP($A401,'H52 200 M'!$AL$6:$AR$102,7,0),"")</f>
        <v/>
      </c>
      <c r="V401" s="14" t="str">
        <f>IFERROR(VLOOKUP($A401,'XII Szago M'!$AH$2:$AN$67,7,0),"")</f>
        <v/>
      </c>
      <c r="W401" s="14" t="str">
        <f>IFERROR(VLOOKUP($A401,'Masakra TR200 M'!$AN$5:$AT$34,7,0),"")</f>
        <v/>
      </c>
      <c r="X401" s="10">
        <f>IFERROR(LARGE(Z401:AL401,1),0)+IFERROR(LARGE(Z401:AL401,2),0)</f>
        <v>35.257684154742968</v>
      </c>
      <c r="Y401" s="10">
        <f>IFERROR(LARGE(Z401:AL401,3),0)+IFERROR(LARGE(Z401:AL401,4),0)</f>
        <v>0</v>
      </c>
      <c r="Z401" s="14"/>
      <c r="AA401" s="36"/>
      <c r="AB401" s="36"/>
      <c r="AC401" s="14"/>
      <c r="AD401" s="14"/>
      <c r="AE401" s="14"/>
      <c r="AF401" s="36"/>
      <c r="AG401" s="14"/>
      <c r="AH401" s="36"/>
      <c r="AI401" s="36"/>
      <c r="AJ401" s="14">
        <f>IFERROR(VLOOKUP($A401,'H52 100 M'!$AC$6:$AI$201,7,0),"")</f>
        <v>35.257684154742968</v>
      </c>
      <c r="AK401" s="14" t="str">
        <f>IFERROR(VLOOKUP($A401,'Azymut Orient M'!$O$2:$U$23,7,0),"")</f>
        <v/>
      </c>
      <c r="AL401" s="14" t="str">
        <f>IFERROR(VLOOKUP($A401,'Masakra TR100 M'!$AB$5:$AH$14,7,0),"")</f>
        <v/>
      </c>
      <c r="AM401" s="501">
        <f>MIN(COUNT(F401:W401)+MIN(COUNT(Z401:AL401)/2,2),6)</f>
        <v>0.5</v>
      </c>
      <c r="AN401" s="15">
        <f>COUNTIF(F401:W401,"=100")</f>
        <v>0</v>
      </c>
      <c r="AO401" s="15">
        <f>COUNTIF(Z401:AL401,"=50")</f>
        <v>0</v>
      </c>
    </row>
    <row r="402" spans="1:41">
      <c r="A402">
        <v>404</v>
      </c>
      <c r="B402" s="40" t="str">
        <f>VLOOKUP($A402,id!$C:$H,6,0)</f>
        <v>Klimczak Jacek</v>
      </c>
      <c r="C402" s="40" t="str">
        <f>VLOOKUP($A402,id!$C:$H,4,0)</f>
        <v>Jacek</v>
      </c>
      <c r="D402" s="2">
        <f>IF(E401=E402,D401,ROW(B400))</f>
        <v>400</v>
      </c>
      <c r="E402" s="11">
        <f>LARGE(F402:Y402,1)+LARGE(F402:Y402,2)+IFERROR(LARGE(F402:Y402,3),0)+IFERROR(LARGE(F402:Y402,4),0)+IFERROR(LARGE(F402:Y402,5),0)+IFERROR(LARGE(F402:Y402,6),0)</f>
        <v>35.201149425287362</v>
      </c>
      <c r="F402" s="14"/>
      <c r="G402" s="14"/>
      <c r="H402" s="14"/>
      <c r="I402" s="14"/>
      <c r="J402" s="37" t="str">
        <f>IFERROR(VLOOKUP($A402,'X Kompas M'!$L$2:$R$29,7,0),"")</f>
        <v/>
      </c>
      <c r="K402" s="16" t="str">
        <f>IFERROR(VLOOKUP($A402,'Dukty M'!$BH$2:$BN$42,7,0),"")</f>
        <v/>
      </c>
      <c r="L402" s="14" t="str">
        <f>IFERROR(VLOOKUP($A402,'Tropy M'!$O$2:$U$49,7,0),"")</f>
        <v/>
      </c>
      <c r="M402" s="14" t="str">
        <f>IFERROR(VLOOKUP($A402,'Grassor TR300 M'!$CR$4:$CX$37,7,0),"")</f>
        <v/>
      </c>
      <c r="N402" s="14" t="str">
        <f>IFERROR(VLOOKUP($A402,'BO M'!$S$4:$Y$46,7,0),"")</f>
        <v/>
      </c>
      <c r="O402" s="14" t="str">
        <f>IFERROR(VLOOKUP($A402,'Szaga TR150 M'!$J$2:$P$22,7,0),"")</f>
        <v/>
      </c>
      <c r="P402" s="14" t="str">
        <f>IFERROR(VLOOKUP($A402,'Rajd Konwalii M'!$L$2:$R$48,7,0),"")</f>
        <v/>
      </c>
      <c r="Q402" s="14" t="str">
        <f>IFERROR(VLOOKUP($A402,'Korno M'!$BE$1:$BK$53,7,0),"")</f>
        <v/>
      </c>
      <c r="R402" s="14" t="str">
        <f>IFERROR(VLOOKUP($A402,'Abentojra M'!$J$1:$P$48,7,0),"")</f>
        <v/>
      </c>
      <c r="S402" s="14" t="str">
        <f>IFERROR(VLOOKUP($A402,'Mordownik M'!$P$5:$V$54,7,0),"")</f>
        <v/>
      </c>
      <c r="T402" s="14" t="str">
        <f>IFERROR(VLOOKUP($A402,'XI Kompas M'!$M$1:$S$35,7,0),"")</f>
        <v/>
      </c>
      <c r="U402" s="14" t="str">
        <f>IFERROR(VLOOKUP($A402,'H52 200 M'!$AL$6:$AR$102,7,0),"")</f>
        <v/>
      </c>
      <c r="V402" s="14" t="str">
        <f>IFERROR(VLOOKUP($A402,'XII Szago M'!$AH$2:$AN$67,7,0),"")</f>
        <v/>
      </c>
      <c r="W402" s="14" t="str">
        <f>IFERROR(VLOOKUP($A402,'Masakra TR200 M'!$AN$5:$AT$34,7,0),"")</f>
        <v/>
      </c>
      <c r="X402" s="10">
        <f>IFERROR(LARGE(Z402:AL402,1),0)+IFERROR(LARGE(Z402:AL402,2),0)</f>
        <v>35.201149425287362</v>
      </c>
      <c r="Y402" s="10">
        <f>IFERROR(LARGE(Z402:AL402,3),0)+IFERROR(LARGE(Z402:AL402,4),0)</f>
        <v>0</v>
      </c>
      <c r="Z402" s="14"/>
      <c r="AA402" s="36"/>
      <c r="AB402" s="36"/>
      <c r="AC402" s="14"/>
      <c r="AD402" s="14">
        <f>IFERROR(VLOOKUP($A402,'Harce M'!$K$6:$Q$26,7,0),"")</f>
        <v>35.201149425287362</v>
      </c>
      <c r="AE402" s="14" t="str">
        <f>IFERROR(VLOOKUP($A402,'Grassor TR150 M'!$BL$4:$BR$10,7,0),"")</f>
        <v/>
      </c>
      <c r="AF402" s="36" t="str">
        <f>IFERROR(VLOOKUP($A402,'Pazur M'!$P$3:$V$29,7,0),"")</f>
        <v/>
      </c>
      <c r="AG402" s="14" t="str">
        <f>IFERROR(VLOOKUP($A402,'Szaga TR100 M'!$J$2:$P$25,7,0),"")</f>
        <v/>
      </c>
      <c r="AH402" s="36" t="str">
        <f>IFERROR(VLOOKUP($A402,'Odyseja M'!$G$2:$M$15,7,0),"")</f>
        <v/>
      </c>
      <c r="AI402" s="36" t="str">
        <f>IFERROR(VLOOKUP($A402,'Trudy M'!$K$2:$Q$18,7,0),"")</f>
        <v/>
      </c>
      <c r="AJ402" s="14" t="str">
        <f>IFERROR(VLOOKUP($A402,'H52 100 M'!$AC$6:$AI$201,7,0),"")</f>
        <v/>
      </c>
      <c r="AK402" s="14" t="str">
        <f>IFERROR(VLOOKUP($A402,'Azymut Orient M'!$O$2:$U$23,7,0),"")</f>
        <v/>
      </c>
      <c r="AL402" s="14" t="str">
        <f>IFERROR(VLOOKUP($A402,'Masakra TR100 M'!$AB$5:$AH$14,7,0),"")</f>
        <v/>
      </c>
      <c r="AM402" s="501">
        <f>MIN(COUNT(F402:W402)+MIN(COUNT(Z402:AL402)/2,2),6)</f>
        <v>0.5</v>
      </c>
      <c r="AN402" s="15">
        <f>COUNTIF(F402:W402,"=100")</f>
        <v>0</v>
      </c>
      <c r="AO402" s="15">
        <f>COUNTIF(Z402:AL402,"=50")</f>
        <v>0</v>
      </c>
    </row>
    <row r="403" spans="1:41">
      <c r="A403">
        <v>669</v>
      </c>
      <c r="B403" s="40" t="str">
        <f>VLOOKUP($A403,id!$C:$H,6,0)</f>
        <v>Gierszewski Filip</v>
      </c>
      <c r="C403" s="40" t="str">
        <f>VLOOKUP($A403,id!$C:$H,4,0)</f>
        <v>Żylaste batony</v>
      </c>
      <c r="D403" s="2">
        <f>IF(E402=E403,D402,ROW(B401))</f>
        <v>401</v>
      </c>
      <c r="E403" s="11">
        <f>LARGE(F403:Y403,1)+LARGE(F403:Y403,2)+IFERROR(LARGE(F403:Y403,3),0)+IFERROR(LARGE(F403:Y403,4),0)+IFERROR(LARGE(F403:Y403,5),0)+IFERROR(LARGE(F403:Y403,6),0)</f>
        <v>35.198227689052004</v>
      </c>
      <c r="F403" s="14"/>
      <c r="G403" s="14"/>
      <c r="H403" s="14"/>
      <c r="I403" s="14"/>
      <c r="J403" s="37"/>
      <c r="K403" s="16"/>
      <c r="L403" s="14"/>
      <c r="M403" s="14"/>
      <c r="N403" s="14"/>
      <c r="O403" s="14"/>
      <c r="P403" s="14"/>
      <c r="Q403" s="14"/>
      <c r="R403" s="14"/>
      <c r="S403" s="14"/>
      <c r="T403" s="14"/>
      <c r="U403" s="14" t="str">
        <f>IFERROR(VLOOKUP($A403,'H52 200 M'!$AL$6:$AR$102,7,0),"")</f>
        <v/>
      </c>
      <c r="V403" s="14" t="str">
        <f>IFERROR(VLOOKUP($A403,'XII Szago M'!$AH$2:$AN$67,7,0),"")</f>
        <v/>
      </c>
      <c r="W403" s="14" t="str">
        <f>IFERROR(VLOOKUP($A403,'Masakra TR200 M'!$AN$5:$AT$34,7,0),"")</f>
        <v/>
      </c>
      <c r="X403" s="10">
        <f>IFERROR(LARGE(Z403:AL403,1),0)+IFERROR(LARGE(Z403:AL403,2),0)</f>
        <v>35.198227689052004</v>
      </c>
      <c r="Y403" s="10">
        <f>IFERROR(LARGE(Z403:AL403,3),0)+IFERROR(LARGE(Z403:AL403,4),0)</f>
        <v>0</v>
      </c>
      <c r="Z403" s="14"/>
      <c r="AA403" s="36"/>
      <c r="AB403" s="36"/>
      <c r="AC403" s="14"/>
      <c r="AD403" s="14"/>
      <c r="AE403" s="14"/>
      <c r="AF403" s="36"/>
      <c r="AG403" s="14"/>
      <c r="AH403" s="36"/>
      <c r="AI403" s="36"/>
      <c r="AJ403" s="14">
        <f>IFERROR(VLOOKUP($A403,'H52 100 M'!$AC$6:$AI$201,7,0),"")</f>
        <v>35.198227689052004</v>
      </c>
      <c r="AK403" s="14" t="str">
        <f>IFERROR(VLOOKUP($A403,'Azymut Orient M'!$O$2:$U$23,7,0),"")</f>
        <v/>
      </c>
      <c r="AL403" s="14" t="str">
        <f>IFERROR(VLOOKUP($A403,'Masakra TR100 M'!$AB$5:$AH$14,7,0),"")</f>
        <v/>
      </c>
      <c r="AM403" s="501">
        <f>MIN(COUNT(F403:W403)+MIN(COUNT(Z403:AL403)/2,2),6)</f>
        <v>0.5</v>
      </c>
      <c r="AN403" s="15">
        <f>COUNTIF(F403:W403,"=100")</f>
        <v>0</v>
      </c>
      <c r="AO403" s="15">
        <f>COUNTIF(Z403:AL403,"=50")</f>
        <v>0</v>
      </c>
    </row>
    <row r="404" spans="1:41">
      <c r="A404">
        <v>670</v>
      </c>
      <c r="B404" s="40" t="str">
        <f>VLOOKUP($A404,id!$C:$H,6,0)</f>
        <v>Stanisławski Kuba</v>
      </c>
      <c r="C404" s="40" t="str">
        <f>VLOOKUP($A404,id!$C:$H,4,0)</f>
        <v>Żylaste Batony</v>
      </c>
      <c r="D404" s="2">
        <f>IF(E403=E404,D403,ROW(B402))</f>
        <v>402</v>
      </c>
      <c r="E404" s="11">
        <f>LARGE(F404:Y404,1)+LARGE(F404:Y404,2)+IFERROR(LARGE(F404:Y404,3),0)+IFERROR(LARGE(F404:Y404,4),0)+IFERROR(LARGE(F404:Y404,5),0)+IFERROR(LARGE(F404:Y404,6),0)</f>
        <v>35.195900148784915</v>
      </c>
      <c r="F404" s="14"/>
      <c r="G404" s="14"/>
      <c r="H404" s="14"/>
      <c r="I404" s="14"/>
      <c r="J404" s="37"/>
      <c r="K404" s="16"/>
      <c r="L404" s="14"/>
      <c r="M404" s="14"/>
      <c r="N404" s="14"/>
      <c r="O404" s="14"/>
      <c r="P404" s="14"/>
      <c r="Q404" s="14"/>
      <c r="R404" s="14"/>
      <c r="S404" s="14"/>
      <c r="T404" s="14"/>
      <c r="U404" s="14" t="str">
        <f>IFERROR(VLOOKUP($A404,'H52 200 M'!$AL$6:$AR$102,7,0),"")</f>
        <v/>
      </c>
      <c r="V404" s="14" t="str">
        <f>IFERROR(VLOOKUP($A404,'XII Szago M'!$AH$2:$AN$67,7,0),"")</f>
        <v/>
      </c>
      <c r="W404" s="14" t="str">
        <f>IFERROR(VLOOKUP($A404,'Masakra TR200 M'!$AN$5:$AT$34,7,0),"")</f>
        <v/>
      </c>
      <c r="X404" s="10">
        <f>IFERROR(LARGE(Z404:AL404,1),0)+IFERROR(LARGE(Z404:AL404,2),0)</f>
        <v>35.195900148784915</v>
      </c>
      <c r="Y404" s="10">
        <f>IFERROR(LARGE(Z404:AL404,3),0)+IFERROR(LARGE(Z404:AL404,4),0)</f>
        <v>0</v>
      </c>
      <c r="Z404" s="14"/>
      <c r="AA404" s="36"/>
      <c r="AB404" s="36"/>
      <c r="AC404" s="14"/>
      <c r="AD404" s="14"/>
      <c r="AE404" s="14"/>
      <c r="AF404" s="36"/>
      <c r="AG404" s="14"/>
      <c r="AH404" s="36"/>
      <c r="AI404" s="36"/>
      <c r="AJ404" s="14">
        <f>IFERROR(VLOOKUP($A404,'H52 100 M'!$AC$6:$AI$201,7,0),"")</f>
        <v>35.195900148784915</v>
      </c>
      <c r="AK404" s="14" t="str">
        <f>IFERROR(VLOOKUP($A404,'Azymut Orient M'!$O$2:$U$23,7,0),"")</f>
        <v/>
      </c>
      <c r="AL404" s="14" t="str">
        <f>IFERROR(VLOOKUP($A404,'Masakra TR100 M'!$AB$5:$AH$14,7,0),"")</f>
        <v/>
      </c>
      <c r="AM404" s="501">
        <f>MIN(COUNT(F404:W404)+MIN(COUNT(Z404:AL404)/2,2),6)</f>
        <v>0.5</v>
      </c>
      <c r="AN404" s="15">
        <f>COUNTIF(F404:W404,"=100")</f>
        <v>0</v>
      </c>
      <c r="AO404" s="15">
        <f>COUNTIF(Z404:AL404,"=50")</f>
        <v>0</v>
      </c>
    </row>
    <row r="405" spans="1:41">
      <c r="A405">
        <v>671</v>
      </c>
      <c r="B405" s="40" t="str">
        <f>VLOOKUP($A405,id!$C:$H,6,0)</f>
        <v>Dzido Karol</v>
      </c>
      <c r="C405" s="40" t="str">
        <f>VLOOKUP($A405,id!$C:$H,4,0)</f>
        <v>3Team</v>
      </c>
      <c r="D405" s="2">
        <f>IF(E404=E405,D404,ROW(B403))</f>
        <v>403</v>
      </c>
      <c r="E405" s="11">
        <f>LARGE(F405:Y405,1)+LARGE(F405:Y405,2)+IFERROR(LARGE(F405:Y405,3),0)+IFERROR(LARGE(F405:Y405,4),0)+IFERROR(LARGE(F405:Y405,5),0)+IFERROR(LARGE(F405:Y405,6),0)</f>
        <v>35.191245991603019</v>
      </c>
      <c r="F405" s="14"/>
      <c r="G405" s="14"/>
      <c r="H405" s="14"/>
      <c r="I405" s="14"/>
      <c r="J405" s="37"/>
      <c r="K405" s="16"/>
      <c r="L405" s="14"/>
      <c r="M405" s="14"/>
      <c r="N405" s="14"/>
      <c r="O405" s="14"/>
      <c r="P405" s="14"/>
      <c r="Q405" s="14"/>
      <c r="R405" s="14"/>
      <c r="S405" s="14"/>
      <c r="T405" s="14"/>
      <c r="U405" s="14" t="str">
        <f>IFERROR(VLOOKUP($A405,'H52 200 M'!$AL$6:$AR$102,7,0),"")</f>
        <v/>
      </c>
      <c r="V405" s="14" t="str">
        <f>IFERROR(VLOOKUP($A405,'XII Szago M'!$AH$2:$AN$67,7,0),"")</f>
        <v/>
      </c>
      <c r="W405" s="14" t="str">
        <f>IFERROR(VLOOKUP($A405,'Masakra TR200 M'!$AN$5:$AT$34,7,0),"")</f>
        <v/>
      </c>
      <c r="X405" s="10">
        <f>IFERROR(LARGE(Z405:AL405,1),0)+IFERROR(LARGE(Z405:AL405,2),0)</f>
        <v>35.191245991603019</v>
      </c>
      <c r="Y405" s="10">
        <f>IFERROR(LARGE(Z405:AL405,3),0)+IFERROR(LARGE(Z405:AL405,4),0)</f>
        <v>0</v>
      </c>
      <c r="Z405" s="14"/>
      <c r="AA405" s="36"/>
      <c r="AB405" s="36"/>
      <c r="AC405" s="14"/>
      <c r="AD405" s="14"/>
      <c r="AE405" s="14"/>
      <c r="AF405" s="36"/>
      <c r="AG405" s="14"/>
      <c r="AH405" s="36"/>
      <c r="AI405" s="36"/>
      <c r="AJ405" s="14">
        <f>IFERROR(VLOOKUP($A405,'H52 100 M'!$AC$6:$AI$201,7,0),"")</f>
        <v>35.191245991603019</v>
      </c>
      <c r="AK405" s="14" t="str">
        <f>IFERROR(VLOOKUP($A405,'Azymut Orient M'!$O$2:$U$23,7,0),"")</f>
        <v/>
      </c>
      <c r="AL405" s="14" t="str">
        <f>IFERROR(VLOOKUP($A405,'Masakra TR100 M'!$AB$5:$AH$14,7,0),"")</f>
        <v/>
      </c>
      <c r="AM405" s="501">
        <f>MIN(COUNT(F405:W405)+MIN(COUNT(Z405:AL405)/2,2),6)</f>
        <v>0.5</v>
      </c>
      <c r="AN405" s="15">
        <f>COUNTIF(F405:W405,"=100")</f>
        <v>0</v>
      </c>
      <c r="AO405" s="15">
        <f>COUNTIF(Z405:AL405,"=50")</f>
        <v>0</v>
      </c>
    </row>
    <row r="406" spans="1:41">
      <c r="A406">
        <v>672</v>
      </c>
      <c r="B406" s="40" t="str">
        <f>VLOOKUP($A406,id!$C:$H,6,0)</f>
        <v>Dalmer Karol</v>
      </c>
      <c r="C406" s="40" t="str">
        <f>VLOOKUP($A406,id!$C:$H,4,0)</f>
        <v>Żylaste Batony</v>
      </c>
      <c r="D406" s="2">
        <f>IF(E405=E406,D405,ROW(B404))</f>
        <v>404</v>
      </c>
      <c r="E406" s="11">
        <f>LARGE(F406:Y406,1)+LARGE(F406:Y406,2)+IFERROR(LARGE(F406:Y406,3),0)+IFERROR(LARGE(F406:Y406,4),0)+IFERROR(LARGE(F406:Y406,5),0)+IFERROR(LARGE(F406:Y406,6),0)</f>
        <v>35.187756181409497</v>
      </c>
      <c r="F406" s="14"/>
      <c r="G406" s="14"/>
      <c r="H406" s="14"/>
      <c r="I406" s="14"/>
      <c r="J406" s="37"/>
      <c r="K406" s="16"/>
      <c r="L406" s="14"/>
      <c r="M406" s="14"/>
      <c r="N406" s="14"/>
      <c r="O406" s="14"/>
      <c r="P406" s="14"/>
      <c r="Q406" s="14"/>
      <c r="R406" s="14"/>
      <c r="S406" s="14"/>
      <c r="T406" s="14"/>
      <c r="U406" s="14" t="str">
        <f>IFERROR(VLOOKUP($A406,'H52 200 M'!$AL$6:$AR$102,7,0),"")</f>
        <v/>
      </c>
      <c r="V406" s="14" t="str">
        <f>IFERROR(VLOOKUP($A406,'XII Szago M'!$AH$2:$AN$67,7,0),"")</f>
        <v/>
      </c>
      <c r="W406" s="14" t="str">
        <f>IFERROR(VLOOKUP($A406,'Masakra TR200 M'!$AN$5:$AT$34,7,0),"")</f>
        <v/>
      </c>
      <c r="X406" s="10">
        <f>IFERROR(LARGE(Z406:AL406,1),0)+IFERROR(LARGE(Z406:AL406,2),0)</f>
        <v>35.187756181409497</v>
      </c>
      <c r="Y406" s="10">
        <f>IFERROR(LARGE(Z406:AL406,3),0)+IFERROR(LARGE(Z406:AL406,4),0)</f>
        <v>0</v>
      </c>
      <c r="Z406" s="14"/>
      <c r="AA406" s="36"/>
      <c r="AB406" s="36"/>
      <c r="AC406" s="14"/>
      <c r="AD406" s="14"/>
      <c r="AE406" s="14"/>
      <c r="AF406" s="36"/>
      <c r="AG406" s="14"/>
      <c r="AH406" s="36"/>
      <c r="AI406" s="36"/>
      <c r="AJ406" s="14">
        <f>IFERROR(VLOOKUP($A406,'H52 100 M'!$AC$6:$AI$201,7,0),"")</f>
        <v>35.187756181409497</v>
      </c>
      <c r="AK406" s="14" t="str">
        <f>IFERROR(VLOOKUP($A406,'Azymut Orient M'!$O$2:$U$23,7,0),"")</f>
        <v/>
      </c>
      <c r="AL406" s="14" t="str">
        <f>IFERROR(VLOOKUP($A406,'Masakra TR100 M'!$AB$5:$AH$14,7,0),"")</f>
        <v/>
      </c>
      <c r="AM406" s="501">
        <f>MIN(COUNT(F406:W406)+MIN(COUNT(Z406:AL406)/2,2),6)</f>
        <v>0.5</v>
      </c>
      <c r="AN406" s="15">
        <f>COUNTIF(F406:W406,"=100")</f>
        <v>0</v>
      </c>
      <c r="AO406" s="15">
        <f>COUNTIF(Z406:AL406,"=50")</f>
        <v>0</v>
      </c>
    </row>
    <row r="407" spans="1:41">
      <c r="A407">
        <v>729</v>
      </c>
      <c r="B407" s="40" t="str">
        <f>VLOOKUP($A407,id!$C:$H,6,0)</f>
        <v>Bożyczko Mariusz</v>
      </c>
      <c r="C407" s="40" t="str">
        <f>VLOOKUP($A407,id!$C:$H,4,0)</f>
        <v>Perełki z Elbląga</v>
      </c>
      <c r="D407" s="2">
        <f>IF(E406=E407,D406,ROW(B405))</f>
        <v>405</v>
      </c>
      <c r="E407" s="11">
        <f>LARGE(F407:Y407,1)+LARGE(F407:Y407,2)+IFERROR(LARGE(F407:Y407,3),0)+IFERROR(LARGE(F407:Y407,4),0)+IFERROR(LARGE(F407:Y407,5),0)+IFERROR(LARGE(F407:Y407,6),0)</f>
        <v>35.165943259871383</v>
      </c>
      <c r="F407" s="14"/>
      <c r="G407" s="14"/>
      <c r="H407" s="14"/>
      <c r="I407" s="14"/>
      <c r="J407" s="37"/>
      <c r="K407" s="16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>
        <f>IFERROR(VLOOKUP($A407,'XII Szago M'!$AH$2:$AN$67,7,0),"")</f>
        <v>35.165943259871383</v>
      </c>
      <c r="W407" s="14" t="str">
        <f>IFERROR(VLOOKUP($A407,'Masakra TR200 M'!$AN$5:$AT$34,7,0),"")</f>
        <v/>
      </c>
      <c r="X407" s="10">
        <f>IFERROR(LARGE(Z407:AL407,1),0)+IFERROR(LARGE(Z407:AL407,2),0)</f>
        <v>0</v>
      </c>
      <c r="Y407" s="10">
        <f>IFERROR(LARGE(Z407:AL407,3),0)+IFERROR(LARGE(Z407:AL407,4),0)</f>
        <v>0</v>
      </c>
      <c r="Z407" s="14"/>
      <c r="AA407" s="36"/>
      <c r="AB407" s="36"/>
      <c r="AC407" s="14"/>
      <c r="AD407" s="14"/>
      <c r="AE407" s="14"/>
      <c r="AF407" s="36"/>
      <c r="AG407" s="14"/>
      <c r="AH407" s="36"/>
      <c r="AI407" s="36"/>
      <c r="AJ407" s="14"/>
      <c r="AK407" s="14" t="str">
        <f>IFERROR(VLOOKUP($A407,'Azymut Orient M'!$O$2:$U$23,7,0),"")</f>
        <v/>
      </c>
      <c r="AL407" s="14" t="str">
        <f>IFERROR(VLOOKUP($A407,'Masakra TR100 M'!$AB$5:$AH$14,7,0),"")</f>
        <v/>
      </c>
      <c r="AM407" s="501">
        <f>MIN(COUNT(F407:W407)+MIN(COUNT(Z407:AL407)/2,2),6)</f>
        <v>1</v>
      </c>
      <c r="AN407" s="15">
        <f>COUNTIF(F407:W407,"=100")</f>
        <v>0</v>
      </c>
      <c r="AO407" s="15">
        <f>COUNTIF(Z407:AL407,"=50")</f>
        <v>0</v>
      </c>
    </row>
    <row r="408" spans="1:41">
      <c r="A408">
        <v>730</v>
      </c>
      <c r="B408" s="40" t="str">
        <f>VLOOKUP($A408,id!$C:$H,6,0)</f>
        <v>Szot Sławomir</v>
      </c>
      <c r="C408" s="40" t="str">
        <f>VLOOKUP($A408,id!$C:$H,4,0)</f>
        <v>Pasłęk</v>
      </c>
      <c r="D408" s="2">
        <f>IF(E407=E408,D407,ROW(B406))</f>
        <v>406</v>
      </c>
      <c r="E408" s="11">
        <f>LARGE(F408:Y408,1)+LARGE(F408:Y408,2)+IFERROR(LARGE(F408:Y408,3),0)+IFERROR(LARGE(F408:Y408,4),0)+IFERROR(LARGE(F408:Y408,5),0)+IFERROR(LARGE(F408:Y408,6),0)</f>
        <v>35.140255938279076</v>
      </c>
      <c r="F408" s="14"/>
      <c r="G408" s="14"/>
      <c r="H408" s="14"/>
      <c r="I408" s="14"/>
      <c r="J408" s="37"/>
      <c r="K408" s="16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>
        <f>IFERROR(VLOOKUP($A408,'XII Szago M'!$AH$2:$AN$67,7,0),"")</f>
        <v>35.140255938279076</v>
      </c>
      <c r="W408" s="14" t="str">
        <f>IFERROR(VLOOKUP($A408,'Masakra TR200 M'!$AN$5:$AT$34,7,0),"")</f>
        <v/>
      </c>
      <c r="X408" s="10">
        <f>IFERROR(LARGE(Z408:AL408,1),0)+IFERROR(LARGE(Z408:AL408,2),0)</f>
        <v>0</v>
      </c>
      <c r="Y408" s="10">
        <f>IFERROR(LARGE(Z408:AL408,3),0)+IFERROR(LARGE(Z408:AL408,4),0)</f>
        <v>0</v>
      </c>
      <c r="Z408" s="14"/>
      <c r="AA408" s="36"/>
      <c r="AB408" s="36"/>
      <c r="AC408" s="14"/>
      <c r="AD408" s="14"/>
      <c r="AE408" s="14"/>
      <c r="AF408" s="36"/>
      <c r="AG408" s="14"/>
      <c r="AH408" s="36"/>
      <c r="AI408" s="36"/>
      <c r="AJ408" s="14"/>
      <c r="AK408" s="14" t="str">
        <f>IFERROR(VLOOKUP($A408,'Azymut Orient M'!$O$2:$U$23,7,0),"")</f>
        <v/>
      </c>
      <c r="AL408" s="14" t="str">
        <f>IFERROR(VLOOKUP($A408,'Masakra TR100 M'!$AB$5:$AH$14,7,0),"")</f>
        <v/>
      </c>
      <c r="AM408" s="501">
        <f>MIN(COUNT(F408:W408)+MIN(COUNT(Z408:AL408)/2,2),6)</f>
        <v>1</v>
      </c>
      <c r="AN408" s="15">
        <f>COUNTIF(F408:W408,"=100")</f>
        <v>0</v>
      </c>
      <c r="AO408" s="15">
        <f>COUNTIF(Z408:AL408,"=50")</f>
        <v>0</v>
      </c>
    </row>
    <row r="409" spans="1:41">
      <c r="A409">
        <v>598</v>
      </c>
      <c r="B409" s="40" t="str">
        <f>VLOOKUP($A409,id!$C:$H,6,0)</f>
        <v>Banasik Sławomir</v>
      </c>
      <c r="C409" s="40" t="str">
        <f>VLOOKUP($A409,id!$C:$H,4,0)</f>
        <v>ROWEROWO I KAJTOWO</v>
      </c>
      <c r="D409" s="2">
        <f>IF(E408=E409,D408,ROW(B407))</f>
        <v>407</v>
      </c>
      <c r="E409" s="11">
        <f>LARGE(F409:Y409,1)+LARGE(F409:Y409,2)+IFERROR(LARGE(F409:Y409,3),0)+IFERROR(LARGE(F409:Y409,4),0)+IFERROR(LARGE(F409:Y409,5),0)+IFERROR(LARGE(F409:Y409,6),0)</f>
        <v>35.123717767332806</v>
      </c>
      <c r="F409" s="14"/>
      <c r="G409" s="14"/>
      <c r="H409" s="14"/>
      <c r="I409" s="14"/>
      <c r="J409" s="37"/>
      <c r="K409" s="16"/>
      <c r="L409" s="14"/>
      <c r="M409" s="14"/>
      <c r="N409" s="14"/>
      <c r="O409" s="14"/>
      <c r="P409" s="14"/>
      <c r="Q409" s="14"/>
      <c r="R409" s="14"/>
      <c r="S409" s="14"/>
      <c r="T409" s="14"/>
      <c r="U409" s="14">
        <f>IFERROR(VLOOKUP($A409,'H52 200 M'!$AL$6:$AR$102,7,0),"")</f>
        <v>35.123717767332806</v>
      </c>
      <c r="V409" s="14" t="str">
        <f>IFERROR(VLOOKUP($A409,'XII Szago M'!$AH$2:$AN$67,7,0),"")</f>
        <v/>
      </c>
      <c r="W409" s="14" t="str">
        <f>IFERROR(VLOOKUP($A409,'Masakra TR200 M'!$AN$5:$AT$34,7,0),"")</f>
        <v/>
      </c>
      <c r="X409" s="10">
        <f>IFERROR(LARGE(Z409:AL409,1),0)+IFERROR(LARGE(Z409:AL409,2),0)</f>
        <v>0</v>
      </c>
      <c r="Y409" s="10">
        <f>IFERROR(LARGE(Z409:AL409,3),0)+IFERROR(LARGE(Z409:AL409,4),0)</f>
        <v>0</v>
      </c>
      <c r="Z409" s="14"/>
      <c r="AA409" s="36"/>
      <c r="AB409" s="36"/>
      <c r="AC409" s="14"/>
      <c r="AD409" s="14"/>
      <c r="AE409" s="14"/>
      <c r="AF409" s="36"/>
      <c r="AG409" s="14"/>
      <c r="AH409" s="36"/>
      <c r="AI409" s="36"/>
      <c r="AJ409" s="14" t="str">
        <f>IFERROR(VLOOKUP($A409,'H52 100 M'!$AC$6:$AI$201,7,0),"")</f>
        <v/>
      </c>
      <c r="AK409" s="14" t="str">
        <f>IFERROR(VLOOKUP($A409,'Azymut Orient M'!$O$2:$U$23,7,0),"")</f>
        <v/>
      </c>
      <c r="AL409" s="14" t="str">
        <f>IFERROR(VLOOKUP($A409,'Masakra TR100 M'!$AB$5:$AH$14,7,0),"")</f>
        <v/>
      </c>
      <c r="AM409" s="501">
        <f>MIN(COUNT(F409:W409)+MIN(COUNT(Z409:AL409)/2,2),6)</f>
        <v>1</v>
      </c>
      <c r="AN409" s="15">
        <f>COUNTIF(F409:W409,"=100")</f>
        <v>0</v>
      </c>
      <c r="AO409" s="15">
        <f>COUNTIF(Z409:AL409,"=50")</f>
        <v>0</v>
      </c>
    </row>
    <row r="410" spans="1:41">
      <c r="A410">
        <v>525</v>
      </c>
      <c r="B410" s="40" t="str">
        <f>VLOOKUP($A410,id!$C:$H,6,0)</f>
        <v>Brych Miłosz</v>
      </c>
      <c r="C410" s="40" t="str">
        <f>VLOOKUP($A410,id!$C:$H,4,0)</f>
        <v>Technikum nr 8 Katowice</v>
      </c>
      <c r="D410" s="2">
        <f>IF(E409=E410,D409,ROW(B408))</f>
        <v>408</v>
      </c>
      <c r="E410" s="11">
        <f>LARGE(F410:Y410,1)+LARGE(F410:Y410,2)+IFERROR(LARGE(F410:Y410,3),0)+IFERROR(LARGE(F410:Y410,4),0)+IFERROR(LARGE(F410:Y410,5),0)+IFERROR(LARGE(F410:Y410,6),0)</f>
        <v>35.088017455027455</v>
      </c>
      <c r="F410" s="14"/>
      <c r="G410" s="14"/>
      <c r="H410" s="14"/>
      <c r="I410" s="14"/>
      <c r="J410" s="37"/>
      <c r="K410" s="16"/>
      <c r="L410" s="14"/>
      <c r="M410" s="14"/>
      <c r="N410" s="14"/>
      <c r="O410" s="14"/>
      <c r="P410" s="14"/>
      <c r="Q410" s="14">
        <f>IFERROR(VLOOKUP($A410,'Korno M'!$BE$1:$BK$53,7,0),"")</f>
        <v>35.088017455027455</v>
      </c>
      <c r="R410" s="14" t="str">
        <f>IFERROR(VLOOKUP($A410,'Abentojra M'!$J$1:$P$48,7,0),"")</f>
        <v/>
      </c>
      <c r="S410" s="14" t="str">
        <f>IFERROR(VLOOKUP($A410,'Mordownik M'!$P$5:$V$54,7,0),"")</f>
        <v/>
      </c>
      <c r="T410" s="14" t="str">
        <f>IFERROR(VLOOKUP($A410,'XI Kompas M'!$M$1:$S$35,7,0),"")</f>
        <v/>
      </c>
      <c r="U410" s="14" t="str">
        <f>IFERROR(VLOOKUP($A410,'H52 200 M'!$AL$6:$AR$102,7,0),"")</f>
        <v/>
      </c>
      <c r="V410" s="14" t="str">
        <f>IFERROR(VLOOKUP($A410,'XII Szago M'!$AH$2:$AN$67,7,0),"")</f>
        <v/>
      </c>
      <c r="W410" s="14" t="str">
        <f>IFERROR(VLOOKUP($A410,'Masakra TR200 M'!$AN$5:$AT$34,7,0),"")</f>
        <v/>
      </c>
      <c r="X410" s="10">
        <f>IFERROR(LARGE(Z410:AL410,1),0)+IFERROR(LARGE(Z410:AL410,2),0)</f>
        <v>0</v>
      </c>
      <c r="Y410" s="10">
        <f>IFERROR(LARGE(Z410:AL410,3),0)+IFERROR(LARGE(Z410:AL410,4),0)</f>
        <v>0</v>
      </c>
      <c r="Z410" s="14"/>
      <c r="AA410" s="36"/>
      <c r="AB410" s="36"/>
      <c r="AC410" s="14"/>
      <c r="AD410" s="14"/>
      <c r="AE410" s="14"/>
      <c r="AF410" s="36"/>
      <c r="AG410" s="14"/>
      <c r="AH410" s="36"/>
      <c r="AI410" s="36" t="str">
        <f>IFERROR(VLOOKUP($A410,'Trudy M'!$K$2:$Q$18,7,0),"")</f>
        <v/>
      </c>
      <c r="AJ410" s="14" t="str">
        <f>IFERROR(VLOOKUP($A410,'H52 100 M'!$AC$6:$AI$201,7,0),"")</f>
        <v/>
      </c>
      <c r="AK410" s="14" t="str">
        <f>IFERROR(VLOOKUP($A410,'Azymut Orient M'!$O$2:$U$23,7,0),"")</f>
        <v/>
      </c>
      <c r="AL410" s="14" t="str">
        <f>IFERROR(VLOOKUP($A410,'Masakra TR100 M'!$AB$5:$AH$14,7,0),"")</f>
        <v/>
      </c>
      <c r="AM410" s="501">
        <f>MIN(COUNT(F410:W410)+MIN(COUNT(Z410:AL410)/2,2),6)</f>
        <v>1</v>
      </c>
      <c r="AN410" s="15">
        <f>COUNTIF(F410:W410,"=100")</f>
        <v>0</v>
      </c>
      <c r="AO410" s="15">
        <f>COUNTIF(Z410:AL410,"=50")</f>
        <v>0</v>
      </c>
    </row>
    <row r="411" spans="1:41">
      <c r="A411">
        <v>526</v>
      </c>
      <c r="B411" s="40" t="str">
        <f>VLOOKUP($A411,id!$C:$H,6,0)</f>
        <v>Dyszy Grzegorz</v>
      </c>
      <c r="C411" s="40">
        <f>VLOOKUP($A411,id!$C:$H,4,0)</f>
        <v>0</v>
      </c>
      <c r="D411" s="2">
        <f>IF(E410=E411,D410,ROW(B409))</f>
        <v>408</v>
      </c>
      <c r="E411" s="11">
        <f>LARGE(F411:Y411,1)+LARGE(F411:Y411,2)+IFERROR(LARGE(F411:Y411,3),0)+IFERROR(LARGE(F411:Y411,4),0)+IFERROR(LARGE(F411:Y411,5),0)+IFERROR(LARGE(F411:Y411,6),0)</f>
        <v>35.088017455027455</v>
      </c>
      <c r="F411" s="14"/>
      <c r="G411" s="14"/>
      <c r="H411" s="14"/>
      <c r="I411" s="14"/>
      <c r="J411" s="37"/>
      <c r="K411" s="16"/>
      <c r="L411" s="14"/>
      <c r="M411" s="14"/>
      <c r="N411" s="14"/>
      <c r="O411" s="14"/>
      <c r="P411" s="14"/>
      <c r="Q411" s="14">
        <f>IFERROR(VLOOKUP($A411,'Korno M'!$BE$1:$BK$53,7,0),"")</f>
        <v>35.088017455027455</v>
      </c>
      <c r="R411" s="14" t="str">
        <f>IFERROR(VLOOKUP($A411,'Abentojra M'!$J$1:$P$48,7,0),"")</f>
        <v/>
      </c>
      <c r="S411" s="14" t="str">
        <f>IFERROR(VLOOKUP($A411,'Mordownik M'!$P$5:$V$54,7,0),"")</f>
        <v/>
      </c>
      <c r="T411" s="14" t="str">
        <f>IFERROR(VLOOKUP($A411,'XI Kompas M'!$M$1:$S$35,7,0),"")</f>
        <v/>
      </c>
      <c r="U411" s="14" t="str">
        <f>IFERROR(VLOOKUP($A411,'H52 200 M'!$AL$6:$AR$102,7,0),"")</f>
        <v/>
      </c>
      <c r="V411" s="14" t="str">
        <f>IFERROR(VLOOKUP($A411,'XII Szago M'!$AH$2:$AN$67,7,0),"")</f>
        <v/>
      </c>
      <c r="W411" s="14" t="str">
        <f>IFERROR(VLOOKUP($A411,'Masakra TR200 M'!$AN$5:$AT$34,7,0),"")</f>
        <v/>
      </c>
      <c r="X411" s="10">
        <f>IFERROR(LARGE(Z411:AL411,1),0)+IFERROR(LARGE(Z411:AL411,2),0)</f>
        <v>0</v>
      </c>
      <c r="Y411" s="10">
        <f>IFERROR(LARGE(Z411:AL411,3),0)+IFERROR(LARGE(Z411:AL411,4),0)</f>
        <v>0</v>
      </c>
      <c r="Z411" s="14"/>
      <c r="AA411" s="36"/>
      <c r="AB411" s="36"/>
      <c r="AC411" s="14"/>
      <c r="AD411" s="14"/>
      <c r="AE411" s="14"/>
      <c r="AF411" s="36"/>
      <c r="AG411" s="14"/>
      <c r="AH411" s="36"/>
      <c r="AI411" s="36" t="str">
        <f>IFERROR(VLOOKUP($A411,'Trudy M'!$K$2:$Q$18,7,0),"")</f>
        <v/>
      </c>
      <c r="AJ411" s="14" t="str">
        <f>IFERROR(VLOOKUP($A411,'H52 100 M'!$AC$6:$AI$201,7,0),"")</f>
        <v/>
      </c>
      <c r="AK411" s="14" t="str">
        <f>IFERROR(VLOOKUP($A411,'Azymut Orient M'!$O$2:$U$23,7,0),"")</f>
        <v/>
      </c>
      <c r="AL411" s="14" t="str">
        <f>IFERROR(VLOOKUP($A411,'Masakra TR100 M'!$AB$5:$AH$14,7,0),"")</f>
        <v/>
      </c>
      <c r="AM411" s="501">
        <f>MIN(COUNT(F411:W411)+MIN(COUNT(Z411:AL411)/2,2),6)</f>
        <v>1</v>
      </c>
      <c r="AN411" s="15">
        <f>COUNTIF(F411:W411,"=100")</f>
        <v>0</v>
      </c>
      <c r="AO411" s="15">
        <f>COUNTIF(Z411:AL411,"=50")</f>
        <v>0</v>
      </c>
    </row>
    <row r="412" spans="1:41">
      <c r="A412">
        <v>673</v>
      </c>
      <c r="B412" s="40" t="str">
        <f>VLOOKUP($A412,id!$C:$H,6,0)</f>
        <v>Sawon Krzysztof</v>
      </c>
      <c r="C412" s="40">
        <f>VLOOKUP($A412,id!$C:$H,4,0)</f>
        <v>0</v>
      </c>
      <c r="D412" s="2">
        <f>IF(E411=E412,D411,ROW(B410))</f>
        <v>410</v>
      </c>
      <c r="E412" s="11">
        <f>LARGE(F412:Y412,1)+LARGE(F412:Y412,2)+IFERROR(LARGE(F412:Y412,3),0)+IFERROR(LARGE(F412:Y412,4),0)+IFERROR(LARGE(F412:Y412,5),0)+IFERROR(LARGE(F412:Y412,6),0)</f>
        <v>35.075290783880853</v>
      </c>
      <c r="F412" s="14"/>
      <c r="G412" s="14"/>
      <c r="H412" s="14"/>
      <c r="I412" s="14"/>
      <c r="J412" s="37"/>
      <c r="K412" s="16"/>
      <c r="L412" s="14"/>
      <c r="M412" s="14"/>
      <c r="N412" s="14"/>
      <c r="O412" s="14"/>
      <c r="P412" s="14"/>
      <c r="Q412" s="14"/>
      <c r="R412" s="14"/>
      <c r="S412" s="14"/>
      <c r="T412" s="14"/>
      <c r="U412" s="14" t="str">
        <f>IFERROR(VLOOKUP($A412,'H52 200 M'!$AL$6:$AR$102,7,0),"")</f>
        <v/>
      </c>
      <c r="V412" s="14" t="str">
        <f>IFERROR(VLOOKUP($A412,'XII Szago M'!$AH$2:$AN$67,7,0),"")</f>
        <v/>
      </c>
      <c r="W412" s="14" t="str">
        <f>IFERROR(VLOOKUP($A412,'Masakra TR200 M'!$AN$5:$AT$34,7,0),"")</f>
        <v/>
      </c>
      <c r="X412" s="10">
        <f>IFERROR(LARGE(Z412:AL412,1),0)+IFERROR(LARGE(Z412:AL412,2),0)</f>
        <v>35.075290783880853</v>
      </c>
      <c r="Y412" s="10">
        <f>IFERROR(LARGE(Z412:AL412,3),0)+IFERROR(LARGE(Z412:AL412,4),0)</f>
        <v>0</v>
      </c>
      <c r="Z412" s="14"/>
      <c r="AA412" s="36"/>
      <c r="AB412" s="36"/>
      <c r="AC412" s="14"/>
      <c r="AD412" s="14"/>
      <c r="AE412" s="14"/>
      <c r="AF412" s="36"/>
      <c r="AG412" s="14"/>
      <c r="AH412" s="36"/>
      <c r="AI412" s="36"/>
      <c r="AJ412" s="14">
        <f>IFERROR(VLOOKUP($A412,'H52 100 M'!$AC$6:$AI$201,7,0),"")</f>
        <v>35.075290783880853</v>
      </c>
      <c r="AK412" s="14" t="str">
        <f>IFERROR(VLOOKUP($A412,'Azymut Orient M'!$O$2:$U$23,7,0),"")</f>
        <v/>
      </c>
      <c r="AL412" s="14" t="str">
        <f>IFERROR(VLOOKUP($A412,'Masakra TR100 M'!$AB$5:$AH$14,7,0),"")</f>
        <v/>
      </c>
      <c r="AM412" s="501">
        <f>MIN(COUNT(F412:W412)+MIN(COUNT(Z412:AL412)/2,2),6)</f>
        <v>0.5</v>
      </c>
      <c r="AN412" s="15">
        <f>COUNTIF(F412:W412,"=100")</f>
        <v>0</v>
      </c>
      <c r="AO412" s="15">
        <f>COUNTIF(Z412:AL412,"=50")</f>
        <v>0</v>
      </c>
    </row>
    <row r="413" spans="1:41">
      <c r="A413">
        <v>674</v>
      </c>
      <c r="B413" s="40" t="str">
        <f>VLOOKUP($A413,id!$C:$H,6,0)</f>
        <v>Wasilczuk Michał</v>
      </c>
      <c r="C413" s="40">
        <f>VLOOKUP($A413,id!$C:$H,4,0)</f>
        <v>0</v>
      </c>
      <c r="D413" s="2">
        <f>IF(E412=E413,D412,ROW(B411))</f>
        <v>411</v>
      </c>
      <c r="E413" s="11">
        <f>LARGE(F413:Y413,1)+LARGE(F413:Y413,2)+IFERROR(LARGE(F413:Y413,3),0)+IFERROR(LARGE(F413:Y413,4),0)+IFERROR(LARGE(F413:Y413,5),0)+IFERROR(LARGE(F413:Y413,6),0)</f>
        <v>35.071823932525042</v>
      </c>
      <c r="F413" s="14"/>
      <c r="G413" s="14"/>
      <c r="H413" s="14"/>
      <c r="I413" s="14"/>
      <c r="J413" s="37"/>
      <c r="K413" s="16"/>
      <c r="L413" s="14"/>
      <c r="M413" s="14"/>
      <c r="N413" s="14"/>
      <c r="O413" s="14"/>
      <c r="P413" s="14"/>
      <c r="Q413" s="14"/>
      <c r="R413" s="14"/>
      <c r="S413" s="14"/>
      <c r="T413" s="14"/>
      <c r="U413" s="14" t="str">
        <f>IFERROR(VLOOKUP($A413,'H52 200 M'!$AL$6:$AR$102,7,0),"")</f>
        <v/>
      </c>
      <c r="V413" s="14" t="str">
        <f>IFERROR(VLOOKUP($A413,'XII Szago M'!$AH$2:$AN$67,7,0),"")</f>
        <v/>
      </c>
      <c r="W413" s="14" t="str">
        <f>IFERROR(VLOOKUP($A413,'Masakra TR200 M'!$AN$5:$AT$34,7,0),"")</f>
        <v/>
      </c>
      <c r="X413" s="10">
        <f>IFERROR(LARGE(Z413:AL413,1),0)+IFERROR(LARGE(Z413:AL413,2),0)</f>
        <v>35.071823932525042</v>
      </c>
      <c r="Y413" s="10">
        <f>IFERROR(LARGE(Z413:AL413,3),0)+IFERROR(LARGE(Z413:AL413,4),0)</f>
        <v>0</v>
      </c>
      <c r="Z413" s="14"/>
      <c r="AA413" s="36"/>
      <c r="AB413" s="36"/>
      <c r="AC413" s="14"/>
      <c r="AD413" s="14"/>
      <c r="AE413" s="14"/>
      <c r="AF413" s="36"/>
      <c r="AG413" s="14"/>
      <c r="AH413" s="36"/>
      <c r="AI413" s="36"/>
      <c r="AJ413" s="14">
        <f>IFERROR(VLOOKUP($A413,'H52 100 M'!$AC$6:$AI$201,7,0),"")</f>
        <v>35.071823932525042</v>
      </c>
      <c r="AK413" s="14" t="str">
        <f>IFERROR(VLOOKUP($A413,'Azymut Orient M'!$O$2:$U$23,7,0),"")</f>
        <v/>
      </c>
      <c r="AL413" s="14" t="str">
        <f>IFERROR(VLOOKUP($A413,'Masakra TR100 M'!$AB$5:$AH$14,7,0),"")</f>
        <v/>
      </c>
      <c r="AM413" s="501">
        <f>MIN(COUNT(F413:W413)+MIN(COUNT(Z413:AL413)/2,2),6)</f>
        <v>0.5</v>
      </c>
      <c r="AN413" s="15">
        <f>COUNTIF(F413:W413,"=100")</f>
        <v>0</v>
      </c>
      <c r="AO413" s="15">
        <f>COUNTIF(Z413:AL413,"=50")</f>
        <v>0</v>
      </c>
    </row>
    <row r="414" spans="1:41">
      <c r="A414">
        <v>561</v>
      </c>
      <c r="B414" s="40" t="str">
        <f>VLOOKUP($A414,id!$C:$H,6,0)</f>
        <v>Dyba Łukasz</v>
      </c>
      <c r="C414" s="40" t="str">
        <f>VLOOKUP($A414,id!$C:$H,4,0)</f>
        <v>Madagaskar</v>
      </c>
      <c r="D414" s="2">
        <f>IF(E413=E414,D413,ROW(B412))</f>
        <v>412</v>
      </c>
      <c r="E414" s="11">
        <f>LARGE(F414:Y414,1)+LARGE(F414:Y414,2)+IFERROR(LARGE(F414:Y414,3),0)+IFERROR(LARGE(F414:Y414,4),0)+IFERROR(LARGE(F414:Y414,5),0)+IFERROR(LARGE(F414:Y414,6),0)</f>
        <v>35.054741555738495</v>
      </c>
      <c r="F414" s="14"/>
      <c r="G414" s="14"/>
      <c r="H414" s="14"/>
      <c r="I414" s="14"/>
      <c r="J414" s="37"/>
      <c r="K414" s="16"/>
      <c r="L414" s="14"/>
      <c r="M414" s="14"/>
      <c r="N414" s="14" t="str">
        <f>IFERROR(VLOOKUP($A414,'BO M'!$S$4:$Y$46,7,0),"")</f>
        <v/>
      </c>
      <c r="O414" s="14" t="str">
        <f>IFERROR(VLOOKUP($A414,'Szaga TR150 M'!$J$2:$P$22,7,0),"")</f>
        <v/>
      </c>
      <c r="P414" s="14" t="str">
        <f>IFERROR(VLOOKUP($A414,'Rajd Konwalii M'!$L$2:$R$48,7,0),"")</f>
        <v/>
      </c>
      <c r="Q414" s="14" t="str">
        <f>IFERROR(VLOOKUP($A414,'Korno M'!$BE$1:$BK$53,7,0),"")</f>
        <v/>
      </c>
      <c r="R414" s="14" t="str">
        <f>IFERROR(VLOOKUP($A414,'Abentojra M'!$J$1:$P$48,7,0),"")</f>
        <v/>
      </c>
      <c r="S414" s="14">
        <f>IFERROR(VLOOKUP($A414,'Mordownik M'!$P$5:$V$54,7,0),"")</f>
        <v>35.054741555738495</v>
      </c>
      <c r="T414" s="14" t="str">
        <f>IFERROR(VLOOKUP($A414,'XI Kompas M'!$M$1:$S$35,7,0),"")</f>
        <v/>
      </c>
      <c r="U414" s="14" t="str">
        <f>IFERROR(VLOOKUP($A414,'H52 200 M'!$AL$6:$AR$102,7,0),"")</f>
        <v/>
      </c>
      <c r="V414" s="14" t="str">
        <f>IFERROR(VLOOKUP($A414,'XII Szago M'!$AH$2:$AN$67,7,0),"")</f>
        <v/>
      </c>
      <c r="W414" s="14" t="str">
        <f>IFERROR(VLOOKUP($A414,'Masakra TR200 M'!$AN$5:$AT$34,7,0),"")</f>
        <v/>
      </c>
      <c r="X414" s="10">
        <f>IFERROR(LARGE(Z414:AL414,1),0)+IFERROR(LARGE(Z414:AL414,2),0)</f>
        <v>0</v>
      </c>
      <c r="Y414" s="10">
        <f>IFERROR(LARGE(Z414:AL414,3),0)+IFERROR(LARGE(Z414:AL414,4),0)</f>
        <v>0</v>
      </c>
      <c r="Z414" s="14"/>
      <c r="AA414" s="36"/>
      <c r="AB414" s="36"/>
      <c r="AC414" s="14"/>
      <c r="AD414" s="14"/>
      <c r="AE414" s="14"/>
      <c r="AF414" s="36" t="str">
        <f>IFERROR(VLOOKUP($A414,'Pazur M'!$P$3:$V$29,7,0),"")</f>
        <v/>
      </c>
      <c r="AG414" s="14" t="str">
        <f>IFERROR(VLOOKUP($A414,'Szaga TR100 M'!$J$2:$P$25,7,0),"")</f>
        <v/>
      </c>
      <c r="AH414" s="36" t="str">
        <f>IFERROR(VLOOKUP($A414,'Odyseja M'!$G$2:$M$15,7,0),"")</f>
        <v/>
      </c>
      <c r="AI414" s="36" t="str">
        <f>IFERROR(VLOOKUP($A414,'Trudy M'!$K$2:$Q$18,7,0),"")</f>
        <v/>
      </c>
      <c r="AJ414" s="14" t="str">
        <f>IFERROR(VLOOKUP($A414,'H52 100 M'!$AC$6:$AI$201,7,0),"")</f>
        <v/>
      </c>
      <c r="AK414" s="14" t="str">
        <f>IFERROR(VLOOKUP($A414,'Azymut Orient M'!$O$2:$U$23,7,0),"")</f>
        <v/>
      </c>
      <c r="AL414" s="14" t="str">
        <f>IFERROR(VLOOKUP($A414,'Masakra TR100 M'!$AB$5:$AH$14,7,0),"")</f>
        <v/>
      </c>
      <c r="AM414" s="501">
        <f>MIN(COUNT(F414:W414)+MIN(COUNT(Z414:AL414)/2,2),6)</f>
        <v>1</v>
      </c>
      <c r="AN414" s="15">
        <f>COUNTIF(F414:W414,"=100")</f>
        <v>0</v>
      </c>
      <c r="AO414" s="15">
        <f>COUNTIF(Z414:AL414,"=50")</f>
        <v>0</v>
      </c>
    </row>
    <row r="415" spans="1:41">
      <c r="A415">
        <v>562</v>
      </c>
      <c r="B415" s="40" t="str">
        <f>VLOOKUP($A415,id!$C:$H,6,0)</f>
        <v>Goławski Cezary</v>
      </c>
      <c r="C415" s="40" t="str">
        <f>VLOOKUP($A415,id!$C:$H,4,0)</f>
        <v>Madagaskar</v>
      </c>
      <c r="D415" s="2">
        <f>IF(E414=E415,D414,ROW(B413))</f>
        <v>412</v>
      </c>
      <c r="E415" s="11">
        <f>LARGE(F415:Y415,1)+LARGE(F415:Y415,2)+IFERROR(LARGE(F415:Y415,3),0)+IFERROR(LARGE(F415:Y415,4),0)+IFERROR(LARGE(F415:Y415,5),0)+IFERROR(LARGE(F415:Y415,6),0)</f>
        <v>35.054741555738495</v>
      </c>
      <c r="F415" s="14"/>
      <c r="G415" s="14"/>
      <c r="H415" s="14"/>
      <c r="I415" s="14"/>
      <c r="J415" s="37"/>
      <c r="K415" s="16"/>
      <c r="L415" s="14"/>
      <c r="M415" s="14"/>
      <c r="N415" s="14" t="str">
        <f>IFERROR(VLOOKUP($A415,'BO M'!$S$4:$Y$46,7,0),"")</f>
        <v/>
      </c>
      <c r="O415" s="14" t="str">
        <f>IFERROR(VLOOKUP($A415,'Szaga TR150 M'!$J$2:$P$22,7,0),"")</f>
        <v/>
      </c>
      <c r="P415" s="14" t="str">
        <f>IFERROR(VLOOKUP($A415,'Rajd Konwalii M'!$L$2:$R$48,7,0),"")</f>
        <v/>
      </c>
      <c r="Q415" s="14" t="str">
        <f>IFERROR(VLOOKUP($A415,'Korno M'!$BE$1:$BK$53,7,0),"")</f>
        <v/>
      </c>
      <c r="R415" s="14" t="str">
        <f>IFERROR(VLOOKUP($A415,'Abentojra M'!$J$1:$P$48,7,0),"")</f>
        <v/>
      </c>
      <c r="S415" s="14">
        <f>IFERROR(VLOOKUP($A415,'Mordownik M'!$P$5:$V$54,7,0),"")</f>
        <v>35.054741555738495</v>
      </c>
      <c r="T415" s="14" t="str">
        <f>IFERROR(VLOOKUP($A415,'XI Kompas M'!$M$1:$S$35,7,0),"")</f>
        <v/>
      </c>
      <c r="U415" s="14" t="str">
        <f>IFERROR(VLOOKUP($A415,'H52 200 M'!$AL$6:$AR$102,7,0),"")</f>
        <v/>
      </c>
      <c r="V415" s="14" t="str">
        <f>IFERROR(VLOOKUP($A415,'XII Szago M'!$AH$2:$AN$67,7,0),"")</f>
        <v/>
      </c>
      <c r="W415" s="14" t="str">
        <f>IFERROR(VLOOKUP($A415,'Masakra TR200 M'!$AN$5:$AT$34,7,0),"")</f>
        <v/>
      </c>
      <c r="X415" s="10">
        <f>IFERROR(LARGE(Z415:AL415,1),0)+IFERROR(LARGE(Z415:AL415,2),0)</f>
        <v>0</v>
      </c>
      <c r="Y415" s="10">
        <f>IFERROR(LARGE(Z415:AL415,3),0)+IFERROR(LARGE(Z415:AL415,4),0)</f>
        <v>0</v>
      </c>
      <c r="Z415" s="14"/>
      <c r="AA415" s="36"/>
      <c r="AB415" s="36"/>
      <c r="AC415" s="14"/>
      <c r="AD415" s="14"/>
      <c r="AE415" s="14"/>
      <c r="AF415" s="36" t="str">
        <f>IFERROR(VLOOKUP($A415,'Pazur M'!$P$3:$V$29,7,0),"")</f>
        <v/>
      </c>
      <c r="AG415" s="14" t="str">
        <f>IFERROR(VLOOKUP($A415,'Szaga TR100 M'!$J$2:$P$25,7,0),"")</f>
        <v/>
      </c>
      <c r="AH415" s="36" t="str">
        <f>IFERROR(VLOOKUP($A415,'Odyseja M'!$G$2:$M$15,7,0),"")</f>
        <v/>
      </c>
      <c r="AI415" s="36" t="str">
        <f>IFERROR(VLOOKUP($A415,'Trudy M'!$K$2:$Q$18,7,0),"")</f>
        <v/>
      </c>
      <c r="AJ415" s="14" t="str">
        <f>IFERROR(VLOOKUP($A415,'H52 100 M'!$AC$6:$AI$201,7,0),"")</f>
        <v/>
      </c>
      <c r="AK415" s="14" t="str">
        <f>IFERROR(VLOOKUP($A415,'Azymut Orient M'!$O$2:$U$23,7,0),"")</f>
        <v/>
      </c>
      <c r="AL415" s="14" t="str">
        <f>IFERROR(VLOOKUP($A415,'Masakra TR100 M'!$AB$5:$AH$14,7,0),"")</f>
        <v/>
      </c>
      <c r="AM415" s="501">
        <f>MIN(COUNT(F415:W415)+MIN(COUNT(Z415:AL415)/2,2),6)</f>
        <v>1</v>
      </c>
      <c r="AN415" s="15">
        <f>COUNTIF(F415:W415,"=100")</f>
        <v>0</v>
      </c>
      <c r="AO415" s="15">
        <f>COUNTIF(Z415:AL415,"=50")</f>
        <v>0</v>
      </c>
    </row>
    <row r="416" spans="1:41">
      <c r="A416">
        <v>675</v>
      </c>
      <c r="B416" s="40" t="str">
        <f>VLOOKUP($A416,id!$C:$H,6,0)</f>
        <v>Luks Krzysztof</v>
      </c>
      <c r="C416" s="40">
        <f>VLOOKUP($A416,id!$C:$H,4,0)</f>
        <v>0</v>
      </c>
      <c r="D416" s="2">
        <f>IF(E415=E416,D415,ROW(B414))</f>
        <v>414</v>
      </c>
      <c r="E416" s="11">
        <f>LARGE(F416:Y416,1)+LARGE(F416:Y416,2)+IFERROR(LARGE(F416:Y416,3),0)+IFERROR(LARGE(F416:Y416,4),0)+IFERROR(LARGE(F416:Y416,5),0)+IFERROR(LARGE(F416:Y416,6),0)</f>
        <v>34.642671179380365</v>
      </c>
      <c r="F416" s="14"/>
      <c r="G416" s="14"/>
      <c r="H416" s="14"/>
      <c r="I416" s="14"/>
      <c r="J416" s="37"/>
      <c r="K416" s="16"/>
      <c r="L416" s="14"/>
      <c r="M416" s="14"/>
      <c r="N416" s="14"/>
      <c r="O416" s="14"/>
      <c r="P416" s="14"/>
      <c r="Q416" s="14"/>
      <c r="R416" s="14"/>
      <c r="S416" s="14"/>
      <c r="T416" s="14"/>
      <c r="U416" s="14" t="str">
        <f>IFERROR(VLOOKUP($A416,'H52 200 M'!$AL$6:$AR$102,7,0),"")</f>
        <v/>
      </c>
      <c r="V416" s="14" t="str">
        <f>IFERROR(VLOOKUP($A416,'XII Szago M'!$AH$2:$AN$67,7,0),"")</f>
        <v/>
      </c>
      <c r="W416" s="14" t="str">
        <f>IFERROR(VLOOKUP($A416,'Masakra TR200 M'!$AN$5:$AT$34,7,0),"")</f>
        <v/>
      </c>
      <c r="X416" s="10">
        <f>IFERROR(LARGE(Z416:AL416,1),0)+IFERROR(LARGE(Z416:AL416,2),0)</f>
        <v>34.642671179380365</v>
      </c>
      <c r="Y416" s="10">
        <f>IFERROR(LARGE(Z416:AL416,3),0)+IFERROR(LARGE(Z416:AL416,4),0)</f>
        <v>0</v>
      </c>
      <c r="Z416" s="14"/>
      <c r="AA416" s="36"/>
      <c r="AB416" s="36"/>
      <c r="AC416" s="14"/>
      <c r="AD416" s="14"/>
      <c r="AE416" s="14"/>
      <c r="AF416" s="36"/>
      <c r="AG416" s="14"/>
      <c r="AH416" s="36"/>
      <c r="AI416" s="36"/>
      <c r="AJ416" s="14">
        <f>IFERROR(VLOOKUP($A416,'H52 100 M'!$AC$6:$AI$201,7,0),"")</f>
        <v>34.642671179380365</v>
      </c>
      <c r="AK416" s="14" t="str">
        <f>IFERROR(VLOOKUP($A416,'Azymut Orient M'!$O$2:$U$23,7,0),"")</f>
        <v/>
      </c>
      <c r="AL416" s="14" t="str">
        <f>IFERROR(VLOOKUP($A416,'Masakra TR100 M'!$AB$5:$AH$14,7,0),"")</f>
        <v/>
      </c>
      <c r="AM416" s="501">
        <f>MIN(COUNT(F416:W416)+MIN(COUNT(Z416:AL416)/2,2),6)</f>
        <v>0.5</v>
      </c>
      <c r="AN416" s="15">
        <f>COUNTIF(F416:W416,"=100")</f>
        <v>0</v>
      </c>
      <c r="AO416" s="15">
        <f>COUNTIF(Z416:AL416,"=50")</f>
        <v>0</v>
      </c>
    </row>
    <row r="417" spans="1:41">
      <c r="A417">
        <v>289</v>
      </c>
      <c r="B417" s="40" t="str">
        <f>VLOOKUP($A417,id!$C:$H,6,0)</f>
        <v>Ciskowski Waldemar</v>
      </c>
      <c r="C417" s="40">
        <f>VLOOKUP($A417,id!$C:$H,4,0)</f>
        <v>0</v>
      </c>
      <c r="D417" s="2">
        <f>IF(E416=E417,D416,ROW(B415))</f>
        <v>415</v>
      </c>
      <c r="E417" s="11">
        <f>LARGE(F417:Y417,1)+LARGE(F417:Y417,2)+IFERROR(LARGE(F417:Y417,3),0)+IFERROR(LARGE(F417:Y417,4),0)+IFERROR(LARGE(F417:Y417,5),0)+IFERROR(LARGE(F417:Y417,6),0)</f>
        <v>34.498962637699698</v>
      </c>
      <c r="F417" s="14"/>
      <c r="G417" s="14" t="str">
        <f>IFERROR(VLOOKUP($A417,'Złoto M'!AO:AU,7,0),"")</f>
        <v/>
      </c>
      <c r="H417" s="14" t="str">
        <f>IFERROR(VLOOKUP($A417,'H51 200 M'!$AL$6:$AS$99,7,0),"")</f>
        <v/>
      </c>
      <c r="I417" s="14" t="str">
        <f>IFERROR(VLOOKUP($A417,'Dymno M'!$BD$3:$BJ$49,7,0),"")</f>
        <v/>
      </c>
      <c r="J417" s="37" t="str">
        <f>IFERROR(VLOOKUP($A417,'X Kompas M'!$L$2:$R$29,7,0),"")</f>
        <v/>
      </c>
      <c r="K417" s="16" t="str">
        <f>IFERROR(VLOOKUP($A417,'Dukty M'!$BH$2:$BN$42,7,0),"")</f>
        <v/>
      </c>
      <c r="L417" s="14" t="str">
        <f>IFERROR(VLOOKUP($A417,'Tropy M'!$O$2:$U$49,7,0),"")</f>
        <v/>
      </c>
      <c r="M417" s="14" t="str">
        <f>IFERROR(VLOOKUP($A417,'Grassor TR300 M'!$CR$4:$CX$37,7,0),"")</f>
        <v/>
      </c>
      <c r="N417" s="14" t="str">
        <f>IFERROR(VLOOKUP($A417,'BO M'!$S$4:$Y$46,7,0),"")</f>
        <v/>
      </c>
      <c r="O417" s="14" t="str">
        <f>IFERROR(VLOOKUP($A417,'Szaga TR150 M'!$J$2:$P$22,7,0),"")</f>
        <v/>
      </c>
      <c r="P417" s="14" t="str">
        <f>IFERROR(VLOOKUP($A417,'Rajd Konwalii M'!$L$2:$R$48,7,0),"")</f>
        <v/>
      </c>
      <c r="Q417" s="14" t="str">
        <f>IFERROR(VLOOKUP($A417,'Korno M'!$BE$1:$BK$53,7,0),"")</f>
        <v/>
      </c>
      <c r="R417" s="14" t="str">
        <f>IFERROR(VLOOKUP($A417,'Abentojra M'!$J$1:$P$48,7,0),"")</f>
        <v/>
      </c>
      <c r="S417" s="14" t="str">
        <f>IFERROR(VLOOKUP($A417,'Mordownik M'!$P$5:$V$54,7,0),"")</f>
        <v/>
      </c>
      <c r="T417" s="14" t="str">
        <f>IFERROR(VLOOKUP($A417,'XI Kompas M'!$M$1:$S$35,7,0),"")</f>
        <v/>
      </c>
      <c r="U417" s="14" t="str">
        <f>IFERROR(VLOOKUP($A417,'H52 200 M'!$AL$6:$AR$102,7,0),"")</f>
        <v/>
      </c>
      <c r="V417" s="14" t="str">
        <f>IFERROR(VLOOKUP($A417,'XII Szago M'!$AH$2:$AN$67,7,0),"")</f>
        <v/>
      </c>
      <c r="W417" s="14" t="str">
        <f>IFERROR(VLOOKUP($A417,'Masakra TR200 M'!$AN$5:$AT$34,7,0),"")</f>
        <v/>
      </c>
      <c r="X417" s="10">
        <f>IFERROR(LARGE(Z417:AL417,1),0)+IFERROR(LARGE(Z417:AL417,2),0)</f>
        <v>34.498962637699698</v>
      </c>
      <c r="Y417" s="10">
        <f>IFERROR(LARGE(Z417:AL417,3),0)+IFERROR(LARGE(Z417:AL417,4),0)</f>
        <v>0</v>
      </c>
      <c r="Z417" s="14" t="str">
        <f>IFERROR(VLOOKUP(A417,'Wiosenne 360 M'!$L$2:$R$18,7,0),"")</f>
        <v/>
      </c>
      <c r="AA417" s="36"/>
      <c r="AB417" s="36"/>
      <c r="AC417" s="14">
        <f>IFERROR(VLOOKUP($A417,'H51 100 M'!$AC$6:$AJ$153,7,0),"")</f>
        <v>14.848908406724581</v>
      </c>
      <c r="AD417" s="14" t="str">
        <f>IFERROR(VLOOKUP($A417,'Harce M'!$K$6:$Q$26,7,0),"")</f>
        <v/>
      </c>
      <c r="AE417" s="14" t="str">
        <f>IFERROR(VLOOKUP($A417,'Grassor TR150 M'!$BL$4:$BR$10,7,0),"")</f>
        <v/>
      </c>
      <c r="AF417" s="36" t="str">
        <f>IFERROR(VLOOKUP($A417,'Pazur M'!$P$3:$V$29,7,0),"")</f>
        <v/>
      </c>
      <c r="AG417" s="14" t="str">
        <f>IFERROR(VLOOKUP($A417,'Szaga TR100 M'!$J$2:$P$25,7,0),"")</f>
        <v/>
      </c>
      <c r="AH417" s="36" t="str">
        <f>IFERROR(VLOOKUP($A417,'Odyseja M'!$G$2:$M$15,7,0),"")</f>
        <v/>
      </c>
      <c r="AI417" s="36" t="str">
        <f>IFERROR(VLOOKUP($A417,'Trudy M'!$K$2:$Q$18,7,0),"")</f>
        <v/>
      </c>
      <c r="AJ417" s="14">
        <f>IFERROR(VLOOKUP($A417,'H52 100 M'!$AC$6:$AI$201,7,0),"")</f>
        <v>19.650054230975115</v>
      </c>
      <c r="AK417" s="14" t="str">
        <f>IFERROR(VLOOKUP($A417,'Azymut Orient M'!$O$2:$U$23,7,0),"")</f>
        <v/>
      </c>
      <c r="AL417" s="14" t="str">
        <f>IFERROR(VLOOKUP($A417,'Masakra TR100 M'!$AB$5:$AH$14,7,0),"")</f>
        <v/>
      </c>
      <c r="AM417" s="501">
        <f>MIN(COUNT(F417:W417)+MIN(COUNT(Z417:AL417)/2,2),6)</f>
        <v>1</v>
      </c>
      <c r="AN417" s="15">
        <f>COUNTIF(F417:W417,"=100")</f>
        <v>0</v>
      </c>
      <c r="AO417" s="15">
        <f>COUNTIF(Z417:AL417,"=50")</f>
        <v>0</v>
      </c>
    </row>
    <row r="418" spans="1:41">
      <c r="A418">
        <v>497</v>
      </c>
      <c r="B418" s="40" t="str">
        <f>VLOOKUP($A418,id!$C:$H,6,0)</f>
        <v>Kaczyński Tomasz</v>
      </c>
      <c r="C418" s="40" t="str">
        <f>VLOOKUP($A418,id!$C:$H,4,0)</f>
        <v>EPO Adventure Race Team</v>
      </c>
      <c r="D418" s="2">
        <f>IF(E417=E418,D417,ROW(B416))</f>
        <v>416</v>
      </c>
      <c r="E418" s="11">
        <f>LARGE(F418:Y418,1)+LARGE(F418:Y418,2)+IFERROR(LARGE(F418:Y418,3),0)+IFERROR(LARGE(F418:Y418,4),0)+IFERROR(LARGE(F418:Y418,5),0)+IFERROR(LARGE(F418:Y418,6),0)</f>
        <v>34.408826173746675</v>
      </c>
      <c r="F418" s="14"/>
      <c r="G418" s="14"/>
      <c r="H418" s="14"/>
      <c r="I418" s="14"/>
      <c r="J418" s="37"/>
      <c r="K418" s="16"/>
      <c r="L418" s="14"/>
      <c r="M418" s="14"/>
      <c r="N418" s="14"/>
      <c r="O418" s="14"/>
      <c r="P418" s="14">
        <f>IFERROR(VLOOKUP($A418,'Rajd Konwalii M'!$L$2:$R$48,7,0),"")</f>
        <v>20.103166660993995</v>
      </c>
      <c r="Q418" s="14" t="str">
        <f>IFERROR(VLOOKUP($A418,'Korno M'!$BE$1:$BK$53,7,0),"")</f>
        <v/>
      </c>
      <c r="R418" s="14" t="str">
        <f>IFERROR(VLOOKUP($A418,'Abentojra M'!$J$1:$P$48,7,0),"")</f>
        <v/>
      </c>
      <c r="S418" s="14" t="str">
        <f>IFERROR(VLOOKUP($A418,'Mordownik M'!$P$5:$V$54,7,0),"")</f>
        <v/>
      </c>
      <c r="T418" s="14" t="str">
        <f>IFERROR(VLOOKUP($A418,'XI Kompas M'!$M$1:$S$35,7,0),"")</f>
        <v/>
      </c>
      <c r="U418" s="14" t="str">
        <f>IFERROR(VLOOKUP($A418,'H52 200 M'!$AL$6:$AR$102,7,0),"")</f>
        <v/>
      </c>
      <c r="V418" s="14" t="str">
        <f>IFERROR(VLOOKUP($A418,'XII Szago M'!$AH$2:$AN$67,7,0),"")</f>
        <v/>
      </c>
      <c r="W418" s="14" t="str">
        <f>IFERROR(VLOOKUP($A418,'Masakra TR200 M'!$AN$5:$AT$34,7,0),"")</f>
        <v/>
      </c>
      <c r="X418" s="10">
        <f>IFERROR(LARGE(Z418:AL418,1),0)+IFERROR(LARGE(Z418:AL418,2),0)</f>
        <v>14.305659512752682</v>
      </c>
      <c r="Y418" s="10">
        <f>IFERROR(LARGE(Z418:AL418,3),0)+IFERROR(LARGE(Z418:AL418,4),0)</f>
        <v>0</v>
      </c>
      <c r="Z418" s="14"/>
      <c r="AA418" s="36"/>
      <c r="AB418" s="36"/>
      <c r="AC418" s="14"/>
      <c r="AD418" s="14"/>
      <c r="AE418" s="14"/>
      <c r="AF418" s="36"/>
      <c r="AG418" s="14"/>
      <c r="AH418" s="36" t="str">
        <f>IFERROR(VLOOKUP($A418,'Odyseja M'!$G$2:$M$15,7,0),"")</f>
        <v/>
      </c>
      <c r="AI418" s="36" t="str">
        <f>IFERROR(VLOOKUP($A418,'Trudy M'!$K$2:$Q$18,7,0),"")</f>
        <v/>
      </c>
      <c r="AJ418" s="14">
        <f>IFERROR(VLOOKUP($A418,'H52 100 M'!$AC$6:$AI$201,7,0),"")</f>
        <v>14.305659512752682</v>
      </c>
      <c r="AK418" s="14" t="str">
        <f>IFERROR(VLOOKUP($A418,'Azymut Orient M'!$O$2:$U$23,7,0),"")</f>
        <v/>
      </c>
      <c r="AL418" s="14" t="str">
        <f>IFERROR(VLOOKUP($A418,'Masakra TR100 M'!$AB$5:$AH$14,7,0),"")</f>
        <v/>
      </c>
      <c r="AM418" s="501">
        <f>MIN(COUNT(F418:W418)+MIN(COUNT(Z418:AL418)/2,2),6)</f>
        <v>1.5</v>
      </c>
      <c r="AN418" s="15">
        <f>COUNTIF(F418:W418,"=100")</f>
        <v>0</v>
      </c>
      <c r="AO418" s="15">
        <f>COUNTIF(Z418:AL418,"=50")</f>
        <v>0</v>
      </c>
    </row>
    <row r="419" spans="1:41">
      <c r="A419">
        <v>263</v>
      </c>
      <c r="B419" s="40" t="str">
        <f>VLOOKUP($A419,id!$C:$H,6,0)</f>
        <v>Połczyński Przemysław</v>
      </c>
      <c r="C419" s="40" t="str">
        <f>VLOOKUP($A419,id!$C:$H,4,0)</f>
        <v>GIWK Biega</v>
      </c>
      <c r="D419" s="2">
        <f>IF(E418=E419,D418,ROW(B417))</f>
        <v>417</v>
      </c>
      <c r="E419" s="11">
        <f>LARGE(F419:Y419,1)+LARGE(F419:Y419,2)+IFERROR(LARGE(F419:Y419,3),0)+IFERROR(LARGE(F419:Y419,4),0)+IFERROR(LARGE(F419:Y419,5),0)+IFERROR(LARGE(F419:Y419,6),0)</f>
        <v>34.183555469715969</v>
      </c>
      <c r="F419" s="14"/>
      <c r="G419" s="14" t="str">
        <f>IFERROR(VLOOKUP($A419,'Złoto M'!AO:AU,7,0),"")</f>
        <v/>
      </c>
      <c r="H419" s="14" t="str">
        <f>IFERROR(VLOOKUP($A419,'H51 200 M'!$AL$6:$AS$99,7,0),"")</f>
        <v/>
      </c>
      <c r="I419" s="14" t="str">
        <f>IFERROR(VLOOKUP($A419,'Dymno M'!$BD$3:$BJ$49,7,0),"")</f>
        <v/>
      </c>
      <c r="J419" s="37" t="str">
        <f>IFERROR(VLOOKUP($A419,'X Kompas M'!$L$2:$R$29,7,0),"")</f>
        <v/>
      </c>
      <c r="K419" s="16" t="str">
        <f>IFERROR(VLOOKUP($A419,'Dukty M'!$BH$2:$BN$42,7,0),"")</f>
        <v/>
      </c>
      <c r="L419" s="14" t="str">
        <f>IFERROR(VLOOKUP($A419,'Tropy M'!$O$2:$U$49,7,0),"")</f>
        <v/>
      </c>
      <c r="M419" s="14" t="str">
        <f>IFERROR(VLOOKUP($A419,'Grassor TR300 M'!$CR$4:$CX$37,7,0),"")</f>
        <v/>
      </c>
      <c r="N419" s="14" t="str">
        <f>IFERROR(VLOOKUP($A419,'BO M'!$S$4:$Y$46,7,0),"")</f>
        <v/>
      </c>
      <c r="O419" s="14" t="str">
        <f>IFERROR(VLOOKUP($A419,'Szaga TR150 M'!$J$2:$P$22,7,0),"")</f>
        <v/>
      </c>
      <c r="P419" s="14" t="str">
        <f>IFERROR(VLOOKUP($A419,'Rajd Konwalii M'!$L$2:$R$48,7,0),"")</f>
        <v/>
      </c>
      <c r="Q419" s="14" t="str">
        <f>IFERROR(VLOOKUP($A419,'Korno M'!$BE$1:$BK$53,7,0),"")</f>
        <v/>
      </c>
      <c r="R419" s="14" t="str">
        <f>IFERROR(VLOOKUP($A419,'Abentojra M'!$J$1:$P$48,7,0),"")</f>
        <v/>
      </c>
      <c r="S419" s="14" t="str">
        <f>IFERROR(VLOOKUP($A419,'Mordownik M'!$P$5:$V$54,7,0),"")</f>
        <v/>
      </c>
      <c r="T419" s="14" t="str">
        <f>IFERROR(VLOOKUP($A419,'XI Kompas M'!$M$1:$S$35,7,0),"")</f>
        <v/>
      </c>
      <c r="U419" s="14" t="str">
        <f>IFERROR(VLOOKUP($A419,'H52 200 M'!$AL$6:$AR$102,7,0),"")</f>
        <v/>
      </c>
      <c r="V419" s="14" t="str">
        <f>IFERROR(VLOOKUP($A419,'XII Szago M'!$AH$2:$AN$67,7,0),"")</f>
        <v/>
      </c>
      <c r="W419" s="14" t="str">
        <f>IFERROR(VLOOKUP($A419,'Masakra TR200 M'!$AN$5:$AT$34,7,0),"")</f>
        <v/>
      </c>
      <c r="X419" s="10">
        <f>IFERROR(LARGE(Z419:AL419,1),0)+IFERROR(LARGE(Z419:AL419,2),0)</f>
        <v>34.183555469715969</v>
      </c>
      <c r="Y419" s="10">
        <f>IFERROR(LARGE(Z419:AL419,3),0)+IFERROR(LARGE(Z419:AL419,4),0)</f>
        <v>0</v>
      </c>
      <c r="Z419" s="14" t="str">
        <f>IFERROR(VLOOKUP(A419,'Wiosenne 360 M'!$L$2:$R$18,7,0),"")</f>
        <v/>
      </c>
      <c r="AA419" s="36"/>
      <c r="AB419" s="36"/>
      <c r="AC419" s="14">
        <f>IFERROR(VLOOKUP($A419,'H51 100 M'!$AC$6:$AJ$153,7,0),"")</f>
        <v>27.085297279191707</v>
      </c>
      <c r="AD419" s="14" t="str">
        <f>IFERROR(VLOOKUP($A419,'Harce M'!$K$6:$Q$26,7,0),"")</f>
        <v/>
      </c>
      <c r="AE419" s="14" t="str">
        <f>IFERROR(VLOOKUP($A419,'Grassor TR150 M'!$BL$4:$BR$10,7,0),"")</f>
        <v/>
      </c>
      <c r="AF419" s="36" t="str">
        <f>IFERROR(VLOOKUP($A419,'Pazur M'!$P$3:$V$29,7,0),"")</f>
        <v/>
      </c>
      <c r="AG419" s="14" t="str">
        <f>IFERROR(VLOOKUP($A419,'Szaga TR100 M'!$J$2:$P$25,7,0),"")</f>
        <v/>
      </c>
      <c r="AH419" s="36" t="str">
        <f>IFERROR(VLOOKUP($A419,'Odyseja M'!$G$2:$M$15,7,0),"")</f>
        <v/>
      </c>
      <c r="AI419" s="36" t="str">
        <f>IFERROR(VLOOKUP($A419,'Trudy M'!$K$2:$Q$18,7,0),"")</f>
        <v/>
      </c>
      <c r="AJ419" s="14">
        <f>IFERROR(VLOOKUP($A419,'H52 100 M'!$AC$6:$AI$201,7,0),"")</f>
        <v>7.0982581905242652</v>
      </c>
      <c r="AK419" s="14" t="str">
        <f>IFERROR(VLOOKUP($A419,'Azymut Orient M'!$O$2:$U$23,7,0),"")</f>
        <v/>
      </c>
      <c r="AL419" s="14" t="str">
        <f>IFERROR(VLOOKUP($A419,'Masakra TR100 M'!$AB$5:$AH$14,7,0),"")</f>
        <v/>
      </c>
      <c r="AM419" s="501">
        <f>MIN(COUNT(F419:W419)+MIN(COUNT(Z419:AL419)/2,2),6)</f>
        <v>1</v>
      </c>
      <c r="AN419" s="15">
        <f>COUNTIF(F419:W419,"=100")</f>
        <v>0</v>
      </c>
      <c r="AO419" s="15">
        <f>COUNTIF(Z419:AL419,"=50")</f>
        <v>0</v>
      </c>
    </row>
    <row r="420" spans="1:41">
      <c r="A420">
        <v>264</v>
      </c>
      <c r="B420" s="40" t="str">
        <f>VLOOKUP($A420,id!$C:$H,6,0)</f>
        <v>Cucjew Grzegorz</v>
      </c>
      <c r="C420" s="40">
        <f>VLOOKUP($A420,id!$C:$H,4,0)</f>
        <v>0</v>
      </c>
      <c r="D420" s="2">
        <f>IF(E419=E420,D419,ROW(B418))</f>
        <v>418</v>
      </c>
      <c r="E420" s="11">
        <f>LARGE(F420:Y420,1)+LARGE(F420:Y420,2)+IFERROR(LARGE(F420:Y420,3),0)+IFERROR(LARGE(F420:Y420,4),0)+IFERROR(LARGE(F420:Y420,5),0)+IFERROR(LARGE(F420:Y420,6),0)</f>
        <v>34.077654285133178</v>
      </c>
      <c r="F420" s="14"/>
      <c r="G420" s="14" t="str">
        <f>IFERROR(VLOOKUP($A420,'Złoto M'!AO:AU,7,0),"")</f>
        <v/>
      </c>
      <c r="H420" s="14" t="str">
        <f>IFERROR(VLOOKUP($A420,'H51 200 M'!$AL$6:$AS$99,7,0),"")</f>
        <v/>
      </c>
      <c r="I420" s="14" t="str">
        <f>IFERROR(VLOOKUP($A420,'Dymno M'!$BD$3:$BJ$49,7,0),"")</f>
        <v/>
      </c>
      <c r="J420" s="37" t="str">
        <f>IFERROR(VLOOKUP($A420,'X Kompas M'!$L$2:$R$29,7,0),"")</f>
        <v/>
      </c>
      <c r="K420" s="16" t="str">
        <f>IFERROR(VLOOKUP($A420,'Dukty M'!$BH$2:$BN$42,7,0),"")</f>
        <v/>
      </c>
      <c r="L420" s="14" t="str">
        <f>IFERROR(VLOOKUP($A420,'Tropy M'!$O$2:$U$49,7,0),"")</f>
        <v/>
      </c>
      <c r="M420" s="14" t="str">
        <f>IFERROR(VLOOKUP($A420,'Grassor TR300 M'!$CR$4:$CX$37,7,0),"")</f>
        <v/>
      </c>
      <c r="N420" s="14" t="str">
        <f>IFERROR(VLOOKUP($A420,'BO M'!$S$4:$Y$46,7,0),"")</f>
        <v/>
      </c>
      <c r="O420" s="14" t="str">
        <f>IFERROR(VLOOKUP($A420,'Szaga TR150 M'!$J$2:$P$22,7,0),"")</f>
        <v/>
      </c>
      <c r="P420" s="14" t="str">
        <f>IFERROR(VLOOKUP($A420,'Rajd Konwalii M'!$L$2:$R$48,7,0),"")</f>
        <v/>
      </c>
      <c r="Q420" s="14" t="str">
        <f>IFERROR(VLOOKUP($A420,'Korno M'!$BE$1:$BK$53,7,0),"")</f>
        <v/>
      </c>
      <c r="R420" s="14" t="str">
        <f>IFERROR(VLOOKUP($A420,'Abentojra M'!$J$1:$P$48,7,0),"")</f>
        <v/>
      </c>
      <c r="S420" s="14" t="str">
        <f>IFERROR(VLOOKUP($A420,'Mordownik M'!$P$5:$V$54,7,0),"")</f>
        <v/>
      </c>
      <c r="T420" s="14" t="str">
        <f>IFERROR(VLOOKUP($A420,'XI Kompas M'!$M$1:$S$35,7,0),"")</f>
        <v/>
      </c>
      <c r="U420" s="14" t="str">
        <f>IFERROR(VLOOKUP($A420,'H52 200 M'!$AL$6:$AR$102,7,0),"")</f>
        <v/>
      </c>
      <c r="V420" s="14" t="str">
        <f>IFERROR(VLOOKUP($A420,'XII Szago M'!$AH$2:$AN$67,7,0),"")</f>
        <v/>
      </c>
      <c r="W420" s="14" t="str">
        <f>IFERROR(VLOOKUP($A420,'Masakra TR200 M'!$AN$5:$AT$34,7,0),"")</f>
        <v/>
      </c>
      <c r="X420" s="10">
        <f>IFERROR(LARGE(Z420:AL420,1),0)+IFERROR(LARGE(Z420:AL420,2),0)</f>
        <v>34.077654285133178</v>
      </c>
      <c r="Y420" s="10">
        <f>IFERROR(LARGE(Z420:AL420,3),0)+IFERROR(LARGE(Z420:AL420,4),0)</f>
        <v>0</v>
      </c>
      <c r="Z420" s="14" t="str">
        <f>IFERROR(VLOOKUP(A420,'Wiosenne 360 M'!$L$2:$R$18,7,0),"")</f>
        <v/>
      </c>
      <c r="AA420" s="36"/>
      <c r="AB420" s="36"/>
      <c r="AC420" s="14">
        <f>IFERROR(VLOOKUP($A420,'H51 100 M'!$AC$6:$AJ$153,7,0),"")</f>
        <v>26.978575549966049</v>
      </c>
      <c r="AD420" s="14" t="str">
        <f>IFERROR(VLOOKUP($A420,'Harce M'!$K$6:$Q$26,7,0),"")</f>
        <v/>
      </c>
      <c r="AE420" s="14" t="str">
        <f>IFERROR(VLOOKUP($A420,'Grassor TR150 M'!$BL$4:$BR$10,7,0),"")</f>
        <v/>
      </c>
      <c r="AF420" s="36" t="str">
        <f>IFERROR(VLOOKUP($A420,'Pazur M'!$P$3:$V$29,7,0),"")</f>
        <v/>
      </c>
      <c r="AG420" s="14" t="str">
        <f>IFERROR(VLOOKUP($A420,'Szaga TR100 M'!$J$2:$P$25,7,0),"")</f>
        <v/>
      </c>
      <c r="AH420" s="36" t="str">
        <f>IFERROR(VLOOKUP($A420,'Odyseja M'!$G$2:$M$15,7,0),"")</f>
        <v/>
      </c>
      <c r="AI420" s="36" t="str">
        <f>IFERROR(VLOOKUP($A420,'Trudy M'!$K$2:$Q$18,7,0),"")</f>
        <v/>
      </c>
      <c r="AJ420" s="14">
        <f>IFERROR(VLOOKUP($A420,'H52 100 M'!$AC$6:$AI$201,7,0),"")</f>
        <v>7.0990787351671276</v>
      </c>
      <c r="AK420" s="14" t="str">
        <f>IFERROR(VLOOKUP($A420,'Azymut Orient M'!$O$2:$U$23,7,0),"")</f>
        <v/>
      </c>
      <c r="AL420" s="14" t="str">
        <f>IFERROR(VLOOKUP($A420,'Masakra TR100 M'!$AB$5:$AH$14,7,0),"")</f>
        <v/>
      </c>
      <c r="AM420" s="501">
        <f>MIN(COUNT(F420:W420)+MIN(COUNT(Z420:AL420)/2,2),6)</f>
        <v>1</v>
      </c>
      <c r="AN420" s="15">
        <f>COUNTIF(F420:W420,"=100")</f>
        <v>0</v>
      </c>
      <c r="AO420" s="15">
        <f>COUNTIF(Z420:AL420,"=50")</f>
        <v>0</v>
      </c>
    </row>
    <row r="421" spans="1:41">
      <c r="A421">
        <v>453</v>
      </c>
      <c r="B421" s="40" t="str">
        <f>VLOOKUP($A421,id!$C:$H,6,0)</f>
        <v>Trepczyński Jarosław</v>
      </c>
      <c r="C421" s="40">
        <f>VLOOKUP($A421,id!$C:$H,4,0)</f>
        <v>0</v>
      </c>
      <c r="D421" s="2">
        <f>IF(E420=E421,D420,ROW(B419))</f>
        <v>419</v>
      </c>
      <c r="E421" s="11">
        <f>LARGE(F421:Y421,1)+LARGE(F421:Y421,2)+IFERROR(LARGE(F421:Y421,3),0)+IFERROR(LARGE(F421:Y421,4),0)+IFERROR(LARGE(F421:Y421,5),0)+IFERROR(LARGE(F421:Y421,6),0)</f>
        <v>33.900267476098307</v>
      </c>
      <c r="F421" s="14"/>
      <c r="G421" s="14"/>
      <c r="H421" s="14"/>
      <c r="I421" s="14"/>
      <c r="J421" s="37"/>
      <c r="K421" s="16"/>
      <c r="L421" s="14"/>
      <c r="M421" s="14"/>
      <c r="N421" s="14">
        <f>IFERROR(VLOOKUP($A421,'BO M'!$S$4:$Y$46,7,0),"")</f>
        <v>33.900267476098307</v>
      </c>
      <c r="O421" s="14" t="str">
        <f>IFERROR(VLOOKUP($A421,'Szaga TR150 M'!$J$2:$P$22,7,0),"")</f>
        <v/>
      </c>
      <c r="P421" s="14" t="str">
        <f>IFERROR(VLOOKUP($A421,'Rajd Konwalii M'!$L$2:$R$48,7,0),"")</f>
        <v/>
      </c>
      <c r="Q421" s="14" t="str">
        <f>IFERROR(VLOOKUP($A421,'Korno M'!$BE$1:$BK$53,7,0),"")</f>
        <v/>
      </c>
      <c r="R421" s="14" t="str">
        <f>IFERROR(VLOOKUP($A421,'Abentojra M'!$J$1:$P$48,7,0),"")</f>
        <v/>
      </c>
      <c r="S421" s="14" t="str">
        <f>IFERROR(VLOOKUP($A421,'Mordownik M'!$P$5:$V$54,7,0),"")</f>
        <v/>
      </c>
      <c r="T421" s="14" t="str">
        <f>IFERROR(VLOOKUP($A421,'XI Kompas M'!$M$1:$S$35,7,0),"")</f>
        <v/>
      </c>
      <c r="U421" s="14" t="str">
        <f>IFERROR(VLOOKUP($A421,'H52 200 M'!$AL$6:$AR$102,7,0),"")</f>
        <v/>
      </c>
      <c r="V421" s="14" t="str">
        <f>IFERROR(VLOOKUP($A421,'XII Szago M'!$AH$2:$AN$67,7,0),"")</f>
        <v/>
      </c>
      <c r="W421" s="14" t="str">
        <f>IFERROR(VLOOKUP($A421,'Masakra TR200 M'!$AN$5:$AT$34,7,0),"")</f>
        <v/>
      </c>
      <c r="X421" s="10">
        <f>IFERROR(LARGE(Z421:AL421,1),0)+IFERROR(LARGE(Z421:AL421,2),0)</f>
        <v>0</v>
      </c>
      <c r="Y421" s="10">
        <f>IFERROR(LARGE(Z421:AL421,3),0)+IFERROR(LARGE(Z421:AL421,4),0)</f>
        <v>0</v>
      </c>
      <c r="Z421" s="14"/>
      <c r="AA421" s="36"/>
      <c r="AB421" s="36"/>
      <c r="AC421" s="14"/>
      <c r="AD421" s="14"/>
      <c r="AE421" s="14"/>
      <c r="AF421" s="36" t="str">
        <f>IFERROR(VLOOKUP($A421,'Pazur M'!$P$3:$V$29,7,0),"")</f>
        <v/>
      </c>
      <c r="AG421" s="14" t="str">
        <f>IFERROR(VLOOKUP($A421,'Szaga TR100 M'!$J$2:$P$25,7,0),"")</f>
        <v/>
      </c>
      <c r="AH421" s="36" t="str">
        <f>IFERROR(VLOOKUP($A421,'Odyseja M'!$G$2:$M$15,7,0),"")</f>
        <v/>
      </c>
      <c r="AI421" s="36" t="str">
        <f>IFERROR(VLOOKUP($A421,'Trudy M'!$K$2:$Q$18,7,0),"")</f>
        <v/>
      </c>
      <c r="AJ421" s="14" t="str">
        <f>IFERROR(VLOOKUP($A421,'H52 100 M'!$AC$6:$AI$201,7,0),"")</f>
        <v/>
      </c>
      <c r="AK421" s="14" t="str">
        <f>IFERROR(VLOOKUP($A421,'Azymut Orient M'!$O$2:$U$23,7,0),"")</f>
        <v/>
      </c>
      <c r="AL421" s="14" t="str">
        <f>IFERROR(VLOOKUP($A421,'Masakra TR100 M'!$AB$5:$AH$14,7,0),"")</f>
        <v/>
      </c>
      <c r="AM421" s="501">
        <f>MIN(COUNT(F421:W421)+MIN(COUNT(Z421:AL421)/2,2),6)</f>
        <v>1</v>
      </c>
      <c r="AN421" s="15">
        <f>COUNTIF(F421:W421,"=100")</f>
        <v>0</v>
      </c>
      <c r="AO421" s="15">
        <f>COUNTIF(Z421:AL421,"=50")</f>
        <v>0</v>
      </c>
    </row>
    <row r="422" spans="1:41">
      <c r="A422">
        <v>678</v>
      </c>
      <c r="B422" s="40" t="str">
        <f>VLOOKUP($A422,id!$C:$H,6,0)</f>
        <v>Wasiniewski Robert</v>
      </c>
      <c r="C422" s="40">
        <f>VLOOKUP($A422,id!$C:$H,4,0)</f>
        <v>0</v>
      </c>
      <c r="D422" s="2">
        <f>IF(E421=E422,D421,ROW(B420))</f>
        <v>420</v>
      </c>
      <c r="E422" s="11">
        <f>LARGE(F422:Y422,1)+LARGE(F422:Y422,2)+IFERROR(LARGE(F422:Y422,3),0)+IFERROR(LARGE(F422:Y422,4),0)+IFERROR(LARGE(F422:Y422,5),0)+IFERROR(LARGE(F422:Y422,6),0)</f>
        <v>33.419144193639518</v>
      </c>
      <c r="F422" s="14"/>
      <c r="G422" s="14"/>
      <c r="H422" s="14"/>
      <c r="I422" s="14"/>
      <c r="J422" s="37"/>
      <c r="K422" s="16"/>
      <c r="L422" s="14"/>
      <c r="M422" s="14"/>
      <c r="N422" s="14"/>
      <c r="O422" s="14"/>
      <c r="P422" s="14"/>
      <c r="Q422" s="14"/>
      <c r="R422" s="14"/>
      <c r="S422" s="14"/>
      <c r="T422" s="14"/>
      <c r="U422" s="14" t="str">
        <f>IFERROR(VLOOKUP($A422,'H52 200 M'!$AL$6:$AR$102,7,0),"")</f>
        <v/>
      </c>
      <c r="V422" s="14" t="str">
        <f>IFERROR(VLOOKUP($A422,'XII Szago M'!$AH$2:$AN$67,7,0),"")</f>
        <v/>
      </c>
      <c r="W422" s="14" t="str">
        <f>IFERROR(VLOOKUP($A422,'Masakra TR200 M'!$AN$5:$AT$34,7,0),"")</f>
        <v/>
      </c>
      <c r="X422" s="10">
        <f>IFERROR(LARGE(Z422:AL422,1),0)+IFERROR(LARGE(Z422:AL422,2),0)</f>
        <v>33.419144193639518</v>
      </c>
      <c r="Y422" s="10">
        <f>IFERROR(LARGE(Z422:AL422,3),0)+IFERROR(LARGE(Z422:AL422,4),0)</f>
        <v>0</v>
      </c>
      <c r="Z422" s="14"/>
      <c r="AA422" s="36"/>
      <c r="AB422" s="36"/>
      <c r="AC422" s="14"/>
      <c r="AD422" s="14"/>
      <c r="AE422" s="14"/>
      <c r="AF422" s="36"/>
      <c r="AG422" s="14"/>
      <c r="AH422" s="36"/>
      <c r="AI422" s="36"/>
      <c r="AJ422" s="14">
        <f>IFERROR(VLOOKUP($A422,'H52 100 M'!$AC$6:$AI$201,7,0),"")</f>
        <v>33.419144193639518</v>
      </c>
      <c r="AK422" s="14" t="str">
        <f>IFERROR(VLOOKUP($A422,'Azymut Orient M'!$O$2:$U$23,7,0),"")</f>
        <v/>
      </c>
      <c r="AL422" s="14" t="str">
        <f>IFERROR(VLOOKUP($A422,'Masakra TR100 M'!$AB$5:$AH$14,7,0),"")</f>
        <v/>
      </c>
      <c r="AM422" s="501">
        <f>MIN(COUNT(F422:W422)+MIN(COUNT(Z422:AL422)/2,2),6)</f>
        <v>0.5</v>
      </c>
      <c r="AN422" s="15">
        <f>COUNTIF(F422:W422,"=100")</f>
        <v>0</v>
      </c>
      <c r="AO422" s="15">
        <f>COUNTIF(Z422:AL422,"=50")</f>
        <v>0</v>
      </c>
    </row>
    <row r="423" spans="1:41">
      <c r="A423">
        <v>679</v>
      </c>
      <c r="B423" s="40" t="str">
        <f>VLOOKUP($A423,id!$C:$H,6,0)</f>
        <v>Ackermann Karol</v>
      </c>
      <c r="C423" s="40">
        <f>VLOOKUP($A423,id!$C:$H,4,0)</f>
        <v>0</v>
      </c>
      <c r="D423" s="2">
        <f>IF(E422=E423,D422,ROW(B421))</f>
        <v>421</v>
      </c>
      <c r="E423" s="11">
        <f>LARGE(F423:Y423,1)+LARGE(F423:Y423,2)+IFERROR(LARGE(F423:Y423,3),0)+IFERROR(LARGE(F423:Y423,4),0)+IFERROR(LARGE(F423:Y423,5),0)+IFERROR(LARGE(F423:Y423,6),0)</f>
        <v>33.418095058705333</v>
      </c>
      <c r="F423" s="14"/>
      <c r="G423" s="14"/>
      <c r="H423" s="14"/>
      <c r="I423" s="14"/>
      <c r="J423" s="37"/>
      <c r="K423" s="16"/>
      <c r="L423" s="14"/>
      <c r="M423" s="14"/>
      <c r="N423" s="14"/>
      <c r="O423" s="14"/>
      <c r="P423" s="14"/>
      <c r="Q423" s="14"/>
      <c r="R423" s="14"/>
      <c r="S423" s="14"/>
      <c r="T423" s="14"/>
      <c r="U423" s="14" t="str">
        <f>IFERROR(VLOOKUP($A423,'H52 200 M'!$AL$6:$AR$102,7,0),"")</f>
        <v/>
      </c>
      <c r="V423" s="14" t="str">
        <f>IFERROR(VLOOKUP($A423,'XII Szago M'!$AH$2:$AN$67,7,0),"")</f>
        <v/>
      </c>
      <c r="W423" s="14" t="str">
        <f>IFERROR(VLOOKUP($A423,'Masakra TR200 M'!$AN$5:$AT$34,7,0),"")</f>
        <v/>
      </c>
      <c r="X423" s="10">
        <f>IFERROR(LARGE(Z423:AL423,1),0)+IFERROR(LARGE(Z423:AL423,2),0)</f>
        <v>33.418095058705333</v>
      </c>
      <c r="Y423" s="10">
        <f>IFERROR(LARGE(Z423:AL423,3),0)+IFERROR(LARGE(Z423:AL423,4),0)</f>
        <v>0</v>
      </c>
      <c r="Z423" s="14"/>
      <c r="AA423" s="36"/>
      <c r="AB423" s="36"/>
      <c r="AC423" s="14"/>
      <c r="AD423" s="14"/>
      <c r="AE423" s="14"/>
      <c r="AF423" s="36"/>
      <c r="AG423" s="14"/>
      <c r="AH423" s="36"/>
      <c r="AI423" s="36"/>
      <c r="AJ423" s="14">
        <f>IFERROR(VLOOKUP($A423,'H52 100 M'!$AC$6:$AI$201,7,0),"")</f>
        <v>33.418095058705333</v>
      </c>
      <c r="AK423" s="14" t="str">
        <f>IFERROR(VLOOKUP($A423,'Azymut Orient M'!$O$2:$U$23,7,0),"")</f>
        <v/>
      </c>
      <c r="AL423" s="14" t="str">
        <f>IFERROR(VLOOKUP($A423,'Masakra TR100 M'!$AB$5:$AH$14,7,0),"")</f>
        <v/>
      </c>
      <c r="AM423" s="501">
        <f>MIN(COUNT(F423:W423)+MIN(COUNT(Z423:AL423)/2,2),6)</f>
        <v>0.5</v>
      </c>
      <c r="AN423" s="15">
        <f>COUNTIF(F423:W423,"=100")</f>
        <v>0</v>
      </c>
      <c r="AO423" s="15">
        <f>COUNTIF(Z423:AL423,"=50")</f>
        <v>0</v>
      </c>
    </row>
    <row r="424" spans="1:41">
      <c r="A424">
        <v>129</v>
      </c>
      <c r="B424" s="40" t="str">
        <f>VLOOKUP($A424,id!$C:$H,6,0)</f>
        <v>Waszkiewicz Jacek</v>
      </c>
      <c r="C424" s="40" t="str">
        <f>VLOOKUP($A424,id!$C:$H,4,0)</f>
        <v>AGR Podlasie</v>
      </c>
      <c r="D424" s="2">
        <f>IF(E423=E424,D423,ROW(B422))</f>
        <v>422</v>
      </c>
      <c r="E424" s="11">
        <f>LARGE(F424:Y424,1)+LARGE(F424:Y424,2)+IFERROR(LARGE(F424:Y424,3),0)+IFERROR(LARGE(F424:Y424,4),0)+IFERROR(LARGE(F424:Y424,5),0)+IFERROR(LARGE(F424:Y424,6),0)</f>
        <v>33.410581976042039</v>
      </c>
      <c r="F424" s="14"/>
      <c r="G424" s="14" t="str">
        <f>IFERROR(VLOOKUP($A424,'Złoto M'!AO:AU,7,0),"")</f>
        <v/>
      </c>
      <c r="H424" s="14" t="str">
        <f>IFERROR(VLOOKUP($A424,'H51 200 M'!$AL$6:$AS$99,7,0),"")</f>
        <v/>
      </c>
      <c r="I424" s="14" t="str">
        <f>IFERROR(VLOOKUP($A424,'Dymno M'!$BD$3:$BJ$49,7,0),"")</f>
        <v/>
      </c>
      <c r="J424" s="37" t="str">
        <f>IFERROR(VLOOKUP($A424,'X Kompas M'!$L$2:$R$29,7,0),"")</f>
        <v/>
      </c>
      <c r="K424" s="16" t="str">
        <f>IFERROR(VLOOKUP($A424,'Dukty M'!$BH$2:$BN$42,7,0),"")</f>
        <v/>
      </c>
      <c r="L424" s="14" t="str">
        <f>IFERROR(VLOOKUP($A424,'Tropy M'!$O$2:$U$49,7,0),"")</f>
        <v/>
      </c>
      <c r="M424" s="14" t="str">
        <f>IFERROR(VLOOKUP($A424,'Grassor TR300 M'!$CR$4:$CX$37,7,0),"")</f>
        <v/>
      </c>
      <c r="N424" s="14" t="str">
        <f>IFERROR(VLOOKUP($A424,'BO M'!$S$4:$Y$46,7,0),"")</f>
        <v/>
      </c>
      <c r="O424" s="14" t="str">
        <f>IFERROR(VLOOKUP($A424,'Szaga TR150 M'!$J$2:$P$22,7,0),"")</f>
        <v/>
      </c>
      <c r="P424" s="14" t="str">
        <f>IFERROR(VLOOKUP($A424,'Rajd Konwalii M'!$L$2:$R$48,7,0),"")</f>
        <v/>
      </c>
      <c r="Q424" s="14" t="str">
        <f>IFERROR(VLOOKUP($A424,'Korno M'!$BE$1:$BK$53,7,0),"")</f>
        <v/>
      </c>
      <c r="R424" s="14" t="str">
        <f>IFERROR(VLOOKUP($A424,'Abentojra M'!$J$1:$P$48,7,0),"")</f>
        <v/>
      </c>
      <c r="S424" s="14" t="str">
        <f>IFERROR(VLOOKUP($A424,'Mordownik M'!$P$5:$V$54,7,0),"")</f>
        <v/>
      </c>
      <c r="T424" s="14" t="str">
        <f>IFERROR(VLOOKUP($A424,'XI Kompas M'!$M$1:$S$35,7,0),"")</f>
        <v/>
      </c>
      <c r="U424" s="14" t="str">
        <f>IFERROR(VLOOKUP($A424,'H52 200 M'!$AL$6:$AR$102,7,0),"")</f>
        <v/>
      </c>
      <c r="V424" s="14" t="str">
        <f>IFERROR(VLOOKUP($A424,'XII Szago M'!$AH$2:$AN$67,7,0),"")</f>
        <v/>
      </c>
      <c r="W424" s="14" t="str">
        <f>IFERROR(VLOOKUP($A424,'Masakra TR200 M'!$AN$5:$AT$34,7,0),"")</f>
        <v/>
      </c>
      <c r="X424" s="10">
        <f>IFERROR(LARGE(Z424:AL424,1),0)+IFERROR(LARGE(Z424:AL424,2),0)</f>
        <v>33.410581976042039</v>
      </c>
      <c r="Y424" s="10">
        <f>IFERROR(LARGE(Z424:AL424,3),0)+IFERROR(LARGE(Z424:AL424,4),0)</f>
        <v>0</v>
      </c>
      <c r="Z424" s="14">
        <f>IFERROR(VLOOKUP(A424,'Wiosenne 360 M'!$L$2:$R$18,7,0),"")</f>
        <v>33.410581976042039</v>
      </c>
      <c r="AA424" s="36"/>
      <c r="AB424" s="36" t="str">
        <f>IFERROR(VLOOKUP(A424,'XI Szago M'!$J$3:$Q$50,7,0),"")</f>
        <v/>
      </c>
      <c r="AC424" s="14" t="str">
        <f>IFERROR(VLOOKUP($A424,'H51 100 M'!$AC$6:$AJ$153,7,0),"")</f>
        <v/>
      </c>
      <c r="AD424" s="14" t="str">
        <f>IFERROR(VLOOKUP($A424,'Harce M'!$K$6:$Q$26,7,0),"")</f>
        <v/>
      </c>
      <c r="AE424" s="14" t="str">
        <f>IFERROR(VLOOKUP($A424,'Grassor TR150 M'!$BL$4:$BR$10,7,0),"")</f>
        <v/>
      </c>
      <c r="AF424" s="36" t="str">
        <f>IFERROR(VLOOKUP($A424,'Pazur M'!$P$3:$V$29,7,0),"")</f>
        <v/>
      </c>
      <c r="AG424" s="14" t="str">
        <f>IFERROR(VLOOKUP($A424,'Szaga TR100 M'!$J$2:$P$25,7,0),"")</f>
        <v/>
      </c>
      <c r="AH424" s="36" t="str">
        <f>IFERROR(VLOOKUP($A424,'Odyseja M'!$G$2:$M$15,7,0),"")</f>
        <v/>
      </c>
      <c r="AI424" s="36" t="str">
        <f>IFERROR(VLOOKUP($A424,'Trudy M'!$K$2:$Q$18,7,0),"")</f>
        <v/>
      </c>
      <c r="AJ424" s="14" t="str">
        <f>IFERROR(VLOOKUP($A424,'H52 100 M'!$AC$6:$AI$201,7,0),"")</f>
        <v/>
      </c>
      <c r="AK424" s="14" t="str">
        <f>IFERROR(VLOOKUP($A424,'Azymut Orient M'!$O$2:$U$23,7,0),"")</f>
        <v/>
      </c>
      <c r="AL424" s="14" t="str">
        <f>IFERROR(VLOOKUP($A424,'Masakra TR100 M'!$AB$5:$AH$14,7,0),"")</f>
        <v/>
      </c>
      <c r="AM424" s="501">
        <f>MIN(COUNT(F424:W424)+MIN(COUNT(Z424:AL424)/2,2),6)</f>
        <v>0.5</v>
      </c>
      <c r="AN424" s="15">
        <f>COUNTIF(F424:W424,"=100")</f>
        <v>0</v>
      </c>
      <c r="AO424" s="15">
        <f>COUNTIF(Z424:AL424,"=50")</f>
        <v>0</v>
      </c>
    </row>
    <row r="425" spans="1:41">
      <c r="A425">
        <v>714</v>
      </c>
      <c r="B425" s="40" t="str">
        <f>VLOOKUP($A425,id!$C:$H,6,0)</f>
        <v>Ogrodnik Przemysław</v>
      </c>
      <c r="C425" s="40">
        <f>VLOOKUP($A425,id!$C:$H,4,0)</f>
        <v>0</v>
      </c>
      <c r="D425" s="2">
        <f>IF(E424=E425,D424,ROW(B423))</f>
        <v>423</v>
      </c>
      <c r="E425" s="11">
        <f>LARGE(F425:Y425,1)+LARGE(F425:Y425,2)+IFERROR(LARGE(F425:Y425,3),0)+IFERROR(LARGE(F425:Y425,4),0)+IFERROR(LARGE(F425:Y425,5),0)+IFERROR(LARGE(F425:Y425,6),0)</f>
        <v>33.298104904479217</v>
      </c>
      <c r="F425" s="14"/>
      <c r="G425" s="14"/>
      <c r="H425" s="14"/>
      <c r="I425" s="14"/>
      <c r="J425" s="37"/>
      <c r="K425" s="16"/>
      <c r="L425" s="14"/>
      <c r="M425" s="14"/>
      <c r="N425" s="14"/>
      <c r="O425" s="14"/>
      <c r="P425" s="14"/>
      <c r="Q425" s="14"/>
      <c r="R425" s="14"/>
      <c r="S425" s="14"/>
      <c r="T425" s="14"/>
      <c r="U425" s="14" t="str">
        <f>IFERROR(VLOOKUP($A425,'H52 200 M'!$AL$6:$AR$102,7,0),"")</f>
        <v/>
      </c>
      <c r="V425" s="14">
        <f>IFERROR(VLOOKUP($A425,'XII Szago M'!$AH$2:$AN$67,7,0),"")</f>
        <v>24.655748183406189</v>
      </c>
      <c r="W425" s="14" t="str">
        <f>IFERROR(VLOOKUP($A425,'Masakra TR200 M'!$AN$5:$AT$34,7,0),"")</f>
        <v/>
      </c>
      <c r="X425" s="10">
        <f>IFERROR(LARGE(Z425:AL425,1),0)+IFERROR(LARGE(Z425:AL425,2),0)</f>
        <v>8.6423567210730248</v>
      </c>
      <c r="Y425" s="10">
        <f>IFERROR(LARGE(Z425:AL425,3),0)+IFERROR(LARGE(Z425:AL425,4),0)</f>
        <v>0</v>
      </c>
      <c r="Z425" s="14"/>
      <c r="AA425" s="36"/>
      <c r="AB425" s="36"/>
      <c r="AC425" s="14"/>
      <c r="AD425" s="14"/>
      <c r="AE425" s="14"/>
      <c r="AF425" s="36"/>
      <c r="AG425" s="14"/>
      <c r="AH425" s="36"/>
      <c r="AI425" s="36"/>
      <c r="AJ425" s="14">
        <f>IFERROR(VLOOKUP($A425,'H52 100 M'!$AC$6:$AI$201,7,0),"")</f>
        <v>8.6423567210730248</v>
      </c>
      <c r="AK425" s="14" t="str">
        <f>IFERROR(VLOOKUP($A425,'Azymut Orient M'!$O$2:$U$23,7,0),"")</f>
        <v/>
      </c>
      <c r="AL425" s="14" t="str">
        <f>IFERROR(VLOOKUP($A425,'Masakra TR100 M'!$AB$5:$AH$14,7,0),"")</f>
        <v/>
      </c>
      <c r="AM425" s="501">
        <f>MIN(COUNT(F425:W425)+MIN(COUNT(Z425:AL425)/2,2),6)</f>
        <v>1.5</v>
      </c>
      <c r="AN425" s="15">
        <f>COUNTIF(F425:W425,"=100")</f>
        <v>0</v>
      </c>
      <c r="AO425" s="15">
        <f>COUNTIF(Z425:AL425,"=50")</f>
        <v>0</v>
      </c>
    </row>
    <row r="426" spans="1:41">
      <c r="A426">
        <v>252</v>
      </c>
      <c r="B426" s="40" t="str">
        <f>VLOOKUP($A426,id!$C:$H,6,0)</f>
        <v>Marzejon Karol</v>
      </c>
      <c r="C426" s="40">
        <f>VLOOKUP($A426,id!$C:$H,4,0)</f>
        <v>0</v>
      </c>
      <c r="D426" s="2">
        <f>IF(E425=E426,D425,ROW(B424))</f>
        <v>424</v>
      </c>
      <c r="E426" s="11">
        <f>LARGE(F426:Y426,1)+LARGE(F426:Y426,2)+IFERROR(LARGE(F426:Y426,3),0)+IFERROR(LARGE(F426:Y426,4),0)+IFERROR(LARGE(F426:Y426,5),0)+IFERROR(LARGE(F426:Y426,6),0)</f>
        <v>33.168398432180858</v>
      </c>
      <c r="F426" s="14"/>
      <c r="G426" s="14" t="str">
        <f>IFERROR(VLOOKUP($A426,'Złoto M'!AO:AU,7,0),"")</f>
        <v/>
      </c>
      <c r="H426" s="14" t="str">
        <f>IFERROR(VLOOKUP($A426,'H51 200 M'!$AL$6:$AS$99,7,0),"")</f>
        <v/>
      </c>
      <c r="I426" s="14" t="str">
        <f>IFERROR(VLOOKUP($A426,'Dymno M'!$BD$3:$BJ$49,7,0),"")</f>
        <v/>
      </c>
      <c r="J426" s="37" t="str">
        <f>IFERROR(VLOOKUP($A426,'X Kompas M'!$L$2:$R$29,7,0),"")</f>
        <v/>
      </c>
      <c r="K426" s="16" t="str">
        <f>IFERROR(VLOOKUP($A426,'Dukty M'!$BH$2:$BN$42,7,0),"")</f>
        <v/>
      </c>
      <c r="L426" s="14" t="str">
        <f>IFERROR(VLOOKUP($A426,'Tropy M'!$O$2:$U$49,7,0),"")</f>
        <v/>
      </c>
      <c r="M426" s="14" t="str">
        <f>IFERROR(VLOOKUP($A426,'Grassor TR300 M'!$CR$4:$CX$37,7,0),"")</f>
        <v/>
      </c>
      <c r="N426" s="14" t="str">
        <f>IFERROR(VLOOKUP($A426,'BO M'!$S$4:$Y$46,7,0),"")</f>
        <v/>
      </c>
      <c r="O426" s="14" t="str">
        <f>IFERROR(VLOOKUP($A426,'Szaga TR150 M'!$J$2:$P$22,7,0),"")</f>
        <v/>
      </c>
      <c r="P426" s="14" t="str">
        <f>IFERROR(VLOOKUP($A426,'Rajd Konwalii M'!$L$2:$R$48,7,0),"")</f>
        <v/>
      </c>
      <c r="Q426" s="14" t="str">
        <f>IFERROR(VLOOKUP($A426,'Korno M'!$BE$1:$BK$53,7,0),"")</f>
        <v/>
      </c>
      <c r="R426" s="14" t="str">
        <f>IFERROR(VLOOKUP($A426,'Abentojra M'!$J$1:$P$48,7,0),"")</f>
        <v/>
      </c>
      <c r="S426" s="14" t="str">
        <f>IFERROR(VLOOKUP($A426,'Mordownik M'!$P$5:$V$54,7,0),"")</f>
        <v/>
      </c>
      <c r="T426" s="14" t="str">
        <f>IFERROR(VLOOKUP($A426,'XI Kompas M'!$M$1:$S$35,7,0),"")</f>
        <v/>
      </c>
      <c r="U426" s="14" t="str">
        <f>IFERROR(VLOOKUP($A426,'H52 200 M'!$AL$6:$AR$102,7,0),"")</f>
        <v/>
      </c>
      <c r="V426" s="14" t="str">
        <f>IFERROR(VLOOKUP($A426,'XII Szago M'!$AH$2:$AN$67,7,0),"")</f>
        <v/>
      </c>
      <c r="W426" s="14" t="str">
        <f>IFERROR(VLOOKUP($A426,'Masakra TR200 M'!$AN$5:$AT$34,7,0),"")</f>
        <v/>
      </c>
      <c r="X426" s="10">
        <f>IFERROR(LARGE(Z426:AL426,1),0)+IFERROR(LARGE(Z426:AL426,2),0)</f>
        <v>33.168398432180858</v>
      </c>
      <c r="Y426" s="10">
        <f>IFERROR(LARGE(Z426:AL426,3),0)+IFERROR(LARGE(Z426:AL426,4),0)</f>
        <v>0</v>
      </c>
      <c r="Z426" s="14" t="str">
        <f>IFERROR(VLOOKUP(A426,'Wiosenne 360 M'!$L$2:$R$18,7,0),"")</f>
        <v/>
      </c>
      <c r="AA426" s="36"/>
      <c r="AB426" s="36"/>
      <c r="AC426" s="14">
        <f>IFERROR(VLOOKUP($A426,'H51 100 M'!$AC$6:$AJ$153,7,0),"")</f>
        <v>33.168398432180858</v>
      </c>
      <c r="AD426" s="14" t="str">
        <f>IFERROR(VLOOKUP($A426,'Harce M'!$K$6:$Q$26,7,0),"")</f>
        <v/>
      </c>
      <c r="AE426" s="14" t="str">
        <f>IFERROR(VLOOKUP($A426,'Grassor TR150 M'!$BL$4:$BR$10,7,0),"")</f>
        <v/>
      </c>
      <c r="AF426" s="36" t="str">
        <f>IFERROR(VLOOKUP($A426,'Pazur M'!$P$3:$V$29,7,0),"")</f>
        <v/>
      </c>
      <c r="AG426" s="14" t="str">
        <f>IFERROR(VLOOKUP($A426,'Szaga TR100 M'!$J$2:$P$25,7,0),"")</f>
        <v/>
      </c>
      <c r="AH426" s="36" t="str">
        <f>IFERROR(VLOOKUP($A426,'Odyseja M'!$G$2:$M$15,7,0),"")</f>
        <v/>
      </c>
      <c r="AI426" s="36" t="str">
        <f>IFERROR(VLOOKUP($A426,'Trudy M'!$K$2:$Q$18,7,0),"")</f>
        <v/>
      </c>
      <c r="AJ426" s="14" t="str">
        <f>IFERROR(VLOOKUP($A426,'H52 100 M'!$AC$6:$AI$201,7,0),"")</f>
        <v/>
      </c>
      <c r="AK426" s="14" t="str">
        <f>IFERROR(VLOOKUP($A426,'Azymut Orient M'!$O$2:$U$23,7,0),"")</f>
        <v/>
      </c>
      <c r="AL426" s="14" t="str">
        <f>IFERROR(VLOOKUP($A426,'Masakra TR100 M'!$AB$5:$AH$14,7,0),"")</f>
        <v/>
      </c>
      <c r="AM426" s="501">
        <f>MIN(COUNT(F426:W426)+MIN(COUNT(Z426:AL426)/2,2),6)</f>
        <v>0.5</v>
      </c>
      <c r="AN426" s="15">
        <f>COUNTIF(F426:W426,"=100")</f>
        <v>0</v>
      </c>
      <c r="AO426" s="15">
        <f>COUNTIF(Z426:AL426,"=50")</f>
        <v>0</v>
      </c>
    </row>
    <row r="427" spans="1:41">
      <c r="A427">
        <v>680</v>
      </c>
      <c r="B427" s="40" t="str">
        <f>VLOOKUP($A427,id!$C:$H,6,0)</f>
        <v>Nowiński Andrzej</v>
      </c>
      <c r="C427" s="40" t="str">
        <f>VLOOKUP($A427,id!$C:$H,4,0)</f>
        <v>Hamak na bananach</v>
      </c>
      <c r="D427" s="2">
        <f>IF(E426=E427,D426,ROW(B425))</f>
        <v>425</v>
      </c>
      <c r="E427" s="11">
        <f>LARGE(F427:Y427,1)+LARGE(F427:Y427,2)+IFERROR(LARGE(F427:Y427,3),0)+IFERROR(LARGE(F427:Y427,4),0)+IFERROR(LARGE(F427:Y427,5),0)+IFERROR(LARGE(F427:Y427,6),0)</f>
        <v>32.622426128736159</v>
      </c>
      <c r="F427" s="14"/>
      <c r="G427" s="14"/>
      <c r="H427" s="14"/>
      <c r="I427" s="14"/>
      <c r="J427" s="37"/>
      <c r="K427" s="16"/>
      <c r="L427" s="14"/>
      <c r="M427" s="14"/>
      <c r="N427" s="14"/>
      <c r="O427" s="14"/>
      <c r="P427" s="14"/>
      <c r="Q427" s="14"/>
      <c r="R427" s="14"/>
      <c r="S427" s="14"/>
      <c r="T427" s="14"/>
      <c r="U427" s="14" t="str">
        <f>IFERROR(VLOOKUP($A427,'H52 200 M'!$AL$6:$AR$102,7,0),"")</f>
        <v/>
      </c>
      <c r="V427" s="14" t="str">
        <f>IFERROR(VLOOKUP($A427,'XII Szago M'!$AH$2:$AN$67,7,0),"")</f>
        <v/>
      </c>
      <c r="W427" s="14" t="str">
        <f>IFERROR(VLOOKUP($A427,'Masakra TR200 M'!$AN$5:$AT$34,7,0),"")</f>
        <v/>
      </c>
      <c r="X427" s="10">
        <f>IFERROR(LARGE(Z427:AL427,1),0)+IFERROR(LARGE(Z427:AL427,2),0)</f>
        <v>32.622426128736159</v>
      </c>
      <c r="Y427" s="10">
        <f>IFERROR(LARGE(Z427:AL427,3),0)+IFERROR(LARGE(Z427:AL427,4),0)</f>
        <v>0</v>
      </c>
      <c r="Z427" s="14"/>
      <c r="AA427" s="36"/>
      <c r="AB427" s="36"/>
      <c r="AC427" s="14"/>
      <c r="AD427" s="14"/>
      <c r="AE427" s="14"/>
      <c r="AF427" s="36"/>
      <c r="AG427" s="14"/>
      <c r="AH427" s="36"/>
      <c r="AI427" s="36"/>
      <c r="AJ427" s="14">
        <f>IFERROR(VLOOKUP($A427,'H52 100 M'!$AC$6:$AI$201,7,0),"")</f>
        <v>32.622426128736159</v>
      </c>
      <c r="AK427" s="14" t="str">
        <f>IFERROR(VLOOKUP($A427,'Azymut Orient M'!$O$2:$U$23,7,0),"")</f>
        <v/>
      </c>
      <c r="AL427" s="14" t="str">
        <f>IFERROR(VLOOKUP($A427,'Masakra TR100 M'!$AB$5:$AH$14,7,0),"")</f>
        <v/>
      </c>
      <c r="AM427" s="501">
        <f>MIN(COUNT(F427:W427)+MIN(COUNT(Z427:AL427)/2,2),6)</f>
        <v>0.5</v>
      </c>
      <c r="AN427" s="15">
        <f>COUNTIF(F427:W427,"=100")</f>
        <v>0</v>
      </c>
      <c r="AO427" s="15">
        <f>COUNTIF(Z427:AL427,"=50")</f>
        <v>0</v>
      </c>
    </row>
    <row r="428" spans="1:41">
      <c r="A428">
        <v>681</v>
      </c>
      <c r="B428" s="40" t="str">
        <f>VLOOKUP($A428,id!$C:$H,6,0)</f>
        <v>Szurała Robert Janusz</v>
      </c>
      <c r="C428" s="40" t="str">
        <f>VLOOKUP($A428,id!$C:$H,4,0)</f>
        <v>Hamak na bananach</v>
      </c>
      <c r="D428" s="2">
        <f>IF(E427=E428,D427,ROW(B426))</f>
        <v>426</v>
      </c>
      <c r="E428" s="11">
        <f>LARGE(F428:Y428,1)+LARGE(F428:Y428,2)+IFERROR(LARGE(F428:Y428,3),0)+IFERROR(LARGE(F428:Y428,4),0)+IFERROR(LARGE(F428:Y428,5),0)+IFERROR(LARGE(F428:Y428,6),0)</f>
        <v>32.612166536281293</v>
      </c>
      <c r="F428" s="14"/>
      <c r="G428" s="14"/>
      <c r="H428" s="14"/>
      <c r="I428" s="14"/>
      <c r="J428" s="37"/>
      <c r="K428" s="16"/>
      <c r="L428" s="14"/>
      <c r="M428" s="14"/>
      <c r="N428" s="14"/>
      <c r="O428" s="14"/>
      <c r="P428" s="14"/>
      <c r="Q428" s="14"/>
      <c r="R428" s="14"/>
      <c r="S428" s="14"/>
      <c r="T428" s="14"/>
      <c r="U428" s="14" t="str">
        <f>IFERROR(VLOOKUP($A428,'H52 200 M'!$AL$6:$AR$102,7,0),"")</f>
        <v/>
      </c>
      <c r="V428" s="14" t="str">
        <f>IFERROR(VLOOKUP($A428,'XII Szago M'!$AH$2:$AN$67,7,0),"")</f>
        <v/>
      </c>
      <c r="W428" s="14" t="str">
        <f>IFERROR(VLOOKUP($A428,'Masakra TR200 M'!$AN$5:$AT$34,7,0),"")</f>
        <v/>
      </c>
      <c r="X428" s="10">
        <f>IFERROR(LARGE(Z428:AL428,1),0)+IFERROR(LARGE(Z428:AL428,2),0)</f>
        <v>32.612166536281293</v>
      </c>
      <c r="Y428" s="10">
        <f>IFERROR(LARGE(Z428:AL428,3),0)+IFERROR(LARGE(Z428:AL428,4),0)</f>
        <v>0</v>
      </c>
      <c r="Z428" s="14"/>
      <c r="AA428" s="36"/>
      <c r="AB428" s="36"/>
      <c r="AC428" s="14"/>
      <c r="AD428" s="14"/>
      <c r="AE428" s="14"/>
      <c r="AF428" s="36"/>
      <c r="AG428" s="14"/>
      <c r="AH428" s="36"/>
      <c r="AI428" s="36"/>
      <c r="AJ428" s="14">
        <f>IFERROR(VLOOKUP($A428,'H52 100 M'!$AC$6:$AI$201,7,0),"")</f>
        <v>32.612166536281293</v>
      </c>
      <c r="AK428" s="14" t="str">
        <f>IFERROR(VLOOKUP($A428,'Azymut Orient M'!$O$2:$U$23,7,0),"")</f>
        <v/>
      </c>
      <c r="AL428" s="14" t="str">
        <f>IFERROR(VLOOKUP($A428,'Masakra TR100 M'!$AB$5:$AH$14,7,0),"")</f>
        <v/>
      </c>
      <c r="AM428" s="501">
        <f>MIN(COUNT(F428:W428)+MIN(COUNT(Z428:AL428)/2,2),6)</f>
        <v>0.5</v>
      </c>
      <c r="AN428" s="15">
        <f>COUNTIF(F428:W428,"=100")</f>
        <v>0</v>
      </c>
      <c r="AO428" s="15">
        <f>COUNTIF(Z428:AL428,"=50")</f>
        <v>0</v>
      </c>
    </row>
    <row r="429" spans="1:41">
      <c r="A429">
        <v>131</v>
      </c>
      <c r="B429" s="40" t="str">
        <f>VLOOKUP($A429,id!$C:$H,6,0)</f>
        <v>Kędziorek Damian</v>
      </c>
      <c r="C429" s="40" t="str">
        <f>VLOOKUP($A429,id!$C:$H,4,0)</f>
        <v>Czajki na jajkach</v>
      </c>
      <c r="D429" s="2">
        <f>IF(E428=E429,D428,ROW(B427))</f>
        <v>427</v>
      </c>
      <c r="E429" s="11">
        <f>LARGE(F429:Y429,1)+LARGE(F429:Y429,2)+IFERROR(LARGE(F429:Y429,3),0)+IFERROR(LARGE(F429:Y429,4),0)+IFERROR(LARGE(F429:Y429,5),0)+IFERROR(LARGE(F429:Y429,6),0)</f>
        <v>32.390355040820197</v>
      </c>
      <c r="F429" s="14"/>
      <c r="G429" s="14" t="str">
        <f>IFERROR(VLOOKUP($A429,'Złoto M'!AO:AU,7,0),"")</f>
        <v/>
      </c>
      <c r="H429" s="14" t="str">
        <f>IFERROR(VLOOKUP($A429,'H51 200 M'!$AL$6:$AS$99,7,0),"")</f>
        <v/>
      </c>
      <c r="I429" s="14" t="str">
        <f>IFERROR(VLOOKUP($A429,'Dymno M'!$BD$3:$BJ$49,7,0),"")</f>
        <v/>
      </c>
      <c r="J429" s="37" t="str">
        <f>IFERROR(VLOOKUP($A429,'X Kompas M'!$L$2:$R$29,7,0),"")</f>
        <v/>
      </c>
      <c r="K429" s="16" t="str">
        <f>IFERROR(VLOOKUP($A429,'Dukty M'!$BH$2:$BN$42,7,0),"")</f>
        <v/>
      </c>
      <c r="L429" s="14" t="str">
        <f>IFERROR(VLOOKUP($A429,'Tropy M'!$O$2:$U$49,7,0),"")</f>
        <v/>
      </c>
      <c r="M429" s="14" t="str">
        <f>IFERROR(VLOOKUP($A429,'Grassor TR300 M'!$CR$4:$CX$37,7,0),"")</f>
        <v/>
      </c>
      <c r="N429" s="14" t="str">
        <f>IFERROR(VLOOKUP($A429,'BO M'!$S$4:$Y$46,7,0),"")</f>
        <v/>
      </c>
      <c r="O429" s="14" t="str">
        <f>IFERROR(VLOOKUP($A429,'Szaga TR150 M'!$J$2:$P$22,7,0),"")</f>
        <v/>
      </c>
      <c r="P429" s="14" t="str">
        <f>IFERROR(VLOOKUP($A429,'Rajd Konwalii M'!$L$2:$R$48,7,0),"")</f>
        <v/>
      </c>
      <c r="Q429" s="14" t="str">
        <f>IFERROR(VLOOKUP($A429,'Korno M'!$BE$1:$BK$53,7,0),"")</f>
        <v/>
      </c>
      <c r="R429" s="14" t="str">
        <f>IFERROR(VLOOKUP($A429,'Abentojra M'!$J$1:$P$48,7,0),"")</f>
        <v/>
      </c>
      <c r="S429" s="14" t="str">
        <f>IFERROR(VLOOKUP($A429,'Mordownik M'!$P$5:$V$54,7,0),"")</f>
        <v/>
      </c>
      <c r="T429" s="14" t="str">
        <f>IFERROR(VLOOKUP($A429,'XI Kompas M'!$M$1:$S$35,7,0),"")</f>
        <v/>
      </c>
      <c r="U429" s="14" t="str">
        <f>IFERROR(VLOOKUP($A429,'H52 200 M'!$AL$6:$AR$102,7,0),"")</f>
        <v/>
      </c>
      <c r="V429" s="14" t="str">
        <f>IFERROR(VLOOKUP($A429,'XII Szago M'!$AH$2:$AN$67,7,0),"")</f>
        <v/>
      </c>
      <c r="W429" s="14" t="str">
        <f>IFERROR(VLOOKUP($A429,'Masakra TR200 M'!$AN$5:$AT$34,7,0),"")</f>
        <v/>
      </c>
      <c r="X429" s="10">
        <f>IFERROR(LARGE(Z429:AL429,1),0)+IFERROR(LARGE(Z429:AL429,2),0)</f>
        <v>32.390355040820197</v>
      </c>
      <c r="Y429" s="10">
        <f>IFERROR(LARGE(Z429:AL429,3),0)+IFERROR(LARGE(Z429:AL429,4),0)</f>
        <v>0</v>
      </c>
      <c r="Z429" s="14">
        <f>IFERROR(VLOOKUP(A429,'Wiosenne 360 M'!$L$2:$R$18,7,0),"")</f>
        <v>32.390355040820197</v>
      </c>
      <c r="AA429" s="36"/>
      <c r="AB429" s="36" t="str">
        <f>IFERROR(VLOOKUP(A429,'XI Szago M'!$J$3:$Q$50,7,0),"")</f>
        <v/>
      </c>
      <c r="AC429" s="14" t="str">
        <f>IFERROR(VLOOKUP($A429,'H51 100 M'!$AC$6:$AJ$153,7,0),"")</f>
        <v/>
      </c>
      <c r="AD429" s="14" t="str">
        <f>IFERROR(VLOOKUP($A429,'Harce M'!$K$6:$Q$26,7,0),"")</f>
        <v/>
      </c>
      <c r="AE429" s="14" t="str">
        <f>IFERROR(VLOOKUP($A429,'Grassor TR150 M'!$BL$4:$BR$10,7,0),"")</f>
        <v/>
      </c>
      <c r="AF429" s="36" t="str">
        <f>IFERROR(VLOOKUP($A429,'Pazur M'!$P$3:$V$29,7,0),"")</f>
        <v/>
      </c>
      <c r="AG429" s="14" t="str">
        <f>IFERROR(VLOOKUP($A429,'Szaga TR100 M'!$J$2:$P$25,7,0),"")</f>
        <v/>
      </c>
      <c r="AH429" s="36" t="str">
        <f>IFERROR(VLOOKUP($A429,'Odyseja M'!$G$2:$M$15,7,0),"")</f>
        <v/>
      </c>
      <c r="AI429" s="36" t="str">
        <f>IFERROR(VLOOKUP($A429,'Trudy M'!$K$2:$Q$18,7,0),"")</f>
        <v/>
      </c>
      <c r="AJ429" s="14" t="str">
        <f>IFERROR(VLOOKUP($A429,'H52 100 M'!$AC$6:$AI$201,7,0),"")</f>
        <v/>
      </c>
      <c r="AK429" s="14" t="str">
        <f>IFERROR(VLOOKUP($A429,'Azymut Orient M'!$O$2:$U$23,7,0),"")</f>
        <v/>
      </c>
      <c r="AL429" s="14" t="str">
        <f>IFERROR(VLOOKUP($A429,'Masakra TR100 M'!$AB$5:$AH$14,7,0),"")</f>
        <v/>
      </c>
      <c r="AM429" s="501">
        <f>MIN(COUNT(F429:W429)+MIN(COUNT(Z429:AL429)/2,2),6)</f>
        <v>0.5</v>
      </c>
      <c r="AN429" s="15">
        <f>COUNTIF(F429:W429,"=100")</f>
        <v>0</v>
      </c>
      <c r="AO429" s="15">
        <f>COUNTIF(Z429:AL429,"=50")</f>
        <v>0</v>
      </c>
    </row>
    <row r="430" spans="1:41">
      <c r="A430">
        <v>682</v>
      </c>
      <c r="B430" s="40" t="str">
        <f>VLOOKUP($A430,id!$C:$H,6,0)</f>
        <v>Winczewski Szymon</v>
      </c>
      <c r="C430" s="40">
        <f>VLOOKUP($A430,id!$C:$H,4,0)</f>
        <v>0</v>
      </c>
      <c r="D430" s="2">
        <f>IF(E429=E430,D429,ROW(B428))</f>
        <v>428</v>
      </c>
      <c r="E430" s="11">
        <f>LARGE(F430:Y430,1)+LARGE(F430:Y430,2)+IFERROR(LARGE(F430:Y430,3),0)+IFERROR(LARGE(F430:Y430,4),0)+IFERROR(LARGE(F430:Y430,5),0)+IFERROR(LARGE(F430:Y430,6),0)</f>
        <v>32.052703367771272</v>
      </c>
      <c r="F430" s="14"/>
      <c r="G430" s="14"/>
      <c r="H430" s="14"/>
      <c r="I430" s="14"/>
      <c r="J430" s="37"/>
      <c r="K430" s="16"/>
      <c r="L430" s="14"/>
      <c r="M430" s="14"/>
      <c r="N430" s="14"/>
      <c r="O430" s="14"/>
      <c r="P430" s="14"/>
      <c r="Q430" s="14"/>
      <c r="R430" s="14"/>
      <c r="S430" s="14"/>
      <c r="T430" s="14"/>
      <c r="U430" s="14" t="str">
        <f>IFERROR(VLOOKUP($A430,'H52 200 M'!$AL$6:$AR$102,7,0),"")</f>
        <v/>
      </c>
      <c r="V430" s="14" t="str">
        <f>IFERROR(VLOOKUP($A430,'XII Szago M'!$AH$2:$AN$67,7,0),"")</f>
        <v/>
      </c>
      <c r="W430" s="14" t="str">
        <f>IFERROR(VLOOKUP($A430,'Masakra TR200 M'!$AN$5:$AT$34,7,0),"")</f>
        <v/>
      </c>
      <c r="X430" s="10">
        <f>IFERROR(LARGE(Z430:AL430,1),0)+IFERROR(LARGE(Z430:AL430,2),0)</f>
        <v>32.052703367771272</v>
      </c>
      <c r="Y430" s="10">
        <f>IFERROR(LARGE(Z430:AL430,3),0)+IFERROR(LARGE(Z430:AL430,4),0)</f>
        <v>0</v>
      </c>
      <c r="Z430" s="14"/>
      <c r="AA430" s="36"/>
      <c r="AB430" s="36"/>
      <c r="AC430" s="14"/>
      <c r="AD430" s="14"/>
      <c r="AE430" s="14"/>
      <c r="AF430" s="36"/>
      <c r="AG430" s="14"/>
      <c r="AH430" s="36"/>
      <c r="AI430" s="36"/>
      <c r="AJ430" s="14">
        <f>IFERROR(VLOOKUP($A430,'H52 100 M'!$AC$6:$AI$201,7,0),"")</f>
        <v>32.052703367771272</v>
      </c>
      <c r="AK430" s="14" t="str">
        <f>IFERROR(VLOOKUP($A430,'Azymut Orient M'!$O$2:$U$23,7,0),"")</f>
        <v/>
      </c>
      <c r="AL430" s="14" t="str">
        <f>IFERROR(VLOOKUP($A430,'Masakra TR100 M'!$AB$5:$AH$14,7,0),"")</f>
        <v/>
      </c>
      <c r="AM430" s="501">
        <f>MIN(COUNT(F430:W430)+MIN(COUNT(Z430:AL430)/2,2),6)</f>
        <v>0.5</v>
      </c>
      <c r="AN430" s="15">
        <f>COUNTIF(F430:W430,"=100")</f>
        <v>0</v>
      </c>
      <c r="AO430" s="15">
        <f>COUNTIF(Z430:AL430,"=50")</f>
        <v>0</v>
      </c>
    </row>
    <row r="431" spans="1:41">
      <c r="A431">
        <v>599</v>
      </c>
      <c r="B431" s="40" t="str">
        <f>VLOOKUP($A431,id!$C:$H,6,0)</f>
        <v>Sulikowski Mariusz</v>
      </c>
      <c r="C431" s="40" t="str">
        <f>VLOOKUP($A431,id!$C:$H,4,0)</f>
        <v>Rowerowo i kajtowo</v>
      </c>
      <c r="D431" s="2">
        <f>IF(E430=E431,D430,ROW(B429))</f>
        <v>429</v>
      </c>
      <c r="E431" s="11">
        <f>LARGE(F431:Y431,1)+LARGE(F431:Y431,2)+IFERROR(LARGE(F431:Y431,3),0)+IFERROR(LARGE(F431:Y431,4),0)+IFERROR(LARGE(F431:Y431,5),0)+IFERROR(LARGE(F431:Y431,6),0)</f>
        <v>32.026014096829755</v>
      </c>
      <c r="F431" s="14"/>
      <c r="G431" s="14"/>
      <c r="H431" s="14"/>
      <c r="I431" s="14"/>
      <c r="J431" s="37"/>
      <c r="K431" s="16"/>
      <c r="L431" s="14"/>
      <c r="M431" s="14"/>
      <c r="N431" s="14"/>
      <c r="O431" s="14"/>
      <c r="P431" s="14"/>
      <c r="Q431" s="14"/>
      <c r="R431" s="14"/>
      <c r="S431" s="14"/>
      <c r="T431" s="14"/>
      <c r="U431" s="14">
        <f>IFERROR(VLOOKUP($A431,'H52 200 M'!$AL$6:$AR$102,7,0),"")</f>
        <v>32.026014096829755</v>
      </c>
      <c r="V431" s="14" t="str">
        <f>IFERROR(VLOOKUP($A431,'XII Szago M'!$AH$2:$AN$67,7,0),"")</f>
        <v/>
      </c>
      <c r="W431" s="14" t="str">
        <f>IFERROR(VLOOKUP($A431,'Masakra TR200 M'!$AN$5:$AT$34,7,0),"")</f>
        <v/>
      </c>
      <c r="X431" s="10">
        <f>IFERROR(LARGE(Z431:AL431,1),0)+IFERROR(LARGE(Z431:AL431,2),0)</f>
        <v>0</v>
      </c>
      <c r="Y431" s="10">
        <f>IFERROR(LARGE(Z431:AL431,3),0)+IFERROR(LARGE(Z431:AL431,4),0)</f>
        <v>0</v>
      </c>
      <c r="Z431" s="14"/>
      <c r="AA431" s="36"/>
      <c r="AB431" s="36"/>
      <c r="AC431" s="14"/>
      <c r="AD431" s="14"/>
      <c r="AE431" s="14"/>
      <c r="AF431" s="36"/>
      <c r="AG431" s="14"/>
      <c r="AH431" s="36"/>
      <c r="AI431" s="36"/>
      <c r="AJ431" s="14" t="str">
        <f>IFERROR(VLOOKUP($A431,'H52 100 M'!$AC$6:$AI$201,7,0),"")</f>
        <v/>
      </c>
      <c r="AK431" s="14" t="str">
        <f>IFERROR(VLOOKUP($A431,'Azymut Orient M'!$O$2:$U$23,7,0),"")</f>
        <v/>
      </c>
      <c r="AL431" s="14" t="str">
        <f>IFERROR(VLOOKUP($A431,'Masakra TR100 M'!$AB$5:$AH$14,7,0),"")</f>
        <v/>
      </c>
      <c r="AM431" s="501">
        <f>MIN(COUNT(F431:W431)+MIN(COUNT(Z431:AL431)/2,2),6)</f>
        <v>1</v>
      </c>
      <c r="AN431" s="15">
        <f>COUNTIF(F431:W431,"=100")</f>
        <v>0</v>
      </c>
      <c r="AO431" s="15">
        <f>COUNTIF(Z431:AL431,"=50")</f>
        <v>0</v>
      </c>
    </row>
    <row r="432" spans="1:41">
      <c r="A432">
        <v>600</v>
      </c>
      <c r="B432" s="40" t="str">
        <f>VLOOKUP($A432,id!$C:$H,6,0)</f>
        <v>Tomaszewski Marcin</v>
      </c>
      <c r="C432" s="40">
        <f>VLOOKUP($A432,id!$C:$H,4,0)</f>
        <v>0</v>
      </c>
      <c r="D432" s="2">
        <f>IF(E431=E432,D431,ROW(B430))</f>
        <v>430</v>
      </c>
      <c r="E432" s="11">
        <f>LARGE(F432:Y432,1)+LARGE(F432:Y432,2)+IFERROR(LARGE(F432:Y432,3),0)+IFERROR(LARGE(F432:Y432,4),0)+IFERROR(LARGE(F432:Y432,5),0)+IFERROR(LARGE(F432:Y432,6),0)</f>
        <v>32.008069420100973</v>
      </c>
      <c r="F432" s="14"/>
      <c r="G432" s="14"/>
      <c r="H432" s="14"/>
      <c r="I432" s="14"/>
      <c r="J432" s="37"/>
      <c r="K432" s="16"/>
      <c r="L432" s="14"/>
      <c r="M432" s="14"/>
      <c r="N432" s="14"/>
      <c r="O432" s="14"/>
      <c r="P432" s="14"/>
      <c r="Q432" s="14"/>
      <c r="R432" s="14"/>
      <c r="S432" s="14"/>
      <c r="T432" s="14"/>
      <c r="U432" s="14">
        <f>IFERROR(VLOOKUP($A432,'H52 200 M'!$AL$6:$AR$102,7,0),"")</f>
        <v>32.008069420100973</v>
      </c>
      <c r="V432" s="14" t="str">
        <f>IFERROR(VLOOKUP($A432,'XII Szago M'!$AH$2:$AN$67,7,0),"")</f>
        <v/>
      </c>
      <c r="W432" s="14" t="str">
        <f>IFERROR(VLOOKUP($A432,'Masakra TR200 M'!$AN$5:$AT$34,7,0),"")</f>
        <v/>
      </c>
      <c r="X432" s="10">
        <f>IFERROR(LARGE(Z432:AL432,1),0)+IFERROR(LARGE(Z432:AL432,2),0)</f>
        <v>0</v>
      </c>
      <c r="Y432" s="10">
        <f>IFERROR(LARGE(Z432:AL432,3),0)+IFERROR(LARGE(Z432:AL432,4),0)</f>
        <v>0</v>
      </c>
      <c r="Z432" s="14"/>
      <c r="AA432" s="36"/>
      <c r="AB432" s="36"/>
      <c r="AC432" s="14"/>
      <c r="AD432" s="14"/>
      <c r="AE432" s="14"/>
      <c r="AF432" s="36"/>
      <c r="AG432" s="14"/>
      <c r="AH432" s="36"/>
      <c r="AI432" s="36"/>
      <c r="AJ432" s="14" t="str">
        <f>IFERROR(VLOOKUP($A432,'H52 100 M'!$AC$6:$AI$201,7,0),"")</f>
        <v/>
      </c>
      <c r="AK432" s="14" t="str">
        <f>IFERROR(VLOOKUP($A432,'Azymut Orient M'!$O$2:$U$23,7,0),"")</f>
        <v/>
      </c>
      <c r="AL432" s="14" t="str">
        <f>IFERROR(VLOOKUP($A432,'Masakra TR100 M'!$AB$5:$AH$14,7,0),"")</f>
        <v/>
      </c>
      <c r="AM432" s="501">
        <f>MIN(COUNT(F432:W432)+MIN(COUNT(Z432:AL432)/2,2),6)</f>
        <v>1</v>
      </c>
      <c r="AN432" s="15">
        <f>COUNTIF(F432:W432,"=100")</f>
        <v>0</v>
      </c>
      <c r="AO432" s="15">
        <f>COUNTIF(Z432:AL432,"=50")</f>
        <v>0</v>
      </c>
    </row>
    <row r="433" spans="1:41">
      <c r="A433">
        <v>333</v>
      </c>
      <c r="B433" s="40" t="str">
        <f>VLOOKUP($A433,id!$C:$H,6,0)</f>
        <v>Reszka Tomasz</v>
      </c>
      <c r="C433" s="40" t="str">
        <f>VLOOKUP($A433,id!$C:$H,4,0)</f>
        <v>Gdzie jest mój bronks?</v>
      </c>
      <c r="D433" s="2">
        <f>IF(E432=E433,D432,ROW(B431))</f>
        <v>431</v>
      </c>
      <c r="E433" s="11">
        <f>LARGE(F433:Y433,1)+LARGE(F433:Y433,2)+IFERROR(LARGE(F433:Y433,3),0)+IFERROR(LARGE(F433:Y433,4),0)+IFERROR(LARGE(F433:Y433,5),0)+IFERROR(LARGE(F433:Y433,6),0)</f>
        <v>31.836633043173613</v>
      </c>
      <c r="F433" s="14"/>
      <c r="G433" s="14" t="str">
        <f>IFERROR(VLOOKUP($A433,'Złoto M'!AO:AU,7,0),"")</f>
        <v/>
      </c>
      <c r="H433" s="14" t="str">
        <f>IFERROR(VLOOKUP($A433,'H51 200 M'!$AL$6:$AS$99,7,0),"")</f>
        <v/>
      </c>
      <c r="I433" s="14" t="str">
        <f>IFERROR(VLOOKUP($A433,'Dymno M'!$BD$3:$BJ$49,7,0),"")</f>
        <v/>
      </c>
      <c r="J433" s="37" t="str">
        <f>IFERROR(VLOOKUP($A433,'X Kompas M'!$L$2:$R$29,7,0),"")</f>
        <v/>
      </c>
      <c r="K433" s="16" t="str">
        <f>IFERROR(VLOOKUP($A433,'Dukty M'!$BH$2:$BN$42,7,0),"")</f>
        <v/>
      </c>
      <c r="L433" s="14" t="str">
        <f>IFERROR(VLOOKUP($A433,'Tropy M'!$O$2:$U$49,7,0),"")</f>
        <v/>
      </c>
      <c r="M433" s="14" t="str">
        <f>IFERROR(VLOOKUP($A433,'Grassor TR300 M'!$CR$4:$CX$37,7,0),"")</f>
        <v/>
      </c>
      <c r="N433" s="14" t="str">
        <f>IFERROR(VLOOKUP($A433,'BO M'!$S$4:$Y$46,7,0),"")</f>
        <v/>
      </c>
      <c r="O433" s="14" t="str">
        <f>IFERROR(VLOOKUP($A433,'Szaga TR150 M'!$J$2:$P$22,7,0),"")</f>
        <v/>
      </c>
      <c r="P433" s="14" t="str">
        <f>IFERROR(VLOOKUP($A433,'Rajd Konwalii M'!$L$2:$R$48,7,0),"")</f>
        <v/>
      </c>
      <c r="Q433" s="14" t="str">
        <f>IFERROR(VLOOKUP($A433,'Korno M'!$BE$1:$BK$53,7,0),"")</f>
        <v/>
      </c>
      <c r="R433" s="14" t="str">
        <f>IFERROR(VLOOKUP($A433,'Abentojra M'!$J$1:$P$48,7,0),"")</f>
        <v/>
      </c>
      <c r="S433" s="14" t="str">
        <f>IFERROR(VLOOKUP($A433,'Mordownik M'!$P$5:$V$54,7,0),"")</f>
        <v/>
      </c>
      <c r="T433" s="14" t="str">
        <f>IFERROR(VLOOKUP($A433,'XI Kompas M'!$M$1:$S$35,7,0),"")</f>
        <v/>
      </c>
      <c r="U433" s="14" t="str">
        <f>IFERROR(VLOOKUP($A433,'H52 200 M'!$AL$6:$AR$102,7,0),"")</f>
        <v/>
      </c>
      <c r="V433" s="14" t="str">
        <f>IFERROR(VLOOKUP($A433,'XII Szago M'!$AH$2:$AN$67,7,0),"")</f>
        <v/>
      </c>
      <c r="W433" s="14" t="str">
        <f>IFERROR(VLOOKUP($A433,'Masakra TR200 M'!$AN$5:$AT$34,7,0),"")</f>
        <v/>
      </c>
      <c r="X433" s="10">
        <f>IFERROR(LARGE(Z433:AL433,1),0)+IFERROR(LARGE(Z433:AL433,2),0)</f>
        <v>31.836633043173613</v>
      </c>
      <c r="Y433" s="10">
        <f>IFERROR(LARGE(Z433:AL433,3),0)+IFERROR(LARGE(Z433:AL433,4),0)</f>
        <v>0</v>
      </c>
      <c r="Z433" s="14" t="str">
        <f>IFERROR(VLOOKUP(A433,'Wiosenne 360 M'!$L$2:$R$18,7,0),"")</f>
        <v/>
      </c>
      <c r="AA433" s="36"/>
      <c r="AB433" s="36"/>
      <c r="AC433" s="14">
        <f>IFERROR(VLOOKUP($A433,'H51 100 M'!$AC$6:$AJ$153,7,0),"")</f>
        <v>7.1333199844833768</v>
      </c>
      <c r="AD433" s="14" t="str">
        <f>IFERROR(VLOOKUP($A433,'Harce M'!$K$6:$Q$26,7,0),"")</f>
        <v/>
      </c>
      <c r="AE433" s="14" t="str">
        <f>IFERROR(VLOOKUP($A433,'Grassor TR150 M'!$BL$4:$BR$10,7,0),"")</f>
        <v/>
      </c>
      <c r="AF433" s="36" t="str">
        <f>IFERROR(VLOOKUP($A433,'Pazur M'!$P$3:$V$29,7,0),"")</f>
        <v/>
      </c>
      <c r="AG433" s="14" t="str">
        <f>IFERROR(VLOOKUP($A433,'Szaga TR100 M'!$J$2:$P$25,7,0),"")</f>
        <v/>
      </c>
      <c r="AH433" s="36" t="str">
        <f>IFERROR(VLOOKUP($A433,'Odyseja M'!$G$2:$M$15,7,0),"")</f>
        <v/>
      </c>
      <c r="AI433" s="36" t="str">
        <f>IFERROR(VLOOKUP($A433,'Trudy M'!$K$2:$Q$18,7,0),"")</f>
        <v/>
      </c>
      <c r="AJ433" s="14">
        <f>IFERROR(VLOOKUP($A433,'H52 100 M'!$AC$6:$AI$201,7,0),"")</f>
        <v>24.703313058690235</v>
      </c>
      <c r="AK433" s="14" t="str">
        <f>IFERROR(VLOOKUP($A433,'Azymut Orient M'!$O$2:$U$23,7,0),"")</f>
        <v/>
      </c>
      <c r="AL433" s="14" t="str">
        <f>IFERROR(VLOOKUP($A433,'Masakra TR100 M'!$AB$5:$AH$14,7,0),"")</f>
        <v/>
      </c>
      <c r="AM433" s="501">
        <f>MIN(COUNT(F433:W433)+MIN(COUNT(Z433:AL433)/2,2),6)</f>
        <v>1</v>
      </c>
      <c r="AN433" s="15">
        <f>COUNTIF(F433:W433,"=100")</f>
        <v>0</v>
      </c>
      <c r="AO433" s="15">
        <f>COUNTIF(Z433:AL433,"=50")</f>
        <v>0</v>
      </c>
    </row>
    <row r="434" spans="1:41">
      <c r="A434">
        <v>253</v>
      </c>
      <c r="B434" s="40" t="str">
        <f>VLOOKUP($A434,id!$C:$H,6,0)</f>
        <v>Hołod Mateusz</v>
      </c>
      <c r="C434" s="40">
        <f>VLOOKUP($A434,id!$C:$H,4,0)</f>
        <v>0</v>
      </c>
      <c r="D434" s="2">
        <f>IF(E433=E434,D433,ROW(B432))</f>
        <v>432</v>
      </c>
      <c r="E434" s="11">
        <f>LARGE(F434:Y434,1)+LARGE(F434:Y434,2)+IFERROR(LARGE(F434:Y434,3),0)+IFERROR(LARGE(F434:Y434,4),0)+IFERROR(LARGE(F434:Y434,5),0)+IFERROR(LARGE(F434:Y434,6),0)</f>
        <v>31.790729117967498</v>
      </c>
      <c r="F434" s="14"/>
      <c r="G434" s="14" t="str">
        <f>IFERROR(VLOOKUP($A434,'Złoto M'!AO:AU,7,0),"")</f>
        <v/>
      </c>
      <c r="H434" s="14" t="str">
        <f>IFERROR(VLOOKUP($A434,'H51 200 M'!$AL$6:$AS$99,7,0),"")</f>
        <v/>
      </c>
      <c r="I434" s="14" t="str">
        <f>IFERROR(VLOOKUP($A434,'Dymno M'!$BD$3:$BJ$49,7,0),"")</f>
        <v/>
      </c>
      <c r="J434" s="37" t="str">
        <f>IFERROR(VLOOKUP($A434,'X Kompas M'!$L$2:$R$29,7,0),"")</f>
        <v/>
      </c>
      <c r="K434" s="16" t="str">
        <f>IFERROR(VLOOKUP($A434,'Dukty M'!$BH$2:$BN$42,7,0),"")</f>
        <v/>
      </c>
      <c r="L434" s="14" t="str">
        <f>IFERROR(VLOOKUP($A434,'Tropy M'!$O$2:$U$49,7,0),"")</f>
        <v/>
      </c>
      <c r="M434" s="14" t="str">
        <f>IFERROR(VLOOKUP($A434,'Grassor TR300 M'!$CR$4:$CX$37,7,0),"")</f>
        <v/>
      </c>
      <c r="N434" s="14" t="str">
        <f>IFERROR(VLOOKUP($A434,'BO M'!$S$4:$Y$46,7,0),"")</f>
        <v/>
      </c>
      <c r="O434" s="14" t="str">
        <f>IFERROR(VLOOKUP($A434,'Szaga TR150 M'!$J$2:$P$22,7,0),"")</f>
        <v/>
      </c>
      <c r="P434" s="14" t="str">
        <f>IFERROR(VLOOKUP($A434,'Rajd Konwalii M'!$L$2:$R$48,7,0),"")</f>
        <v/>
      </c>
      <c r="Q434" s="14" t="str">
        <f>IFERROR(VLOOKUP($A434,'Korno M'!$BE$1:$BK$53,7,0),"")</f>
        <v/>
      </c>
      <c r="R434" s="14" t="str">
        <f>IFERROR(VLOOKUP($A434,'Abentojra M'!$J$1:$P$48,7,0),"")</f>
        <v/>
      </c>
      <c r="S434" s="14" t="str">
        <f>IFERROR(VLOOKUP($A434,'Mordownik M'!$P$5:$V$54,7,0),"")</f>
        <v/>
      </c>
      <c r="T434" s="14" t="str">
        <f>IFERROR(VLOOKUP($A434,'XI Kompas M'!$M$1:$S$35,7,0),"")</f>
        <v/>
      </c>
      <c r="U434" s="14" t="str">
        <f>IFERROR(VLOOKUP($A434,'H52 200 M'!$AL$6:$AR$102,7,0),"")</f>
        <v/>
      </c>
      <c r="V434" s="14" t="str">
        <f>IFERROR(VLOOKUP($A434,'XII Szago M'!$AH$2:$AN$67,7,0),"")</f>
        <v/>
      </c>
      <c r="W434" s="14" t="str">
        <f>IFERROR(VLOOKUP($A434,'Masakra TR200 M'!$AN$5:$AT$34,7,0),"")</f>
        <v/>
      </c>
      <c r="X434" s="10">
        <f>IFERROR(LARGE(Z434:AL434,1),0)+IFERROR(LARGE(Z434:AL434,2),0)</f>
        <v>31.790729117967498</v>
      </c>
      <c r="Y434" s="10">
        <f>IFERROR(LARGE(Z434:AL434,3),0)+IFERROR(LARGE(Z434:AL434,4),0)</f>
        <v>0</v>
      </c>
      <c r="Z434" s="14" t="str">
        <f>IFERROR(VLOOKUP(A434,'Wiosenne 360 M'!$L$2:$R$18,7,0),"")</f>
        <v/>
      </c>
      <c r="AA434" s="36"/>
      <c r="AB434" s="36"/>
      <c r="AC434" s="14">
        <f>IFERROR(VLOOKUP($A434,'H51 100 M'!$AC$6:$AJ$153,7,0),"")</f>
        <v>31.790729117967498</v>
      </c>
      <c r="AD434" s="14" t="str">
        <f>IFERROR(VLOOKUP($A434,'Harce M'!$K$6:$Q$26,7,0),"")</f>
        <v/>
      </c>
      <c r="AE434" s="14" t="str">
        <f>IFERROR(VLOOKUP($A434,'Grassor TR150 M'!$BL$4:$BR$10,7,0),"")</f>
        <v/>
      </c>
      <c r="AF434" s="36" t="str">
        <f>IFERROR(VLOOKUP($A434,'Pazur M'!$P$3:$V$29,7,0),"")</f>
        <v/>
      </c>
      <c r="AG434" s="14" t="str">
        <f>IFERROR(VLOOKUP($A434,'Szaga TR100 M'!$J$2:$P$25,7,0),"")</f>
        <v/>
      </c>
      <c r="AH434" s="36" t="str">
        <f>IFERROR(VLOOKUP($A434,'Odyseja M'!$G$2:$M$15,7,0),"")</f>
        <v/>
      </c>
      <c r="AI434" s="36" t="str">
        <f>IFERROR(VLOOKUP($A434,'Trudy M'!$K$2:$Q$18,7,0),"")</f>
        <v/>
      </c>
      <c r="AJ434" s="14" t="str">
        <f>IFERROR(VLOOKUP($A434,'H52 100 M'!$AC$6:$AI$201,7,0),"")</f>
        <v/>
      </c>
      <c r="AK434" s="14" t="str">
        <f>IFERROR(VLOOKUP($A434,'Azymut Orient M'!$O$2:$U$23,7,0),"")</f>
        <v/>
      </c>
      <c r="AL434" s="14" t="str">
        <f>IFERROR(VLOOKUP($A434,'Masakra TR100 M'!$AB$5:$AH$14,7,0),"")</f>
        <v/>
      </c>
      <c r="AM434" s="501">
        <f>MIN(COUNT(F434:W434)+MIN(COUNT(Z434:AL434)/2,2),6)</f>
        <v>0.5</v>
      </c>
      <c r="AN434" s="15">
        <f>COUNTIF(F434:W434,"=100")</f>
        <v>0</v>
      </c>
      <c r="AO434" s="15">
        <f>COUNTIF(Z434:AL434,"=50")</f>
        <v>0</v>
      </c>
    </row>
    <row r="435" spans="1:41">
      <c r="A435">
        <v>568</v>
      </c>
      <c r="B435" s="40" t="str">
        <f>VLOOKUP($A435,id!$C:$H,6,0)</f>
        <v>Perchel Sławomir</v>
      </c>
      <c r="C435" s="40">
        <f>VLOOKUP($A435,id!$C:$H,4,0)</f>
        <v>0</v>
      </c>
      <c r="D435" s="2">
        <f>IF(E434=E435,D434,ROW(B433))</f>
        <v>433</v>
      </c>
      <c r="E435" s="11">
        <f>LARGE(F435:Y435,1)+LARGE(F435:Y435,2)+IFERROR(LARGE(F435:Y435,3),0)+IFERROR(LARGE(F435:Y435,4),0)+IFERROR(LARGE(F435:Y435,5),0)+IFERROR(LARGE(F435:Y435,6),0)</f>
        <v>31.767751080222212</v>
      </c>
      <c r="F435" s="14"/>
      <c r="G435" s="14"/>
      <c r="H435" s="14"/>
      <c r="I435" s="14"/>
      <c r="J435" s="37"/>
      <c r="K435" s="16"/>
      <c r="L435" s="14"/>
      <c r="M435" s="14"/>
      <c r="N435" s="14"/>
      <c r="O435" s="14"/>
      <c r="P435" s="14"/>
      <c r="Q435" s="14"/>
      <c r="R435" s="14"/>
      <c r="S435" s="14"/>
      <c r="T435" s="14" t="str">
        <f>IFERROR(VLOOKUP($A435,'XI Kompas M'!$M$1:$S$35,7,0),"")</f>
        <v/>
      </c>
      <c r="U435" s="14" t="str">
        <f>IFERROR(VLOOKUP($A435,'H52 200 M'!$AL$6:$AR$102,7,0),"")</f>
        <v/>
      </c>
      <c r="V435" s="14" t="str">
        <f>IFERROR(VLOOKUP($A435,'XII Szago M'!$AH$2:$AN$67,7,0),"")</f>
        <v/>
      </c>
      <c r="W435" s="14" t="str">
        <f>IFERROR(VLOOKUP($A435,'Masakra TR200 M'!$AN$5:$AT$34,7,0),"")</f>
        <v/>
      </c>
      <c r="X435" s="10">
        <f>IFERROR(LARGE(Z435:AL435,1),0)+IFERROR(LARGE(Z435:AL435,2),0)</f>
        <v>31.767751080222212</v>
      </c>
      <c r="Y435" s="10">
        <f>IFERROR(LARGE(Z435:AL435,3),0)+IFERROR(LARGE(Z435:AL435,4),0)</f>
        <v>0</v>
      </c>
      <c r="Z435" s="14"/>
      <c r="AA435" s="36"/>
      <c r="AB435" s="36"/>
      <c r="AC435" s="14"/>
      <c r="AD435" s="14"/>
      <c r="AE435" s="14"/>
      <c r="AF435" s="36"/>
      <c r="AG435" s="14"/>
      <c r="AH435" s="36"/>
      <c r="AI435" s="36">
        <f>IFERROR(VLOOKUP($A435,'Trudy M'!$K$2:$Q$18,7,0),"")</f>
        <v>31.767751080222212</v>
      </c>
      <c r="AJ435" s="14" t="str">
        <f>IFERROR(VLOOKUP($A435,'H52 100 M'!$AC$6:$AI$201,7,0),"")</f>
        <v/>
      </c>
      <c r="AK435" s="14" t="str">
        <f>IFERROR(VLOOKUP($A435,'Azymut Orient M'!$O$2:$U$23,7,0),"")</f>
        <v/>
      </c>
      <c r="AL435" s="14" t="str">
        <f>IFERROR(VLOOKUP($A435,'Masakra TR100 M'!$AB$5:$AH$14,7,0),"")</f>
        <v/>
      </c>
      <c r="AM435" s="501">
        <f>MIN(COUNT(F435:W435)+MIN(COUNT(Z435:AL435)/2,2),6)</f>
        <v>0.5</v>
      </c>
      <c r="AN435" s="15">
        <f>COUNTIF(F435:W435,"=100")</f>
        <v>0</v>
      </c>
      <c r="AO435" s="15">
        <f>COUNTIF(Z435:AL435,"=50")</f>
        <v>0</v>
      </c>
    </row>
    <row r="436" spans="1:41">
      <c r="A436">
        <v>255</v>
      </c>
      <c r="B436" s="40" t="str">
        <f>VLOOKUP($A436,id!$C:$H,6,0)</f>
        <v>Maliszewski Marek</v>
      </c>
      <c r="C436" s="40" t="str">
        <f>VLOOKUP($A436,id!$C:$H,4,0)</f>
        <v>MM</v>
      </c>
      <c r="D436" s="2">
        <f>IF(E435=E436,D435,ROW(B434))</f>
        <v>434</v>
      </c>
      <c r="E436" s="11">
        <f>LARGE(F436:Y436,1)+LARGE(F436:Y436,2)+IFERROR(LARGE(F436:Y436,3),0)+IFERROR(LARGE(F436:Y436,4),0)+IFERROR(LARGE(F436:Y436,5),0)+IFERROR(LARGE(F436:Y436,6),0)</f>
        <v>31.501103583609343</v>
      </c>
      <c r="F436" s="14"/>
      <c r="G436" s="14" t="str">
        <f>IFERROR(VLOOKUP($A436,'Złoto M'!AO:AU,7,0),"")</f>
        <v/>
      </c>
      <c r="H436" s="14" t="str">
        <f>IFERROR(VLOOKUP($A436,'H51 200 M'!$AL$6:$AS$99,7,0),"")</f>
        <v/>
      </c>
      <c r="I436" s="14" t="str">
        <f>IFERROR(VLOOKUP($A436,'Dymno M'!$BD$3:$BJ$49,7,0),"")</f>
        <v/>
      </c>
      <c r="J436" s="37" t="str">
        <f>IFERROR(VLOOKUP($A436,'X Kompas M'!$L$2:$R$29,7,0),"")</f>
        <v/>
      </c>
      <c r="K436" s="16" t="str">
        <f>IFERROR(VLOOKUP($A436,'Dukty M'!$BH$2:$BN$42,7,0),"")</f>
        <v/>
      </c>
      <c r="L436" s="14" t="str">
        <f>IFERROR(VLOOKUP($A436,'Tropy M'!$O$2:$U$49,7,0),"")</f>
        <v/>
      </c>
      <c r="M436" s="14" t="str">
        <f>IFERROR(VLOOKUP($A436,'Grassor TR300 M'!$CR$4:$CX$37,7,0),"")</f>
        <v/>
      </c>
      <c r="N436" s="14" t="str">
        <f>IFERROR(VLOOKUP($A436,'BO M'!$S$4:$Y$46,7,0),"")</f>
        <v/>
      </c>
      <c r="O436" s="14" t="str">
        <f>IFERROR(VLOOKUP($A436,'Szaga TR150 M'!$J$2:$P$22,7,0),"")</f>
        <v/>
      </c>
      <c r="P436" s="14" t="str">
        <f>IFERROR(VLOOKUP($A436,'Rajd Konwalii M'!$L$2:$R$48,7,0),"")</f>
        <v/>
      </c>
      <c r="Q436" s="14" t="str">
        <f>IFERROR(VLOOKUP($A436,'Korno M'!$BE$1:$BK$53,7,0),"")</f>
        <v/>
      </c>
      <c r="R436" s="14" t="str">
        <f>IFERROR(VLOOKUP($A436,'Abentojra M'!$J$1:$P$48,7,0),"")</f>
        <v/>
      </c>
      <c r="S436" s="14" t="str">
        <f>IFERROR(VLOOKUP($A436,'Mordownik M'!$P$5:$V$54,7,0),"")</f>
        <v/>
      </c>
      <c r="T436" s="14" t="str">
        <f>IFERROR(VLOOKUP($A436,'XI Kompas M'!$M$1:$S$35,7,0),"")</f>
        <v/>
      </c>
      <c r="U436" s="14" t="str">
        <f>IFERROR(VLOOKUP($A436,'H52 200 M'!$AL$6:$AR$102,7,0),"")</f>
        <v/>
      </c>
      <c r="V436" s="14" t="str">
        <f>IFERROR(VLOOKUP($A436,'XII Szago M'!$AH$2:$AN$67,7,0),"")</f>
        <v/>
      </c>
      <c r="W436" s="14" t="str">
        <f>IFERROR(VLOOKUP($A436,'Masakra TR200 M'!$AN$5:$AT$34,7,0),"")</f>
        <v/>
      </c>
      <c r="X436" s="10">
        <f>IFERROR(LARGE(Z436:AL436,1),0)+IFERROR(LARGE(Z436:AL436,2),0)</f>
        <v>31.501103583609343</v>
      </c>
      <c r="Y436" s="10">
        <f>IFERROR(LARGE(Z436:AL436,3),0)+IFERROR(LARGE(Z436:AL436,4),0)</f>
        <v>0</v>
      </c>
      <c r="Z436" s="14" t="str">
        <f>IFERROR(VLOOKUP(A436,'Wiosenne 360 M'!$L$2:$R$18,7,0),"")</f>
        <v/>
      </c>
      <c r="AA436" s="36"/>
      <c r="AB436" s="36"/>
      <c r="AC436" s="14">
        <f>IFERROR(VLOOKUP($A436,'H51 100 M'!$AC$6:$AJ$153,7,0),"")</f>
        <v>29.084444435348097</v>
      </c>
      <c r="AD436" s="14" t="str">
        <f>IFERROR(VLOOKUP($A436,'Harce M'!$K$6:$Q$26,7,0),"")</f>
        <v/>
      </c>
      <c r="AE436" s="14" t="str">
        <f>IFERROR(VLOOKUP($A436,'Grassor TR150 M'!$BL$4:$BR$10,7,0),"")</f>
        <v/>
      </c>
      <c r="AF436" s="36" t="str">
        <f>IFERROR(VLOOKUP($A436,'Pazur M'!$P$3:$V$29,7,0),"")</f>
        <v/>
      </c>
      <c r="AG436" s="14" t="str">
        <f>IFERROR(VLOOKUP($A436,'Szaga TR100 M'!$J$2:$P$25,7,0),"")</f>
        <v/>
      </c>
      <c r="AH436" s="36" t="str">
        <f>IFERROR(VLOOKUP($A436,'Odyseja M'!$G$2:$M$15,7,0),"")</f>
        <v/>
      </c>
      <c r="AI436" s="36" t="str">
        <f>IFERROR(VLOOKUP($A436,'Trudy M'!$K$2:$Q$18,7,0),"")</f>
        <v/>
      </c>
      <c r="AJ436" s="14">
        <f>IFERROR(VLOOKUP($A436,'H52 100 M'!$AC$6:$AI$201,7,0),"")</f>
        <v>2.4166591482612452</v>
      </c>
      <c r="AK436" s="14" t="str">
        <f>IFERROR(VLOOKUP($A436,'Azymut Orient M'!$O$2:$U$23,7,0),"")</f>
        <v/>
      </c>
      <c r="AL436" s="14" t="str">
        <f>IFERROR(VLOOKUP($A436,'Masakra TR100 M'!$AB$5:$AH$14,7,0),"")</f>
        <v/>
      </c>
      <c r="AM436" s="501">
        <f>MIN(COUNT(F436:W436)+MIN(COUNT(Z436:AL436)/2,2),6)</f>
        <v>1</v>
      </c>
      <c r="AN436" s="15">
        <f>COUNTIF(F436:W436,"=100")</f>
        <v>0</v>
      </c>
      <c r="AO436" s="15">
        <f>COUNTIF(Z436:AL436,"=50")</f>
        <v>0</v>
      </c>
    </row>
    <row r="437" spans="1:41">
      <c r="A437">
        <v>508</v>
      </c>
      <c r="B437" s="40" t="str">
        <f>VLOOKUP($A437,id!$C:$H,6,0)</f>
        <v>Walczyna Dariusz</v>
      </c>
      <c r="C437" s="40">
        <f>VLOOKUP($A437,id!$C:$H,4,0)</f>
        <v>0</v>
      </c>
      <c r="D437" s="2">
        <f>IF(E436=E437,D436,ROW(B435))</f>
        <v>435</v>
      </c>
      <c r="E437" s="11">
        <f>LARGE(F437:Y437,1)+LARGE(F437:Y437,2)+IFERROR(LARGE(F437:Y437,3),0)+IFERROR(LARGE(F437:Y437,4),0)+IFERROR(LARGE(F437:Y437,5),0)+IFERROR(LARGE(F437:Y437,6),0)</f>
        <v>31.231813773035881</v>
      </c>
      <c r="F437" s="14"/>
      <c r="G437" s="14"/>
      <c r="H437" s="14"/>
      <c r="I437" s="14"/>
      <c r="J437" s="37"/>
      <c r="K437" s="16"/>
      <c r="L437" s="14"/>
      <c r="M437" s="14"/>
      <c r="N437" s="14"/>
      <c r="O437" s="14"/>
      <c r="P437" s="14" t="str">
        <f>IFERROR(VLOOKUP($A437,'Rajd Konwalii M'!$L$2:$R$48,7,0),"")</f>
        <v/>
      </c>
      <c r="Q437" s="14" t="str">
        <f>IFERROR(VLOOKUP($A437,'Korno M'!$BE$1:$BK$53,7,0),"")</f>
        <v/>
      </c>
      <c r="R437" s="14" t="str">
        <f>IFERROR(VLOOKUP($A437,'Abentojra M'!$J$1:$P$48,7,0),"")</f>
        <v/>
      </c>
      <c r="S437" s="14" t="str">
        <f>IFERROR(VLOOKUP($A437,'Mordownik M'!$P$5:$V$54,7,0),"")</f>
        <v/>
      </c>
      <c r="T437" s="14" t="str">
        <f>IFERROR(VLOOKUP($A437,'XI Kompas M'!$M$1:$S$35,7,0),"")</f>
        <v/>
      </c>
      <c r="U437" s="14" t="str">
        <f>IFERROR(VLOOKUP($A437,'H52 200 M'!$AL$6:$AR$102,7,0),"")</f>
        <v/>
      </c>
      <c r="V437" s="14" t="str">
        <f>IFERROR(VLOOKUP($A437,'XII Szago M'!$AH$2:$AN$67,7,0),"")</f>
        <v/>
      </c>
      <c r="W437" s="14" t="str">
        <f>IFERROR(VLOOKUP($A437,'Masakra TR200 M'!$AN$5:$AT$34,7,0),"")</f>
        <v/>
      </c>
      <c r="X437" s="10">
        <f>IFERROR(LARGE(Z437:AL437,1),0)+IFERROR(LARGE(Z437:AL437,2),0)</f>
        <v>31.231813773035881</v>
      </c>
      <c r="Y437" s="10">
        <f>IFERROR(LARGE(Z437:AL437,3),0)+IFERROR(LARGE(Z437:AL437,4),0)</f>
        <v>0</v>
      </c>
      <c r="Z437" s="14"/>
      <c r="AA437" s="36"/>
      <c r="AB437" s="36"/>
      <c r="AC437" s="14"/>
      <c r="AD437" s="14"/>
      <c r="AE437" s="14"/>
      <c r="AF437" s="36"/>
      <c r="AG437" s="14"/>
      <c r="AH437" s="36">
        <f>IFERROR(VLOOKUP($A437,'Odyseja M'!$G$2:$M$15,7,0),"")</f>
        <v>31.231813773035881</v>
      </c>
      <c r="AI437" s="36" t="str">
        <f>IFERROR(VLOOKUP($A437,'Trudy M'!$K$2:$Q$18,7,0),"")</f>
        <v/>
      </c>
      <c r="AJ437" s="14" t="str">
        <f>IFERROR(VLOOKUP($A437,'H52 100 M'!$AC$6:$AI$201,7,0),"")</f>
        <v/>
      </c>
      <c r="AK437" s="14" t="str">
        <f>IFERROR(VLOOKUP($A437,'Azymut Orient M'!$O$2:$U$23,7,0),"")</f>
        <v/>
      </c>
      <c r="AL437" s="14" t="str">
        <f>IFERROR(VLOOKUP($A437,'Masakra TR100 M'!$AB$5:$AH$14,7,0),"")</f>
        <v/>
      </c>
      <c r="AM437" s="501">
        <f>MIN(COUNT(F437:W437)+MIN(COUNT(Z437:AL437)/2,2),6)</f>
        <v>0.5</v>
      </c>
      <c r="AN437" s="15">
        <f>COUNTIF(F437:W437,"=100")</f>
        <v>0</v>
      </c>
      <c r="AO437" s="15">
        <f>COUNTIF(Z437:AL437,"=50")</f>
        <v>0</v>
      </c>
    </row>
    <row r="438" spans="1:41">
      <c r="A438">
        <v>48</v>
      </c>
      <c r="B438" s="40" t="str">
        <f>VLOOKUP($A438,id!$C:$H,6,0)</f>
        <v>Szynkarek Paweł</v>
      </c>
      <c r="C438" s="40">
        <f>VLOOKUP($A438,id!$C:$H,4,0)</f>
        <v>0</v>
      </c>
      <c r="D438" s="2">
        <f>IF(E437=E438,D437,ROW(B436))</f>
        <v>436</v>
      </c>
      <c r="E438" s="11">
        <f>LARGE(F438:Y438,1)+LARGE(F438:Y438,2)+IFERROR(LARGE(F438:Y438,3),0)+IFERROR(LARGE(F438:Y438,4),0)+IFERROR(LARGE(F438:Y438,5),0)+IFERROR(LARGE(F438:Y438,6),0)</f>
        <v>30.996543726162567</v>
      </c>
      <c r="F438" s="14">
        <f>IFERROR(VLOOKUP(A438,'Róża M'!I:Q,7,0),"")</f>
        <v>30.996543726162567</v>
      </c>
      <c r="G438" s="14" t="str">
        <f>IFERROR(VLOOKUP($A438,'Złoto M'!AO:AU,7,0),"")</f>
        <v/>
      </c>
      <c r="H438" s="14" t="str">
        <f>IFERROR(VLOOKUP($A438,'H51 200 M'!$AL$6:$AS$99,7,0),"")</f>
        <v/>
      </c>
      <c r="I438" s="14" t="str">
        <f>IFERROR(VLOOKUP($A438,'Dymno M'!$BD$3:$BJ$49,7,0),"")</f>
        <v/>
      </c>
      <c r="J438" s="37" t="str">
        <f>IFERROR(VLOOKUP($A438,'X Kompas M'!$L$2:$R$29,7,0),"")</f>
        <v/>
      </c>
      <c r="K438" s="16" t="str">
        <f>IFERROR(VLOOKUP($A438,'Dukty M'!$BH$2:$BN$42,7,0),"")</f>
        <v/>
      </c>
      <c r="L438" s="14" t="str">
        <f>IFERROR(VLOOKUP($A438,'Tropy M'!$O$2:$U$49,7,0),"")</f>
        <v/>
      </c>
      <c r="M438" s="14" t="str">
        <f>IFERROR(VLOOKUP($A438,'Grassor TR300 M'!$CR$4:$CX$37,7,0),"")</f>
        <v/>
      </c>
      <c r="N438" s="14" t="str">
        <f>IFERROR(VLOOKUP($A438,'BO M'!$S$4:$Y$46,7,0),"")</f>
        <v/>
      </c>
      <c r="O438" s="14" t="str">
        <f>IFERROR(VLOOKUP($A438,'Szaga TR150 M'!$J$2:$P$22,7,0),"")</f>
        <v/>
      </c>
      <c r="P438" s="14" t="str">
        <f>IFERROR(VLOOKUP($A438,'Rajd Konwalii M'!$L$2:$R$48,7,0),"")</f>
        <v/>
      </c>
      <c r="Q438" s="14" t="str">
        <f>IFERROR(VLOOKUP($A438,'Korno M'!$BE$1:$BK$53,7,0),"")</f>
        <v/>
      </c>
      <c r="R438" s="14" t="str">
        <f>IFERROR(VLOOKUP($A438,'Abentojra M'!$J$1:$P$48,7,0),"")</f>
        <v/>
      </c>
      <c r="S438" s="14" t="str">
        <f>IFERROR(VLOOKUP($A438,'Mordownik M'!$P$5:$V$54,7,0),"")</f>
        <v/>
      </c>
      <c r="T438" s="14" t="str">
        <f>IFERROR(VLOOKUP($A438,'XI Kompas M'!$M$1:$S$35,7,0),"")</f>
        <v/>
      </c>
      <c r="U438" s="14" t="str">
        <f>IFERROR(VLOOKUP($A438,'H52 200 M'!$AL$6:$AR$102,7,0),"")</f>
        <v/>
      </c>
      <c r="V438" s="14" t="str">
        <f>IFERROR(VLOOKUP($A438,'XII Szago M'!$AH$2:$AN$67,7,0),"")</f>
        <v/>
      </c>
      <c r="W438" s="14" t="str">
        <f>IFERROR(VLOOKUP($A438,'Masakra TR200 M'!$AN$5:$AT$34,7,0),"")</f>
        <v/>
      </c>
      <c r="X438" s="10">
        <f>IFERROR(LARGE(Z438:AL438,1),0)+IFERROR(LARGE(Z438:AL438,2),0)</f>
        <v>0</v>
      </c>
      <c r="Y438" s="10">
        <f>IFERROR(LARGE(Z438:AL438,3),0)+IFERROR(LARGE(Z438:AL438,4),0)</f>
        <v>0</v>
      </c>
      <c r="Z438" s="14" t="str">
        <f>IFERROR(VLOOKUP(A438,'Wiosenne 360 M'!$L$2:$R$18,7,0),"")</f>
        <v/>
      </c>
      <c r="AA438" s="36" t="str">
        <f>IFERROR(VLOOKUP(A438,'NMnO M'!$AX$5:$BD$43,7,0),"")</f>
        <v/>
      </c>
      <c r="AB438" s="36" t="str">
        <f>IFERROR(VLOOKUP(A438,'XI Szago M'!$J$3:$Q$50,7,0),"")</f>
        <v/>
      </c>
      <c r="AC438" s="14" t="str">
        <f>IFERROR(VLOOKUP($A438,'H51 100 M'!$AC$6:$AJ$153,7,0),"")</f>
        <v/>
      </c>
      <c r="AD438" s="14" t="str">
        <f>IFERROR(VLOOKUP($A438,'Harce M'!$K$6:$Q$26,7,0),"")</f>
        <v/>
      </c>
      <c r="AE438" s="14" t="str">
        <f>IFERROR(VLOOKUP($A438,'Grassor TR150 M'!$BL$4:$BR$10,7,0),"")</f>
        <v/>
      </c>
      <c r="AF438" s="36" t="str">
        <f>IFERROR(VLOOKUP($A438,'Pazur M'!$P$3:$V$29,7,0),"")</f>
        <v/>
      </c>
      <c r="AG438" s="14" t="str">
        <f>IFERROR(VLOOKUP($A438,'Szaga TR100 M'!$J$2:$P$25,7,0),"")</f>
        <v/>
      </c>
      <c r="AH438" s="36" t="str">
        <f>IFERROR(VLOOKUP($A438,'Odyseja M'!$G$2:$M$15,7,0),"")</f>
        <v/>
      </c>
      <c r="AI438" s="36" t="str">
        <f>IFERROR(VLOOKUP($A438,'Trudy M'!$K$2:$Q$18,7,0),"")</f>
        <v/>
      </c>
      <c r="AJ438" s="14" t="str">
        <f>IFERROR(VLOOKUP($A438,'H52 100 M'!$AC$6:$AI$201,7,0),"")</f>
        <v/>
      </c>
      <c r="AK438" s="14" t="str">
        <f>IFERROR(VLOOKUP($A438,'Azymut Orient M'!$O$2:$U$23,7,0),"")</f>
        <v/>
      </c>
      <c r="AL438" s="14" t="str">
        <f>IFERROR(VLOOKUP($A438,'Masakra TR100 M'!$AB$5:$AH$14,7,0),"")</f>
        <v/>
      </c>
      <c r="AM438" s="501">
        <f>MIN(COUNT(F438:W438)+MIN(COUNT(Z438:AL438)/2,2),6)</f>
        <v>1</v>
      </c>
      <c r="AN438" s="15">
        <f>COUNTIF(F438:W438,"=100")</f>
        <v>0</v>
      </c>
      <c r="AO438" s="15">
        <f>COUNTIF(Z438:AL438,"=50")</f>
        <v>0</v>
      </c>
    </row>
    <row r="439" spans="1:41">
      <c r="A439">
        <v>49</v>
      </c>
      <c r="B439" s="40" t="str">
        <f>VLOOKUP($A439,id!$C:$H,6,0)</f>
        <v>Czaplicki Paweł</v>
      </c>
      <c r="C439" s="40">
        <f>VLOOKUP($A439,id!$C:$H,4,0)</f>
        <v>0</v>
      </c>
      <c r="D439" s="2">
        <f>IF(E438=E439,D438,ROW(B437))</f>
        <v>437</v>
      </c>
      <c r="E439" s="11">
        <f>LARGE(F439:Y439,1)+LARGE(F439:Y439,2)+IFERROR(LARGE(F439:Y439,3),0)+IFERROR(LARGE(F439:Y439,4),0)+IFERROR(LARGE(F439:Y439,5),0)+IFERROR(LARGE(F439:Y439,6),0)</f>
        <v>30.995644363222599</v>
      </c>
      <c r="F439" s="14">
        <f>IFERROR(VLOOKUP(A439,'Róża M'!I:Q,7,0),"")</f>
        <v>30.995644363222599</v>
      </c>
      <c r="G439" s="14" t="str">
        <f>IFERROR(VLOOKUP($A439,'Złoto M'!AO:AU,7,0),"")</f>
        <v/>
      </c>
      <c r="H439" s="14" t="str">
        <f>IFERROR(VLOOKUP($A439,'H51 200 M'!$AL$6:$AS$99,7,0),"")</f>
        <v/>
      </c>
      <c r="I439" s="14" t="str">
        <f>IFERROR(VLOOKUP($A439,'Dymno M'!$BD$3:$BJ$49,7,0),"")</f>
        <v/>
      </c>
      <c r="J439" s="37" t="str">
        <f>IFERROR(VLOOKUP($A439,'X Kompas M'!$L$2:$R$29,7,0),"")</f>
        <v/>
      </c>
      <c r="K439" s="16" t="str">
        <f>IFERROR(VLOOKUP($A439,'Dukty M'!$BH$2:$BN$42,7,0),"")</f>
        <v/>
      </c>
      <c r="L439" s="14" t="str">
        <f>IFERROR(VLOOKUP($A439,'Tropy M'!$O$2:$U$49,7,0),"")</f>
        <v/>
      </c>
      <c r="M439" s="14" t="str">
        <f>IFERROR(VLOOKUP($A439,'Grassor TR300 M'!$CR$4:$CX$37,7,0),"")</f>
        <v/>
      </c>
      <c r="N439" s="14" t="str">
        <f>IFERROR(VLOOKUP($A439,'BO M'!$S$4:$Y$46,7,0),"")</f>
        <v/>
      </c>
      <c r="O439" s="14" t="str">
        <f>IFERROR(VLOOKUP($A439,'Szaga TR150 M'!$J$2:$P$22,7,0),"")</f>
        <v/>
      </c>
      <c r="P439" s="14" t="str">
        <f>IFERROR(VLOOKUP($A439,'Rajd Konwalii M'!$L$2:$R$48,7,0),"")</f>
        <v/>
      </c>
      <c r="Q439" s="14" t="str">
        <f>IFERROR(VLOOKUP($A439,'Korno M'!$BE$1:$BK$53,7,0),"")</f>
        <v/>
      </c>
      <c r="R439" s="14" t="str">
        <f>IFERROR(VLOOKUP($A439,'Abentojra M'!$J$1:$P$48,7,0),"")</f>
        <v/>
      </c>
      <c r="S439" s="14" t="str">
        <f>IFERROR(VLOOKUP($A439,'Mordownik M'!$P$5:$V$54,7,0),"")</f>
        <v/>
      </c>
      <c r="T439" s="14" t="str">
        <f>IFERROR(VLOOKUP($A439,'XI Kompas M'!$M$1:$S$35,7,0),"")</f>
        <v/>
      </c>
      <c r="U439" s="14" t="str">
        <f>IFERROR(VLOOKUP($A439,'H52 200 M'!$AL$6:$AR$102,7,0),"")</f>
        <v/>
      </c>
      <c r="V439" s="14" t="str">
        <f>IFERROR(VLOOKUP($A439,'XII Szago M'!$AH$2:$AN$67,7,0),"")</f>
        <v/>
      </c>
      <c r="W439" s="14" t="str">
        <f>IFERROR(VLOOKUP($A439,'Masakra TR200 M'!$AN$5:$AT$34,7,0),"")</f>
        <v/>
      </c>
      <c r="X439" s="10">
        <f>IFERROR(LARGE(Z439:AL439,1),0)+IFERROR(LARGE(Z439:AL439,2),0)</f>
        <v>0</v>
      </c>
      <c r="Y439" s="10">
        <f>IFERROR(LARGE(Z439:AL439,3),0)+IFERROR(LARGE(Z439:AL439,4),0)</f>
        <v>0</v>
      </c>
      <c r="Z439" s="14" t="str">
        <f>IFERROR(VLOOKUP(A439,'Wiosenne 360 M'!$L$2:$R$18,7,0),"")</f>
        <v/>
      </c>
      <c r="AA439" s="36" t="str">
        <f>IFERROR(VLOOKUP(A439,'NMnO M'!$AX$5:$BD$43,7,0),"")</f>
        <v/>
      </c>
      <c r="AB439" s="36" t="str">
        <f>IFERROR(VLOOKUP(A439,'XI Szago M'!$J$3:$Q$50,7,0),"")</f>
        <v/>
      </c>
      <c r="AC439" s="14" t="str">
        <f>IFERROR(VLOOKUP($A439,'H51 100 M'!$AC$6:$AJ$153,7,0),"")</f>
        <v/>
      </c>
      <c r="AD439" s="14" t="str">
        <f>IFERROR(VLOOKUP($A439,'Harce M'!$K$6:$Q$26,7,0),"")</f>
        <v/>
      </c>
      <c r="AE439" s="14" t="str">
        <f>IFERROR(VLOOKUP($A439,'Grassor TR150 M'!$BL$4:$BR$10,7,0),"")</f>
        <v/>
      </c>
      <c r="AF439" s="36" t="str">
        <f>IFERROR(VLOOKUP($A439,'Pazur M'!$P$3:$V$29,7,0),"")</f>
        <v/>
      </c>
      <c r="AG439" s="14" t="str">
        <f>IFERROR(VLOOKUP($A439,'Szaga TR100 M'!$J$2:$P$25,7,0),"")</f>
        <v/>
      </c>
      <c r="AH439" s="36" t="str">
        <f>IFERROR(VLOOKUP($A439,'Odyseja M'!$G$2:$M$15,7,0),"")</f>
        <v/>
      </c>
      <c r="AI439" s="36" t="str">
        <f>IFERROR(VLOOKUP($A439,'Trudy M'!$K$2:$Q$18,7,0),"")</f>
        <v/>
      </c>
      <c r="AJ439" s="14" t="str">
        <f>IFERROR(VLOOKUP($A439,'H52 100 M'!$AC$6:$AI$201,7,0),"")</f>
        <v/>
      </c>
      <c r="AK439" s="14" t="str">
        <f>IFERROR(VLOOKUP($A439,'Azymut Orient M'!$O$2:$U$23,7,0),"")</f>
        <v/>
      </c>
      <c r="AL439" s="14" t="str">
        <f>IFERROR(VLOOKUP($A439,'Masakra TR100 M'!$AB$5:$AH$14,7,0),"")</f>
        <v/>
      </c>
      <c r="AM439" s="501">
        <f>MIN(COUNT(F439:W439)+MIN(COUNT(Z439:AL439)/2,2),6)</f>
        <v>1</v>
      </c>
      <c r="AN439" s="15">
        <f>COUNTIF(F439:W439,"=100")</f>
        <v>0</v>
      </c>
      <c r="AO439" s="15">
        <f>COUNTIF(Z439:AL439,"=50")</f>
        <v>0</v>
      </c>
    </row>
    <row r="440" spans="1:41">
      <c r="A440">
        <v>145</v>
      </c>
      <c r="B440" s="40" t="str">
        <f>VLOOKUP($A440,id!$C:$H,6,0)</f>
        <v>Nikonowicz Adrian</v>
      </c>
      <c r="C440" s="40">
        <f>VLOOKUP($A440,id!$C:$H,4,0)</f>
        <v>0</v>
      </c>
      <c r="D440" s="2">
        <f>IF(E439=E440,D439,ROW(B438))</f>
        <v>438</v>
      </c>
      <c r="E440" s="11">
        <f>LARGE(F440:Y440,1)+LARGE(F440:Y440,2)+IFERROR(LARGE(F440:Y440,3),0)+IFERROR(LARGE(F440:Y440,4),0)+IFERROR(LARGE(F440:Y440,5),0)+IFERROR(LARGE(F440:Y440,6),0)</f>
        <v>30.803084368152316</v>
      </c>
      <c r="F440" s="14"/>
      <c r="G440" s="14"/>
      <c r="H440" s="14" t="str">
        <f>IFERROR(VLOOKUP($A440,'H51 200 M'!$AL$6:$AS$99,7,0),"")</f>
        <v/>
      </c>
      <c r="I440" s="14" t="str">
        <f>IFERROR(VLOOKUP($A440,'Dymno M'!$BD$3:$BJ$49,7,0),"")</f>
        <v/>
      </c>
      <c r="J440" s="37" t="str">
        <f>IFERROR(VLOOKUP($A440,'X Kompas M'!$L$2:$R$29,7,0),"")</f>
        <v/>
      </c>
      <c r="K440" s="16" t="str">
        <f>IFERROR(VLOOKUP($A440,'Dukty M'!$BH$2:$BN$42,7,0),"")</f>
        <v/>
      </c>
      <c r="L440" s="14" t="str">
        <f>IFERROR(VLOOKUP($A440,'Tropy M'!$O$2:$U$49,7,0),"")</f>
        <v/>
      </c>
      <c r="M440" s="14" t="str">
        <f>IFERROR(VLOOKUP($A440,'Grassor TR300 M'!$CR$4:$CX$37,7,0),"")</f>
        <v/>
      </c>
      <c r="N440" s="14" t="str">
        <f>IFERROR(VLOOKUP($A440,'BO M'!$S$4:$Y$46,7,0),"")</f>
        <v/>
      </c>
      <c r="O440" s="14" t="str">
        <f>IFERROR(VLOOKUP($A440,'Szaga TR150 M'!$J$2:$P$22,7,0),"")</f>
        <v/>
      </c>
      <c r="P440" s="14" t="str">
        <f>IFERROR(VLOOKUP($A440,'Rajd Konwalii M'!$L$2:$R$48,7,0),"")</f>
        <v/>
      </c>
      <c r="Q440" s="14" t="str">
        <f>IFERROR(VLOOKUP($A440,'Korno M'!$BE$1:$BK$53,7,0),"")</f>
        <v/>
      </c>
      <c r="R440" s="14" t="str">
        <f>IFERROR(VLOOKUP($A440,'Abentojra M'!$J$1:$P$48,7,0),"")</f>
        <v/>
      </c>
      <c r="S440" s="14" t="str">
        <f>IFERROR(VLOOKUP($A440,'Mordownik M'!$P$5:$V$54,7,0),"")</f>
        <v/>
      </c>
      <c r="T440" s="14" t="str">
        <f>IFERROR(VLOOKUP($A440,'XI Kompas M'!$M$1:$S$35,7,0),"")</f>
        <v/>
      </c>
      <c r="U440" s="14" t="str">
        <f>IFERROR(VLOOKUP($A440,'H52 200 M'!$AL$6:$AR$102,7,0),"")</f>
        <v/>
      </c>
      <c r="V440" s="14" t="str">
        <f>IFERROR(VLOOKUP($A440,'XII Szago M'!$AH$2:$AN$67,7,0),"")</f>
        <v/>
      </c>
      <c r="W440" s="14" t="str">
        <f>IFERROR(VLOOKUP($A440,'Masakra TR200 M'!$AN$5:$AT$34,7,0),"")</f>
        <v/>
      </c>
      <c r="X440" s="10">
        <f>IFERROR(LARGE(Z440:AL440,1),0)+IFERROR(LARGE(Z440:AL440,2),0)</f>
        <v>30.803084368152316</v>
      </c>
      <c r="Y440" s="10">
        <f>IFERROR(LARGE(Z440:AL440,3),0)+IFERROR(LARGE(Z440:AL440,4),0)</f>
        <v>0</v>
      </c>
      <c r="Z440" s="14" t="str">
        <f>IFERROR(VLOOKUP(A440,'Wiosenne 360 M'!$L$2:$R$18,7,0),"")</f>
        <v/>
      </c>
      <c r="AA440" s="36"/>
      <c r="AB440" s="36">
        <f>IFERROR(VLOOKUP(A440,'XI Szago M'!$J$3:$Q$50,7,0),"")</f>
        <v>30.803084368152316</v>
      </c>
      <c r="AC440" s="14" t="str">
        <f>IFERROR(VLOOKUP($A440,'H51 100 M'!$AC$6:$AJ$153,7,0),"")</f>
        <v/>
      </c>
      <c r="AD440" s="14" t="str">
        <f>IFERROR(VLOOKUP($A440,'Harce M'!$K$6:$Q$26,7,0),"")</f>
        <v/>
      </c>
      <c r="AE440" s="14" t="str">
        <f>IFERROR(VLOOKUP($A440,'Grassor TR150 M'!$BL$4:$BR$10,7,0),"")</f>
        <v/>
      </c>
      <c r="AF440" s="36" t="str">
        <f>IFERROR(VLOOKUP($A440,'Pazur M'!$P$3:$V$29,7,0),"")</f>
        <v/>
      </c>
      <c r="AG440" s="14" t="str">
        <f>IFERROR(VLOOKUP($A440,'Szaga TR100 M'!$J$2:$P$25,7,0),"")</f>
        <v/>
      </c>
      <c r="AH440" s="36" t="str">
        <f>IFERROR(VLOOKUP($A440,'Odyseja M'!$G$2:$M$15,7,0),"")</f>
        <v/>
      </c>
      <c r="AI440" s="36" t="str">
        <f>IFERROR(VLOOKUP($A440,'Trudy M'!$K$2:$Q$18,7,0),"")</f>
        <v/>
      </c>
      <c r="AJ440" s="14" t="str">
        <f>IFERROR(VLOOKUP($A440,'H52 100 M'!$AC$6:$AI$201,7,0),"")</f>
        <v/>
      </c>
      <c r="AK440" s="14" t="str">
        <f>IFERROR(VLOOKUP($A440,'Azymut Orient M'!$O$2:$U$23,7,0),"")</f>
        <v/>
      </c>
      <c r="AL440" s="14" t="str">
        <f>IFERROR(VLOOKUP($A440,'Masakra TR100 M'!$AB$5:$AH$14,7,0),"")</f>
        <v/>
      </c>
      <c r="AM440" s="501">
        <f>MIN(COUNT(F440:W440)+MIN(COUNT(Z440:AL440)/2,2),6)</f>
        <v>0.5</v>
      </c>
      <c r="AN440" s="15">
        <f>COUNTIF(F440:W440,"=100")</f>
        <v>0</v>
      </c>
      <c r="AO440" s="15">
        <f>COUNTIF(Z440:AL440,"=50")</f>
        <v>0</v>
      </c>
    </row>
    <row r="441" spans="1:41">
      <c r="A441">
        <v>99</v>
      </c>
      <c r="B441" s="40" t="str">
        <f>VLOOKUP($A441,id!$C:$H,6,0)</f>
        <v>Skowronek Maciej</v>
      </c>
      <c r="C441" s="40" t="str">
        <f>VLOOKUP($A441,id!$C:$H,4,0)</f>
        <v>Tim ti rim tim team</v>
      </c>
      <c r="D441" s="2">
        <f>IF(E440=E441,D440,ROW(B439))</f>
        <v>439</v>
      </c>
      <c r="E441" s="11">
        <f>LARGE(F441:Y441,1)+LARGE(F441:Y441,2)+IFERROR(LARGE(F441:Y441,3),0)+IFERROR(LARGE(F441:Y441,4),0)+IFERROR(LARGE(F441:Y441,5),0)+IFERROR(LARGE(F441:Y441,6),0)</f>
        <v>30.478073622025978</v>
      </c>
      <c r="F441" s="14"/>
      <c r="G441" s="14" t="str">
        <f>IFERROR(VLOOKUP($A441,'Złoto M'!AO:AU,7,0),"")</f>
        <v/>
      </c>
      <c r="H441" s="14" t="str">
        <f>IFERROR(VLOOKUP($A441,'H51 200 M'!$AL$6:$AS$99,7,0),"")</f>
        <v/>
      </c>
      <c r="I441" s="14" t="str">
        <f>IFERROR(VLOOKUP($A441,'Dymno M'!$BD$3:$BJ$49,7,0),"")</f>
        <v/>
      </c>
      <c r="J441" s="37" t="str">
        <f>IFERROR(VLOOKUP($A441,'X Kompas M'!$L$2:$R$29,7,0),"")</f>
        <v/>
      </c>
      <c r="K441" s="16" t="str">
        <f>IFERROR(VLOOKUP($A441,'Dukty M'!$BH$2:$BN$42,7,0),"")</f>
        <v/>
      </c>
      <c r="L441" s="14" t="str">
        <f>IFERROR(VLOOKUP($A441,'Tropy M'!$O$2:$U$49,7,0),"")</f>
        <v/>
      </c>
      <c r="M441" s="14" t="str">
        <f>IFERROR(VLOOKUP($A441,'Grassor TR300 M'!$CR$4:$CX$37,7,0),"")</f>
        <v/>
      </c>
      <c r="N441" s="14" t="str">
        <f>IFERROR(VLOOKUP($A441,'BO M'!$S$4:$Y$46,7,0),"")</f>
        <v/>
      </c>
      <c r="O441" s="14" t="str">
        <f>IFERROR(VLOOKUP($A441,'Szaga TR150 M'!$J$2:$P$22,7,0),"")</f>
        <v/>
      </c>
      <c r="P441" s="14" t="str">
        <f>IFERROR(VLOOKUP($A441,'Rajd Konwalii M'!$L$2:$R$48,7,0),"")</f>
        <v/>
      </c>
      <c r="Q441" s="14" t="str">
        <f>IFERROR(VLOOKUP($A441,'Korno M'!$BE$1:$BK$53,7,0),"")</f>
        <v/>
      </c>
      <c r="R441" s="14" t="str">
        <f>IFERROR(VLOOKUP($A441,'Abentojra M'!$J$1:$P$48,7,0),"")</f>
        <v/>
      </c>
      <c r="S441" s="14" t="str">
        <f>IFERROR(VLOOKUP($A441,'Mordownik M'!$P$5:$V$54,7,0),"")</f>
        <v/>
      </c>
      <c r="T441" s="14" t="str">
        <f>IFERROR(VLOOKUP($A441,'XI Kompas M'!$M$1:$S$35,7,0),"")</f>
        <v/>
      </c>
      <c r="U441" s="14" t="str">
        <f>IFERROR(VLOOKUP($A441,'H52 200 M'!$AL$6:$AR$102,7,0),"")</f>
        <v/>
      </c>
      <c r="V441" s="14" t="str">
        <f>IFERROR(VLOOKUP($A441,'XII Szago M'!$AH$2:$AN$67,7,0),"")</f>
        <v/>
      </c>
      <c r="W441" s="14" t="str">
        <f>IFERROR(VLOOKUP($A441,'Masakra TR200 M'!$AN$5:$AT$34,7,0),"")</f>
        <v/>
      </c>
      <c r="X441" s="10">
        <f>IFERROR(LARGE(Z441:AL441,1),0)+IFERROR(LARGE(Z441:AL441,2),0)</f>
        <v>30.478073622025978</v>
      </c>
      <c r="Y441" s="10">
        <f>IFERROR(LARGE(Z441:AL441,3),0)+IFERROR(LARGE(Z441:AL441,4),0)</f>
        <v>0</v>
      </c>
      <c r="Z441" s="14" t="str">
        <f>IFERROR(VLOOKUP(A441,'Wiosenne 360 M'!$L$2:$R$18,7,0),"")</f>
        <v/>
      </c>
      <c r="AA441" s="36">
        <f>IFERROR(VLOOKUP(A441,'NMnO M'!$AX$5:$BD$43,7,0),"")</f>
        <v>30.478073622025978</v>
      </c>
      <c r="AB441" s="36" t="str">
        <f>IFERROR(VLOOKUP(A441,'XI Szago M'!$J$3:$Q$50,7,0),"")</f>
        <v/>
      </c>
      <c r="AC441" s="14" t="str">
        <f>IFERROR(VLOOKUP($A441,'H51 100 M'!$AC$6:$AJ$153,7,0),"")</f>
        <v/>
      </c>
      <c r="AD441" s="14" t="str">
        <f>IFERROR(VLOOKUP($A441,'Harce M'!$K$6:$Q$26,7,0),"")</f>
        <v/>
      </c>
      <c r="AE441" s="14" t="str">
        <f>IFERROR(VLOOKUP($A441,'Grassor TR150 M'!$BL$4:$BR$10,7,0),"")</f>
        <v/>
      </c>
      <c r="AF441" s="36" t="str">
        <f>IFERROR(VLOOKUP($A441,'Pazur M'!$P$3:$V$29,7,0),"")</f>
        <v/>
      </c>
      <c r="AG441" s="14" t="str">
        <f>IFERROR(VLOOKUP($A441,'Szaga TR100 M'!$J$2:$P$25,7,0),"")</f>
        <v/>
      </c>
      <c r="AH441" s="36" t="str">
        <f>IFERROR(VLOOKUP($A441,'Odyseja M'!$G$2:$M$15,7,0),"")</f>
        <v/>
      </c>
      <c r="AI441" s="36" t="str">
        <f>IFERROR(VLOOKUP($A441,'Trudy M'!$K$2:$Q$18,7,0),"")</f>
        <v/>
      </c>
      <c r="AJ441" s="14" t="str">
        <f>IFERROR(VLOOKUP($A441,'H52 100 M'!$AC$6:$AI$201,7,0),"")</f>
        <v/>
      </c>
      <c r="AK441" s="14" t="str">
        <f>IFERROR(VLOOKUP($A441,'Azymut Orient M'!$O$2:$U$23,7,0),"")</f>
        <v/>
      </c>
      <c r="AL441" s="14" t="str">
        <f>IFERROR(VLOOKUP($A441,'Masakra TR100 M'!$AB$5:$AH$14,7,0),"")</f>
        <v/>
      </c>
      <c r="AM441" s="501">
        <f>MIN(COUNT(F441:W441)+MIN(COUNT(Z441:AL441)/2,2),6)</f>
        <v>0.5</v>
      </c>
      <c r="AN441" s="15">
        <f>COUNTIF(F441:W441,"=100")</f>
        <v>0</v>
      </c>
      <c r="AO441" s="15">
        <f>COUNTIF(Z441:AL441,"=50")</f>
        <v>0</v>
      </c>
    </row>
    <row r="442" spans="1:41">
      <c r="A442">
        <v>100</v>
      </c>
      <c r="B442" s="40" t="str">
        <f>VLOOKUP($A442,id!$C:$H,6,0)</f>
        <v>Borgieł Marek</v>
      </c>
      <c r="C442" s="40" t="str">
        <f>VLOOKUP($A442,id!$C:$H,4,0)</f>
        <v>Rozbiegajmy To Miasto</v>
      </c>
      <c r="D442" s="2">
        <f>IF(E441=E442,D441,ROW(B440))</f>
        <v>440</v>
      </c>
      <c r="E442" s="11">
        <f>LARGE(F442:Y442,1)+LARGE(F442:Y442,2)+IFERROR(LARGE(F442:Y442,3),0)+IFERROR(LARGE(F442:Y442,4),0)+IFERROR(LARGE(F442:Y442,5),0)+IFERROR(LARGE(F442:Y442,6),0)</f>
        <v>30.19582060729557</v>
      </c>
      <c r="F442" s="14"/>
      <c r="G442" s="14" t="str">
        <f>IFERROR(VLOOKUP($A442,'Złoto M'!AO:AU,7,0),"")</f>
        <v/>
      </c>
      <c r="H442" s="14" t="str">
        <f>IFERROR(VLOOKUP($A442,'H51 200 M'!$AL$6:$AS$99,7,0),"")</f>
        <v/>
      </c>
      <c r="I442" s="14" t="str">
        <f>IFERROR(VLOOKUP($A442,'Dymno M'!$BD$3:$BJ$49,7,0),"")</f>
        <v/>
      </c>
      <c r="J442" s="37" t="str">
        <f>IFERROR(VLOOKUP($A442,'X Kompas M'!$L$2:$R$29,7,0),"")</f>
        <v/>
      </c>
      <c r="K442" s="16" t="str">
        <f>IFERROR(VLOOKUP($A442,'Dukty M'!$BH$2:$BN$42,7,0),"")</f>
        <v/>
      </c>
      <c r="L442" s="14" t="str">
        <f>IFERROR(VLOOKUP($A442,'Tropy M'!$O$2:$U$49,7,0),"")</f>
        <v/>
      </c>
      <c r="M442" s="14" t="str">
        <f>IFERROR(VLOOKUP($A442,'Grassor TR300 M'!$CR$4:$CX$37,7,0),"")</f>
        <v/>
      </c>
      <c r="N442" s="14" t="str">
        <f>IFERROR(VLOOKUP($A442,'BO M'!$S$4:$Y$46,7,0),"")</f>
        <v/>
      </c>
      <c r="O442" s="14" t="str">
        <f>IFERROR(VLOOKUP($A442,'Szaga TR150 M'!$J$2:$P$22,7,0),"")</f>
        <v/>
      </c>
      <c r="P442" s="14" t="str">
        <f>IFERROR(VLOOKUP($A442,'Rajd Konwalii M'!$L$2:$R$48,7,0),"")</f>
        <v/>
      </c>
      <c r="Q442" s="14" t="str">
        <f>IFERROR(VLOOKUP($A442,'Korno M'!$BE$1:$BK$53,7,0),"")</f>
        <v/>
      </c>
      <c r="R442" s="14" t="str">
        <f>IFERROR(VLOOKUP($A442,'Abentojra M'!$J$1:$P$48,7,0),"")</f>
        <v/>
      </c>
      <c r="S442" s="14" t="str">
        <f>IFERROR(VLOOKUP($A442,'Mordownik M'!$P$5:$V$54,7,0),"")</f>
        <v/>
      </c>
      <c r="T442" s="14" t="str">
        <f>IFERROR(VLOOKUP($A442,'XI Kompas M'!$M$1:$S$35,7,0),"")</f>
        <v/>
      </c>
      <c r="U442" s="14" t="str">
        <f>IFERROR(VLOOKUP($A442,'H52 200 M'!$AL$6:$AR$102,7,0),"")</f>
        <v/>
      </c>
      <c r="V442" s="14" t="str">
        <f>IFERROR(VLOOKUP($A442,'XII Szago M'!$AH$2:$AN$67,7,0),"")</f>
        <v/>
      </c>
      <c r="W442" s="14" t="str">
        <f>IFERROR(VLOOKUP($A442,'Masakra TR200 M'!$AN$5:$AT$34,7,0),"")</f>
        <v/>
      </c>
      <c r="X442" s="10">
        <f>IFERROR(LARGE(Z442:AL442,1),0)+IFERROR(LARGE(Z442:AL442,2),0)</f>
        <v>30.19582060729557</v>
      </c>
      <c r="Y442" s="10">
        <f>IFERROR(LARGE(Z442:AL442,3),0)+IFERROR(LARGE(Z442:AL442,4),0)</f>
        <v>0</v>
      </c>
      <c r="Z442" s="14" t="str">
        <f>IFERROR(VLOOKUP(A442,'Wiosenne 360 M'!$L$2:$R$18,7,0),"")</f>
        <v/>
      </c>
      <c r="AA442" s="36">
        <f>IFERROR(VLOOKUP(A442,'NMnO M'!$AX$5:$BD$43,7,0),"")</f>
        <v>30.19582060729557</v>
      </c>
      <c r="AB442" s="36" t="str">
        <f>IFERROR(VLOOKUP(A442,'XI Szago M'!$J$3:$Q$50,7,0),"")</f>
        <v/>
      </c>
      <c r="AC442" s="14" t="str">
        <f>IFERROR(VLOOKUP($A442,'H51 100 M'!$AC$6:$AJ$153,7,0),"")</f>
        <v/>
      </c>
      <c r="AD442" s="14" t="str">
        <f>IFERROR(VLOOKUP($A442,'Harce M'!$K$6:$Q$26,7,0),"")</f>
        <v/>
      </c>
      <c r="AE442" s="14" t="str">
        <f>IFERROR(VLOOKUP($A442,'Grassor TR150 M'!$BL$4:$BR$10,7,0),"")</f>
        <v/>
      </c>
      <c r="AF442" s="36" t="str">
        <f>IFERROR(VLOOKUP($A442,'Pazur M'!$P$3:$V$29,7,0),"")</f>
        <v/>
      </c>
      <c r="AG442" s="14" t="str">
        <f>IFERROR(VLOOKUP($A442,'Szaga TR100 M'!$J$2:$P$25,7,0),"")</f>
        <v/>
      </c>
      <c r="AH442" s="36" t="str">
        <f>IFERROR(VLOOKUP($A442,'Odyseja M'!$G$2:$M$15,7,0),"")</f>
        <v/>
      </c>
      <c r="AI442" s="36" t="str">
        <f>IFERROR(VLOOKUP($A442,'Trudy M'!$K$2:$Q$18,7,0),"")</f>
        <v/>
      </c>
      <c r="AJ442" s="14" t="str">
        <f>IFERROR(VLOOKUP($A442,'H52 100 M'!$AC$6:$AI$201,7,0),"")</f>
        <v/>
      </c>
      <c r="AK442" s="14" t="str">
        <f>IFERROR(VLOOKUP($A442,'Azymut Orient M'!$O$2:$U$23,7,0),"")</f>
        <v/>
      </c>
      <c r="AL442" s="14" t="str">
        <f>IFERROR(VLOOKUP($A442,'Masakra TR100 M'!$AB$5:$AH$14,7,0),"")</f>
        <v/>
      </c>
      <c r="AM442" s="501">
        <f>MIN(COUNT(F442:W442)+MIN(COUNT(Z442:AL442)/2,2),6)</f>
        <v>0.5</v>
      </c>
      <c r="AN442" s="15">
        <f>COUNTIF(F442:W442,"=100")</f>
        <v>0</v>
      </c>
      <c r="AO442" s="15">
        <f>COUNTIF(Z442:AL442,"=50")</f>
        <v>0</v>
      </c>
    </row>
    <row r="443" spans="1:41">
      <c r="A443">
        <v>296</v>
      </c>
      <c r="B443" s="40" t="str">
        <f>VLOOKUP($A443,id!$C:$H,6,0)</f>
        <v>Czajka Jarosław</v>
      </c>
      <c r="C443" s="40">
        <f>VLOOKUP($A443,id!$C:$H,4,0)</f>
        <v>0</v>
      </c>
      <c r="D443" s="2">
        <f>IF(E442=E443,D442,ROW(B441))</f>
        <v>441</v>
      </c>
      <c r="E443" s="11">
        <f>LARGE(F443:Y443,1)+LARGE(F443:Y443,2)+IFERROR(LARGE(F443:Y443,3),0)+IFERROR(LARGE(F443:Y443,4),0)+IFERROR(LARGE(F443:Y443,5),0)+IFERROR(LARGE(F443:Y443,6),0)</f>
        <v>30.183122900129767</v>
      </c>
      <c r="F443" s="14"/>
      <c r="G443" s="14" t="str">
        <f>IFERROR(VLOOKUP($A443,'Złoto M'!AO:AU,7,0),"")</f>
        <v/>
      </c>
      <c r="H443" s="14" t="str">
        <f>IFERROR(VLOOKUP($A443,'H51 200 M'!$AL$6:$AS$99,7,0),"")</f>
        <v/>
      </c>
      <c r="I443" s="14" t="str">
        <f>IFERROR(VLOOKUP($A443,'Dymno M'!$BD$3:$BJ$49,7,0),"")</f>
        <v/>
      </c>
      <c r="J443" s="37" t="str">
        <f>IFERROR(VLOOKUP($A443,'X Kompas M'!$L$2:$R$29,7,0),"")</f>
        <v/>
      </c>
      <c r="K443" s="16" t="str">
        <f>IFERROR(VLOOKUP($A443,'Dukty M'!$BH$2:$BN$42,7,0),"")</f>
        <v/>
      </c>
      <c r="L443" s="14" t="str">
        <f>IFERROR(VLOOKUP($A443,'Tropy M'!$O$2:$U$49,7,0),"")</f>
        <v/>
      </c>
      <c r="M443" s="14" t="str">
        <f>IFERROR(VLOOKUP($A443,'Grassor TR300 M'!$CR$4:$CX$37,7,0),"")</f>
        <v/>
      </c>
      <c r="N443" s="14" t="str">
        <f>IFERROR(VLOOKUP($A443,'BO M'!$S$4:$Y$46,7,0),"")</f>
        <v/>
      </c>
      <c r="O443" s="14" t="str">
        <f>IFERROR(VLOOKUP($A443,'Szaga TR150 M'!$J$2:$P$22,7,0),"")</f>
        <v/>
      </c>
      <c r="P443" s="14" t="str">
        <f>IFERROR(VLOOKUP($A443,'Rajd Konwalii M'!$L$2:$R$48,7,0),"")</f>
        <v/>
      </c>
      <c r="Q443" s="14" t="str">
        <f>IFERROR(VLOOKUP($A443,'Korno M'!$BE$1:$BK$53,7,0),"")</f>
        <v/>
      </c>
      <c r="R443" s="14" t="str">
        <f>IFERROR(VLOOKUP($A443,'Abentojra M'!$J$1:$P$48,7,0),"")</f>
        <v/>
      </c>
      <c r="S443" s="14" t="str">
        <f>IFERROR(VLOOKUP($A443,'Mordownik M'!$P$5:$V$54,7,0),"")</f>
        <v/>
      </c>
      <c r="T443" s="14" t="str">
        <f>IFERROR(VLOOKUP($A443,'XI Kompas M'!$M$1:$S$35,7,0),"")</f>
        <v/>
      </c>
      <c r="U443" s="14" t="str">
        <f>IFERROR(VLOOKUP($A443,'H52 200 M'!$AL$6:$AR$102,7,0),"")</f>
        <v/>
      </c>
      <c r="V443" s="14" t="str">
        <f>IFERROR(VLOOKUP($A443,'XII Szago M'!$AH$2:$AN$67,7,0),"")</f>
        <v/>
      </c>
      <c r="W443" s="14" t="str">
        <f>IFERROR(VLOOKUP($A443,'Masakra TR200 M'!$AN$5:$AT$34,7,0),"")</f>
        <v/>
      </c>
      <c r="X443" s="10">
        <f>IFERROR(LARGE(Z443:AL443,1),0)+IFERROR(LARGE(Z443:AL443,2),0)</f>
        <v>30.183122900129767</v>
      </c>
      <c r="Y443" s="10">
        <f>IFERROR(LARGE(Z443:AL443,3),0)+IFERROR(LARGE(Z443:AL443,4),0)</f>
        <v>0</v>
      </c>
      <c r="Z443" s="14" t="str">
        <f>IFERROR(VLOOKUP(A443,'Wiosenne 360 M'!$L$2:$R$18,7,0),"")</f>
        <v/>
      </c>
      <c r="AA443" s="36"/>
      <c r="AB443" s="36"/>
      <c r="AC443" s="14">
        <f>IFERROR(VLOOKUP($A443,'H51 100 M'!$AC$6:$AJ$153,7,0),"")</f>
        <v>13.375458440483035</v>
      </c>
      <c r="AD443" s="14" t="str">
        <f>IFERROR(VLOOKUP($A443,'Harce M'!$K$6:$Q$26,7,0),"")</f>
        <v/>
      </c>
      <c r="AE443" s="14" t="str">
        <f>IFERROR(VLOOKUP($A443,'Grassor TR150 M'!$BL$4:$BR$10,7,0),"")</f>
        <v/>
      </c>
      <c r="AF443" s="36" t="str">
        <f>IFERROR(VLOOKUP($A443,'Pazur M'!$P$3:$V$29,7,0),"")</f>
        <v/>
      </c>
      <c r="AG443" s="14" t="str">
        <f>IFERROR(VLOOKUP($A443,'Szaga TR100 M'!$J$2:$P$25,7,0),"")</f>
        <v/>
      </c>
      <c r="AH443" s="36" t="str">
        <f>IFERROR(VLOOKUP($A443,'Odyseja M'!$G$2:$M$15,7,0),"")</f>
        <v/>
      </c>
      <c r="AI443" s="36" t="str">
        <f>IFERROR(VLOOKUP($A443,'Trudy M'!$K$2:$Q$18,7,0),"")</f>
        <v/>
      </c>
      <c r="AJ443" s="14">
        <f>IFERROR(VLOOKUP($A443,'H52 100 M'!$AC$6:$AI$201,7,0),"")</f>
        <v>16.80766445964673</v>
      </c>
      <c r="AK443" s="14" t="str">
        <f>IFERROR(VLOOKUP($A443,'Azymut Orient M'!$O$2:$U$23,7,0),"")</f>
        <v/>
      </c>
      <c r="AL443" s="14" t="str">
        <f>IFERROR(VLOOKUP($A443,'Masakra TR100 M'!$AB$5:$AH$14,7,0),"")</f>
        <v/>
      </c>
      <c r="AM443" s="501">
        <f>MIN(COUNT(F443:W443)+MIN(COUNT(Z443:AL443)/2,2),6)</f>
        <v>1</v>
      </c>
      <c r="AN443" s="15">
        <f>COUNTIF(F443:W443,"=100")</f>
        <v>0</v>
      </c>
      <c r="AO443" s="15">
        <f>COUNTIF(Z443:AL443,"=50")</f>
        <v>0</v>
      </c>
    </row>
    <row r="444" spans="1:41">
      <c r="A444">
        <v>297</v>
      </c>
      <c r="B444" s="40" t="str">
        <f>VLOOKUP($A444,id!$C:$H,6,0)</f>
        <v>Maliszewski Karol</v>
      </c>
      <c r="C444" s="40">
        <f>VLOOKUP($A444,id!$C:$H,4,0)</f>
        <v>0</v>
      </c>
      <c r="D444" s="2">
        <f>IF(E443=E444,D443,ROW(B442))</f>
        <v>442</v>
      </c>
      <c r="E444" s="11">
        <f>LARGE(F444:Y444,1)+LARGE(F444:Y444,2)+IFERROR(LARGE(F444:Y444,3),0)+IFERROR(LARGE(F444:Y444,4),0)+IFERROR(LARGE(F444:Y444,5),0)+IFERROR(LARGE(F444:Y444,6),0)</f>
        <v>30.18289303422452</v>
      </c>
      <c r="F444" s="14"/>
      <c r="G444" s="14" t="str">
        <f>IFERROR(VLOOKUP($A444,'Złoto M'!AO:AU,7,0),"")</f>
        <v/>
      </c>
      <c r="H444" s="14" t="str">
        <f>IFERROR(VLOOKUP($A444,'H51 200 M'!$AL$6:$AS$99,7,0),"")</f>
        <v/>
      </c>
      <c r="I444" s="14" t="str">
        <f>IFERROR(VLOOKUP($A444,'Dymno M'!$BD$3:$BJ$49,7,0),"")</f>
        <v/>
      </c>
      <c r="J444" s="37" t="str">
        <f>IFERROR(VLOOKUP($A444,'X Kompas M'!$L$2:$R$29,7,0),"")</f>
        <v/>
      </c>
      <c r="K444" s="16" t="str">
        <f>IFERROR(VLOOKUP($A444,'Dukty M'!$BH$2:$BN$42,7,0),"")</f>
        <v/>
      </c>
      <c r="L444" s="14" t="str">
        <f>IFERROR(VLOOKUP($A444,'Tropy M'!$O$2:$U$49,7,0),"")</f>
        <v/>
      </c>
      <c r="M444" s="14" t="str">
        <f>IFERROR(VLOOKUP($A444,'Grassor TR300 M'!$CR$4:$CX$37,7,0),"")</f>
        <v/>
      </c>
      <c r="N444" s="14" t="str">
        <f>IFERROR(VLOOKUP($A444,'BO M'!$S$4:$Y$46,7,0),"")</f>
        <v/>
      </c>
      <c r="O444" s="14" t="str">
        <f>IFERROR(VLOOKUP($A444,'Szaga TR150 M'!$J$2:$P$22,7,0),"")</f>
        <v/>
      </c>
      <c r="P444" s="14" t="str">
        <f>IFERROR(VLOOKUP($A444,'Rajd Konwalii M'!$L$2:$R$48,7,0),"")</f>
        <v/>
      </c>
      <c r="Q444" s="14" t="str">
        <f>IFERROR(VLOOKUP($A444,'Korno M'!$BE$1:$BK$53,7,0),"")</f>
        <v/>
      </c>
      <c r="R444" s="14" t="str">
        <f>IFERROR(VLOOKUP($A444,'Abentojra M'!$J$1:$P$48,7,0),"")</f>
        <v/>
      </c>
      <c r="S444" s="14" t="str">
        <f>IFERROR(VLOOKUP($A444,'Mordownik M'!$P$5:$V$54,7,0),"")</f>
        <v/>
      </c>
      <c r="T444" s="14" t="str">
        <f>IFERROR(VLOOKUP($A444,'XI Kompas M'!$M$1:$S$35,7,0),"")</f>
        <v/>
      </c>
      <c r="U444" s="14" t="str">
        <f>IFERROR(VLOOKUP($A444,'H52 200 M'!$AL$6:$AR$102,7,0),"")</f>
        <v/>
      </c>
      <c r="V444" s="14" t="str">
        <f>IFERROR(VLOOKUP($A444,'XII Szago M'!$AH$2:$AN$67,7,0),"")</f>
        <v/>
      </c>
      <c r="W444" s="14" t="str">
        <f>IFERROR(VLOOKUP($A444,'Masakra TR200 M'!$AN$5:$AT$34,7,0),"")</f>
        <v/>
      </c>
      <c r="X444" s="10">
        <f>IFERROR(LARGE(Z444:AL444,1),0)+IFERROR(LARGE(Z444:AL444,2),0)</f>
        <v>30.18289303422452</v>
      </c>
      <c r="Y444" s="10">
        <f>IFERROR(LARGE(Z444:AL444,3),0)+IFERROR(LARGE(Z444:AL444,4),0)</f>
        <v>0</v>
      </c>
      <c r="Z444" s="14" t="str">
        <f>IFERROR(VLOOKUP(A444,'Wiosenne 360 M'!$L$2:$R$18,7,0),"")</f>
        <v/>
      </c>
      <c r="AA444" s="36"/>
      <c r="AB444" s="36"/>
      <c r="AC444" s="14">
        <f>IFERROR(VLOOKUP($A444,'H51 100 M'!$AC$6:$AJ$153,7,0),"")</f>
        <v>13.372984710421912</v>
      </c>
      <c r="AD444" s="14" t="str">
        <f>IFERROR(VLOOKUP($A444,'Harce M'!$K$6:$Q$26,7,0),"")</f>
        <v/>
      </c>
      <c r="AE444" s="14" t="str">
        <f>IFERROR(VLOOKUP($A444,'Grassor TR150 M'!$BL$4:$BR$10,7,0),"")</f>
        <v/>
      </c>
      <c r="AF444" s="36" t="str">
        <f>IFERROR(VLOOKUP($A444,'Pazur M'!$P$3:$V$29,7,0),"")</f>
        <v/>
      </c>
      <c r="AG444" s="14" t="str">
        <f>IFERROR(VLOOKUP($A444,'Szaga TR100 M'!$J$2:$P$25,7,0),"")</f>
        <v/>
      </c>
      <c r="AH444" s="36" t="str">
        <f>IFERROR(VLOOKUP($A444,'Odyseja M'!$G$2:$M$15,7,0),"")</f>
        <v/>
      </c>
      <c r="AI444" s="36" t="str">
        <f>IFERROR(VLOOKUP($A444,'Trudy M'!$K$2:$Q$18,7,0),"")</f>
        <v/>
      </c>
      <c r="AJ444" s="14">
        <f>IFERROR(VLOOKUP($A444,'H52 100 M'!$AC$6:$AI$201,7,0),"")</f>
        <v>16.80990832380261</v>
      </c>
      <c r="AK444" s="14" t="str">
        <f>IFERROR(VLOOKUP($A444,'Azymut Orient M'!$O$2:$U$23,7,0),"")</f>
        <v/>
      </c>
      <c r="AL444" s="14" t="str">
        <f>IFERROR(VLOOKUP($A444,'Masakra TR100 M'!$AB$5:$AH$14,7,0),"")</f>
        <v/>
      </c>
      <c r="AM444" s="501">
        <f>MIN(COUNT(F444:W444)+MIN(COUNT(Z444:AL444)/2,2),6)</f>
        <v>1</v>
      </c>
      <c r="AN444" s="15">
        <f>COUNTIF(F444:W444,"=100")</f>
        <v>0</v>
      </c>
      <c r="AO444" s="15">
        <f>COUNTIF(Z444:AL444,"=50")</f>
        <v>0</v>
      </c>
    </row>
    <row r="445" spans="1:41">
      <c r="A445">
        <v>316</v>
      </c>
      <c r="B445" s="40" t="str">
        <f>VLOOKUP($A445,id!$C:$H,6,0)</f>
        <v>Koropecki Juliusz</v>
      </c>
      <c r="C445" s="40">
        <f>VLOOKUP($A445,id!$C:$H,4,0)</f>
        <v>0</v>
      </c>
      <c r="D445" s="2">
        <f>IF(E444=E445,D444,ROW(B443))</f>
        <v>443</v>
      </c>
      <c r="E445" s="11">
        <f>LARGE(F445:Y445,1)+LARGE(F445:Y445,2)+IFERROR(LARGE(F445:Y445,3),0)+IFERROR(LARGE(F445:Y445,4),0)+IFERROR(LARGE(F445:Y445,5),0)+IFERROR(LARGE(F445:Y445,6),0)</f>
        <v>30.019510410805253</v>
      </c>
      <c r="F445" s="14"/>
      <c r="G445" s="14" t="str">
        <f>IFERROR(VLOOKUP($A445,'Złoto M'!AO:AU,7,0),"")</f>
        <v/>
      </c>
      <c r="H445" s="14" t="str">
        <f>IFERROR(VLOOKUP($A445,'H51 200 M'!$AL$6:$AS$99,7,0),"")</f>
        <v/>
      </c>
      <c r="I445" s="14" t="str">
        <f>IFERROR(VLOOKUP($A445,'Dymno M'!$BD$3:$BJ$49,7,0),"")</f>
        <v/>
      </c>
      <c r="J445" s="37" t="str">
        <f>IFERROR(VLOOKUP($A445,'X Kompas M'!$L$2:$R$29,7,0),"")</f>
        <v/>
      </c>
      <c r="K445" s="16" t="str">
        <f>IFERROR(VLOOKUP($A445,'Dukty M'!$BH$2:$BN$42,7,0),"")</f>
        <v/>
      </c>
      <c r="L445" s="14" t="str">
        <f>IFERROR(VLOOKUP($A445,'Tropy M'!$O$2:$U$49,7,0),"")</f>
        <v/>
      </c>
      <c r="M445" s="14" t="str">
        <f>IFERROR(VLOOKUP($A445,'Grassor TR300 M'!$CR$4:$CX$37,7,0),"")</f>
        <v/>
      </c>
      <c r="N445" s="14" t="str">
        <f>IFERROR(VLOOKUP($A445,'BO M'!$S$4:$Y$46,7,0),"")</f>
        <v/>
      </c>
      <c r="O445" s="14" t="str">
        <f>IFERROR(VLOOKUP($A445,'Szaga TR150 M'!$J$2:$P$22,7,0),"")</f>
        <v/>
      </c>
      <c r="P445" s="14" t="str">
        <f>IFERROR(VLOOKUP($A445,'Rajd Konwalii M'!$L$2:$R$48,7,0),"")</f>
        <v/>
      </c>
      <c r="Q445" s="14" t="str">
        <f>IFERROR(VLOOKUP($A445,'Korno M'!$BE$1:$BK$53,7,0),"")</f>
        <v/>
      </c>
      <c r="R445" s="14" t="str">
        <f>IFERROR(VLOOKUP($A445,'Abentojra M'!$J$1:$P$48,7,0),"")</f>
        <v/>
      </c>
      <c r="S445" s="14" t="str">
        <f>IFERROR(VLOOKUP($A445,'Mordownik M'!$P$5:$V$54,7,0),"")</f>
        <v/>
      </c>
      <c r="T445" s="14" t="str">
        <f>IFERROR(VLOOKUP($A445,'XI Kompas M'!$M$1:$S$35,7,0),"")</f>
        <v/>
      </c>
      <c r="U445" s="14" t="str">
        <f>IFERROR(VLOOKUP($A445,'H52 200 M'!$AL$6:$AR$102,7,0),"")</f>
        <v/>
      </c>
      <c r="V445" s="14" t="str">
        <f>IFERROR(VLOOKUP($A445,'XII Szago M'!$AH$2:$AN$67,7,0),"")</f>
        <v/>
      </c>
      <c r="W445" s="14" t="str">
        <f>IFERROR(VLOOKUP($A445,'Masakra TR200 M'!$AN$5:$AT$34,7,0),"")</f>
        <v/>
      </c>
      <c r="X445" s="10">
        <f>IFERROR(LARGE(Z445:AL445,1),0)+IFERROR(LARGE(Z445:AL445,2),0)</f>
        <v>30.019510410805253</v>
      </c>
      <c r="Y445" s="10">
        <f>IFERROR(LARGE(Z445:AL445,3),0)+IFERROR(LARGE(Z445:AL445,4),0)</f>
        <v>0</v>
      </c>
      <c r="Z445" s="14" t="str">
        <f>IFERROR(VLOOKUP(A445,'Wiosenne 360 M'!$L$2:$R$18,7,0),"")</f>
        <v/>
      </c>
      <c r="AA445" s="36"/>
      <c r="AB445" s="36"/>
      <c r="AC445" s="14">
        <f>IFERROR(VLOOKUP($A445,'H51 100 M'!$AC$6:$AJ$153,7,0),"")</f>
        <v>10.375618582762675</v>
      </c>
      <c r="AD445" s="14" t="str">
        <f>IFERROR(VLOOKUP($A445,'Harce M'!$K$6:$Q$26,7,0),"")</f>
        <v/>
      </c>
      <c r="AE445" s="14" t="str">
        <f>IFERROR(VLOOKUP($A445,'Grassor TR150 M'!$BL$4:$BR$10,7,0),"")</f>
        <v/>
      </c>
      <c r="AF445" s="36" t="str">
        <f>IFERROR(VLOOKUP($A445,'Pazur M'!$P$3:$V$29,7,0),"")</f>
        <v/>
      </c>
      <c r="AG445" s="14" t="str">
        <f>IFERROR(VLOOKUP($A445,'Szaga TR100 M'!$J$2:$P$25,7,0),"")</f>
        <v/>
      </c>
      <c r="AH445" s="36" t="str">
        <f>IFERROR(VLOOKUP($A445,'Odyseja M'!$G$2:$M$15,7,0),"")</f>
        <v/>
      </c>
      <c r="AI445" s="36" t="str">
        <f>IFERROR(VLOOKUP($A445,'Trudy M'!$K$2:$Q$18,7,0),"")</f>
        <v/>
      </c>
      <c r="AJ445" s="14">
        <f>IFERROR(VLOOKUP($A445,'H52 100 M'!$AC$6:$AI$201,7,0),"")</f>
        <v>19.643891828042577</v>
      </c>
      <c r="AK445" s="14" t="str">
        <f>IFERROR(VLOOKUP($A445,'Azymut Orient M'!$O$2:$U$23,7,0),"")</f>
        <v/>
      </c>
      <c r="AL445" s="14" t="str">
        <f>IFERROR(VLOOKUP($A445,'Masakra TR100 M'!$AB$5:$AH$14,7,0),"")</f>
        <v/>
      </c>
      <c r="AM445" s="501">
        <f>MIN(COUNT(F445:W445)+MIN(COUNT(Z445:AL445)/2,2),6)</f>
        <v>1</v>
      </c>
      <c r="AN445" s="15">
        <f>COUNTIF(F445:W445,"=100")</f>
        <v>0</v>
      </c>
      <c r="AO445" s="15">
        <f>COUNTIF(Z445:AL445,"=50")</f>
        <v>0</v>
      </c>
    </row>
    <row r="446" spans="1:41">
      <c r="A446">
        <v>146</v>
      </c>
      <c r="B446" s="40" t="str">
        <f>VLOOKUP($A446,id!$C:$H,6,0)</f>
        <v>Gruba Michał</v>
      </c>
      <c r="C446" s="40" t="str">
        <f>VLOOKUP($A446,id!$C:$H,4,0)</f>
        <v>Perła Team</v>
      </c>
      <c r="D446" s="2">
        <f>IF(E445=E446,D445,ROW(B444))</f>
        <v>444</v>
      </c>
      <c r="E446" s="11">
        <f>LARGE(F446:Y446,1)+LARGE(F446:Y446,2)+IFERROR(LARGE(F446:Y446,3),0)+IFERROR(LARGE(F446:Y446,4),0)+IFERROR(LARGE(F446:Y446,5),0)+IFERROR(LARGE(F446:Y446,6),0)</f>
        <v>29.087700606716716</v>
      </c>
      <c r="F446" s="14"/>
      <c r="G446" s="14"/>
      <c r="H446" s="14" t="str">
        <f>IFERROR(VLOOKUP($A446,'H51 200 M'!$AL$6:$AS$99,7,0),"")</f>
        <v/>
      </c>
      <c r="I446" s="14" t="str">
        <f>IFERROR(VLOOKUP($A446,'Dymno M'!$BD$3:$BJ$49,7,0),"")</f>
        <v/>
      </c>
      <c r="J446" s="37" t="str">
        <f>IFERROR(VLOOKUP($A446,'X Kompas M'!$L$2:$R$29,7,0),"")</f>
        <v/>
      </c>
      <c r="K446" s="16" t="str">
        <f>IFERROR(VLOOKUP($A446,'Dukty M'!$BH$2:$BN$42,7,0),"")</f>
        <v/>
      </c>
      <c r="L446" s="14" t="str">
        <f>IFERROR(VLOOKUP($A446,'Tropy M'!$O$2:$U$49,7,0),"")</f>
        <v/>
      </c>
      <c r="M446" s="14" t="str">
        <f>IFERROR(VLOOKUP($A446,'Grassor TR300 M'!$CR$4:$CX$37,7,0),"")</f>
        <v/>
      </c>
      <c r="N446" s="14" t="str">
        <f>IFERROR(VLOOKUP($A446,'BO M'!$S$4:$Y$46,7,0),"")</f>
        <v/>
      </c>
      <c r="O446" s="14" t="str">
        <f>IFERROR(VLOOKUP($A446,'Szaga TR150 M'!$J$2:$P$22,7,0),"")</f>
        <v/>
      </c>
      <c r="P446" s="14" t="str">
        <f>IFERROR(VLOOKUP($A446,'Rajd Konwalii M'!$L$2:$R$48,7,0),"")</f>
        <v/>
      </c>
      <c r="Q446" s="14" t="str">
        <f>IFERROR(VLOOKUP($A446,'Korno M'!$BE$1:$BK$53,7,0),"")</f>
        <v/>
      </c>
      <c r="R446" s="14" t="str">
        <f>IFERROR(VLOOKUP($A446,'Abentojra M'!$J$1:$P$48,7,0),"")</f>
        <v/>
      </c>
      <c r="S446" s="14" t="str">
        <f>IFERROR(VLOOKUP($A446,'Mordownik M'!$P$5:$V$54,7,0),"")</f>
        <v/>
      </c>
      <c r="T446" s="14" t="str">
        <f>IFERROR(VLOOKUP($A446,'XI Kompas M'!$M$1:$S$35,7,0),"")</f>
        <v/>
      </c>
      <c r="U446" s="14" t="str">
        <f>IFERROR(VLOOKUP($A446,'H52 200 M'!$AL$6:$AR$102,7,0),"")</f>
        <v/>
      </c>
      <c r="V446" s="14" t="str">
        <f>IFERROR(VLOOKUP($A446,'XII Szago M'!$AH$2:$AN$67,7,0),"")</f>
        <v/>
      </c>
      <c r="W446" s="14" t="str">
        <f>IFERROR(VLOOKUP($A446,'Masakra TR200 M'!$AN$5:$AT$34,7,0),"")</f>
        <v/>
      </c>
      <c r="X446" s="10">
        <f>IFERROR(LARGE(Z446:AL446,1),0)+IFERROR(LARGE(Z446:AL446,2),0)</f>
        <v>29.087700606716716</v>
      </c>
      <c r="Y446" s="10">
        <f>IFERROR(LARGE(Z446:AL446,3),0)+IFERROR(LARGE(Z446:AL446,4),0)</f>
        <v>0</v>
      </c>
      <c r="Z446" s="14" t="str">
        <f>IFERROR(VLOOKUP(A446,'Wiosenne 360 M'!$L$2:$R$18,7,0),"")</f>
        <v/>
      </c>
      <c r="AA446" s="36"/>
      <c r="AB446" s="36">
        <f>IFERROR(VLOOKUP(A446,'XI Szago M'!$J$3:$Q$50,7,0),"")</f>
        <v>29.087700606716716</v>
      </c>
      <c r="AC446" s="14" t="str">
        <f>IFERROR(VLOOKUP($A446,'H51 100 M'!$AC$6:$AJ$153,7,0),"")</f>
        <v/>
      </c>
      <c r="AD446" s="14" t="str">
        <f>IFERROR(VLOOKUP($A446,'Harce M'!$K$6:$Q$26,7,0),"")</f>
        <v/>
      </c>
      <c r="AE446" s="14" t="str">
        <f>IFERROR(VLOOKUP($A446,'Grassor TR150 M'!$BL$4:$BR$10,7,0),"")</f>
        <v/>
      </c>
      <c r="AF446" s="36" t="str">
        <f>IFERROR(VLOOKUP($A446,'Pazur M'!$P$3:$V$29,7,0),"")</f>
        <v/>
      </c>
      <c r="AG446" s="14" t="str">
        <f>IFERROR(VLOOKUP($A446,'Szaga TR100 M'!$J$2:$P$25,7,0),"")</f>
        <v/>
      </c>
      <c r="AH446" s="36" t="str">
        <f>IFERROR(VLOOKUP($A446,'Odyseja M'!$G$2:$M$15,7,0),"")</f>
        <v/>
      </c>
      <c r="AI446" s="36" t="str">
        <f>IFERROR(VLOOKUP($A446,'Trudy M'!$K$2:$Q$18,7,0),"")</f>
        <v/>
      </c>
      <c r="AJ446" s="14" t="str">
        <f>IFERROR(VLOOKUP($A446,'H52 100 M'!$AC$6:$AI$201,7,0),"")</f>
        <v/>
      </c>
      <c r="AK446" s="14" t="str">
        <f>IFERROR(VLOOKUP($A446,'Azymut Orient M'!$O$2:$U$23,7,0),"")</f>
        <v/>
      </c>
      <c r="AL446" s="14" t="str">
        <f>IFERROR(VLOOKUP($A446,'Masakra TR100 M'!$AB$5:$AH$14,7,0),"")</f>
        <v/>
      </c>
      <c r="AM446" s="501">
        <f>MIN(COUNT(F446:W446)+MIN(COUNT(Z446:AL446)/2,2),6)</f>
        <v>0.5</v>
      </c>
      <c r="AN446" s="15">
        <f>COUNTIF(F446:W446,"=100")</f>
        <v>0</v>
      </c>
      <c r="AO446" s="15">
        <f>COUNTIF(Z446:AL446,"=50")</f>
        <v>0</v>
      </c>
    </row>
    <row r="447" spans="1:41">
      <c r="A447">
        <v>147</v>
      </c>
      <c r="B447" s="40" t="str">
        <f>VLOOKUP($A447,id!$C:$H,6,0)</f>
        <v>Doppke Marcin</v>
      </c>
      <c r="C447" s="40" t="str">
        <f>VLOOKUP($A447,id!$C:$H,4,0)</f>
        <v>Perła Team</v>
      </c>
      <c r="D447" s="2">
        <f>IF(E446=E447,D446,ROW(B445))</f>
        <v>444</v>
      </c>
      <c r="E447" s="11">
        <f>LARGE(F447:Y447,1)+LARGE(F447:Y447,2)+IFERROR(LARGE(F447:Y447,3),0)+IFERROR(LARGE(F447:Y447,4),0)+IFERROR(LARGE(F447:Y447,5),0)+IFERROR(LARGE(F447:Y447,6),0)</f>
        <v>29.087700606716716</v>
      </c>
      <c r="F447" s="14"/>
      <c r="G447" s="14"/>
      <c r="H447" s="14" t="str">
        <f>IFERROR(VLOOKUP($A447,'H51 200 M'!$AL$6:$AS$99,7,0),"")</f>
        <v/>
      </c>
      <c r="I447" s="14" t="str">
        <f>IFERROR(VLOOKUP($A447,'Dymno M'!$BD$3:$BJ$49,7,0),"")</f>
        <v/>
      </c>
      <c r="J447" s="37" t="str">
        <f>IFERROR(VLOOKUP($A447,'X Kompas M'!$L$2:$R$29,7,0),"")</f>
        <v/>
      </c>
      <c r="K447" s="16" t="str">
        <f>IFERROR(VLOOKUP($A447,'Dukty M'!$BH$2:$BN$42,7,0),"")</f>
        <v/>
      </c>
      <c r="L447" s="14" t="str">
        <f>IFERROR(VLOOKUP($A447,'Tropy M'!$O$2:$U$49,7,0),"")</f>
        <v/>
      </c>
      <c r="M447" s="14" t="str">
        <f>IFERROR(VLOOKUP($A447,'Grassor TR300 M'!$CR$4:$CX$37,7,0),"")</f>
        <v/>
      </c>
      <c r="N447" s="14" t="str">
        <f>IFERROR(VLOOKUP($A447,'BO M'!$S$4:$Y$46,7,0),"")</f>
        <v/>
      </c>
      <c r="O447" s="14" t="str">
        <f>IFERROR(VLOOKUP($A447,'Szaga TR150 M'!$J$2:$P$22,7,0),"")</f>
        <v/>
      </c>
      <c r="P447" s="14" t="str">
        <f>IFERROR(VLOOKUP($A447,'Rajd Konwalii M'!$L$2:$R$48,7,0),"")</f>
        <v/>
      </c>
      <c r="Q447" s="14" t="str">
        <f>IFERROR(VLOOKUP($A447,'Korno M'!$BE$1:$BK$53,7,0),"")</f>
        <v/>
      </c>
      <c r="R447" s="14" t="str">
        <f>IFERROR(VLOOKUP($A447,'Abentojra M'!$J$1:$P$48,7,0),"")</f>
        <v/>
      </c>
      <c r="S447" s="14" t="str">
        <f>IFERROR(VLOOKUP($A447,'Mordownik M'!$P$5:$V$54,7,0),"")</f>
        <v/>
      </c>
      <c r="T447" s="14" t="str">
        <f>IFERROR(VLOOKUP($A447,'XI Kompas M'!$M$1:$S$35,7,0),"")</f>
        <v/>
      </c>
      <c r="U447" s="14" t="str">
        <f>IFERROR(VLOOKUP($A447,'H52 200 M'!$AL$6:$AR$102,7,0),"")</f>
        <v/>
      </c>
      <c r="V447" s="14" t="str">
        <f>IFERROR(VLOOKUP($A447,'XII Szago M'!$AH$2:$AN$67,7,0),"")</f>
        <v/>
      </c>
      <c r="W447" s="14" t="str">
        <f>IFERROR(VLOOKUP($A447,'Masakra TR200 M'!$AN$5:$AT$34,7,0),"")</f>
        <v/>
      </c>
      <c r="X447" s="10">
        <f>IFERROR(LARGE(Z447:AL447,1),0)+IFERROR(LARGE(Z447:AL447,2),0)</f>
        <v>29.087700606716716</v>
      </c>
      <c r="Y447" s="10">
        <f>IFERROR(LARGE(Z447:AL447,3),0)+IFERROR(LARGE(Z447:AL447,4),0)</f>
        <v>0</v>
      </c>
      <c r="Z447" s="14" t="str">
        <f>IFERROR(VLOOKUP(A447,'Wiosenne 360 M'!$L$2:$R$18,7,0),"")</f>
        <v/>
      </c>
      <c r="AA447" s="36"/>
      <c r="AB447" s="36">
        <f>IFERROR(VLOOKUP(A447,'XI Szago M'!$J$3:$Q$50,7,0),"")</f>
        <v>29.087700606716716</v>
      </c>
      <c r="AC447" s="14" t="str">
        <f>IFERROR(VLOOKUP($A447,'H51 100 M'!$AC$6:$AJ$153,7,0),"")</f>
        <v/>
      </c>
      <c r="AD447" s="14" t="str">
        <f>IFERROR(VLOOKUP($A447,'Harce M'!$K$6:$Q$26,7,0),"")</f>
        <v/>
      </c>
      <c r="AE447" s="14" t="str">
        <f>IFERROR(VLOOKUP($A447,'Grassor TR150 M'!$BL$4:$BR$10,7,0),"")</f>
        <v/>
      </c>
      <c r="AF447" s="36" t="str">
        <f>IFERROR(VLOOKUP($A447,'Pazur M'!$P$3:$V$29,7,0),"")</f>
        <v/>
      </c>
      <c r="AG447" s="14" t="str">
        <f>IFERROR(VLOOKUP($A447,'Szaga TR100 M'!$J$2:$P$25,7,0),"")</f>
        <v/>
      </c>
      <c r="AH447" s="36" t="str">
        <f>IFERROR(VLOOKUP($A447,'Odyseja M'!$G$2:$M$15,7,0),"")</f>
        <v/>
      </c>
      <c r="AI447" s="36" t="str">
        <f>IFERROR(VLOOKUP($A447,'Trudy M'!$K$2:$Q$18,7,0),"")</f>
        <v/>
      </c>
      <c r="AJ447" s="14" t="str">
        <f>IFERROR(VLOOKUP($A447,'H52 100 M'!$AC$6:$AI$201,7,0),"")</f>
        <v/>
      </c>
      <c r="AK447" s="14" t="str">
        <f>IFERROR(VLOOKUP($A447,'Azymut Orient M'!$O$2:$U$23,7,0),"")</f>
        <v/>
      </c>
      <c r="AL447" s="14" t="str">
        <f>IFERROR(VLOOKUP($A447,'Masakra TR100 M'!$AB$5:$AH$14,7,0),"")</f>
        <v/>
      </c>
      <c r="AM447" s="501">
        <f>MIN(COUNT(F447:W447)+MIN(COUNT(Z447:AL447)/2,2),6)</f>
        <v>0.5</v>
      </c>
      <c r="AN447" s="15">
        <f>COUNTIF(F447:W447,"=100")</f>
        <v>0</v>
      </c>
      <c r="AO447" s="15">
        <f>COUNTIF(Z447:AL447,"=50")</f>
        <v>0</v>
      </c>
    </row>
    <row r="448" spans="1:41">
      <c r="A448">
        <v>50</v>
      </c>
      <c r="B448" s="40" t="str">
        <f>VLOOKUP($A448,id!$C:$H,6,0)</f>
        <v>Naglewicz Bartosz</v>
      </c>
      <c r="C448" s="40">
        <f>VLOOKUP($A448,id!$C:$H,4,0)</f>
        <v>0</v>
      </c>
      <c r="D448" s="2">
        <f>IF(E447=E448,D447,ROW(B446))</f>
        <v>446</v>
      </c>
      <c r="E448" s="11">
        <f>LARGE(F448:Y448,1)+LARGE(F448:Y448,2)+IFERROR(LARGE(F448:Y448,3),0)+IFERROR(LARGE(F448:Y448,4),0)+IFERROR(LARGE(F448:Y448,5),0)+IFERROR(LARGE(F448:Y448,6),0)</f>
        <v>29.058416590521187</v>
      </c>
      <c r="F448" s="14">
        <f>IFERROR(VLOOKUP(A448,'Róża M'!I:Q,7,0),"")</f>
        <v>29.058416590521187</v>
      </c>
      <c r="G448" s="14" t="str">
        <f>IFERROR(VLOOKUP($A448,'Złoto M'!AO:AU,7,0),"")</f>
        <v/>
      </c>
      <c r="H448" s="14" t="str">
        <f>IFERROR(VLOOKUP($A448,'H51 200 M'!$AL$6:$AS$99,7,0),"")</f>
        <v/>
      </c>
      <c r="I448" s="14" t="str">
        <f>IFERROR(VLOOKUP($A448,'Dymno M'!$BD$3:$BJ$49,7,0),"")</f>
        <v/>
      </c>
      <c r="J448" s="37" t="str">
        <f>IFERROR(VLOOKUP($A448,'X Kompas M'!$L$2:$R$29,7,0),"")</f>
        <v/>
      </c>
      <c r="K448" s="16" t="str">
        <f>IFERROR(VLOOKUP($A448,'Dukty M'!$BH$2:$BN$42,7,0),"")</f>
        <v/>
      </c>
      <c r="L448" s="14" t="str">
        <f>IFERROR(VLOOKUP($A448,'Tropy M'!$O$2:$U$49,7,0),"")</f>
        <v/>
      </c>
      <c r="M448" s="14" t="str">
        <f>IFERROR(VLOOKUP($A448,'Grassor TR300 M'!$CR$4:$CX$37,7,0),"")</f>
        <v/>
      </c>
      <c r="N448" s="14" t="str">
        <f>IFERROR(VLOOKUP($A448,'BO M'!$S$4:$Y$46,7,0),"")</f>
        <v/>
      </c>
      <c r="O448" s="14" t="str">
        <f>IFERROR(VLOOKUP($A448,'Szaga TR150 M'!$J$2:$P$22,7,0),"")</f>
        <v/>
      </c>
      <c r="P448" s="14" t="str">
        <f>IFERROR(VLOOKUP($A448,'Rajd Konwalii M'!$L$2:$R$48,7,0),"")</f>
        <v/>
      </c>
      <c r="Q448" s="14" t="str">
        <f>IFERROR(VLOOKUP($A448,'Korno M'!$BE$1:$BK$53,7,0),"")</f>
        <v/>
      </c>
      <c r="R448" s="14" t="str">
        <f>IFERROR(VLOOKUP($A448,'Abentojra M'!$J$1:$P$48,7,0),"")</f>
        <v/>
      </c>
      <c r="S448" s="14" t="str">
        <f>IFERROR(VLOOKUP($A448,'Mordownik M'!$P$5:$V$54,7,0),"")</f>
        <v/>
      </c>
      <c r="T448" s="14" t="str">
        <f>IFERROR(VLOOKUP($A448,'XI Kompas M'!$M$1:$S$35,7,0),"")</f>
        <v/>
      </c>
      <c r="U448" s="14" t="str">
        <f>IFERROR(VLOOKUP($A448,'H52 200 M'!$AL$6:$AR$102,7,0),"")</f>
        <v/>
      </c>
      <c r="V448" s="14" t="str">
        <f>IFERROR(VLOOKUP($A448,'XII Szago M'!$AH$2:$AN$67,7,0),"")</f>
        <v/>
      </c>
      <c r="W448" s="14" t="str">
        <f>IFERROR(VLOOKUP($A448,'Masakra TR200 M'!$AN$5:$AT$34,7,0),"")</f>
        <v/>
      </c>
      <c r="X448" s="10">
        <f>IFERROR(LARGE(Z448:AL448,1),0)+IFERROR(LARGE(Z448:AL448,2),0)</f>
        <v>0</v>
      </c>
      <c r="Y448" s="10">
        <f>IFERROR(LARGE(Z448:AL448,3),0)+IFERROR(LARGE(Z448:AL448,4),0)</f>
        <v>0</v>
      </c>
      <c r="Z448" s="14" t="str">
        <f>IFERROR(VLOOKUP(A448,'Wiosenne 360 M'!$L$2:$R$18,7,0),"")</f>
        <v/>
      </c>
      <c r="AA448" s="36" t="str">
        <f>IFERROR(VLOOKUP(A448,'NMnO M'!$AX$5:$BD$43,7,0),"")</f>
        <v/>
      </c>
      <c r="AB448" s="36" t="str">
        <f>IFERROR(VLOOKUP(A448,'XI Szago M'!$J$3:$Q$50,7,0),"")</f>
        <v/>
      </c>
      <c r="AC448" s="14" t="str">
        <f>IFERROR(VLOOKUP($A448,'H51 100 M'!$AC$6:$AJ$153,7,0),"")</f>
        <v/>
      </c>
      <c r="AD448" s="14" t="str">
        <f>IFERROR(VLOOKUP($A448,'Harce M'!$K$6:$Q$26,7,0),"")</f>
        <v/>
      </c>
      <c r="AE448" s="14" t="str">
        <f>IFERROR(VLOOKUP($A448,'Grassor TR150 M'!$BL$4:$BR$10,7,0),"")</f>
        <v/>
      </c>
      <c r="AF448" s="36" t="str">
        <f>IFERROR(VLOOKUP($A448,'Pazur M'!$P$3:$V$29,7,0),"")</f>
        <v/>
      </c>
      <c r="AG448" s="14" t="str">
        <f>IFERROR(VLOOKUP($A448,'Szaga TR100 M'!$J$2:$P$25,7,0),"")</f>
        <v/>
      </c>
      <c r="AH448" s="36" t="str">
        <f>IFERROR(VLOOKUP($A448,'Odyseja M'!$G$2:$M$15,7,0),"")</f>
        <v/>
      </c>
      <c r="AI448" s="36" t="str">
        <f>IFERROR(VLOOKUP($A448,'Trudy M'!$K$2:$Q$18,7,0),"")</f>
        <v/>
      </c>
      <c r="AJ448" s="14" t="str">
        <f>IFERROR(VLOOKUP($A448,'H52 100 M'!$AC$6:$AI$201,7,0),"")</f>
        <v/>
      </c>
      <c r="AK448" s="14" t="str">
        <f>IFERROR(VLOOKUP($A448,'Azymut Orient M'!$O$2:$U$23,7,0),"")</f>
        <v/>
      </c>
      <c r="AL448" s="14" t="str">
        <f>IFERROR(VLOOKUP($A448,'Masakra TR100 M'!$AB$5:$AH$14,7,0),"")</f>
        <v/>
      </c>
      <c r="AM448" s="501">
        <f>MIN(COUNT(F448:W448)+MIN(COUNT(Z448:AL448)/2,2),6)</f>
        <v>1</v>
      </c>
      <c r="AN448" s="15">
        <f>COUNTIF(F448:W448,"=100")</f>
        <v>0</v>
      </c>
      <c r="AO448" s="15">
        <f>COUNTIF(Z448:AL448,"=50")</f>
        <v>0</v>
      </c>
    </row>
    <row r="449" spans="1:41">
      <c r="A449">
        <v>258</v>
      </c>
      <c r="B449" s="40" t="str">
        <f>VLOOKUP($A449,id!$C:$H,6,0)</f>
        <v>Chełminiak Marcin</v>
      </c>
      <c r="C449" s="40" t="str">
        <f>VLOOKUP($A449,id!$C:$H,4,0)</f>
        <v>Tańczący z kompasem</v>
      </c>
      <c r="D449" s="2">
        <f>IF(E448=E449,D448,ROW(B447))</f>
        <v>447</v>
      </c>
      <c r="E449" s="11">
        <f>LARGE(F449:Y449,1)+LARGE(F449:Y449,2)+IFERROR(LARGE(F449:Y449,3),0)+IFERROR(LARGE(F449:Y449,4),0)+IFERROR(LARGE(F449:Y449,5),0)+IFERROR(LARGE(F449:Y449,6),0)</f>
        <v>28.326183014360044</v>
      </c>
      <c r="F449" s="14"/>
      <c r="G449" s="14" t="str">
        <f>IFERROR(VLOOKUP($A449,'Złoto M'!AO:AU,7,0),"")</f>
        <v/>
      </c>
      <c r="H449" s="14" t="str">
        <f>IFERROR(VLOOKUP($A449,'H51 200 M'!$AL$6:$AS$99,7,0),"")</f>
        <v/>
      </c>
      <c r="I449" s="14" t="str">
        <f>IFERROR(VLOOKUP($A449,'Dymno M'!$BD$3:$BJ$49,7,0),"")</f>
        <v/>
      </c>
      <c r="J449" s="37" t="str">
        <f>IFERROR(VLOOKUP($A449,'X Kompas M'!$L$2:$R$29,7,0),"")</f>
        <v/>
      </c>
      <c r="K449" s="16" t="str">
        <f>IFERROR(VLOOKUP($A449,'Dukty M'!$BH$2:$BN$42,7,0),"")</f>
        <v/>
      </c>
      <c r="L449" s="14" t="str">
        <f>IFERROR(VLOOKUP($A449,'Tropy M'!$O$2:$U$49,7,0),"")</f>
        <v/>
      </c>
      <c r="M449" s="14" t="str">
        <f>IFERROR(VLOOKUP($A449,'Grassor TR300 M'!$CR$4:$CX$37,7,0),"")</f>
        <v/>
      </c>
      <c r="N449" s="14" t="str">
        <f>IFERROR(VLOOKUP($A449,'BO M'!$S$4:$Y$46,7,0),"")</f>
        <v/>
      </c>
      <c r="O449" s="14" t="str">
        <f>IFERROR(VLOOKUP($A449,'Szaga TR150 M'!$J$2:$P$22,7,0),"")</f>
        <v/>
      </c>
      <c r="P449" s="14" t="str">
        <f>IFERROR(VLOOKUP($A449,'Rajd Konwalii M'!$L$2:$R$48,7,0),"")</f>
        <v/>
      </c>
      <c r="Q449" s="14" t="str">
        <f>IFERROR(VLOOKUP($A449,'Korno M'!$BE$1:$BK$53,7,0),"")</f>
        <v/>
      </c>
      <c r="R449" s="14" t="str">
        <f>IFERROR(VLOOKUP($A449,'Abentojra M'!$J$1:$P$48,7,0),"")</f>
        <v/>
      </c>
      <c r="S449" s="14" t="str">
        <f>IFERROR(VLOOKUP($A449,'Mordownik M'!$P$5:$V$54,7,0),"")</f>
        <v/>
      </c>
      <c r="T449" s="14" t="str">
        <f>IFERROR(VLOOKUP($A449,'XI Kompas M'!$M$1:$S$35,7,0),"")</f>
        <v/>
      </c>
      <c r="U449" s="14" t="str">
        <f>IFERROR(VLOOKUP($A449,'H52 200 M'!$AL$6:$AR$102,7,0),"")</f>
        <v/>
      </c>
      <c r="V449" s="14" t="str">
        <f>IFERROR(VLOOKUP($A449,'XII Szago M'!$AH$2:$AN$67,7,0),"")</f>
        <v/>
      </c>
      <c r="W449" s="14" t="str">
        <f>IFERROR(VLOOKUP($A449,'Masakra TR200 M'!$AN$5:$AT$34,7,0),"")</f>
        <v/>
      </c>
      <c r="X449" s="10">
        <f>IFERROR(LARGE(Z449:AL449,1),0)+IFERROR(LARGE(Z449:AL449,2),0)</f>
        <v>28.326183014360044</v>
      </c>
      <c r="Y449" s="10">
        <f>IFERROR(LARGE(Z449:AL449,3),0)+IFERROR(LARGE(Z449:AL449,4),0)</f>
        <v>0</v>
      </c>
      <c r="Z449" s="14" t="str">
        <f>IFERROR(VLOOKUP(A449,'Wiosenne 360 M'!$L$2:$R$18,7,0),"")</f>
        <v/>
      </c>
      <c r="AA449" s="36"/>
      <c r="AB449" s="36"/>
      <c r="AC449" s="14">
        <f>IFERROR(VLOOKUP($A449,'H51 100 M'!$AC$6:$AJ$153,7,0),"")</f>
        <v>28.326183014360044</v>
      </c>
      <c r="AD449" s="14" t="str">
        <f>IFERROR(VLOOKUP($A449,'Harce M'!$K$6:$Q$26,7,0),"")</f>
        <v/>
      </c>
      <c r="AE449" s="14" t="str">
        <f>IFERROR(VLOOKUP($A449,'Grassor TR150 M'!$BL$4:$BR$10,7,0),"")</f>
        <v/>
      </c>
      <c r="AF449" s="36" t="str">
        <f>IFERROR(VLOOKUP($A449,'Pazur M'!$P$3:$V$29,7,0),"")</f>
        <v/>
      </c>
      <c r="AG449" s="14" t="str">
        <f>IFERROR(VLOOKUP($A449,'Szaga TR100 M'!$J$2:$P$25,7,0),"")</f>
        <v/>
      </c>
      <c r="AH449" s="36" t="str">
        <f>IFERROR(VLOOKUP($A449,'Odyseja M'!$G$2:$M$15,7,0),"")</f>
        <v/>
      </c>
      <c r="AI449" s="36" t="str">
        <f>IFERROR(VLOOKUP($A449,'Trudy M'!$K$2:$Q$18,7,0),"")</f>
        <v/>
      </c>
      <c r="AJ449" s="14" t="str">
        <f>IFERROR(VLOOKUP($A449,'H52 100 M'!$AC$6:$AI$201,7,0),"")</f>
        <v/>
      </c>
      <c r="AK449" s="14" t="str">
        <f>IFERROR(VLOOKUP($A449,'Azymut Orient M'!$O$2:$U$23,7,0),"")</f>
        <v/>
      </c>
      <c r="AL449" s="14" t="str">
        <f>IFERROR(VLOOKUP($A449,'Masakra TR100 M'!$AB$5:$AH$14,7,0),"")</f>
        <v/>
      </c>
      <c r="AM449" s="501">
        <f>MIN(COUNT(F449:W449)+MIN(COUNT(Z449:AL449)/2,2),6)</f>
        <v>0.5</v>
      </c>
      <c r="AN449" s="15">
        <f>COUNTIF(F449:W449,"=100")</f>
        <v>0</v>
      </c>
      <c r="AO449" s="15">
        <f>COUNTIF(Z449:AL449,"=50")</f>
        <v>0</v>
      </c>
    </row>
    <row r="450" spans="1:41">
      <c r="A450">
        <v>259</v>
      </c>
      <c r="B450" s="40" t="str">
        <f>VLOOKUP($A450,id!$C:$H,6,0)</f>
        <v>Cieślik Rafał</v>
      </c>
      <c r="C450" s="40" t="str">
        <f>VLOOKUP($A450,id!$C:$H,4,0)</f>
        <v>Tańczący z kompasem</v>
      </c>
      <c r="D450" s="2">
        <f>IF(E449=E450,D449,ROW(B448))</f>
        <v>448</v>
      </c>
      <c r="E450" s="11">
        <f>LARGE(F450:Y450,1)+LARGE(F450:Y450,2)+IFERROR(LARGE(F450:Y450,3),0)+IFERROR(LARGE(F450:Y450,4),0)+IFERROR(LARGE(F450:Y450,5),0)+IFERROR(LARGE(F450:Y450,6),0)</f>
        <v>28.322611774341848</v>
      </c>
      <c r="F450" s="14"/>
      <c r="G450" s="14" t="str">
        <f>IFERROR(VLOOKUP($A450,'Złoto M'!AO:AU,7,0),"")</f>
        <v/>
      </c>
      <c r="H450" s="14" t="str">
        <f>IFERROR(VLOOKUP($A450,'H51 200 M'!$AL$6:$AS$99,7,0),"")</f>
        <v/>
      </c>
      <c r="I450" s="14" t="str">
        <f>IFERROR(VLOOKUP($A450,'Dymno M'!$BD$3:$BJ$49,7,0),"")</f>
        <v/>
      </c>
      <c r="J450" s="37" t="str">
        <f>IFERROR(VLOOKUP($A450,'X Kompas M'!$L$2:$R$29,7,0),"")</f>
        <v/>
      </c>
      <c r="K450" s="16" t="str">
        <f>IFERROR(VLOOKUP($A450,'Dukty M'!$BH$2:$BN$42,7,0),"")</f>
        <v/>
      </c>
      <c r="L450" s="14" t="str">
        <f>IFERROR(VLOOKUP($A450,'Tropy M'!$O$2:$U$49,7,0),"")</f>
        <v/>
      </c>
      <c r="M450" s="14" t="str">
        <f>IFERROR(VLOOKUP($A450,'Grassor TR300 M'!$CR$4:$CX$37,7,0),"")</f>
        <v/>
      </c>
      <c r="N450" s="14" t="str">
        <f>IFERROR(VLOOKUP($A450,'BO M'!$S$4:$Y$46,7,0),"")</f>
        <v/>
      </c>
      <c r="O450" s="14" t="str">
        <f>IFERROR(VLOOKUP($A450,'Szaga TR150 M'!$J$2:$P$22,7,0),"")</f>
        <v/>
      </c>
      <c r="P450" s="14" t="str">
        <f>IFERROR(VLOOKUP($A450,'Rajd Konwalii M'!$L$2:$R$48,7,0),"")</f>
        <v/>
      </c>
      <c r="Q450" s="14" t="str">
        <f>IFERROR(VLOOKUP($A450,'Korno M'!$BE$1:$BK$53,7,0),"")</f>
        <v/>
      </c>
      <c r="R450" s="14" t="str">
        <f>IFERROR(VLOOKUP($A450,'Abentojra M'!$J$1:$P$48,7,0),"")</f>
        <v/>
      </c>
      <c r="S450" s="14" t="str">
        <f>IFERROR(VLOOKUP($A450,'Mordownik M'!$P$5:$V$54,7,0),"")</f>
        <v/>
      </c>
      <c r="T450" s="14" t="str">
        <f>IFERROR(VLOOKUP($A450,'XI Kompas M'!$M$1:$S$35,7,0),"")</f>
        <v/>
      </c>
      <c r="U450" s="14" t="str">
        <f>IFERROR(VLOOKUP($A450,'H52 200 M'!$AL$6:$AR$102,7,0),"")</f>
        <v/>
      </c>
      <c r="V450" s="14" t="str">
        <f>IFERROR(VLOOKUP($A450,'XII Szago M'!$AH$2:$AN$67,7,0),"")</f>
        <v/>
      </c>
      <c r="W450" s="14" t="str">
        <f>IFERROR(VLOOKUP($A450,'Masakra TR200 M'!$AN$5:$AT$34,7,0),"")</f>
        <v/>
      </c>
      <c r="X450" s="10">
        <f>IFERROR(LARGE(Z450:AL450,1),0)+IFERROR(LARGE(Z450:AL450,2),0)</f>
        <v>28.322611774341848</v>
      </c>
      <c r="Y450" s="10">
        <f>IFERROR(LARGE(Z450:AL450,3),0)+IFERROR(LARGE(Z450:AL450,4),0)</f>
        <v>0</v>
      </c>
      <c r="Z450" s="14" t="str">
        <f>IFERROR(VLOOKUP(A450,'Wiosenne 360 M'!$L$2:$R$18,7,0),"")</f>
        <v/>
      </c>
      <c r="AA450" s="36"/>
      <c r="AB450" s="36"/>
      <c r="AC450" s="14">
        <f>IFERROR(VLOOKUP($A450,'H51 100 M'!$AC$6:$AJ$153,7,0),"")</f>
        <v>28.322611774341848</v>
      </c>
      <c r="AD450" s="14" t="str">
        <f>IFERROR(VLOOKUP($A450,'Harce M'!$K$6:$Q$26,7,0),"")</f>
        <v/>
      </c>
      <c r="AE450" s="14" t="str">
        <f>IFERROR(VLOOKUP($A450,'Grassor TR150 M'!$BL$4:$BR$10,7,0),"")</f>
        <v/>
      </c>
      <c r="AF450" s="36" t="str">
        <f>IFERROR(VLOOKUP($A450,'Pazur M'!$P$3:$V$29,7,0),"")</f>
        <v/>
      </c>
      <c r="AG450" s="14" t="str">
        <f>IFERROR(VLOOKUP($A450,'Szaga TR100 M'!$J$2:$P$25,7,0),"")</f>
        <v/>
      </c>
      <c r="AH450" s="36" t="str">
        <f>IFERROR(VLOOKUP($A450,'Odyseja M'!$G$2:$M$15,7,0),"")</f>
        <v/>
      </c>
      <c r="AI450" s="36" t="str">
        <f>IFERROR(VLOOKUP($A450,'Trudy M'!$K$2:$Q$18,7,0),"")</f>
        <v/>
      </c>
      <c r="AJ450" s="14" t="str">
        <f>IFERROR(VLOOKUP($A450,'H52 100 M'!$AC$6:$AI$201,7,0),"")</f>
        <v/>
      </c>
      <c r="AK450" s="14" t="str">
        <f>IFERROR(VLOOKUP($A450,'Azymut Orient M'!$O$2:$U$23,7,0),"")</f>
        <v/>
      </c>
      <c r="AL450" s="14" t="str">
        <f>IFERROR(VLOOKUP($A450,'Masakra TR100 M'!$AB$5:$AH$14,7,0),"")</f>
        <v/>
      </c>
      <c r="AM450" s="501">
        <f>MIN(COUNT(F450:W450)+MIN(COUNT(Z450:AL450)/2,2),6)</f>
        <v>0.5</v>
      </c>
      <c r="AN450" s="15">
        <f>COUNTIF(F450:W450,"=100")</f>
        <v>0</v>
      </c>
      <c r="AO450" s="15">
        <f>COUNTIF(Z450:AL450,"=50")</f>
        <v>0</v>
      </c>
    </row>
    <row r="451" spans="1:41">
      <c r="A451">
        <v>260</v>
      </c>
      <c r="B451" s="40" t="str">
        <f>VLOOKUP($A451,id!$C:$H,6,0)</f>
        <v>Nowak Adam</v>
      </c>
      <c r="C451" s="40" t="str">
        <f>VLOOKUP($A451,id!$C:$H,4,0)</f>
        <v>tańczący z kompasem</v>
      </c>
      <c r="D451" s="2">
        <f>IF(E450=E451,D450,ROW(B449))</f>
        <v>449</v>
      </c>
      <c r="E451" s="11">
        <f>LARGE(F451:Y451,1)+LARGE(F451:Y451,2)+IFERROR(LARGE(F451:Y451,3),0)+IFERROR(LARGE(F451:Y451,4),0)+IFERROR(LARGE(F451:Y451,5),0)+IFERROR(LARGE(F451:Y451,6),0)</f>
        <v>28.293183367901253</v>
      </c>
      <c r="F451" s="14"/>
      <c r="G451" s="14" t="str">
        <f>IFERROR(VLOOKUP($A451,'Złoto M'!AO:AU,7,0),"")</f>
        <v/>
      </c>
      <c r="H451" s="14" t="str">
        <f>IFERROR(VLOOKUP($A451,'H51 200 M'!$AL$6:$AS$99,7,0),"")</f>
        <v/>
      </c>
      <c r="I451" s="14" t="str">
        <f>IFERROR(VLOOKUP($A451,'Dymno M'!$BD$3:$BJ$49,7,0),"")</f>
        <v/>
      </c>
      <c r="J451" s="37" t="str">
        <f>IFERROR(VLOOKUP($A451,'X Kompas M'!$L$2:$R$29,7,0),"")</f>
        <v/>
      </c>
      <c r="K451" s="16" t="str">
        <f>IFERROR(VLOOKUP($A451,'Dukty M'!$BH$2:$BN$42,7,0),"")</f>
        <v/>
      </c>
      <c r="L451" s="14" t="str">
        <f>IFERROR(VLOOKUP($A451,'Tropy M'!$O$2:$U$49,7,0),"")</f>
        <v/>
      </c>
      <c r="M451" s="14" t="str">
        <f>IFERROR(VLOOKUP($A451,'Grassor TR300 M'!$CR$4:$CX$37,7,0),"")</f>
        <v/>
      </c>
      <c r="N451" s="14" t="str">
        <f>IFERROR(VLOOKUP($A451,'BO M'!$S$4:$Y$46,7,0),"")</f>
        <v/>
      </c>
      <c r="O451" s="14" t="str">
        <f>IFERROR(VLOOKUP($A451,'Szaga TR150 M'!$J$2:$P$22,7,0),"")</f>
        <v/>
      </c>
      <c r="P451" s="14" t="str">
        <f>IFERROR(VLOOKUP($A451,'Rajd Konwalii M'!$L$2:$R$48,7,0),"")</f>
        <v/>
      </c>
      <c r="Q451" s="14" t="str">
        <f>IFERROR(VLOOKUP($A451,'Korno M'!$BE$1:$BK$53,7,0),"")</f>
        <v/>
      </c>
      <c r="R451" s="14" t="str">
        <f>IFERROR(VLOOKUP($A451,'Abentojra M'!$J$1:$P$48,7,0),"")</f>
        <v/>
      </c>
      <c r="S451" s="14" t="str">
        <f>IFERROR(VLOOKUP($A451,'Mordownik M'!$P$5:$V$54,7,0),"")</f>
        <v/>
      </c>
      <c r="T451" s="14" t="str">
        <f>IFERROR(VLOOKUP($A451,'XI Kompas M'!$M$1:$S$35,7,0),"")</f>
        <v/>
      </c>
      <c r="U451" s="14" t="str">
        <f>IFERROR(VLOOKUP($A451,'H52 200 M'!$AL$6:$AR$102,7,0),"")</f>
        <v/>
      </c>
      <c r="V451" s="14" t="str">
        <f>IFERROR(VLOOKUP($A451,'XII Szago M'!$AH$2:$AN$67,7,0),"")</f>
        <v/>
      </c>
      <c r="W451" s="14" t="str">
        <f>IFERROR(VLOOKUP($A451,'Masakra TR200 M'!$AN$5:$AT$34,7,0),"")</f>
        <v/>
      </c>
      <c r="X451" s="10">
        <f>IFERROR(LARGE(Z451:AL451,1),0)+IFERROR(LARGE(Z451:AL451,2),0)</f>
        <v>28.293183367901253</v>
      </c>
      <c r="Y451" s="10">
        <f>IFERROR(LARGE(Z451:AL451,3),0)+IFERROR(LARGE(Z451:AL451,4),0)</f>
        <v>0</v>
      </c>
      <c r="Z451" s="14" t="str">
        <f>IFERROR(VLOOKUP(A451,'Wiosenne 360 M'!$L$2:$R$18,7,0),"")</f>
        <v/>
      </c>
      <c r="AA451" s="36"/>
      <c r="AB451" s="36"/>
      <c r="AC451" s="14">
        <f>IFERROR(VLOOKUP($A451,'H51 100 M'!$AC$6:$AJ$153,7,0),"")</f>
        <v>28.293183367901253</v>
      </c>
      <c r="AD451" s="14" t="str">
        <f>IFERROR(VLOOKUP($A451,'Harce M'!$K$6:$Q$26,7,0),"")</f>
        <v/>
      </c>
      <c r="AE451" s="14" t="str">
        <f>IFERROR(VLOOKUP($A451,'Grassor TR150 M'!$BL$4:$BR$10,7,0),"")</f>
        <v/>
      </c>
      <c r="AF451" s="36" t="str">
        <f>IFERROR(VLOOKUP($A451,'Pazur M'!$P$3:$V$29,7,0),"")</f>
        <v/>
      </c>
      <c r="AG451" s="14" t="str">
        <f>IFERROR(VLOOKUP($A451,'Szaga TR100 M'!$J$2:$P$25,7,0),"")</f>
        <v/>
      </c>
      <c r="AH451" s="36" t="str">
        <f>IFERROR(VLOOKUP($A451,'Odyseja M'!$G$2:$M$15,7,0),"")</f>
        <v/>
      </c>
      <c r="AI451" s="36" t="str">
        <f>IFERROR(VLOOKUP($A451,'Trudy M'!$K$2:$Q$18,7,0),"")</f>
        <v/>
      </c>
      <c r="AJ451" s="14" t="str">
        <f>IFERROR(VLOOKUP($A451,'H52 100 M'!$AC$6:$AI$201,7,0),"")</f>
        <v/>
      </c>
      <c r="AK451" s="14" t="str">
        <f>IFERROR(VLOOKUP($A451,'Azymut Orient M'!$O$2:$U$23,7,0),"")</f>
        <v/>
      </c>
      <c r="AL451" s="14" t="str">
        <f>IFERROR(VLOOKUP($A451,'Masakra TR100 M'!$AB$5:$AH$14,7,0),"")</f>
        <v/>
      </c>
      <c r="AM451" s="501">
        <f>MIN(COUNT(F451:W451)+MIN(COUNT(Z451:AL451)/2,2),6)</f>
        <v>0.5</v>
      </c>
      <c r="AN451" s="15">
        <f>COUNTIF(F451:W451,"=100")</f>
        <v>0</v>
      </c>
      <c r="AO451" s="15">
        <f>COUNTIF(Z451:AL451,"=50")</f>
        <v>0</v>
      </c>
    </row>
    <row r="452" spans="1:41">
      <c r="A452">
        <v>392</v>
      </c>
      <c r="B452" s="40" t="str">
        <f>VLOOKUP($A452,id!$C:$H,6,0)</f>
        <v>SERWACKI KRZYSZTOF</v>
      </c>
      <c r="C452" s="40">
        <f>VLOOKUP($A452,id!$C:$H,4,0)</f>
        <v>0</v>
      </c>
      <c r="D452" s="2">
        <f>IF(E451=E452,D451,ROW(B450))</f>
        <v>450</v>
      </c>
      <c r="E452" s="11">
        <f>LARGE(F452:Y452,1)+LARGE(F452:Y452,2)+IFERROR(LARGE(F452:Y452,3),0)+IFERROR(LARGE(F452:Y452,4),0)+IFERROR(LARGE(F452:Y452,5),0)+IFERROR(LARGE(F452:Y452,6),0)</f>
        <v>27.908906245529693</v>
      </c>
      <c r="F452" s="14"/>
      <c r="G452" s="14"/>
      <c r="H452" s="14"/>
      <c r="I452" s="14">
        <f>IFERROR(VLOOKUP($A452,'Dymno M'!$BD$3:$BJ$49,7,0),"")</f>
        <v>27.908906245529693</v>
      </c>
      <c r="J452" s="37" t="str">
        <f>IFERROR(VLOOKUP($A452,'X Kompas M'!$L$2:$R$29,7,0),"")</f>
        <v/>
      </c>
      <c r="K452" s="16" t="str">
        <f>IFERROR(VLOOKUP($A452,'Dukty M'!$BH$2:$BN$42,7,0),"")</f>
        <v/>
      </c>
      <c r="L452" s="14" t="str">
        <f>IFERROR(VLOOKUP($A452,'Tropy M'!$O$2:$U$49,7,0),"")</f>
        <v/>
      </c>
      <c r="M452" s="14" t="str">
        <f>IFERROR(VLOOKUP($A452,'Grassor TR300 M'!$CR$4:$CX$37,7,0),"")</f>
        <v/>
      </c>
      <c r="N452" s="14" t="str">
        <f>IFERROR(VLOOKUP($A452,'BO M'!$S$4:$Y$46,7,0),"")</f>
        <v/>
      </c>
      <c r="O452" s="14" t="str">
        <f>IFERROR(VLOOKUP($A452,'Szaga TR150 M'!$J$2:$P$22,7,0),"")</f>
        <v/>
      </c>
      <c r="P452" s="14" t="str">
        <f>IFERROR(VLOOKUP($A452,'Rajd Konwalii M'!$L$2:$R$48,7,0),"")</f>
        <v/>
      </c>
      <c r="Q452" s="14" t="str">
        <f>IFERROR(VLOOKUP($A452,'Korno M'!$BE$1:$BK$53,7,0),"")</f>
        <v/>
      </c>
      <c r="R452" s="14" t="str">
        <f>IFERROR(VLOOKUP($A452,'Abentojra M'!$J$1:$P$48,7,0),"")</f>
        <v/>
      </c>
      <c r="S452" s="14" t="str">
        <f>IFERROR(VLOOKUP($A452,'Mordownik M'!$P$5:$V$54,7,0),"")</f>
        <v/>
      </c>
      <c r="T452" s="14" t="str">
        <f>IFERROR(VLOOKUP($A452,'XI Kompas M'!$M$1:$S$35,7,0),"")</f>
        <v/>
      </c>
      <c r="U452" s="14" t="str">
        <f>IFERROR(VLOOKUP($A452,'H52 200 M'!$AL$6:$AR$102,7,0),"")</f>
        <v/>
      </c>
      <c r="V452" s="14" t="str">
        <f>IFERROR(VLOOKUP($A452,'XII Szago M'!$AH$2:$AN$67,7,0),"")</f>
        <v/>
      </c>
      <c r="W452" s="14" t="str">
        <f>IFERROR(VLOOKUP($A452,'Masakra TR200 M'!$AN$5:$AT$34,7,0),"")</f>
        <v/>
      </c>
      <c r="X452" s="10">
        <f>IFERROR(LARGE(Z452:AL452,1),0)+IFERROR(LARGE(Z452:AL452,2),0)</f>
        <v>0</v>
      </c>
      <c r="Y452" s="10">
        <f>IFERROR(LARGE(Z452:AL452,3),0)+IFERROR(LARGE(Z452:AL452,4),0)</f>
        <v>0</v>
      </c>
      <c r="Z452" s="14"/>
      <c r="AA452" s="36"/>
      <c r="AB452" s="36"/>
      <c r="AC452" s="14"/>
      <c r="AD452" s="14" t="str">
        <f>IFERROR(VLOOKUP($A452,'Harce M'!$K$6:$Q$26,7,0),"")</f>
        <v/>
      </c>
      <c r="AE452" s="14" t="str">
        <f>IFERROR(VLOOKUP($A452,'Grassor TR150 M'!$BL$4:$BR$10,7,0),"")</f>
        <v/>
      </c>
      <c r="AF452" s="36" t="str">
        <f>IFERROR(VLOOKUP($A452,'Pazur M'!$P$3:$V$29,7,0),"")</f>
        <v/>
      </c>
      <c r="AG452" s="14" t="str">
        <f>IFERROR(VLOOKUP($A452,'Szaga TR100 M'!$J$2:$P$25,7,0),"")</f>
        <v/>
      </c>
      <c r="AH452" s="36" t="str">
        <f>IFERROR(VLOOKUP($A452,'Odyseja M'!$G$2:$M$15,7,0),"")</f>
        <v/>
      </c>
      <c r="AI452" s="36" t="str">
        <f>IFERROR(VLOOKUP($A452,'Trudy M'!$K$2:$Q$18,7,0),"")</f>
        <v/>
      </c>
      <c r="AJ452" s="14" t="str">
        <f>IFERROR(VLOOKUP($A452,'H52 100 M'!$AC$6:$AI$201,7,0),"")</f>
        <v/>
      </c>
      <c r="AK452" s="14" t="str">
        <f>IFERROR(VLOOKUP($A452,'Azymut Orient M'!$O$2:$U$23,7,0),"")</f>
        <v/>
      </c>
      <c r="AL452" s="14" t="str">
        <f>IFERROR(VLOOKUP($A452,'Masakra TR100 M'!$AB$5:$AH$14,7,0),"")</f>
        <v/>
      </c>
      <c r="AM452" s="501">
        <f>MIN(COUNT(F452:W452)+MIN(COUNT(Z452:AL452)/2,2),6)</f>
        <v>1</v>
      </c>
      <c r="AN452" s="15">
        <f>COUNTIF(F452:W452,"=100")</f>
        <v>0</v>
      </c>
      <c r="AO452" s="15">
        <f>COUNTIF(Z452:AL452,"=50")</f>
        <v>0</v>
      </c>
    </row>
    <row r="453" spans="1:41">
      <c r="A453">
        <v>51</v>
      </c>
      <c r="B453" s="40" t="str">
        <f>VLOOKUP($A453,id!$C:$H,6,0)</f>
        <v>Rapp Piotr</v>
      </c>
      <c r="C453" s="40">
        <f>VLOOKUP($A453,id!$C:$H,4,0)</f>
        <v>0</v>
      </c>
      <c r="D453" s="2">
        <f>IF(E452=E453,D452,ROW(B451))</f>
        <v>451</v>
      </c>
      <c r="E453" s="11">
        <f>LARGE(F453:Y453,1)+LARGE(F453:Y453,2)+IFERROR(LARGE(F453:Y453,3),0)+IFERROR(LARGE(F453:Y453,4),0)+IFERROR(LARGE(F453:Y453,5),0)+IFERROR(LARGE(F453:Y453,6),0)</f>
        <v>27.847134481808094</v>
      </c>
      <c r="F453" s="14">
        <f>IFERROR(VLOOKUP(A453,'Róża M'!I:Q,7,0),"")</f>
        <v>27.847134481808094</v>
      </c>
      <c r="G453" s="14" t="str">
        <f>IFERROR(VLOOKUP($A453,'Złoto M'!AO:AU,7,0),"")</f>
        <v/>
      </c>
      <c r="H453" s="14" t="str">
        <f>IFERROR(VLOOKUP($A453,'H51 200 M'!$AL$6:$AS$99,7,0),"")</f>
        <v/>
      </c>
      <c r="I453" s="14" t="str">
        <f>IFERROR(VLOOKUP($A453,'Dymno M'!$BD$3:$BJ$49,7,0),"")</f>
        <v/>
      </c>
      <c r="J453" s="37" t="str">
        <f>IFERROR(VLOOKUP($A453,'X Kompas M'!$L$2:$R$29,7,0),"")</f>
        <v/>
      </c>
      <c r="K453" s="16" t="str">
        <f>IFERROR(VLOOKUP($A453,'Dukty M'!$BH$2:$BN$42,7,0),"")</f>
        <v/>
      </c>
      <c r="L453" s="14" t="str">
        <f>IFERROR(VLOOKUP($A453,'Tropy M'!$O$2:$U$49,7,0),"")</f>
        <v/>
      </c>
      <c r="M453" s="14" t="str">
        <f>IFERROR(VLOOKUP($A453,'Grassor TR300 M'!$CR$4:$CX$37,7,0),"")</f>
        <v/>
      </c>
      <c r="N453" s="14" t="str">
        <f>IFERROR(VLOOKUP($A453,'BO M'!$S$4:$Y$46,7,0),"")</f>
        <v/>
      </c>
      <c r="O453" s="14" t="str">
        <f>IFERROR(VLOOKUP($A453,'Szaga TR150 M'!$J$2:$P$22,7,0),"")</f>
        <v/>
      </c>
      <c r="P453" s="14" t="str">
        <f>IFERROR(VLOOKUP($A453,'Rajd Konwalii M'!$L$2:$R$48,7,0),"")</f>
        <v/>
      </c>
      <c r="Q453" s="14" t="str">
        <f>IFERROR(VLOOKUP($A453,'Korno M'!$BE$1:$BK$53,7,0),"")</f>
        <v/>
      </c>
      <c r="R453" s="14" t="str">
        <f>IFERROR(VLOOKUP($A453,'Abentojra M'!$J$1:$P$48,7,0),"")</f>
        <v/>
      </c>
      <c r="S453" s="14" t="str">
        <f>IFERROR(VLOOKUP($A453,'Mordownik M'!$P$5:$V$54,7,0),"")</f>
        <v/>
      </c>
      <c r="T453" s="14" t="str">
        <f>IFERROR(VLOOKUP($A453,'XI Kompas M'!$M$1:$S$35,7,0),"")</f>
        <v/>
      </c>
      <c r="U453" s="14" t="str">
        <f>IFERROR(VLOOKUP($A453,'H52 200 M'!$AL$6:$AR$102,7,0),"")</f>
        <v/>
      </c>
      <c r="V453" s="14" t="str">
        <f>IFERROR(VLOOKUP($A453,'XII Szago M'!$AH$2:$AN$67,7,0),"")</f>
        <v/>
      </c>
      <c r="W453" s="14" t="str">
        <f>IFERROR(VLOOKUP($A453,'Masakra TR200 M'!$AN$5:$AT$34,7,0),"")</f>
        <v/>
      </c>
      <c r="X453" s="10">
        <f>IFERROR(LARGE(Z453:AL453,1),0)+IFERROR(LARGE(Z453:AL453,2),0)</f>
        <v>0</v>
      </c>
      <c r="Y453" s="10">
        <f>IFERROR(LARGE(Z453:AL453,3),0)+IFERROR(LARGE(Z453:AL453,4),0)</f>
        <v>0</v>
      </c>
      <c r="Z453" s="14" t="str">
        <f>IFERROR(VLOOKUP(A453,'Wiosenne 360 M'!$L$2:$R$18,7,0),"")</f>
        <v/>
      </c>
      <c r="AA453" s="36" t="str">
        <f>IFERROR(VLOOKUP(A453,'NMnO M'!$AX$5:$BD$43,7,0),"")</f>
        <v/>
      </c>
      <c r="AB453" s="36" t="str">
        <f>IFERROR(VLOOKUP(A453,'XI Szago M'!$J$3:$Q$50,7,0),"")</f>
        <v/>
      </c>
      <c r="AC453" s="14" t="str">
        <f>IFERROR(VLOOKUP($A453,'H51 100 M'!$AC$6:$AJ$153,7,0),"")</f>
        <v/>
      </c>
      <c r="AD453" s="14" t="str">
        <f>IFERROR(VLOOKUP($A453,'Harce M'!$K$6:$Q$26,7,0),"")</f>
        <v/>
      </c>
      <c r="AE453" s="14" t="str">
        <f>IFERROR(VLOOKUP($A453,'Grassor TR150 M'!$BL$4:$BR$10,7,0),"")</f>
        <v/>
      </c>
      <c r="AF453" s="36" t="str">
        <f>IFERROR(VLOOKUP($A453,'Pazur M'!$P$3:$V$29,7,0),"")</f>
        <v/>
      </c>
      <c r="AG453" s="14" t="str">
        <f>IFERROR(VLOOKUP($A453,'Szaga TR100 M'!$J$2:$P$25,7,0),"")</f>
        <v/>
      </c>
      <c r="AH453" s="36" t="str">
        <f>IFERROR(VLOOKUP($A453,'Odyseja M'!$G$2:$M$15,7,0),"")</f>
        <v/>
      </c>
      <c r="AI453" s="36" t="str">
        <f>IFERROR(VLOOKUP($A453,'Trudy M'!$K$2:$Q$18,7,0),"")</f>
        <v/>
      </c>
      <c r="AJ453" s="14" t="str">
        <f>IFERROR(VLOOKUP($A453,'H52 100 M'!$AC$6:$AI$201,7,0),"")</f>
        <v/>
      </c>
      <c r="AK453" s="14" t="str">
        <f>IFERROR(VLOOKUP($A453,'Azymut Orient M'!$O$2:$U$23,7,0),"")</f>
        <v/>
      </c>
      <c r="AL453" s="14" t="str">
        <f>IFERROR(VLOOKUP($A453,'Masakra TR100 M'!$AB$5:$AH$14,7,0),"")</f>
        <v/>
      </c>
      <c r="AM453" s="501">
        <f>MIN(COUNT(F453:W453)+MIN(COUNT(Z453:AL453)/2,2),6)</f>
        <v>1</v>
      </c>
      <c r="AN453" s="15">
        <f>COUNTIF(F453:W453,"=100")</f>
        <v>0</v>
      </c>
      <c r="AO453" s="15">
        <f>COUNTIF(Z453:AL453,"=50")</f>
        <v>0</v>
      </c>
    </row>
    <row r="454" spans="1:41">
      <c r="A454">
        <v>478</v>
      </c>
      <c r="B454" s="40" t="str">
        <f>VLOOKUP($A454,id!$C:$H,6,0)</f>
        <v>Tomasiewicz Rafał</v>
      </c>
      <c r="C454" s="40">
        <f>VLOOKUP($A454,id!$C:$H,4,0)</f>
        <v>0</v>
      </c>
      <c r="D454" s="2">
        <f>IF(E453=E454,D453,ROW(B452))</f>
        <v>452</v>
      </c>
      <c r="E454" s="11">
        <f>LARGE(F454:Y454,1)+LARGE(F454:Y454,2)+IFERROR(LARGE(F454:Y454,3),0)+IFERROR(LARGE(F454:Y454,4),0)+IFERROR(LARGE(F454:Y454,5),0)+IFERROR(LARGE(F454:Y454,6),0)</f>
        <v>27.79720279720279</v>
      </c>
      <c r="F454" s="14"/>
      <c r="G454" s="14"/>
      <c r="H454" s="14"/>
      <c r="I454" s="14"/>
      <c r="J454" s="37"/>
      <c r="K454" s="16"/>
      <c r="L454" s="14"/>
      <c r="M454" s="14"/>
      <c r="N454" s="14"/>
      <c r="O454" s="14" t="str">
        <f>IFERROR(VLOOKUP($A454,'Szaga TR150 M'!$J$2:$P$22,7,0),"")</f>
        <v/>
      </c>
      <c r="P454" s="14" t="str">
        <f>IFERROR(VLOOKUP($A454,'Rajd Konwalii M'!$L$2:$R$48,7,0),"")</f>
        <v/>
      </c>
      <c r="Q454" s="14" t="str">
        <f>IFERROR(VLOOKUP($A454,'Korno M'!$BE$1:$BK$53,7,0),"")</f>
        <v/>
      </c>
      <c r="R454" s="14" t="str">
        <f>IFERROR(VLOOKUP($A454,'Abentojra M'!$J$1:$P$48,7,0),"")</f>
        <v/>
      </c>
      <c r="S454" s="14" t="str">
        <f>IFERROR(VLOOKUP($A454,'Mordownik M'!$P$5:$V$54,7,0),"")</f>
        <v/>
      </c>
      <c r="T454" s="14" t="str">
        <f>IFERROR(VLOOKUP($A454,'XI Kompas M'!$M$1:$S$35,7,0),"")</f>
        <v/>
      </c>
      <c r="U454" s="14" t="str">
        <f>IFERROR(VLOOKUP($A454,'H52 200 M'!$AL$6:$AR$102,7,0),"")</f>
        <v/>
      </c>
      <c r="V454" s="14" t="str">
        <f>IFERROR(VLOOKUP($A454,'XII Szago M'!$AH$2:$AN$67,7,0),"")</f>
        <v/>
      </c>
      <c r="W454" s="14" t="str">
        <f>IFERROR(VLOOKUP($A454,'Masakra TR200 M'!$AN$5:$AT$34,7,0),"")</f>
        <v/>
      </c>
      <c r="X454" s="10">
        <f>IFERROR(LARGE(Z454:AL454,1),0)+IFERROR(LARGE(Z454:AL454,2),0)</f>
        <v>27.79720279720279</v>
      </c>
      <c r="Y454" s="10">
        <f>IFERROR(LARGE(Z454:AL454,3),0)+IFERROR(LARGE(Z454:AL454,4),0)</f>
        <v>0</v>
      </c>
      <c r="Z454" s="14"/>
      <c r="AA454" s="36"/>
      <c r="AB454" s="36"/>
      <c r="AC454" s="14"/>
      <c r="AD454" s="14"/>
      <c r="AE454" s="14"/>
      <c r="AF454" s="36"/>
      <c r="AG454" s="14">
        <f>IFERROR(VLOOKUP($A454,'Szaga TR100 M'!$J$2:$P$25,7,0),"")</f>
        <v>27.79720279720279</v>
      </c>
      <c r="AH454" s="36" t="str">
        <f>IFERROR(VLOOKUP($A454,'Odyseja M'!$G$2:$M$15,7,0),"")</f>
        <v/>
      </c>
      <c r="AI454" s="36" t="str">
        <f>IFERROR(VLOOKUP($A454,'Trudy M'!$K$2:$Q$18,7,0),"")</f>
        <v/>
      </c>
      <c r="AJ454" s="14" t="str">
        <f>IFERROR(VLOOKUP($A454,'H52 100 M'!$AC$6:$AI$201,7,0),"")</f>
        <v/>
      </c>
      <c r="AK454" s="14" t="str">
        <f>IFERROR(VLOOKUP($A454,'Azymut Orient M'!$O$2:$U$23,7,0),"")</f>
        <v/>
      </c>
      <c r="AL454" s="14" t="str">
        <f>IFERROR(VLOOKUP($A454,'Masakra TR100 M'!$AB$5:$AH$14,7,0),"")</f>
        <v/>
      </c>
      <c r="AM454" s="501">
        <f>MIN(COUNT(F454:W454)+MIN(COUNT(Z454:AL454)/2,2),6)</f>
        <v>0.5</v>
      </c>
      <c r="AN454" s="15">
        <f>COUNTIF(F454:W454,"=100")</f>
        <v>0</v>
      </c>
      <c r="AO454" s="15">
        <f>COUNTIF(Z454:AL454,"=50")</f>
        <v>0</v>
      </c>
    </row>
    <row r="455" spans="1:41">
      <c r="A455">
        <v>479</v>
      </c>
      <c r="B455" s="40" t="str">
        <f>VLOOKUP($A455,id!$C:$H,6,0)</f>
        <v>Polcyn Piotr</v>
      </c>
      <c r="C455" s="40">
        <f>VLOOKUP($A455,id!$C:$H,4,0)</f>
        <v>0</v>
      </c>
      <c r="D455" s="2">
        <f>IF(E454=E455,D454,ROW(B453))</f>
        <v>452</v>
      </c>
      <c r="E455" s="11">
        <f>LARGE(F455:Y455,1)+LARGE(F455:Y455,2)+IFERROR(LARGE(F455:Y455,3),0)+IFERROR(LARGE(F455:Y455,4),0)+IFERROR(LARGE(F455:Y455,5),0)+IFERROR(LARGE(F455:Y455,6),0)</f>
        <v>27.79720279720279</v>
      </c>
      <c r="F455" s="14"/>
      <c r="G455" s="14"/>
      <c r="H455" s="14"/>
      <c r="I455" s="14"/>
      <c r="J455" s="37"/>
      <c r="K455" s="16"/>
      <c r="L455" s="14"/>
      <c r="M455" s="14"/>
      <c r="N455" s="14"/>
      <c r="O455" s="14" t="str">
        <f>IFERROR(VLOOKUP($A455,'Szaga TR150 M'!$J$2:$P$22,7,0),"")</f>
        <v/>
      </c>
      <c r="P455" s="14" t="str">
        <f>IFERROR(VLOOKUP($A455,'Rajd Konwalii M'!$L$2:$R$48,7,0),"")</f>
        <v/>
      </c>
      <c r="Q455" s="14" t="str">
        <f>IFERROR(VLOOKUP($A455,'Korno M'!$BE$1:$BK$53,7,0),"")</f>
        <v/>
      </c>
      <c r="R455" s="14" t="str">
        <f>IFERROR(VLOOKUP($A455,'Abentojra M'!$J$1:$P$48,7,0),"")</f>
        <v/>
      </c>
      <c r="S455" s="14" t="str">
        <f>IFERROR(VLOOKUP($A455,'Mordownik M'!$P$5:$V$54,7,0),"")</f>
        <v/>
      </c>
      <c r="T455" s="14" t="str">
        <f>IFERROR(VLOOKUP($A455,'XI Kompas M'!$M$1:$S$35,7,0),"")</f>
        <v/>
      </c>
      <c r="U455" s="14" t="str">
        <f>IFERROR(VLOOKUP($A455,'H52 200 M'!$AL$6:$AR$102,7,0),"")</f>
        <v/>
      </c>
      <c r="V455" s="14" t="str">
        <f>IFERROR(VLOOKUP($A455,'XII Szago M'!$AH$2:$AN$67,7,0),"")</f>
        <v/>
      </c>
      <c r="W455" s="14" t="str">
        <f>IFERROR(VLOOKUP($A455,'Masakra TR200 M'!$AN$5:$AT$34,7,0),"")</f>
        <v/>
      </c>
      <c r="X455" s="10">
        <f>IFERROR(LARGE(Z455:AL455,1),0)+IFERROR(LARGE(Z455:AL455,2),0)</f>
        <v>27.79720279720279</v>
      </c>
      <c r="Y455" s="10">
        <f>IFERROR(LARGE(Z455:AL455,3),0)+IFERROR(LARGE(Z455:AL455,4),0)</f>
        <v>0</v>
      </c>
      <c r="Z455" s="14"/>
      <c r="AA455" s="36"/>
      <c r="AB455" s="36"/>
      <c r="AC455" s="14"/>
      <c r="AD455" s="14"/>
      <c r="AE455" s="14"/>
      <c r="AF455" s="36"/>
      <c r="AG455" s="14">
        <f>IFERROR(VLOOKUP($A455,'Szaga TR100 M'!$J$2:$P$25,7,0),"")</f>
        <v>27.79720279720279</v>
      </c>
      <c r="AH455" s="36" t="str">
        <f>IFERROR(VLOOKUP($A455,'Odyseja M'!$G$2:$M$15,7,0),"")</f>
        <v/>
      </c>
      <c r="AI455" s="36" t="str">
        <f>IFERROR(VLOOKUP($A455,'Trudy M'!$K$2:$Q$18,7,0),"")</f>
        <v/>
      </c>
      <c r="AJ455" s="14" t="str">
        <f>IFERROR(VLOOKUP($A455,'H52 100 M'!$AC$6:$AI$201,7,0),"")</f>
        <v/>
      </c>
      <c r="AK455" s="14" t="str">
        <f>IFERROR(VLOOKUP($A455,'Azymut Orient M'!$O$2:$U$23,7,0),"")</f>
        <v/>
      </c>
      <c r="AL455" s="14" t="str">
        <f>IFERROR(VLOOKUP($A455,'Masakra TR100 M'!$AB$5:$AH$14,7,0),"")</f>
        <v/>
      </c>
      <c r="AM455" s="501">
        <f>MIN(COUNT(F455:W455)+MIN(COUNT(Z455:AL455)/2,2),6)</f>
        <v>0.5</v>
      </c>
      <c r="AN455" s="15">
        <f>COUNTIF(F455:W455,"=100")</f>
        <v>0</v>
      </c>
      <c r="AO455" s="15">
        <f>COUNTIF(Z455:AL455,"=50")</f>
        <v>0</v>
      </c>
    </row>
    <row r="456" spans="1:41">
      <c r="A456">
        <v>261</v>
      </c>
      <c r="B456" s="40" t="str">
        <f>VLOOKUP($A456,id!$C:$H,6,0)</f>
        <v>Tessar Romuald</v>
      </c>
      <c r="C456" s="40" t="str">
        <f>VLOOKUP($A456,id!$C:$H,4,0)</f>
        <v>Stary i Młody</v>
      </c>
      <c r="D456" s="2">
        <f>IF(E455=E456,D455,ROW(B454))</f>
        <v>454</v>
      </c>
      <c r="E456" s="11">
        <f>LARGE(F456:Y456,1)+LARGE(F456:Y456,2)+IFERROR(LARGE(F456:Y456,3),0)+IFERROR(LARGE(F456:Y456,4),0)+IFERROR(LARGE(F456:Y456,5),0)+IFERROR(LARGE(F456:Y456,6),0)</f>
        <v>27.758965505222637</v>
      </c>
      <c r="F456" s="14"/>
      <c r="G456" s="14" t="str">
        <f>IFERROR(VLOOKUP($A456,'Złoto M'!AO:AU,7,0),"")</f>
        <v/>
      </c>
      <c r="H456" s="14" t="str">
        <f>IFERROR(VLOOKUP($A456,'H51 200 M'!$AL$6:$AS$99,7,0),"")</f>
        <v/>
      </c>
      <c r="I456" s="14" t="str">
        <f>IFERROR(VLOOKUP($A456,'Dymno M'!$BD$3:$BJ$49,7,0),"")</f>
        <v/>
      </c>
      <c r="J456" s="37" t="str">
        <f>IFERROR(VLOOKUP($A456,'X Kompas M'!$L$2:$R$29,7,0),"")</f>
        <v/>
      </c>
      <c r="K456" s="16" t="str">
        <f>IFERROR(VLOOKUP($A456,'Dukty M'!$BH$2:$BN$42,7,0),"")</f>
        <v/>
      </c>
      <c r="L456" s="14" t="str">
        <f>IFERROR(VLOOKUP($A456,'Tropy M'!$O$2:$U$49,7,0),"")</f>
        <v/>
      </c>
      <c r="M456" s="14" t="str">
        <f>IFERROR(VLOOKUP($A456,'Grassor TR300 M'!$CR$4:$CX$37,7,0),"")</f>
        <v/>
      </c>
      <c r="N456" s="14" t="str">
        <f>IFERROR(VLOOKUP($A456,'BO M'!$S$4:$Y$46,7,0),"")</f>
        <v/>
      </c>
      <c r="O456" s="14" t="str">
        <f>IFERROR(VLOOKUP($A456,'Szaga TR150 M'!$J$2:$P$22,7,0),"")</f>
        <v/>
      </c>
      <c r="P456" s="14" t="str">
        <f>IFERROR(VLOOKUP($A456,'Rajd Konwalii M'!$L$2:$R$48,7,0),"")</f>
        <v/>
      </c>
      <c r="Q456" s="14" t="str">
        <f>IFERROR(VLOOKUP($A456,'Korno M'!$BE$1:$BK$53,7,0),"")</f>
        <v/>
      </c>
      <c r="R456" s="14" t="str">
        <f>IFERROR(VLOOKUP($A456,'Abentojra M'!$J$1:$P$48,7,0),"")</f>
        <v/>
      </c>
      <c r="S456" s="14" t="str">
        <f>IFERROR(VLOOKUP($A456,'Mordownik M'!$P$5:$V$54,7,0),"")</f>
        <v/>
      </c>
      <c r="T456" s="14" t="str">
        <f>IFERROR(VLOOKUP($A456,'XI Kompas M'!$M$1:$S$35,7,0),"")</f>
        <v/>
      </c>
      <c r="U456" s="14" t="str">
        <f>IFERROR(VLOOKUP($A456,'H52 200 M'!$AL$6:$AR$102,7,0),"")</f>
        <v/>
      </c>
      <c r="V456" s="14" t="str">
        <f>IFERROR(VLOOKUP($A456,'XII Szago M'!$AH$2:$AN$67,7,0),"")</f>
        <v/>
      </c>
      <c r="W456" s="14" t="str">
        <f>IFERROR(VLOOKUP($A456,'Masakra TR200 M'!$AN$5:$AT$34,7,0),"")</f>
        <v/>
      </c>
      <c r="X456" s="10">
        <f>IFERROR(LARGE(Z456:AL456,1),0)+IFERROR(LARGE(Z456:AL456,2),0)</f>
        <v>27.758965505222637</v>
      </c>
      <c r="Y456" s="10">
        <f>IFERROR(LARGE(Z456:AL456,3),0)+IFERROR(LARGE(Z456:AL456,4),0)</f>
        <v>0</v>
      </c>
      <c r="Z456" s="14" t="str">
        <f>IFERROR(VLOOKUP(A456,'Wiosenne 360 M'!$L$2:$R$18,7,0),"")</f>
        <v/>
      </c>
      <c r="AA456" s="36"/>
      <c r="AB456" s="36"/>
      <c r="AC456" s="14">
        <f>IFERROR(VLOOKUP($A456,'H51 100 M'!$AC$6:$AJ$153,7,0),"")</f>
        <v>27.758965505222637</v>
      </c>
      <c r="AD456" s="14" t="str">
        <f>IFERROR(VLOOKUP($A456,'Harce M'!$K$6:$Q$26,7,0),"")</f>
        <v/>
      </c>
      <c r="AE456" s="14" t="str">
        <f>IFERROR(VLOOKUP($A456,'Grassor TR150 M'!$BL$4:$BR$10,7,0),"")</f>
        <v/>
      </c>
      <c r="AF456" s="36" t="str">
        <f>IFERROR(VLOOKUP($A456,'Pazur M'!$P$3:$V$29,7,0),"")</f>
        <v/>
      </c>
      <c r="AG456" s="14" t="str">
        <f>IFERROR(VLOOKUP($A456,'Szaga TR100 M'!$J$2:$P$25,7,0),"")</f>
        <v/>
      </c>
      <c r="AH456" s="36" t="str">
        <f>IFERROR(VLOOKUP($A456,'Odyseja M'!$G$2:$M$15,7,0),"")</f>
        <v/>
      </c>
      <c r="AI456" s="36" t="str">
        <f>IFERROR(VLOOKUP($A456,'Trudy M'!$K$2:$Q$18,7,0),"")</f>
        <v/>
      </c>
      <c r="AJ456" s="14" t="str">
        <f>IFERROR(VLOOKUP($A456,'H52 100 M'!$AC$6:$AI$201,7,0),"")</f>
        <v/>
      </c>
      <c r="AK456" s="14" t="str">
        <f>IFERROR(VLOOKUP($A456,'Azymut Orient M'!$O$2:$U$23,7,0),"")</f>
        <v/>
      </c>
      <c r="AL456" s="14" t="str">
        <f>IFERROR(VLOOKUP($A456,'Masakra TR100 M'!$AB$5:$AH$14,7,0),"")</f>
        <v/>
      </c>
      <c r="AM456" s="501">
        <f>MIN(COUNT(F456:W456)+MIN(COUNT(Z456:AL456)/2,2),6)</f>
        <v>0.5</v>
      </c>
      <c r="AN456" s="15">
        <f>COUNTIF(F456:W456,"=100")</f>
        <v>0</v>
      </c>
      <c r="AO456" s="15">
        <f>COUNTIF(Z456:AL456,"=50")</f>
        <v>0</v>
      </c>
    </row>
    <row r="457" spans="1:41">
      <c r="A457">
        <v>262</v>
      </c>
      <c r="B457" s="40" t="str">
        <f>VLOOKUP($A457,id!$C:$H,6,0)</f>
        <v>Tessar Michał</v>
      </c>
      <c r="C457" s="40">
        <f>VLOOKUP($A457,id!$C:$H,4,0)</f>
        <v>0</v>
      </c>
      <c r="D457" s="2">
        <f>IF(E456=E457,D456,ROW(B455))</f>
        <v>455</v>
      </c>
      <c r="E457" s="11">
        <f>LARGE(F457:Y457,1)+LARGE(F457:Y457,2)+IFERROR(LARGE(F457:Y457,3),0)+IFERROR(LARGE(F457:Y457,4),0)+IFERROR(LARGE(F457:Y457,5),0)+IFERROR(LARGE(F457:Y457,6),0)</f>
        <v>27.753607493543971</v>
      </c>
      <c r="F457" s="14"/>
      <c r="G457" s="14" t="str">
        <f>IFERROR(VLOOKUP($A457,'Złoto M'!AO:AU,7,0),"")</f>
        <v/>
      </c>
      <c r="H457" s="14" t="str">
        <f>IFERROR(VLOOKUP($A457,'H51 200 M'!$AL$6:$AS$99,7,0),"")</f>
        <v/>
      </c>
      <c r="I457" s="14" t="str">
        <f>IFERROR(VLOOKUP($A457,'Dymno M'!$BD$3:$BJ$49,7,0),"")</f>
        <v/>
      </c>
      <c r="J457" s="37" t="str">
        <f>IFERROR(VLOOKUP($A457,'X Kompas M'!$L$2:$R$29,7,0),"")</f>
        <v/>
      </c>
      <c r="K457" s="16" t="str">
        <f>IFERROR(VLOOKUP($A457,'Dukty M'!$BH$2:$BN$42,7,0),"")</f>
        <v/>
      </c>
      <c r="L457" s="14" t="str">
        <f>IFERROR(VLOOKUP($A457,'Tropy M'!$O$2:$U$49,7,0),"")</f>
        <v/>
      </c>
      <c r="M457" s="14" t="str">
        <f>IFERROR(VLOOKUP($A457,'Grassor TR300 M'!$CR$4:$CX$37,7,0),"")</f>
        <v/>
      </c>
      <c r="N457" s="14" t="str">
        <f>IFERROR(VLOOKUP($A457,'BO M'!$S$4:$Y$46,7,0),"")</f>
        <v/>
      </c>
      <c r="O457" s="14" t="str">
        <f>IFERROR(VLOOKUP($A457,'Szaga TR150 M'!$J$2:$P$22,7,0),"")</f>
        <v/>
      </c>
      <c r="P457" s="14" t="str">
        <f>IFERROR(VLOOKUP($A457,'Rajd Konwalii M'!$L$2:$R$48,7,0),"")</f>
        <v/>
      </c>
      <c r="Q457" s="14" t="str">
        <f>IFERROR(VLOOKUP($A457,'Korno M'!$BE$1:$BK$53,7,0),"")</f>
        <v/>
      </c>
      <c r="R457" s="14" t="str">
        <f>IFERROR(VLOOKUP($A457,'Abentojra M'!$J$1:$P$48,7,0),"")</f>
        <v/>
      </c>
      <c r="S457" s="14" t="str">
        <f>IFERROR(VLOOKUP($A457,'Mordownik M'!$P$5:$V$54,7,0),"")</f>
        <v/>
      </c>
      <c r="T457" s="14" t="str">
        <f>IFERROR(VLOOKUP($A457,'XI Kompas M'!$M$1:$S$35,7,0),"")</f>
        <v/>
      </c>
      <c r="U457" s="14" t="str">
        <f>IFERROR(VLOOKUP($A457,'H52 200 M'!$AL$6:$AR$102,7,0),"")</f>
        <v/>
      </c>
      <c r="V457" s="14" t="str">
        <f>IFERROR(VLOOKUP($A457,'XII Szago M'!$AH$2:$AN$67,7,0),"")</f>
        <v/>
      </c>
      <c r="W457" s="14" t="str">
        <f>IFERROR(VLOOKUP($A457,'Masakra TR200 M'!$AN$5:$AT$34,7,0),"")</f>
        <v/>
      </c>
      <c r="X457" s="10">
        <f>IFERROR(LARGE(Z457:AL457,1),0)+IFERROR(LARGE(Z457:AL457,2),0)</f>
        <v>27.753607493543971</v>
      </c>
      <c r="Y457" s="10">
        <f>IFERROR(LARGE(Z457:AL457,3),0)+IFERROR(LARGE(Z457:AL457,4),0)</f>
        <v>0</v>
      </c>
      <c r="Z457" s="14" t="str">
        <f>IFERROR(VLOOKUP(A457,'Wiosenne 360 M'!$L$2:$R$18,7,0),"")</f>
        <v/>
      </c>
      <c r="AA457" s="36"/>
      <c r="AB457" s="36"/>
      <c r="AC457" s="14">
        <f>IFERROR(VLOOKUP($A457,'H51 100 M'!$AC$6:$AJ$153,7,0),"")</f>
        <v>27.753607493543971</v>
      </c>
      <c r="AD457" s="14" t="str">
        <f>IFERROR(VLOOKUP($A457,'Harce M'!$K$6:$Q$26,7,0),"")</f>
        <v/>
      </c>
      <c r="AE457" s="14" t="str">
        <f>IFERROR(VLOOKUP($A457,'Grassor TR150 M'!$BL$4:$BR$10,7,0),"")</f>
        <v/>
      </c>
      <c r="AF457" s="36" t="str">
        <f>IFERROR(VLOOKUP($A457,'Pazur M'!$P$3:$V$29,7,0),"")</f>
        <v/>
      </c>
      <c r="AG457" s="14" t="str">
        <f>IFERROR(VLOOKUP($A457,'Szaga TR100 M'!$J$2:$P$25,7,0),"")</f>
        <v/>
      </c>
      <c r="AH457" s="36" t="str">
        <f>IFERROR(VLOOKUP($A457,'Odyseja M'!$G$2:$M$15,7,0),"")</f>
        <v/>
      </c>
      <c r="AI457" s="36" t="str">
        <f>IFERROR(VLOOKUP($A457,'Trudy M'!$K$2:$Q$18,7,0),"")</f>
        <v/>
      </c>
      <c r="AJ457" s="14" t="str">
        <f>IFERROR(VLOOKUP($A457,'H52 100 M'!$AC$6:$AI$201,7,0),"")</f>
        <v/>
      </c>
      <c r="AK457" s="14" t="str">
        <f>IFERROR(VLOOKUP($A457,'Azymut Orient M'!$O$2:$U$23,7,0),"")</f>
        <v/>
      </c>
      <c r="AL457" s="14" t="str">
        <f>IFERROR(VLOOKUP($A457,'Masakra TR100 M'!$AB$5:$AH$14,7,0),"")</f>
        <v/>
      </c>
      <c r="AM457" s="501">
        <f>MIN(COUNT(F457:W457)+MIN(COUNT(Z457:AL457)/2,2),6)</f>
        <v>0.5</v>
      </c>
      <c r="AN457" s="15">
        <f>COUNTIF(F457:W457,"=100")</f>
        <v>0</v>
      </c>
      <c r="AO457" s="15">
        <f>COUNTIF(Z457:AL457,"=50")</f>
        <v>0</v>
      </c>
    </row>
    <row r="458" spans="1:41">
      <c r="A458">
        <v>480</v>
      </c>
      <c r="B458" s="40" t="str">
        <f>VLOOKUP($A458,id!$C:$H,6,0)</f>
        <v>Tomczak Jacek</v>
      </c>
      <c r="C458" s="40">
        <f>VLOOKUP($A458,id!$C:$H,4,0)</f>
        <v>0</v>
      </c>
      <c r="D458" s="2">
        <f>IF(E457=E458,D457,ROW(B456))</f>
        <v>456</v>
      </c>
      <c r="E458" s="11">
        <f>LARGE(F458:Y458,1)+LARGE(F458:Y458,2)+IFERROR(LARGE(F458:Y458,3),0)+IFERROR(LARGE(F458:Y458,4),0)+IFERROR(LARGE(F458:Y458,5),0)+IFERROR(LARGE(F458:Y458,6),0)</f>
        <v>27.508650519031136</v>
      </c>
      <c r="F458" s="14"/>
      <c r="G458" s="14"/>
      <c r="H458" s="14"/>
      <c r="I458" s="14"/>
      <c r="J458" s="37"/>
      <c r="K458" s="16"/>
      <c r="L458" s="14"/>
      <c r="M458" s="14"/>
      <c r="N458" s="14"/>
      <c r="O458" s="14" t="str">
        <f>IFERROR(VLOOKUP($A458,'Szaga TR150 M'!$J$2:$P$22,7,0),"")</f>
        <v/>
      </c>
      <c r="P458" s="14" t="str">
        <f>IFERROR(VLOOKUP($A458,'Rajd Konwalii M'!$L$2:$R$48,7,0),"")</f>
        <v/>
      </c>
      <c r="Q458" s="14" t="str">
        <f>IFERROR(VLOOKUP($A458,'Korno M'!$BE$1:$BK$53,7,0),"")</f>
        <v/>
      </c>
      <c r="R458" s="14" t="str">
        <f>IFERROR(VLOOKUP($A458,'Abentojra M'!$J$1:$P$48,7,0),"")</f>
        <v/>
      </c>
      <c r="S458" s="14" t="str">
        <f>IFERROR(VLOOKUP($A458,'Mordownik M'!$P$5:$V$54,7,0),"")</f>
        <v/>
      </c>
      <c r="T458" s="14" t="str">
        <f>IFERROR(VLOOKUP($A458,'XI Kompas M'!$M$1:$S$35,7,0),"")</f>
        <v/>
      </c>
      <c r="U458" s="14" t="str">
        <f>IFERROR(VLOOKUP($A458,'H52 200 M'!$AL$6:$AR$102,7,0),"")</f>
        <v/>
      </c>
      <c r="V458" s="14" t="str">
        <f>IFERROR(VLOOKUP($A458,'XII Szago M'!$AH$2:$AN$67,7,0),"")</f>
        <v/>
      </c>
      <c r="W458" s="14" t="str">
        <f>IFERROR(VLOOKUP($A458,'Masakra TR200 M'!$AN$5:$AT$34,7,0),"")</f>
        <v/>
      </c>
      <c r="X458" s="10">
        <f>IFERROR(LARGE(Z458:AL458,1),0)+IFERROR(LARGE(Z458:AL458,2),0)</f>
        <v>27.508650519031136</v>
      </c>
      <c r="Y458" s="10">
        <f>IFERROR(LARGE(Z458:AL458,3),0)+IFERROR(LARGE(Z458:AL458,4),0)</f>
        <v>0</v>
      </c>
      <c r="Z458" s="14"/>
      <c r="AA458" s="36"/>
      <c r="AB458" s="36"/>
      <c r="AC458" s="14"/>
      <c r="AD458" s="14"/>
      <c r="AE458" s="14"/>
      <c r="AF458" s="36"/>
      <c r="AG458" s="14">
        <f>IFERROR(VLOOKUP($A458,'Szaga TR100 M'!$J$2:$P$25,7,0),"")</f>
        <v>27.508650519031136</v>
      </c>
      <c r="AH458" s="36" t="str">
        <f>IFERROR(VLOOKUP($A458,'Odyseja M'!$G$2:$M$15,7,0),"")</f>
        <v/>
      </c>
      <c r="AI458" s="36" t="str">
        <f>IFERROR(VLOOKUP($A458,'Trudy M'!$K$2:$Q$18,7,0),"")</f>
        <v/>
      </c>
      <c r="AJ458" s="14" t="str">
        <f>IFERROR(VLOOKUP($A458,'H52 100 M'!$AC$6:$AI$201,7,0),"")</f>
        <v/>
      </c>
      <c r="AK458" s="14" t="str">
        <f>IFERROR(VLOOKUP($A458,'Azymut Orient M'!$O$2:$U$23,7,0),"")</f>
        <v/>
      </c>
      <c r="AL458" s="14" t="str">
        <f>IFERROR(VLOOKUP($A458,'Masakra TR100 M'!$AB$5:$AH$14,7,0),"")</f>
        <v/>
      </c>
      <c r="AM458" s="501">
        <f>MIN(COUNT(F458:W458)+MIN(COUNT(Z458:AL458)/2,2),6)</f>
        <v>0.5</v>
      </c>
      <c r="AN458" s="15">
        <f>COUNTIF(F458:W458,"=100")</f>
        <v>0</v>
      </c>
      <c r="AO458" s="15">
        <f>COUNTIF(Z458:AL458,"=50")</f>
        <v>0</v>
      </c>
    </row>
    <row r="459" spans="1:41">
      <c r="A459">
        <v>683</v>
      </c>
      <c r="B459" s="40" t="str">
        <f>VLOOKUP($A459,id!$C:$H,6,0)</f>
        <v>Świątkiewicz Grzegorz</v>
      </c>
      <c r="C459" s="40">
        <f>VLOOKUP($A459,id!$C:$H,4,0)</f>
        <v>0</v>
      </c>
      <c r="D459" s="2">
        <f>IF(E458=E459,D458,ROW(B457))</f>
        <v>457</v>
      </c>
      <c r="E459" s="11">
        <f>LARGE(F459:Y459,1)+LARGE(F459:Y459,2)+IFERROR(LARGE(F459:Y459,3),0)+IFERROR(LARGE(F459:Y459,4),0)+IFERROR(LARGE(F459:Y459,5),0)+IFERROR(LARGE(F459:Y459,6),0)</f>
        <v>27.449389416842493</v>
      </c>
      <c r="F459" s="14"/>
      <c r="G459" s="14"/>
      <c r="H459" s="14"/>
      <c r="I459" s="14"/>
      <c r="J459" s="37"/>
      <c r="K459" s="16"/>
      <c r="L459" s="14"/>
      <c r="M459" s="14"/>
      <c r="N459" s="14"/>
      <c r="O459" s="14"/>
      <c r="P459" s="14"/>
      <c r="Q459" s="14"/>
      <c r="R459" s="14"/>
      <c r="S459" s="14"/>
      <c r="T459" s="14"/>
      <c r="U459" s="14" t="str">
        <f>IFERROR(VLOOKUP($A459,'H52 200 M'!$AL$6:$AR$102,7,0),"")</f>
        <v/>
      </c>
      <c r="V459" s="14" t="str">
        <f>IFERROR(VLOOKUP($A459,'XII Szago M'!$AH$2:$AN$67,7,0),"")</f>
        <v/>
      </c>
      <c r="W459" s="14" t="str">
        <f>IFERROR(VLOOKUP($A459,'Masakra TR200 M'!$AN$5:$AT$34,7,0),"")</f>
        <v/>
      </c>
      <c r="X459" s="10">
        <f>IFERROR(LARGE(Z459:AL459,1),0)+IFERROR(LARGE(Z459:AL459,2),0)</f>
        <v>27.449389416842493</v>
      </c>
      <c r="Y459" s="10">
        <f>IFERROR(LARGE(Z459:AL459,3),0)+IFERROR(LARGE(Z459:AL459,4),0)</f>
        <v>0</v>
      </c>
      <c r="Z459" s="14"/>
      <c r="AA459" s="36"/>
      <c r="AB459" s="36"/>
      <c r="AC459" s="14"/>
      <c r="AD459" s="14"/>
      <c r="AE459" s="14"/>
      <c r="AF459" s="36"/>
      <c r="AG459" s="14"/>
      <c r="AH459" s="36"/>
      <c r="AI459" s="36"/>
      <c r="AJ459" s="14">
        <f>IFERROR(VLOOKUP($A459,'H52 100 M'!$AC$6:$AI$201,7,0),"")</f>
        <v>27.449389416842493</v>
      </c>
      <c r="AK459" s="14" t="str">
        <f>IFERROR(VLOOKUP($A459,'Azymut Orient M'!$O$2:$U$23,7,0),"")</f>
        <v/>
      </c>
      <c r="AL459" s="14" t="str">
        <f>IFERROR(VLOOKUP($A459,'Masakra TR100 M'!$AB$5:$AH$14,7,0),"")</f>
        <v/>
      </c>
      <c r="AM459" s="501">
        <f>MIN(COUNT(F459:W459)+MIN(COUNT(Z459:AL459)/2,2),6)</f>
        <v>0.5</v>
      </c>
      <c r="AN459" s="15">
        <f>COUNTIF(F459:W459,"=100")</f>
        <v>0</v>
      </c>
      <c r="AO459" s="15">
        <f>COUNTIF(Z459:AL459,"=50")</f>
        <v>0</v>
      </c>
    </row>
    <row r="460" spans="1:41">
      <c r="A460">
        <v>684</v>
      </c>
      <c r="B460" s="40" t="str">
        <f>VLOOKUP($A460,id!$C:$H,6,0)</f>
        <v>Świątkiewicz Jerzy</v>
      </c>
      <c r="C460" s="40">
        <f>VLOOKUP($A460,id!$C:$H,4,0)</f>
        <v>0</v>
      </c>
      <c r="D460" s="2">
        <f>IF(E459=E460,D459,ROW(B458))</f>
        <v>458</v>
      </c>
      <c r="E460" s="11">
        <f>LARGE(F460:Y460,1)+LARGE(F460:Y460,2)+IFERROR(LARGE(F460:Y460,3),0)+IFERROR(LARGE(F460:Y460,4),0)+IFERROR(LARGE(F460:Y460,5),0)+IFERROR(LARGE(F460:Y460,6),0)</f>
        <v>27.438741176298038</v>
      </c>
      <c r="F460" s="14"/>
      <c r="G460" s="14"/>
      <c r="H460" s="14"/>
      <c r="I460" s="14"/>
      <c r="J460" s="37"/>
      <c r="K460" s="16"/>
      <c r="L460" s="14"/>
      <c r="M460" s="14"/>
      <c r="N460" s="14"/>
      <c r="O460" s="14"/>
      <c r="P460" s="14"/>
      <c r="Q460" s="14"/>
      <c r="R460" s="14"/>
      <c r="S460" s="14"/>
      <c r="T460" s="14"/>
      <c r="U460" s="14" t="str">
        <f>IFERROR(VLOOKUP($A460,'H52 200 M'!$AL$6:$AR$102,7,0),"")</f>
        <v/>
      </c>
      <c r="V460" s="14" t="str">
        <f>IFERROR(VLOOKUP($A460,'XII Szago M'!$AH$2:$AN$67,7,0),"")</f>
        <v/>
      </c>
      <c r="W460" s="14" t="str">
        <f>IFERROR(VLOOKUP($A460,'Masakra TR200 M'!$AN$5:$AT$34,7,0),"")</f>
        <v/>
      </c>
      <c r="X460" s="10">
        <f>IFERROR(LARGE(Z460:AL460,1),0)+IFERROR(LARGE(Z460:AL460,2),0)</f>
        <v>27.438741176298038</v>
      </c>
      <c r="Y460" s="10">
        <f>IFERROR(LARGE(Z460:AL460,3),0)+IFERROR(LARGE(Z460:AL460,4),0)</f>
        <v>0</v>
      </c>
      <c r="Z460" s="14"/>
      <c r="AA460" s="36"/>
      <c r="AB460" s="36"/>
      <c r="AC460" s="14"/>
      <c r="AD460" s="14"/>
      <c r="AE460" s="14"/>
      <c r="AF460" s="36"/>
      <c r="AG460" s="14"/>
      <c r="AH460" s="36"/>
      <c r="AI460" s="36"/>
      <c r="AJ460" s="14">
        <f>IFERROR(VLOOKUP($A460,'H52 100 M'!$AC$6:$AI$201,7,0),"")</f>
        <v>27.438741176298038</v>
      </c>
      <c r="AK460" s="14" t="str">
        <f>IFERROR(VLOOKUP($A460,'Azymut Orient M'!$O$2:$U$23,7,0),"")</f>
        <v/>
      </c>
      <c r="AL460" s="14" t="str">
        <f>IFERROR(VLOOKUP($A460,'Masakra TR100 M'!$AB$5:$AH$14,7,0),"")</f>
        <v/>
      </c>
      <c r="AM460" s="501">
        <f>MIN(COUNT(F460:W460)+MIN(COUNT(Z460:AL460)/2,2),6)</f>
        <v>0.5</v>
      </c>
      <c r="AN460" s="15">
        <f>COUNTIF(F460:W460,"=100")</f>
        <v>0</v>
      </c>
      <c r="AO460" s="15">
        <f>COUNTIF(Z460:AL460,"=50")</f>
        <v>0</v>
      </c>
    </row>
    <row r="461" spans="1:41">
      <c r="A461">
        <v>216</v>
      </c>
      <c r="B461" s="40" t="str">
        <f>VLOOKUP($A461,id!$C:$H,6,0)</f>
        <v>Wodziński Marek</v>
      </c>
      <c r="C461" s="40">
        <f>VLOOKUP($A461,id!$C:$H,4,0)</f>
        <v>0</v>
      </c>
      <c r="D461" s="2">
        <f>IF(E460=E461,D460,ROW(B459))</f>
        <v>459</v>
      </c>
      <c r="E461" s="11">
        <f>LARGE(F461:Y461,1)+LARGE(F461:Y461,2)+IFERROR(LARGE(F461:Y461,3),0)+IFERROR(LARGE(F461:Y461,4),0)+IFERROR(LARGE(F461:Y461,5),0)+IFERROR(LARGE(F461:Y461,6),0)</f>
        <v>27.355017963154438</v>
      </c>
      <c r="F461" s="14"/>
      <c r="G461" s="14" t="str">
        <f>IFERROR(VLOOKUP($A461,'Złoto M'!AO:AU,7,0),"")</f>
        <v/>
      </c>
      <c r="H461" s="14">
        <f>IFERROR(VLOOKUP($A461,'H51 200 M'!$AL$6:$AS$99,7,0),"")</f>
        <v>0</v>
      </c>
      <c r="I461" s="14" t="str">
        <f>IFERROR(VLOOKUP($A461,'Dymno M'!$BD$3:$BJ$49,7,0),"")</f>
        <v/>
      </c>
      <c r="J461" s="37" t="str">
        <f>IFERROR(VLOOKUP($A461,'X Kompas M'!$L$2:$R$29,7,0),"")</f>
        <v/>
      </c>
      <c r="K461" s="16" t="str">
        <f>IFERROR(VLOOKUP($A461,'Dukty M'!$BH$2:$BN$42,7,0),"")</f>
        <v/>
      </c>
      <c r="L461" s="14" t="str">
        <f>IFERROR(VLOOKUP($A461,'Tropy M'!$O$2:$U$49,7,0),"")</f>
        <v/>
      </c>
      <c r="M461" s="14" t="str">
        <f>IFERROR(VLOOKUP($A461,'Grassor TR300 M'!$CR$4:$CX$37,7,0),"")</f>
        <v/>
      </c>
      <c r="N461" s="14" t="str">
        <f>IFERROR(VLOOKUP($A461,'BO M'!$S$4:$Y$46,7,0),"")</f>
        <v/>
      </c>
      <c r="O461" s="14" t="str">
        <f>IFERROR(VLOOKUP($A461,'Szaga TR150 M'!$J$2:$P$22,7,0),"")</f>
        <v/>
      </c>
      <c r="P461" s="14" t="str">
        <f>IFERROR(VLOOKUP($A461,'Rajd Konwalii M'!$L$2:$R$48,7,0),"")</f>
        <v/>
      </c>
      <c r="Q461" s="14" t="str">
        <f>IFERROR(VLOOKUP($A461,'Korno M'!$BE$1:$BK$53,7,0),"")</f>
        <v/>
      </c>
      <c r="R461" s="14" t="str">
        <f>IFERROR(VLOOKUP($A461,'Abentojra M'!$J$1:$P$48,7,0),"")</f>
        <v/>
      </c>
      <c r="S461" s="14" t="str">
        <f>IFERROR(VLOOKUP($A461,'Mordownik M'!$P$5:$V$54,7,0),"")</f>
        <v/>
      </c>
      <c r="T461" s="14" t="str">
        <f>IFERROR(VLOOKUP($A461,'XI Kompas M'!$M$1:$S$35,7,0),"")</f>
        <v/>
      </c>
      <c r="U461" s="14">
        <f>IFERROR(VLOOKUP($A461,'H52 200 M'!$AL$6:$AR$102,7,0),"")</f>
        <v>27.355017963154438</v>
      </c>
      <c r="V461" s="14" t="str">
        <f>IFERROR(VLOOKUP($A461,'XII Szago M'!$AH$2:$AN$67,7,0),"")</f>
        <v/>
      </c>
      <c r="W461" s="14" t="str">
        <f>IFERROR(VLOOKUP($A461,'Masakra TR200 M'!$AN$5:$AT$34,7,0),"")</f>
        <v/>
      </c>
      <c r="X461" s="10">
        <f>IFERROR(LARGE(Z461:AL461,1),0)+IFERROR(LARGE(Z461:AL461,2),0)</f>
        <v>0</v>
      </c>
      <c r="Y461" s="10">
        <f>IFERROR(LARGE(Z461:AL461,3),0)+IFERROR(LARGE(Z461:AL461,4),0)</f>
        <v>0</v>
      </c>
      <c r="Z461" s="14" t="str">
        <f>IFERROR(VLOOKUP(A461,'Wiosenne 360 M'!$L$2:$R$18,7,0),"")</f>
        <v/>
      </c>
      <c r="AA461" s="36"/>
      <c r="AB461" s="36"/>
      <c r="AC461" s="14" t="str">
        <f>IFERROR(VLOOKUP($A461,'H51 100 M'!$AC$6:$AJ$153,7,0),"")</f>
        <v/>
      </c>
      <c r="AD461" s="14" t="str">
        <f>IFERROR(VLOOKUP($A461,'Harce M'!$K$6:$Q$26,7,0),"")</f>
        <v/>
      </c>
      <c r="AE461" s="14" t="str">
        <f>IFERROR(VLOOKUP($A461,'Grassor TR150 M'!$BL$4:$BR$10,7,0),"")</f>
        <v/>
      </c>
      <c r="AF461" s="36" t="str">
        <f>IFERROR(VLOOKUP($A461,'Pazur M'!$P$3:$V$29,7,0),"")</f>
        <v/>
      </c>
      <c r="AG461" s="14" t="str">
        <f>IFERROR(VLOOKUP($A461,'Szaga TR100 M'!$J$2:$P$25,7,0),"")</f>
        <v/>
      </c>
      <c r="AH461" s="36" t="str">
        <f>IFERROR(VLOOKUP($A461,'Odyseja M'!$G$2:$M$15,7,0),"")</f>
        <v/>
      </c>
      <c r="AI461" s="36" t="str">
        <f>IFERROR(VLOOKUP($A461,'Trudy M'!$K$2:$Q$18,7,0),"")</f>
        <v/>
      </c>
      <c r="AJ461" s="14" t="str">
        <f>IFERROR(VLOOKUP($A461,'H52 100 M'!$AC$6:$AI$201,7,0),"")</f>
        <v/>
      </c>
      <c r="AK461" s="14" t="str">
        <f>IFERROR(VLOOKUP($A461,'Azymut Orient M'!$O$2:$U$23,7,0),"")</f>
        <v/>
      </c>
      <c r="AL461" s="14" t="str">
        <f>IFERROR(VLOOKUP($A461,'Masakra TR100 M'!$AB$5:$AH$14,7,0),"")</f>
        <v/>
      </c>
      <c r="AM461" s="501">
        <f>MIN(COUNT(F461:W461)+MIN(COUNT(Z461:AL461)/2,2),6)</f>
        <v>2</v>
      </c>
      <c r="AN461" s="15">
        <f>COUNTIF(F461:W461,"=100")</f>
        <v>0</v>
      </c>
      <c r="AO461" s="15">
        <f>COUNTIF(Z461:AL461,"=50")</f>
        <v>0</v>
      </c>
    </row>
    <row r="462" spans="1:41">
      <c r="A462">
        <v>685</v>
      </c>
      <c r="B462" s="40" t="str">
        <f>VLOOKUP($A462,id!$C:$H,6,0)</f>
        <v>Chylak Paweł</v>
      </c>
      <c r="C462" s="40">
        <f>VLOOKUP($A462,id!$C:$H,4,0)</f>
        <v>0</v>
      </c>
      <c r="D462" s="2">
        <f>IF(E461=E462,D461,ROW(B460))</f>
        <v>460</v>
      </c>
      <c r="E462" s="11">
        <f>LARGE(F462:Y462,1)+LARGE(F462:Y462,2)+IFERROR(LARGE(F462:Y462,3),0)+IFERROR(LARGE(F462:Y462,4),0)+IFERROR(LARGE(F462:Y462,5),0)+IFERROR(LARGE(F462:Y462,6),0)</f>
        <v>27.033251148085984</v>
      </c>
      <c r="F462" s="14"/>
      <c r="G462" s="14"/>
      <c r="H462" s="14"/>
      <c r="I462" s="14"/>
      <c r="J462" s="37"/>
      <c r="K462" s="16"/>
      <c r="L462" s="14"/>
      <c r="M462" s="14"/>
      <c r="N462" s="14"/>
      <c r="O462" s="14"/>
      <c r="P462" s="14"/>
      <c r="Q462" s="14"/>
      <c r="R462" s="14"/>
      <c r="S462" s="14"/>
      <c r="T462" s="14"/>
      <c r="U462" s="14" t="str">
        <f>IFERROR(VLOOKUP($A462,'H52 200 M'!$AL$6:$AR$102,7,0),"")</f>
        <v/>
      </c>
      <c r="V462" s="14" t="str">
        <f>IFERROR(VLOOKUP($A462,'XII Szago M'!$AH$2:$AN$67,7,0),"")</f>
        <v/>
      </c>
      <c r="W462" s="14" t="str">
        <f>IFERROR(VLOOKUP($A462,'Masakra TR200 M'!$AN$5:$AT$34,7,0),"")</f>
        <v/>
      </c>
      <c r="X462" s="10">
        <f>IFERROR(LARGE(Z462:AL462,1),0)+IFERROR(LARGE(Z462:AL462,2),0)</f>
        <v>27.033251148085984</v>
      </c>
      <c r="Y462" s="10">
        <f>IFERROR(LARGE(Z462:AL462,3),0)+IFERROR(LARGE(Z462:AL462,4),0)</f>
        <v>0</v>
      </c>
      <c r="Z462" s="14"/>
      <c r="AA462" s="36"/>
      <c r="AB462" s="36"/>
      <c r="AC462" s="14"/>
      <c r="AD462" s="14"/>
      <c r="AE462" s="14"/>
      <c r="AF462" s="36"/>
      <c r="AG462" s="14"/>
      <c r="AH462" s="36"/>
      <c r="AI462" s="36"/>
      <c r="AJ462" s="14">
        <f>IFERROR(VLOOKUP($A462,'H52 100 M'!$AC$6:$AI$201,7,0),"")</f>
        <v>27.033251148085984</v>
      </c>
      <c r="AK462" s="14" t="str">
        <f>IFERROR(VLOOKUP($A462,'Azymut Orient M'!$O$2:$U$23,7,0),"")</f>
        <v/>
      </c>
      <c r="AL462" s="14" t="str">
        <f>IFERROR(VLOOKUP($A462,'Masakra TR100 M'!$AB$5:$AH$14,7,0),"")</f>
        <v/>
      </c>
      <c r="AM462" s="501">
        <f>MIN(COUNT(F462:W462)+MIN(COUNT(Z462:AL462)/2,2),6)</f>
        <v>0.5</v>
      </c>
      <c r="AN462" s="15">
        <f>COUNTIF(F462:W462,"=100")</f>
        <v>0</v>
      </c>
      <c r="AO462" s="15">
        <f>COUNTIF(Z462:AL462,"=50")</f>
        <v>0</v>
      </c>
    </row>
    <row r="463" spans="1:41">
      <c r="A463">
        <v>190</v>
      </c>
      <c r="B463" s="40" t="str">
        <f>VLOOKUP($A463,id!$C:$H,6,0)</f>
        <v>Zieliński Daniel</v>
      </c>
      <c r="C463" s="40">
        <f>VLOOKUP($A463,id!$C:$H,4,0)</f>
        <v>0</v>
      </c>
      <c r="D463" s="2">
        <f>IF(E462=E463,D462,ROW(B461))</f>
        <v>461</v>
      </c>
      <c r="E463" s="11">
        <f>LARGE(F463:Y463,1)+LARGE(F463:Y463,2)+IFERROR(LARGE(F463:Y463,3),0)+IFERROR(LARGE(F463:Y463,4),0)+IFERROR(LARGE(F463:Y463,5),0)+IFERROR(LARGE(F463:Y463,6),0)</f>
        <v>26.828953210319487</v>
      </c>
      <c r="F463" s="14"/>
      <c r="G463" s="14" t="str">
        <f>IFERROR(VLOOKUP($A463,'Złoto M'!AO:AU,7,0),"")</f>
        <v/>
      </c>
      <c r="H463" s="14">
        <f>IFERROR(VLOOKUP($A463,'H51 200 M'!$AL$6:$AS$99,7,0),"")</f>
        <v>26.828953210319487</v>
      </c>
      <c r="I463" s="14" t="str">
        <f>IFERROR(VLOOKUP($A463,'Dymno M'!$BD$3:$BJ$49,7,0),"")</f>
        <v/>
      </c>
      <c r="J463" s="37" t="str">
        <f>IFERROR(VLOOKUP($A463,'X Kompas M'!$L$2:$R$29,7,0),"")</f>
        <v/>
      </c>
      <c r="K463" s="16" t="str">
        <f>IFERROR(VLOOKUP($A463,'Dukty M'!$BH$2:$BN$42,7,0),"")</f>
        <v/>
      </c>
      <c r="L463" s="14" t="str">
        <f>IFERROR(VLOOKUP($A463,'Tropy M'!$O$2:$U$49,7,0),"")</f>
        <v/>
      </c>
      <c r="M463" s="14" t="str">
        <f>IFERROR(VLOOKUP($A463,'Grassor TR300 M'!$CR$4:$CX$37,7,0),"")</f>
        <v/>
      </c>
      <c r="N463" s="14" t="str">
        <f>IFERROR(VLOOKUP($A463,'BO M'!$S$4:$Y$46,7,0),"")</f>
        <v/>
      </c>
      <c r="O463" s="14" t="str">
        <f>IFERROR(VLOOKUP($A463,'Szaga TR150 M'!$J$2:$P$22,7,0),"")</f>
        <v/>
      </c>
      <c r="P463" s="14" t="str">
        <f>IFERROR(VLOOKUP($A463,'Rajd Konwalii M'!$L$2:$R$48,7,0),"")</f>
        <v/>
      </c>
      <c r="Q463" s="14" t="str">
        <f>IFERROR(VLOOKUP($A463,'Korno M'!$BE$1:$BK$53,7,0),"")</f>
        <v/>
      </c>
      <c r="R463" s="14" t="str">
        <f>IFERROR(VLOOKUP($A463,'Abentojra M'!$J$1:$P$48,7,0),"")</f>
        <v/>
      </c>
      <c r="S463" s="14" t="str">
        <f>IFERROR(VLOOKUP($A463,'Mordownik M'!$P$5:$V$54,7,0),"")</f>
        <v/>
      </c>
      <c r="T463" s="14" t="str">
        <f>IFERROR(VLOOKUP($A463,'XI Kompas M'!$M$1:$S$35,7,0),"")</f>
        <v/>
      </c>
      <c r="U463" s="14" t="str">
        <f>IFERROR(VLOOKUP($A463,'H52 200 M'!$AL$6:$AR$102,7,0),"")</f>
        <v/>
      </c>
      <c r="V463" s="14" t="str">
        <f>IFERROR(VLOOKUP($A463,'XII Szago M'!$AH$2:$AN$67,7,0),"")</f>
        <v/>
      </c>
      <c r="W463" s="14" t="str">
        <f>IFERROR(VLOOKUP($A463,'Masakra TR200 M'!$AN$5:$AT$34,7,0),"")</f>
        <v/>
      </c>
      <c r="X463" s="10">
        <f>IFERROR(LARGE(Z463:AL463,1),0)+IFERROR(LARGE(Z463:AL463,2),0)</f>
        <v>0</v>
      </c>
      <c r="Y463" s="10">
        <f>IFERROR(LARGE(Z463:AL463,3),0)+IFERROR(LARGE(Z463:AL463,4),0)</f>
        <v>0</v>
      </c>
      <c r="Z463" s="14" t="str">
        <f>IFERROR(VLOOKUP(A463,'Wiosenne 360 M'!$L$2:$R$18,7,0),"")</f>
        <v/>
      </c>
      <c r="AA463" s="36"/>
      <c r="AB463" s="36"/>
      <c r="AC463" s="14" t="str">
        <f>IFERROR(VLOOKUP($A463,'H51 100 M'!$AC$6:$AJ$153,7,0),"")</f>
        <v/>
      </c>
      <c r="AD463" s="14" t="str">
        <f>IFERROR(VLOOKUP($A463,'Harce M'!$K$6:$Q$26,7,0),"")</f>
        <v/>
      </c>
      <c r="AE463" s="14" t="str">
        <f>IFERROR(VLOOKUP($A463,'Grassor TR150 M'!$BL$4:$BR$10,7,0),"")</f>
        <v/>
      </c>
      <c r="AF463" s="36" t="str">
        <f>IFERROR(VLOOKUP($A463,'Pazur M'!$P$3:$V$29,7,0),"")</f>
        <v/>
      </c>
      <c r="AG463" s="14" t="str">
        <f>IFERROR(VLOOKUP($A463,'Szaga TR100 M'!$J$2:$P$25,7,0),"")</f>
        <v/>
      </c>
      <c r="AH463" s="36" t="str">
        <f>IFERROR(VLOOKUP($A463,'Odyseja M'!$G$2:$M$15,7,0),"")</f>
        <v/>
      </c>
      <c r="AI463" s="36" t="str">
        <f>IFERROR(VLOOKUP($A463,'Trudy M'!$K$2:$Q$18,7,0),"")</f>
        <v/>
      </c>
      <c r="AJ463" s="14" t="str">
        <f>IFERROR(VLOOKUP($A463,'H52 100 M'!$AC$6:$AI$201,7,0),"")</f>
        <v/>
      </c>
      <c r="AK463" s="14" t="str">
        <f>IFERROR(VLOOKUP($A463,'Azymut Orient M'!$O$2:$U$23,7,0),"")</f>
        <v/>
      </c>
      <c r="AL463" s="14" t="str">
        <f>IFERROR(VLOOKUP($A463,'Masakra TR100 M'!$AB$5:$AH$14,7,0),"")</f>
        <v/>
      </c>
      <c r="AM463" s="501">
        <f>MIN(COUNT(F463:W463)+MIN(COUNT(Z463:AL463)/2,2),6)</f>
        <v>1</v>
      </c>
      <c r="AN463" s="15">
        <f>COUNTIF(F463:W463,"=100")</f>
        <v>0</v>
      </c>
      <c r="AO463" s="15">
        <f>COUNTIF(Z463:AL463,"=50")</f>
        <v>0</v>
      </c>
    </row>
    <row r="464" spans="1:41">
      <c r="A464">
        <v>686</v>
      </c>
      <c r="B464" s="40" t="str">
        <f>VLOOKUP($A464,id!$C:$H,6,0)</f>
        <v>Malinowski Bartosz</v>
      </c>
      <c r="C464" s="40" t="str">
        <f>VLOOKUP($A464,id!$C:$H,4,0)</f>
        <v>panzerfaust</v>
      </c>
      <c r="D464" s="2">
        <f>IF(E463=E464,D463,ROW(B462))</f>
        <v>462</v>
      </c>
      <c r="E464" s="11">
        <f>LARGE(F464:Y464,1)+LARGE(F464:Y464,2)+IFERROR(LARGE(F464:Y464,3),0)+IFERROR(LARGE(F464:Y464,4),0)+IFERROR(LARGE(F464:Y464,5),0)+IFERROR(LARGE(F464:Y464,6),0)</f>
        <v>26.768110616783996</v>
      </c>
      <c r="F464" s="14"/>
      <c r="G464" s="14"/>
      <c r="H464" s="14"/>
      <c r="I464" s="14"/>
      <c r="J464" s="37"/>
      <c r="K464" s="16"/>
      <c r="L464" s="14"/>
      <c r="M464" s="14"/>
      <c r="N464" s="14"/>
      <c r="O464" s="14"/>
      <c r="P464" s="14"/>
      <c r="Q464" s="14"/>
      <c r="R464" s="14"/>
      <c r="S464" s="14"/>
      <c r="T464" s="14"/>
      <c r="U464" s="14" t="str">
        <f>IFERROR(VLOOKUP($A464,'H52 200 M'!$AL$6:$AR$102,7,0),"")</f>
        <v/>
      </c>
      <c r="V464" s="14" t="str">
        <f>IFERROR(VLOOKUP($A464,'XII Szago M'!$AH$2:$AN$67,7,0),"")</f>
        <v/>
      </c>
      <c r="W464" s="14" t="str">
        <f>IFERROR(VLOOKUP($A464,'Masakra TR200 M'!$AN$5:$AT$34,7,0),"")</f>
        <v/>
      </c>
      <c r="X464" s="10">
        <f>IFERROR(LARGE(Z464:AL464,1),0)+IFERROR(LARGE(Z464:AL464,2),0)</f>
        <v>26.768110616783996</v>
      </c>
      <c r="Y464" s="10">
        <f>IFERROR(LARGE(Z464:AL464,3),0)+IFERROR(LARGE(Z464:AL464,4),0)</f>
        <v>0</v>
      </c>
      <c r="Z464" s="14"/>
      <c r="AA464" s="36"/>
      <c r="AB464" s="36"/>
      <c r="AC464" s="14"/>
      <c r="AD464" s="14"/>
      <c r="AE464" s="14"/>
      <c r="AF464" s="36"/>
      <c r="AG464" s="14"/>
      <c r="AH464" s="36"/>
      <c r="AI464" s="36"/>
      <c r="AJ464" s="14">
        <f>IFERROR(VLOOKUP($A464,'H52 100 M'!$AC$6:$AI$201,7,0),"")</f>
        <v>26.768110616783996</v>
      </c>
      <c r="AK464" s="14" t="str">
        <f>IFERROR(VLOOKUP($A464,'Azymut Orient M'!$O$2:$U$23,7,0),"")</f>
        <v/>
      </c>
      <c r="AL464" s="14" t="str">
        <f>IFERROR(VLOOKUP($A464,'Masakra TR100 M'!$AB$5:$AH$14,7,0),"")</f>
        <v/>
      </c>
      <c r="AM464" s="501">
        <f>MIN(COUNT(F464:W464)+MIN(COUNT(Z464:AL464)/2,2),6)</f>
        <v>0.5</v>
      </c>
      <c r="AN464" s="15">
        <f>COUNTIF(F464:W464,"=100")</f>
        <v>0</v>
      </c>
      <c r="AO464" s="15">
        <f>COUNTIF(Z464:AL464,"=50")</f>
        <v>0</v>
      </c>
    </row>
    <row r="465" spans="1:41">
      <c r="A465">
        <v>310</v>
      </c>
      <c r="B465" s="40" t="str">
        <f>VLOOKUP($A465,id!$C:$H,6,0)</f>
        <v>Ceier Grzegorz</v>
      </c>
      <c r="C465" s="40">
        <f>VLOOKUP($A465,id!$C:$H,4,0)</f>
        <v>0</v>
      </c>
      <c r="D465" s="2">
        <f>IF(E464=E465,D464,ROW(B463))</f>
        <v>463</v>
      </c>
      <c r="E465" s="11">
        <f>LARGE(F465:Y465,1)+LARGE(F465:Y465,2)+IFERROR(LARGE(F465:Y465,3),0)+IFERROR(LARGE(F465:Y465,4),0)+IFERROR(LARGE(F465:Y465,5),0)+IFERROR(LARGE(F465:Y465,6),0)</f>
        <v>26.684484195082707</v>
      </c>
      <c r="F465" s="14"/>
      <c r="G465" s="14" t="str">
        <f>IFERROR(VLOOKUP($A465,'Złoto M'!AO:AU,7,0),"")</f>
        <v/>
      </c>
      <c r="H465" s="14" t="str">
        <f>IFERROR(VLOOKUP($A465,'H51 200 M'!$AL$6:$AS$99,7,0),"")</f>
        <v/>
      </c>
      <c r="I465" s="14" t="str">
        <f>IFERROR(VLOOKUP($A465,'Dymno M'!$BD$3:$BJ$49,7,0),"")</f>
        <v/>
      </c>
      <c r="J465" s="37" t="str">
        <f>IFERROR(VLOOKUP($A465,'X Kompas M'!$L$2:$R$29,7,0),"")</f>
        <v/>
      </c>
      <c r="K465" s="16" t="str">
        <f>IFERROR(VLOOKUP($A465,'Dukty M'!$BH$2:$BN$42,7,0),"")</f>
        <v/>
      </c>
      <c r="L465" s="14" t="str">
        <f>IFERROR(VLOOKUP($A465,'Tropy M'!$O$2:$U$49,7,0),"")</f>
        <v/>
      </c>
      <c r="M465" s="14" t="str">
        <f>IFERROR(VLOOKUP($A465,'Grassor TR300 M'!$CR$4:$CX$37,7,0),"")</f>
        <v/>
      </c>
      <c r="N465" s="14" t="str">
        <f>IFERROR(VLOOKUP($A465,'BO M'!$S$4:$Y$46,7,0),"")</f>
        <v/>
      </c>
      <c r="O465" s="14" t="str">
        <f>IFERROR(VLOOKUP($A465,'Szaga TR150 M'!$J$2:$P$22,7,0),"")</f>
        <v/>
      </c>
      <c r="P465" s="14" t="str">
        <f>IFERROR(VLOOKUP($A465,'Rajd Konwalii M'!$L$2:$R$48,7,0),"")</f>
        <v/>
      </c>
      <c r="Q465" s="14" t="str">
        <f>IFERROR(VLOOKUP($A465,'Korno M'!$BE$1:$BK$53,7,0),"")</f>
        <v/>
      </c>
      <c r="R465" s="14" t="str">
        <f>IFERROR(VLOOKUP($A465,'Abentojra M'!$J$1:$P$48,7,0),"")</f>
        <v/>
      </c>
      <c r="S465" s="14" t="str">
        <f>IFERROR(VLOOKUP($A465,'Mordownik M'!$P$5:$V$54,7,0),"")</f>
        <v/>
      </c>
      <c r="T465" s="14" t="str">
        <f>IFERROR(VLOOKUP($A465,'XI Kompas M'!$M$1:$S$35,7,0),"")</f>
        <v/>
      </c>
      <c r="U465" s="14" t="str">
        <f>IFERROR(VLOOKUP($A465,'H52 200 M'!$AL$6:$AR$102,7,0),"")</f>
        <v/>
      </c>
      <c r="V465" s="14" t="str">
        <f>IFERROR(VLOOKUP($A465,'XII Szago M'!$AH$2:$AN$67,7,0),"")</f>
        <v/>
      </c>
      <c r="W465" s="14" t="str">
        <f>IFERROR(VLOOKUP($A465,'Masakra TR200 M'!$AN$5:$AT$34,7,0),"")</f>
        <v/>
      </c>
      <c r="X465" s="10">
        <f>IFERROR(LARGE(Z465:AL465,1),0)+IFERROR(LARGE(Z465:AL465,2),0)</f>
        <v>26.684484195082707</v>
      </c>
      <c r="Y465" s="10">
        <f>IFERROR(LARGE(Z465:AL465,3),0)+IFERROR(LARGE(Z465:AL465,4),0)</f>
        <v>0</v>
      </c>
      <c r="Z465" s="14" t="str">
        <f>IFERROR(VLOOKUP(A465,'Wiosenne 360 M'!$L$2:$R$18,7,0),"")</f>
        <v/>
      </c>
      <c r="AA465" s="36"/>
      <c r="AB465" s="36"/>
      <c r="AC465" s="14">
        <f>IFERROR(VLOOKUP($A465,'H51 100 M'!$AC$6:$AJ$153,7,0),"")</f>
        <v>12.04880456363558</v>
      </c>
      <c r="AD465" s="14" t="str">
        <f>IFERROR(VLOOKUP($A465,'Harce M'!$K$6:$Q$26,7,0),"")</f>
        <v/>
      </c>
      <c r="AE465" s="14" t="str">
        <f>IFERROR(VLOOKUP($A465,'Grassor TR150 M'!$BL$4:$BR$10,7,0),"")</f>
        <v/>
      </c>
      <c r="AF465" s="36" t="str">
        <f>IFERROR(VLOOKUP($A465,'Pazur M'!$P$3:$V$29,7,0),"")</f>
        <v/>
      </c>
      <c r="AG465" s="14" t="str">
        <f>IFERROR(VLOOKUP($A465,'Szaga TR100 M'!$J$2:$P$25,7,0),"")</f>
        <v/>
      </c>
      <c r="AH465" s="36" t="str">
        <f>IFERROR(VLOOKUP($A465,'Odyseja M'!$G$2:$M$15,7,0),"")</f>
        <v/>
      </c>
      <c r="AI465" s="36" t="str">
        <f>IFERROR(VLOOKUP($A465,'Trudy M'!$K$2:$Q$18,7,0),"")</f>
        <v/>
      </c>
      <c r="AJ465" s="14">
        <f>IFERROR(VLOOKUP($A465,'H52 100 M'!$AC$6:$AI$201,7,0),"")</f>
        <v>14.635679631447127</v>
      </c>
      <c r="AK465" s="14" t="str">
        <f>IFERROR(VLOOKUP($A465,'Azymut Orient M'!$O$2:$U$23,7,0),"")</f>
        <v/>
      </c>
      <c r="AL465" s="14" t="str">
        <f>IFERROR(VLOOKUP($A465,'Masakra TR100 M'!$AB$5:$AH$14,7,0),"")</f>
        <v/>
      </c>
      <c r="AM465" s="501">
        <f>MIN(COUNT(F465:W465)+MIN(COUNT(Z465:AL465)/2,2),6)</f>
        <v>1</v>
      </c>
      <c r="AN465" s="15">
        <f>COUNTIF(F465:W465,"=100")</f>
        <v>0</v>
      </c>
      <c r="AO465" s="15">
        <f>COUNTIF(Z465:AL465,"=50")</f>
        <v>0</v>
      </c>
    </row>
    <row r="466" spans="1:41">
      <c r="A466">
        <v>103</v>
      </c>
      <c r="B466" s="40" t="str">
        <f>VLOOKUP($A466,id!$C:$H,6,0)</f>
        <v>Średnicki Radosław</v>
      </c>
      <c r="C466" s="40" t="str">
        <f>VLOOKUP($A466,id!$C:$H,4,0)</f>
        <v>podrozerowerowe.info</v>
      </c>
      <c r="D466" s="2">
        <f>IF(E465=E466,D465,ROW(B464))</f>
        <v>464</v>
      </c>
      <c r="E466" s="11">
        <f>LARGE(F466:Y466,1)+LARGE(F466:Y466,2)+IFERROR(LARGE(F466:Y466,3),0)+IFERROR(LARGE(F466:Y466,4),0)+IFERROR(LARGE(F466:Y466,5),0)+IFERROR(LARGE(F466:Y466,6),0)</f>
        <v>26.642465266189646</v>
      </c>
      <c r="F466" s="14"/>
      <c r="G466" s="14" t="str">
        <f>IFERROR(VLOOKUP($A466,'Złoto M'!AO:AU,7,0),"")</f>
        <v/>
      </c>
      <c r="H466" s="14" t="str">
        <f>IFERROR(VLOOKUP($A466,'H51 200 M'!$AL$6:$AS$99,7,0),"")</f>
        <v/>
      </c>
      <c r="I466" s="14" t="str">
        <f>IFERROR(VLOOKUP($A466,'Dymno M'!$BD$3:$BJ$49,7,0),"")</f>
        <v/>
      </c>
      <c r="J466" s="37" t="str">
        <f>IFERROR(VLOOKUP($A466,'X Kompas M'!$L$2:$R$29,7,0),"")</f>
        <v/>
      </c>
      <c r="K466" s="16" t="str">
        <f>IFERROR(VLOOKUP($A466,'Dukty M'!$BH$2:$BN$42,7,0),"")</f>
        <v/>
      </c>
      <c r="L466" s="14" t="str">
        <f>IFERROR(VLOOKUP($A466,'Tropy M'!$O$2:$U$49,7,0),"")</f>
        <v/>
      </c>
      <c r="M466" s="14" t="str">
        <f>IFERROR(VLOOKUP($A466,'Grassor TR300 M'!$CR$4:$CX$37,7,0),"")</f>
        <v/>
      </c>
      <c r="N466" s="14" t="str">
        <f>IFERROR(VLOOKUP($A466,'BO M'!$S$4:$Y$46,7,0),"")</f>
        <v/>
      </c>
      <c r="O466" s="14" t="str">
        <f>IFERROR(VLOOKUP($A466,'Szaga TR150 M'!$J$2:$P$22,7,0),"")</f>
        <v/>
      </c>
      <c r="P466" s="14" t="str">
        <f>IFERROR(VLOOKUP($A466,'Rajd Konwalii M'!$L$2:$R$48,7,0),"")</f>
        <v/>
      </c>
      <c r="Q466" s="14" t="str">
        <f>IFERROR(VLOOKUP($A466,'Korno M'!$BE$1:$BK$53,7,0),"")</f>
        <v/>
      </c>
      <c r="R466" s="14" t="str">
        <f>IFERROR(VLOOKUP($A466,'Abentojra M'!$J$1:$P$48,7,0),"")</f>
        <v/>
      </c>
      <c r="S466" s="14" t="str">
        <f>IFERROR(VLOOKUP($A466,'Mordownik M'!$P$5:$V$54,7,0),"")</f>
        <v/>
      </c>
      <c r="T466" s="14" t="str">
        <f>IFERROR(VLOOKUP($A466,'XI Kompas M'!$M$1:$S$35,7,0),"")</f>
        <v/>
      </c>
      <c r="U466" s="14" t="str">
        <f>IFERROR(VLOOKUP($A466,'H52 200 M'!$AL$6:$AR$102,7,0),"")</f>
        <v/>
      </c>
      <c r="V466" s="14" t="str">
        <f>IFERROR(VLOOKUP($A466,'XII Szago M'!$AH$2:$AN$67,7,0),"")</f>
        <v/>
      </c>
      <c r="W466" s="14" t="str">
        <f>IFERROR(VLOOKUP($A466,'Masakra TR200 M'!$AN$5:$AT$34,7,0),"")</f>
        <v/>
      </c>
      <c r="X466" s="10">
        <f>IFERROR(LARGE(Z466:AL466,1),0)+IFERROR(LARGE(Z466:AL466,2),0)</f>
        <v>26.642465266189646</v>
      </c>
      <c r="Y466" s="10">
        <f>IFERROR(LARGE(Z466:AL466,3),0)+IFERROR(LARGE(Z466:AL466,4),0)</f>
        <v>0</v>
      </c>
      <c r="Z466" s="14" t="str">
        <f>IFERROR(VLOOKUP(A466,'Wiosenne 360 M'!$L$2:$R$18,7,0),"")</f>
        <v/>
      </c>
      <c r="AA466" s="36">
        <f>IFERROR(VLOOKUP(A466,'NMnO M'!$AX$5:$BD$43,7,0),"")</f>
        <v>26.642465266189646</v>
      </c>
      <c r="AB466" s="36" t="str">
        <f>IFERROR(VLOOKUP(A466,'XI Szago M'!$J$3:$Q$50,7,0),"")</f>
        <v/>
      </c>
      <c r="AC466" s="14" t="str">
        <f>IFERROR(VLOOKUP($A466,'H51 100 M'!$AC$6:$AJ$153,7,0),"")</f>
        <v/>
      </c>
      <c r="AD466" s="14" t="str">
        <f>IFERROR(VLOOKUP($A466,'Harce M'!$K$6:$Q$26,7,0),"")</f>
        <v/>
      </c>
      <c r="AE466" s="14" t="str">
        <f>IFERROR(VLOOKUP($A466,'Grassor TR150 M'!$BL$4:$BR$10,7,0),"")</f>
        <v/>
      </c>
      <c r="AF466" s="36" t="str">
        <f>IFERROR(VLOOKUP($A466,'Pazur M'!$P$3:$V$29,7,0),"")</f>
        <v/>
      </c>
      <c r="AG466" s="14" t="str">
        <f>IFERROR(VLOOKUP($A466,'Szaga TR100 M'!$J$2:$P$25,7,0),"")</f>
        <v/>
      </c>
      <c r="AH466" s="36" t="str">
        <f>IFERROR(VLOOKUP($A466,'Odyseja M'!$G$2:$M$15,7,0),"")</f>
        <v/>
      </c>
      <c r="AI466" s="36" t="str">
        <f>IFERROR(VLOOKUP($A466,'Trudy M'!$K$2:$Q$18,7,0),"")</f>
        <v/>
      </c>
      <c r="AJ466" s="14" t="str">
        <f>IFERROR(VLOOKUP($A466,'H52 100 M'!$AC$6:$AI$201,7,0),"")</f>
        <v/>
      </c>
      <c r="AK466" s="14" t="str">
        <f>IFERROR(VLOOKUP($A466,'Azymut Orient M'!$O$2:$U$23,7,0),"")</f>
        <v/>
      </c>
      <c r="AL466" s="14" t="str">
        <f>IFERROR(VLOOKUP($A466,'Masakra TR100 M'!$AB$5:$AH$14,7,0),"")</f>
        <v/>
      </c>
      <c r="AM466" s="501">
        <f>MIN(COUNT(F466:W466)+MIN(COUNT(Z466:AL466)/2,2),6)</f>
        <v>0.5</v>
      </c>
      <c r="AN466" s="15">
        <f>COUNTIF(F466:W466,"=100")</f>
        <v>0</v>
      </c>
      <c r="AO466" s="15">
        <f>COUNTIF(Z466:AL466,"=50")</f>
        <v>0</v>
      </c>
    </row>
    <row r="467" spans="1:41">
      <c r="A467">
        <v>148</v>
      </c>
      <c r="B467" s="40" t="str">
        <f>VLOOKUP($A467,id!$C:$H,6,0)</f>
        <v>Chmielewski Marcin</v>
      </c>
      <c r="C467" s="40" t="str">
        <f>VLOOKUP($A467,id!$C:$H,4,0)</f>
        <v>Ciepłe Kluchy</v>
      </c>
      <c r="D467" s="2">
        <f>IF(E466=E467,D466,ROW(B465))</f>
        <v>465</v>
      </c>
      <c r="E467" s="11">
        <f>LARGE(F467:Y467,1)+LARGE(F467:Y467,2)+IFERROR(LARGE(F467:Y467,3),0)+IFERROR(LARGE(F467:Y467,4),0)+IFERROR(LARGE(F467:Y467,5),0)+IFERROR(LARGE(F467:Y467,6),0)</f>
        <v>26.560816148798214</v>
      </c>
      <c r="F467" s="14"/>
      <c r="G467" s="14"/>
      <c r="H467" s="14" t="str">
        <f>IFERROR(VLOOKUP($A467,'H51 200 M'!$AL$6:$AS$99,7,0),"")</f>
        <v/>
      </c>
      <c r="I467" s="14" t="str">
        <f>IFERROR(VLOOKUP($A467,'Dymno M'!$BD$3:$BJ$49,7,0),"")</f>
        <v/>
      </c>
      <c r="J467" s="37" t="str">
        <f>IFERROR(VLOOKUP($A467,'X Kompas M'!$L$2:$R$29,7,0),"")</f>
        <v/>
      </c>
      <c r="K467" s="16" t="str">
        <f>IFERROR(VLOOKUP($A467,'Dukty M'!$BH$2:$BN$42,7,0),"")</f>
        <v/>
      </c>
      <c r="L467" s="14" t="str">
        <f>IFERROR(VLOOKUP($A467,'Tropy M'!$O$2:$U$49,7,0),"")</f>
        <v/>
      </c>
      <c r="M467" s="14" t="str">
        <f>IFERROR(VLOOKUP($A467,'Grassor TR300 M'!$CR$4:$CX$37,7,0),"")</f>
        <v/>
      </c>
      <c r="N467" s="14" t="str">
        <f>IFERROR(VLOOKUP($A467,'BO M'!$S$4:$Y$46,7,0),"")</f>
        <v/>
      </c>
      <c r="O467" s="14" t="str">
        <f>IFERROR(VLOOKUP($A467,'Szaga TR150 M'!$J$2:$P$22,7,0),"")</f>
        <v/>
      </c>
      <c r="P467" s="14" t="str">
        <f>IFERROR(VLOOKUP($A467,'Rajd Konwalii M'!$L$2:$R$48,7,0),"")</f>
        <v/>
      </c>
      <c r="Q467" s="14" t="str">
        <f>IFERROR(VLOOKUP($A467,'Korno M'!$BE$1:$BK$53,7,0),"")</f>
        <v/>
      </c>
      <c r="R467" s="14" t="str">
        <f>IFERROR(VLOOKUP($A467,'Abentojra M'!$J$1:$P$48,7,0),"")</f>
        <v/>
      </c>
      <c r="S467" s="14" t="str">
        <f>IFERROR(VLOOKUP($A467,'Mordownik M'!$P$5:$V$54,7,0),"")</f>
        <v/>
      </c>
      <c r="T467" s="14" t="str">
        <f>IFERROR(VLOOKUP($A467,'XI Kompas M'!$M$1:$S$35,7,0),"")</f>
        <v/>
      </c>
      <c r="U467" s="14" t="str">
        <f>IFERROR(VLOOKUP($A467,'H52 200 M'!$AL$6:$AR$102,7,0),"")</f>
        <v/>
      </c>
      <c r="V467" s="14" t="str">
        <f>IFERROR(VLOOKUP($A467,'XII Szago M'!$AH$2:$AN$67,7,0),"")</f>
        <v/>
      </c>
      <c r="W467" s="14" t="str">
        <f>IFERROR(VLOOKUP($A467,'Masakra TR200 M'!$AN$5:$AT$34,7,0),"")</f>
        <v/>
      </c>
      <c r="X467" s="10">
        <f>IFERROR(LARGE(Z467:AL467,1),0)+IFERROR(LARGE(Z467:AL467,2),0)</f>
        <v>26.560816148798214</v>
      </c>
      <c r="Y467" s="10">
        <f>IFERROR(LARGE(Z467:AL467,3),0)+IFERROR(LARGE(Z467:AL467,4),0)</f>
        <v>0</v>
      </c>
      <c r="Z467" s="14" t="str">
        <f>IFERROR(VLOOKUP(A467,'Wiosenne 360 M'!$L$2:$R$18,7,0),"")</f>
        <v/>
      </c>
      <c r="AA467" s="36"/>
      <c r="AB467" s="36">
        <f>IFERROR(VLOOKUP(A467,'XI Szago M'!$J$3:$Q$50,7,0),"")</f>
        <v>26.560816148798214</v>
      </c>
      <c r="AC467" s="14" t="str">
        <f>IFERROR(VLOOKUP($A467,'H51 100 M'!$AC$6:$AJ$153,7,0),"")</f>
        <v/>
      </c>
      <c r="AD467" s="14" t="str">
        <f>IFERROR(VLOOKUP($A467,'Harce M'!$K$6:$Q$26,7,0),"")</f>
        <v/>
      </c>
      <c r="AE467" s="14" t="str">
        <f>IFERROR(VLOOKUP($A467,'Grassor TR150 M'!$BL$4:$BR$10,7,0),"")</f>
        <v/>
      </c>
      <c r="AF467" s="36" t="str">
        <f>IFERROR(VLOOKUP($A467,'Pazur M'!$P$3:$V$29,7,0),"")</f>
        <v/>
      </c>
      <c r="AG467" s="14" t="str">
        <f>IFERROR(VLOOKUP($A467,'Szaga TR100 M'!$J$2:$P$25,7,0),"")</f>
        <v/>
      </c>
      <c r="AH467" s="36" t="str">
        <f>IFERROR(VLOOKUP($A467,'Odyseja M'!$G$2:$M$15,7,0),"")</f>
        <v/>
      </c>
      <c r="AI467" s="36" t="str">
        <f>IFERROR(VLOOKUP($A467,'Trudy M'!$K$2:$Q$18,7,0),"")</f>
        <v/>
      </c>
      <c r="AJ467" s="14" t="str">
        <f>IFERROR(VLOOKUP($A467,'H52 100 M'!$AC$6:$AI$201,7,0),"")</f>
        <v/>
      </c>
      <c r="AK467" s="14" t="str">
        <f>IFERROR(VLOOKUP($A467,'Azymut Orient M'!$O$2:$U$23,7,0),"")</f>
        <v/>
      </c>
      <c r="AL467" s="14" t="str">
        <f>IFERROR(VLOOKUP($A467,'Masakra TR100 M'!$AB$5:$AH$14,7,0),"")</f>
        <v/>
      </c>
      <c r="AM467" s="501">
        <f>MIN(COUNT(F467:W467)+MIN(COUNT(Z467:AL467)/2,2),6)</f>
        <v>0.5</v>
      </c>
      <c r="AN467" s="15">
        <f>COUNTIF(F467:W467,"=100")</f>
        <v>0</v>
      </c>
      <c r="AO467" s="15">
        <f>COUNTIF(Z467:AL467,"=50")</f>
        <v>0</v>
      </c>
    </row>
    <row r="468" spans="1:41">
      <c r="A468">
        <v>282</v>
      </c>
      <c r="B468" s="40" t="str">
        <f>VLOOKUP($A468,id!$C:$H,6,0)</f>
        <v>Wenta Marek</v>
      </c>
      <c r="C468" s="40">
        <f>VLOOKUP($A468,id!$C:$H,4,0)</f>
        <v>0</v>
      </c>
      <c r="D468" s="2">
        <f>IF(E467=E468,D467,ROW(B466))</f>
        <v>466</v>
      </c>
      <c r="E468" s="11">
        <f>LARGE(F468:Y468,1)+LARGE(F468:Y468,2)+IFERROR(LARGE(F468:Y468,3),0)+IFERROR(LARGE(F468:Y468,4),0)+IFERROR(LARGE(F468:Y468,5),0)+IFERROR(LARGE(F468:Y468,6),0)</f>
        <v>26.560318029212397</v>
      </c>
      <c r="F468" s="14"/>
      <c r="G468" s="14" t="str">
        <f>IFERROR(VLOOKUP($A468,'Złoto M'!AO:AU,7,0),"")</f>
        <v/>
      </c>
      <c r="H468" s="14" t="str">
        <f>IFERROR(VLOOKUP($A468,'H51 200 M'!$AL$6:$AS$99,7,0),"")</f>
        <v/>
      </c>
      <c r="I468" s="14" t="str">
        <f>IFERROR(VLOOKUP($A468,'Dymno M'!$BD$3:$BJ$49,7,0),"")</f>
        <v/>
      </c>
      <c r="J468" s="37" t="str">
        <f>IFERROR(VLOOKUP($A468,'X Kompas M'!$L$2:$R$29,7,0),"")</f>
        <v/>
      </c>
      <c r="K468" s="16" t="str">
        <f>IFERROR(VLOOKUP($A468,'Dukty M'!$BH$2:$BN$42,7,0),"")</f>
        <v/>
      </c>
      <c r="L468" s="14" t="str">
        <f>IFERROR(VLOOKUP($A468,'Tropy M'!$O$2:$U$49,7,0),"")</f>
        <v/>
      </c>
      <c r="M468" s="14" t="str">
        <f>IFERROR(VLOOKUP($A468,'Grassor TR300 M'!$CR$4:$CX$37,7,0),"")</f>
        <v/>
      </c>
      <c r="N468" s="14" t="str">
        <f>IFERROR(VLOOKUP($A468,'BO M'!$S$4:$Y$46,7,0),"")</f>
        <v/>
      </c>
      <c r="O468" s="14" t="str">
        <f>IFERROR(VLOOKUP($A468,'Szaga TR150 M'!$J$2:$P$22,7,0),"")</f>
        <v/>
      </c>
      <c r="P468" s="14" t="str">
        <f>IFERROR(VLOOKUP($A468,'Rajd Konwalii M'!$L$2:$R$48,7,0),"")</f>
        <v/>
      </c>
      <c r="Q468" s="14" t="str">
        <f>IFERROR(VLOOKUP($A468,'Korno M'!$BE$1:$BK$53,7,0),"")</f>
        <v/>
      </c>
      <c r="R468" s="14" t="str">
        <f>IFERROR(VLOOKUP($A468,'Abentojra M'!$J$1:$P$48,7,0),"")</f>
        <v/>
      </c>
      <c r="S468" s="14" t="str">
        <f>IFERROR(VLOOKUP($A468,'Mordownik M'!$P$5:$V$54,7,0),"")</f>
        <v/>
      </c>
      <c r="T468" s="14" t="str">
        <f>IFERROR(VLOOKUP($A468,'XI Kompas M'!$M$1:$S$35,7,0),"")</f>
        <v/>
      </c>
      <c r="U468" s="14" t="str">
        <f>IFERROR(VLOOKUP($A468,'H52 200 M'!$AL$6:$AR$102,7,0),"")</f>
        <v/>
      </c>
      <c r="V468" s="14" t="str">
        <f>IFERROR(VLOOKUP($A468,'XII Szago M'!$AH$2:$AN$67,7,0),"")</f>
        <v/>
      </c>
      <c r="W468" s="14" t="str">
        <f>IFERROR(VLOOKUP($A468,'Masakra TR200 M'!$AN$5:$AT$34,7,0),"")</f>
        <v/>
      </c>
      <c r="X468" s="10">
        <f>IFERROR(LARGE(Z468:AL468,1),0)+IFERROR(LARGE(Z468:AL468,2),0)</f>
        <v>26.560318029212397</v>
      </c>
      <c r="Y468" s="10">
        <f>IFERROR(LARGE(Z468:AL468,3),0)+IFERROR(LARGE(Z468:AL468,4),0)</f>
        <v>0</v>
      </c>
      <c r="Z468" s="14" t="str">
        <f>IFERROR(VLOOKUP(A468,'Wiosenne 360 M'!$L$2:$R$18,7,0),"")</f>
        <v/>
      </c>
      <c r="AA468" s="36"/>
      <c r="AB468" s="36"/>
      <c r="AC468" s="14">
        <f>IFERROR(VLOOKUP($A468,'H51 100 M'!$AC$6:$AJ$153,7,0),"")</f>
        <v>17.139442986857844</v>
      </c>
      <c r="AD468" s="14" t="str">
        <f>IFERROR(VLOOKUP($A468,'Harce M'!$K$6:$Q$26,7,0),"")</f>
        <v/>
      </c>
      <c r="AE468" s="14" t="str">
        <f>IFERROR(VLOOKUP($A468,'Grassor TR150 M'!$BL$4:$BR$10,7,0),"")</f>
        <v/>
      </c>
      <c r="AF468" s="36" t="str">
        <f>IFERROR(VLOOKUP($A468,'Pazur M'!$P$3:$V$29,7,0),"")</f>
        <v/>
      </c>
      <c r="AG468" s="14" t="str">
        <f>IFERROR(VLOOKUP($A468,'Szaga TR100 M'!$J$2:$P$25,7,0),"")</f>
        <v/>
      </c>
      <c r="AH468" s="36" t="str">
        <f>IFERROR(VLOOKUP($A468,'Odyseja M'!$G$2:$M$15,7,0),"")</f>
        <v/>
      </c>
      <c r="AI468" s="36" t="str">
        <f>IFERROR(VLOOKUP($A468,'Trudy M'!$K$2:$Q$18,7,0),"")</f>
        <v/>
      </c>
      <c r="AJ468" s="14">
        <f>IFERROR(VLOOKUP($A468,'H52 100 M'!$AC$6:$AI$201,7,0),"")</f>
        <v>9.4208750423545542</v>
      </c>
      <c r="AK468" s="14" t="str">
        <f>IFERROR(VLOOKUP($A468,'Azymut Orient M'!$O$2:$U$23,7,0),"")</f>
        <v/>
      </c>
      <c r="AL468" s="14" t="str">
        <f>IFERROR(VLOOKUP($A468,'Masakra TR100 M'!$AB$5:$AH$14,7,0),"")</f>
        <v/>
      </c>
      <c r="AM468" s="501">
        <f>MIN(COUNT(F468:W468)+MIN(COUNT(Z468:AL468)/2,2),6)</f>
        <v>1</v>
      </c>
      <c r="AN468" s="15">
        <f>COUNTIF(F468:W468,"=100")</f>
        <v>0</v>
      </c>
      <c r="AO468" s="15">
        <f>COUNTIF(Z468:AL468,"=50")</f>
        <v>0</v>
      </c>
    </row>
    <row r="469" spans="1:41">
      <c r="A469">
        <v>191</v>
      </c>
      <c r="B469" s="40" t="str">
        <f>VLOOKUP($A469,id!$C:$H,6,0)</f>
        <v>Hála Karel</v>
      </c>
      <c r="C469" s="40" t="str">
        <f>VLOOKUP($A469,id!$C:$H,4,0)</f>
        <v>Gdzie jest mój Bronks</v>
      </c>
      <c r="D469" s="2">
        <f>IF(E468=E469,D468,ROW(B467))</f>
        <v>467</v>
      </c>
      <c r="E469" s="11">
        <f>LARGE(F469:Y469,1)+LARGE(F469:Y469,2)+IFERROR(LARGE(F469:Y469,3),0)+IFERROR(LARGE(F469:Y469,4),0)+IFERROR(LARGE(F469:Y469,5),0)+IFERROR(LARGE(F469:Y469,6),0)</f>
        <v>26.36610734412718</v>
      </c>
      <c r="F469" s="14"/>
      <c r="G469" s="14" t="str">
        <f>IFERROR(VLOOKUP($A469,'Złoto M'!AO:AU,7,0),"")</f>
        <v/>
      </c>
      <c r="H469" s="14">
        <f>IFERROR(VLOOKUP($A469,'H51 200 M'!$AL$6:$AS$99,7,0),"")</f>
        <v>26.36610734412718</v>
      </c>
      <c r="I469" s="14" t="str">
        <f>IFERROR(VLOOKUP($A469,'Dymno M'!$BD$3:$BJ$49,7,0),"")</f>
        <v/>
      </c>
      <c r="J469" s="37" t="str">
        <f>IFERROR(VLOOKUP($A469,'X Kompas M'!$L$2:$R$29,7,0),"")</f>
        <v/>
      </c>
      <c r="K469" s="16" t="str">
        <f>IFERROR(VLOOKUP($A469,'Dukty M'!$BH$2:$BN$42,7,0),"")</f>
        <v/>
      </c>
      <c r="L469" s="14" t="str">
        <f>IFERROR(VLOOKUP($A469,'Tropy M'!$O$2:$U$49,7,0),"")</f>
        <v/>
      </c>
      <c r="M469" s="14" t="str">
        <f>IFERROR(VLOOKUP($A469,'Grassor TR300 M'!$CR$4:$CX$37,7,0),"")</f>
        <v/>
      </c>
      <c r="N469" s="14" t="str">
        <f>IFERROR(VLOOKUP($A469,'BO M'!$S$4:$Y$46,7,0),"")</f>
        <v/>
      </c>
      <c r="O469" s="14" t="str">
        <f>IFERROR(VLOOKUP($A469,'Szaga TR150 M'!$J$2:$P$22,7,0),"")</f>
        <v/>
      </c>
      <c r="P469" s="14" t="str">
        <f>IFERROR(VLOOKUP($A469,'Rajd Konwalii M'!$L$2:$R$48,7,0),"")</f>
        <v/>
      </c>
      <c r="Q469" s="14" t="str">
        <f>IFERROR(VLOOKUP($A469,'Korno M'!$BE$1:$BK$53,7,0),"")</f>
        <v/>
      </c>
      <c r="R469" s="14" t="str">
        <f>IFERROR(VLOOKUP($A469,'Abentojra M'!$J$1:$P$48,7,0),"")</f>
        <v/>
      </c>
      <c r="S469" s="14" t="str">
        <f>IFERROR(VLOOKUP($A469,'Mordownik M'!$P$5:$V$54,7,0),"")</f>
        <v/>
      </c>
      <c r="T469" s="14" t="str">
        <f>IFERROR(VLOOKUP($A469,'XI Kompas M'!$M$1:$S$35,7,0),"")</f>
        <v/>
      </c>
      <c r="U469" s="14" t="str">
        <f>IFERROR(VLOOKUP($A469,'H52 200 M'!$AL$6:$AR$102,7,0),"")</f>
        <v/>
      </c>
      <c r="V469" s="14" t="str">
        <f>IFERROR(VLOOKUP($A469,'XII Szago M'!$AH$2:$AN$67,7,0),"")</f>
        <v/>
      </c>
      <c r="W469" s="14" t="str">
        <f>IFERROR(VLOOKUP($A469,'Masakra TR200 M'!$AN$5:$AT$34,7,0),"")</f>
        <v/>
      </c>
      <c r="X469" s="10">
        <f>IFERROR(LARGE(Z469:AL469,1),0)+IFERROR(LARGE(Z469:AL469,2),0)</f>
        <v>0</v>
      </c>
      <c r="Y469" s="10">
        <f>IFERROR(LARGE(Z469:AL469,3),0)+IFERROR(LARGE(Z469:AL469,4),0)</f>
        <v>0</v>
      </c>
      <c r="Z469" s="14" t="str">
        <f>IFERROR(VLOOKUP(A469,'Wiosenne 360 M'!$L$2:$R$18,7,0),"")</f>
        <v/>
      </c>
      <c r="AA469" s="36"/>
      <c r="AB469" s="36"/>
      <c r="AC469" s="14" t="str">
        <f>IFERROR(VLOOKUP($A469,'H51 100 M'!$AC$6:$AJ$153,7,0),"")</f>
        <v/>
      </c>
      <c r="AD469" s="14" t="str">
        <f>IFERROR(VLOOKUP($A469,'Harce M'!$K$6:$Q$26,7,0),"")</f>
        <v/>
      </c>
      <c r="AE469" s="14" t="str">
        <f>IFERROR(VLOOKUP($A469,'Grassor TR150 M'!$BL$4:$BR$10,7,0),"")</f>
        <v/>
      </c>
      <c r="AF469" s="36" t="str">
        <f>IFERROR(VLOOKUP($A469,'Pazur M'!$P$3:$V$29,7,0),"")</f>
        <v/>
      </c>
      <c r="AG469" s="14" t="str">
        <f>IFERROR(VLOOKUP($A469,'Szaga TR100 M'!$J$2:$P$25,7,0),"")</f>
        <v/>
      </c>
      <c r="AH469" s="36" t="str">
        <f>IFERROR(VLOOKUP($A469,'Odyseja M'!$G$2:$M$15,7,0),"")</f>
        <v/>
      </c>
      <c r="AI469" s="36" t="str">
        <f>IFERROR(VLOOKUP($A469,'Trudy M'!$K$2:$Q$18,7,0),"")</f>
        <v/>
      </c>
      <c r="AJ469" s="14" t="str">
        <f>IFERROR(VLOOKUP($A469,'H52 100 M'!$AC$6:$AI$201,7,0),"")</f>
        <v/>
      </c>
      <c r="AK469" s="14" t="str">
        <f>IFERROR(VLOOKUP($A469,'Azymut Orient M'!$O$2:$U$23,7,0),"")</f>
        <v/>
      </c>
      <c r="AL469" s="14" t="str">
        <f>IFERROR(VLOOKUP($A469,'Masakra TR100 M'!$AB$5:$AH$14,7,0),"")</f>
        <v/>
      </c>
      <c r="AM469" s="501">
        <f>MIN(COUNT(F469:W469)+MIN(COUNT(Z469:AL469)/2,2),6)</f>
        <v>1</v>
      </c>
      <c r="AN469" s="15">
        <f>COUNTIF(F469:W469,"=100")</f>
        <v>0</v>
      </c>
      <c r="AO469" s="15">
        <f>COUNTIF(Z469:AL469,"=50")</f>
        <v>0</v>
      </c>
    </row>
    <row r="470" spans="1:41">
      <c r="A470">
        <v>192</v>
      </c>
      <c r="B470" s="40" t="str">
        <f>VLOOKUP($A470,id!$C:$H,6,0)</f>
        <v>Jaś Piotr</v>
      </c>
      <c r="C470" s="40" t="str">
        <f>VLOOKUP($A470,id!$C:$H,4,0)</f>
        <v>Gdzie jest mój bronks?</v>
      </c>
      <c r="D470" s="2">
        <f>IF(E469=E470,D469,ROW(B468))</f>
        <v>468</v>
      </c>
      <c r="E470" s="11">
        <f>LARGE(F470:Y470,1)+LARGE(F470:Y470,2)+IFERROR(LARGE(F470:Y470,3),0)+IFERROR(LARGE(F470:Y470,4),0)+IFERROR(LARGE(F470:Y470,5),0)+IFERROR(LARGE(F470:Y470,6),0)</f>
        <v>26.356303083703594</v>
      </c>
      <c r="F470" s="14"/>
      <c r="G470" s="14" t="str">
        <f>IFERROR(VLOOKUP($A470,'Złoto M'!AO:AU,7,0),"")</f>
        <v/>
      </c>
      <c r="H470" s="14">
        <f>IFERROR(VLOOKUP($A470,'H51 200 M'!$AL$6:$AS$99,7,0),"")</f>
        <v>26.356303083703594</v>
      </c>
      <c r="I470" s="14" t="str">
        <f>IFERROR(VLOOKUP($A470,'Dymno M'!$BD$3:$BJ$49,7,0),"")</f>
        <v/>
      </c>
      <c r="J470" s="37" t="str">
        <f>IFERROR(VLOOKUP($A470,'X Kompas M'!$L$2:$R$29,7,0),"")</f>
        <v/>
      </c>
      <c r="K470" s="16" t="str">
        <f>IFERROR(VLOOKUP($A470,'Dukty M'!$BH$2:$BN$42,7,0),"")</f>
        <v/>
      </c>
      <c r="L470" s="14" t="str">
        <f>IFERROR(VLOOKUP($A470,'Tropy M'!$O$2:$U$49,7,0),"")</f>
        <v/>
      </c>
      <c r="M470" s="14" t="str">
        <f>IFERROR(VLOOKUP($A470,'Grassor TR300 M'!$CR$4:$CX$37,7,0),"")</f>
        <v/>
      </c>
      <c r="N470" s="14" t="str">
        <f>IFERROR(VLOOKUP($A470,'BO M'!$S$4:$Y$46,7,0),"")</f>
        <v/>
      </c>
      <c r="O470" s="14" t="str">
        <f>IFERROR(VLOOKUP($A470,'Szaga TR150 M'!$J$2:$P$22,7,0),"")</f>
        <v/>
      </c>
      <c r="P470" s="14" t="str">
        <f>IFERROR(VLOOKUP($A470,'Rajd Konwalii M'!$L$2:$R$48,7,0),"")</f>
        <v/>
      </c>
      <c r="Q470" s="14" t="str">
        <f>IFERROR(VLOOKUP($A470,'Korno M'!$BE$1:$BK$53,7,0),"")</f>
        <v/>
      </c>
      <c r="R470" s="14" t="str">
        <f>IFERROR(VLOOKUP($A470,'Abentojra M'!$J$1:$P$48,7,0),"")</f>
        <v/>
      </c>
      <c r="S470" s="14" t="str">
        <f>IFERROR(VLOOKUP($A470,'Mordownik M'!$P$5:$V$54,7,0),"")</f>
        <v/>
      </c>
      <c r="T470" s="14" t="str">
        <f>IFERROR(VLOOKUP($A470,'XI Kompas M'!$M$1:$S$35,7,0),"")</f>
        <v/>
      </c>
      <c r="U470" s="14" t="str">
        <f>IFERROR(VLOOKUP($A470,'H52 200 M'!$AL$6:$AR$102,7,0),"")</f>
        <v/>
      </c>
      <c r="V470" s="14" t="str">
        <f>IFERROR(VLOOKUP($A470,'XII Szago M'!$AH$2:$AN$67,7,0),"")</f>
        <v/>
      </c>
      <c r="W470" s="14" t="str">
        <f>IFERROR(VLOOKUP($A470,'Masakra TR200 M'!$AN$5:$AT$34,7,0),"")</f>
        <v/>
      </c>
      <c r="X470" s="10">
        <f>IFERROR(LARGE(Z470:AL470,1),0)+IFERROR(LARGE(Z470:AL470,2),0)</f>
        <v>0</v>
      </c>
      <c r="Y470" s="10">
        <f>IFERROR(LARGE(Z470:AL470,3),0)+IFERROR(LARGE(Z470:AL470,4),0)</f>
        <v>0</v>
      </c>
      <c r="Z470" s="14" t="str">
        <f>IFERROR(VLOOKUP(A470,'Wiosenne 360 M'!$L$2:$R$18,7,0),"")</f>
        <v/>
      </c>
      <c r="AA470" s="36"/>
      <c r="AB470" s="36"/>
      <c r="AC470" s="14" t="str">
        <f>IFERROR(VLOOKUP($A470,'H51 100 M'!$AC$6:$AJ$153,7,0),"")</f>
        <v/>
      </c>
      <c r="AD470" s="14" t="str">
        <f>IFERROR(VLOOKUP($A470,'Harce M'!$K$6:$Q$26,7,0),"")</f>
        <v/>
      </c>
      <c r="AE470" s="14" t="str">
        <f>IFERROR(VLOOKUP($A470,'Grassor TR150 M'!$BL$4:$BR$10,7,0),"")</f>
        <v/>
      </c>
      <c r="AF470" s="36" t="str">
        <f>IFERROR(VLOOKUP($A470,'Pazur M'!$P$3:$V$29,7,0),"")</f>
        <v/>
      </c>
      <c r="AG470" s="14" t="str">
        <f>IFERROR(VLOOKUP($A470,'Szaga TR100 M'!$J$2:$P$25,7,0),"")</f>
        <v/>
      </c>
      <c r="AH470" s="36" t="str">
        <f>IFERROR(VLOOKUP($A470,'Odyseja M'!$G$2:$M$15,7,0),"")</f>
        <v/>
      </c>
      <c r="AI470" s="36" t="str">
        <f>IFERROR(VLOOKUP($A470,'Trudy M'!$K$2:$Q$18,7,0),"")</f>
        <v/>
      </c>
      <c r="AJ470" s="14" t="str">
        <f>IFERROR(VLOOKUP($A470,'H52 100 M'!$AC$6:$AI$201,7,0),"")</f>
        <v/>
      </c>
      <c r="AK470" s="14" t="str">
        <f>IFERROR(VLOOKUP($A470,'Azymut Orient M'!$O$2:$U$23,7,0),"")</f>
        <v/>
      </c>
      <c r="AL470" s="14" t="str">
        <f>IFERROR(VLOOKUP($A470,'Masakra TR100 M'!$AB$5:$AH$14,7,0),"")</f>
        <v/>
      </c>
      <c r="AM470" s="501">
        <f>MIN(COUNT(F470:W470)+MIN(COUNT(Z470:AL470)/2,2),6)</f>
        <v>1</v>
      </c>
      <c r="AN470" s="15">
        <f>COUNTIF(F470:W470,"=100")</f>
        <v>0</v>
      </c>
      <c r="AO470" s="15">
        <f>COUNTIF(Z470:AL470,"=50")</f>
        <v>0</v>
      </c>
    </row>
    <row r="471" spans="1:41">
      <c r="A471">
        <v>193</v>
      </c>
      <c r="B471" s="40" t="str">
        <f>VLOOKUP($A471,id!$C:$H,6,0)</f>
        <v>Florek Przemysław</v>
      </c>
      <c r="C471" s="40" t="str">
        <f>VLOOKUP($A471,id!$C:$H,4,0)</f>
        <v>Gdzie jest mój bronks?</v>
      </c>
      <c r="D471" s="2">
        <f>IF(E470=E471,D470,ROW(B469))</f>
        <v>469</v>
      </c>
      <c r="E471" s="11">
        <f>LARGE(F471:Y471,1)+LARGE(F471:Y471,2)+IFERROR(LARGE(F471:Y471,3),0)+IFERROR(LARGE(F471:Y471,4),0)+IFERROR(LARGE(F471:Y471,5),0)+IFERROR(LARGE(F471:Y471,6),0)</f>
        <v>26.350179122765887</v>
      </c>
      <c r="F471" s="14"/>
      <c r="G471" s="14" t="str">
        <f>IFERROR(VLOOKUP($A471,'Złoto M'!AO:AU,7,0),"")</f>
        <v/>
      </c>
      <c r="H471" s="14">
        <f>IFERROR(VLOOKUP($A471,'H51 200 M'!$AL$6:$AS$99,7,0),"")</f>
        <v>26.350179122765887</v>
      </c>
      <c r="I471" s="14" t="str">
        <f>IFERROR(VLOOKUP($A471,'Dymno M'!$BD$3:$BJ$49,7,0),"")</f>
        <v/>
      </c>
      <c r="J471" s="37" t="str">
        <f>IFERROR(VLOOKUP($A471,'X Kompas M'!$L$2:$R$29,7,0),"")</f>
        <v/>
      </c>
      <c r="K471" s="16" t="str">
        <f>IFERROR(VLOOKUP($A471,'Dukty M'!$BH$2:$BN$42,7,0),"")</f>
        <v/>
      </c>
      <c r="L471" s="14" t="str">
        <f>IFERROR(VLOOKUP($A471,'Tropy M'!$O$2:$U$49,7,0),"")</f>
        <v/>
      </c>
      <c r="M471" s="14" t="str">
        <f>IFERROR(VLOOKUP($A471,'Grassor TR300 M'!$CR$4:$CX$37,7,0),"")</f>
        <v/>
      </c>
      <c r="N471" s="14" t="str">
        <f>IFERROR(VLOOKUP($A471,'BO M'!$S$4:$Y$46,7,0),"")</f>
        <v/>
      </c>
      <c r="O471" s="14" t="str">
        <f>IFERROR(VLOOKUP($A471,'Szaga TR150 M'!$J$2:$P$22,7,0),"")</f>
        <v/>
      </c>
      <c r="P471" s="14" t="str">
        <f>IFERROR(VLOOKUP($A471,'Rajd Konwalii M'!$L$2:$R$48,7,0),"")</f>
        <v/>
      </c>
      <c r="Q471" s="14" t="str">
        <f>IFERROR(VLOOKUP($A471,'Korno M'!$BE$1:$BK$53,7,0),"")</f>
        <v/>
      </c>
      <c r="R471" s="14" t="str">
        <f>IFERROR(VLOOKUP($A471,'Abentojra M'!$J$1:$P$48,7,0),"")</f>
        <v/>
      </c>
      <c r="S471" s="14" t="str">
        <f>IFERROR(VLOOKUP($A471,'Mordownik M'!$P$5:$V$54,7,0),"")</f>
        <v/>
      </c>
      <c r="T471" s="14" t="str">
        <f>IFERROR(VLOOKUP($A471,'XI Kompas M'!$M$1:$S$35,7,0),"")</f>
        <v/>
      </c>
      <c r="U471" s="14" t="str">
        <f>IFERROR(VLOOKUP($A471,'H52 200 M'!$AL$6:$AR$102,7,0),"")</f>
        <v/>
      </c>
      <c r="V471" s="14" t="str">
        <f>IFERROR(VLOOKUP($A471,'XII Szago M'!$AH$2:$AN$67,7,0),"")</f>
        <v/>
      </c>
      <c r="W471" s="14" t="str">
        <f>IFERROR(VLOOKUP($A471,'Masakra TR200 M'!$AN$5:$AT$34,7,0),"")</f>
        <v/>
      </c>
      <c r="X471" s="10">
        <f>IFERROR(LARGE(Z471:AL471,1),0)+IFERROR(LARGE(Z471:AL471,2),0)</f>
        <v>0</v>
      </c>
      <c r="Y471" s="10">
        <f>IFERROR(LARGE(Z471:AL471,3),0)+IFERROR(LARGE(Z471:AL471,4),0)</f>
        <v>0</v>
      </c>
      <c r="Z471" s="14" t="str">
        <f>IFERROR(VLOOKUP(A471,'Wiosenne 360 M'!$L$2:$R$18,7,0),"")</f>
        <v/>
      </c>
      <c r="AA471" s="36"/>
      <c r="AB471" s="36"/>
      <c r="AC471" s="14" t="str">
        <f>IFERROR(VLOOKUP($A471,'H51 100 M'!$AC$6:$AJ$153,7,0),"")</f>
        <v/>
      </c>
      <c r="AD471" s="14" t="str">
        <f>IFERROR(VLOOKUP($A471,'Harce M'!$K$6:$Q$26,7,0),"")</f>
        <v/>
      </c>
      <c r="AE471" s="14" t="str">
        <f>IFERROR(VLOOKUP($A471,'Grassor TR150 M'!$BL$4:$BR$10,7,0),"")</f>
        <v/>
      </c>
      <c r="AF471" s="36" t="str">
        <f>IFERROR(VLOOKUP($A471,'Pazur M'!$P$3:$V$29,7,0),"")</f>
        <v/>
      </c>
      <c r="AG471" s="14" t="str">
        <f>IFERROR(VLOOKUP($A471,'Szaga TR100 M'!$J$2:$P$25,7,0),"")</f>
        <v/>
      </c>
      <c r="AH471" s="36" t="str">
        <f>IFERROR(VLOOKUP($A471,'Odyseja M'!$G$2:$M$15,7,0),"")</f>
        <v/>
      </c>
      <c r="AI471" s="36" t="str">
        <f>IFERROR(VLOOKUP($A471,'Trudy M'!$K$2:$Q$18,7,0),"")</f>
        <v/>
      </c>
      <c r="AJ471" s="14" t="str">
        <f>IFERROR(VLOOKUP($A471,'H52 100 M'!$AC$6:$AI$201,7,0),"")</f>
        <v/>
      </c>
      <c r="AK471" s="14" t="str">
        <f>IFERROR(VLOOKUP($A471,'Azymut Orient M'!$O$2:$U$23,7,0),"")</f>
        <v/>
      </c>
      <c r="AL471" s="14" t="str">
        <f>IFERROR(VLOOKUP($A471,'Masakra TR100 M'!$AB$5:$AH$14,7,0),"")</f>
        <v/>
      </c>
      <c r="AM471" s="501">
        <f>MIN(COUNT(F471:W471)+MIN(COUNT(Z471:AL471)/2,2),6)</f>
        <v>1</v>
      </c>
      <c r="AN471" s="15">
        <f>COUNTIF(F471:W471,"=100")</f>
        <v>0</v>
      </c>
      <c r="AO471" s="15">
        <f>COUNTIF(Z471:AL471,"=50")</f>
        <v>0</v>
      </c>
    </row>
    <row r="472" spans="1:41">
      <c r="A472">
        <v>266</v>
      </c>
      <c r="B472" s="40" t="str">
        <f>VLOOKUP($A472,id!$C:$H,6,0)</f>
        <v>Semsch Artur</v>
      </c>
      <c r="C472" s="40" t="str">
        <f>VLOOKUP($A472,id!$C:$H,4,0)</f>
        <v>KS Pidrina</v>
      </c>
      <c r="D472" s="2">
        <f>IF(E471=E472,D471,ROW(B470))</f>
        <v>470</v>
      </c>
      <c r="E472" s="11">
        <f>LARGE(F472:Y472,1)+LARGE(F472:Y472,2)+IFERROR(LARGE(F472:Y472,3),0)+IFERROR(LARGE(F472:Y472,4),0)+IFERROR(LARGE(F472:Y472,5),0)+IFERROR(LARGE(F472:Y472,6),0)</f>
        <v>26.254655653977292</v>
      </c>
      <c r="F472" s="14"/>
      <c r="G472" s="14" t="str">
        <f>IFERROR(VLOOKUP($A472,'Złoto M'!AO:AU,7,0),"")</f>
        <v/>
      </c>
      <c r="H472" s="14" t="str">
        <f>IFERROR(VLOOKUP($A472,'H51 200 M'!$AL$6:$AS$99,7,0),"")</f>
        <v/>
      </c>
      <c r="I472" s="14" t="str">
        <f>IFERROR(VLOOKUP($A472,'Dymno M'!$BD$3:$BJ$49,7,0),"")</f>
        <v/>
      </c>
      <c r="J472" s="37" t="str">
        <f>IFERROR(VLOOKUP($A472,'X Kompas M'!$L$2:$R$29,7,0),"")</f>
        <v/>
      </c>
      <c r="K472" s="16" t="str">
        <f>IFERROR(VLOOKUP($A472,'Dukty M'!$BH$2:$BN$42,7,0),"")</f>
        <v/>
      </c>
      <c r="L472" s="14" t="str">
        <f>IFERROR(VLOOKUP($A472,'Tropy M'!$O$2:$U$49,7,0),"")</f>
        <v/>
      </c>
      <c r="M472" s="14" t="str">
        <f>IFERROR(VLOOKUP($A472,'Grassor TR300 M'!$CR$4:$CX$37,7,0),"")</f>
        <v/>
      </c>
      <c r="N472" s="14" t="str">
        <f>IFERROR(VLOOKUP($A472,'BO M'!$S$4:$Y$46,7,0),"")</f>
        <v/>
      </c>
      <c r="O472" s="14" t="str">
        <f>IFERROR(VLOOKUP($A472,'Szaga TR150 M'!$J$2:$P$22,7,0),"")</f>
        <v/>
      </c>
      <c r="P472" s="14" t="str">
        <f>IFERROR(VLOOKUP($A472,'Rajd Konwalii M'!$L$2:$R$48,7,0),"")</f>
        <v/>
      </c>
      <c r="Q472" s="14" t="str">
        <f>IFERROR(VLOOKUP($A472,'Korno M'!$BE$1:$BK$53,7,0),"")</f>
        <v/>
      </c>
      <c r="R472" s="14" t="str">
        <f>IFERROR(VLOOKUP($A472,'Abentojra M'!$J$1:$P$48,7,0),"")</f>
        <v/>
      </c>
      <c r="S472" s="14" t="str">
        <f>IFERROR(VLOOKUP($A472,'Mordownik M'!$P$5:$V$54,7,0),"")</f>
        <v/>
      </c>
      <c r="T472" s="14" t="str">
        <f>IFERROR(VLOOKUP($A472,'XI Kompas M'!$M$1:$S$35,7,0),"")</f>
        <v/>
      </c>
      <c r="U472" s="14" t="str">
        <f>IFERROR(VLOOKUP($A472,'H52 200 M'!$AL$6:$AR$102,7,0),"")</f>
        <v/>
      </c>
      <c r="V472" s="14" t="str">
        <f>IFERROR(VLOOKUP($A472,'XII Szago M'!$AH$2:$AN$67,7,0),"")</f>
        <v/>
      </c>
      <c r="W472" s="14" t="str">
        <f>IFERROR(VLOOKUP($A472,'Masakra TR200 M'!$AN$5:$AT$34,7,0),"")</f>
        <v/>
      </c>
      <c r="X472" s="10">
        <f>IFERROR(LARGE(Z472:AL472,1),0)+IFERROR(LARGE(Z472:AL472,2),0)</f>
        <v>26.254655653977292</v>
      </c>
      <c r="Y472" s="10">
        <f>IFERROR(LARGE(Z472:AL472,3),0)+IFERROR(LARGE(Z472:AL472,4),0)</f>
        <v>0</v>
      </c>
      <c r="Z472" s="14" t="str">
        <f>IFERROR(VLOOKUP(A472,'Wiosenne 360 M'!$L$2:$R$18,7,0),"")</f>
        <v/>
      </c>
      <c r="AA472" s="36"/>
      <c r="AB472" s="36"/>
      <c r="AC472" s="14">
        <f>IFERROR(VLOOKUP($A472,'H51 100 M'!$AC$6:$AJ$153,7,0),"")</f>
        <v>26.254655653977292</v>
      </c>
      <c r="AD472" s="14" t="str">
        <f>IFERROR(VLOOKUP($A472,'Harce M'!$K$6:$Q$26,7,0),"")</f>
        <v/>
      </c>
      <c r="AE472" s="14" t="str">
        <f>IFERROR(VLOOKUP($A472,'Grassor TR150 M'!$BL$4:$BR$10,7,0),"")</f>
        <v/>
      </c>
      <c r="AF472" s="36" t="str">
        <f>IFERROR(VLOOKUP($A472,'Pazur M'!$P$3:$V$29,7,0),"")</f>
        <v/>
      </c>
      <c r="AG472" s="14" t="str">
        <f>IFERROR(VLOOKUP($A472,'Szaga TR100 M'!$J$2:$P$25,7,0),"")</f>
        <v/>
      </c>
      <c r="AH472" s="36" t="str">
        <f>IFERROR(VLOOKUP($A472,'Odyseja M'!$G$2:$M$15,7,0),"")</f>
        <v/>
      </c>
      <c r="AI472" s="36" t="str">
        <f>IFERROR(VLOOKUP($A472,'Trudy M'!$K$2:$Q$18,7,0),"")</f>
        <v/>
      </c>
      <c r="AJ472" s="14" t="str">
        <f>IFERROR(VLOOKUP($A472,'H52 100 M'!$AC$6:$AI$201,7,0),"")</f>
        <v/>
      </c>
      <c r="AK472" s="14" t="str">
        <f>IFERROR(VLOOKUP($A472,'Azymut Orient M'!$O$2:$U$23,7,0),"")</f>
        <v/>
      </c>
      <c r="AL472" s="14" t="str">
        <f>IFERROR(VLOOKUP($A472,'Masakra TR100 M'!$AB$5:$AH$14,7,0),"")</f>
        <v/>
      </c>
      <c r="AM472" s="501">
        <f>MIN(COUNT(F472:W472)+MIN(COUNT(Z472:AL472)/2,2),6)</f>
        <v>0.5</v>
      </c>
      <c r="AN472" s="15">
        <f>COUNTIF(F472:W472,"=100")</f>
        <v>0</v>
      </c>
      <c r="AO472" s="15">
        <f>COUNTIF(Z472:AL472,"=50")</f>
        <v>0</v>
      </c>
    </row>
    <row r="473" spans="1:41">
      <c r="A473">
        <v>687</v>
      </c>
      <c r="B473" s="40" t="str">
        <f>VLOOKUP($A473,id!$C:$H,6,0)</f>
        <v>Szuca Zbigniew</v>
      </c>
      <c r="C473" s="40">
        <f>VLOOKUP($A473,id!$C:$H,4,0)</f>
        <v>0</v>
      </c>
      <c r="D473" s="2">
        <f>IF(E472=E473,D472,ROW(B471))</f>
        <v>471</v>
      </c>
      <c r="E473" s="11">
        <f>LARGE(F473:Y473,1)+LARGE(F473:Y473,2)+IFERROR(LARGE(F473:Y473,3),0)+IFERROR(LARGE(F473:Y473,4),0)+IFERROR(LARGE(F473:Y473,5),0)+IFERROR(LARGE(F473:Y473,6),0)</f>
        <v>26.081748806097227</v>
      </c>
      <c r="F473" s="14"/>
      <c r="G473" s="14"/>
      <c r="H473" s="14"/>
      <c r="I473" s="14"/>
      <c r="J473" s="37"/>
      <c r="K473" s="16"/>
      <c r="L473" s="14"/>
      <c r="M473" s="14"/>
      <c r="N473" s="14"/>
      <c r="O473" s="14"/>
      <c r="P473" s="14"/>
      <c r="Q473" s="14"/>
      <c r="R473" s="14"/>
      <c r="S473" s="14"/>
      <c r="T473" s="14"/>
      <c r="U473" s="14" t="str">
        <f>IFERROR(VLOOKUP($A473,'H52 200 M'!$AL$6:$AR$102,7,0),"")</f>
        <v/>
      </c>
      <c r="V473" s="14" t="str">
        <f>IFERROR(VLOOKUP($A473,'XII Szago M'!$AH$2:$AN$67,7,0),"")</f>
        <v/>
      </c>
      <c r="W473" s="14" t="str">
        <f>IFERROR(VLOOKUP($A473,'Masakra TR200 M'!$AN$5:$AT$34,7,0),"")</f>
        <v/>
      </c>
      <c r="X473" s="10">
        <f>IFERROR(LARGE(Z473:AL473,1),0)+IFERROR(LARGE(Z473:AL473,2),0)</f>
        <v>26.081748806097227</v>
      </c>
      <c r="Y473" s="10">
        <f>IFERROR(LARGE(Z473:AL473,3),0)+IFERROR(LARGE(Z473:AL473,4),0)</f>
        <v>0</v>
      </c>
      <c r="Z473" s="14"/>
      <c r="AA473" s="36"/>
      <c r="AB473" s="36"/>
      <c r="AC473" s="14"/>
      <c r="AD473" s="14"/>
      <c r="AE473" s="14"/>
      <c r="AF473" s="36"/>
      <c r="AG473" s="14"/>
      <c r="AH473" s="36"/>
      <c r="AI473" s="36"/>
      <c r="AJ473" s="14">
        <f>IFERROR(VLOOKUP($A473,'H52 100 M'!$AC$6:$AI$201,7,0),"")</f>
        <v>26.081748806097227</v>
      </c>
      <c r="AK473" s="14" t="str">
        <f>IFERROR(VLOOKUP($A473,'Azymut Orient M'!$O$2:$U$23,7,0),"")</f>
        <v/>
      </c>
      <c r="AL473" s="14" t="str">
        <f>IFERROR(VLOOKUP($A473,'Masakra TR100 M'!$AB$5:$AH$14,7,0),"")</f>
        <v/>
      </c>
      <c r="AM473" s="501">
        <f>MIN(COUNT(F473:W473)+MIN(COUNT(Z473:AL473)/2,2),6)</f>
        <v>0.5</v>
      </c>
      <c r="AN473" s="15">
        <f>COUNTIF(F473:W473,"=100")</f>
        <v>0</v>
      </c>
      <c r="AO473" s="15">
        <f>COUNTIF(Z473:AL473,"=50")</f>
        <v>0</v>
      </c>
    </row>
    <row r="474" spans="1:41">
      <c r="A474">
        <v>688</v>
      </c>
      <c r="B474" s="40" t="str">
        <f>VLOOKUP($A474,id!$C:$H,6,0)</f>
        <v>Skórski Wojciech</v>
      </c>
      <c r="C474" s="40">
        <f>VLOOKUP($A474,id!$C:$H,4,0)</f>
        <v>0</v>
      </c>
      <c r="D474" s="2">
        <f>IF(E473=E474,D473,ROW(B472))</f>
        <v>472</v>
      </c>
      <c r="E474" s="11">
        <f>LARGE(F474:Y474,1)+LARGE(F474:Y474,2)+IFERROR(LARGE(F474:Y474,3),0)+IFERROR(LARGE(F474:Y474,4),0)+IFERROR(LARGE(F474:Y474,5),0)+IFERROR(LARGE(F474:Y474,6),0)</f>
        <v>26.075719339728579</v>
      </c>
      <c r="F474" s="14"/>
      <c r="G474" s="14"/>
      <c r="H474" s="14"/>
      <c r="I474" s="14"/>
      <c r="J474" s="37"/>
      <c r="K474" s="16"/>
      <c r="L474" s="14"/>
      <c r="M474" s="14"/>
      <c r="N474" s="14"/>
      <c r="O474" s="14"/>
      <c r="P474" s="14"/>
      <c r="Q474" s="14"/>
      <c r="R474" s="14"/>
      <c r="S474" s="14"/>
      <c r="T474" s="14"/>
      <c r="U474" s="14" t="str">
        <f>IFERROR(VLOOKUP($A474,'H52 200 M'!$AL$6:$AR$102,7,0),"")</f>
        <v/>
      </c>
      <c r="V474" s="14" t="str">
        <f>IFERROR(VLOOKUP($A474,'XII Szago M'!$AH$2:$AN$67,7,0),"")</f>
        <v/>
      </c>
      <c r="W474" s="14" t="str">
        <f>IFERROR(VLOOKUP($A474,'Masakra TR200 M'!$AN$5:$AT$34,7,0),"")</f>
        <v/>
      </c>
      <c r="X474" s="10">
        <f>IFERROR(LARGE(Z474:AL474,1),0)+IFERROR(LARGE(Z474:AL474,2),0)</f>
        <v>26.075719339728579</v>
      </c>
      <c r="Y474" s="10">
        <f>IFERROR(LARGE(Z474:AL474,3),0)+IFERROR(LARGE(Z474:AL474,4),0)</f>
        <v>0</v>
      </c>
      <c r="Z474" s="14"/>
      <c r="AA474" s="36"/>
      <c r="AB474" s="36"/>
      <c r="AC474" s="14"/>
      <c r="AD474" s="14"/>
      <c r="AE474" s="14"/>
      <c r="AF474" s="36"/>
      <c r="AG474" s="14"/>
      <c r="AH474" s="36"/>
      <c r="AI474" s="36"/>
      <c r="AJ474" s="14">
        <f>IFERROR(VLOOKUP($A474,'H52 100 M'!$AC$6:$AI$201,7,0),"")</f>
        <v>26.075719339728579</v>
      </c>
      <c r="AK474" s="14" t="str">
        <f>IFERROR(VLOOKUP($A474,'Azymut Orient M'!$O$2:$U$23,7,0),"")</f>
        <v/>
      </c>
      <c r="AL474" s="14" t="str">
        <f>IFERROR(VLOOKUP($A474,'Masakra TR100 M'!$AB$5:$AH$14,7,0),"")</f>
        <v/>
      </c>
      <c r="AM474" s="501">
        <f>MIN(COUNT(F474:W474)+MIN(COUNT(Z474:AL474)/2,2),6)</f>
        <v>0.5</v>
      </c>
      <c r="AN474" s="15">
        <f>COUNTIF(F474:W474,"=100")</f>
        <v>0</v>
      </c>
      <c r="AO474" s="15">
        <f>COUNTIF(Z474:AL474,"=50")</f>
        <v>0</v>
      </c>
    </row>
    <row r="475" spans="1:41">
      <c r="A475">
        <v>731</v>
      </c>
      <c r="B475" s="40" t="str">
        <f>VLOOKUP($A475,id!$C:$H,6,0)</f>
        <v>Sirocki Adam</v>
      </c>
      <c r="C475" s="40">
        <f>VLOOKUP($A475,id!$C:$H,4,0)</f>
        <v>0</v>
      </c>
      <c r="D475" s="2">
        <f>IF(E474=E475,D474,ROW(B473))</f>
        <v>473</v>
      </c>
      <c r="E475" s="11">
        <f>LARGE(F475:Y475,1)+LARGE(F475:Y475,2)+IFERROR(LARGE(F475:Y475,3),0)+IFERROR(LARGE(F475:Y475,4),0)+IFERROR(LARGE(F475:Y475,5),0)+IFERROR(LARGE(F475:Y475,6),0)</f>
        <v>26.030635195333609</v>
      </c>
      <c r="F475" s="14"/>
      <c r="G475" s="14"/>
      <c r="H475" s="14"/>
      <c r="I475" s="14"/>
      <c r="J475" s="37"/>
      <c r="K475" s="16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>
        <f>IFERROR(VLOOKUP($A475,'XII Szago M'!$AH$2:$AN$67,7,0),"")</f>
        <v>26.030635195333609</v>
      </c>
      <c r="W475" s="14" t="str">
        <f>IFERROR(VLOOKUP($A475,'Masakra TR200 M'!$AN$5:$AT$34,7,0),"")</f>
        <v/>
      </c>
      <c r="X475" s="10">
        <f>IFERROR(LARGE(Z475:AL475,1),0)+IFERROR(LARGE(Z475:AL475,2),0)</f>
        <v>0</v>
      </c>
      <c r="Y475" s="10">
        <f>IFERROR(LARGE(Z475:AL475,3),0)+IFERROR(LARGE(Z475:AL475,4),0)</f>
        <v>0</v>
      </c>
      <c r="Z475" s="14"/>
      <c r="AA475" s="36"/>
      <c r="AB475" s="36"/>
      <c r="AC475" s="14"/>
      <c r="AD475" s="14"/>
      <c r="AE475" s="14"/>
      <c r="AF475" s="36"/>
      <c r="AG475" s="14"/>
      <c r="AH475" s="36"/>
      <c r="AI475" s="36"/>
      <c r="AJ475" s="14"/>
      <c r="AK475" s="14" t="str">
        <f>IFERROR(VLOOKUP($A475,'Azymut Orient M'!$O$2:$U$23,7,0),"")</f>
        <v/>
      </c>
      <c r="AL475" s="14" t="str">
        <f>IFERROR(VLOOKUP($A475,'Masakra TR100 M'!$AB$5:$AH$14,7,0),"")</f>
        <v/>
      </c>
      <c r="AM475" s="501">
        <f>MIN(COUNT(F475:W475)+MIN(COUNT(Z475:AL475)/2,2),6)</f>
        <v>1</v>
      </c>
      <c r="AN475" s="15">
        <f>COUNTIF(F475:W475,"=100")</f>
        <v>0</v>
      </c>
      <c r="AO475" s="15">
        <f>COUNTIF(Z475:AL475,"=50")</f>
        <v>0</v>
      </c>
    </row>
    <row r="476" spans="1:41">
      <c r="A476">
        <v>565</v>
      </c>
      <c r="B476" s="40" t="str">
        <f>VLOOKUP($A476,id!$C:$H,6,0)</f>
        <v>Babiański Mikołaj</v>
      </c>
      <c r="C476" s="40" t="str">
        <f>VLOOKUP($A476,id!$C:$H,4,0)</f>
        <v>Easy Riders</v>
      </c>
      <c r="D476" s="2">
        <f>IF(E475=E476,D475,ROW(B474))</f>
        <v>474</v>
      </c>
      <c r="E476" s="11">
        <f>LARGE(F476:Y476,1)+LARGE(F476:Y476,2)+IFERROR(LARGE(F476:Y476,3),0)+IFERROR(LARGE(F476:Y476,4),0)+IFERROR(LARGE(F476:Y476,5),0)+IFERROR(LARGE(F476:Y476,6),0)</f>
        <v>25.874612629669819</v>
      </c>
      <c r="F476" s="14"/>
      <c r="G476" s="14"/>
      <c r="H476" s="14"/>
      <c r="I476" s="14"/>
      <c r="J476" s="37"/>
      <c r="K476" s="16"/>
      <c r="L476" s="14"/>
      <c r="M476" s="14"/>
      <c r="N476" s="14"/>
      <c r="O476" s="14"/>
      <c r="P476" s="14"/>
      <c r="Q476" s="14"/>
      <c r="R476" s="14"/>
      <c r="S476" s="14"/>
      <c r="T476" s="14">
        <f>IFERROR(VLOOKUP($A476,'XI Kompas M'!$M$1:$S$35,7,0),"")</f>
        <v>24.226317032837226</v>
      </c>
      <c r="U476" s="14" t="str">
        <f>IFERROR(VLOOKUP($A476,'H52 200 M'!$AL$6:$AR$102,7,0),"")</f>
        <v/>
      </c>
      <c r="V476" s="14" t="str">
        <f>IFERROR(VLOOKUP($A476,'XII Szago M'!$AH$2:$AN$67,7,0),"")</f>
        <v/>
      </c>
      <c r="W476" s="14" t="str">
        <f>IFERROR(VLOOKUP($A476,'Masakra TR200 M'!$AN$5:$AT$34,7,0),"")</f>
        <v/>
      </c>
      <c r="X476" s="10">
        <f>IFERROR(LARGE(Z476:AL476,1),0)+IFERROR(LARGE(Z476:AL476,2),0)</f>
        <v>1.6482955968325934</v>
      </c>
      <c r="Y476" s="10">
        <f>IFERROR(LARGE(Z476:AL476,3),0)+IFERROR(LARGE(Z476:AL476,4),0)</f>
        <v>0</v>
      </c>
      <c r="Z476" s="14"/>
      <c r="AA476" s="36"/>
      <c r="AB476" s="36"/>
      <c r="AC476" s="14"/>
      <c r="AD476" s="14"/>
      <c r="AE476" s="14"/>
      <c r="AF476" s="36"/>
      <c r="AG476" s="14"/>
      <c r="AH476" s="36"/>
      <c r="AI476" s="36" t="str">
        <f>IFERROR(VLOOKUP($A476,'Trudy M'!$K$2:$Q$18,7,0),"")</f>
        <v/>
      </c>
      <c r="AJ476" s="14">
        <f>IFERROR(VLOOKUP($A476,'H52 100 M'!$AC$6:$AI$201,7,0),"")</f>
        <v>1.6482955968325934</v>
      </c>
      <c r="AK476" s="14" t="str">
        <f>IFERROR(VLOOKUP($A476,'Azymut Orient M'!$O$2:$U$23,7,0),"")</f>
        <v/>
      </c>
      <c r="AL476" s="14" t="str">
        <f>IFERROR(VLOOKUP($A476,'Masakra TR100 M'!$AB$5:$AH$14,7,0),"")</f>
        <v/>
      </c>
      <c r="AM476" s="501">
        <f>MIN(COUNT(F476:W476)+MIN(COUNT(Z476:AL476)/2,2),6)</f>
        <v>1.5</v>
      </c>
      <c r="AN476" s="15">
        <f>COUNTIF(F476:W476,"=100")</f>
        <v>0</v>
      </c>
      <c r="AO476" s="15">
        <f>COUNTIF(Z476:AL476,"=50")</f>
        <v>0</v>
      </c>
    </row>
    <row r="477" spans="1:41">
      <c r="A477">
        <v>481</v>
      </c>
      <c r="B477" s="40" t="str">
        <f>VLOOKUP($A477,id!$C:$H,6,0)</f>
        <v>Kowalicki Przemysław</v>
      </c>
      <c r="C477" s="40">
        <f>VLOOKUP($A477,id!$C:$H,4,0)</f>
        <v>0</v>
      </c>
      <c r="D477" s="2">
        <f>IF(E476=E477,D476,ROW(B475))</f>
        <v>475</v>
      </c>
      <c r="E477" s="11">
        <f>LARGE(F477:Y477,1)+LARGE(F477:Y477,2)+IFERROR(LARGE(F477:Y477,3),0)+IFERROR(LARGE(F477:Y477,4),0)+IFERROR(LARGE(F477:Y477,5),0)+IFERROR(LARGE(F477:Y477,6),0)</f>
        <v>25.85365853658536</v>
      </c>
      <c r="F477" s="14"/>
      <c r="G477" s="14"/>
      <c r="H477" s="14"/>
      <c r="I477" s="14"/>
      <c r="J477" s="37"/>
      <c r="K477" s="16"/>
      <c r="L477" s="14"/>
      <c r="M477" s="14"/>
      <c r="N477" s="14"/>
      <c r="O477" s="14" t="str">
        <f>IFERROR(VLOOKUP($A477,'Szaga TR150 M'!$J$2:$P$22,7,0),"")</f>
        <v/>
      </c>
      <c r="P477" s="14" t="str">
        <f>IFERROR(VLOOKUP($A477,'Rajd Konwalii M'!$L$2:$R$48,7,0),"")</f>
        <v/>
      </c>
      <c r="Q477" s="14" t="str">
        <f>IFERROR(VLOOKUP($A477,'Korno M'!$BE$1:$BK$53,7,0),"")</f>
        <v/>
      </c>
      <c r="R477" s="14" t="str">
        <f>IFERROR(VLOOKUP($A477,'Abentojra M'!$J$1:$P$48,7,0),"")</f>
        <v/>
      </c>
      <c r="S477" s="14" t="str">
        <f>IFERROR(VLOOKUP($A477,'Mordownik M'!$P$5:$V$54,7,0),"")</f>
        <v/>
      </c>
      <c r="T477" s="14" t="str">
        <f>IFERROR(VLOOKUP($A477,'XI Kompas M'!$M$1:$S$35,7,0),"")</f>
        <v/>
      </c>
      <c r="U477" s="14" t="str">
        <f>IFERROR(VLOOKUP($A477,'H52 200 M'!$AL$6:$AR$102,7,0),"")</f>
        <v/>
      </c>
      <c r="V477" s="14" t="str">
        <f>IFERROR(VLOOKUP($A477,'XII Szago M'!$AH$2:$AN$67,7,0),"")</f>
        <v/>
      </c>
      <c r="W477" s="14" t="str">
        <f>IFERROR(VLOOKUP($A477,'Masakra TR200 M'!$AN$5:$AT$34,7,0),"")</f>
        <v/>
      </c>
      <c r="X477" s="10">
        <f>IFERROR(LARGE(Z477:AL477,1),0)+IFERROR(LARGE(Z477:AL477,2),0)</f>
        <v>25.85365853658536</v>
      </c>
      <c r="Y477" s="10">
        <f>IFERROR(LARGE(Z477:AL477,3),0)+IFERROR(LARGE(Z477:AL477,4),0)</f>
        <v>0</v>
      </c>
      <c r="Z477" s="14"/>
      <c r="AA477" s="36"/>
      <c r="AB477" s="36"/>
      <c r="AC477" s="14"/>
      <c r="AD477" s="14"/>
      <c r="AE477" s="14"/>
      <c r="AF477" s="36"/>
      <c r="AG477" s="14">
        <f>IFERROR(VLOOKUP($A477,'Szaga TR100 M'!$J$2:$P$25,7,0),"")</f>
        <v>25.85365853658536</v>
      </c>
      <c r="AH477" s="36" t="str">
        <f>IFERROR(VLOOKUP($A477,'Odyseja M'!$G$2:$M$15,7,0),"")</f>
        <v/>
      </c>
      <c r="AI477" s="36" t="str">
        <f>IFERROR(VLOOKUP($A477,'Trudy M'!$K$2:$Q$18,7,0),"")</f>
        <v/>
      </c>
      <c r="AJ477" s="14" t="str">
        <f>IFERROR(VLOOKUP($A477,'H52 100 M'!$AC$6:$AI$201,7,0),"")</f>
        <v/>
      </c>
      <c r="AK477" s="14" t="str">
        <f>IFERROR(VLOOKUP($A477,'Azymut Orient M'!$O$2:$U$23,7,0),"")</f>
        <v/>
      </c>
      <c r="AL477" s="14" t="str">
        <f>IFERROR(VLOOKUP($A477,'Masakra TR100 M'!$AB$5:$AH$14,7,0),"")</f>
        <v/>
      </c>
      <c r="AM477" s="501">
        <f>MIN(COUNT(F477:W477)+MIN(COUNT(Z477:AL477)/2,2),6)</f>
        <v>0.5</v>
      </c>
      <c r="AN477" s="15">
        <f>COUNTIF(F477:W477,"=100")</f>
        <v>0</v>
      </c>
      <c r="AO477" s="15">
        <f>COUNTIF(Z477:AL477,"=50")</f>
        <v>0</v>
      </c>
    </row>
    <row r="478" spans="1:41">
      <c r="A478">
        <v>482</v>
      </c>
      <c r="B478" s="40" t="str">
        <f>VLOOKUP($A478,id!$C:$H,6,0)</f>
        <v>Gierszewski Andrzej</v>
      </c>
      <c r="C478" s="40">
        <f>VLOOKUP($A478,id!$C:$H,4,0)</f>
        <v>0</v>
      </c>
      <c r="D478" s="2">
        <f>IF(E477=E478,D477,ROW(B476))</f>
        <v>475</v>
      </c>
      <c r="E478" s="11">
        <f>LARGE(F478:Y478,1)+LARGE(F478:Y478,2)+IFERROR(LARGE(F478:Y478,3),0)+IFERROR(LARGE(F478:Y478,4),0)+IFERROR(LARGE(F478:Y478,5),0)+IFERROR(LARGE(F478:Y478,6),0)</f>
        <v>25.85365853658536</v>
      </c>
      <c r="F478" s="14"/>
      <c r="G478" s="14"/>
      <c r="H478" s="14"/>
      <c r="I478" s="14"/>
      <c r="J478" s="37"/>
      <c r="K478" s="16"/>
      <c r="L478" s="14"/>
      <c r="M478" s="14"/>
      <c r="N478" s="14"/>
      <c r="O478" s="14" t="str">
        <f>IFERROR(VLOOKUP($A478,'Szaga TR150 M'!$J$2:$P$22,7,0),"")</f>
        <v/>
      </c>
      <c r="P478" s="14" t="str">
        <f>IFERROR(VLOOKUP($A478,'Rajd Konwalii M'!$L$2:$R$48,7,0),"")</f>
        <v/>
      </c>
      <c r="Q478" s="14" t="str">
        <f>IFERROR(VLOOKUP($A478,'Korno M'!$BE$1:$BK$53,7,0),"")</f>
        <v/>
      </c>
      <c r="R478" s="14" t="str">
        <f>IFERROR(VLOOKUP($A478,'Abentojra M'!$J$1:$P$48,7,0),"")</f>
        <v/>
      </c>
      <c r="S478" s="14" t="str">
        <f>IFERROR(VLOOKUP($A478,'Mordownik M'!$P$5:$V$54,7,0),"")</f>
        <v/>
      </c>
      <c r="T478" s="14" t="str">
        <f>IFERROR(VLOOKUP($A478,'XI Kompas M'!$M$1:$S$35,7,0),"")</f>
        <v/>
      </c>
      <c r="U478" s="14" t="str">
        <f>IFERROR(VLOOKUP($A478,'H52 200 M'!$AL$6:$AR$102,7,0),"")</f>
        <v/>
      </c>
      <c r="V478" s="14" t="str">
        <f>IFERROR(VLOOKUP($A478,'XII Szago M'!$AH$2:$AN$67,7,0),"")</f>
        <v/>
      </c>
      <c r="W478" s="14" t="str">
        <f>IFERROR(VLOOKUP($A478,'Masakra TR200 M'!$AN$5:$AT$34,7,0),"")</f>
        <v/>
      </c>
      <c r="X478" s="10">
        <f>IFERROR(LARGE(Z478:AL478,1),0)+IFERROR(LARGE(Z478:AL478,2),0)</f>
        <v>25.85365853658536</v>
      </c>
      <c r="Y478" s="10">
        <f>IFERROR(LARGE(Z478:AL478,3),0)+IFERROR(LARGE(Z478:AL478,4),0)</f>
        <v>0</v>
      </c>
      <c r="Z478" s="14"/>
      <c r="AA478" s="36"/>
      <c r="AB478" s="36"/>
      <c r="AC478" s="14"/>
      <c r="AD478" s="14"/>
      <c r="AE478" s="14"/>
      <c r="AF478" s="36"/>
      <c r="AG478" s="14">
        <f>IFERROR(VLOOKUP($A478,'Szaga TR100 M'!$J$2:$P$25,7,0),"")</f>
        <v>25.85365853658536</v>
      </c>
      <c r="AH478" s="36" t="str">
        <f>IFERROR(VLOOKUP($A478,'Odyseja M'!$G$2:$M$15,7,0),"")</f>
        <v/>
      </c>
      <c r="AI478" s="36" t="str">
        <f>IFERROR(VLOOKUP($A478,'Trudy M'!$K$2:$Q$18,7,0),"")</f>
        <v/>
      </c>
      <c r="AJ478" s="14" t="str">
        <f>IFERROR(VLOOKUP($A478,'H52 100 M'!$AC$6:$AI$201,7,0),"")</f>
        <v/>
      </c>
      <c r="AK478" s="14" t="str">
        <f>IFERROR(VLOOKUP($A478,'Azymut Orient M'!$O$2:$U$23,7,0),"")</f>
        <v/>
      </c>
      <c r="AL478" s="14" t="str">
        <f>IFERROR(VLOOKUP($A478,'Masakra TR100 M'!$AB$5:$AH$14,7,0),"")</f>
        <v/>
      </c>
      <c r="AM478" s="501">
        <f>MIN(COUNT(F478:W478)+MIN(COUNT(Z478:AL478)/2,2),6)</f>
        <v>0.5</v>
      </c>
      <c r="AN478" s="15">
        <f>COUNTIF(F478:W478,"=100")</f>
        <v>0</v>
      </c>
      <c r="AO478" s="15">
        <f>COUNTIF(Z478:AL478,"=50")</f>
        <v>0</v>
      </c>
    </row>
    <row r="479" spans="1:41">
      <c r="A479">
        <v>194</v>
      </c>
      <c r="B479" s="40" t="str">
        <f>VLOOKUP($A479,id!$C:$H,6,0)</f>
        <v>Jakubiniec Mariusz</v>
      </c>
      <c r="C479" s="40" t="str">
        <f>VLOOKUP($A479,id!$C:$H,4,0)</f>
        <v>Globtrowerzyści</v>
      </c>
      <c r="D479" s="2">
        <f>IF(E478=E479,D478,ROW(B477))</f>
        <v>477</v>
      </c>
      <c r="E479" s="11">
        <f>LARGE(F479:Y479,1)+LARGE(F479:Y479,2)+IFERROR(LARGE(F479:Y479,3),0)+IFERROR(LARGE(F479:Y479,4),0)+IFERROR(LARGE(F479:Y479,5),0)+IFERROR(LARGE(F479:Y479,6),0)</f>
        <v>25.691424644696738</v>
      </c>
      <c r="F479" s="14"/>
      <c r="G479" s="14" t="str">
        <f>IFERROR(VLOOKUP($A479,'Złoto M'!AO:AU,7,0),"")</f>
        <v/>
      </c>
      <c r="H479" s="14">
        <f>IFERROR(VLOOKUP($A479,'H51 200 M'!$AL$6:$AS$99,7,0),"")</f>
        <v>25.691424644696738</v>
      </c>
      <c r="I479" s="14" t="str">
        <f>IFERROR(VLOOKUP($A479,'Dymno M'!$BD$3:$BJ$49,7,0),"")</f>
        <v/>
      </c>
      <c r="J479" s="37" t="str">
        <f>IFERROR(VLOOKUP($A479,'X Kompas M'!$L$2:$R$29,7,0),"")</f>
        <v/>
      </c>
      <c r="K479" s="16" t="str">
        <f>IFERROR(VLOOKUP($A479,'Dukty M'!$BH$2:$BN$42,7,0),"")</f>
        <v/>
      </c>
      <c r="L479" s="14" t="str">
        <f>IFERROR(VLOOKUP($A479,'Tropy M'!$O$2:$U$49,7,0),"")</f>
        <v/>
      </c>
      <c r="M479" s="14" t="str">
        <f>IFERROR(VLOOKUP($A479,'Grassor TR300 M'!$CR$4:$CX$37,7,0),"")</f>
        <v/>
      </c>
      <c r="N479" s="14" t="str">
        <f>IFERROR(VLOOKUP($A479,'BO M'!$S$4:$Y$46,7,0),"")</f>
        <v/>
      </c>
      <c r="O479" s="14" t="str">
        <f>IFERROR(VLOOKUP($A479,'Szaga TR150 M'!$J$2:$P$22,7,0),"")</f>
        <v/>
      </c>
      <c r="P479" s="14" t="str">
        <f>IFERROR(VLOOKUP($A479,'Rajd Konwalii M'!$L$2:$R$48,7,0),"")</f>
        <v/>
      </c>
      <c r="Q479" s="14" t="str">
        <f>IFERROR(VLOOKUP($A479,'Korno M'!$BE$1:$BK$53,7,0),"")</f>
        <v/>
      </c>
      <c r="R479" s="14" t="str">
        <f>IFERROR(VLOOKUP($A479,'Abentojra M'!$J$1:$P$48,7,0),"")</f>
        <v/>
      </c>
      <c r="S479" s="14" t="str">
        <f>IFERROR(VLOOKUP($A479,'Mordownik M'!$P$5:$V$54,7,0),"")</f>
        <v/>
      </c>
      <c r="T479" s="14" t="str">
        <f>IFERROR(VLOOKUP($A479,'XI Kompas M'!$M$1:$S$35,7,0),"")</f>
        <v/>
      </c>
      <c r="U479" s="14" t="str">
        <f>IFERROR(VLOOKUP($A479,'H52 200 M'!$AL$6:$AR$102,7,0),"")</f>
        <v/>
      </c>
      <c r="V479" s="14" t="str">
        <f>IFERROR(VLOOKUP($A479,'XII Szago M'!$AH$2:$AN$67,7,0),"")</f>
        <v/>
      </c>
      <c r="W479" s="14" t="str">
        <f>IFERROR(VLOOKUP($A479,'Masakra TR200 M'!$AN$5:$AT$34,7,0),"")</f>
        <v/>
      </c>
      <c r="X479" s="10">
        <f>IFERROR(LARGE(Z479:AL479,1),0)+IFERROR(LARGE(Z479:AL479,2),0)</f>
        <v>0</v>
      </c>
      <c r="Y479" s="10">
        <f>IFERROR(LARGE(Z479:AL479,3),0)+IFERROR(LARGE(Z479:AL479,4),0)</f>
        <v>0</v>
      </c>
      <c r="Z479" s="14" t="str">
        <f>IFERROR(VLOOKUP(A479,'Wiosenne 360 M'!$L$2:$R$18,7,0),"")</f>
        <v/>
      </c>
      <c r="AA479" s="36"/>
      <c r="AB479" s="36"/>
      <c r="AC479" s="14" t="str">
        <f>IFERROR(VLOOKUP($A479,'H51 100 M'!$AC$6:$AJ$153,7,0),"")</f>
        <v/>
      </c>
      <c r="AD479" s="14" t="str">
        <f>IFERROR(VLOOKUP($A479,'Harce M'!$K$6:$Q$26,7,0),"")</f>
        <v/>
      </c>
      <c r="AE479" s="14" t="str">
        <f>IFERROR(VLOOKUP($A479,'Grassor TR150 M'!$BL$4:$BR$10,7,0),"")</f>
        <v/>
      </c>
      <c r="AF479" s="36" t="str">
        <f>IFERROR(VLOOKUP($A479,'Pazur M'!$P$3:$V$29,7,0),"")</f>
        <v/>
      </c>
      <c r="AG479" s="14" t="str">
        <f>IFERROR(VLOOKUP($A479,'Szaga TR100 M'!$J$2:$P$25,7,0),"")</f>
        <v/>
      </c>
      <c r="AH479" s="36" t="str">
        <f>IFERROR(VLOOKUP($A479,'Odyseja M'!$G$2:$M$15,7,0),"")</f>
        <v/>
      </c>
      <c r="AI479" s="36" t="str">
        <f>IFERROR(VLOOKUP($A479,'Trudy M'!$K$2:$Q$18,7,0),"")</f>
        <v/>
      </c>
      <c r="AJ479" s="14" t="str">
        <f>IFERROR(VLOOKUP($A479,'H52 100 M'!$AC$6:$AI$201,7,0),"")</f>
        <v/>
      </c>
      <c r="AK479" s="14" t="str">
        <f>IFERROR(VLOOKUP($A479,'Azymut Orient M'!$O$2:$U$23,7,0),"")</f>
        <v/>
      </c>
      <c r="AL479" s="14" t="str">
        <f>IFERROR(VLOOKUP($A479,'Masakra TR100 M'!$AB$5:$AH$14,7,0),"")</f>
        <v/>
      </c>
      <c r="AM479" s="501">
        <f>MIN(COUNT(F479:W479)+MIN(COUNT(Z479:AL479)/2,2),6)</f>
        <v>1</v>
      </c>
      <c r="AN479" s="15">
        <f>COUNTIF(F479:W479,"=100")</f>
        <v>0</v>
      </c>
      <c r="AO479" s="15">
        <f>COUNTIF(Z479:AL479,"=50")</f>
        <v>0</v>
      </c>
    </row>
    <row r="480" spans="1:41">
      <c r="A480">
        <v>267</v>
      </c>
      <c r="B480" s="40" t="str">
        <f>VLOOKUP($A480,id!$C:$H,6,0)</f>
        <v>Zdonczyk Michal</v>
      </c>
      <c r="C480" s="40">
        <f>VLOOKUP($A480,id!$C:$H,4,0)</f>
        <v>0</v>
      </c>
      <c r="D480" s="2">
        <f>IF(E479=E480,D479,ROW(B478))</f>
        <v>478</v>
      </c>
      <c r="E480" s="11">
        <f>LARGE(F480:Y480,1)+LARGE(F480:Y480,2)+IFERROR(LARGE(F480:Y480,3),0)+IFERROR(LARGE(F480:Y480,4),0)+IFERROR(LARGE(F480:Y480,5),0)+IFERROR(LARGE(F480:Y480,6),0)</f>
        <v>25.545070366031961</v>
      </c>
      <c r="F480" s="14"/>
      <c r="G480" s="14" t="str">
        <f>IFERROR(VLOOKUP($A480,'Złoto M'!AO:AU,7,0),"")</f>
        <v/>
      </c>
      <c r="H480" s="14" t="str">
        <f>IFERROR(VLOOKUP($A480,'H51 200 M'!$AL$6:$AS$99,7,0),"")</f>
        <v/>
      </c>
      <c r="I480" s="14" t="str">
        <f>IFERROR(VLOOKUP($A480,'Dymno M'!$BD$3:$BJ$49,7,0),"")</f>
        <v/>
      </c>
      <c r="J480" s="37" t="str">
        <f>IFERROR(VLOOKUP($A480,'X Kompas M'!$L$2:$R$29,7,0),"")</f>
        <v/>
      </c>
      <c r="K480" s="16" t="str">
        <f>IFERROR(VLOOKUP($A480,'Dukty M'!$BH$2:$BN$42,7,0),"")</f>
        <v/>
      </c>
      <c r="L480" s="14" t="str">
        <f>IFERROR(VLOOKUP($A480,'Tropy M'!$O$2:$U$49,7,0),"")</f>
        <v/>
      </c>
      <c r="M480" s="14" t="str">
        <f>IFERROR(VLOOKUP($A480,'Grassor TR300 M'!$CR$4:$CX$37,7,0),"")</f>
        <v/>
      </c>
      <c r="N480" s="14" t="str">
        <f>IFERROR(VLOOKUP($A480,'BO M'!$S$4:$Y$46,7,0),"")</f>
        <v/>
      </c>
      <c r="O480" s="14" t="str">
        <f>IFERROR(VLOOKUP($A480,'Szaga TR150 M'!$J$2:$P$22,7,0),"")</f>
        <v/>
      </c>
      <c r="P480" s="14" t="str">
        <f>IFERROR(VLOOKUP($A480,'Rajd Konwalii M'!$L$2:$R$48,7,0),"")</f>
        <v/>
      </c>
      <c r="Q480" s="14" t="str">
        <f>IFERROR(VLOOKUP($A480,'Korno M'!$BE$1:$BK$53,7,0),"")</f>
        <v/>
      </c>
      <c r="R480" s="14" t="str">
        <f>IFERROR(VLOOKUP($A480,'Abentojra M'!$J$1:$P$48,7,0),"")</f>
        <v/>
      </c>
      <c r="S480" s="14" t="str">
        <f>IFERROR(VLOOKUP($A480,'Mordownik M'!$P$5:$V$54,7,0),"")</f>
        <v/>
      </c>
      <c r="T480" s="14" t="str">
        <f>IFERROR(VLOOKUP($A480,'XI Kompas M'!$M$1:$S$35,7,0),"")</f>
        <v/>
      </c>
      <c r="U480" s="14" t="str">
        <f>IFERROR(VLOOKUP($A480,'H52 200 M'!$AL$6:$AR$102,7,0),"")</f>
        <v/>
      </c>
      <c r="V480" s="14" t="str">
        <f>IFERROR(VLOOKUP($A480,'XII Szago M'!$AH$2:$AN$67,7,0),"")</f>
        <v/>
      </c>
      <c r="W480" s="14" t="str">
        <f>IFERROR(VLOOKUP($A480,'Masakra TR200 M'!$AN$5:$AT$34,7,0),"")</f>
        <v/>
      </c>
      <c r="X480" s="10">
        <f>IFERROR(LARGE(Z480:AL480,1),0)+IFERROR(LARGE(Z480:AL480,2),0)</f>
        <v>25.545070366031961</v>
      </c>
      <c r="Y480" s="10">
        <f>IFERROR(LARGE(Z480:AL480,3),0)+IFERROR(LARGE(Z480:AL480,4),0)</f>
        <v>0</v>
      </c>
      <c r="Z480" s="14" t="str">
        <f>IFERROR(VLOOKUP(A480,'Wiosenne 360 M'!$L$2:$R$18,7,0),"")</f>
        <v/>
      </c>
      <c r="AA480" s="36"/>
      <c r="AB480" s="36"/>
      <c r="AC480" s="14">
        <f>IFERROR(VLOOKUP($A480,'H51 100 M'!$AC$6:$AJ$153,7,0),"")</f>
        <v>25.545070366031961</v>
      </c>
      <c r="AD480" s="14" t="str">
        <f>IFERROR(VLOOKUP($A480,'Harce M'!$K$6:$Q$26,7,0),"")</f>
        <v/>
      </c>
      <c r="AE480" s="14" t="str">
        <f>IFERROR(VLOOKUP($A480,'Grassor TR150 M'!$BL$4:$BR$10,7,0),"")</f>
        <v/>
      </c>
      <c r="AF480" s="36" t="str">
        <f>IFERROR(VLOOKUP($A480,'Pazur M'!$P$3:$V$29,7,0),"")</f>
        <v/>
      </c>
      <c r="AG480" s="14" t="str">
        <f>IFERROR(VLOOKUP($A480,'Szaga TR100 M'!$J$2:$P$25,7,0),"")</f>
        <v/>
      </c>
      <c r="AH480" s="36" t="str">
        <f>IFERROR(VLOOKUP($A480,'Odyseja M'!$G$2:$M$15,7,0),"")</f>
        <v/>
      </c>
      <c r="AI480" s="36" t="str">
        <f>IFERROR(VLOOKUP($A480,'Trudy M'!$K$2:$Q$18,7,0),"")</f>
        <v/>
      </c>
      <c r="AJ480" s="14" t="str">
        <f>IFERROR(VLOOKUP($A480,'H52 100 M'!$AC$6:$AI$201,7,0),"")</f>
        <v/>
      </c>
      <c r="AK480" s="14" t="str">
        <f>IFERROR(VLOOKUP($A480,'Azymut Orient M'!$O$2:$U$23,7,0),"")</f>
        <v/>
      </c>
      <c r="AL480" s="14" t="str">
        <f>IFERROR(VLOOKUP($A480,'Masakra TR100 M'!$AB$5:$AH$14,7,0),"")</f>
        <v/>
      </c>
      <c r="AM480" s="501">
        <f>MIN(COUNT(F480:W480)+MIN(COUNT(Z480:AL480)/2,2),6)</f>
        <v>0.5</v>
      </c>
      <c r="AN480" s="15">
        <f>COUNTIF(F480:W480,"=100")</f>
        <v>0</v>
      </c>
      <c r="AO480" s="15">
        <f>COUNTIF(Z480:AL480,"=50")</f>
        <v>0</v>
      </c>
    </row>
    <row r="481" spans="1:41">
      <c r="A481">
        <v>689</v>
      </c>
      <c r="B481" s="40" t="str">
        <f>VLOOKUP($A481,id!$C:$H,6,0)</f>
        <v>Grzybek Robert</v>
      </c>
      <c r="C481" s="40" t="str">
        <f>VLOOKUP($A481,id!$C:$H,4,0)</f>
        <v>Żylaste batony</v>
      </c>
      <c r="D481" s="2">
        <f>IF(E480=E481,D480,ROW(B479))</f>
        <v>479</v>
      </c>
      <c r="E481" s="11">
        <f>LARGE(F481:Y481,1)+LARGE(F481:Y481,2)+IFERROR(LARGE(F481:Y481,3),0)+IFERROR(LARGE(F481:Y481,4),0)+IFERROR(LARGE(F481:Y481,5),0)+IFERROR(LARGE(F481:Y481,6),0)</f>
        <v>25.389516199209407</v>
      </c>
      <c r="F481" s="14"/>
      <c r="G481" s="14"/>
      <c r="H481" s="14"/>
      <c r="I481" s="14"/>
      <c r="J481" s="37"/>
      <c r="K481" s="16"/>
      <c r="L481" s="14"/>
      <c r="M481" s="14"/>
      <c r="N481" s="14"/>
      <c r="O481" s="14"/>
      <c r="P481" s="14"/>
      <c r="Q481" s="14"/>
      <c r="R481" s="14"/>
      <c r="S481" s="14"/>
      <c r="T481" s="14"/>
      <c r="U481" s="14" t="str">
        <f>IFERROR(VLOOKUP($A481,'H52 200 M'!$AL$6:$AR$102,7,0),"")</f>
        <v/>
      </c>
      <c r="V481" s="14" t="str">
        <f>IFERROR(VLOOKUP($A481,'XII Szago M'!$AH$2:$AN$67,7,0),"")</f>
        <v/>
      </c>
      <c r="W481" s="14" t="str">
        <f>IFERROR(VLOOKUP($A481,'Masakra TR200 M'!$AN$5:$AT$34,7,0),"")</f>
        <v/>
      </c>
      <c r="X481" s="10">
        <f>IFERROR(LARGE(Z481:AL481,1),0)+IFERROR(LARGE(Z481:AL481,2),0)</f>
        <v>25.389516199209407</v>
      </c>
      <c r="Y481" s="10">
        <f>IFERROR(LARGE(Z481:AL481,3),0)+IFERROR(LARGE(Z481:AL481,4),0)</f>
        <v>0</v>
      </c>
      <c r="Z481" s="14"/>
      <c r="AA481" s="36"/>
      <c r="AB481" s="36"/>
      <c r="AC481" s="14"/>
      <c r="AD481" s="14"/>
      <c r="AE481" s="14"/>
      <c r="AF481" s="36"/>
      <c r="AG481" s="14"/>
      <c r="AH481" s="36"/>
      <c r="AI481" s="36"/>
      <c r="AJ481" s="14">
        <f>IFERROR(VLOOKUP($A481,'H52 100 M'!$AC$6:$AI$201,7,0),"")</f>
        <v>25.389516199209407</v>
      </c>
      <c r="AK481" s="14" t="str">
        <f>IFERROR(VLOOKUP($A481,'Azymut Orient M'!$O$2:$U$23,7,0),"")</f>
        <v/>
      </c>
      <c r="AL481" s="14" t="str">
        <f>IFERROR(VLOOKUP($A481,'Masakra TR100 M'!$AB$5:$AH$14,7,0),"")</f>
        <v/>
      </c>
      <c r="AM481" s="501">
        <f>MIN(COUNT(F481:W481)+MIN(COUNT(Z481:AL481)/2,2),6)</f>
        <v>0.5</v>
      </c>
      <c r="AN481" s="15">
        <f>COUNTIF(F481:W481,"=100")</f>
        <v>0</v>
      </c>
      <c r="AO481" s="15">
        <f>COUNTIF(Z481:AL481,"=50")</f>
        <v>0</v>
      </c>
    </row>
    <row r="482" spans="1:41">
      <c r="A482">
        <v>195</v>
      </c>
      <c r="B482" s="40" t="str">
        <f>VLOOKUP($A482,id!$C:$H,6,0)</f>
        <v>Woźniak Jacek</v>
      </c>
      <c r="C482" s="40">
        <f>VLOOKUP($A482,id!$C:$H,4,0)</f>
        <v>0</v>
      </c>
      <c r="D482" s="2">
        <f>IF(E481=E482,D481,ROW(B480))</f>
        <v>480</v>
      </c>
      <c r="E482" s="11">
        <f>LARGE(F482:Y482,1)+LARGE(F482:Y482,2)+IFERROR(LARGE(F482:Y482,3),0)+IFERROR(LARGE(F482:Y482,4),0)+IFERROR(LARGE(F482:Y482,5),0)+IFERROR(LARGE(F482:Y482,6),0)</f>
        <v>25.283416923882218</v>
      </c>
      <c r="F482" s="14"/>
      <c r="G482" s="14" t="str">
        <f>IFERROR(VLOOKUP($A482,'Złoto M'!AO:AU,7,0),"")</f>
        <v/>
      </c>
      <c r="H482" s="14">
        <f>IFERROR(VLOOKUP($A482,'H51 200 M'!$AL$6:$AS$99,7,0),"")</f>
        <v>25.283416923882218</v>
      </c>
      <c r="I482" s="14" t="str">
        <f>IFERROR(VLOOKUP($A482,'Dymno M'!$BD$3:$BJ$49,7,0),"")</f>
        <v/>
      </c>
      <c r="J482" s="37" t="str">
        <f>IFERROR(VLOOKUP($A482,'X Kompas M'!$L$2:$R$29,7,0),"")</f>
        <v/>
      </c>
      <c r="K482" s="16" t="str">
        <f>IFERROR(VLOOKUP($A482,'Dukty M'!$BH$2:$BN$42,7,0),"")</f>
        <v/>
      </c>
      <c r="L482" s="14" t="str">
        <f>IFERROR(VLOOKUP($A482,'Tropy M'!$O$2:$U$49,7,0),"")</f>
        <v/>
      </c>
      <c r="M482" s="14" t="str">
        <f>IFERROR(VLOOKUP($A482,'Grassor TR300 M'!$CR$4:$CX$37,7,0),"")</f>
        <v/>
      </c>
      <c r="N482" s="14" t="str">
        <f>IFERROR(VLOOKUP($A482,'BO M'!$S$4:$Y$46,7,0),"")</f>
        <v/>
      </c>
      <c r="O482" s="14" t="str">
        <f>IFERROR(VLOOKUP($A482,'Szaga TR150 M'!$J$2:$P$22,7,0),"")</f>
        <v/>
      </c>
      <c r="P482" s="14" t="str">
        <f>IFERROR(VLOOKUP($A482,'Rajd Konwalii M'!$L$2:$R$48,7,0),"")</f>
        <v/>
      </c>
      <c r="Q482" s="14" t="str">
        <f>IFERROR(VLOOKUP($A482,'Korno M'!$BE$1:$BK$53,7,0),"")</f>
        <v/>
      </c>
      <c r="R482" s="14" t="str">
        <f>IFERROR(VLOOKUP($A482,'Abentojra M'!$J$1:$P$48,7,0),"")</f>
        <v/>
      </c>
      <c r="S482" s="14" t="str">
        <f>IFERROR(VLOOKUP($A482,'Mordownik M'!$P$5:$V$54,7,0),"")</f>
        <v/>
      </c>
      <c r="T482" s="14" t="str">
        <f>IFERROR(VLOOKUP($A482,'XI Kompas M'!$M$1:$S$35,7,0),"")</f>
        <v/>
      </c>
      <c r="U482" s="14" t="str">
        <f>IFERROR(VLOOKUP($A482,'H52 200 M'!$AL$6:$AR$102,7,0),"")</f>
        <v/>
      </c>
      <c r="V482" s="14" t="str">
        <f>IFERROR(VLOOKUP($A482,'XII Szago M'!$AH$2:$AN$67,7,0),"")</f>
        <v/>
      </c>
      <c r="W482" s="14" t="str">
        <f>IFERROR(VLOOKUP($A482,'Masakra TR200 M'!$AN$5:$AT$34,7,0),"")</f>
        <v/>
      </c>
      <c r="X482" s="10">
        <f>IFERROR(LARGE(Z482:AL482,1),0)+IFERROR(LARGE(Z482:AL482,2),0)</f>
        <v>0</v>
      </c>
      <c r="Y482" s="10">
        <f>IFERROR(LARGE(Z482:AL482,3),0)+IFERROR(LARGE(Z482:AL482,4),0)</f>
        <v>0</v>
      </c>
      <c r="Z482" s="14" t="str">
        <f>IFERROR(VLOOKUP(A482,'Wiosenne 360 M'!$L$2:$R$18,7,0),"")</f>
        <v/>
      </c>
      <c r="AA482" s="36"/>
      <c r="AB482" s="36"/>
      <c r="AC482" s="14" t="str">
        <f>IFERROR(VLOOKUP($A482,'H51 100 M'!$AC$6:$AJ$153,7,0),"")</f>
        <v/>
      </c>
      <c r="AD482" s="14" t="str">
        <f>IFERROR(VLOOKUP($A482,'Harce M'!$K$6:$Q$26,7,0),"")</f>
        <v/>
      </c>
      <c r="AE482" s="14" t="str">
        <f>IFERROR(VLOOKUP($A482,'Grassor TR150 M'!$BL$4:$BR$10,7,0),"")</f>
        <v/>
      </c>
      <c r="AF482" s="36" t="str">
        <f>IFERROR(VLOOKUP($A482,'Pazur M'!$P$3:$V$29,7,0),"")</f>
        <v/>
      </c>
      <c r="AG482" s="14" t="str">
        <f>IFERROR(VLOOKUP($A482,'Szaga TR100 M'!$J$2:$P$25,7,0),"")</f>
        <v/>
      </c>
      <c r="AH482" s="36" t="str">
        <f>IFERROR(VLOOKUP($A482,'Odyseja M'!$G$2:$M$15,7,0),"")</f>
        <v/>
      </c>
      <c r="AI482" s="36" t="str">
        <f>IFERROR(VLOOKUP($A482,'Trudy M'!$K$2:$Q$18,7,0),"")</f>
        <v/>
      </c>
      <c r="AJ482" s="14" t="str">
        <f>IFERROR(VLOOKUP($A482,'H52 100 M'!$AC$6:$AI$201,7,0),"")</f>
        <v/>
      </c>
      <c r="AK482" s="14" t="str">
        <f>IFERROR(VLOOKUP($A482,'Azymut Orient M'!$O$2:$U$23,7,0),"")</f>
        <v/>
      </c>
      <c r="AL482" s="14" t="str">
        <f>IFERROR(VLOOKUP($A482,'Masakra TR100 M'!$AB$5:$AH$14,7,0),"")</f>
        <v/>
      </c>
      <c r="AM482" s="501">
        <f>MIN(COUNT(F482:W482)+MIN(COUNT(Z482:AL482)/2,2),6)</f>
        <v>1</v>
      </c>
      <c r="AN482" s="15">
        <f>COUNTIF(F482:W482,"=100")</f>
        <v>0</v>
      </c>
      <c r="AO482" s="15">
        <f>COUNTIF(Z482:AL482,"=50")</f>
        <v>0</v>
      </c>
    </row>
    <row r="483" spans="1:41">
      <c r="A483">
        <v>320</v>
      </c>
      <c r="B483" s="40" t="str">
        <f>VLOOKUP($A483,id!$C:$H,6,0)</f>
        <v>Banachewicz Dariusz</v>
      </c>
      <c r="C483" s="40">
        <f>VLOOKUP($A483,id!$C:$H,4,0)</f>
        <v>0</v>
      </c>
      <c r="D483" s="2">
        <f>IF(E482=E483,D482,ROW(B481))</f>
        <v>481</v>
      </c>
      <c r="E483" s="11">
        <f>LARGE(F483:Y483,1)+LARGE(F483:Y483,2)+IFERROR(LARGE(F483:Y483,3),0)+IFERROR(LARGE(F483:Y483,4),0)+IFERROR(LARGE(F483:Y483,5),0)+IFERROR(LARGE(F483:Y483,6),0)</f>
        <v>25.05717557144704</v>
      </c>
      <c r="F483" s="14"/>
      <c r="G483" s="14" t="str">
        <f>IFERROR(VLOOKUP($A483,'Złoto M'!AO:AU,7,0),"")</f>
        <v/>
      </c>
      <c r="H483" s="14" t="str">
        <f>IFERROR(VLOOKUP($A483,'H51 200 M'!$AL$6:$AS$99,7,0),"")</f>
        <v/>
      </c>
      <c r="I483" s="14" t="str">
        <f>IFERROR(VLOOKUP($A483,'Dymno M'!$BD$3:$BJ$49,7,0),"")</f>
        <v/>
      </c>
      <c r="J483" s="37" t="str">
        <f>IFERROR(VLOOKUP($A483,'X Kompas M'!$L$2:$R$29,7,0),"")</f>
        <v/>
      </c>
      <c r="K483" s="16" t="str">
        <f>IFERROR(VLOOKUP($A483,'Dukty M'!$BH$2:$BN$42,7,0),"")</f>
        <v/>
      </c>
      <c r="L483" s="14" t="str">
        <f>IFERROR(VLOOKUP($A483,'Tropy M'!$O$2:$U$49,7,0),"")</f>
        <v/>
      </c>
      <c r="M483" s="14" t="str">
        <f>IFERROR(VLOOKUP($A483,'Grassor TR300 M'!$CR$4:$CX$37,7,0),"")</f>
        <v/>
      </c>
      <c r="N483" s="14" t="str">
        <f>IFERROR(VLOOKUP($A483,'BO M'!$S$4:$Y$46,7,0),"")</f>
        <v/>
      </c>
      <c r="O483" s="14" t="str">
        <f>IFERROR(VLOOKUP($A483,'Szaga TR150 M'!$J$2:$P$22,7,0),"")</f>
        <v/>
      </c>
      <c r="P483" s="14" t="str">
        <f>IFERROR(VLOOKUP($A483,'Rajd Konwalii M'!$L$2:$R$48,7,0),"")</f>
        <v/>
      </c>
      <c r="Q483" s="14" t="str">
        <f>IFERROR(VLOOKUP($A483,'Korno M'!$BE$1:$BK$53,7,0),"")</f>
        <v/>
      </c>
      <c r="R483" s="14" t="str">
        <f>IFERROR(VLOOKUP($A483,'Abentojra M'!$J$1:$P$48,7,0),"")</f>
        <v/>
      </c>
      <c r="S483" s="14" t="str">
        <f>IFERROR(VLOOKUP($A483,'Mordownik M'!$P$5:$V$54,7,0),"")</f>
        <v/>
      </c>
      <c r="T483" s="14" t="str">
        <f>IFERROR(VLOOKUP($A483,'XI Kompas M'!$M$1:$S$35,7,0),"")</f>
        <v/>
      </c>
      <c r="U483" s="14" t="str">
        <f>IFERROR(VLOOKUP($A483,'H52 200 M'!$AL$6:$AR$102,7,0),"")</f>
        <v/>
      </c>
      <c r="V483" s="14" t="str">
        <f>IFERROR(VLOOKUP($A483,'XII Szago M'!$AH$2:$AN$67,7,0),"")</f>
        <v/>
      </c>
      <c r="W483" s="14" t="str">
        <f>IFERROR(VLOOKUP($A483,'Masakra TR200 M'!$AN$5:$AT$34,7,0),"")</f>
        <v/>
      </c>
      <c r="X483" s="10">
        <f>IFERROR(LARGE(Z483:AL483,1),0)+IFERROR(LARGE(Z483:AL483,2),0)</f>
        <v>25.05717557144704</v>
      </c>
      <c r="Y483" s="10">
        <f>IFERROR(LARGE(Z483:AL483,3),0)+IFERROR(LARGE(Z483:AL483,4),0)</f>
        <v>0</v>
      </c>
      <c r="Z483" s="14" t="str">
        <f>IFERROR(VLOOKUP(A483,'Wiosenne 360 M'!$L$2:$R$18,7,0),"")</f>
        <v/>
      </c>
      <c r="AA483" s="36"/>
      <c r="AB483" s="36"/>
      <c r="AC483" s="14">
        <f>IFERROR(VLOOKUP($A483,'H51 100 M'!$AC$6:$AJ$153,7,0),"")</f>
        <v>9.9524683358393133</v>
      </c>
      <c r="AD483" s="14" t="str">
        <f>IFERROR(VLOOKUP($A483,'Harce M'!$K$6:$Q$26,7,0),"")</f>
        <v/>
      </c>
      <c r="AE483" s="14" t="str">
        <f>IFERROR(VLOOKUP($A483,'Grassor TR150 M'!$BL$4:$BR$10,7,0),"")</f>
        <v/>
      </c>
      <c r="AF483" s="36" t="str">
        <f>IFERROR(VLOOKUP($A483,'Pazur M'!$P$3:$V$29,7,0),"")</f>
        <v/>
      </c>
      <c r="AG483" s="14" t="str">
        <f>IFERROR(VLOOKUP($A483,'Szaga TR100 M'!$J$2:$P$25,7,0),"")</f>
        <v/>
      </c>
      <c r="AH483" s="36" t="str">
        <f>IFERROR(VLOOKUP($A483,'Odyseja M'!$G$2:$M$15,7,0),"")</f>
        <v/>
      </c>
      <c r="AI483" s="36" t="str">
        <f>IFERROR(VLOOKUP($A483,'Trudy M'!$K$2:$Q$18,7,0),"")</f>
        <v/>
      </c>
      <c r="AJ483" s="14">
        <f>IFERROR(VLOOKUP($A483,'H52 100 M'!$AC$6:$AI$201,7,0),"")</f>
        <v>15.104707235607725</v>
      </c>
      <c r="AK483" s="14" t="str">
        <f>IFERROR(VLOOKUP($A483,'Azymut Orient M'!$O$2:$U$23,7,0),"")</f>
        <v/>
      </c>
      <c r="AL483" s="14" t="str">
        <f>IFERROR(VLOOKUP($A483,'Masakra TR100 M'!$AB$5:$AH$14,7,0),"")</f>
        <v/>
      </c>
      <c r="AM483" s="501">
        <f>MIN(COUNT(F483:W483)+MIN(COUNT(Z483:AL483)/2,2),6)</f>
        <v>1</v>
      </c>
      <c r="AN483" s="15">
        <f>COUNTIF(F483:W483,"=100")</f>
        <v>0</v>
      </c>
      <c r="AO483" s="15">
        <f>COUNTIF(Z483:AL483,"=50")</f>
        <v>0</v>
      </c>
    </row>
    <row r="484" spans="1:41">
      <c r="A484">
        <v>321</v>
      </c>
      <c r="B484" s="40" t="str">
        <f>VLOOKUP($A484,id!$C:$H,6,0)</f>
        <v>Banachewicz Grzegorz</v>
      </c>
      <c r="C484" s="40">
        <f>VLOOKUP($A484,id!$C:$H,4,0)</f>
        <v>0</v>
      </c>
      <c r="D484" s="2">
        <f>IF(E483=E484,D483,ROW(B482))</f>
        <v>482</v>
      </c>
      <c r="E484" s="11">
        <f>LARGE(F484:Y484,1)+LARGE(F484:Y484,2)+IFERROR(LARGE(F484:Y484,3),0)+IFERROR(LARGE(F484:Y484,4),0)+IFERROR(LARGE(F484:Y484,5),0)+IFERROR(LARGE(F484:Y484,6),0)</f>
        <v>25.035775939777654</v>
      </c>
      <c r="F484" s="14"/>
      <c r="G484" s="14" t="str">
        <f>IFERROR(VLOOKUP($A484,'Złoto M'!AO:AU,7,0),"")</f>
        <v/>
      </c>
      <c r="H484" s="14" t="str">
        <f>IFERROR(VLOOKUP($A484,'H51 200 M'!$AL$6:$AS$99,7,0),"")</f>
        <v/>
      </c>
      <c r="I484" s="14" t="str">
        <f>IFERROR(VLOOKUP($A484,'Dymno M'!$BD$3:$BJ$49,7,0),"")</f>
        <v/>
      </c>
      <c r="J484" s="37" t="str">
        <f>IFERROR(VLOOKUP($A484,'X Kompas M'!$L$2:$R$29,7,0),"")</f>
        <v/>
      </c>
      <c r="K484" s="16" t="str">
        <f>IFERROR(VLOOKUP($A484,'Dukty M'!$BH$2:$BN$42,7,0),"")</f>
        <v/>
      </c>
      <c r="L484" s="14" t="str">
        <f>IFERROR(VLOOKUP($A484,'Tropy M'!$O$2:$U$49,7,0),"")</f>
        <v/>
      </c>
      <c r="M484" s="14" t="str">
        <f>IFERROR(VLOOKUP($A484,'Grassor TR300 M'!$CR$4:$CX$37,7,0),"")</f>
        <v/>
      </c>
      <c r="N484" s="14" t="str">
        <f>IFERROR(VLOOKUP($A484,'BO M'!$S$4:$Y$46,7,0),"")</f>
        <v/>
      </c>
      <c r="O484" s="14" t="str">
        <f>IFERROR(VLOOKUP($A484,'Szaga TR150 M'!$J$2:$P$22,7,0),"")</f>
        <v/>
      </c>
      <c r="P484" s="14" t="str">
        <f>IFERROR(VLOOKUP($A484,'Rajd Konwalii M'!$L$2:$R$48,7,0),"")</f>
        <v/>
      </c>
      <c r="Q484" s="14" t="str">
        <f>IFERROR(VLOOKUP($A484,'Korno M'!$BE$1:$BK$53,7,0),"")</f>
        <v/>
      </c>
      <c r="R484" s="14" t="str">
        <f>IFERROR(VLOOKUP($A484,'Abentojra M'!$J$1:$P$48,7,0),"")</f>
        <v/>
      </c>
      <c r="S484" s="14" t="str">
        <f>IFERROR(VLOOKUP($A484,'Mordownik M'!$P$5:$V$54,7,0),"")</f>
        <v/>
      </c>
      <c r="T484" s="14" t="str">
        <f>IFERROR(VLOOKUP($A484,'XI Kompas M'!$M$1:$S$35,7,0),"")</f>
        <v/>
      </c>
      <c r="U484" s="14" t="str">
        <f>IFERROR(VLOOKUP($A484,'H52 200 M'!$AL$6:$AR$102,7,0),"")</f>
        <v/>
      </c>
      <c r="V484" s="14" t="str">
        <f>IFERROR(VLOOKUP($A484,'XII Szago M'!$AH$2:$AN$67,7,0),"")</f>
        <v/>
      </c>
      <c r="W484" s="14" t="str">
        <f>IFERROR(VLOOKUP($A484,'Masakra TR200 M'!$AN$5:$AT$34,7,0),"")</f>
        <v/>
      </c>
      <c r="X484" s="10">
        <f>IFERROR(LARGE(Z484:AL484,1),0)+IFERROR(LARGE(Z484:AL484,2),0)</f>
        <v>25.035775939777654</v>
      </c>
      <c r="Y484" s="10">
        <f>IFERROR(LARGE(Z484:AL484,3),0)+IFERROR(LARGE(Z484:AL484,4),0)</f>
        <v>0</v>
      </c>
      <c r="Z484" s="14" t="str">
        <f>IFERROR(VLOOKUP(A484,'Wiosenne 360 M'!$L$2:$R$18,7,0),"")</f>
        <v/>
      </c>
      <c r="AA484" s="36"/>
      <c r="AB484" s="36"/>
      <c r="AC484" s="14">
        <f>IFERROR(VLOOKUP($A484,'H51 100 M'!$AC$6:$AJ$153,7,0),"")</f>
        <v>9.9363077714459465</v>
      </c>
      <c r="AD484" s="14" t="str">
        <f>IFERROR(VLOOKUP($A484,'Harce M'!$K$6:$Q$26,7,0),"")</f>
        <v/>
      </c>
      <c r="AE484" s="14" t="str">
        <f>IFERROR(VLOOKUP($A484,'Grassor TR150 M'!$BL$4:$BR$10,7,0),"")</f>
        <v/>
      </c>
      <c r="AF484" s="36" t="str">
        <f>IFERROR(VLOOKUP($A484,'Pazur M'!$P$3:$V$29,7,0),"")</f>
        <v/>
      </c>
      <c r="AG484" s="14" t="str">
        <f>IFERROR(VLOOKUP($A484,'Szaga TR100 M'!$J$2:$P$25,7,0),"")</f>
        <v/>
      </c>
      <c r="AH484" s="36" t="str">
        <f>IFERROR(VLOOKUP($A484,'Odyseja M'!$G$2:$M$15,7,0),"")</f>
        <v/>
      </c>
      <c r="AI484" s="36" t="str">
        <f>IFERROR(VLOOKUP($A484,'Trudy M'!$K$2:$Q$18,7,0),"")</f>
        <v/>
      </c>
      <c r="AJ484" s="14">
        <f>IFERROR(VLOOKUP($A484,'H52 100 M'!$AC$6:$AI$201,7,0),"")</f>
        <v>15.099468168331708</v>
      </c>
      <c r="AK484" s="14" t="str">
        <f>IFERROR(VLOOKUP($A484,'Azymut Orient M'!$O$2:$U$23,7,0),"")</f>
        <v/>
      </c>
      <c r="AL484" s="14" t="str">
        <f>IFERROR(VLOOKUP($A484,'Masakra TR100 M'!$AB$5:$AH$14,7,0),"")</f>
        <v/>
      </c>
      <c r="AM484" s="501">
        <f>MIN(COUNT(F484:W484)+MIN(COUNT(Z484:AL484)/2,2),6)</f>
        <v>1</v>
      </c>
      <c r="AN484" s="15">
        <f>COUNTIF(F484:W484,"=100")</f>
        <v>0</v>
      </c>
      <c r="AO484" s="15">
        <f>COUNTIF(Z484:AL484,"=50")</f>
        <v>0</v>
      </c>
    </row>
    <row r="485" spans="1:41">
      <c r="A485">
        <v>425</v>
      </c>
      <c r="B485" s="40" t="str">
        <f>VLOOKUP($A485,id!$C:$H,6,0)</f>
        <v>Skrzyniarz Stanisław</v>
      </c>
      <c r="C485" s="40">
        <f>VLOOKUP($A485,id!$C:$H,4,0)</f>
        <v>0</v>
      </c>
      <c r="D485" s="2">
        <f>IF(E484=E485,D484,ROW(B483))</f>
        <v>483</v>
      </c>
      <c r="E485" s="11">
        <f>LARGE(F485:Y485,1)+LARGE(F485:Y485,2)+IFERROR(LARGE(F485:Y485,3),0)+IFERROR(LARGE(F485:Y485,4),0)+IFERROR(LARGE(F485:Y485,5),0)+IFERROR(LARGE(F485:Y485,6),0)</f>
        <v>25.021212669133011</v>
      </c>
      <c r="F485" s="14"/>
      <c r="G485" s="14"/>
      <c r="H485" s="14"/>
      <c r="I485" s="14"/>
      <c r="J485" s="37"/>
      <c r="K485" s="16">
        <f>IFERROR(VLOOKUP($A485,'Dukty M'!$BH$2:$BN$42,7,0),"")</f>
        <v>25.021212669133011</v>
      </c>
      <c r="L485" s="14" t="str">
        <f>IFERROR(VLOOKUP($A485,'Tropy M'!$O$2:$U$49,7,0),"")</f>
        <v/>
      </c>
      <c r="M485" s="14" t="str">
        <f>IFERROR(VLOOKUP($A485,'Grassor TR300 M'!$CR$4:$CX$37,7,0),"")</f>
        <v/>
      </c>
      <c r="N485" s="14" t="str">
        <f>IFERROR(VLOOKUP($A485,'BO M'!$S$4:$Y$46,7,0),"")</f>
        <v/>
      </c>
      <c r="O485" s="14" t="str">
        <f>IFERROR(VLOOKUP($A485,'Szaga TR150 M'!$J$2:$P$22,7,0),"")</f>
        <v/>
      </c>
      <c r="P485" s="14" t="str">
        <f>IFERROR(VLOOKUP($A485,'Rajd Konwalii M'!$L$2:$R$48,7,0),"")</f>
        <v/>
      </c>
      <c r="Q485" s="14" t="str">
        <f>IFERROR(VLOOKUP($A485,'Korno M'!$BE$1:$BK$53,7,0),"")</f>
        <v/>
      </c>
      <c r="R485" s="14" t="str">
        <f>IFERROR(VLOOKUP($A485,'Abentojra M'!$J$1:$P$48,7,0),"")</f>
        <v/>
      </c>
      <c r="S485" s="14" t="str">
        <f>IFERROR(VLOOKUP($A485,'Mordownik M'!$P$5:$V$54,7,0),"")</f>
        <v/>
      </c>
      <c r="T485" s="14" t="str">
        <f>IFERROR(VLOOKUP($A485,'XI Kompas M'!$M$1:$S$35,7,0),"")</f>
        <v/>
      </c>
      <c r="U485" s="14" t="str">
        <f>IFERROR(VLOOKUP($A485,'H52 200 M'!$AL$6:$AR$102,7,0),"")</f>
        <v/>
      </c>
      <c r="V485" s="14" t="str">
        <f>IFERROR(VLOOKUP($A485,'XII Szago M'!$AH$2:$AN$67,7,0),"")</f>
        <v/>
      </c>
      <c r="W485" s="14" t="str">
        <f>IFERROR(VLOOKUP($A485,'Masakra TR200 M'!$AN$5:$AT$34,7,0),"")</f>
        <v/>
      </c>
      <c r="X485" s="10">
        <f>IFERROR(LARGE(Z485:AL485,1),0)+IFERROR(LARGE(Z485:AL485,2),0)</f>
        <v>0</v>
      </c>
      <c r="Y485" s="10">
        <f>IFERROR(LARGE(Z485:AL485,3),0)+IFERROR(LARGE(Z485:AL485,4),0)</f>
        <v>0</v>
      </c>
      <c r="Z485" s="14"/>
      <c r="AA485" s="36"/>
      <c r="AB485" s="36"/>
      <c r="AC485" s="14"/>
      <c r="AD485" s="14"/>
      <c r="AE485" s="14" t="str">
        <f>IFERROR(VLOOKUP($A485,'Grassor TR150 M'!$BL$4:$BR$10,7,0),"")</f>
        <v/>
      </c>
      <c r="AF485" s="36" t="str">
        <f>IFERROR(VLOOKUP($A485,'Pazur M'!$P$3:$V$29,7,0),"")</f>
        <v/>
      </c>
      <c r="AG485" s="14" t="str">
        <f>IFERROR(VLOOKUP($A485,'Szaga TR100 M'!$J$2:$P$25,7,0),"")</f>
        <v/>
      </c>
      <c r="AH485" s="36" t="str">
        <f>IFERROR(VLOOKUP($A485,'Odyseja M'!$G$2:$M$15,7,0),"")</f>
        <v/>
      </c>
      <c r="AI485" s="36" t="str">
        <f>IFERROR(VLOOKUP($A485,'Trudy M'!$K$2:$Q$18,7,0),"")</f>
        <v/>
      </c>
      <c r="AJ485" s="14" t="str">
        <f>IFERROR(VLOOKUP($A485,'H52 100 M'!$AC$6:$AI$201,7,0),"")</f>
        <v/>
      </c>
      <c r="AK485" s="14" t="str">
        <f>IFERROR(VLOOKUP($A485,'Azymut Orient M'!$O$2:$U$23,7,0),"")</f>
        <v/>
      </c>
      <c r="AL485" s="14" t="str">
        <f>IFERROR(VLOOKUP($A485,'Masakra TR100 M'!$AB$5:$AH$14,7,0),"")</f>
        <v/>
      </c>
      <c r="AM485" s="501">
        <f>MIN(COUNT(F485:W485)+MIN(COUNT(Z485:AL485)/2,2),6)</f>
        <v>1</v>
      </c>
      <c r="AN485" s="15">
        <f>COUNTIF(F485:W485,"=100")</f>
        <v>0</v>
      </c>
      <c r="AO485" s="15">
        <f>COUNTIF(Z485:AL485,"=50")</f>
        <v>0</v>
      </c>
    </row>
    <row r="486" spans="1:41">
      <c r="A486">
        <v>601</v>
      </c>
      <c r="B486" s="40" t="str">
        <f>VLOOKUP($A486,id!$C:$H,6,0)</f>
        <v>Urban Mateusz</v>
      </c>
      <c r="C486" s="40">
        <f>VLOOKUP($A486,id!$C:$H,4,0)</f>
        <v>0</v>
      </c>
      <c r="D486" s="2">
        <f>IF(E485=E486,D485,ROW(B484))</f>
        <v>484</v>
      </c>
      <c r="E486" s="11">
        <f>LARGE(F486:Y486,1)+LARGE(F486:Y486,2)+IFERROR(LARGE(F486:Y486,3),0)+IFERROR(LARGE(F486:Y486,4),0)+IFERROR(LARGE(F486:Y486,5),0)+IFERROR(LARGE(F486:Y486,6),0)</f>
        <v>24.994405068295425</v>
      </c>
      <c r="F486" s="14"/>
      <c r="G486" s="14"/>
      <c r="H486" s="14"/>
      <c r="I486" s="14"/>
      <c r="J486" s="37"/>
      <c r="K486" s="16"/>
      <c r="L486" s="14"/>
      <c r="M486" s="14"/>
      <c r="N486" s="14"/>
      <c r="O486" s="14"/>
      <c r="P486" s="14"/>
      <c r="Q486" s="14"/>
      <c r="R486" s="14"/>
      <c r="S486" s="14"/>
      <c r="T486" s="14"/>
      <c r="U486" s="14">
        <f>IFERROR(VLOOKUP($A486,'H52 200 M'!$AL$6:$AR$102,7,0),"")</f>
        <v>24.994405068295425</v>
      </c>
      <c r="V486" s="14" t="str">
        <f>IFERROR(VLOOKUP($A486,'XII Szago M'!$AH$2:$AN$67,7,0),"")</f>
        <v/>
      </c>
      <c r="W486" s="14" t="str">
        <f>IFERROR(VLOOKUP($A486,'Masakra TR200 M'!$AN$5:$AT$34,7,0),"")</f>
        <v/>
      </c>
      <c r="X486" s="10">
        <f>IFERROR(LARGE(Z486:AL486,1),0)+IFERROR(LARGE(Z486:AL486,2),0)</f>
        <v>0</v>
      </c>
      <c r="Y486" s="10">
        <f>IFERROR(LARGE(Z486:AL486,3),0)+IFERROR(LARGE(Z486:AL486,4),0)</f>
        <v>0</v>
      </c>
      <c r="Z486" s="14"/>
      <c r="AA486" s="36"/>
      <c r="AB486" s="36"/>
      <c r="AC486" s="14"/>
      <c r="AD486" s="14"/>
      <c r="AE486" s="14"/>
      <c r="AF486" s="36"/>
      <c r="AG486" s="14"/>
      <c r="AH486" s="36"/>
      <c r="AI486" s="36"/>
      <c r="AJ486" s="14" t="str">
        <f>IFERROR(VLOOKUP($A486,'H52 100 M'!$AC$6:$AI$201,7,0),"")</f>
        <v/>
      </c>
      <c r="AK486" s="14" t="str">
        <f>IFERROR(VLOOKUP($A486,'Azymut Orient M'!$O$2:$U$23,7,0),"")</f>
        <v/>
      </c>
      <c r="AL486" s="14" t="str">
        <f>IFERROR(VLOOKUP($A486,'Masakra TR100 M'!$AB$5:$AH$14,7,0),"")</f>
        <v/>
      </c>
      <c r="AM486" s="501">
        <f>MIN(COUNT(F486:W486)+MIN(COUNT(Z486:AL486)/2,2),6)</f>
        <v>1</v>
      </c>
      <c r="AN486" s="15">
        <f>COUNTIF(F486:W486,"=100")</f>
        <v>0</v>
      </c>
      <c r="AO486" s="15">
        <f>COUNTIF(Z486:AL486,"=50")</f>
        <v>0</v>
      </c>
    </row>
    <row r="487" spans="1:41">
      <c r="A487">
        <v>732</v>
      </c>
      <c r="B487" s="40" t="str">
        <f>VLOOKUP($A487,id!$C:$H,6,0)</f>
        <v>Dudziński Tomasz</v>
      </c>
      <c r="C487" s="40" t="str">
        <f>VLOOKUP($A487,id!$C:$H,4,0)</f>
        <v>zButa</v>
      </c>
      <c r="D487" s="2">
        <f>IF(E486=E487,D486,ROW(B485))</f>
        <v>485</v>
      </c>
      <c r="E487" s="11">
        <f>LARGE(F487:Y487,1)+LARGE(F487:Y487,2)+IFERROR(LARGE(F487:Y487,3),0)+IFERROR(LARGE(F487:Y487,4),0)+IFERROR(LARGE(F487:Y487,5),0)+IFERROR(LARGE(F487:Y487,6),0)</f>
        <v>24.898868447710409</v>
      </c>
      <c r="F487" s="14"/>
      <c r="G487" s="14"/>
      <c r="H487" s="14"/>
      <c r="I487" s="14"/>
      <c r="J487" s="37"/>
      <c r="K487" s="16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>
        <f>IFERROR(VLOOKUP($A487,'XII Szago M'!$AH$2:$AN$67,7,0),"")</f>
        <v>24.898868447710409</v>
      </c>
      <c r="W487" s="14" t="str">
        <f>IFERROR(VLOOKUP($A487,'Masakra TR200 M'!$AN$5:$AT$34,7,0),"")</f>
        <v/>
      </c>
      <c r="X487" s="10">
        <f>IFERROR(LARGE(Z487:AL487,1),0)+IFERROR(LARGE(Z487:AL487,2),0)</f>
        <v>0</v>
      </c>
      <c r="Y487" s="10">
        <f>IFERROR(LARGE(Z487:AL487,3),0)+IFERROR(LARGE(Z487:AL487,4),0)</f>
        <v>0</v>
      </c>
      <c r="Z487" s="14"/>
      <c r="AA487" s="36"/>
      <c r="AB487" s="36"/>
      <c r="AC487" s="14"/>
      <c r="AD487" s="14"/>
      <c r="AE487" s="14"/>
      <c r="AF487" s="36"/>
      <c r="AG487" s="14"/>
      <c r="AH487" s="36"/>
      <c r="AI487" s="36"/>
      <c r="AJ487" s="14"/>
      <c r="AK487" s="14" t="str">
        <f>IFERROR(VLOOKUP($A487,'Azymut Orient M'!$O$2:$U$23,7,0),"")</f>
        <v/>
      </c>
      <c r="AL487" s="14" t="str">
        <f>IFERROR(VLOOKUP($A487,'Masakra TR100 M'!$AB$5:$AH$14,7,0),"")</f>
        <v/>
      </c>
      <c r="AM487" s="501">
        <f>MIN(COUNT(F487:W487)+MIN(COUNT(Z487:AL487)/2,2),6)</f>
        <v>1</v>
      </c>
      <c r="AN487" s="15">
        <f>COUNTIF(F487:W487,"=100")</f>
        <v>0</v>
      </c>
      <c r="AO487" s="15">
        <f>COUNTIF(Z487:AL487,"=50")</f>
        <v>0</v>
      </c>
    </row>
    <row r="488" spans="1:41">
      <c r="A488">
        <v>733</v>
      </c>
      <c r="B488" s="40" t="str">
        <f>VLOOKUP($A488,id!$C:$H,6,0)</f>
        <v>Krupka Tomasz</v>
      </c>
      <c r="C488" s="40" t="str">
        <f>VLOOKUP($A488,id!$C:$H,4,0)</f>
        <v>zButa</v>
      </c>
      <c r="D488" s="2">
        <f>IF(E487=E488,D487,ROW(B486))</f>
        <v>485</v>
      </c>
      <c r="E488" s="11">
        <f>LARGE(F488:Y488,1)+LARGE(F488:Y488,2)+IFERROR(LARGE(F488:Y488,3),0)+IFERROR(LARGE(F488:Y488,4),0)+IFERROR(LARGE(F488:Y488,5),0)+IFERROR(LARGE(F488:Y488,6),0)</f>
        <v>24.898868447710409</v>
      </c>
      <c r="F488" s="14"/>
      <c r="G488" s="14"/>
      <c r="H488" s="14"/>
      <c r="I488" s="14"/>
      <c r="J488" s="37"/>
      <c r="K488" s="16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>
        <f>IFERROR(VLOOKUP($A488,'XII Szago M'!$AH$2:$AN$67,7,0),"")</f>
        <v>24.898868447710409</v>
      </c>
      <c r="W488" s="14" t="str">
        <f>IFERROR(VLOOKUP($A488,'Masakra TR200 M'!$AN$5:$AT$34,7,0),"")</f>
        <v/>
      </c>
      <c r="X488" s="10">
        <f>IFERROR(LARGE(Z488:AL488,1),0)+IFERROR(LARGE(Z488:AL488,2),0)</f>
        <v>0</v>
      </c>
      <c r="Y488" s="10">
        <f>IFERROR(LARGE(Z488:AL488,3),0)+IFERROR(LARGE(Z488:AL488,4),0)</f>
        <v>0</v>
      </c>
      <c r="Z488" s="14"/>
      <c r="AA488" s="36"/>
      <c r="AB488" s="36"/>
      <c r="AC488" s="14"/>
      <c r="AD488" s="14"/>
      <c r="AE488" s="14"/>
      <c r="AF488" s="36"/>
      <c r="AG488" s="14"/>
      <c r="AH488" s="36"/>
      <c r="AI488" s="36"/>
      <c r="AJ488" s="14"/>
      <c r="AK488" s="14" t="str">
        <f>IFERROR(VLOOKUP($A488,'Azymut Orient M'!$O$2:$U$23,7,0),"")</f>
        <v/>
      </c>
      <c r="AL488" s="14" t="str">
        <f>IFERROR(VLOOKUP($A488,'Masakra TR100 M'!$AB$5:$AH$14,7,0),"")</f>
        <v/>
      </c>
      <c r="AM488" s="501">
        <f>MIN(COUNT(F488:W488)+MIN(COUNT(Z488:AL488)/2,2),6)</f>
        <v>1</v>
      </c>
      <c r="AN488" s="15">
        <f>COUNTIF(F488:W488,"=100")</f>
        <v>0</v>
      </c>
      <c r="AO488" s="15">
        <f>COUNTIF(Z488:AL488,"=50")</f>
        <v>0</v>
      </c>
    </row>
    <row r="489" spans="1:41">
      <c r="A489">
        <v>196</v>
      </c>
      <c r="B489" s="40" t="str">
        <f>VLOOKUP($A489,id!$C:$H,6,0)</f>
        <v>Szubert Patryk</v>
      </c>
      <c r="C489" s="40" t="str">
        <f>VLOOKUP($A489,id!$C:$H,4,0)</f>
        <v>C&amp;F - YAK CHCESZ</v>
      </c>
      <c r="D489" s="2">
        <f>IF(E488=E489,D488,ROW(B487))</f>
        <v>487</v>
      </c>
      <c r="E489" s="11">
        <f>LARGE(F489:Y489,1)+LARGE(F489:Y489,2)+IFERROR(LARGE(F489:Y489,3),0)+IFERROR(LARGE(F489:Y489,4),0)+IFERROR(LARGE(F489:Y489,5),0)+IFERROR(LARGE(F489:Y489,6),0)</f>
        <v>24.635124182244212</v>
      </c>
      <c r="F489" s="14"/>
      <c r="G489" s="14" t="str">
        <f>IFERROR(VLOOKUP($A489,'Złoto M'!AO:AU,7,0),"")</f>
        <v/>
      </c>
      <c r="H489" s="14">
        <f>IFERROR(VLOOKUP($A489,'H51 200 M'!$AL$6:$AS$99,7,0),"")</f>
        <v>24.635124182244212</v>
      </c>
      <c r="I489" s="14" t="str">
        <f>IFERROR(VLOOKUP($A489,'Dymno M'!$BD$3:$BJ$49,7,0),"")</f>
        <v/>
      </c>
      <c r="J489" s="37" t="str">
        <f>IFERROR(VLOOKUP($A489,'X Kompas M'!$L$2:$R$29,7,0),"")</f>
        <v/>
      </c>
      <c r="K489" s="16" t="str">
        <f>IFERROR(VLOOKUP($A489,'Dukty M'!$BH$2:$BN$42,7,0),"")</f>
        <v/>
      </c>
      <c r="L489" s="14" t="str">
        <f>IFERROR(VLOOKUP($A489,'Tropy M'!$O$2:$U$49,7,0),"")</f>
        <v/>
      </c>
      <c r="M489" s="14" t="str">
        <f>IFERROR(VLOOKUP($A489,'Grassor TR300 M'!$CR$4:$CX$37,7,0),"")</f>
        <v/>
      </c>
      <c r="N489" s="14" t="str">
        <f>IFERROR(VLOOKUP($A489,'BO M'!$S$4:$Y$46,7,0),"")</f>
        <v/>
      </c>
      <c r="O489" s="14" t="str">
        <f>IFERROR(VLOOKUP($A489,'Szaga TR150 M'!$J$2:$P$22,7,0),"")</f>
        <v/>
      </c>
      <c r="P489" s="14" t="str">
        <f>IFERROR(VLOOKUP($A489,'Rajd Konwalii M'!$L$2:$R$48,7,0),"")</f>
        <v/>
      </c>
      <c r="Q489" s="14" t="str">
        <f>IFERROR(VLOOKUP($A489,'Korno M'!$BE$1:$BK$53,7,0),"")</f>
        <v/>
      </c>
      <c r="R489" s="14" t="str">
        <f>IFERROR(VLOOKUP($A489,'Abentojra M'!$J$1:$P$48,7,0),"")</f>
        <v/>
      </c>
      <c r="S489" s="14" t="str">
        <f>IFERROR(VLOOKUP($A489,'Mordownik M'!$P$5:$V$54,7,0),"")</f>
        <v/>
      </c>
      <c r="T489" s="14" t="str">
        <f>IFERROR(VLOOKUP($A489,'XI Kompas M'!$M$1:$S$35,7,0),"")</f>
        <v/>
      </c>
      <c r="U489" s="14" t="str">
        <f>IFERROR(VLOOKUP($A489,'H52 200 M'!$AL$6:$AR$102,7,0),"")</f>
        <v/>
      </c>
      <c r="V489" s="14" t="str">
        <f>IFERROR(VLOOKUP($A489,'XII Szago M'!$AH$2:$AN$67,7,0),"")</f>
        <v/>
      </c>
      <c r="W489" s="14" t="str">
        <f>IFERROR(VLOOKUP($A489,'Masakra TR200 M'!$AN$5:$AT$34,7,0),"")</f>
        <v/>
      </c>
      <c r="X489" s="10">
        <f>IFERROR(LARGE(Z489:AL489,1),0)+IFERROR(LARGE(Z489:AL489,2),0)</f>
        <v>0</v>
      </c>
      <c r="Y489" s="10">
        <f>IFERROR(LARGE(Z489:AL489,3),0)+IFERROR(LARGE(Z489:AL489,4),0)</f>
        <v>0</v>
      </c>
      <c r="Z489" s="14" t="str">
        <f>IFERROR(VLOOKUP(A489,'Wiosenne 360 M'!$L$2:$R$18,7,0),"")</f>
        <v/>
      </c>
      <c r="AA489" s="36"/>
      <c r="AB489" s="36"/>
      <c r="AC489" s="14" t="str">
        <f>IFERROR(VLOOKUP($A489,'H51 100 M'!$AC$6:$AJ$153,7,0),"")</f>
        <v/>
      </c>
      <c r="AD489" s="14" t="str">
        <f>IFERROR(VLOOKUP($A489,'Harce M'!$K$6:$Q$26,7,0),"")</f>
        <v/>
      </c>
      <c r="AE489" s="14" t="str">
        <f>IFERROR(VLOOKUP($A489,'Grassor TR150 M'!$BL$4:$BR$10,7,0),"")</f>
        <v/>
      </c>
      <c r="AF489" s="36" t="str">
        <f>IFERROR(VLOOKUP($A489,'Pazur M'!$P$3:$V$29,7,0),"")</f>
        <v/>
      </c>
      <c r="AG489" s="14" t="str">
        <f>IFERROR(VLOOKUP($A489,'Szaga TR100 M'!$J$2:$P$25,7,0),"")</f>
        <v/>
      </c>
      <c r="AH489" s="36" t="str">
        <f>IFERROR(VLOOKUP($A489,'Odyseja M'!$G$2:$M$15,7,0),"")</f>
        <v/>
      </c>
      <c r="AI489" s="36" t="str">
        <f>IFERROR(VLOOKUP($A489,'Trudy M'!$K$2:$Q$18,7,0),"")</f>
        <v/>
      </c>
      <c r="AJ489" s="14" t="str">
        <f>IFERROR(VLOOKUP($A489,'H52 100 M'!$AC$6:$AI$201,7,0),"")</f>
        <v/>
      </c>
      <c r="AK489" s="14" t="str">
        <f>IFERROR(VLOOKUP($A489,'Azymut Orient M'!$O$2:$U$23,7,0),"")</f>
        <v/>
      </c>
      <c r="AL489" s="14" t="str">
        <f>IFERROR(VLOOKUP($A489,'Masakra TR100 M'!$AB$5:$AH$14,7,0),"")</f>
        <v/>
      </c>
      <c r="AM489" s="501">
        <f>MIN(COUNT(F489:W489)+MIN(COUNT(Z489:AL489)/2,2),6)</f>
        <v>1</v>
      </c>
      <c r="AN489" s="15">
        <f>COUNTIF(F489:W489,"=100")</f>
        <v>0</v>
      </c>
      <c r="AO489" s="15">
        <f>COUNTIF(Z489:AL489,"=50")</f>
        <v>0</v>
      </c>
    </row>
    <row r="490" spans="1:41">
      <c r="A490">
        <v>340</v>
      </c>
      <c r="B490" s="40" t="str">
        <f>VLOOKUP($A490,id!$C:$H,6,0)</f>
        <v>Trzynski Marek</v>
      </c>
      <c r="C490" s="40" t="str">
        <f>VLOOKUP($A490,id!$C:$H,4,0)</f>
        <v>Trzcina Team</v>
      </c>
      <c r="D490" s="2">
        <f>IF(E489=E490,D489,ROW(B488))</f>
        <v>488</v>
      </c>
      <c r="E490" s="11">
        <f>LARGE(F490:Y490,1)+LARGE(F490:Y490,2)+IFERROR(LARGE(F490:Y490,3),0)+IFERROR(LARGE(F490:Y490,4),0)+IFERROR(LARGE(F490:Y490,5),0)+IFERROR(LARGE(F490:Y490,6),0)</f>
        <v>24.626054218581622</v>
      </c>
      <c r="F490" s="14"/>
      <c r="G490" s="14" t="str">
        <f>IFERROR(VLOOKUP($A490,'Złoto M'!AO:AU,7,0),"")</f>
        <v/>
      </c>
      <c r="H490" s="14" t="str">
        <f>IFERROR(VLOOKUP($A490,'H51 200 M'!$AL$6:$AS$99,7,0),"")</f>
        <v/>
      </c>
      <c r="I490" s="14" t="str">
        <f>IFERROR(VLOOKUP($A490,'Dymno M'!$BD$3:$BJ$49,7,0),"")</f>
        <v/>
      </c>
      <c r="J490" s="37" t="str">
        <f>IFERROR(VLOOKUP($A490,'X Kompas M'!$L$2:$R$29,7,0),"")</f>
        <v/>
      </c>
      <c r="K490" s="16" t="str">
        <f>IFERROR(VLOOKUP($A490,'Dukty M'!$BH$2:$BN$42,7,0),"")</f>
        <v/>
      </c>
      <c r="L490" s="14" t="str">
        <f>IFERROR(VLOOKUP($A490,'Tropy M'!$O$2:$U$49,7,0),"")</f>
        <v/>
      </c>
      <c r="M490" s="14" t="str">
        <f>IFERROR(VLOOKUP($A490,'Grassor TR300 M'!$CR$4:$CX$37,7,0),"")</f>
        <v/>
      </c>
      <c r="N490" s="14" t="str">
        <f>IFERROR(VLOOKUP($A490,'BO M'!$S$4:$Y$46,7,0),"")</f>
        <v/>
      </c>
      <c r="O490" s="14" t="str">
        <f>IFERROR(VLOOKUP($A490,'Szaga TR150 M'!$J$2:$P$22,7,0),"")</f>
        <v/>
      </c>
      <c r="P490" s="14" t="str">
        <f>IFERROR(VLOOKUP($A490,'Rajd Konwalii M'!$L$2:$R$48,7,0),"")</f>
        <v/>
      </c>
      <c r="Q490" s="14" t="str">
        <f>IFERROR(VLOOKUP($A490,'Korno M'!$BE$1:$BK$53,7,0),"")</f>
        <v/>
      </c>
      <c r="R490" s="14" t="str">
        <f>IFERROR(VLOOKUP($A490,'Abentojra M'!$J$1:$P$48,7,0),"")</f>
        <v/>
      </c>
      <c r="S490" s="14" t="str">
        <f>IFERROR(VLOOKUP($A490,'Mordownik M'!$P$5:$V$54,7,0),"")</f>
        <v/>
      </c>
      <c r="T490" s="14" t="str">
        <f>IFERROR(VLOOKUP($A490,'XI Kompas M'!$M$1:$S$35,7,0),"")</f>
        <v/>
      </c>
      <c r="U490" s="14" t="str">
        <f>IFERROR(VLOOKUP($A490,'H52 200 M'!$AL$6:$AR$102,7,0),"")</f>
        <v/>
      </c>
      <c r="V490" s="14" t="str">
        <f>IFERROR(VLOOKUP($A490,'XII Szago M'!$AH$2:$AN$67,7,0),"")</f>
        <v/>
      </c>
      <c r="W490" s="14" t="str">
        <f>IFERROR(VLOOKUP($A490,'Masakra TR200 M'!$AN$5:$AT$34,7,0),"")</f>
        <v/>
      </c>
      <c r="X490" s="10">
        <f>IFERROR(LARGE(Z490:AL490,1),0)+IFERROR(LARGE(Z490:AL490,2),0)</f>
        <v>24.626054218581622</v>
      </c>
      <c r="Y490" s="10">
        <f>IFERROR(LARGE(Z490:AL490,3),0)+IFERROR(LARGE(Z490:AL490,4),0)</f>
        <v>0</v>
      </c>
      <c r="Z490" s="14" t="str">
        <f>IFERROR(VLOOKUP(A490,'Wiosenne 360 M'!$L$2:$R$18,7,0),"")</f>
        <v/>
      </c>
      <c r="AA490" s="36"/>
      <c r="AB490" s="36"/>
      <c r="AC490" s="14">
        <f>IFERROR(VLOOKUP($A490,'H51 100 M'!$AC$6:$AJ$153,7,0),"")</f>
        <v>4.5575385713779477</v>
      </c>
      <c r="AD490" s="14" t="str">
        <f>IFERROR(VLOOKUP($A490,'Harce M'!$K$6:$Q$26,7,0),"")</f>
        <v/>
      </c>
      <c r="AE490" s="14" t="str">
        <f>IFERROR(VLOOKUP($A490,'Grassor TR150 M'!$BL$4:$BR$10,7,0),"")</f>
        <v/>
      </c>
      <c r="AF490" s="36" t="str">
        <f>IFERROR(VLOOKUP($A490,'Pazur M'!$P$3:$V$29,7,0),"")</f>
        <v/>
      </c>
      <c r="AG490" s="14" t="str">
        <f>IFERROR(VLOOKUP($A490,'Szaga TR100 M'!$J$2:$P$25,7,0),"")</f>
        <v/>
      </c>
      <c r="AH490" s="36" t="str">
        <f>IFERROR(VLOOKUP($A490,'Odyseja M'!$G$2:$M$15,7,0),"")</f>
        <v/>
      </c>
      <c r="AI490" s="36" t="str">
        <f>IFERROR(VLOOKUP($A490,'Trudy M'!$K$2:$Q$18,7,0),"")</f>
        <v/>
      </c>
      <c r="AJ490" s="14">
        <f>IFERROR(VLOOKUP($A490,'H52 100 M'!$AC$6:$AI$201,7,0),"")</f>
        <v>20.068515647203675</v>
      </c>
      <c r="AK490" s="14" t="str">
        <f>IFERROR(VLOOKUP($A490,'Azymut Orient M'!$O$2:$U$23,7,0),"")</f>
        <v/>
      </c>
      <c r="AL490" s="14" t="str">
        <f>IFERROR(VLOOKUP($A490,'Masakra TR100 M'!$AB$5:$AH$14,7,0),"")</f>
        <v/>
      </c>
      <c r="AM490" s="501">
        <f>MIN(COUNT(F490:W490)+MIN(COUNT(Z490:AL490)/2,2),6)</f>
        <v>1</v>
      </c>
      <c r="AN490" s="15">
        <f>COUNTIF(F490:W490,"=100")</f>
        <v>0</v>
      </c>
      <c r="AO490" s="15">
        <f>COUNTIF(Z490:AL490,"=50")</f>
        <v>0</v>
      </c>
    </row>
    <row r="491" spans="1:41">
      <c r="A491">
        <v>406</v>
      </c>
      <c r="B491" s="40" t="str">
        <f>VLOOKUP($A491,id!$C:$H,6,0)</f>
        <v>Jakubas Piotr</v>
      </c>
      <c r="C491" s="40">
        <f>VLOOKUP($A491,id!$C:$H,4,0)</f>
        <v>0</v>
      </c>
      <c r="D491" s="2">
        <f>IF(E490=E491,D490,ROW(B489))</f>
        <v>489</v>
      </c>
      <c r="E491" s="11">
        <f>LARGE(F491:Y491,1)+LARGE(F491:Y491,2)+IFERROR(LARGE(F491:Y491,3),0)+IFERROR(LARGE(F491:Y491,4),0)+IFERROR(LARGE(F491:Y491,5),0)+IFERROR(LARGE(F491:Y491,6),0)</f>
        <v>24.52452452452453</v>
      </c>
      <c r="F491" s="14"/>
      <c r="G491" s="14"/>
      <c r="H491" s="14"/>
      <c r="I491" s="14"/>
      <c r="J491" s="37" t="str">
        <f>IFERROR(VLOOKUP($A491,'X Kompas M'!$L$2:$R$29,7,0),"")</f>
        <v/>
      </c>
      <c r="K491" s="16" t="str">
        <f>IFERROR(VLOOKUP($A491,'Dukty M'!$BH$2:$BN$42,7,0),"")</f>
        <v/>
      </c>
      <c r="L491" s="14" t="str">
        <f>IFERROR(VLOOKUP($A491,'Tropy M'!$O$2:$U$49,7,0),"")</f>
        <v/>
      </c>
      <c r="M491" s="14" t="str">
        <f>IFERROR(VLOOKUP($A491,'Grassor TR300 M'!$CR$4:$CX$37,7,0),"")</f>
        <v/>
      </c>
      <c r="N491" s="14" t="str">
        <f>IFERROR(VLOOKUP($A491,'BO M'!$S$4:$Y$46,7,0),"")</f>
        <v/>
      </c>
      <c r="O491" s="14" t="str">
        <f>IFERROR(VLOOKUP($A491,'Szaga TR150 M'!$J$2:$P$22,7,0),"")</f>
        <v/>
      </c>
      <c r="P491" s="14" t="str">
        <f>IFERROR(VLOOKUP($A491,'Rajd Konwalii M'!$L$2:$R$48,7,0),"")</f>
        <v/>
      </c>
      <c r="Q491" s="14" t="str">
        <f>IFERROR(VLOOKUP($A491,'Korno M'!$BE$1:$BK$53,7,0),"")</f>
        <v/>
      </c>
      <c r="R491" s="14" t="str">
        <f>IFERROR(VLOOKUP($A491,'Abentojra M'!$J$1:$P$48,7,0),"")</f>
        <v/>
      </c>
      <c r="S491" s="14" t="str">
        <f>IFERROR(VLOOKUP($A491,'Mordownik M'!$P$5:$V$54,7,0),"")</f>
        <v/>
      </c>
      <c r="T491" s="14" t="str">
        <f>IFERROR(VLOOKUP($A491,'XI Kompas M'!$M$1:$S$35,7,0),"")</f>
        <v/>
      </c>
      <c r="U491" s="14" t="str">
        <f>IFERROR(VLOOKUP($A491,'H52 200 M'!$AL$6:$AR$102,7,0),"")</f>
        <v/>
      </c>
      <c r="V491" s="14" t="str">
        <f>IFERROR(VLOOKUP($A491,'XII Szago M'!$AH$2:$AN$67,7,0),"")</f>
        <v/>
      </c>
      <c r="W491" s="14" t="str">
        <f>IFERROR(VLOOKUP($A491,'Masakra TR200 M'!$AN$5:$AT$34,7,0),"")</f>
        <v/>
      </c>
      <c r="X491" s="10">
        <f>IFERROR(LARGE(Z491:AL491,1),0)+IFERROR(LARGE(Z491:AL491,2),0)</f>
        <v>24.52452452452453</v>
      </c>
      <c r="Y491" s="10">
        <f>IFERROR(LARGE(Z491:AL491,3),0)+IFERROR(LARGE(Z491:AL491,4),0)</f>
        <v>0</v>
      </c>
      <c r="Z491" s="14"/>
      <c r="AA491" s="36"/>
      <c r="AB491" s="36"/>
      <c r="AC491" s="14"/>
      <c r="AD491" s="14">
        <f>IFERROR(VLOOKUP($A491,'Harce M'!$K$6:$Q$26,7,0),"")</f>
        <v>24.52452452452453</v>
      </c>
      <c r="AE491" s="14" t="str">
        <f>IFERROR(VLOOKUP($A491,'Grassor TR150 M'!$BL$4:$BR$10,7,0),"")</f>
        <v/>
      </c>
      <c r="AF491" s="36" t="str">
        <f>IFERROR(VLOOKUP($A491,'Pazur M'!$P$3:$V$29,7,0),"")</f>
        <v/>
      </c>
      <c r="AG491" s="14" t="str">
        <f>IFERROR(VLOOKUP($A491,'Szaga TR100 M'!$J$2:$P$25,7,0),"")</f>
        <v/>
      </c>
      <c r="AH491" s="36" t="str">
        <f>IFERROR(VLOOKUP($A491,'Odyseja M'!$G$2:$M$15,7,0),"")</f>
        <v/>
      </c>
      <c r="AI491" s="36" t="str">
        <f>IFERROR(VLOOKUP($A491,'Trudy M'!$K$2:$Q$18,7,0),"")</f>
        <v/>
      </c>
      <c r="AJ491" s="14" t="str">
        <f>IFERROR(VLOOKUP($A491,'H52 100 M'!$AC$6:$AI$201,7,0),"")</f>
        <v/>
      </c>
      <c r="AK491" s="14" t="str">
        <f>IFERROR(VLOOKUP($A491,'Azymut Orient M'!$O$2:$U$23,7,0),"")</f>
        <v/>
      </c>
      <c r="AL491" s="14" t="str">
        <f>IFERROR(VLOOKUP($A491,'Masakra TR100 M'!$AB$5:$AH$14,7,0),"")</f>
        <v/>
      </c>
      <c r="AM491" s="501">
        <f>MIN(COUNT(F491:W491)+MIN(COUNT(Z491:AL491)/2,2),6)</f>
        <v>0.5</v>
      </c>
      <c r="AN491" s="15">
        <f>COUNTIF(F491:W491,"=100")</f>
        <v>0</v>
      </c>
      <c r="AO491" s="15">
        <f>COUNTIF(Z491:AL491,"=50")</f>
        <v>0</v>
      </c>
    </row>
    <row r="492" spans="1:41">
      <c r="A492">
        <v>407</v>
      </c>
      <c r="B492" s="40" t="str">
        <f>VLOOKUP($A492,id!$C:$H,6,0)</f>
        <v>Książek Mikołaj</v>
      </c>
      <c r="C492" s="40" t="str">
        <f>VLOOKUP($A492,id!$C:$H,4,0)</f>
        <v>Kompania</v>
      </c>
      <c r="D492" s="2">
        <f>IF(E491=E492,D491,ROW(B490))</f>
        <v>489</v>
      </c>
      <c r="E492" s="11">
        <f>LARGE(F492:Y492,1)+LARGE(F492:Y492,2)+IFERROR(LARGE(F492:Y492,3),0)+IFERROR(LARGE(F492:Y492,4),0)+IFERROR(LARGE(F492:Y492,5),0)+IFERROR(LARGE(F492:Y492,6),0)</f>
        <v>24.52452452452453</v>
      </c>
      <c r="F492" s="14"/>
      <c r="G492" s="14"/>
      <c r="H492" s="14"/>
      <c r="I492" s="14"/>
      <c r="J492" s="37" t="str">
        <f>IFERROR(VLOOKUP($A492,'X Kompas M'!$L$2:$R$29,7,0),"")</f>
        <v/>
      </c>
      <c r="K492" s="16" t="str">
        <f>IFERROR(VLOOKUP($A492,'Dukty M'!$BH$2:$BN$42,7,0),"")</f>
        <v/>
      </c>
      <c r="L492" s="14" t="str">
        <f>IFERROR(VLOOKUP($A492,'Tropy M'!$O$2:$U$49,7,0),"")</f>
        <v/>
      </c>
      <c r="M492" s="14" t="str">
        <f>IFERROR(VLOOKUP($A492,'Grassor TR300 M'!$CR$4:$CX$37,7,0),"")</f>
        <v/>
      </c>
      <c r="N492" s="14" t="str">
        <f>IFERROR(VLOOKUP($A492,'BO M'!$S$4:$Y$46,7,0),"")</f>
        <v/>
      </c>
      <c r="O492" s="14" t="str">
        <f>IFERROR(VLOOKUP($A492,'Szaga TR150 M'!$J$2:$P$22,7,0),"")</f>
        <v/>
      </c>
      <c r="P492" s="14" t="str">
        <f>IFERROR(VLOOKUP($A492,'Rajd Konwalii M'!$L$2:$R$48,7,0),"")</f>
        <v/>
      </c>
      <c r="Q492" s="14" t="str">
        <f>IFERROR(VLOOKUP($A492,'Korno M'!$BE$1:$BK$53,7,0),"")</f>
        <v/>
      </c>
      <c r="R492" s="14" t="str">
        <f>IFERROR(VLOOKUP($A492,'Abentojra M'!$J$1:$P$48,7,0),"")</f>
        <v/>
      </c>
      <c r="S492" s="14" t="str">
        <f>IFERROR(VLOOKUP($A492,'Mordownik M'!$P$5:$V$54,7,0),"")</f>
        <v/>
      </c>
      <c r="T492" s="14" t="str">
        <f>IFERROR(VLOOKUP($A492,'XI Kompas M'!$M$1:$S$35,7,0),"")</f>
        <v/>
      </c>
      <c r="U492" s="14" t="str">
        <f>IFERROR(VLOOKUP($A492,'H52 200 M'!$AL$6:$AR$102,7,0),"")</f>
        <v/>
      </c>
      <c r="V492" s="14" t="str">
        <f>IFERROR(VLOOKUP($A492,'XII Szago M'!$AH$2:$AN$67,7,0),"")</f>
        <v/>
      </c>
      <c r="W492" s="14" t="str">
        <f>IFERROR(VLOOKUP($A492,'Masakra TR200 M'!$AN$5:$AT$34,7,0),"")</f>
        <v/>
      </c>
      <c r="X492" s="10">
        <f>IFERROR(LARGE(Z492:AL492,1),0)+IFERROR(LARGE(Z492:AL492,2),0)</f>
        <v>24.52452452452453</v>
      </c>
      <c r="Y492" s="10">
        <f>IFERROR(LARGE(Z492:AL492,3),0)+IFERROR(LARGE(Z492:AL492,4),0)</f>
        <v>0</v>
      </c>
      <c r="Z492" s="14"/>
      <c r="AA492" s="36"/>
      <c r="AB492" s="36"/>
      <c r="AC492" s="14"/>
      <c r="AD492" s="14">
        <f>IFERROR(VLOOKUP($A492,'Harce M'!$K$6:$Q$26,7,0),"")</f>
        <v>24.52452452452453</v>
      </c>
      <c r="AE492" s="14" t="str">
        <f>IFERROR(VLOOKUP($A492,'Grassor TR150 M'!$BL$4:$BR$10,7,0),"")</f>
        <v/>
      </c>
      <c r="AF492" s="36" t="str">
        <f>IFERROR(VLOOKUP($A492,'Pazur M'!$P$3:$V$29,7,0),"")</f>
        <v/>
      </c>
      <c r="AG492" s="14" t="str">
        <f>IFERROR(VLOOKUP($A492,'Szaga TR100 M'!$J$2:$P$25,7,0),"")</f>
        <v/>
      </c>
      <c r="AH492" s="36" t="str">
        <f>IFERROR(VLOOKUP($A492,'Odyseja M'!$G$2:$M$15,7,0),"")</f>
        <v/>
      </c>
      <c r="AI492" s="36" t="str">
        <f>IFERROR(VLOOKUP($A492,'Trudy M'!$K$2:$Q$18,7,0),"")</f>
        <v/>
      </c>
      <c r="AJ492" s="14" t="str">
        <f>IFERROR(VLOOKUP($A492,'H52 100 M'!$AC$6:$AI$201,7,0),"")</f>
        <v/>
      </c>
      <c r="AK492" s="14" t="str">
        <f>IFERROR(VLOOKUP($A492,'Azymut Orient M'!$O$2:$U$23,7,0),"")</f>
        <v/>
      </c>
      <c r="AL492" s="14" t="str">
        <f>IFERROR(VLOOKUP($A492,'Masakra TR100 M'!$AB$5:$AH$14,7,0),"")</f>
        <v/>
      </c>
      <c r="AM492" s="501">
        <f>MIN(COUNT(F492:W492)+MIN(COUNT(Z492:AL492)/2,2),6)</f>
        <v>0.5</v>
      </c>
      <c r="AN492" s="15">
        <f>COUNTIF(F492:W492,"=100")</f>
        <v>0</v>
      </c>
      <c r="AO492" s="15">
        <f>COUNTIF(Z492:AL492,"=50")</f>
        <v>0</v>
      </c>
    </row>
    <row r="493" spans="1:41">
      <c r="A493">
        <v>566</v>
      </c>
      <c r="B493" s="40" t="str">
        <f>VLOOKUP($A493,id!$C:$H,6,0)</f>
        <v>Bieliński Marcin</v>
      </c>
      <c r="C493" s="40" t="str">
        <f>VLOOKUP($A493,id!$C:$H,4,0)</f>
        <v>Easy Riders</v>
      </c>
      <c r="D493" s="2">
        <f>IF(E492=E493,D492,ROW(B491))</f>
        <v>491</v>
      </c>
      <c r="E493" s="11">
        <f>LARGE(F493:Y493,1)+LARGE(F493:Y493,2)+IFERROR(LARGE(F493:Y493,3),0)+IFERROR(LARGE(F493:Y493,4),0)+IFERROR(LARGE(F493:Y493,5),0)+IFERROR(LARGE(F493:Y493,6),0)</f>
        <v>24.226317032837226</v>
      </c>
      <c r="F493" s="14"/>
      <c r="G493" s="14"/>
      <c r="H493" s="14"/>
      <c r="I493" s="14"/>
      <c r="J493" s="37"/>
      <c r="K493" s="16"/>
      <c r="L493" s="14"/>
      <c r="M493" s="14"/>
      <c r="N493" s="14"/>
      <c r="O493" s="14"/>
      <c r="P493" s="14"/>
      <c r="Q493" s="14"/>
      <c r="R493" s="14"/>
      <c r="S493" s="14"/>
      <c r="T493" s="14">
        <f>IFERROR(VLOOKUP($A493,'XI Kompas M'!$M$1:$S$35,7,0),"")</f>
        <v>24.226317032837226</v>
      </c>
      <c r="U493" s="14" t="str">
        <f>IFERROR(VLOOKUP($A493,'H52 200 M'!$AL$6:$AR$102,7,0),"")</f>
        <v/>
      </c>
      <c r="V493" s="14" t="str">
        <f>IFERROR(VLOOKUP($A493,'XII Szago M'!$AH$2:$AN$67,7,0),"")</f>
        <v/>
      </c>
      <c r="W493" s="14" t="str">
        <f>IFERROR(VLOOKUP($A493,'Masakra TR200 M'!$AN$5:$AT$34,7,0),"")</f>
        <v/>
      </c>
      <c r="X493" s="10">
        <f>IFERROR(LARGE(Z493:AL493,1),0)+IFERROR(LARGE(Z493:AL493,2),0)</f>
        <v>0</v>
      </c>
      <c r="Y493" s="10">
        <f>IFERROR(LARGE(Z493:AL493,3),0)+IFERROR(LARGE(Z493:AL493,4),0)</f>
        <v>0</v>
      </c>
      <c r="Z493" s="14"/>
      <c r="AA493" s="36"/>
      <c r="AB493" s="36"/>
      <c r="AC493" s="14"/>
      <c r="AD493" s="14"/>
      <c r="AE493" s="14"/>
      <c r="AF493" s="36"/>
      <c r="AG493" s="14"/>
      <c r="AH493" s="36"/>
      <c r="AI493" s="36" t="str">
        <f>IFERROR(VLOOKUP($A493,'Trudy M'!$K$2:$Q$18,7,0),"")</f>
        <v/>
      </c>
      <c r="AJ493" s="14" t="str">
        <f>IFERROR(VLOOKUP($A493,'H52 100 M'!$AC$6:$AI$201,7,0),"")</f>
        <v/>
      </c>
      <c r="AK493" s="14" t="str">
        <f>IFERROR(VLOOKUP($A493,'Azymut Orient M'!$O$2:$U$23,7,0),"")</f>
        <v/>
      </c>
      <c r="AL493" s="14" t="str">
        <f>IFERROR(VLOOKUP($A493,'Masakra TR100 M'!$AB$5:$AH$14,7,0),"")</f>
        <v/>
      </c>
      <c r="AM493" s="501">
        <f>MIN(COUNT(F493:W493)+MIN(COUNT(Z493:AL493)/2,2),6)</f>
        <v>1</v>
      </c>
      <c r="AN493" s="15">
        <f>COUNTIF(F493:W493,"=100")</f>
        <v>0</v>
      </c>
      <c r="AO493" s="15">
        <f>COUNTIF(Z493:AL493,"=50")</f>
        <v>0</v>
      </c>
    </row>
    <row r="494" spans="1:41">
      <c r="A494">
        <v>567</v>
      </c>
      <c r="B494" s="40" t="str">
        <f>VLOOKUP($A494,id!$C:$H,6,0)</f>
        <v>Bieliński Roman</v>
      </c>
      <c r="C494" s="40" t="str">
        <f>VLOOKUP($A494,id!$C:$H,4,0)</f>
        <v>Easy Riders</v>
      </c>
      <c r="D494" s="2">
        <f>IF(E493=E494,D493,ROW(B492))</f>
        <v>491</v>
      </c>
      <c r="E494" s="11">
        <f>LARGE(F494:Y494,1)+LARGE(F494:Y494,2)+IFERROR(LARGE(F494:Y494,3),0)+IFERROR(LARGE(F494:Y494,4),0)+IFERROR(LARGE(F494:Y494,5),0)+IFERROR(LARGE(F494:Y494,6),0)</f>
        <v>24.226317032837226</v>
      </c>
      <c r="F494" s="14"/>
      <c r="G494" s="14"/>
      <c r="H494" s="14"/>
      <c r="I494" s="14"/>
      <c r="J494" s="37"/>
      <c r="K494" s="16"/>
      <c r="L494" s="14"/>
      <c r="M494" s="14"/>
      <c r="N494" s="14"/>
      <c r="O494" s="14"/>
      <c r="P494" s="14"/>
      <c r="Q494" s="14"/>
      <c r="R494" s="14"/>
      <c r="S494" s="14"/>
      <c r="T494" s="14">
        <f>IFERROR(VLOOKUP($A494,'XI Kompas M'!$M$1:$S$35,7,0),"")</f>
        <v>24.226317032837226</v>
      </c>
      <c r="U494" s="14" t="str">
        <f>IFERROR(VLOOKUP($A494,'H52 200 M'!$AL$6:$AR$102,7,0),"")</f>
        <v/>
      </c>
      <c r="V494" s="14" t="str">
        <f>IFERROR(VLOOKUP($A494,'XII Szago M'!$AH$2:$AN$67,7,0),"")</f>
        <v/>
      </c>
      <c r="W494" s="14" t="str">
        <f>IFERROR(VLOOKUP($A494,'Masakra TR200 M'!$AN$5:$AT$34,7,0),"")</f>
        <v/>
      </c>
      <c r="X494" s="10">
        <f>IFERROR(LARGE(Z494:AL494,1),0)+IFERROR(LARGE(Z494:AL494,2),0)</f>
        <v>0</v>
      </c>
      <c r="Y494" s="10">
        <f>IFERROR(LARGE(Z494:AL494,3),0)+IFERROR(LARGE(Z494:AL494,4),0)</f>
        <v>0</v>
      </c>
      <c r="Z494" s="14"/>
      <c r="AA494" s="36"/>
      <c r="AB494" s="36"/>
      <c r="AC494" s="14"/>
      <c r="AD494" s="14"/>
      <c r="AE494" s="14"/>
      <c r="AF494" s="36"/>
      <c r="AG494" s="14"/>
      <c r="AH494" s="36"/>
      <c r="AI494" s="36" t="str">
        <f>IFERROR(VLOOKUP($A494,'Trudy M'!$K$2:$Q$18,7,0),"")</f>
        <v/>
      </c>
      <c r="AJ494" s="14" t="str">
        <f>IFERROR(VLOOKUP($A494,'H52 100 M'!$AC$6:$AI$201,7,0),"")</f>
        <v/>
      </c>
      <c r="AK494" s="14" t="str">
        <f>IFERROR(VLOOKUP($A494,'Azymut Orient M'!$O$2:$U$23,7,0),"")</f>
        <v/>
      </c>
      <c r="AL494" s="14" t="str">
        <f>IFERROR(VLOOKUP($A494,'Masakra TR100 M'!$AB$5:$AH$14,7,0),"")</f>
        <v/>
      </c>
      <c r="AM494" s="501">
        <f>MIN(COUNT(F494:W494)+MIN(COUNT(Z494:AL494)/2,2),6)</f>
        <v>1</v>
      </c>
      <c r="AN494" s="15">
        <f>COUNTIF(F494:W494,"=100")</f>
        <v>0</v>
      </c>
      <c r="AO494" s="15">
        <f>COUNTIF(Z494:AL494,"=50")</f>
        <v>0</v>
      </c>
    </row>
    <row r="495" spans="1:41">
      <c r="A495">
        <v>342</v>
      </c>
      <c r="B495" s="40" t="str">
        <f>VLOOKUP($A495,id!$C:$H,6,0)</f>
        <v>Gatzke Mateusz</v>
      </c>
      <c r="C495" s="40">
        <f>VLOOKUP($A495,id!$C:$H,4,0)</f>
        <v>0</v>
      </c>
      <c r="D495" s="2">
        <f>IF(E494=E495,D494,ROW(B493))</f>
        <v>493</v>
      </c>
      <c r="E495" s="11">
        <f>LARGE(F495:Y495,1)+LARGE(F495:Y495,2)+IFERROR(LARGE(F495:Y495,3),0)+IFERROR(LARGE(F495:Y495,4),0)+IFERROR(LARGE(F495:Y495,5),0)+IFERROR(LARGE(F495:Y495,6),0)</f>
        <v>24.079005074576994</v>
      </c>
      <c r="F495" s="14"/>
      <c r="G495" s="14" t="str">
        <f>IFERROR(VLOOKUP($A495,'Złoto M'!AO:AU,7,0),"")</f>
        <v/>
      </c>
      <c r="H495" s="14" t="str">
        <f>IFERROR(VLOOKUP($A495,'H51 200 M'!$AL$6:$AS$99,7,0),"")</f>
        <v/>
      </c>
      <c r="I495" s="14" t="str">
        <f>IFERROR(VLOOKUP($A495,'Dymno M'!$BD$3:$BJ$49,7,0),"")</f>
        <v/>
      </c>
      <c r="J495" s="37" t="str">
        <f>IFERROR(VLOOKUP($A495,'X Kompas M'!$L$2:$R$29,7,0),"")</f>
        <v/>
      </c>
      <c r="K495" s="16" t="str">
        <f>IFERROR(VLOOKUP($A495,'Dukty M'!$BH$2:$BN$42,7,0),"")</f>
        <v/>
      </c>
      <c r="L495" s="14" t="str">
        <f>IFERROR(VLOOKUP($A495,'Tropy M'!$O$2:$U$49,7,0),"")</f>
        <v/>
      </c>
      <c r="M495" s="14" t="str">
        <f>IFERROR(VLOOKUP($A495,'Grassor TR300 M'!$CR$4:$CX$37,7,0),"")</f>
        <v/>
      </c>
      <c r="N495" s="14" t="str">
        <f>IFERROR(VLOOKUP($A495,'BO M'!$S$4:$Y$46,7,0),"")</f>
        <v/>
      </c>
      <c r="O495" s="14" t="str">
        <f>IFERROR(VLOOKUP($A495,'Szaga TR150 M'!$J$2:$P$22,7,0),"")</f>
        <v/>
      </c>
      <c r="P495" s="14" t="str">
        <f>IFERROR(VLOOKUP($A495,'Rajd Konwalii M'!$L$2:$R$48,7,0),"")</f>
        <v/>
      </c>
      <c r="Q495" s="14" t="str">
        <f>IFERROR(VLOOKUP($A495,'Korno M'!$BE$1:$BK$53,7,0),"")</f>
        <v/>
      </c>
      <c r="R495" s="14" t="str">
        <f>IFERROR(VLOOKUP($A495,'Abentojra M'!$J$1:$P$48,7,0),"")</f>
        <v/>
      </c>
      <c r="S495" s="14" t="str">
        <f>IFERROR(VLOOKUP($A495,'Mordownik M'!$P$5:$V$54,7,0),"")</f>
        <v/>
      </c>
      <c r="T495" s="14" t="str">
        <f>IFERROR(VLOOKUP($A495,'XI Kompas M'!$M$1:$S$35,7,0),"")</f>
        <v/>
      </c>
      <c r="U495" s="14" t="str">
        <f>IFERROR(VLOOKUP($A495,'H52 200 M'!$AL$6:$AR$102,7,0),"")</f>
        <v/>
      </c>
      <c r="V495" s="14" t="str">
        <f>IFERROR(VLOOKUP($A495,'XII Szago M'!$AH$2:$AN$67,7,0),"")</f>
        <v/>
      </c>
      <c r="W495" s="14" t="str">
        <f>IFERROR(VLOOKUP($A495,'Masakra TR200 M'!$AN$5:$AT$34,7,0),"")</f>
        <v/>
      </c>
      <c r="X495" s="10">
        <f>IFERROR(LARGE(Z495:AL495,1),0)+IFERROR(LARGE(Z495:AL495,2),0)</f>
        <v>24.079005074576994</v>
      </c>
      <c r="Y495" s="10">
        <f>IFERROR(LARGE(Z495:AL495,3),0)+IFERROR(LARGE(Z495:AL495,4),0)</f>
        <v>0</v>
      </c>
      <c r="Z495" s="14" t="str">
        <f>IFERROR(VLOOKUP(A495,'Wiosenne 360 M'!$L$2:$R$18,7,0),"")</f>
        <v/>
      </c>
      <c r="AA495" s="36"/>
      <c r="AB495" s="36"/>
      <c r="AC495" s="14">
        <f>IFERROR(VLOOKUP($A495,'H51 100 M'!$AC$6:$AJ$153,7,0),"")</f>
        <v>4.0024213081435578</v>
      </c>
      <c r="AD495" s="14" t="str">
        <f>IFERROR(VLOOKUP($A495,'Harce M'!$K$6:$Q$26,7,0),"")</f>
        <v/>
      </c>
      <c r="AE495" s="14" t="str">
        <f>IFERROR(VLOOKUP($A495,'Grassor TR150 M'!$BL$4:$BR$10,7,0),"")</f>
        <v/>
      </c>
      <c r="AF495" s="36" t="str">
        <f>IFERROR(VLOOKUP($A495,'Pazur M'!$P$3:$V$29,7,0),"")</f>
        <v/>
      </c>
      <c r="AG495" s="14" t="str">
        <f>IFERROR(VLOOKUP($A495,'Szaga TR100 M'!$J$2:$P$25,7,0),"")</f>
        <v/>
      </c>
      <c r="AH495" s="36" t="str">
        <f>IFERROR(VLOOKUP($A495,'Odyseja M'!$G$2:$M$15,7,0),"")</f>
        <v/>
      </c>
      <c r="AI495" s="36" t="str">
        <f>IFERROR(VLOOKUP($A495,'Trudy M'!$K$2:$Q$18,7,0),"")</f>
        <v/>
      </c>
      <c r="AJ495" s="14">
        <f>IFERROR(VLOOKUP($A495,'H52 100 M'!$AC$6:$AI$201,7,0),"")</f>
        <v>20.076583766433437</v>
      </c>
      <c r="AK495" s="14" t="str">
        <f>IFERROR(VLOOKUP($A495,'Azymut Orient M'!$O$2:$U$23,7,0),"")</f>
        <v/>
      </c>
      <c r="AL495" s="14" t="str">
        <f>IFERROR(VLOOKUP($A495,'Masakra TR100 M'!$AB$5:$AH$14,7,0),"")</f>
        <v/>
      </c>
      <c r="AM495" s="501">
        <f>MIN(COUNT(F495:W495)+MIN(COUNT(Z495:AL495)/2,2),6)</f>
        <v>1</v>
      </c>
      <c r="AN495" s="15">
        <f>COUNTIF(F495:W495,"=100")</f>
        <v>0</v>
      </c>
      <c r="AO495" s="15">
        <f>COUNTIF(Z495:AL495,"=50")</f>
        <v>0</v>
      </c>
    </row>
    <row r="496" spans="1:41">
      <c r="A496">
        <v>343</v>
      </c>
      <c r="B496" s="40" t="str">
        <f>VLOOKUP($A496,id!$C:$H,6,0)</f>
        <v>Trzciński Dawid</v>
      </c>
      <c r="C496" s="40" t="str">
        <f>VLOOKUP($A496,id!$C:$H,4,0)</f>
        <v>Trzcina Team</v>
      </c>
      <c r="D496" s="2">
        <f>IF(E495=E496,D495,ROW(B494))</f>
        <v>494</v>
      </c>
      <c r="E496" s="11">
        <f>LARGE(F496:Y496,1)+LARGE(F496:Y496,2)+IFERROR(LARGE(F496:Y496,3),0)+IFERROR(LARGE(F496:Y496,4),0)+IFERROR(LARGE(F496:Y496,5),0)+IFERROR(LARGE(F496:Y496,6),0)</f>
        <v>24.078052030613708</v>
      </c>
      <c r="F496" s="14"/>
      <c r="G496" s="14" t="str">
        <f>IFERROR(VLOOKUP($A496,'Złoto M'!AO:AU,7,0),"")</f>
        <v/>
      </c>
      <c r="H496" s="14" t="str">
        <f>IFERROR(VLOOKUP($A496,'H51 200 M'!$AL$6:$AS$99,7,0),"")</f>
        <v/>
      </c>
      <c r="I496" s="14" t="str">
        <f>IFERROR(VLOOKUP($A496,'Dymno M'!$BD$3:$BJ$49,7,0),"")</f>
        <v/>
      </c>
      <c r="J496" s="37" t="str">
        <f>IFERROR(VLOOKUP($A496,'X Kompas M'!$L$2:$R$29,7,0),"")</f>
        <v/>
      </c>
      <c r="K496" s="16" t="str">
        <f>IFERROR(VLOOKUP($A496,'Dukty M'!$BH$2:$BN$42,7,0),"")</f>
        <v/>
      </c>
      <c r="L496" s="14" t="str">
        <f>IFERROR(VLOOKUP($A496,'Tropy M'!$O$2:$U$49,7,0),"")</f>
        <v/>
      </c>
      <c r="M496" s="14" t="str">
        <f>IFERROR(VLOOKUP($A496,'Grassor TR300 M'!$CR$4:$CX$37,7,0),"")</f>
        <v/>
      </c>
      <c r="N496" s="14" t="str">
        <f>IFERROR(VLOOKUP($A496,'BO M'!$S$4:$Y$46,7,0),"")</f>
        <v/>
      </c>
      <c r="O496" s="14" t="str">
        <f>IFERROR(VLOOKUP($A496,'Szaga TR150 M'!$J$2:$P$22,7,0),"")</f>
        <v/>
      </c>
      <c r="P496" s="14" t="str">
        <f>IFERROR(VLOOKUP($A496,'Rajd Konwalii M'!$L$2:$R$48,7,0),"")</f>
        <v/>
      </c>
      <c r="Q496" s="14" t="str">
        <f>IFERROR(VLOOKUP($A496,'Korno M'!$BE$1:$BK$53,7,0),"")</f>
        <v/>
      </c>
      <c r="R496" s="14" t="str">
        <f>IFERROR(VLOOKUP($A496,'Abentojra M'!$J$1:$P$48,7,0),"")</f>
        <v/>
      </c>
      <c r="S496" s="14" t="str">
        <f>IFERROR(VLOOKUP($A496,'Mordownik M'!$P$5:$V$54,7,0),"")</f>
        <v/>
      </c>
      <c r="T496" s="14" t="str">
        <f>IFERROR(VLOOKUP($A496,'XI Kompas M'!$M$1:$S$35,7,0),"")</f>
        <v/>
      </c>
      <c r="U496" s="14" t="str">
        <f>IFERROR(VLOOKUP($A496,'H52 200 M'!$AL$6:$AR$102,7,0),"")</f>
        <v/>
      </c>
      <c r="V496" s="14" t="str">
        <f>IFERROR(VLOOKUP($A496,'XII Szago M'!$AH$2:$AN$67,7,0),"")</f>
        <v/>
      </c>
      <c r="W496" s="14" t="str">
        <f>IFERROR(VLOOKUP($A496,'Masakra TR200 M'!$AN$5:$AT$34,7,0),"")</f>
        <v/>
      </c>
      <c r="X496" s="10">
        <f>IFERROR(LARGE(Z496:AL496,1),0)+IFERROR(LARGE(Z496:AL496,2),0)</f>
        <v>24.078052030613708</v>
      </c>
      <c r="Y496" s="10">
        <f>IFERROR(LARGE(Z496:AL496,3),0)+IFERROR(LARGE(Z496:AL496,4),0)</f>
        <v>0</v>
      </c>
      <c r="Z496" s="14" t="str">
        <f>IFERROR(VLOOKUP(A496,'Wiosenne 360 M'!$L$2:$R$18,7,0),"")</f>
        <v/>
      </c>
      <c r="AA496" s="36"/>
      <c r="AB496" s="36"/>
      <c r="AC496" s="14">
        <f>IFERROR(VLOOKUP($A496,'H51 100 M'!$AC$6:$AJ$153,7,0),"")</f>
        <v>3.9971212046867812</v>
      </c>
      <c r="AD496" s="14" t="str">
        <f>IFERROR(VLOOKUP($A496,'Harce M'!$K$6:$Q$26,7,0),"")</f>
        <v/>
      </c>
      <c r="AE496" s="14" t="str">
        <f>IFERROR(VLOOKUP($A496,'Grassor TR150 M'!$BL$4:$BR$10,7,0),"")</f>
        <v/>
      </c>
      <c r="AF496" s="36" t="str">
        <f>IFERROR(VLOOKUP($A496,'Pazur M'!$P$3:$V$29,7,0),"")</f>
        <v/>
      </c>
      <c r="AG496" s="14" t="str">
        <f>IFERROR(VLOOKUP($A496,'Szaga TR100 M'!$J$2:$P$25,7,0),"")</f>
        <v/>
      </c>
      <c r="AH496" s="36" t="str">
        <f>IFERROR(VLOOKUP($A496,'Odyseja M'!$G$2:$M$15,7,0),"")</f>
        <v/>
      </c>
      <c r="AI496" s="36" t="str">
        <f>IFERROR(VLOOKUP($A496,'Trudy M'!$K$2:$Q$18,7,0),"")</f>
        <v/>
      </c>
      <c r="AJ496" s="14">
        <f>IFERROR(VLOOKUP($A496,'H52 100 M'!$AC$6:$AI$201,7,0),"")</f>
        <v>20.080930825926927</v>
      </c>
      <c r="AK496" s="14" t="str">
        <f>IFERROR(VLOOKUP($A496,'Azymut Orient M'!$O$2:$U$23,7,0),"")</f>
        <v/>
      </c>
      <c r="AL496" s="14" t="str">
        <f>IFERROR(VLOOKUP($A496,'Masakra TR100 M'!$AB$5:$AH$14,7,0),"")</f>
        <v/>
      </c>
      <c r="AM496" s="501">
        <f>MIN(COUNT(F496:W496)+MIN(COUNT(Z496:AL496)/2,2),6)</f>
        <v>1</v>
      </c>
      <c r="AN496" s="15">
        <f>COUNTIF(F496:W496,"=100")</f>
        <v>0</v>
      </c>
      <c r="AO496" s="15">
        <f>COUNTIF(Z496:AL496,"=50")</f>
        <v>0</v>
      </c>
    </row>
    <row r="497" spans="1:41">
      <c r="A497">
        <v>205</v>
      </c>
      <c r="B497" s="40" t="str">
        <f>VLOOKUP($A497,id!$C:$H,6,0)</f>
        <v>Piątkowski Zbigniew</v>
      </c>
      <c r="C497" s="40">
        <f>VLOOKUP($A497,id!$C:$H,4,0)</f>
        <v>0</v>
      </c>
      <c r="D497" s="2">
        <f>IF(E496=E497,D496,ROW(B495))</f>
        <v>495</v>
      </c>
      <c r="E497" s="11">
        <f>LARGE(F497:Y497,1)+LARGE(F497:Y497,2)+IFERROR(LARGE(F497:Y497,3),0)+IFERROR(LARGE(F497:Y497,4),0)+IFERROR(LARGE(F497:Y497,5),0)+IFERROR(LARGE(F497:Y497,6),0)</f>
        <v>24.015337134730856</v>
      </c>
      <c r="F497" s="14"/>
      <c r="G497" s="14" t="str">
        <f>IFERROR(VLOOKUP($A497,'Złoto M'!AO:AU,7,0),"")</f>
        <v/>
      </c>
      <c r="H497" s="14">
        <f>IFERROR(VLOOKUP($A497,'H51 200 M'!$AL$6:$AS$99,7,0),"")</f>
        <v>17.308855423340884</v>
      </c>
      <c r="I497" s="14" t="str">
        <f>IFERROR(VLOOKUP($A497,'Dymno M'!$BD$3:$BJ$49,7,0),"")</f>
        <v/>
      </c>
      <c r="J497" s="37">
        <f>IFERROR(VLOOKUP($A497,'X Kompas M'!$L$2:$R$29,7,0),"")</f>
        <v>6.7064817113899746</v>
      </c>
      <c r="K497" s="16" t="str">
        <f>IFERROR(VLOOKUP($A497,'Dukty M'!$BH$2:$BN$42,7,0),"")</f>
        <v/>
      </c>
      <c r="L497" s="14" t="str">
        <f>IFERROR(VLOOKUP($A497,'Tropy M'!$O$2:$U$49,7,0),"")</f>
        <v/>
      </c>
      <c r="M497" s="14" t="str">
        <f>IFERROR(VLOOKUP($A497,'Grassor TR300 M'!$CR$4:$CX$37,7,0),"")</f>
        <v/>
      </c>
      <c r="N497" s="14" t="str">
        <f>IFERROR(VLOOKUP($A497,'BO M'!$S$4:$Y$46,7,0),"")</f>
        <v/>
      </c>
      <c r="O497" s="14" t="str">
        <f>IFERROR(VLOOKUP($A497,'Szaga TR150 M'!$J$2:$P$22,7,0),"")</f>
        <v/>
      </c>
      <c r="P497" s="14" t="str">
        <f>IFERROR(VLOOKUP($A497,'Rajd Konwalii M'!$L$2:$R$48,7,0),"")</f>
        <v/>
      </c>
      <c r="Q497" s="14" t="str">
        <f>IFERROR(VLOOKUP($A497,'Korno M'!$BE$1:$BK$53,7,0),"")</f>
        <v/>
      </c>
      <c r="R497" s="14" t="str">
        <f>IFERROR(VLOOKUP($A497,'Abentojra M'!$J$1:$P$48,7,0),"")</f>
        <v/>
      </c>
      <c r="S497" s="14" t="str">
        <f>IFERROR(VLOOKUP($A497,'Mordownik M'!$P$5:$V$54,7,0),"")</f>
        <v/>
      </c>
      <c r="T497" s="14" t="str">
        <f>IFERROR(VLOOKUP($A497,'XI Kompas M'!$M$1:$S$35,7,0),"")</f>
        <v/>
      </c>
      <c r="U497" s="14" t="str">
        <f>IFERROR(VLOOKUP($A497,'H52 200 M'!$AL$6:$AR$102,7,0),"")</f>
        <v/>
      </c>
      <c r="V497" s="14" t="str">
        <f>IFERROR(VLOOKUP($A497,'XII Szago M'!$AH$2:$AN$67,7,0),"")</f>
        <v/>
      </c>
      <c r="W497" s="14" t="str">
        <f>IFERROR(VLOOKUP($A497,'Masakra TR200 M'!$AN$5:$AT$34,7,0),"")</f>
        <v/>
      </c>
      <c r="X497" s="10">
        <f>IFERROR(LARGE(Z497:AL497,1),0)+IFERROR(LARGE(Z497:AL497,2),0)</f>
        <v>0</v>
      </c>
      <c r="Y497" s="10">
        <f>IFERROR(LARGE(Z497:AL497,3),0)+IFERROR(LARGE(Z497:AL497,4),0)</f>
        <v>0</v>
      </c>
      <c r="Z497" s="14" t="str">
        <f>IFERROR(VLOOKUP(A497,'Wiosenne 360 M'!$L$2:$R$18,7,0),"")</f>
        <v/>
      </c>
      <c r="AA497" s="36"/>
      <c r="AB497" s="36"/>
      <c r="AC497" s="14" t="str">
        <f>IFERROR(VLOOKUP($A497,'H51 100 M'!$AC$6:$AJ$153,7,0),"")</f>
        <v/>
      </c>
      <c r="AD497" s="14" t="str">
        <f>IFERROR(VLOOKUP($A497,'Harce M'!$K$6:$Q$26,7,0),"")</f>
        <v/>
      </c>
      <c r="AE497" s="14" t="str">
        <f>IFERROR(VLOOKUP($A497,'Grassor TR150 M'!$BL$4:$BR$10,7,0),"")</f>
        <v/>
      </c>
      <c r="AF497" s="36" t="str">
        <f>IFERROR(VLOOKUP($A497,'Pazur M'!$P$3:$V$29,7,0),"")</f>
        <v/>
      </c>
      <c r="AG497" s="14" t="str">
        <f>IFERROR(VLOOKUP($A497,'Szaga TR100 M'!$J$2:$P$25,7,0),"")</f>
        <v/>
      </c>
      <c r="AH497" s="36" t="str">
        <f>IFERROR(VLOOKUP($A497,'Odyseja M'!$G$2:$M$15,7,0),"")</f>
        <v/>
      </c>
      <c r="AI497" s="36" t="str">
        <f>IFERROR(VLOOKUP($A497,'Trudy M'!$K$2:$Q$18,7,0),"")</f>
        <v/>
      </c>
      <c r="AJ497" s="14" t="str">
        <f>IFERROR(VLOOKUP($A497,'H52 100 M'!$AC$6:$AI$201,7,0),"")</f>
        <v/>
      </c>
      <c r="AK497" s="14" t="str">
        <f>IFERROR(VLOOKUP($A497,'Azymut Orient M'!$O$2:$U$23,7,0),"")</f>
        <v/>
      </c>
      <c r="AL497" s="14" t="str">
        <f>IFERROR(VLOOKUP($A497,'Masakra TR100 M'!$AB$5:$AH$14,7,0),"")</f>
        <v/>
      </c>
      <c r="AM497" s="501">
        <f>MIN(COUNT(F497:W497)+MIN(COUNT(Z497:AL497)/2,2),6)</f>
        <v>2</v>
      </c>
      <c r="AN497" s="15">
        <f>COUNTIF(F497:W497,"=100")</f>
        <v>0</v>
      </c>
      <c r="AO497" s="15">
        <f>COUNTIF(Z497:AL497,"=50")</f>
        <v>0</v>
      </c>
    </row>
    <row r="498" spans="1:41">
      <c r="A498">
        <v>602</v>
      </c>
      <c r="B498" s="40" t="str">
        <f>VLOOKUP($A498,id!$C:$H,6,0)</f>
        <v>Kaszewski Marek</v>
      </c>
      <c r="C498" s="40" t="str">
        <f>VLOOKUP($A498,id!$C:$H,4,0)</f>
        <v>KKG</v>
      </c>
      <c r="D498" s="2">
        <f>IF(E497=E498,D497,ROW(B496))</f>
        <v>496</v>
      </c>
      <c r="E498" s="11">
        <f>LARGE(F498:Y498,1)+LARGE(F498:Y498,2)+IFERROR(LARGE(F498:Y498,3),0)+IFERROR(LARGE(F498:Y498,4),0)+IFERROR(LARGE(F498:Y498,5),0)+IFERROR(LARGE(F498:Y498,6),0)</f>
        <v>23.9034617678291</v>
      </c>
      <c r="F498" s="14"/>
      <c r="G498" s="14"/>
      <c r="H498" s="14"/>
      <c r="I498" s="14"/>
      <c r="J498" s="37"/>
      <c r="K498" s="16"/>
      <c r="L498" s="14"/>
      <c r="M498" s="14"/>
      <c r="N498" s="14"/>
      <c r="O498" s="14"/>
      <c r="P498" s="14"/>
      <c r="Q498" s="14"/>
      <c r="R498" s="14"/>
      <c r="S498" s="14"/>
      <c r="T498" s="14"/>
      <c r="U498" s="14">
        <f>IFERROR(VLOOKUP($A498,'H52 200 M'!$AL$6:$AR$102,7,0),"")</f>
        <v>23.9034617678291</v>
      </c>
      <c r="V498" s="14" t="str">
        <f>IFERROR(VLOOKUP($A498,'XII Szago M'!$AH$2:$AN$67,7,0),"")</f>
        <v/>
      </c>
      <c r="W498" s="14" t="str">
        <f>IFERROR(VLOOKUP($A498,'Masakra TR200 M'!$AN$5:$AT$34,7,0),"")</f>
        <v/>
      </c>
      <c r="X498" s="10">
        <f>IFERROR(LARGE(Z498:AL498,1),0)+IFERROR(LARGE(Z498:AL498,2),0)</f>
        <v>0</v>
      </c>
      <c r="Y498" s="10">
        <f>IFERROR(LARGE(Z498:AL498,3),0)+IFERROR(LARGE(Z498:AL498,4),0)</f>
        <v>0</v>
      </c>
      <c r="Z498" s="14"/>
      <c r="AA498" s="36"/>
      <c r="AB498" s="36"/>
      <c r="AC498" s="14"/>
      <c r="AD498" s="14"/>
      <c r="AE498" s="14"/>
      <c r="AF498" s="36"/>
      <c r="AG498" s="14"/>
      <c r="AH498" s="36"/>
      <c r="AI498" s="36"/>
      <c r="AJ498" s="14" t="str">
        <f>IFERROR(VLOOKUP($A498,'H52 100 M'!$AC$6:$AI$201,7,0),"")</f>
        <v/>
      </c>
      <c r="AK498" s="14" t="str">
        <f>IFERROR(VLOOKUP($A498,'Azymut Orient M'!$O$2:$U$23,7,0),"")</f>
        <v/>
      </c>
      <c r="AL498" s="14" t="str">
        <f>IFERROR(VLOOKUP($A498,'Masakra TR100 M'!$AB$5:$AH$14,7,0),"")</f>
        <v/>
      </c>
      <c r="AM498" s="501">
        <f>MIN(COUNT(F498:W498)+MIN(COUNT(Z498:AL498)/2,2),6)</f>
        <v>1</v>
      </c>
      <c r="AN498" s="15">
        <f>COUNTIF(F498:W498,"=100")</f>
        <v>0</v>
      </c>
      <c r="AO498" s="15">
        <f>COUNTIF(Z498:AL498,"=50")</f>
        <v>0</v>
      </c>
    </row>
    <row r="499" spans="1:41">
      <c r="A499">
        <v>603</v>
      </c>
      <c r="B499" s="40" t="str">
        <f>VLOOKUP($A499,id!$C:$H,6,0)</f>
        <v>Rybak Wawrzyniec</v>
      </c>
      <c r="C499" s="40">
        <f>VLOOKUP($A499,id!$C:$H,4,0)</f>
        <v>0</v>
      </c>
      <c r="D499" s="2">
        <f>IF(E498=E499,D498,ROW(B497))</f>
        <v>497</v>
      </c>
      <c r="E499" s="11">
        <f>LARGE(F499:Y499,1)+LARGE(F499:Y499,2)+IFERROR(LARGE(F499:Y499,3),0)+IFERROR(LARGE(F499:Y499,4),0)+IFERROR(LARGE(F499:Y499,5),0)+IFERROR(LARGE(F499:Y499,6),0)</f>
        <v>23.897831329762525</v>
      </c>
      <c r="F499" s="14"/>
      <c r="G499" s="14"/>
      <c r="H499" s="14"/>
      <c r="I499" s="14"/>
      <c r="J499" s="37"/>
      <c r="K499" s="16"/>
      <c r="L499" s="14"/>
      <c r="M499" s="14"/>
      <c r="N499" s="14"/>
      <c r="O499" s="14"/>
      <c r="P499" s="14"/>
      <c r="Q499" s="14"/>
      <c r="R499" s="14"/>
      <c r="S499" s="14"/>
      <c r="T499" s="14"/>
      <c r="U499" s="14">
        <f>IFERROR(VLOOKUP($A499,'H52 200 M'!$AL$6:$AR$102,7,0),"")</f>
        <v>23.897831329762525</v>
      </c>
      <c r="V499" s="14" t="str">
        <f>IFERROR(VLOOKUP($A499,'XII Szago M'!$AH$2:$AN$67,7,0),"")</f>
        <v/>
      </c>
      <c r="W499" s="14" t="str">
        <f>IFERROR(VLOOKUP($A499,'Masakra TR200 M'!$AN$5:$AT$34,7,0),"")</f>
        <v/>
      </c>
      <c r="X499" s="10">
        <f>IFERROR(LARGE(Z499:AL499,1),0)+IFERROR(LARGE(Z499:AL499,2),0)</f>
        <v>0</v>
      </c>
      <c r="Y499" s="10">
        <f>IFERROR(LARGE(Z499:AL499,3),0)+IFERROR(LARGE(Z499:AL499,4),0)</f>
        <v>0</v>
      </c>
      <c r="Z499" s="14"/>
      <c r="AA499" s="36"/>
      <c r="AB499" s="36"/>
      <c r="AC499" s="14"/>
      <c r="AD499" s="14"/>
      <c r="AE499" s="14"/>
      <c r="AF499" s="36"/>
      <c r="AG499" s="14"/>
      <c r="AH499" s="36"/>
      <c r="AI499" s="36"/>
      <c r="AJ499" s="14" t="str">
        <f>IFERROR(VLOOKUP($A499,'H52 100 M'!$AC$6:$AI$201,7,0),"")</f>
        <v/>
      </c>
      <c r="AK499" s="14" t="str">
        <f>IFERROR(VLOOKUP($A499,'Azymut Orient M'!$O$2:$U$23,7,0),"")</f>
        <v/>
      </c>
      <c r="AL499" s="14" t="str">
        <f>IFERROR(VLOOKUP($A499,'Masakra TR100 M'!$AB$5:$AH$14,7,0),"")</f>
        <v/>
      </c>
      <c r="AM499" s="501">
        <f>MIN(COUNT(F499:W499)+MIN(COUNT(Z499:AL499)/2,2),6)</f>
        <v>1</v>
      </c>
      <c r="AN499" s="15">
        <f>COUNTIF(F499:W499,"=100")</f>
        <v>0</v>
      </c>
      <c r="AO499" s="15">
        <f>COUNTIF(Z499:AL499,"=50")</f>
        <v>0</v>
      </c>
    </row>
    <row r="500" spans="1:41">
      <c r="A500">
        <v>734</v>
      </c>
      <c r="B500" s="40" t="str">
        <f>VLOOKUP($A500,id!$C:$H,6,0)</f>
        <v>Rychlewski Tomasz</v>
      </c>
      <c r="C500" s="40" t="str">
        <f>VLOOKUP($A500,id!$C:$H,4,0)</f>
        <v>zButa</v>
      </c>
      <c r="D500" s="2">
        <f>IF(E499=E500,D499,ROW(B498))</f>
        <v>498</v>
      </c>
      <c r="E500" s="11">
        <f>LARGE(F500:Y500,1)+LARGE(F500:Y500,2)+IFERROR(LARGE(F500:Y500,3),0)+IFERROR(LARGE(F500:Y500,4),0)+IFERROR(LARGE(F500:Y500,5),0)+IFERROR(LARGE(F500:Y500,6),0)</f>
        <v>23.535032356887726</v>
      </c>
      <c r="F500" s="14"/>
      <c r="G500" s="14"/>
      <c r="H500" s="14"/>
      <c r="I500" s="14"/>
      <c r="J500" s="37"/>
      <c r="K500" s="16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>
        <f>IFERROR(VLOOKUP($A500,'XII Szago M'!$AH$2:$AN$67,7,0),"")</f>
        <v>23.535032356887726</v>
      </c>
      <c r="W500" s="14" t="str">
        <f>IFERROR(VLOOKUP($A500,'Masakra TR200 M'!$AN$5:$AT$34,7,0),"")</f>
        <v/>
      </c>
      <c r="X500" s="10">
        <f>IFERROR(LARGE(Z500:AL500,1),0)+IFERROR(LARGE(Z500:AL500,2),0)</f>
        <v>0</v>
      </c>
      <c r="Y500" s="10">
        <f>IFERROR(LARGE(Z500:AL500,3),0)+IFERROR(LARGE(Z500:AL500,4),0)</f>
        <v>0</v>
      </c>
      <c r="Z500" s="14"/>
      <c r="AA500" s="36"/>
      <c r="AB500" s="36"/>
      <c r="AC500" s="14"/>
      <c r="AD500" s="14"/>
      <c r="AE500" s="14"/>
      <c r="AF500" s="36"/>
      <c r="AG500" s="14"/>
      <c r="AH500" s="36"/>
      <c r="AI500" s="36"/>
      <c r="AJ500" s="14"/>
      <c r="AK500" s="14" t="str">
        <f>IFERROR(VLOOKUP($A500,'Azymut Orient M'!$O$2:$U$23,7,0),"")</f>
        <v/>
      </c>
      <c r="AL500" s="14" t="str">
        <f>IFERROR(VLOOKUP($A500,'Masakra TR100 M'!$AB$5:$AH$14,7,0),"")</f>
        <v/>
      </c>
      <c r="AM500" s="501">
        <f>MIN(COUNT(F500:W500)+MIN(COUNT(Z500:AL500)/2,2),6)</f>
        <v>1</v>
      </c>
      <c r="AN500" s="15">
        <f>COUNTIF(F500:W500,"=100")</f>
        <v>0</v>
      </c>
      <c r="AO500" s="15">
        <f>COUNTIF(Z500:AL500,"=50")</f>
        <v>0</v>
      </c>
    </row>
    <row r="501" spans="1:41">
      <c r="A501">
        <v>735</v>
      </c>
      <c r="B501" s="40" t="str">
        <f>VLOOKUP($A501,id!$C:$H,6,0)</f>
        <v>Czyrkiewicz Marcin</v>
      </c>
      <c r="C501" s="40" t="str">
        <f>VLOOKUP($A501,id!$C:$H,4,0)</f>
        <v>zButa</v>
      </c>
      <c r="D501" s="2">
        <f>IF(E500=E501,D500,ROW(B499))</f>
        <v>498</v>
      </c>
      <c r="E501" s="11">
        <f>LARGE(F501:Y501,1)+LARGE(F501:Y501,2)+IFERROR(LARGE(F501:Y501,3),0)+IFERROR(LARGE(F501:Y501,4),0)+IFERROR(LARGE(F501:Y501,5),0)+IFERROR(LARGE(F501:Y501,6),0)</f>
        <v>23.535032356887726</v>
      </c>
      <c r="F501" s="14"/>
      <c r="G501" s="14"/>
      <c r="H501" s="14"/>
      <c r="I501" s="14"/>
      <c r="J501" s="37"/>
      <c r="K501" s="16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>
        <f>IFERROR(VLOOKUP($A501,'XII Szago M'!$AH$2:$AN$67,7,0),"")</f>
        <v>23.535032356887726</v>
      </c>
      <c r="W501" s="14" t="str">
        <f>IFERROR(VLOOKUP($A501,'Masakra TR200 M'!$AN$5:$AT$34,7,0),"")</f>
        <v/>
      </c>
      <c r="X501" s="10">
        <f>IFERROR(LARGE(Z501:AL501,1),0)+IFERROR(LARGE(Z501:AL501,2),0)</f>
        <v>0</v>
      </c>
      <c r="Y501" s="10">
        <f>IFERROR(LARGE(Z501:AL501,3),0)+IFERROR(LARGE(Z501:AL501,4),0)</f>
        <v>0</v>
      </c>
      <c r="Z501" s="14"/>
      <c r="AA501" s="36"/>
      <c r="AB501" s="36"/>
      <c r="AC501" s="14"/>
      <c r="AD501" s="14"/>
      <c r="AE501" s="14"/>
      <c r="AF501" s="36"/>
      <c r="AG501" s="14"/>
      <c r="AH501" s="36"/>
      <c r="AI501" s="36"/>
      <c r="AJ501" s="14"/>
      <c r="AK501" s="14" t="str">
        <f>IFERROR(VLOOKUP($A501,'Azymut Orient M'!$O$2:$U$23,7,0),"")</f>
        <v/>
      </c>
      <c r="AL501" s="14" t="str">
        <f>IFERROR(VLOOKUP($A501,'Masakra TR100 M'!$AB$5:$AH$14,7,0),"")</f>
        <v/>
      </c>
      <c r="AM501" s="501">
        <f>MIN(COUNT(F501:W501)+MIN(COUNT(Z501:AL501)/2,2),6)</f>
        <v>1</v>
      </c>
      <c r="AN501" s="15">
        <f>COUNTIF(F501:W501,"=100")</f>
        <v>0</v>
      </c>
      <c r="AO501" s="15">
        <f>COUNTIF(Z501:AL501,"=50")</f>
        <v>0</v>
      </c>
    </row>
    <row r="502" spans="1:41">
      <c r="A502">
        <v>444</v>
      </c>
      <c r="B502" s="40" t="str">
        <f>VLOOKUP($A502,id!$C:$H,6,0)</f>
        <v>Rystał  Kajetan</v>
      </c>
      <c r="C502" s="40">
        <f>VLOOKUP($A502,id!$C:$H,4,0)</f>
        <v>0</v>
      </c>
      <c r="D502" s="2">
        <f>IF(E501=E502,D501,ROW(B500))</f>
        <v>500</v>
      </c>
      <c r="E502" s="11">
        <f>LARGE(F502:Y502,1)+LARGE(F502:Y502,2)+IFERROR(LARGE(F502:Y502,3),0)+IFERROR(LARGE(F502:Y502,4),0)+IFERROR(LARGE(F502:Y502,5),0)+IFERROR(LARGE(F502:Y502,6),0)</f>
        <v>23.275862068965516</v>
      </c>
      <c r="F502" s="14"/>
      <c r="G502" s="14"/>
      <c r="H502" s="14"/>
      <c r="I502" s="14"/>
      <c r="J502" s="37"/>
      <c r="K502" s="16"/>
      <c r="L502" s="14"/>
      <c r="M502" s="14" t="str">
        <f>IFERROR(VLOOKUP($A502,'Grassor TR300 M'!$CR$4:$CX$37,7,0),"")</f>
        <v/>
      </c>
      <c r="N502" s="14" t="str">
        <f>IFERROR(VLOOKUP($A502,'BO M'!$S$4:$Y$46,7,0),"")</f>
        <v/>
      </c>
      <c r="O502" s="14" t="str">
        <f>IFERROR(VLOOKUP($A502,'Szaga TR150 M'!$J$2:$P$22,7,0),"")</f>
        <v/>
      </c>
      <c r="P502" s="14" t="str">
        <f>IFERROR(VLOOKUP($A502,'Rajd Konwalii M'!$L$2:$R$48,7,0),"")</f>
        <v/>
      </c>
      <c r="Q502" s="14" t="str">
        <f>IFERROR(VLOOKUP($A502,'Korno M'!$BE$1:$BK$53,7,0),"")</f>
        <v/>
      </c>
      <c r="R502" s="14" t="str">
        <f>IFERROR(VLOOKUP($A502,'Abentojra M'!$J$1:$P$48,7,0),"")</f>
        <v/>
      </c>
      <c r="S502" s="14" t="str">
        <f>IFERROR(VLOOKUP($A502,'Mordownik M'!$P$5:$V$54,7,0),"")</f>
        <v/>
      </c>
      <c r="T502" s="14" t="str">
        <f>IFERROR(VLOOKUP($A502,'XI Kompas M'!$M$1:$S$35,7,0),"")</f>
        <v/>
      </c>
      <c r="U502" s="14" t="str">
        <f>IFERROR(VLOOKUP($A502,'H52 200 M'!$AL$6:$AR$102,7,0),"")</f>
        <v/>
      </c>
      <c r="V502" s="14" t="str">
        <f>IFERROR(VLOOKUP($A502,'XII Szago M'!$AH$2:$AN$67,7,0),"")</f>
        <v/>
      </c>
      <c r="W502" s="14" t="str">
        <f>IFERROR(VLOOKUP($A502,'Masakra TR200 M'!$AN$5:$AT$34,7,0),"")</f>
        <v/>
      </c>
      <c r="X502" s="10">
        <f>IFERROR(LARGE(Z502:AL502,1),0)+IFERROR(LARGE(Z502:AL502,2),0)</f>
        <v>23.275862068965516</v>
      </c>
      <c r="Y502" s="10">
        <f>IFERROR(LARGE(Z502:AL502,3),0)+IFERROR(LARGE(Z502:AL502,4),0)</f>
        <v>0</v>
      </c>
      <c r="Z502" s="14"/>
      <c r="AA502" s="36"/>
      <c r="AB502" s="36"/>
      <c r="AC502" s="14"/>
      <c r="AD502" s="14"/>
      <c r="AE502" s="14">
        <f>IFERROR(VLOOKUP($A502,'Grassor TR150 M'!$BL$4:$BR$10,7,0),"")</f>
        <v>23.275862068965516</v>
      </c>
      <c r="AF502" s="36" t="str">
        <f>IFERROR(VLOOKUP($A502,'Pazur M'!$P$3:$V$29,7,0),"")</f>
        <v/>
      </c>
      <c r="AG502" s="14" t="str">
        <f>IFERROR(VLOOKUP($A502,'Szaga TR100 M'!$J$2:$P$25,7,0),"")</f>
        <v/>
      </c>
      <c r="AH502" s="36" t="str">
        <f>IFERROR(VLOOKUP($A502,'Odyseja M'!$G$2:$M$15,7,0),"")</f>
        <v/>
      </c>
      <c r="AI502" s="36" t="str">
        <f>IFERROR(VLOOKUP($A502,'Trudy M'!$K$2:$Q$18,7,0),"")</f>
        <v/>
      </c>
      <c r="AJ502" s="14" t="str">
        <f>IFERROR(VLOOKUP($A502,'H52 100 M'!$AC$6:$AI$201,7,0),"")</f>
        <v/>
      </c>
      <c r="AK502" s="14" t="str">
        <f>IFERROR(VLOOKUP($A502,'Azymut Orient M'!$O$2:$U$23,7,0),"")</f>
        <v/>
      </c>
      <c r="AL502" s="14" t="str">
        <f>IFERROR(VLOOKUP($A502,'Masakra TR100 M'!$AB$5:$AH$14,7,0),"")</f>
        <v/>
      </c>
      <c r="AM502" s="501">
        <f>MIN(COUNT(F502:W502)+MIN(COUNT(Z502:AL502)/2,2),6)</f>
        <v>0.5</v>
      </c>
      <c r="AN502" s="15">
        <f>COUNTIF(F502:W502,"=100")</f>
        <v>0</v>
      </c>
      <c r="AO502" s="15">
        <f>COUNTIF(Z502:AL502,"=50")</f>
        <v>0</v>
      </c>
    </row>
    <row r="503" spans="1:41">
      <c r="A503">
        <v>275</v>
      </c>
      <c r="B503" s="40" t="str">
        <f>VLOOKUP($A503,id!$C:$H,6,0)</f>
        <v>Łys-Pisowacki Adam</v>
      </c>
      <c r="C503" s="40">
        <f>VLOOKUP($A503,id!$C:$H,4,0)</f>
        <v>0</v>
      </c>
      <c r="D503" s="2">
        <f>IF(E502=E503,D502,ROW(B501))</f>
        <v>501</v>
      </c>
      <c r="E503" s="11">
        <f>LARGE(F503:Y503,1)+LARGE(F503:Y503,2)+IFERROR(LARGE(F503:Y503,3),0)+IFERROR(LARGE(F503:Y503,4),0)+IFERROR(LARGE(F503:Y503,5),0)+IFERROR(LARGE(F503:Y503,6),0)</f>
        <v>23.178011925576875</v>
      </c>
      <c r="F503" s="14"/>
      <c r="G503" s="14" t="str">
        <f>IFERROR(VLOOKUP($A503,'Złoto M'!AO:AU,7,0),"")</f>
        <v/>
      </c>
      <c r="H503" s="14" t="str">
        <f>IFERROR(VLOOKUP($A503,'H51 200 M'!$AL$6:$AS$99,7,0),"")</f>
        <v/>
      </c>
      <c r="I503" s="14" t="str">
        <f>IFERROR(VLOOKUP($A503,'Dymno M'!$BD$3:$BJ$49,7,0),"")</f>
        <v/>
      </c>
      <c r="J503" s="37" t="str">
        <f>IFERROR(VLOOKUP($A503,'X Kompas M'!$L$2:$R$29,7,0),"")</f>
        <v/>
      </c>
      <c r="K503" s="16" t="str">
        <f>IFERROR(VLOOKUP($A503,'Dukty M'!$BH$2:$BN$42,7,0),"")</f>
        <v/>
      </c>
      <c r="L503" s="14" t="str">
        <f>IFERROR(VLOOKUP($A503,'Tropy M'!$O$2:$U$49,7,0),"")</f>
        <v/>
      </c>
      <c r="M503" s="14" t="str">
        <f>IFERROR(VLOOKUP($A503,'Grassor TR300 M'!$CR$4:$CX$37,7,0),"")</f>
        <v/>
      </c>
      <c r="N503" s="14" t="str">
        <f>IFERROR(VLOOKUP($A503,'BO M'!$S$4:$Y$46,7,0),"")</f>
        <v/>
      </c>
      <c r="O503" s="14" t="str">
        <f>IFERROR(VLOOKUP($A503,'Szaga TR150 M'!$J$2:$P$22,7,0),"")</f>
        <v/>
      </c>
      <c r="P503" s="14" t="str">
        <f>IFERROR(VLOOKUP($A503,'Rajd Konwalii M'!$L$2:$R$48,7,0),"")</f>
        <v/>
      </c>
      <c r="Q503" s="14" t="str">
        <f>IFERROR(VLOOKUP($A503,'Korno M'!$BE$1:$BK$53,7,0),"")</f>
        <v/>
      </c>
      <c r="R503" s="14" t="str">
        <f>IFERROR(VLOOKUP($A503,'Abentojra M'!$J$1:$P$48,7,0),"")</f>
        <v/>
      </c>
      <c r="S503" s="14" t="str">
        <f>IFERROR(VLOOKUP($A503,'Mordownik M'!$P$5:$V$54,7,0),"")</f>
        <v/>
      </c>
      <c r="T503" s="14" t="str">
        <f>IFERROR(VLOOKUP($A503,'XI Kompas M'!$M$1:$S$35,7,0),"")</f>
        <v/>
      </c>
      <c r="U503" s="14" t="str">
        <f>IFERROR(VLOOKUP($A503,'H52 200 M'!$AL$6:$AR$102,7,0),"")</f>
        <v/>
      </c>
      <c r="V503" s="14" t="str">
        <f>IFERROR(VLOOKUP($A503,'XII Szago M'!$AH$2:$AN$67,7,0),"")</f>
        <v/>
      </c>
      <c r="W503" s="14" t="str">
        <f>IFERROR(VLOOKUP($A503,'Masakra TR200 M'!$AN$5:$AT$34,7,0),"")</f>
        <v/>
      </c>
      <c r="X503" s="10">
        <f>IFERROR(LARGE(Z503:AL503,1),0)+IFERROR(LARGE(Z503:AL503,2),0)</f>
        <v>23.178011925576875</v>
      </c>
      <c r="Y503" s="10">
        <f>IFERROR(LARGE(Z503:AL503,3),0)+IFERROR(LARGE(Z503:AL503,4),0)</f>
        <v>0</v>
      </c>
      <c r="Z503" s="14" t="str">
        <f>IFERROR(VLOOKUP(A503,'Wiosenne 360 M'!$L$2:$R$18,7,0),"")</f>
        <v/>
      </c>
      <c r="AA503" s="36"/>
      <c r="AB503" s="36"/>
      <c r="AC503" s="14">
        <f>IFERROR(VLOOKUP($A503,'H51 100 M'!$AC$6:$AJ$153,7,0),"")</f>
        <v>23.178011925576875</v>
      </c>
      <c r="AD503" s="14" t="str">
        <f>IFERROR(VLOOKUP($A503,'Harce M'!$K$6:$Q$26,7,0),"")</f>
        <v/>
      </c>
      <c r="AE503" s="14" t="str">
        <f>IFERROR(VLOOKUP($A503,'Grassor TR150 M'!$BL$4:$BR$10,7,0),"")</f>
        <v/>
      </c>
      <c r="AF503" s="36" t="str">
        <f>IFERROR(VLOOKUP($A503,'Pazur M'!$P$3:$V$29,7,0),"")</f>
        <v/>
      </c>
      <c r="AG503" s="14" t="str">
        <f>IFERROR(VLOOKUP($A503,'Szaga TR100 M'!$J$2:$P$25,7,0),"")</f>
        <v/>
      </c>
      <c r="AH503" s="36" t="str">
        <f>IFERROR(VLOOKUP($A503,'Odyseja M'!$G$2:$M$15,7,0),"")</f>
        <v/>
      </c>
      <c r="AI503" s="36" t="str">
        <f>IFERROR(VLOOKUP($A503,'Trudy M'!$K$2:$Q$18,7,0),"")</f>
        <v/>
      </c>
      <c r="AJ503" s="14" t="str">
        <f>IFERROR(VLOOKUP($A503,'H52 100 M'!$AC$6:$AI$201,7,0),"")</f>
        <v/>
      </c>
      <c r="AK503" s="14" t="str">
        <f>IFERROR(VLOOKUP($A503,'Azymut Orient M'!$O$2:$U$23,7,0),"")</f>
        <v/>
      </c>
      <c r="AL503" s="14" t="str">
        <f>IFERROR(VLOOKUP($A503,'Masakra TR100 M'!$AB$5:$AH$14,7,0),"")</f>
        <v/>
      </c>
      <c r="AM503" s="501">
        <f>MIN(COUNT(F503:W503)+MIN(COUNT(Z503:AL503)/2,2),6)</f>
        <v>0.5</v>
      </c>
      <c r="AN503" s="15">
        <f>COUNTIF(F503:W503,"=100")</f>
        <v>0</v>
      </c>
      <c r="AO503" s="15">
        <f>COUNTIF(Z503:AL503,"=50")</f>
        <v>0</v>
      </c>
    </row>
    <row r="504" spans="1:41">
      <c r="A504">
        <v>604</v>
      </c>
      <c r="B504" s="40" t="str">
        <f>VLOOKUP($A504,id!$C:$H,6,0)</f>
        <v>Kaniewski Maciej</v>
      </c>
      <c r="C504" s="40" t="str">
        <f>VLOOKUP($A504,id!$C:$H,4,0)</f>
        <v>KKG / AIC</v>
      </c>
      <c r="D504" s="2">
        <f>IF(E503=E504,D503,ROW(B502))</f>
        <v>502</v>
      </c>
      <c r="E504" s="11">
        <f>LARGE(F504:Y504,1)+LARGE(F504:Y504,2)+IFERROR(LARGE(F504:Y504,3),0)+IFERROR(LARGE(F504:Y504,4),0)+IFERROR(LARGE(F504:Y504,5),0)+IFERROR(LARGE(F504:Y504,6),0)</f>
        <v>23.07376818046037</v>
      </c>
      <c r="F504" s="14"/>
      <c r="G504" s="14"/>
      <c r="H504" s="14"/>
      <c r="I504" s="14"/>
      <c r="J504" s="37"/>
      <c r="K504" s="16"/>
      <c r="L504" s="14"/>
      <c r="M504" s="14"/>
      <c r="N504" s="14"/>
      <c r="O504" s="14"/>
      <c r="P504" s="14"/>
      <c r="Q504" s="14"/>
      <c r="R504" s="14"/>
      <c r="S504" s="14"/>
      <c r="T504" s="14"/>
      <c r="U504" s="14">
        <f>IFERROR(VLOOKUP($A504,'H52 200 M'!$AL$6:$AR$102,7,0),"")</f>
        <v>23.07376818046037</v>
      </c>
      <c r="V504" s="14" t="str">
        <f>IFERROR(VLOOKUP($A504,'XII Szago M'!$AH$2:$AN$67,7,0),"")</f>
        <v/>
      </c>
      <c r="W504" s="14" t="str">
        <f>IFERROR(VLOOKUP($A504,'Masakra TR200 M'!$AN$5:$AT$34,7,0),"")</f>
        <v/>
      </c>
      <c r="X504" s="10">
        <f>IFERROR(LARGE(Z504:AL504,1),0)+IFERROR(LARGE(Z504:AL504,2),0)</f>
        <v>0</v>
      </c>
      <c r="Y504" s="10">
        <f>IFERROR(LARGE(Z504:AL504,3),0)+IFERROR(LARGE(Z504:AL504,4),0)</f>
        <v>0</v>
      </c>
      <c r="Z504" s="14"/>
      <c r="AA504" s="36"/>
      <c r="AB504" s="36"/>
      <c r="AC504" s="14"/>
      <c r="AD504" s="14"/>
      <c r="AE504" s="14"/>
      <c r="AF504" s="36"/>
      <c r="AG504" s="14"/>
      <c r="AH504" s="36"/>
      <c r="AI504" s="36"/>
      <c r="AJ504" s="14" t="str">
        <f>IFERROR(VLOOKUP($A504,'H52 100 M'!$AC$6:$AI$201,7,0),"")</f>
        <v/>
      </c>
      <c r="AK504" s="14" t="str">
        <f>IFERROR(VLOOKUP($A504,'Azymut Orient M'!$O$2:$U$23,7,0),"")</f>
        <v/>
      </c>
      <c r="AL504" s="14" t="str">
        <f>IFERROR(VLOOKUP($A504,'Masakra TR100 M'!$AB$5:$AH$14,7,0),"")</f>
        <v/>
      </c>
      <c r="AM504" s="501">
        <f>MIN(COUNT(F504:W504)+MIN(COUNT(Z504:AL504)/2,2),6)</f>
        <v>1</v>
      </c>
      <c r="AN504" s="15">
        <f>COUNTIF(F504:W504,"=100")</f>
        <v>0</v>
      </c>
      <c r="AO504" s="15">
        <f>COUNTIF(Z504:AL504,"=50")</f>
        <v>0</v>
      </c>
    </row>
    <row r="505" spans="1:41">
      <c r="A505">
        <v>690</v>
      </c>
      <c r="B505" s="40" t="str">
        <f>VLOOKUP($A505,id!$C:$H,6,0)</f>
        <v>Gizela Michał</v>
      </c>
      <c r="C505" s="40">
        <f>VLOOKUP($A505,id!$C:$H,4,0)</f>
        <v>0</v>
      </c>
      <c r="D505" s="2">
        <f>IF(E504=E505,D504,ROW(B503))</f>
        <v>503</v>
      </c>
      <c r="E505" s="11">
        <f>LARGE(F505:Y505,1)+LARGE(F505:Y505,2)+IFERROR(LARGE(F505:Y505,3),0)+IFERROR(LARGE(F505:Y505,4),0)+IFERROR(LARGE(F505:Y505,5),0)+IFERROR(LARGE(F505:Y505,6),0)</f>
        <v>22.930889501303081</v>
      </c>
      <c r="F505" s="14"/>
      <c r="G505" s="14"/>
      <c r="H505" s="14"/>
      <c r="I505" s="14"/>
      <c r="J505" s="37"/>
      <c r="K505" s="16"/>
      <c r="L505" s="14"/>
      <c r="M505" s="14"/>
      <c r="N505" s="14"/>
      <c r="O505" s="14"/>
      <c r="P505" s="14"/>
      <c r="Q505" s="14"/>
      <c r="R505" s="14"/>
      <c r="S505" s="14"/>
      <c r="T505" s="14"/>
      <c r="U505" s="14" t="str">
        <f>IFERROR(VLOOKUP($A505,'H52 200 M'!$AL$6:$AR$102,7,0),"")</f>
        <v/>
      </c>
      <c r="V505" s="14" t="str">
        <f>IFERROR(VLOOKUP($A505,'XII Szago M'!$AH$2:$AN$67,7,0),"")</f>
        <v/>
      </c>
      <c r="W505" s="14" t="str">
        <f>IFERROR(VLOOKUP($A505,'Masakra TR200 M'!$AN$5:$AT$34,7,0),"")</f>
        <v/>
      </c>
      <c r="X505" s="10">
        <f>IFERROR(LARGE(Z505:AL505,1),0)+IFERROR(LARGE(Z505:AL505,2),0)</f>
        <v>22.930889501303081</v>
      </c>
      <c r="Y505" s="10">
        <f>IFERROR(LARGE(Z505:AL505,3),0)+IFERROR(LARGE(Z505:AL505,4),0)</f>
        <v>0</v>
      </c>
      <c r="Z505" s="14"/>
      <c r="AA505" s="36"/>
      <c r="AB505" s="36"/>
      <c r="AC505" s="14"/>
      <c r="AD505" s="14"/>
      <c r="AE505" s="14"/>
      <c r="AF505" s="36"/>
      <c r="AG505" s="14"/>
      <c r="AH505" s="36"/>
      <c r="AI505" s="36"/>
      <c r="AJ505" s="14">
        <f>IFERROR(VLOOKUP($A505,'H52 100 M'!$AC$6:$AI$201,7,0),"")</f>
        <v>22.930889501303081</v>
      </c>
      <c r="AK505" s="14" t="str">
        <f>IFERROR(VLOOKUP($A505,'Azymut Orient M'!$O$2:$U$23,7,0),"")</f>
        <v/>
      </c>
      <c r="AL505" s="14" t="str">
        <f>IFERROR(VLOOKUP($A505,'Masakra TR100 M'!$AB$5:$AH$14,7,0),"")</f>
        <v/>
      </c>
      <c r="AM505" s="501">
        <f>MIN(COUNT(F505:W505)+MIN(COUNT(Z505:AL505)/2,2),6)</f>
        <v>0.5</v>
      </c>
      <c r="AN505" s="15">
        <f>COUNTIF(F505:W505,"=100")</f>
        <v>0</v>
      </c>
      <c r="AO505" s="15">
        <f>COUNTIF(Z505:AL505,"=50")</f>
        <v>0</v>
      </c>
    </row>
    <row r="506" spans="1:41">
      <c r="A506">
        <v>691</v>
      </c>
      <c r="B506" s="40" t="str">
        <f>VLOOKUP($A506,id!$C:$H,6,0)</f>
        <v>Maciak Krzysztof</v>
      </c>
      <c r="C506" s="40">
        <f>VLOOKUP($A506,id!$C:$H,4,0)</f>
        <v>0</v>
      </c>
      <c r="D506" s="2">
        <f>IF(E505=E506,D505,ROW(B504))</f>
        <v>504</v>
      </c>
      <c r="E506" s="11">
        <f>LARGE(F506:Y506,1)+LARGE(F506:Y506,2)+IFERROR(LARGE(F506:Y506,3),0)+IFERROR(LARGE(F506:Y506,4),0)+IFERROR(LARGE(F506:Y506,5),0)+IFERROR(LARGE(F506:Y506,6),0)</f>
        <v>22.930079565957598</v>
      </c>
      <c r="F506" s="14"/>
      <c r="G506" s="14"/>
      <c r="H506" s="14"/>
      <c r="I506" s="14"/>
      <c r="J506" s="37"/>
      <c r="K506" s="16"/>
      <c r="L506" s="14"/>
      <c r="M506" s="14"/>
      <c r="N506" s="14"/>
      <c r="O506" s="14"/>
      <c r="P506" s="14"/>
      <c r="Q506" s="14"/>
      <c r="R506" s="14"/>
      <c r="S506" s="14"/>
      <c r="T506" s="14"/>
      <c r="U506" s="14" t="str">
        <f>IFERROR(VLOOKUP($A506,'H52 200 M'!$AL$6:$AR$102,7,0),"")</f>
        <v/>
      </c>
      <c r="V506" s="14" t="str">
        <f>IFERROR(VLOOKUP($A506,'XII Szago M'!$AH$2:$AN$67,7,0),"")</f>
        <v/>
      </c>
      <c r="W506" s="14" t="str">
        <f>IFERROR(VLOOKUP($A506,'Masakra TR200 M'!$AN$5:$AT$34,7,0),"")</f>
        <v/>
      </c>
      <c r="X506" s="10">
        <f>IFERROR(LARGE(Z506:AL506,1),0)+IFERROR(LARGE(Z506:AL506,2),0)</f>
        <v>22.930079565957598</v>
      </c>
      <c r="Y506" s="10">
        <f>IFERROR(LARGE(Z506:AL506,3),0)+IFERROR(LARGE(Z506:AL506,4),0)</f>
        <v>0</v>
      </c>
      <c r="Z506" s="14"/>
      <c r="AA506" s="36"/>
      <c r="AB506" s="36"/>
      <c r="AC506" s="14"/>
      <c r="AD506" s="14"/>
      <c r="AE506" s="14"/>
      <c r="AF506" s="36"/>
      <c r="AG506" s="14"/>
      <c r="AH506" s="36"/>
      <c r="AI506" s="36"/>
      <c r="AJ506" s="14">
        <f>IFERROR(VLOOKUP($A506,'H52 100 M'!$AC$6:$AI$201,7,0),"")</f>
        <v>22.930079565957598</v>
      </c>
      <c r="AK506" s="14" t="str">
        <f>IFERROR(VLOOKUP($A506,'Azymut Orient M'!$O$2:$U$23,7,0),"")</f>
        <v/>
      </c>
      <c r="AL506" s="14" t="str">
        <f>IFERROR(VLOOKUP($A506,'Masakra TR100 M'!$AB$5:$AH$14,7,0),"")</f>
        <v/>
      </c>
      <c r="AM506" s="501">
        <f>MIN(COUNT(F506:W506)+MIN(COUNT(Z506:AL506)/2,2),6)</f>
        <v>0.5</v>
      </c>
      <c r="AN506" s="15">
        <f>COUNTIF(F506:W506,"=100")</f>
        <v>0</v>
      </c>
      <c r="AO506" s="15">
        <f>COUNTIF(Z506:AL506,"=50")</f>
        <v>0</v>
      </c>
    </row>
    <row r="507" spans="1:41">
      <c r="A507">
        <v>692</v>
      </c>
      <c r="B507" s="40" t="str">
        <f>VLOOKUP($A507,id!$C:$H,6,0)</f>
        <v>Kwiatkowski Maciej Piotr</v>
      </c>
      <c r="C507" s="40" t="str">
        <f>VLOOKUP($A507,id!$C:$H,4,0)</f>
        <v>QoS</v>
      </c>
      <c r="D507" s="2">
        <f>IF(E506=E507,D506,ROW(B505))</f>
        <v>505</v>
      </c>
      <c r="E507" s="11">
        <f>LARGE(F507:Y507,1)+LARGE(F507:Y507,2)+IFERROR(LARGE(F507:Y507,3),0)+IFERROR(LARGE(F507:Y507,4),0)+IFERROR(LARGE(F507:Y507,5),0)+IFERROR(LARGE(F507:Y507,6),0)</f>
        <v>22.922792721704447</v>
      </c>
      <c r="F507" s="14"/>
      <c r="G507" s="14"/>
      <c r="H507" s="14"/>
      <c r="I507" s="14"/>
      <c r="J507" s="37"/>
      <c r="K507" s="16"/>
      <c r="L507" s="14"/>
      <c r="M507" s="14"/>
      <c r="N507" s="14"/>
      <c r="O507" s="14"/>
      <c r="P507" s="14"/>
      <c r="Q507" s="14"/>
      <c r="R507" s="14"/>
      <c r="S507" s="14"/>
      <c r="T507" s="14"/>
      <c r="U507" s="14" t="str">
        <f>IFERROR(VLOOKUP($A507,'H52 200 M'!$AL$6:$AR$102,7,0),"")</f>
        <v/>
      </c>
      <c r="V507" s="14" t="str">
        <f>IFERROR(VLOOKUP($A507,'XII Szago M'!$AH$2:$AN$67,7,0),"")</f>
        <v/>
      </c>
      <c r="W507" s="14" t="str">
        <f>IFERROR(VLOOKUP($A507,'Masakra TR200 M'!$AN$5:$AT$34,7,0),"")</f>
        <v/>
      </c>
      <c r="X507" s="10">
        <f>IFERROR(LARGE(Z507:AL507,1),0)+IFERROR(LARGE(Z507:AL507,2),0)</f>
        <v>22.922792721704447</v>
      </c>
      <c r="Y507" s="10">
        <f>IFERROR(LARGE(Z507:AL507,3),0)+IFERROR(LARGE(Z507:AL507,4),0)</f>
        <v>0</v>
      </c>
      <c r="Z507" s="14"/>
      <c r="AA507" s="36"/>
      <c r="AB507" s="36"/>
      <c r="AC507" s="14"/>
      <c r="AD507" s="14"/>
      <c r="AE507" s="14"/>
      <c r="AF507" s="36"/>
      <c r="AG507" s="14"/>
      <c r="AH507" s="36"/>
      <c r="AI507" s="36"/>
      <c r="AJ507" s="14">
        <f>IFERROR(VLOOKUP($A507,'H52 100 M'!$AC$6:$AI$201,7,0),"")</f>
        <v>22.922792721704447</v>
      </c>
      <c r="AK507" s="14" t="str">
        <f>IFERROR(VLOOKUP($A507,'Azymut Orient M'!$O$2:$U$23,7,0),"")</f>
        <v/>
      </c>
      <c r="AL507" s="14" t="str">
        <f>IFERROR(VLOOKUP($A507,'Masakra TR100 M'!$AB$5:$AH$14,7,0),"")</f>
        <v/>
      </c>
      <c r="AM507" s="501">
        <f>MIN(COUNT(F507:W507)+MIN(COUNT(Z507:AL507)/2,2),6)</f>
        <v>0.5</v>
      </c>
      <c r="AN507" s="15">
        <f>COUNTIF(F507:W507,"=100")</f>
        <v>0</v>
      </c>
      <c r="AO507" s="15">
        <f>COUNTIF(Z507:AL507,"=50")</f>
        <v>0</v>
      </c>
    </row>
    <row r="508" spans="1:41">
      <c r="A508">
        <v>331</v>
      </c>
      <c r="B508" s="40" t="str">
        <f>VLOOKUP($A508,id!$C:$H,6,0)</f>
        <v>Kunstetter Andrzej</v>
      </c>
      <c r="C508" s="40">
        <f>VLOOKUP($A508,id!$C:$H,4,0)</f>
        <v>0</v>
      </c>
      <c r="D508" s="2">
        <f>IF(E507=E508,D507,ROW(B506))</f>
        <v>506</v>
      </c>
      <c r="E508" s="11">
        <f>LARGE(F508:Y508,1)+LARGE(F508:Y508,2)+IFERROR(LARGE(F508:Y508,3),0)+IFERROR(LARGE(F508:Y508,4),0)+IFERROR(LARGE(F508:Y508,5),0)+IFERROR(LARGE(F508:Y508,6),0)</f>
        <v>22.914914957669115</v>
      </c>
      <c r="F508" s="14"/>
      <c r="G508" s="14" t="str">
        <f>IFERROR(VLOOKUP($A508,'Złoto M'!AO:AU,7,0),"")</f>
        <v/>
      </c>
      <c r="H508" s="14" t="str">
        <f>IFERROR(VLOOKUP($A508,'H51 200 M'!$AL$6:$AS$99,7,0),"")</f>
        <v/>
      </c>
      <c r="I508" s="14" t="str">
        <f>IFERROR(VLOOKUP($A508,'Dymno M'!$BD$3:$BJ$49,7,0),"")</f>
        <v/>
      </c>
      <c r="J508" s="37" t="str">
        <f>IFERROR(VLOOKUP($A508,'X Kompas M'!$L$2:$R$29,7,0),"")</f>
        <v/>
      </c>
      <c r="K508" s="16" t="str">
        <f>IFERROR(VLOOKUP($A508,'Dukty M'!$BH$2:$BN$42,7,0),"")</f>
        <v/>
      </c>
      <c r="L508" s="14" t="str">
        <f>IFERROR(VLOOKUP($A508,'Tropy M'!$O$2:$U$49,7,0),"")</f>
        <v/>
      </c>
      <c r="M508" s="14" t="str">
        <f>IFERROR(VLOOKUP($A508,'Grassor TR300 M'!$CR$4:$CX$37,7,0),"")</f>
        <v/>
      </c>
      <c r="N508" s="14" t="str">
        <f>IFERROR(VLOOKUP($A508,'BO M'!$S$4:$Y$46,7,0),"")</f>
        <v/>
      </c>
      <c r="O508" s="14" t="str">
        <f>IFERROR(VLOOKUP($A508,'Szaga TR150 M'!$J$2:$P$22,7,0),"")</f>
        <v/>
      </c>
      <c r="P508" s="14" t="str">
        <f>IFERROR(VLOOKUP($A508,'Rajd Konwalii M'!$L$2:$R$48,7,0),"")</f>
        <v/>
      </c>
      <c r="Q508" s="14" t="str">
        <f>IFERROR(VLOOKUP($A508,'Korno M'!$BE$1:$BK$53,7,0),"")</f>
        <v/>
      </c>
      <c r="R508" s="14" t="str">
        <f>IFERROR(VLOOKUP($A508,'Abentojra M'!$J$1:$P$48,7,0),"")</f>
        <v/>
      </c>
      <c r="S508" s="14" t="str">
        <f>IFERROR(VLOOKUP($A508,'Mordownik M'!$P$5:$V$54,7,0),"")</f>
        <v/>
      </c>
      <c r="T508" s="14" t="str">
        <f>IFERROR(VLOOKUP($A508,'XI Kompas M'!$M$1:$S$35,7,0),"")</f>
        <v/>
      </c>
      <c r="U508" s="14" t="str">
        <f>IFERROR(VLOOKUP($A508,'H52 200 M'!$AL$6:$AR$102,7,0),"")</f>
        <v/>
      </c>
      <c r="V508" s="14" t="str">
        <f>IFERROR(VLOOKUP($A508,'XII Szago M'!$AH$2:$AN$67,7,0),"")</f>
        <v/>
      </c>
      <c r="W508" s="14" t="str">
        <f>IFERROR(VLOOKUP($A508,'Masakra TR200 M'!$AN$5:$AT$34,7,0),"")</f>
        <v/>
      </c>
      <c r="X508" s="10">
        <f>IFERROR(LARGE(Z508:AL508,1),0)+IFERROR(LARGE(Z508:AL508,2),0)</f>
        <v>22.914914957669115</v>
      </c>
      <c r="Y508" s="10">
        <f>IFERROR(LARGE(Z508:AL508,3),0)+IFERROR(LARGE(Z508:AL508,4),0)</f>
        <v>0</v>
      </c>
      <c r="Z508" s="14" t="str">
        <f>IFERROR(VLOOKUP(A508,'Wiosenne 360 M'!$L$2:$R$18,7,0),"")</f>
        <v/>
      </c>
      <c r="AA508" s="36"/>
      <c r="AB508" s="36"/>
      <c r="AC508" s="14">
        <f>IFERROR(VLOOKUP($A508,'H51 100 M'!$AC$6:$AJ$153,7,0),"")</f>
        <v>7.3524893209823681</v>
      </c>
      <c r="AD508" s="14" t="str">
        <f>IFERROR(VLOOKUP($A508,'Harce M'!$K$6:$Q$26,7,0),"")</f>
        <v/>
      </c>
      <c r="AE508" s="14" t="str">
        <f>IFERROR(VLOOKUP($A508,'Grassor TR150 M'!$BL$4:$BR$10,7,0),"")</f>
        <v/>
      </c>
      <c r="AF508" s="36" t="str">
        <f>IFERROR(VLOOKUP($A508,'Pazur M'!$P$3:$V$29,7,0),"")</f>
        <v/>
      </c>
      <c r="AG508" s="14" t="str">
        <f>IFERROR(VLOOKUP($A508,'Szaga TR100 M'!$J$2:$P$25,7,0),"")</f>
        <v/>
      </c>
      <c r="AH508" s="36" t="str">
        <f>IFERROR(VLOOKUP($A508,'Odyseja M'!$G$2:$M$15,7,0),"")</f>
        <v/>
      </c>
      <c r="AI508" s="36" t="str">
        <f>IFERROR(VLOOKUP($A508,'Trudy M'!$K$2:$Q$18,7,0),"")</f>
        <v/>
      </c>
      <c r="AJ508" s="14">
        <f>IFERROR(VLOOKUP($A508,'H52 100 M'!$AC$6:$AI$201,7,0),"")</f>
        <v>15.562425636686747</v>
      </c>
      <c r="AK508" s="14" t="str">
        <f>IFERROR(VLOOKUP($A508,'Azymut Orient M'!$O$2:$U$23,7,0),"")</f>
        <v/>
      </c>
      <c r="AL508" s="14" t="str">
        <f>IFERROR(VLOOKUP($A508,'Masakra TR100 M'!$AB$5:$AH$14,7,0),"")</f>
        <v/>
      </c>
      <c r="AM508" s="501">
        <f>MIN(COUNT(F508:W508)+MIN(COUNT(Z508:AL508)/2,2),6)</f>
        <v>1</v>
      </c>
      <c r="AN508" s="15">
        <f>COUNTIF(F508:W508,"=100")</f>
        <v>0</v>
      </c>
      <c r="AO508" s="15">
        <f>COUNTIF(Z508:AL508,"=50")</f>
        <v>0</v>
      </c>
    </row>
    <row r="509" spans="1:41">
      <c r="A509">
        <v>454</v>
      </c>
      <c r="B509" s="40" t="str">
        <f>VLOOKUP($A509,id!$C:$H,6,0)</f>
        <v>Lisak Krzysztof</v>
      </c>
      <c r="C509" s="40">
        <f>VLOOKUP($A509,id!$C:$H,4,0)</f>
        <v>0</v>
      </c>
      <c r="D509" s="2">
        <f>IF(E508=E509,D508,ROW(B507))</f>
        <v>507</v>
      </c>
      <c r="E509" s="11">
        <f>LARGE(F509:Y509,1)+LARGE(F509:Y509,2)+IFERROR(LARGE(F509:Y509,3),0)+IFERROR(LARGE(F509:Y509,4),0)+IFERROR(LARGE(F509:Y509,5),0)+IFERROR(LARGE(F509:Y509,6),0)</f>
        <v>22.815908900402952</v>
      </c>
      <c r="F509" s="14"/>
      <c r="G509" s="14"/>
      <c r="H509" s="14"/>
      <c r="I509" s="14"/>
      <c r="J509" s="37"/>
      <c r="K509" s="16"/>
      <c r="L509" s="14"/>
      <c r="M509" s="14"/>
      <c r="N509" s="14">
        <f>IFERROR(VLOOKUP($A509,'BO M'!$S$4:$Y$46,7,0),"")</f>
        <v>22.815908900402952</v>
      </c>
      <c r="O509" s="14" t="str">
        <f>IFERROR(VLOOKUP($A509,'Szaga TR150 M'!$J$2:$P$22,7,0),"")</f>
        <v/>
      </c>
      <c r="P509" s="14" t="str">
        <f>IFERROR(VLOOKUP($A509,'Rajd Konwalii M'!$L$2:$R$48,7,0),"")</f>
        <v/>
      </c>
      <c r="Q509" s="14" t="str">
        <f>IFERROR(VLOOKUP($A509,'Korno M'!$BE$1:$BK$53,7,0),"")</f>
        <v/>
      </c>
      <c r="R509" s="14" t="str">
        <f>IFERROR(VLOOKUP($A509,'Abentojra M'!$J$1:$P$48,7,0),"")</f>
        <v/>
      </c>
      <c r="S509" s="14" t="str">
        <f>IFERROR(VLOOKUP($A509,'Mordownik M'!$P$5:$V$54,7,0),"")</f>
        <v/>
      </c>
      <c r="T509" s="14" t="str">
        <f>IFERROR(VLOOKUP($A509,'XI Kompas M'!$M$1:$S$35,7,0),"")</f>
        <v/>
      </c>
      <c r="U509" s="14" t="str">
        <f>IFERROR(VLOOKUP($A509,'H52 200 M'!$AL$6:$AR$102,7,0),"")</f>
        <v/>
      </c>
      <c r="V509" s="14" t="str">
        <f>IFERROR(VLOOKUP($A509,'XII Szago M'!$AH$2:$AN$67,7,0),"")</f>
        <v/>
      </c>
      <c r="W509" s="14" t="str">
        <f>IFERROR(VLOOKUP($A509,'Masakra TR200 M'!$AN$5:$AT$34,7,0),"")</f>
        <v/>
      </c>
      <c r="X509" s="10">
        <f>IFERROR(LARGE(Z509:AL509,1),0)+IFERROR(LARGE(Z509:AL509,2),0)</f>
        <v>0</v>
      </c>
      <c r="Y509" s="10">
        <f>IFERROR(LARGE(Z509:AL509,3),0)+IFERROR(LARGE(Z509:AL509,4),0)</f>
        <v>0</v>
      </c>
      <c r="Z509" s="14"/>
      <c r="AA509" s="36"/>
      <c r="AB509" s="36"/>
      <c r="AC509" s="14"/>
      <c r="AD509" s="14"/>
      <c r="AE509" s="14"/>
      <c r="AF509" s="36" t="str">
        <f>IFERROR(VLOOKUP($A509,'Pazur M'!$P$3:$V$29,7,0),"")</f>
        <v/>
      </c>
      <c r="AG509" s="14" t="str">
        <f>IFERROR(VLOOKUP($A509,'Szaga TR100 M'!$J$2:$P$25,7,0),"")</f>
        <v/>
      </c>
      <c r="AH509" s="36" t="str">
        <f>IFERROR(VLOOKUP($A509,'Odyseja M'!$G$2:$M$15,7,0),"")</f>
        <v/>
      </c>
      <c r="AI509" s="36" t="str">
        <f>IFERROR(VLOOKUP($A509,'Trudy M'!$K$2:$Q$18,7,0),"")</f>
        <v/>
      </c>
      <c r="AJ509" s="14" t="str">
        <f>IFERROR(VLOOKUP($A509,'H52 100 M'!$AC$6:$AI$201,7,0),"")</f>
        <v/>
      </c>
      <c r="AK509" s="14" t="str">
        <f>IFERROR(VLOOKUP($A509,'Azymut Orient M'!$O$2:$U$23,7,0),"")</f>
        <v/>
      </c>
      <c r="AL509" s="14" t="str">
        <f>IFERROR(VLOOKUP($A509,'Masakra TR100 M'!$AB$5:$AH$14,7,0),"")</f>
        <v/>
      </c>
      <c r="AM509" s="501">
        <f>MIN(COUNT(F509:W509)+MIN(COUNT(Z509:AL509)/2,2),6)</f>
        <v>1</v>
      </c>
      <c r="AN509" s="15">
        <f>COUNTIF(F509:W509,"=100")</f>
        <v>0</v>
      </c>
      <c r="AO509" s="15">
        <f>COUNTIF(Z509:AL509,"=50")</f>
        <v>0</v>
      </c>
    </row>
    <row r="510" spans="1:41">
      <c r="A510">
        <v>276</v>
      </c>
      <c r="B510" s="40" t="str">
        <f>VLOOKUP($A510,id!$C:$H,6,0)</f>
        <v>Block Daniel</v>
      </c>
      <c r="C510" s="40">
        <f>VLOOKUP($A510,id!$C:$H,4,0)</f>
        <v>0</v>
      </c>
      <c r="D510" s="2">
        <f>IF(E509=E510,D509,ROW(B508))</f>
        <v>508</v>
      </c>
      <c r="E510" s="11">
        <f>LARGE(F510:Y510,1)+LARGE(F510:Y510,2)+IFERROR(LARGE(F510:Y510,3),0)+IFERROR(LARGE(F510:Y510,4),0)+IFERROR(LARGE(F510:Y510,5),0)+IFERROR(LARGE(F510:Y510,6),0)</f>
        <v>22.534178260977516</v>
      </c>
      <c r="F510" s="14"/>
      <c r="G510" s="14" t="str">
        <f>IFERROR(VLOOKUP($A510,'Złoto M'!AO:AU,7,0),"")</f>
        <v/>
      </c>
      <c r="H510" s="14" t="str">
        <f>IFERROR(VLOOKUP($A510,'H51 200 M'!$AL$6:$AS$99,7,0),"")</f>
        <v/>
      </c>
      <c r="I510" s="14" t="str">
        <f>IFERROR(VLOOKUP($A510,'Dymno M'!$BD$3:$BJ$49,7,0),"")</f>
        <v/>
      </c>
      <c r="J510" s="37" t="str">
        <f>IFERROR(VLOOKUP($A510,'X Kompas M'!$L$2:$R$29,7,0),"")</f>
        <v/>
      </c>
      <c r="K510" s="16" t="str">
        <f>IFERROR(VLOOKUP($A510,'Dukty M'!$BH$2:$BN$42,7,0),"")</f>
        <v/>
      </c>
      <c r="L510" s="14" t="str">
        <f>IFERROR(VLOOKUP($A510,'Tropy M'!$O$2:$U$49,7,0),"")</f>
        <v/>
      </c>
      <c r="M510" s="14" t="str">
        <f>IFERROR(VLOOKUP($A510,'Grassor TR300 M'!$CR$4:$CX$37,7,0),"")</f>
        <v/>
      </c>
      <c r="N510" s="14" t="str">
        <f>IFERROR(VLOOKUP($A510,'BO M'!$S$4:$Y$46,7,0),"")</f>
        <v/>
      </c>
      <c r="O510" s="14" t="str">
        <f>IFERROR(VLOOKUP($A510,'Szaga TR150 M'!$J$2:$P$22,7,0),"")</f>
        <v/>
      </c>
      <c r="P510" s="14" t="str">
        <f>IFERROR(VLOOKUP($A510,'Rajd Konwalii M'!$L$2:$R$48,7,0),"")</f>
        <v/>
      </c>
      <c r="Q510" s="14" t="str">
        <f>IFERROR(VLOOKUP($A510,'Korno M'!$BE$1:$BK$53,7,0),"")</f>
        <v/>
      </c>
      <c r="R510" s="14" t="str">
        <f>IFERROR(VLOOKUP($A510,'Abentojra M'!$J$1:$P$48,7,0),"")</f>
        <v/>
      </c>
      <c r="S510" s="14" t="str">
        <f>IFERROR(VLOOKUP($A510,'Mordownik M'!$P$5:$V$54,7,0),"")</f>
        <v/>
      </c>
      <c r="T510" s="14" t="str">
        <f>IFERROR(VLOOKUP($A510,'XI Kompas M'!$M$1:$S$35,7,0),"")</f>
        <v/>
      </c>
      <c r="U510" s="14" t="str">
        <f>IFERROR(VLOOKUP($A510,'H52 200 M'!$AL$6:$AR$102,7,0),"")</f>
        <v/>
      </c>
      <c r="V510" s="14" t="str">
        <f>IFERROR(VLOOKUP($A510,'XII Szago M'!$AH$2:$AN$67,7,0),"")</f>
        <v/>
      </c>
      <c r="W510" s="14" t="str">
        <f>IFERROR(VLOOKUP($A510,'Masakra TR200 M'!$AN$5:$AT$34,7,0),"")</f>
        <v/>
      </c>
      <c r="X510" s="10">
        <f>IFERROR(LARGE(Z510:AL510,1),0)+IFERROR(LARGE(Z510:AL510,2),0)</f>
        <v>22.534178260977516</v>
      </c>
      <c r="Y510" s="10">
        <f>IFERROR(LARGE(Z510:AL510,3),0)+IFERROR(LARGE(Z510:AL510,4),0)</f>
        <v>0</v>
      </c>
      <c r="Z510" s="14" t="str">
        <f>IFERROR(VLOOKUP(A510,'Wiosenne 360 M'!$L$2:$R$18,7,0),"")</f>
        <v/>
      </c>
      <c r="AA510" s="36"/>
      <c r="AB510" s="36"/>
      <c r="AC510" s="14">
        <f>IFERROR(VLOOKUP($A510,'H51 100 M'!$AC$6:$AJ$153,7,0),"")</f>
        <v>22.534178260977516</v>
      </c>
      <c r="AD510" s="14" t="str">
        <f>IFERROR(VLOOKUP($A510,'Harce M'!$K$6:$Q$26,7,0),"")</f>
        <v/>
      </c>
      <c r="AE510" s="14" t="str">
        <f>IFERROR(VLOOKUP($A510,'Grassor TR150 M'!$BL$4:$BR$10,7,0),"")</f>
        <v/>
      </c>
      <c r="AF510" s="36" t="str">
        <f>IFERROR(VLOOKUP($A510,'Pazur M'!$P$3:$V$29,7,0),"")</f>
        <v/>
      </c>
      <c r="AG510" s="14" t="str">
        <f>IFERROR(VLOOKUP($A510,'Szaga TR100 M'!$J$2:$P$25,7,0),"")</f>
        <v/>
      </c>
      <c r="AH510" s="36" t="str">
        <f>IFERROR(VLOOKUP($A510,'Odyseja M'!$G$2:$M$15,7,0),"")</f>
        <v/>
      </c>
      <c r="AI510" s="36" t="str">
        <f>IFERROR(VLOOKUP($A510,'Trudy M'!$K$2:$Q$18,7,0),"")</f>
        <v/>
      </c>
      <c r="AJ510" s="14" t="str">
        <f>IFERROR(VLOOKUP($A510,'H52 100 M'!$AC$6:$AI$201,7,0),"")</f>
        <v/>
      </c>
      <c r="AK510" s="14" t="str">
        <f>IFERROR(VLOOKUP($A510,'Azymut Orient M'!$O$2:$U$23,7,0),"")</f>
        <v/>
      </c>
      <c r="AL510" s="14" t="str">
        <f>IFERROR(VLOOKUP($A510,'Masakra TR100 M'!$AB$5:$AH$14,7,0),"")</f>
        <v/>
      </c>
      <c r="AM510" s="501">
        <f>MIN(COUNT(F510:W510)+MIN(COUNT(Z510:AL510)/2,2),6)</f>
        <v>0.5</v>
      </c>
      <c r="AN510" s="15">
        <f>COUNTIF(F510:W510,"=100")</f>
        <v>0</v>
      </c>
      <c r="AO510" s="15">
        <f>COUNTIF(Z510:AL510,"=50")</f>
        <v>0</v>
      </c>
    </row>
    <row r="511" spans="1:41">
      <c r="A511">
        <v>467</v>
      </c>
      <c r="B511" s="40" t="str">
        <f>VLOOKUP($A511,id!$C:$H,6,0)</f>
        <v>WĄCHNICKI MARCIN</v>
      </c>
      <c r="C511" s="40">
        <f>VLOOKUP($A511,id!$C:$H,4,0)</f>
        <v>0</v>
      </c>
      <c r="D511" s="2">
        <f>IF(E510=E511,D510,ROW(B509))</f>
        <v>509</v>
      </c>
      <c r="E511" s="11">
        <f>LARGE(F511:Y511,1)+LARGE(F511:Y511,2)+IFERROR(LARGE(F511:Y511,3),0)+IFERROR(LARGE(F511:Y511,4),0)+IFERROR(LARGE(F511:Y511,5),0)+IFERROR(LARGE(F511:Y511,6),0)</f>
        <v>22.35343769183547</v>
      </c>
      <c r="F511" s="14"/>
      <c r="G511" s="14"/>
      <c r="H511" s="14"/>
      <c r="I511" s="14"/>
      <c r="J511" s="37"/>
      <c r="K511" s="16"/>
      <c r="L511" s="14"/>
      <c r="M511" s="14"/>
      <c r="N511" s="14"/>
      <c r="O511" s="14" t="str">
        <f>IFERROR(VLOOKUP($A511,'Szaga TR150 M'!$J$2:$P$22,7,0),"")</f>
        <v/>
      </c>
      <c r="P511" s="14" t="str">
        <f>IFERROR(VLOOKUP($A511,'Rajd Konwalii M'!$L$2:$R$48,7,0),"")</f>
        <v/>
      </c>
      <c r="Q511" s="14" t="str">
        <f>IFERROR(VLOOKUP($A511,'Korno M'!$BE$1:$BK$53,7,0),"")</f>
        <v/>
      </c>
      <c r="R511" s="14" t="str">
        <f>IFERROR(VLOOKUP($A511,'Abentojra M'!$J$1:$P$48,7,0),"")</f>
        <v/>
      </c>
      <c r="S511" s="14" t="str">
        <f>IFERROR(VLOOKUP($A511,'Mordownik M'!$P$5:$V$54,7,0),"")</f>
        <v/>
      </c>
      <c r="T511" s="14" t="str">
        <f>IFERROR(VLOOKUP($A511,'XI Kompas M'!$M$1:$S$35,7,0),"")</f>
        <v/>
      </c>
      <c r="U511" s="14" t="str">
        <f>IFERROR(VLOOKUP($A511,'H52 200 M'!$AL$6:$AR$102,7,0),"")</f>
        <v/>
      </c>
      <c r="V511" s="14" t="str">
        <f>IFERROR(VLOOKUP($A511,'XII Szago M'!$AH$2:$AN$67,7,0),"")</f>
        <v/>
      </c>
      <c r="W511" s="14" t="str">
        <f>IFERROR(VLOOKUP($A511,'Masakra TR200 M'!$AN$5:$AT$34,7,0),"")</f>
        <v/>
      </c>
      <c r="X511" s="10">
        <f>IFERROR(LARGE(Z511:AL511,1),0)+IFERROR(LARGE(Z511:AL511,2),0)</f>
        <v>22.35343769183547</v>
      </c>
      <c r="Y511" s="10">
        <f>IFERROR(LARGE(Z511:AL511,3),0)+IFERROR(LARGE(Z511:AL511,4),0)</f>
        <v>0</v>
      </c>
      <c r="Z511" s="14"/>
      <c r="AA511" s="36"/>
      <c r="AB511" s="36"/>
      <c r="AC511" s="14"/>
      <c r="AD511" s="14"/>
      <c r="AE511" s="14"/>
      <c r="AF511" s="36">
        <f>IFERROR(VLOOKUP($A511,'Pazur M'!$P$3:$V$29,7,0),"")</f>
        <v>22.35343769183547</v>
      </c>
      <c r="AG511" s="14" t="str">
        <f>IFERROR(VLOOKUP($A511,'Szaga TR100 M'!$J$2:$P$25,7,0),"")</f>
        <v/>
      </c>
      <c r="AH511" s="36" t="str">
        <f>IFERROR(VLOOKUP($A511,'Odyseja M'!$G$2:$M$15,7,0),"")</f>
        <v/>
      </c>
      <c r="AI511" s="36" t="str">
        <f>IFERROR(VLOOKUP($A511,'Trudy M'!$K$2:$Q$18,7,0),"")</f>
        <v/>
      </c>
      <c r="AJ511" s="14" t="str">
        <f>IFERROR(VLOOKUP($A511,'H52 100 M'!$AC$6:$AI$201,7,0),"")</f>
        <v/>
      </c>
      <c r="AK511" s="14" t="str">
        <f>IFERROR(VLOOKUP($A511,'Azymut Orient M'!$O$2:$U$23,7,0),"")</f>
        <v/>
      </c>
      <c r="AL511" s="14" t="str">
        <f>IFERROR(VLOOKUP($A511,'Masakra TR100 M'!$AB$5:$AH$14,7,0),"")</f>
        <v/>
      </c>
      <c r="AM511" s="501">
        <f>MIN(COUNT(F511:W511)+MIN(COUNT(Z511:AL511)/2,2),6)</f>
        <v>0.5</v>
      </c>
      <c r="AN511" s="15">
        <f>COUNTIF(F511:W511,"=100")</f>
        <v>0</v>
      </c>
      <c r="AO511" s="15">
        <f>COUNTIF(Z511:AL511,"=50")</f>
        <v>0</v>
      </c>
    </row>
    <row r="512" spans="1:41">
      <c r="A512">
        <v>693</v>
      </c>
      <c r="B512" s="40" t="str">
        <f>VLOOKUP($A512,id!$C:$H,6,0)</f>
        <v>Łys - Pisowacki Adam</v>
      </c>
      <c r="C512" s="40" t="str">
        <f>VLOOKUP($A512,id!$C:$H,4,0)</f>
        <v>DORACO BIKE TEAM</v>
      </c>
      <c r="D512" s="2">
        <f>IF(E511=E512,D511,ROW(B510))</f>
        <v>510</v>
      </c>
      <c r="E512" s="11">
        <f>LARGE(F512:Y512,1)+LARGE(F512:Y512,2)+IFERROR(LARGE(F512:Y512,3),0)+IFERROR(LARGE(F512:Y512,4),0)+IFERROR(LARGE(F512:Y512,5),0)+IFERROR(LARGE(F512:Y512,6),0)</f>
        <v>22.347552931889556</v>
      </c>
      <c r="F512" s="14"/>
      <c r="G512" s="14"/>
      <c r="H512" s="14"/>
      <c r="I512" s="14"/>
      <c r="J512" s="37"/>
      <c r="K512" s="16"/>
      <c r="L512" s="14"/>
      <c r="M512" s="14"/>
      <c r="N512" s="14"/>
      <c r="O512" s="14"/>
      <c r="P512" s="14"/>
      <c r="Q512" s="14"/>
      <c r="R512" s="14"/>
      <c r="S512" s="14"/>
      <c r="T512" s="14"/>
      <c r="U512" s="14" t="str">
        <f>IFERROR(VLOOKUP($A512,'H52 200 M'!$AL$6:$AR$102,7,0),"")</f>
        <v/>
      </c>
      <c r="V512" s="14" t="str">
        <f>IFERROR(VLOOKUP($A512,'XII Szago M'!$AH$2:$AN$67,7,0),"")</f>
        <v/>
      </c>
      <c r="W512" s="14" t="str">
        <f>IFERROR(VLOOKUP($A512,'Masakra TR200 M'!$AN$5:$AT$34,7,0),"")</f>
        <v/>
      </c>
      <c r="X512" s="10">
        <f>IFERROR(LARGE(Z512:AL512,1),0)+IFERROR(LARGE(Z512:AL512,2),0)</f>
        <v>22.347552931889556</v>
      </c>
      <c r="Y512" s="10">
        <f>IFERROR(LARGE(Z512:AL512,3),0)+IFERROR(LARGE(Z512:AL512,4),0)</f>
        <v>0</v>
      </c>
      <c r="Z512" s="14"/>
      <c r="AA512" s="36"/>
      <c r="AB512" s="36"/>
      <c r="AC512" s="14"/>
      <c r="AD512" s="14"/>
      <c r="AE512" s="14"/>
      <c r="AF512" s="36"/>
      <c r="AG512" s="14"/>
      <c r="AH512" s="36"/>
      <c r="AI512" s="36"/>
      <c r="AJ512" s="14">
        <f>IFERROR(VLOOKUP($A512,'H52 100 M'!$AC$6:$AI$201,7,0),"")</f>
        <v>22.347552931889556</v>
      </c>
      <c r="AK512" s="14" t="str">
        <f>IFERROR(VLOOKUP($A512,'Azymut Orient M'!$O$2:$U$23,7,0),"")</f>
        <v/>
      </c>
      <c r="AL512" s="14" t="str">
        <f>IFERROR(VLOOKUP($A512,'Masakra TR100 M'!$AB$5:$AH$14,7,0),"")</f>
        <v/>
      </c>
      <c r="AM512" s="501">
        <f>MIN(COUNT(F512:W512)+MIN(COUNT(Z512:AL512)/2,2),6)</f>
        <v>0.5</v>
      </c>
      <c r="AN512" s="15">
        <f>COUNTIF(F512:W512,"=100")</f>
        <v>0</v>
      </c>
      <c r="AO512" s="15">
        <f>COUNTIF(Z512:AL512,"=50")</f>
        <v>0</v>
      </c>
    </row>
    <row r="513" spans="1:41">
      <c r="A513">
        <v>694</v>
      </c>
      <c r="B513" s="40" t="str">
        <f>VLOOKUP($A513,id!$C:$H,6,0)</f>
        <v>Kulwikowski Michał Aleksander</v>
      </c>
      <c r="C513" s="40" t="str">
        <f>VLOOKUP($A513,id!$C:$H,4,0)</f>
        <v>DORACO BIKE TEAM</v>
      </c>
      <c r="D513" s="2">
        <f>IF(E512=E513,D512,ROW(B511))</f>
        <v>511</v>
      </c>
      <c r="E513" s="11">
        <f>LARGE(F513:Y513,1)+LARGE(F513:Y513,2)+IFERROR(LARGE(F513:Y513,3),0)+IFERROR(LARGE(F513:Y513,4),0)+IFERROR(LARGE(F513:Y513,5),0)+IFERROR(LARGE(F513:Y513,6),0)</f>
        <v>22.344476239808341</v>
      </c>
      <c r="F513" s="14"/>
      <c r="G513" s="14"/>
      <c r="H513" s="14"/>
      <c r="I513" s="14"/>
      <c r="J513" s="37"/>
      <c r="K513" s="16"/>
      <c r="L513" s="14"/>
      <c r="M513" s="14"/>
      <c r="N513" s="14"/>
      <c r="O513" s="14"/>
      <c r="P513" s="14"/>
      <c r="Q513" s="14"/>
      <c r="R513" s="14"/>
      <c r="S513" s="14"/>
      <c r="T513" s="14"/>
      <c r="U513" s="14" t="str">
        <f>IFERROR(VLOOKUP($A513,'H52 200 M'!$AL$6:$AR$102,7,0),"")</f>
        <v/>
      </c>
      <c r="V513" s="14" t="str">
        <f>IFERROR(VLOOKUP($A513,'XII Szago M'!$AH$2:$AN$67,7,0),"")</f>
        <v/>
      </c>
      <c r="W513" s="14" t="str">
        <f>IFERROR(VLOOKUP($A513,'Masakra TR200 M'!$AN$5:$AT$34,7,0),"")</f>
        <v/>
      </c>
      <c r="X513" s="10">
        <f>IFERROR(LARGE(Z513:AL513,1),0)+IFERROR(LARGE(Z513:AL513,2),0)</f>
        <v>22.344476239808341</v>
      </c>
      <c r="Y513" s="10">
        <f>IFERROR(LARGE(Z513:AL513,3),0)+IFERROR(LARGE(Z513:AL513,4),0)</f>
        <v>0</v>
      </c>
      <c r="Z513" s="14"/>
      <c r="AA513" s="36"/>
      <c r="AB513" s="36"/>
      <c r="AC513" s="14"/>
      <c r="AD513" s="14"/>
      <c r="AE513" s="14"/>
      <c r="AF513" s="36"/>
      <c r="AG513" s="14"/>
      <c r="AH513" s="36"/>
      <c r="AI513" s="36"/>
      <c r="AJ513" s="14">
        <f>IFERROR(VLOOKUP($A513,'H52 100 M'!$AC$6:$AI$201,7,0),"")</f>
        <v>22.344476239808341</v>
      </c>
      <c r="AK513" s="14" t="str">
        <f>IFERROR(VLOOKUP($A513,'Azymut Orient M'!$O$2:$U$23,7,0),"")</f>
        <v/>
      </c>
      <c r="AL513" s="14" t="str">
        <f>IFERROR(VLOOKUP($A513,'Masakra TR100 M'!$AB$5:$AH$14,7,0),"")</f>
        <v/>
      </c>
      <c r="AM513" s="501">
        <f>MIN(COUNT(F513:W513)+MIN(COUNT(Z513:AL513)/2,2),6)</f>
        <v>0.5</v>
      </c>
      <c r="AN513" s="15">
        <f>COUNTIF(F513:W513,"=100")</f>
        <v>0</v>
      </c>
      <c r="AO513" s="15">
        <f>COUNTIF(Z513:AL513,"=50")</f>
        <v>0</v>
      </c>
    </row>
    <row r="514" spans="1:41">
      <c r="A514">
        <v>605</v>
      </c>
      <c r="B514" s="40" t="str">
        <f>VLOOKUP($A514,id!$C:$H,6,0)</f>
        <v>Bramowicz Rafał</v>
      </c>
      <c r="C514" s="40" t="str">
        <f>VLOOKUP($A514,id!$C:$H,4,0)</f>
        <v>c02b</v>
      </c>
      <c r="D514" s="2">
        <f>IF(E513=E514,D513,ROW(B512))</f>
        <v>512</v>
      </c>
      <c r="E514" s="11">
        <f>LARGE(F514:Y514,1)+LARGE(F514:Y514,2)+IFERROR(LARGE(F514:Y514,3),0)+IFERROR(LARGE(F514:Y514,4),0)+IFERROR(LARGE(F514:Y514,5),0)+IFERROR(LARGE(F514:Y514,6),0)</f>
        <v>21.425641881856059</v>
      </c>
      <c r="F514" s="14"/>
      <c r="G514" s="14"/>
      <c r="H514" s="14"/>
      <c r="I514" s="14"/>
      <c r="J514" s="37"/>
      <c r="K514" s="16"/>
      <c r="L514" s="14"/>
      <c r="M514" s="14"/>
      <c r="N514" s="14"/>
      <c r="O514" s="14"/>
      <c r="P514" s="14"/>
      <c r="Q514" s="14"/>
      <c r="R514" s="14"/>
      <c r="S514" s="14"/>
      <c r="T514" s="14"/>
      <c r="U514" s="14">
        <f>IFERROR(VLOOKUP($A514,'H52 200 M'!$AL$6:$AR$102,7,0),"")</f>
        <v>21.425641881856059</v>
      </c>
      <c r="V514" s="14" t="str">
        <f>IFERROR(VLOOKUP($A514,'XII Szago M'!$AH$2:$AN$67,7,0),"")</f>
        <v/>
      </c>
      <c r="W514" s="14" t="str">
        <f>IFERROR(VLOOKUP($A514,'Masakra TR200 M'!$AN$5:$AT$34,7,0),"")</f>
        <v/>
      </c>
      <c r="X514" s="10">
        <f>IFERROR(LARGE(Z514:AL514,1),0)+IFERROR(LARGE(Z514:AL514,2),0)</f>
        <v>0</v>
      </c>
      <c r="Y514" s="10">
        <f>IFERROR(LARGE(Z514:AL514,3),0)+IFERROR(LARGE(Z514:AL514,4),0)</f>
        <v>0</v>
      </c>
      <c r="Z514" s="14"/>
      <c r="AA514" s="36"/>
      <c r="AB514" s="36"/>
      <c r="AC514" s="14"/>
      <c r="AD514" s="14"/>
      <c r="AE514" s="14"/>
      <c r="AF514" s="36"/>
      <c r="AG514" s="14"/>
      <c r="AH514" s="36"/>
      <c r="AI514" s="36"/>
      <c r="AJ514" s="14" t="str">
        <f>IFERROR(VLOOKUP($A514,'H52 100 M'!$AC$6:$AI$201,7,0),"")</f>
        <v/>
      </c>
      <c r="AK514" s="14" t="str">
        <f>IFERROR(VLOOKUP($A514,'Azymut Orient M'!$O$2:$U$23,7,0),"")</f>
        <v/>
      </c>
      <c r="AL514" s="14" t="str">
        <f>IFERROR(VLOOKUP($A514,'Masakra TR100 M'!$AB$5:$AH$14,7,0),"")</f>
        <v/>
      </c>
      <c r="AM514" s="501">
        <f>MIN(COUNT(F514:W514)+MIN(COUNT(Z514:AL514)/2,2),6)</f>
        <v>1</v>
      </c>
      <c r="AN514" s="15">
        <f>COUNTIF(F514:W514,"=100")</f>
        <v>0</v>
      </c>
      <c r="AO514" s="15">
        <f>COUNTIF(Z514:AL514,"=50")</f>
        <v>0</v>
      </c>
    </row>
    <row r="515" spans="1:41">
      <c r="A515">
        <v>53</v>
      </c>
      <c r="B515" s="40" t="str">
        <f>VLOOKUP($A515,id!$C:$H,6,0)</f>
        <v>Kasseja Marek</v>
      </c>
      <c r="C515" s="40">
        <f>VLOOKUP($A515,id!$C:$H,4,0)</f>
        <v>0</v>
      </c>
      <c r="D515" s="2">
        <f>IF(E514=E515,D514,ROW(B513))</f>
        <v>513</v>
      </c>
      <c r="E515" s="11">
        <f>LARGE(F515:Y515,1)+LARGE(F515:Y515,2)+IFERROR(LARGE(F515:Y515,3),0)+IFERROR(LARGE(F515:Y515,4),0)+IFERROR(LARGE(F515:Y515,5),0)+IFERROR(LARGE(F515:Y515,6),0)</f>
        <v>21.419955349758212</v>
      </c>
      <c r="F515" s="14">
        <f>IFERROR(VLOOKUP(A515,'Róża M'!I:Q,7,0),"")</f>
        <v>21.419955349758212</v>
      </c>
      <c r="G515" s="14" t="str">
        <f>IFERROR(VLOOKUP($A515,'Złoto M'!AO:AU,7,0),"")</f>
        <v/>
      </c>
      <c r="H515" s="14" t="str">
        <f>IFERROR(VLOOKUP($A515,'H51 200 M'!$AL$6:$AS$99,7,0),"")</f>
        <v/>
      </c>
      <c r="I515" s="14" t="str">
        <f>IFERROR(VLOOKUP($A515,'Dymno M'!$BD$3:$BJ$49,7,0),"")</f>
        <v/>
      </c>
      <c r="J515" s="37" t="str">
        <f>IFERROR(VLOOKUP($A515,'X Kompas M'!$L$2:$R$29,7,0),"")</f>
        <v/>
      </c>
      <c r="K515" s="16" t="str">
        <f>IFERROR(VLOOKUP($A515,'Dukty M'!$BH$2:$BN$42,7,0),"")</f>
        <v/>
      </c>
      <c r="L515" s="14" t="str">
        <f>IFERROR(VLOOKUP($A515,'Tropy M'!$O$2:$U$49,7,0),"")</f>
        <v/>
      </c>
      <c r="M515" s="14" t="str">
        <f>IFERROR(VLOOKUP($A515,'Grassor TR300 M'!$CR$4:$CX$37,7,0),"")</f>
        <v/>
      </c>
      <c r="N515" s="14" t="str">
        <f>IFERROR(VLOOKUP($A515,'BO M'!$S$4:$Y$46,7,0),"")</f>
        <v/>
      </c>
      <c r="O515" s="14" t="str">
        <f>IFERROR(VLOOKUP($A515,'Szaga TR150 M'!$J$2:$P$22,7,0),"")</f>
        <v/>
      </c>
      <c r="P515" s="14" t="str">
        <f>IFERROR(VLOOKUP($A515,'Rajd Konwalii M'!$L$2:$R$48,7,0),"")</f>
        <v/>
      </c>
      <c r="Q515" s="14" t="str">
        <f>IFERROR(VLOOKUP($A515,'Korno M'!$BE$1:$BK$53,7,0),"")</f>
        <v/>
      </c>
      <c r="R515" s="14" t="str">
        <f>IFERROR(VLOOKUP($A515,'Abentojra M'!$J$1:$P$48,7,0),"")</f>
        <v/>
      </c>
      <c r="S515" s="14" t="str">
        <f>IFERROR(VLOOKUP($A515,'Mordownik M'!$P$5:$V$54,7,0),"")</f>
        <v/>
      </c>
      <c r="T515" s="14" t="str">
        <f>IFERROR(VLOOKUP($A515,'XI Kompas M'!$M$1:$S$35,7,0),"")</f>
        <v/>
      </c>
      <c r="U515" s="14" t="str">
        <f>IFERROR(VLOOKUP($A515,'H52 200 M'!$AL$6:$AR$102,7,0),"")</f>
        <v/>
      </c>
      <c r="V515" s="14" t="str">
        <f>IFERROR(VLOOKUP($A515,'XII Szago M'!$AH$2:$AN$67,7,0),"")</f>
        <v/>
      </c>
      <c r="W515" s="14" t="str">
        <f>IFERROR(VLOOKUP($A515,'Masakra TR200 M'!$AN$5:$AT$34,7,0),"")</f>
        <v/>
      </c>
      <c r="X515" s="10">
        <f>IFERROR(LARGE(Z515:AL515,1),0)+IFERROR(LARGE(Z515:AL515,2),0)</f>
        <v>0</v>
      </c>
      <c r="Y515" s="10">
        <f>IFERROR(LARGE(Z515:AL515,3),0)+IFERROR(LARGE(Z515:AL515,4),0)</f>
        <v>0</v>
      </c>
      <c r="Z515" s="14" t="str">
        <f>IFERROR(VLOOKUP(A515,'Wiosenne 360 M'!$L$2:$R$18,7,0),"")</f>
        <v/>
      </c>
      <c r="AA515" s="36" t="str">
        <f>IFERROR(VLOOKUP(A515,'NMnO M'!$AX$5:$BD$43,7,0),"")</f>
        <v/>
      </c>
      <c r="AB515" s="36" t="str">
        <f>IFERROR(VLOOKUP(A515,'XI Szago M'!$J$3:$Q$50,7,0),"")</f>
        <v/>
      </c>
      <c r="AC515" s="14" t="str">
        <f>IFERROR(VLOOKUP($A515,'H51 100 M'!$AC$6:$AJ$153,7,0),"")</f>
        <v/>
      </c>
      <c r="AD515" s="14" t="str">
        <f>IFERROR(VLOOKUP($A515,'Harce M'!$K$6:$Q$26,7,0),"")</f>
        <v/>
      </c>
      <c r="AE515" s="14" t="str">
        <f>IFERROR(VLOOKUP($A515,'Grassor TR150 M'!$BL$4:$BR$10,7,0),"")</f>
        <v/>
      </c>
      <c r="AF515" s="36" t="str">
        <f>IFERROR(VLOOKUP($A515,'Pazur M'!$P$3:$V$29,7,0),"")</f>
        <v/>
      </c>
      <c r="AG515" s="14" t="str">
        <f>IFERROR(VLOOKUP($A515,'Szaga TR100 M'!$J$2:$P$25,7,0),"")</f>
        <v/>
      </c>
      <c r="AH515" s="36" t="str">
        <f>IFERROR(VLOOKUP($A515,'Odyseja M'!$G$2:$M$15,7,0),"")</f>
        <v/>
      </c>
      <c r="AI515" s="36" t="str">
        <f>IFERROR(VLOOKUP($A515,'Trudy M'!$K$2:$Q$18,7,0),"")</f>
        <v/>
      </c>
      <c r="AJ515" s="14" t="str">
        <f>IFERROR(VLOOKUP($A515,'H52 100 M'!$AC$6:$AI$201,7,0),"")</f>
        <v/>
      </c>
      <c r="AK515" s="14" t="str">
        <f>IFERROR(VLOOKUP($A515,'Azymut Orient M'!$O$2:$U$23,7,0),"")</f>
        <v/>
      </c>
      <c r="AL515" s="14" t="str">
        <f>IFERROR(VLOOKUP($A515,'Masakra TR100 M'!$AB$5:$AH$14,7,0),"")</f>
        <v/>
      </c>
      <c r="AM515" s="501">
        <f>MIN(COUNT(F515:W515)+MIN(COUNT(Z515:AL515)/2,2),6)</f>
        <v>1</v>
      </c>
      <c r="AN515" s="15">
        <f>COUNTIF(F515:W515,"=100")</f>
        <v>0</v>
      </c>
      <c r="AO515" s="15">
        <f>COUNTIF(Z515:AL515,"=50")</f>
        <v>0</v>
      </c>
    </row>
    <row r="516" spans="1:41">
      <c r="A516">
        <v>54</v>
      </c>
      <c r="B516" s="40" t="str">
        <f>VLOOKUP($A516,id!$C:$H,6,0)</f>
        <v>Tadeusz Maciej</v>
      </c>
      <c r="C516" s="40">
        <f>VLOOKUP($A516,id!$C:$H,4,0)</f>
        <v>0</v>
      </c>
      <c r="D516" s="2">
        <f>IF(E515=E516,D515,ROW(B514))</f>
        <v>513</v>
      </c>
      <c r="E516" s="11">
        <f>LARGE(F516:Y516,1)+LARGE(F516:Y516,2)+IFERROR(LARGE(F516:Y516,3),0)+IFERROR(LARGE(F516:Y516,4),0)+IFERROR(LARGE(F516:Y516,5),0)+IFERROR(LARGE(F516:Y516,6),0)</f>
        <v>21.419955349758212</v>
      </c>
      <c r="F516" s="14">
        <f>IFERROR(VLOOKUP(A516,'Róża M'!I:Q,7,0),"")</f>
        <v>21.419955349758212</v>
      </c>
      <c r="G516" s="14" t="str">
        <f>IFERROR(VLOOKUP($A516,'Złoto M'!AO:AU,7,0),"")</f>
        <v/>
      </c>
      <c r="H516" s="14" t="str">
        <f>IFERROR(VLOOKUP($A516,'H51 200 M'!$AL$6:$AS$99,7,0),"")</f>
        <v/>
      </c>
      <c r="I516" s="14" t="str">
        <f>IFERROR(VLOOKUP($A516,'Dymno M'!$BD$3:$BJ$49,7,0),"")</f>
        <v/>
      </c>
      <c r="J516" s="37" t="str">
        <f>IFERROR(VLOOKUP($A516,'X Kompas M'!$L$2:$R$29,7,0),"")</f>
        <v/>
      </c>
      <c r="K516" s="16" t="str">
        <f>IFERROR(VLOOKUP($A516,'Dukty M'!$BH$2:$BN$42,7,0),"")</f>
        <v/>
      </c>
      <c r="L516" s="14" t="str">
        <f>IFERROR(VLOOKUP($A516,'Tropy M'!$O$2:$U$49,7,0),"")</f>
        <v/>
      </c>
      <c r="M516" s="14" t="str">
        <f>IFERROR(VLOOKUP($A516,'Grassor TR300 M'!$CR$4:$CX$37,7,0),"")</f>
        <v/>
      </c>
      <c r="N516" s="14" t="str">
        <f>IFERROR(VLOOKUP($A516,'BO M'!$S$4:$Y$46,7,0),"")</f>
        <v/>
      </c>
      <c r="O516" s="14" t="str">
        <f>IFERROR(VLOOKUP($A516,'Szaga TR150 M'!$J$2:$P$22,7,0),"")</f>
        <v/>
      </c>
      <c r="P516" s="14" t="str">
        <f>IFERROR(VLOOKUP($A516,'Rajd Konwalii M'!$L$2:$R$48,7,0),"")</f>
        <v/>
      </c>
      <c r="Q516" s="14" t="str">
        <f>IFERROR(VLOOKUP($A516,'Korno M'!$BE$1:$BK$53,7,0),"")</f>
        <v/>
      </c>
      <c r="R516" s="14" t="str">
        <f>IFERROR(VLOOKUP($A516,'Abentojra M'!$J$1:$P$48,7,0),"")</f>
        <v/>
      </c>
      <c r="S516" s="14" t="str">
        <f>IFERROR(VLOOKUP($A516,'Mordownik M'!$P$5:$V$54,7,0),"")</f>
        <v/>
      </c>
      <c r="T516" s="14" t="str">
        <f>IFERROR(VLOOKUP($A516,'XI Kompas M'!$M$1:$S$35,7,0),"")</f>
        <v/>
      </c>
      <c r="U516" s="14" t="str">
        <f>IFERROR(VLOOKUP($A516,'H52 200 M'!$AL$6:$AR$102,7,0),"")</f>
        <v/>
      </c>
      <c r="V516" s="14" t="str">
        <f>IFERROR(VLOOKUP($A516,'XII Szago M'!$AH$2:$AN$67,7,0),"")</f>
        <v/>
      </c>
      <c r="W516" s="14" t="str">
        <f>IFERROR(VLOOKUP($A516,'Masakra TR200 M'!$AN$5:$AT$34,7,0),"")</f>
        <v/>
      </c>
      <c r="X516" s="10">
        <f>IFERROR(LARGE(Z516:AL516,1),0)+IFERROR(LARGE(Z516:AL516,2),0)</f>
        <v>0</v>
      </c>
      <c r="Y516" s="10">
        <f>IFERROR(LARGE(Z516:AL516,3),0)+IFERROR(LARGE(Z516:AL516,4),0)</f>
        <v>0</v>
      </c>
      <c r="Z516" s="14" t="str">
        <f>IFERROR(VLOOKUP(A516,'Wiosenne 360 M'!$L$2:$R$18,7,0),"")</f>
        <v/>
      </c>
      <c r="AA516" s="36" t="str">
        <f>IFERROR(VLOOKUP(A516,'NMnO M'!$AX$5:$BD$43,7,0),"")</f>
        <v/>
      </c>
      <c r="AB516" s="36" t="str">
        <f>IFERROR(VLOOKUP(A516,'XI Szago M'!$J$3:$Q$50,7,0),"")</f>
        <v/>
      </c>
      <c r="AC516" s="14" t="str">
        <f>IFERROR(VLOOKUP($A516,'H51 100 M'!$AC$6:$AJ$153,7,0),"")</f>
        <v/>
      </c>
      <c r="AD516" s="14" t="str">
        <f>IFERROR(VLOOKUP($A516,'Harce M'!$K$6:$Q$26,7,0),"")</f>
        <v/>
      </c>
      <c r="AE516" s="14" t="str">
        <f>IFERROR(VLOOKUP($A516,'Grassor TR150 M'!$BL$4:$BR$10,7,0),"")</f>
        <v/>
      </c>
      <c r="AF516" s="36" t="str">
        <f>IFERROR(VLOOKUP($A516,'Pazur M'!$P$3:$V$29,7,0),"")</f>
        <v/>
      </c>
      <c r="AG516" s="14" t="str">
        <f>IFERROR(VLOOKUP($A516,'Szaga TR100 M'!$J$2:$P$25,7,0),"")</f>
        <v/>
      </c>
      <c r="AH516" s="36" t="str">
        <f>IFERROR(VLOOKUP($A516,'Odyseja M'!$G$2:$M$15,7,0),"")</f>
        <v/>
      </c>
      <c r="AI516" s="36" t="str">
        <f>IFERROR(VLOOKUP($A516,'Trudy M'!$K$2:$Q$18,7,0),"")</f>
        <v/>
      </c>
      <c r="AJ516" s="14" t="str">
        <f>IFERROR(VLOOKUP($A516,'H52 100 M'!$AC$6:$AI$201,7,0),"")</f>
        <v/>
      </c>
      <c r="AK516" s="14" t="str">
        <f>IFERROR(VLOOKUP($A516,'Azymut Orient M'!$O$2:$U$23,7,0),"")</f>
        <v/>
      </c>
      <c r="AL516" s="14" t="str">
        <f>IFERROR(VLOOKUP($A516,'Masakra TR100 M'!$AB$5:$AH$14,7,0),"")</f>
        <v/>
      </c>
      <c r="AM516" s="501">
        <f>MIN(COUNT(F516:W516)+MIN(COUNT(Z516:AL516)/2,2),6)</f>
        <v>1</v>
      </c>
      <c r="AN516" s="15">
        <f>COUNTIF(F516:W516,"=100")</f>
        <v>0</v>
      </c>
      <c r="AO516" s="15">
        <f>COUNTIF(Z516:AL516,"=50")</f>
        <v>0</v>
      </c>
    </row>
    <row r="517" spans="1:41">
      <c r="A517">
        <v>468</v>
      </c>
      <c r="B517" s="40" t="str">
        <f>VLOOKUP($A517,id!$C:$H,6,0)</f>
        <v>BILOR HENRYK</v>
      </c>
      <c r="C517" s="40">
        <f>VLOOKUP($A517,id!$C:$H,4,0)</f>
        <v>0</v>
      </c>
      <c r="D517" s="2">
        <f>IF(E516=E517,D516,ROW(B515))</f>
        <v>515</v>
      </c>
      <c r="E517" s="11">
        <f>LARGE(F517:Y517,1)+LARGE(F517:Y517,2)+IFERROR(LARGE(F517:Y517,3),0)+IFERROR(LARGE(F517:Y517,4),0)+IFERROR(LARGE(F517:Y517,5),0)+IFERROR(LARGE(F517:Y517,6),0)</f>
        <v>21.405372836022682</v>
      </c>
      <c r="F517" s="14"/>
      <c r="G517" s="14"/>
      <c r="H517" s="14"/>
      <c r="I517" s="14"/>
      <c r="J517" s="37"/>
      <c r="K517" s="16"/>
      <c r="L517" s="14"/>
      <c r="M517" s="14"/>
      <c r="N517" s="14"/>
      <c r="O517" s="14" t="str">
        <f>IFERROR(VLOOKUP($A517,'Szaga TR150 M'!$J$2:$P$22,7,0),"")</f>
        <v/>
      </c>
      <c r="P517" s="14" t="str">
        <f>IFERROR(VLOOKUP($A517,'Rajd Konwalii M'!$L$2:$R$48,7,0),"")</f>
        <v/>
      </c>
      <c r="Q517" s="14" t="str">
        <f>IFERROR(VLOOKUP($A517,'Korno M'!$BE$1:$BK$53,7,0),"")</f>
        <v/>
      </c>
      <c r="R517" s="14" t="str">
        <f>IFERROR(VLOOKUP($A517,'Abentojra M'!$J$1:$P$48,7,0),"")</f>
        <v/>
      </c>
      <c r="S517" s="14" t="str">
        <f>IFERROR(VLOOKUP($A517,'Mordownik M'!$P$5:$V$54,7,0),"")</f>
        <v/>
      </c>
      <c r="T517" s="14" t="str">
        <f>IFERROR(VLOOKUP($A517,'XI Kompas M'!$M$1:$S$35,7,0),"")</f>
        <v/>
      </c>
      <c r="U517" s="14" t="str">
        <f>IFERROR(VLOOKUP($A517,'H52 200 M'!$AL$6:$AR$102,7,0),"")</f>
        <v/>
      </c>
      <c r="V517" s="14" t="str">
        <f>IFERROR(VLOOKUP($A517,'XII Szago M'!$AH$2:$AN$67,7,0),"")</f>
        <v/>
      </c>
      <c r="W517" s="14" t="str">
        <f>IFERROR(VLOOKUP($A517,'Masakra TR200 M'!$AN$5:$AT$34,7,0),"")</f>
        <v/>
      </c>
      <c r="X517" s="10">
        <f>IFERROR(LARGE(Z517:AL517,1),0)+IFERROR(LARGE(Z517:AL517,2),0)</f>
        <v>21.405372836022682</v>
      </c>
      <c r="Y517" s="10">
        <f>IFERROR(LARGE(Z517:AL517,3),0)+IFERROR(LARGE(Z517:AL517,4),0)</f>
        <v>0</v>
      </c>
      <c r="Z517" s="14"/>
      <c r="AA517" s="36"/>
      <c r="AB517" s="36"/>
      <c r="AC517" s="14"/>
      <c r="AD517" s="14"/>
      <c r="AE517" s="14"/>
      <c r="AF517" s="36">
        <f>IFERROR(VLOOKUP($A517,'Pazur M'!$P$3:$V$29,7,0),"")</f>
        <v>21.405372836022682</v>
      </c>
      <c r="AG517" s="14" t="str">
        <f>IFERROR(VLOOKUP($A517,'Szaga TR100 M'!$J$2:$P$25,7,0),"")</f>
        <v/>
      </c>
      <c r="AH517" s="36" t="str">
        <f>IFERROR(VLOOKUP($A517,'Odyseja M'!$G$2:$M$15,7,0),"")</f>
        <v/>
      </c>
      <c r="AI517" s="36" t="str">
        <f>IFERROR(VLOOKUP($A517,'Trudy M'!$K$2:$Q$18,7,0),"")</f>
        <v/>
      </c>
      <c r="AJ517" s="14" t="str">
        <f>IFERROR(VLOOKUP($A517,'H52 100 M'!$AC$6:$AI$201,7,0),"")</f>
        <v/>
      </c>
      <c r="AK517" s="14" t="str">
        <f>IFERROR(VLOOKUP($A517,'Azymut Orient M'!$O$2:$U$23,7,0),"")</f>
        <v/>
      </c>
      <c r="AL517" s="14" t="str">
        <f>IFERROR(VLOOKUP($A517,'Masakra TR100 M'!$AB$5:$AH$14,7,0),"")</f>
        <v/>
      </c>
      <c r="AM517" s="501">
        <f>MIN(COUNT(F517:W517)+MIN(COUNT(Z517:AL517)/2,2),6)</f>
        <v>0.5</v>
      </c>
      <c r="AN517" s="15">
        <f>COUNTIF(F517:W517,"=100")</f>
        <v>0</v>
      </c>
      <c r="AO517" s="15">
        <f>COUNTIF(Z517:AL517,"=50")</f>
        <v>0</v>
      </c>
    </row>
    <row r="518" spans="1:41">
      <c r="A518">
        <v>745</v>
      </c>
      <c r="B518" s="40" t="str">
        <f>VLOOKUP($A518,id!$C:$H,6,0)</f>
        <v>Kowal Zbigniew</v>
      </c>
      <c r="C518" s="40" t="str">
        <f>VLOOKUP($A518,id!$C:$H,4,0)</f>
        <v>STOPA SŁUPSK</v>
      </c>
      <c r="D518" s="2">
        <f>IF(E517=E518,D517,ROW(B516))</f>
        <v>516</v>
      </c>
      <c r="E518" s="11">
        <f>LARGE(F518:Y518,1)+LARGE(F518:Y518,2)+IFERROR(LARGE(F518:Y518,3),0)+IFERROR(LARGE(F518:Y518,4),0)+IFERROR(LARGE(F518:Y518,5),0)+IFERROR(LARGE(F518:Y518,6),0)</f>
        <v>20.779220779220779</v>
      </c>
      <c r="F518" s="14"/>
      <c r="G518" s="14"/>
      <c r="H518" s="14"/>
      <c r="I518" s="14"/>
      <c r="J518" s="37"/>
      <c r="K518" s="16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 t="str">
        <f>IFERROR(VLOOKUP($A518,'Masakra TR200 M'!$AN$5:$AT$34,7,0),"")</f>
        <v/>
      </c>
      <c r="X518" s="10">
        <f>IFERROR(LARGE(Z518:AL518,1),0)+IFERROR(LARGE(Z518:AL518,2),0)</f>
        <v>20.779220779220779</v>
      </c>
      <c r="Y518" s="10">
        <f>IFERROR(LARGE(Z518:AL518,3),0)+IFERROR(LARGE(Z518:AL518,4),0)</f>
        <v>0</v>
      </c>
      <c r="Z518" s="14"/>
      <c r="AA518" s="36"/>
      <c r="AB518" s="36"/>
      <c r="AC518" s="14"/>
      <c r="AD518" s="14"/>
      <c r="AE518" s="14"/>
      <c r="AF518" s="36"/>
      <c r="AG518" s="14"/>
      <c r="AH518" s="36"/>
      <c r="AI518" s="36"/>
      <c r="AJ518" s="14"/>
      <c r="AK518" s="14"/>
      <c r="AL518" s="14">
        <f>IFERROR(VLOOKUP($A518,'Masakra TR100 M'!$AB$5:$AH$14,7,0),"")</f>
        <v>20.779220779220779</v>
      </c>
      <c r="AM518" s="501">
        <f>MIN(COUNT(F518:W518)+MIN(COUNT(Z518:AL518)/2,2),6)</f>
        <v>0.5</v>
      </c>
      <c r="AN518" s="15">
        <f>COUNTIF(F518:W518,"=100")</f>
        <v>0</v>
      </c>
      <c r="AO518" s="15">
        <f>COUNTIF(Z518:AL518,"=50")</f>
        <v>0</v>
      </c>
    </row>
    <row r="519" spans="1:41">
      <c r="A519">
        <v>307</v>
      </c>
      <c r="B519" s="40" t="str">
        <f>VLOOKUP($A519,id!$C:$H,6,0)</f>
        <v>Klain Zbigniew</v>
      </c>
      <c r="C519" s="40" t="str">
        <f>VLOOKUP($A519,id!$C:$H,4,0)</f>
        <v>Klan Klainów</v>
      </c>
      <c r="D519" s="2">
        <f>IF(E518=E519,D518,ROW(B517))</f>
        <v>517</v>
      </c>
      <c r="E519" s="11">
        <f>LARGE(F519:Y519,1)+LARGE(F519:Y519,2)+IFERROR(LARGE(F519:Y519,3),0)+IFERROR(LARGE(F519:Y519,4),0)+IFERROR(LARGE(F519:Y519,5),0)+IFERROR(LARGE(F519:Y519,6),0)</f>
        <v>20.407440159883137</v>
      </c>
      <c r="F519" s="14"/>
      <c r="G519" s="14" t="str">
        <f>IFERROR(VLOOKUP($A519,'Złoto M'!AO:AU,7,0),"")</f>
        <v/>
      </c>
      <c r="H519" s="14" t="str">
        <f>IFERROR(VLOOKUP($A519,'H51 200 M'!$AL$6:$AS$99,7,0),"")</f>
        <v/>
      </c>
      <c r="I519" s="14" t="str">
        <f>IFERROR(VLOOKUP($A519,'Dymno M'!$BD$3:$BJ$49,7,0),"")</f>
        <v/>
      </c>
      <c r="J519" s="37" t="str">
        <f>IFERROR(VLOOKUP($A519,'X Kompas M'!$L$2:$R$29,7,0),"")</f>
        <v/>
      </c>
      <c r="K519" s="16" t="str">
        <f>IFERROR(VLOOKUP($A519,'Dukty M'!$BH$2:$BN$42,7,0),"")</f>
        <v/>
      </c>
      <c r="L519" s="14" t="str">
        <f>IFERROR(VLOOKUP($A519,'Tropy M'!$O$2:$U$49,7,0),"")</f>
        <v/>
      </c>
      <c r="M519" s="14" t="str">
        <f>IFERROR(VLOOKUP($A519,'Grassor TR300 M'!$CR$4:$CX$37,7,0),"")</f>
        <v/>
      </c>
      <c r="N519" s="14" t="str">
        <f>IFERROR(VLOOKUP($A519,'BO M'!$S$4:$Y$46,7,0),"")</f>
        <v/>
      </c>
      <c r="O519" s="14" t="str">
        <f>IFERROR(VLOOKUP($A519,'Szaga TR150 M'!$J$2:$P$22,7,0),"")</f>
        <v/>
      </c>
      <c r="P519" s="14" t="str">
        <f>IFERROR(VLOOKUP($A519,'Rajd Konwalii M'!$L$2:$R$48,7,0),"")</f>
        <v/>
      </c>
      <c r="Q519" s="14" t="str">
        <f>IFERROR(VLOOKUP($A519,'Korno M'!$BE$1:$BK$53,7,0),"")</f>
        <v/>
      </c>
      <c r="R519" s="14" t="str">
        <f>IFERROR(VLOOKUP($A519,'Abentojra M'!$J$1:$P$48,7,0),"")</f>
        <v/>
      </c>
      <c r="S519" s="14" t="str">
        <f>IFERROR(VLOOKUP($A519,'Mordownik M'!$P$5:$V$54,7,0),"")</f>
        <v/>
      </c>
      <c r="T519" s="14" t="str">
        <f>IFERROR(VLOOKUP($A519,'XI Kompas M'!$M$1:$S$35,7,0),"")</f>
        <v/>
      </c>
      <c r="U519" s="14" t="str">
        <f>IFERROR(VLOOKUP($A519,'H52 200 M'!$AL$6:$AR$102,7,0),"")</f>
        <v/>
      </c>
      <c r="V519" s="14" t="str">
        <f>IFERROR(VLOOKUP($A519,'XII Szago M'!$AH$2:$AN$67,7,0),"")</f>
        <v/>
      </c>
      <c r="W519" s="14" t="str">
        <f>IFERROR(VLOOKUP($A519,'Masakra TR200 M'!$AN$5:$AT$34,7,0),"")</f>
        <v/>
      </c>
      <c r="X519" s="10">
        <f>IFERROR(LARGE(Z519:AL519,1),0)+IFERROR(LARGE(Z519:AL519,2),0)</f>
        <v>20.407440159883137</v>
      </c>
      <c r="Y519" s="10">
        <f>IFERROR(LARGE(Z519:AL519,3),0)+IFERROR(LARGE(Z519:AL519,4),0)</f>
        <v>0</v>
      </c>
      <c r="Z519" s="14" t="str">
        <f>IFERROR(VLOOKUP(A519,'Wiosenne 360 M'!$L$2:$R$18,7,0),"")</f>
        <v/>
      </c>
      <c r="AA519" s="36"/>
      <c r="AB519" s="36"/>
      <c r="AC519" s="14">
        <f>IFERROR(VLOOKUP($A519,'H51 100 M'!$AC$6:$AJ$153,7,0),"")</f>
        <v>12.073739035991292</v>
      </c>
      <c r="AD519" s="14" t="str">
        <f>IFERROR(VLOOKUP($A519,'Harce M'!$K$6:$Q$26,7,0),"")</f>
        <v/>
      </c>
      <c r="AE519" s="14" t="str">
        <f>IFERROR(VLOOKUP($A519,'Grassor TR150 M'!$BL$4:$BR$10,7,0),"")</f>
        <v/>
      </c>
      <c r="AF519" s="36" t="str">
        <f>IFERROR(VLOOKUP($A519,'Pazur M'!$P$3:$V$29,7,0),"")</f>
        <v/>
      </c>
      <c r="AG519" s="14" t="str">
        <f>IFERROR(VLOOKUP($A519,'Szaga TR100 M'!$J$2:$P$25,7,0),"")</f>
        <v/>
      </c>
      <c r="AH519" s="36" t="str">
        <f>IFERROR(VLOOKUP($A519,'Odyseja M'!$G$2:$M$15,7,0),"")</f>
        <v/>
      </c>
      <c r="AI519" s="36" t="str">
        <f>IFERROR(VLOOKUP($A519,'Trudy M'!$K$2:$Q$18,7,0),"")</f>
        <v/>
      </c>
      <c r="AJ519" s="14">
        <f>IFERROR(VLOOKUP($A519,'H52 100 M'!$AC$6:$AI$201,7,0),"")</f>
        <v>8.3337011238918457</v>
      </c>
      <c r="AK519" s="14" t="str">
        <f>IFERROR(VLOOKUP($A519,'Azymut Orient M'!$O$2:$U$23,7,0),"")</f>
        <v/>
      </c>
      <c r="AL519" s="14" t="str">
        <f>IFERROR(VLOOKUP($A519,'Masakra TR100 M'!$AB$5:$AH$14,7,0),"")</f>
        <v/>
      </c>
      <c r="AM519" s="501">
        <f>MIN(COUNT(F519:W519)+MIN(COUNT(Z519:AL519)/2,2),6)</f>
        <v>1</v>
      </c>
      <c r="AN519" s="15">
        <f>COUNTIF(F519:W519,"=100")</f>
        <v>0</v>
      </c>
      <c r="AO519" s="15">
        <f>COUNTIF(Z519:AL519,"=50")</f>
        <v>0</v>
      </c>
    </row>
    <row r="520" spans="1:41">
      <c r="A520">
        <v>455</v>
      </c>
      <c r="B520" s="40" t="str">
        <f>VLOOKUP($A520,id!$C:$H,6,0)</f>
        <v>Rogowski Hubert</v>
      </c>
      <c r="C520" s="40" t="str">
        <f>VLOOKUP($A520,id!$C:$H,4,0)</f>
        <v>RSL</v>
      </c>
      <c r="D520" s="2">
        <f>IF(E519=E520,D519,ROW(B518))</f>
        <v>518</v>
      </c>
      <c r="E520" s="11">
        <f>LARGE(F520:Y520,1)+LARGE(F520:Y520,2)+IFERROR(LARGE(F520:Y520,3),0)+IFERROR(LARGE(F520:Y520,4),0)+IFERROR(LARGE(F520:Y520,5),0)+IFERROR(LARGE(F520:Y520,6),0)</f>
        <v>20.297303431602764</v>
      </c>
      <c r="F520" s="14"/>
      <c r="G520" s="14"/>
      <c r="H520" s="14"/>
      <c r="I520" s="14"/>
      <c r="J520" s="37"/>
      <c r="K520" s="16"/>
      <c r="L520" s="14"/>
      <c r="M520" s="14"/>
      <c r="N520" s="14">
        <f>IFERROR(VLOOKUP($A520,'BO M'!$S$4:$Y$46,7,0),"")</f>
        <v>20.297303431602764</v>
      </c>
      <c r="O520" s="14" t="str">
        <f>IFERROR(VLOOKUP($A520,'Szaga TR150 M'!$J$2:$P$22,7,0),"")</f>
        <v/>
      </c>
      <c r="P520" s="14" t="str">
        <f>IFERROR(VLOOKUP($A520,'Rajd Konwalii M'!$L$2:$R$48,7,0),"")</f>
        <v/>
      </c>
      <c r="Q520" s="14" t="str">
        <f>IFERROR(VLOOKUP($A520,'Korno M'!$BE$1:$BK$53,7,0),"")</f>
        <v/>
      </c>
      <c r="R520" s="14" t="str">
        <f>IFERROR(VLOOKUP($A520,'Abentojra M'!$J$1:$P$48,7,0),"")</f>
        <v/>
      </c>
      <c r="S520" s="14" t="str">
        <f>IFERROR(VLOOKUP($A520,'Mordownik M'!$P$5:$V$54,7,0),"")</f>
        <v/>
      </c>
      <c r="T520" s="14" t="str">
        <f>IFERROR(VLOOKUP($A520,'XI Kompas M'!$M$1:$S$35,7,0),"")</f>
        <v/>
      </c>
      <c r="U520" s="14" t="str">
        <f>IFERROR(VLOOKUP($A520,'H52 200 M'!$AL$6:$AR$102,7,0),"")</f>
        <v/>
      </c>
      <c r="V520" s="14" t="str">
        <f>IFERROR(VLOOKUP($A520,'XII Szago M'!$AH$2:$AN$67,7,0),"")</f>
        <v/>
      </c>
      <c r="W520" s="14" t="str">
        <f>IFERROR(VLOOKUP($A520,'Masakra TR200 M'!$AN$5:$AT$34,7,0),"")</f>
        <v/>
      </c>
      <c r="X520" s="10">
        <f>IFERROR(LARGE(Z520:AL520,1),0)+IFERROR(LARGE(Z520:AL520,2),0)</f>
        <v>0</v>
      </c>
      <c r="Y520" s="10">
        <f>IFERROR(LARGE(Z520:AL520,3),0)+IFERROR(LARGE(Z520:AL520,4),0)</f>
        <v>0</v>
      </c>
      <c r="Z520" s="14"/>
      <c r="AA520" s="36"/>
      <c r="AB520" s="36"/>
      <c r="AC520" s="14"/>
      <c r="AD520" s="14"/>
      <c r="AE520" s="14"/>
      <c r="AF520" s="36" t="str">
        <f>IFERROR(VLOOKUP($A520,'Pazur M'!$P$3:$V$29,7,0),"")</f>
        <v/>
      </c>
      <c r="AG520" s="14" t="str">
        <f>IFERROR(VLOOKUP($A520,'Szaga TR100 M'!$J$2:$P$25,7,0),"")</f>
        <v/>
      </c>
      <c r="AH520" s="36" t="str">
        <f>IFERROR(VLOOKUP($A520,'Odyseja M'!$G$2:$M$15,7,0),"")</f>
        <v/>
      </c>
      <c r="AI520" s="36" t="str">
        <f>IFERROR(VLOOKUP($A520,'Trudy M'!$K$2:$Q$18,7,0),"")</f>
        <v/>
      </c>
      <c r="AJ520" s="14" t="str">
        <f>IFERROR(VLOOKUP($A520,'H52 100 M'!$AC$6:$AI$201,7,0),"")</f>
        <v/>
      </c>
      <c r="AK520" s="14" t="str">
        <f>IFERROR(VLOOKUP($A520,'Azymut Orient M'!$O$2:$U$23,7,0),"")</f>
        <v/>
      </c>
      <c r="AL520" s="14" t="str">
        <f>IFERROR(VLOOKUP($A520,'Masakra TR100 M'!$AB$5:$AH$14,7,0),"")</f>
        <v/>
      </c>
      <c r="AM520" s="501">
        <f>MIN(COUNT(F520:W520)+MIN(COUNT(Z520:AL520)/2,2),6)</f>
        <v>1</v>
      </c>
      <c r="AN520" s="15">
        <f>COUNTIF(F520:W520,"=100")</f>
        <v>0</v>
      </c>
      <c r="AO520" s="15">
        <f>COUNTIF(Z520:AL520,"=50")</f>
        <v>0</v>
      </c>
    </row>
    <row r="521" spans="1:41">
      <c r="A521">
        <v>277</v>
      </c>
      <c r="B521" s="40" t="str">
        <f>VLOOKUP($A521,id!$C:$H,6,0)</f>
        <v>Teległów Tomasz</v>
      </c>
      <c r="C521" s="40" t="str">
        <f>VLOOKUP($A521,id!$C:$H,4,0)</f>
        <v>Black Cat Dawn</v>
      </c>
      <c r="D521" s="2">
        <f>IF(E520=E521,D520,ROW(B519))</f>
        <v>519</v>
      </c>
      <c r="E521" s="11">
        <f>LARGE(F521:Y521,1)+LARGE(F521:Y521,2)+IFERROR(LARGE(F521:Y521,3),0)+IFERROR(LARGE(F521:Y521,4),0)+IFERROR(LARGE(F521:Y521,5),0)+IFERROR(LARGE(F521:Y521,6),0)</f>
        <v>20.177489817702547</v>
      </c>
      <c r="F521" s="14"/>
      <c r="G521" s="14" t="str">
        <f>IFERROR(VLOOKUP($A521,'Złoto M'!AO:AU,7,0),"")</f>
        <v/>
      </c>
      <c r="H521" s="14" t="str">
        <f>IFERROR(VLOOKUP($A521,'H51 200 M'!$AL$6:$AS$99,7,0),"")</f>
        <v/>
      </c>
      <c r="I521" s="14" t="str">
        <f>IFERROR(VLOOKUP($A521,'Dymno M'!$BD$3:$BJ$49,7,0),"")</f>
        <v/>
      </c>
      <c r="J521" s="37" t="str">
        <f>IFERROR(VLOOKUP($A521,'X Kompas M'!$L$2:$R$29,7,0),"")</f>
        <v/>
      </c>
      <c r="K521" s="16" t="str">
        <f>IFERROR(VLOOKUP($A521,'Dukty M'!$BH$2:$BN$42,7,0),"")</f>
        <v/>
      </c>
      <c r="L521" s="14" t="str">
        <f>IFERROR(VLOOKUP($A521,'Tropy M'!$O$2:$U$49,7,0),"")</f>
        <v/>
      </c>
      <c r="M521" s="14" t="str">
        <f>IFERROR(VLOOKUP($A521,'Grassor TR300 M'!$CR$4:$CX$37,7,0),"")</f>
        <v/>
      </c>
      <c r="N521" s="14" t="str">
        <f>IFERROR(VLOOKUP($A521,'BO M'!$S$4:$Y$46,7,0),"")</f>
        <v/>
      </c>
      <c r="O521" s="14" t="str">
        <f>IFERROR(VLOOKUP($A521,'Szaga TR150 M'!$J$2:$P$22,7,0),"")</f>
        <v/>
      </c>
      <c r="P521" s="14" t="str">
        <f>IFERROR(VLOOKUP($A521,'Rajd Konwalii M'!$L$2:$R$48,7,0),"")</f>
        <v/>
      </c>
      <c r="Q521" s="14" t="str">
        <f>IFERROR(VLOOKUP($A521,'Korno M'!$BE$1:$BK$53,7,0),"")</f>
        <v/>
      </c>
      <c r="R521" s="14" t="str">
        <f>IFERROR(VLOOKUP($A521,'Abentojra M'!$J$1:$P$48,7,0),"")</f>
        <v/>
      </c>
      <c r="S521" s="14" t="str">
        <f>IFERROR(VLOOKUP($A521,'Mordownik M'!$P$5:$V$54,7,0),"")</f>
        <v/>
      </c>
      <c r="T521" s="14" t="str">
        <f>IFERROR(VLOOKUP($A521,'XI Kompas M'!$M$1:$S$35,7,0),"")</f>
        <v/>
      </c>
      <c r="U521" s="14" t="str">
        <f>IFERROR(VLOOKUP($A521,'H52 200 M'!$AL$6:$AR$102,7,0),"")</f>
        <v/>
      </c>
      <c r="V521" s="14" t="str">
        <f>IFERROR(VLOOKUP($A521,'XII Szago M'!$AH$2:$AN$67,7,0),"")</f>
        <v/>
      </c>
      <c r="W521" s="14" t="str">
        <f>IFERROR(VLOOKUP($A521,'Masakra TR200 M'!$AN$5:$AT$34,7,0),"")</f>
        <v/>
      </c>
      <c r="X521" s="10">
        <f>IFERROR(LARGE(Z521:AL521,1),0)+IFERROR(LARGE(Z521:AL521,2),0)</f>
        <v>20.177489817702547</v>
      </c>
      <c r="Y521" s="10">
        <f>IFERROR(LARGE(Z521:AL521,3),0)+IFERROR(LARGE(Z521:AL521,4),0)</f>
        <v>0</v>
      </c>
      <c r="Z521" s="14" t="str">
        <f>IFERROR(VLOOKUP(A521,'Wiosenne 360 M'!$L$2:$R$18,7,0),"")</f>
        <v/>
      </c>
      <c r="AA521" s="36"/>
      <c r="AB521" s="36"/>
      <c r="AC521" s="14">
        <f>IFERROR(VLOOKUP($A521,'H51 100 M'!$AC$6:$AJ$153,7,0),"")</f>
        <v>20.177489817702547</v>
      </c>
      <c r="AD521" s="14" t="str">
        <f>IFERROR(VLOOKUP($A521,'Harce M'!$K$6:$Q$26,7,0),"")</f>
        <v/>
      </c>
      <c r="AE521" s="14" t="str">
        <f>IFERROR(VLOOKUP($A521,'Grassor TR150 M'!$BL$4:$BR$10,7,0),"")</f>
        <v/>
      </c>
      <c r="AF521" s="36" t="str">
        <f>IFERROR(VLOOKUP($A521,'Pazur M'!$P$3:$V$29,7,0),"")</f>
        <v/>
      </c>
      <c r="AG521" s="14" t="str">
        <f>IFERROR(VLOOKUP($A521,'Szaga TR100 M'!$J$2:$P$25,7,0),"")</f>
        <v/>
      </c>
      <c r="AH521" s="36" t="str">
        <f>IFERROR(VLOOKUP($A521,'Odyseja M'!$G$2:$M$15,7,0),"")</f>
        <v/>
      </c>
      <c r="AI521" s="36" t="str">
        <f>IFERROR(VLOOKUP($A521,'Trudy M'!$K$2:$Q$18,7,0),"")</f>
        <v/>
      </c>
      <c r="AJ521" s="14" t="str">
        <f>IFERROR(VLOOKUP($A521,'H52 100 M'!$AC$6:$AI$201,7,0),"")</f>
        <v/>
      </c>
      <c r="AK521" s="14" t="str">
        <f>IFERROR(VLOOKUP($A521,'Azymut Orient M'!$O$2:$U$23,7,0),"")</f>
        <v/>
      </c>
      <c r="AL521" s="14" t="str">
        <f>IFERROR(VLOOKUP($A521,'Masakra TR100 M'!$AB$5:$AH$14,7,0),"")</f>
        <v/>
      </c>
      <c r="AM521" s="501">
        <f>MIN(COUNT(F521:W521)+MIN(COUNT(Z521:AL521)/2,2),6)</f>
        <v>0.5</v>
      </c>
      <c r="AN521" s="15">
        <f>COUNTIF(F521:W521,"=100")</f>
        <v>0</v>
      </c>
      <c r="AO521" s="15">
        <f>COUNTIF(Z521:AL521,"=50")</f>
        <v>0</v>
      </c>
    </row>
    <row r="522" spans="1:41">
      <c r="A522">
        <v>498</v>
      </c>
      <c r="B522" s="40" t="str">
        <f>VLOOKUP($A522,id!$C:$H,6,0)</f>
        <v>Dutkiewicz Bartosz</v>
      </c>
      <c r="C522" s="40" t="str">
        <f>VLOOKUP($A522,id!$C:$H,4,0)</f>
        <v>EPO Adventure Race Team</v>
      </c>
      <c r="D522" s="2">
        <f>IF(E521=E522,D521,ROW(B520))</f>
        <v>520</v>
      </c>
      <c r="E522" s="11">
        <f>LARGE(F522:Y522,1)+LARGE(F522:Y522,2)+IFERROR(LARGE(F522:Y522,3),0)+IFERROR(LARGE(F522:Y522,4),0)+IFERROR(LARGE(F522:Y522,5),0)+IFERROR(LARGE(F522:Y522,6),0)</f>
        <v>20.103166660993995</v>
      </c>
      <c r="F522" s="14"/>
      <c r="G522" s="14"/>
      <c r="H522" s="14"/>
      <c r="I522" s="14"/>
      <c r="J522" s="37"/>
      <c r="K522" s="16"/>
      <c r="L522" s="14"/>
      <c r="M522" s="14"/>
      <c r="N522" s="14"/>
      <c r="O522" s="14"/>
      <c r="P522" s="14">
        <f>IFERROR(VLOOKUP($A522,'Rajd Konwalii M'!$L$2:$R$48,7,0),"")</f>
        <v>20.103166660993995</v>
      </c>
      <c r="Q522" s="14" t="str">
        <f>IFERROR(VLOOKUP($A522,'Korno M'!$BE$1:$BK$53,7,0),"")</f>
        <v/>
      </c>
      <c r="R522" s="14" t="str">
        <f>IFERROR(VLOOKUP($A522,'Abentojra M'!$J$1:$P$48,7,0),"")</f>
        <v/>
      </c>
      <c r="S522" s="14" t="str">
        <f>IFERROR(VLOOKUP($A522,'Mordownik M'!$P$5:$V$54,7,0),"")</f>
        <v/>
      </c>
      <c r="T522" s="14" t="str">
        <f>IFERROR(VLOOKUP($A522,'XI Kompas M'!$M$1:$S$35,7,0),"")</f>
        <v/>
      </c>
      <c r="U522" s="14" t="str">
        <f>IFERROR(VLOOKUP($A522,'H52 200 M'!$AL$6:$AR$102,7,0),"")</f>
        <v/>
      </c>
      <c r="V522" s="14" t="str">
        <f>IFERROR(VLOOKUP($A522,'XII Szago M'!$AH$2:$AN$67,7,0),"")</f>
        <v/>
      </c>
      <c r="W522" s="14" t="str">
        <f>IFERROR(VLOOKUP($A522,'Masakra TR200 M'!$AN$5:$AT$34,7,0),"")</f>
        <v/>
      </c>
      <c r="X522" s="10">
        <f>IFERROR(LARGE(Z522:AL522,1),0)+IFERROR(LARGE(Z522:AL522,2),0)</f>
        <v>0</v>
      </c>
      <c r="Y522" s="10">
        <f>IFERROR(LARGE(Z522:AL522,3),0)+IFERROR(LARGE(Z522:AL522,4),0)</f>
        <v>0</v>
      </c>
      <c r="Z522" s="14"/>
      <c r="AA522" s="36"/>
      <c r="AB522" s="36"/>
      <c r="AC522" s="14"/>
      <c r="AD522" s="14"/>
      <c r="AE522" s="14"/>
      <c r="AF522" s="36"/>
      <c r="AG522" s="14"/>
      <c r="AH522" s="36" t="str">
        <f>IFERROR(VLOOKUP($A522,'Odyseja M'!$G$2:$M$15,7,0),"")</f>
        <v/>
      </c>
      <c r="AI522" s="36" t="str">
        <f>IFERROR(VLOOKUP($A522,'Trudy M'!$K$2:$Q$18,7,0),"")</f>
        <v/>
      </c>
      <c r="AJ522" s="14" t="str">
        <f>IFERROR(VLOOKUP($A522,'H52 100 M'!$AC$6:$AI$201,7,0),"")</f>
        <v/>
      </c>
      <c r="AK522" s="14" t="str">
        <f>IFERROR(VLOOKUP($A522,'Azymut Orient M'!$O$2:$U$23,7,0),"")</f>
        <v/>
      </c>
      <c r="AL522" s="14" t="str">
        <f>IFERROR(VLOOKUP($A522,'Masakra TR100 M'!$AB$5:$AH$14,7,0),"")</f>
        <v/>
      </c>
      <c r="AM522" s="501">
        <f>MIN(COUNT(F522:W522)+MIN(COUNT(Z522:AL522)/2,2),6)</f>
        <v>1</v>
      </c>
      <c r="AN522" s="15">
        <f>COUNTIF(F522:W522,"=100")</f>
        <v>0</v>
      </c>
      <c r="AO522" s="15">
        <f>COUNTIF(Z522:AL522,"=50")</f>
        <v>0</v>
      </c>
    </row>
    <row r="523" spans="1:41">
      <c r="A523">
        <v>695</v>
      </c>
      <c r="B523" s="40" t="str">
        <f>VLOOKUP($A523,id!$C:$H,6,0)</f>
        <v>Szmagliński Łukasz</v>
      </c>
      <c r="C523" s="40" t="str">
        <f>VLOOKUP($A523,id!$C:$H,4,0)</f>
        <v>Stojące wentyle</v>
      </c>
      <c r="D523" s="2">
        <f>IF(E522=E523,D522,ROW(B521))</f>
        <v>521</v>
      </c>
      <c r="E523" s="11">
        <f>LARGE(F523:Y523,1)+LARGE(F523:Y523,2)+IFERROR(LARGE(F523:Y523,3),0)+IFERROR(LARGE(F523:Y523,4),0)+IFERROR(LARGE(F523:Y523,5),0)+IFERROR(LARGE(F523:Y523,6),0)</f>
        <v>20.079688616850444</v>
      </c>
      <c r="F523" s="14"/>
      <c r="G523" s="14"/>
      <c r="H523" s="14"/>
      <c r="I523" s="14"/>
      <c r="J523" s="37"/>
      <c r="K523" s="16"/>
      <c r="L523" s="14"/>
      <c r="M523" s="14"/>
      <c r="N523" s="14"/>
      <c r="O523" s="14"/>
      <c r="P523" s="14"/>
      <c r="Q523" s="14"/>
      <c r="R523" s="14"/>
      <c r="S523" s="14"/>
      <c r="T523" s="14"/>
      <c r="U523" s="14" t="str">
        <f>IFERROR(VLOOKUP($A523,'H52 200 M'!$AL$6:$AR$102,7,0),"")</f>
        <v/>
      </c>
      <c r="V523" s="14" t="str">
        <f>IFERROR(VLOOKUP($A523,'XII Szago M'!$AH$2:$AN$67,7,0),"")</f>
        <v/>
      </c>
      <c r="W523" s="14" t="str">
        <f>IFERROR(VLOOKUP($A523,'Masakra TR200 M'!$AN$5:$AT$34,7,0),"")</f>
        <v/>
      </c>
      <c r="X523" s="10">
        <f>IFERROR(LARGE(Z523:AL523,1),0)+IFERROR(LARGE(Z523:AL523,2),0)</f>
        <v>20.079688616850444</v>
      </c>
      <c r="Y523" s="10">
        <f>IFERROR(LARGE(Z523:AL523,3),0)+IFERROR(LARGE(Z523:AL523,4),0)</f>
        <v>0</v>
      </c>
      <c r="Z523" s="14"/>
      <c r="AA523" s="36"/>
      <c r="AB523" s="36"/>
      <c r="AC523" s="14"/>
      <c r="AD523" s="14"/>
      <c r="AE523" s="14"/>
      <c r="AF523" s="36"/>
      <c r="AG523" s="14"/>
      <c r="AH523" s="36"/>
      <c r="AI523" s="36"/>
      <c r="AJ523" s="14">
        <f>IFERROR(VLOOKUP($A523,'H52 100 M'!$AC$6:$AI$201,7,0),"")</f>
        <v>20.079688616850444</v>
      </c>
      <c r="AK523" s="14" t="str">
        <f>IFERROR(VLOOKUP($A523,'Azymut Orient M'!$O$2:$U$23,7,0),"")</f>
        <v/>
      </c>
      <c r="AL523" s="14" t="str">
        <f>IFERROR(VLOOKUP($A523,'Masakra TR100 M'!$AB$5:$AH$14,7,0),"")</f>
        <v/>
      </c>
      <c r="AM523" s="501">
        <f>MIN(COUNT(F523:W523)+MIN(COUNT(Z523:AL523)/2,2),6)</f>
        <v>0.5</v>
      </c>
      <c r="AN523" s="15">
        <f>COUNTIF(F523:W523,"=100")</f>
        <v>0</v>
      </c>
      <c r="AO523" s="15">
        <f>COUNTIF(Z523:AL523,"=50")</f>
        <v>0</v>
      </c>
    </row>
    <row r="524" spans="1:41">
      <c r="A524">
        <v>456</v>
      </c>
      <c r="B524" s="40" t="str">
        <f>VLOOKUP($A524,id!$C:$H,6,0)</f>
        <v>Bińczyk Artur</v>
      </c>
      <c r="C524" s="40" t="str">
        <f>VLOOKUP($A524,id!$C:$H,4,0)</f>
        <v>K. Wędrowniczki</v>
      </c>
      <c r="D524" s="2">
        <f>IF(E523=E524,D523,ROW(B522))</f>
        <v>522</v>
      </c>
      <c r="E524" s="11">
        <f>LARGE(F524:Y524,1)+LARGE(F524:Y524,2)+IFERROR(LARGE(F524:Y524,3),0)+IFERROR(LARGE(F524:Y524,4),0)+IFERROR(LARGE(F524:Y524,5),0)+IFERROR(LARGE(F524:Y524,6),0)</f>
        <v>19.775817824584607</v>
      </c>
      <c r="F524" s="14"/>
      <c r="G524" s="14"/>
      <c r="H524" s="14"/>
      <c r="I524" s="14"/>
      <c r="J524" s="37"/>
      <c r="K524" s="16"/>
      <c r="L524" s="14"/>
      <c r="M524" s="14"/>
      <c r="N524" s="14">
        <f>IFERROR(VLOOKUP($A524,'BO M'!$S$4:$Y$46,7,0),"")</f>
        <v>19.775817824584607</v>
      </c>
      <c r="O524" s="14" t="str">
        <f>IFERROR(VLOOKUP($A524,'Szaga TR150 M'!$J$2:$P$22,7,0),"")</f>
        <v/>
      </c>
      <c r="P524" s="14" t="str">
        <f>IFERROR(VLOOKUP($A524,'Rajd Konwalii M'!$L$2:$R$48,7,0),"")</f>
        <v/>
      </c>
      <c r="Q524" s="14" t="str">
        <f>IFERROR(VLOOKUP($A524,'Korno M'!$BE$1:$BK$53,7,0),"")</f>
        <v/>
      </c>
      <c r="R524" s="14" t="str">
        <f>IFERROR(VLOOKUP($A524,'Abentojra M'!$J$1:$P$48,7,0),"")</f>
        <v/>
      </c>
      <c r="S524" s="14" t="str">
        <f>IFERROR(VLOOKUP($A524,'Mordownik M'!$P$5:$V$54,7,0),"")</f>
        <v/>
      </c>
      <c r="T524" s="14" t="str">
        <f>IFERROR(VLOOKUP($A524,'XI Kompas M'!$M$1:$S$35,7,0),"")</f>
        <v/>
      </c>
      <c r="U524" s="14" t="str">
        <f>IFERROR(VLOOKUP($A524,'H52 200 M'!$AL$6:$AR$102,7,0),"")</f>
        <v/>
      </c>
      <c r="V524" s="14" t="str">
        <f>IFERROR(VLOOKUP($A524,'XII Szago M'!$AH$2:$AN$67,7,0),"")</f>
        <v/>
      </c>
      <c r="W524" s="14" t="str">
        <f>IFERROR(VLOOKUP($A524,'Masakra TR200 M'!$AN$5:$AT$34,7,0),"")</f>
        <v/>
      </c>
      <c r="X524" s="10">
        <f>IFERROR(LARGE(Z524:AL524,1),0)+IFERROR(LARGE(Z524:AL524,2),0)</f>
        <v>0</v>
      </c>
      <c r="Y524" s="10">
        <f>IFERROR(LARGE(Z524:AL524,3),0)+IFERROR(LARGE(Z524:AL524,4),0)</f>
        <v>0</v>
      </c>
      <c r="Z524" s="14"/>
      <c r="AA524" s="36"/>
      <c r="AB524" s="36"/>
      <c r="AC524" s="14"/>
      <c r="AD524" s="14"/>
      <c r="AE524" s="14"/>
      <c r="AF524" s="36" t="str">
        <f>IFERROR(VLOOKUP($A524,'Pazur M'!$P$3:$V$29,7,0),"")</f>
        <v/>
      </c>
      <c r="AG524" s="14" t="str">
        <f>IFERROR(VLOOKUP($A524,'Szaga TR100 M'!$J$2:$P$25,7,0),"")</f>
        <v/>
      </c>
      <c r="AH524" s="36" t="str">
        <f>IFERROR(VLOOKUP($A524,'Odyseja M'!$G$2:$M$15,7,0),"")</f>
        <v/>
      </c>
      <c r="AI524" s="36" t="str">
        <f>IFERROR(VLOOKUP($A524,'Trudy M'!$K$2:$Q$18,7,0),"")</f>
        <v/>
      </c>
      <c r="AJ524" s="14" t="str">
        <f>IFERROR(VLOOKUP($A524,'H52 100 M'!$AC$6:$AI$201,7,0),"")</f>
        <v/>
      </c>
      <c r="AK524" s="14" t="str">
        <f>IFERROR(VLOOKUP($A524,'Azymut Orient M'!$O$2:$U$23,7,0),"")</f>
        <v/>
      </c>
      <c r="AL524" s="14" t="str">
        <f>IFERROR(VLOOKUP($A524,'Masakra TR100 M'!$AB$5:$AH$14,7,0),"")</f>
        <v/>
      </c>
      <c r="AM524" s="501">
        <f>MIN(COUNT(F524:W524)+MIN(COUNT(Z524:AL524)/2,2),6)</f>
        <v>1</v>
      </c>
      <c r="AN524" s="15">
        <f>COUNTIF(F524:W524,"=100")</f>
        <v>0</v>
      </c>
      <c r="AO524" s="15">
        <f>COUNTIF(Z524:AL524,"=50")</f>
        <v>0</v>
      </c>
    </row>
    <row r="525" spans="1:41">
      <c r="A525">
        <v>457</v>
      </c>
      <c r="B525" s="40" t="str">
        <f>VLOOKUP($A525,id!$C:$H,6,0)</f>
        <v>Sosnowski Jacek</v>
      </c>
      <c r="C525" s="40" t="str">
        <f>VLOOKUP($A525,id!$C:$H,4,0)</f>
        <v>K. Wędrowniczniki</v>
      </c>
      <c r="D525" s="2">
        <f>IF(E524=E525,D524,ROW(B523))</f>
        <v>523</v>
      </c>
      <c r="E525" s="11">
        <f>LARGE(F525:Y525,1)+LARGE(F525:Y525,2)+IFERROR(LARGE(F525:Y525,3),0)+IFERROR(LARGE(F525:Y525,4),0)+IFERROR(LARGE(F525:Y525,5),0)+IFERROR(LARGE(F525:Y525,6),0)</f>
        <v>19.764094045074682</v>
      </c>
      <c r="F525" s="14"/>
      <c r="G525" s="14"/>
      <c r="H525" s="14"/>
      <c r="I525" s="14"/>
      <c r="J525" s="37"/>
      <c r="K525" s="16"/>
      <c r="L525" s="14"/>
      <c r="M525" s="14"/>
      <c r="N525" s="14">
        <f>IFERROR(VLOOKUP($A525,'BO M'!$S$4:$Y$46,7,0),"")</f>
        <v>19.764094045074682</v>
      </c>
      <c r="O525" s="14" t="str">
        <f>IFERROR(VLOOKUP($A525,'Szaga TR150 M'!$J$2:$P$22,7,0),"")</f>
        <v/>
      </c>
      <c r="P525" s="14" t="str">
        <f>IFERROR(VLOOKUP($A525,'Rajd Konwalii M'!$L$2:$R$48,7,0),"")</f>
        <v/>
      </c>
      <c r="Q525" s="14" t="str">
        <f>IFERROR(VLOOKUP($A525,'Korno M'!$BE$1:$BK$53,7,0),"")</f>
        <v/>
      </c>
      <c r="R525" s="14" t="str">
        <f>IFERROR(VLOOKUP($A525,'Abentojra M'!$J$1:$P$48,7,0),"")</f>
        <v/>
      </c>
      <c r="S525" s="14" t="str">
        <f>IFERROR(VLOOKUP($A525,'Mordownik M'!$P$5:$V$54,7,0),"")</f>
        <v/>
      </c>
      <c r="T525" s="14" t="str">
        <f>IFERROR(VLOOKUP($A525,'XI Kompas M'!$M$1:$S$35,7,0),"")</f>
        <v/>
      </c>
      <c r="U525" s="14" t="str">
        <f>IFERROR(VLOOKUP($A525,'H52 200 M'!$AL$6:$AR$102,7,0),"")</f>
        <v/>
      </c>
      <c r="V525" s="14" t="str">
        <f>IFERROR(VLOOKUP($A525,'XII Szago M'!$AH$2:$AN$67,7,0),"")</f>
        <v/>
      </c>
      <c r="W525" s="14" t="str">
        <f>IFERROR(VLOOKUP($A525,'Masakra TR200 M'!$AN$5:$AT$34,7,0),"")</f>
        <v/>
      </c>
      <c r="X525" s="10">
        <f>IFERROR(LARGE(Z525:AL525,1),0)+IFERROR(LARGE(Z525:AL525,2),0)</f>
        <v>0</v>
      </c>
      <c r="Y525" s="10">
        <f>IFERROR(LARGE(Z525:AL525,3),0)+IFERROR(LARGE(Z525:AL525,4),0)</f>
        <v>0</v>
      </c>
      <c r="Z525" s="14"/>
      <c r="AA525" s="36"/>
      <c r="AB525" s="36"/>
      <c r="AC525" s="14"/>
      <c r="AD525" s="14"/>
      <c r="AE525" s="14"/>
      <c r="AF525" s="36" t="str">
        <f>IFERROR(VLOOKUP($A525,'Pazur M'!$P$3:$V$29,7,0),"")</f>
        <v/>
      </c>
      <c r="AG525" s="14" t="str">
        <f>IFERROR(VLOOKUP($A525,'Szaga TR100 M'!$J$2:$P$25,7,0),"")</f>
        <v/>
      </c>
      <c r="AH525" s="36" t="str">
        <f>IFERROR(VLOOKUP($A525,'Odyseja M'!$G$2:$M$15,7,0),"")</f>
        <v/>
      </c>
      <c r="AI525" s="36" t="str">
        <f>IFERROR(VLOOKUP($A525,'Trudy M'!$K$2:$Q$18,7,0),"")</f>
        <v/>
      </c>
      <c r="AJ525" s="14" t="str">
        <f>IFERROR(VLOOKUP($A525,'H52 100 M'!$AC$6:$AI$201,7,0),"")</f>
        <v/>
      </c>
      <c r="AK525" s="14" t="str">
        <f>IFERROR(VLOOKUP($A525,'Azymut Orient M'!$O$2:$U$23,7,0),"")</f>
        <v/>
      </c>
      <c r="AL525" s="14" t="str">
        <f>IFERROR(VLOOKUP($A525,'Masakra TR100 M'!$AB$5:$AH$14,7,0),"")</f>
        <v/>
      </c>
      <c r="AM525" s="501">
        <f>MIN(COUNT(F525:W525)+MIN(COUNT(Z525:AL525)/2,2),6)</f>
        <v>1</v>
      </c>
      <c r="AN525" s="15">
        <f>COUNTIF(F525:W525,"=100")</f>
        <v>0</v>
      </c>
      <c r="AO525" s="15">
        <f>COUNTIF(Z525:AL525,"=50")</f>
        <v>0</v>
      </c>
    </row>
    <row r="526" spans="1:41">
      <c r="A526">
        <v>201</v>
      </c>
      <c r="B526" s="40" t="str">
        <f>VLOOKUP($A526,id!$C:$H,6,0)</f>
        <v>Dunowski Maciej</v>
      </c>
      <c r="C526" s="40" t="str">
        <f>VLOOKUP($A526,id!$C:$H,4,0)</f>
        <v>fan MTB4FUN</v>
      </c>
      <c r="D526" s="2">
        <f>IF(E525=E526,D525,ROW(B524))</f>
        <v>524</v>
      </c>
      <c r="E526" s="11">
        <f>LARGE(F526:Y526,1)+LARGE(F526:Y526,2)+IFERROR(LARGE(F526:Y526,3),0)+IFERROR(LARGE(F526:Y526,4),0)+IFERROR(LARGE(F526:Y526,5),0)+IFERROR(LARGE(F526:Y526,6),0)</f>
        <v>19.591180760140077</v>
      </c>
      <c r="F526" s="14"/>
      <c r="G526" s="14" t="str">
        <f>IFERROR(VLOOKUP($A526,'Złoto M'!AO:AU,7,0),"")</f>
        <v/>
      </c>
      <c r="H526" s="14">
        <f>IFERROR(VLOOKUP($A526,'H51 200 M'!$AL$6:$AS$99,7,0),"")</f>
        <v>19.591180760140077</v>
      </c>
      <c r="I526" s="14" t="str">
        <f>IFERROR(VLOOKUP($A526,'Dymno M'!$BD$3:$BJ$49,7,0),"")</f>
        <v/>
      </c>
      <c r="J526" s="37" t="str">
        <f>IFERROR(VLOOKUP($A526,'X Kompas M'!$L$2:$R$29,7,0),"")</f>
        <v/>
      </c>
      <c r="K526" s="16" t="str">
        <f>IFERROR(VLOOKUP($A526,'Dukty M'!$BH$2:$BN$42,7,0),"")</f>
        <v/>
      </c>
      <c r="L526" s="14" t="str">
        <f>IFERROR(VLOOKUP($A526,'Tropy M'!$O$2:$U$49,7,0),"")</f>
        <v/>
      </c>
      <c r="M526" s="14" t="str">
        <f>IFERROR(VLOOKUP($A526,'Grassor TR300 M'!$CR$4:$CX$37,7,0),"")</f>
        <v/>
      </c>
      <c r="N526" s="14" t="str">
        <f>IFERROR(VLOOKUP($A526,'BO M'!$S$4:$Y$46,7,0),"")</f>
        <v/>
      </c>
      <c r="O526" s="14" t="str">
        <f>IFERROR(VLOOKUP($A526,'Szaga TR150 M'!$J$2:$P$22,7,0),"")</f>
        <v/>
      </c>
      <c r="P526" s="14" t="str">
        <f>IFERROR(VLOOKUP($A526,'Rajd Konwalii M'!$L$2:$R$48,7,0),"")</f>
        <v/>
      </c>
      <c r="Q526" s="14" t="str">
        <f>IFERROR(VLOOKUP($A526,'Korno M'!$BE$1:$BK$53,7,0),"")</f>
        <v/>
      </c>
      <c r="R526" s="14" t="str">
        <f>IFERROR(VLOOKUP($A526,'Abentojra M'!$J$1:$P$48,7,0),"")</f>
        <v/>
      </c>
      <c r="S526" s="14" t="str">
        <f>IFERROR(VLOOKUP($A526,'Mordownik M'!$P$5:$V$54,7,0),"")</f>
        <v/>
      </c>
      <c r="T526" s="14" t="str">
        <f>IFERROR(VLOOKUP($A526,'XI Kompas M'!$M$1:$S$35,7,0),"")</f>
        <v/>
      </c>
      <c r="U526" s="14" t="str">
        <f>IFERROR(VLOOKUP($A526,'H52 200 M'!$AL$6:$AR$102,7,0),"")</f>
        <v/>
      </c>
      <c r="V526" s="14" t="str">
        <f>IFERROR(VLOOKUP($A526,'XII Szago M'!$AH$2:$AN$67,7,0),"")</f>
        <v/>
      </c>
      <c r="W526" s="14" t="str">
        <f>IFERROR(VLOOKUP($A526,'Masakra TR200 M'!$AN$5:$AT$34,7,0),"")</f>
        <v/>
      </c>
      <c r="X526" s="10">
        <f>IFERROR(LARGE(Z526:AL526,1),0)+IFERROR(LARGE(Z526:AL526,2),0)</f>
        <v>0</v>
      </c>
      <c r="Y526" s="10">
        <f>IFERROR(LARGE(Z526:AL526,3),0)+IFERROR(LARGE(Z526:AL526,4),0)</f>
        <v>0</v>
      </c>
      <c r="Z526" s="14" t="str">
        <f>IFERROR(VLOOKUP(A526,'Wiosenne 360 M'!$L$2:$R$18,7,0),"")</f>
        <v/>
      </c>
      <c r="AA526" s="36"/>
      <c r="AB526" s="36"/>
      <c r="AC526" s="14" t="str">
        <f>IFERROR(VLOOKUP($A526,'H51 100 M'!$AC$6:$AJ$153,7,0),"")</f>
        <v/>
      </c>
      <c r="AD526" s="14" t="str">
        <f>IFERROR(VLOOKUP($A526,'Harce M'!$K$6:$Q$26,7,0),"")</f>
        <v/>
      </c>
      <c r="AE526" s="14" t="str">
        <f>IFERROR(VLOOKUP($A526,'Grassor TR150 M'!$BL$4:$BR$10,7,0),"")</f>
        <v/>
      </c>
      <c r="AF526" s="36" t="str">
        <f>IFERROR(VLOOKUP($A526,'Pazur M'!$P$3:$V$29,7,0),"")</f>
        <v/>
      </c>
      <c r="AG526" s="14" t="str">
        <f>IFERROR(VLOOKUP($A526,'Szaga TR100 M'!$J$2:$P$25,7,0),"")</f>
        <v/>
      </c>
      <c r="AH526" s="36" t="str">
        <f>IFERROR(VLOOKUP($A526,'Odyseja M'!$G$2:$M$15,7,0),"")</f>
        <v/>
      </c>
      <c r="AI526" s="36" t="str">
        <f>IFERROR(VLOOKUP($A526,'Trudy M'!$K$2:$Q$18,7,0),"")</f>
        <v/>
      </c>
      <c r="AJ526" s="14" t="str">
        <f>IFERROR(VLOOKUP($A526,'H52 100 M'!$AC$6:$AI$201,7,0),"")</f>
        <v/>
      </c>
      <c r="AK526" s="14" t="str">
        <f>IFERROR(VLOOKUP($A526,'Azymut Orient M'!$O$2:$U$23,7,0),"")</f>
        <v/>
      </c>
      <c r="AL526" s="14" t="str">
        <f>IFERROR(VLOOKUP($A526,'Masakra TR100 M'!$AB$5:$AH$14,7,0),"")</f>
        <v/>
      </c>
      <c r="AM526" s="501">
        <f>MIN(COUNT(F526:W526)+MIN(COUNT(Z526:AL526)/2,2),6)</f>
        <v>1</v>
      </c>
      <c r="AN526" s="15">
        <f>COUNTIF(F526:W526,"=100")</f>
        <v>0</v>
      </c>
      <c r="AO526" s="15">
        <f>COUNTIF(Z526:AL526,"=50")</f>
        <v>0</v>
      </c>
    </row>
    <row r="527" spans="1:41">
      <c r="A527">
        <v>746</v>
      </c>
      <c r="B527" s="40" t="str">
        <f>VLOOKUP($A527,id!$C:$H,6,0)</f>
        <v>Tomczak Wojciech</v>
      </c>
      <c r="C527" s="40" t="str">
        <f>VLOOKUP($A527,id!$C:$H,4,0)</f>
        <v/>
      </c>
      <c r="D527" s="2">
        <f>IF(E526=E527,D526,ROW(B525))</f>
        <v>525</v>
      </c>
      <c r="E527" s="11">
        <f>LARGE(F527:Y527,1)+LARGE(F527:Y527,2)+IFERROR(LARGE(F527:Y527,3),0)+IFERROR(LARGE(F527:Y527,4),0)+IFERROR(LARGE(F527:Y527,5),0)+IFERROR(LARGE(F527:Y527,6),0)</f>
        <v>19.480519480519479</v>
      </c>
      <c r="F527" s="14"/>
      <c r="G527" s="14"/>
      <c r="H527" s="14"/>
      <c r="I527" s="14"/>
      <c r="J527" s="37"/>
      <c r="K527" s="16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 t="str">
        <f>IFERROR(VLOOKUP($A527,'Masakra TR200 M'!$AN$5:$AT$34,7,0),"")</f>
        <v/>
      </c>
      <c r="X527" s="10">
        <f>IFERROR(LARGE(Z527:AL527,1),0)+IFERROR(LARGE(Z527:AL527,2),0)</f>
        <v>19.480519480519479</v>
      </c>
      <c r="Y527" s="10">
        <f>IFERROR(LARGE(Z527:AL527,3),0)+IFERROR(LARGE(Z527:AL527,4),0)</f>
        <v>0</v>
      </c>
      <c r="Z527" s="14"/>
      <c r="AA527" s="36"/>
      <c r="AB527" s="36"/>
      <c r="AC527" s="14"/>
      <c r="AD527" s="14"/>
      <c r="AE527" s="14"/>
      <c r="AF527" s="36"/>
      <c r="AG527" s="14"/>
      <c r="AH527" s="36"/>
      <c r="AI527" s="36"/>
      <c r="AJ527" s="14"/>
      <c r="AK527" s="14"/>
      <c r="AL527" s="14">
        <f>IFERROR(VLOOKUP($A527,'Masakra TR100 M'!$AB$5:$AH$14,7,0),"")</f>
        <v>19.480519480519479</v>
      </c>
      <c r="AM527" s="501">
        <f>MIN(COUNT(F527:W527)+MIN(COUNT(Z527:AL527)/2,2),6)</f>
        <v>0.5</v>
      </c>
      <c r="AN527" s="15">
        <f>COUNTIF(F527:W527,"=100")</f>
        <v>0</v>
      </c>
      <c r="AO527" s="15">
        <f>COUNTIF(Z527:AL527,"=50")</f>
        <v>0</v>
      </c>
    </row>
    <row r="528" spans="1:41">
      <c r="A528">
        <v>469</v>
      </c>
      <c r="B528" s="40" t="str">
        <f>VLOOKUP($A528,id!$C:$H,6,0)</f>
        <v>FURMAN TOMASZ</v>
      </c>
      <c r="C528" s="40">
        <f>VLOOKUP($A528,id!$C:$H,4,0)</f>
        <v>0</v>
      </c>
      <c r="D528" s="2">
        <f>IF(E527=E528,D527,ROW(B526))</f>
        <v>526</v>
      </c>
      <c r="E528" s="11">
        <f>LARGE(F528:Y528,1)+LARGE(F528:Y528,2)+IFERROR(LARGE(F528:Y528,3),0)+IFERROR(LARGE(F528:Y528,4),0)+IFERROR(LARGE(F528:Y528,5),0)+IFERROR(LARGE(F528:Y528,6),0)</f>
        <v>19.420666666666659</v>
      </c>
      <c r="F528" s="14"/>
      <c r="G528" s="14"/>
      <c r="H528" s="14"/>
      <c r="I528" s="14"/>
      <c r="J528" s="37"/>
      <c r="K528" s="16"/>
      <c r="L528" s="14"/>
      <c r="M528" s="14"/>
      <c r="N528" s="14"/>
      <c r="O528" s="14" t="str">
        <f>IFERROR(VLOOKUP($A528,'Szaga TR150 M'!$J$2:$P$22,7,0),"")</f>
        <v/>
      </c>
      <c r="P528" s="14" t="str">
        <f>IFERROR(VLOOKUP($A528,'Rajd Konwalii M'!$L$2:$R$48,7,0),"")</f>
        <v/>
      </c>
      <c r="Q528" s="14" t="str">
        <f>IFERROR(VLOOKUP($A528,'Korno M'!$BE$1:$BK$53,7,0),"")</f>
        <v/>
      </c>
      <c r="R528" s="14" t="str">
        <f>IFERROR(VLOOKUP($A528,'Abentojra M'!$J$1:$P$48,7,0),"")</f>
        <v/>
      </c>
      <c r="S528" s="14" t="str">
        <f>IFERROR(VLOOKUP($A528,'Mordownik M'!$P$5:$V$54,7,0),"")</f>
        <v/>
      </c>
      <c r="T528" s="14" t="str">
        <f>IFERROR(VLOOKUP($A528,'XI Kompas M'!$M$1:$S$35,7,0),"")</f>
        <v/>
      </c>
      <c r="U528" s="14" t="str">
        <f>IFERROR(VLOOKUP($A528,'H52 200 M'!$AL$6:$AR$102,7,0),"")</f>
        <v/>
      </c>
      <c r="V528" s="14" t="str">
        <f>IFERROR(VLOOKUP($A528,'XII Szago M'!$AH$2:$AN$67,7,0),"")</f>
        <v/>
      </c>
      <c r="W528" s="14" t="str">
        <f>IFERROR(VLOOKUP($A528,'Masakra TR200 M'!$AN$5:$AT$34,7,0),"")</f>
        <v/>
      </c>
      <c r="X528" s="10">
        <f>IFERROR(LARGE(Z528:AL528,1),0)+IFERROR(LARGE(Z528:AL528,2),0)</f>
        <v>19.420666666666659</v>
      </c>
      <c r="Y528" s="10">
        <f>IFERROR(LARGE(Z528:AL528,3),0)+IFERROR(LARGE(Z528:AL528,4),0)</f>
        <v>0</v>
      </c>
      <c r="Z528" s="14"/>
      <c r="AA528" s="36"/>
      <c r="AB528" s="36"/>
      <c r="AC528" s="14"/>
      <c r="AD528" s="14"/>
      <c r="AE528" s="14"/>
      <c r="AF528" s="36">
        <f>IFERROR(VLOOKUP($A528,'Pazur M'!$P$3:$V$29,7,0),"")</f>
        <v>19.420666666666659</v>
      </c>
      <c r="AG528" s="14" t="str">
        <f>IFERROR(VLOOKUP($A528,'Szaga TR100 M'!$J$2:$P$25,7,0),"")</f>
        <v/>
      </c>
      <c r="AH528" s="36" t="str">
        <f>IFERROR(VLOOKUP($A528,'Odyseja M'!$G$2:$M$15,7,0),"")</f>
        <v/>
      </c>
      <c r="AI528" s="36" t="str">
        <f>IFERROR(VLOOKUP($A528,'Trudy M'!$K$2:$Q$18,7,0),"")</f>
        <v/>
      </c>
      <c r="AJ528" s="14" t="str">
        <f>IFERROR(VLOOKUP($A528,'H52 100 M'!$AC$6:$AI$201,7,0),"")</f>
        <v/>
      </c>
      <c r="AK528" s="14" t="str">
        <f>IFERROR(VLOOKUP($A528,'Azymut Orient M'!$O$2:$U$23,7,0),"")</f>
        <v/>
      </c>
      <c r="AL528" s="14" t="str">
        <f>IFERROR(VLOOKUP($A528,'Masakra TR100 M'!$AB$5:$AH$14,7,0),"")</f>
        <v/>
      </c>
      <c r="AM528" s="501">
        <f>MIN(COUNT(F528:W528)+MIN(COUNT(Z528:AL528)/2,2),6)</f>
        <v>0.5</v>
      </c>
      <c r="AN528" s="15">
        <f>COUNTIF(F528:W528,"=100")</f>
        <v>0</v>
      </c>
      <c r="AO528" s="15">
        <f>COUNTIF(Z528:AL528,"=50")</f>
        <v>0</v>
      </c>
    </row>
    <row r="529" spans="1:41">
      <c r="A529">
        <v>458</v>
      </c>
      <c r="B529" s="40" t="str">
        <f>VLOOKUP($A529,id!$C:$H,6,0)</f>
        <v>Damian Sebastian</v>
      </c>
      <c r="C529" s="40">
        <f>VLOOKUP($A529,id!$C:$H,4,0)</f>
        <v>0</v>
      </c>
      <c r="D529" s="2">
        <f>IF(E528=E529,D528,ROW(B527))</f>
        <v>527</v>
      </c>
      <c r="E529" s="11">
        <f>LARGE(F529:Y529,1)+LARGE(F529:Y529,2)+IFERROR(LARGE(F529:Y529,3),0)+IFERROR(LARGE(F529:Y529,4),0)+IFERROR(LARGE(F529:Y529,5),0)+IFERROR(LARGE(F529:Y529,6),0)</f>
        <v>19.31606497130257</v>
      </c>
      <c r="F529" s="14"/>
      <c r="G529" s="14"/>
      <c r="H529" s="14"/>
      <c r="I529" s="14"/>
      <c r="J529" s="37"/>
      <c r="K529" s="16"/>
      <c r="L529" s="14"/>
      <c r="M529" s="14"/>
      <c r="N529" s="14">
        <f>IFERROR(VLOOKUP($A529,'BO M'!$S$4:$Y$46,7,0),"")</f>
        <v>19.31606497130257</v>
      </c>
      <c r="O529" s="14" t="str">
        <f>IFERROR(VLOOKUP($A529,'Szaga TR150 M'!$J$2:$P$22,7,0),"")</f>
        <v/>
      </c>
      <c r="P529" s="14" t="str">
        <f>IFERROR(VLOOKUP($A529,'Rajd Konwalii M'!$L$2:$R$48,7,0),"")</f>
        <v/>
      </c>
      <c r="Q529" s="14" t="str">
        <f>IFERROR(VLOOKUP($A529,'Korno M'!$BE$1:$BK$53,7,0),"")</f>
        <v/>
      </c>
      <c r="R529" s="14" t="str">
        <f>IFERROR(VLOOKUP($A529,'Abentojra M'!$J$1:$P$48,7,0),"")</f>
        <v/>
      </c>
      <c r="S529" s="14" t="str">
        <f>IFERROR(VLOOKUP($A529,'Mordownik M'!$P$5:$V$54,7,0),"")</f>
        <v/>
      </c>
      <c r="T529" s="14" t="str">
        <f>IFERROR(VLOOKUP($A529,'XI Kompas M'!$M$1:$S$35,7,0),"")</f>
        <v/>
      </c>
      <c r="U529" s="14" t="str">
        <f>IFERROR(VLOOKUP($A529,'H52 200 M'!$AL$6:$AR$102,7,0),"")</f>
        <v/>
      </c>
      <c r="V529" s="14" t="str">
        <f>IFERROR(VLOOKUP($A529,'XII Szago M'!$AH$2:$AN$67,7,0),"")</f>
        <v/>
      </c>
      <c r="W529" s="14" t="str">
        <f>IFERROR(VLOOKUP($A529,'Masakra TR200 M'!$AN$5:$AT$34,7,0),"")</f>
        <v/>
      </c>
      <c r="X529" s="10">
        <f>IFERROR(LARGE(Z529:AL529,1),0)+IFERROR(LARGE(Z529:AL529,2),0)</f>
        <v>0</v>
      </c>
      <c r="Y529" s="10">
        <f>IFERROR(LARGE(Z529:AL529,3),0)+IFERROR(LARGE(Z529:AL529,4),0)</f>
        <v>0</v>
      </c>
      <c r="Z529" s="14"/>
      <c r="AA529" s="36"/>
      <c r="AB529" s="36"/>
      <c r="AC529" s="14"/>
      <c r="AD529" s="14"/>
      <c r="AE529" s="14"/>
      <c r="AF529" s="36" t="str">
        <f>IFERROR(VLOOKUP($A529,'Pazur M'!$P$3:$V$29,7,0),"")</f>
        <v/>
      </c>
      <c r="AG529" s="14" t="str">
        <f>IFERROR(VLOOKUP($A529,'Szaga TR100 M'!$J$2:$P$25,7,0),"")</f>
        <v/>
      </c>
      <c r="AH529" s="36" t="str">
        <f>IFERROR(VLOOKUP($A529,'Odyseja M'!$G$2:$M$15,7,0),"")</f>
        <v/>
      </c>
      <c r="AI529" s="36" t="str">
        <f>IFERROR(VLOOKUP($A529,'Trudy M'!$K$2:$Q$18,7,0),"")</f>
        <v/>
      </c>
      <c r="AJ529" s="14" t="str">
        <f>IFERROR(VLOOKUP($A529,'H52 100 M'!$AC$6:$AI$201,7,0),"")</f>
        <v/>
      </c>
      <c r="AK529" s="14" t="str">
        <f>IFERROR(VLOOKUP($A529,'Azymut Orient M'!$O$2:$U$23,7,0),"")</f>
        <v/>
      </c>
      <c r="AL529" s="14" t="str">
        <f>IFERROR(VLOOKUP($A529,'Masakra TR100 M'!$AB$5:$AH$14,7,0),"")</f>
        <v/>
      </c>
      <c r="AM529" s="501">
        <f>MIN(COUNT(F529:W529)+MIN(COUNT(Z529:AL529)/2,2),6)</f>
        <v>1</v>
      </c>
      <c r="AN529" s="15">
        <f>COUNTIF(F529:W529,"=100")</f>
        <v>0</v>
      </c>
      <c r="AO529" s="15">
        <f>COUNTIF(Z529:AL529,"=50")</f>
        <v>0</v>
      </c>
    </row>
    <row r="530" spans="1:41">
      <c r="A530">
        <v>736</v>
      </c>
      <c r="B530" s="40" t="str">
        <f>VLOOKUP($A530,id!$C:$H,6,0)</f>
        <v>Rychlewski Adrian</v>
      </c>
      <c r="C530" s="40" t="str">
        <f>VLOOKUP($A530,id!$C:$H,4,0)</f>
        <v>zButa</v>
      </c>
      <c r="D530" s="2">
        <f>IF(E529=E530,D529,ROW(B528))</f>
        <v>528</v>
      </c>
      <c r="E530" s="11">
        <f>LARGE(F530:Y530,1)+LARGE(F530:Y530,2)+IFERROR(LARGE(F530:Y530,3),0)+IFERROR(LARGE(F530:Y530,4),0)+IFERROR(LARGE(F530:Y530,5),0)+IFERROR(LARGE(F530:Y530,6),0)</f>
        <v>19.052169050813873</v>
      </c>
      <c r="F530" s="14"/>
      <c r="G530" s="14"/>
      <c r="H530" s="14"/>
      <c r="I530" s="14"/>
      <c r="J530" s="37"/>
      <c r="K530" s="16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>
        <f>IFERROR(VLOOKUP($A530,'XII Szago M'!$AH$2:$AN$67,7,0),"")</f>
        <v>19.052169050813873</v>
      </c>
      <c r="W530" s="14" t="str">
        <f>IFERROR(VLOOKUP($A530,'Masakra TR200 M'!$AN$5:$AT$34,7,0),"")</f>
        <v/>
      </c>
      <c r="X530" s="10">
        <f>IFERROR(LARGE(Z530:AL530,1),0)+IFERROR(LARGE(Z530:AL530,2),0)</f>
        <v>0</v>
      </c>
      <c r="Y530" s="10">
        <f>IFERROR(LARGE(Z530:AL530,3),0)+IFERROR(LARGE(Z530:AL530,4),0)</f>
        <v>0</v>
      </c>
      <c r="Z530" s="14"/>
      <c r="AA530" s="36"/>
      <c r="AB530" s="36"/>
      <c r="AC530" s="14"/>
      <c r="AD530" s="14"/>
      <c r="AE530" s="14"/>
      <c r="AF530" s="36"/>
      <c r="AG530" s="14"/>
      <c r="AH530" s="36"/>
      <c r="AI530" s="36"/>
      <c r="AJ530" s="14"/>
      <c r="AK530" s="14" t="str">
        <f>IFERROR(VLOOKUP($A530,'Azymut Orient M'!$O$2:$U$23,7,0),"")</f>
        <v/>
      </c>
      <c r="AL530" s="14" t="str">
        <f>IFERROR(VLOOKUP($A530,'Masakra TR100 M'!$AB$5:$AH$14,7,0),"")</f>
        <v/>
      </c>
      <c r="AM530" s="501">
        <f>MIN(COUNT(F530:W530)+MIN(COUNT(Z530:AL530)/2,2),6)</f>
        <v>1</v>
      </c>
      <c r="AN530" s="15">
        <f>COUNTIF(F530:W530,"=100")</f>
        <v>0</v>
      </c>
      <c r="AO530" s="15">
        <f>COUNTIF(Z530:AL530,"=50")</f>
        <v>0</v>
      </c>
    </row>
    <row r="531" spans="1:41">
      <c r="A531">
        <v>563</v>
      </c>
      <c r="B531" s="40" t="str">
        <f>VLOOKUP($A531,id!$C:$H,6,0)</f>
        <v>Horabik Paweł</v>
      </c>
      <c r="C531" s="40">
        <f>VLOOKUP($A531,id!$C:$H,4,0)</f>
        <v>0</v>
      </c>
      <c r="D531" s="2">
        <f>IF(E530=E531,D530,ROW(B529))</f>
        <v>529</v>
      </c>
      <c r="E531" s="11">
        <f>LARGE(F531:Y531,1)+LARGE(F531:Y531,2)+IFERROR(LARGE(F531:Y531,3),0)+IFERROR(LARGE(F531:Y531,4),0)+IFERROR(LARGE(F531:Y531,5),0)+IFERROR(LARGE(F531:Y531,6),0)</f>
        <v>18.952003280899959</v>
      </c>
      <c r="F531" s="14"/>
      <c r="G531" s="14"/>
      <c r="H531" s="14"/>
      <c r="I531" s="14"/>
      <c r="J531" s="37"/>
      <c r="K531" s="16"/>
      <c r="L531" s="14"/>
      <c r="M531" s="14"/>
      <c r="N531" s="14" t="str">
        <f>IFERROR(VLOOKUP($A531,'BO M'!$S$4:$Y$46,7,0),"")</f>
        <v/>
      </c>
      <c r="O531" s="14" t="str">
        <f>IFERROR(VLOOKUP($A531,'Szaga TR150 M'!$J$2:$P$22,7,0),"")</f>
        <v/>
      </c>
      <c r="P531" s="14" t="str">
        <f>IFERROR(VLOOKUP($A531,'Rajd Konwalii M'!$L$2:$R$48,7,0),"")</f>
        <v/>
      </c>
      <c r="Q531" s="14" t="str">
        <f>IFERROR(VLOOKUP($A531,'Korno M'!$BE$1:$BK$53,7,0),"")</f>
        <v/>
      </c>
      <c r="R531" s="14" t="str">
        <f>IFERROR(VLOOKUP($A531,'Abentojra M'!$J$1:$P$48,7,0),"")</f>
        <v/>
      </c>
      <c r="S531" s="14">
        <f>IFERROR(VLOOKUP($A531,'Mordownik M'!$P$5:$V$54,7,0),"")</f>
        <v>18.952003280899959</v>
      </c>
      <c r="T531" s="14" t="str">
        <f>IFERROR(VLOOKUP($A531,'XI Kompas M'!$M$1:$S$35,7,0),"")</f>
        <v/>
      </c>
      <c r="U531" s="14" t="str">
        <f>IFERROR(VLOOKUP($A531,'H52 200 M'!$AL$6:$AR$102,7,0),"")</f>
        <v/>
      </c>
      <c r="V531" s="14" t="str">
        <f>IFERROR(VLOOKUP($A531,'XII Szago M'!$AH$2:$AN$67,7,0),"")</f>
        <v/>
      </c>
      <c r="W531" s="14" t="str">
        <f>IFERROR(VLOOKUP($A531,'Masakra TR200 M'!$AN$5:$AT$34,7,0),"")</f>
        <v/>
      </c>
      <c r="X531" s="10">
        <f>IFERROR(LARGE(Z531:AL531,1),0)+IFERROR(LARGE(Z531:AL531,2),0)</f>
        <v>0</v>
      </c>
      <c r="Y531" s="10">
        <f>IFERROR(LARGE(Z531:AL531,3),0)+IFERROR(LARGE(Z531:AL531,4),0)</f>
        <v>0</v>
      </c>
      <c r="Z531" s="14"/>
      <c r="AA531" s="36"/>
      <c r="AB531" s="36"/>
      <c r="AC531" s="14"/>
      <c r="AD531" s="14"/>
      <c r="AE531" s="14"/>
      <c r="AF531" s="36" t="str">
        <f>IFERROR(VLOOKUP($A531,'Pazur M'!$P$3:$V$29,7,0),"")</f>
        <v/>
      </c>
      <c r="AG531" s="14" t="str">
        <f>IFERROR(VLOOKUP($A531,'Szaga TR100 M'!$J$2:$P$25,7,0),"")</f>
        <v/>
      </c>
      <c r="AH531" s="36" t="str">
        <f>IFERROR(VLOOKUP($A531,'Odyseja M'!$G$2:$M$15,7,0),"")</f>
        <v/>
      </c>
      <c r="AI531" s="36" t="str">
        <f>IFERROR(VLOOKUP($A531,'Trudy M'!$K$2:$Q$18,7,0),"")</f>
        <v/>
      </c>
      <c r="AJ531" s="14" t="str">
        <f>IFERROR(VLOOKUP($A531,'H52 100 M'!$AC$6:$AI$201,7,0),"")</f>
        <v/>
      </c>
      <c r="AK531" s="14" t="str">
        <f>IFERROR(VLOOKUP($A531,'Azymut Orient M'!$O$2:$U$23,7,0),"")</f>
        <v/>
      </c>
      <c r="AL531" s="14" t="str">
        <f>IFERROR(VLOOKUP($A531,'Masakra TR100 M'!$AB$5:$AH$14,7,0),"")</f>
        <v/>
      </c>
      <c r="AM531" s="501">
        <f>MIN(COUNT(F531:W531)+MIN(COUNT(Z531:AL531)/2,2),6)</f>
        <v>1</v>
      </c>
      <c r="AN531" s="15">
        <f>COUNTIF(F531:W531,"=100")</f>
        <v>0</v>
      </c>
      <c r="AO531" s="15">
        <f>COUNTIF(Z531:AL531,"=50")</f>
        <v>0</v>
      </c>
    </row>
    <row r="532" spans="1:41">
      <c r="A532">
        <v>319</v>
      </c>
      <c r="B532" s="40" t="str">
        <f>VLOOKUP($A532,id!$C:$H,6,0)</f>
        <v>Ciskowski Piotr</v>
      </c>
      <c r="C532" s="40">
        <f>VLOOKUP($A532,id!$C:$H,4,0)</f>
        <v>0</v>
      </c>
      <c r="D532" s="2">
        <f>IF(E531=E532,D531,ROW(B530))</f>
        <v>530</v>
      </c>
      <c r="E532" s="11">
        <f>LARGE(F532:Y532,1)+LARGE(F532:Y532,2)+IFERROR(LARGE(F532:Y532,3),0)+IFERROR(LARGE(F532:Y532,4),0)+IFERROR(LARGE(F532:Y532,5),0)+IFERROR(LARGE(F532:Y532,6),0)</f>
        <v>18.837023785762248</v>
      </c>
      <c r="F532" s="14"/>
      <c r="G532" s="14" t="str">
        <f>IFERROR(VLOOKUP($A532,'Złoto M'!AO:AU,7,0),"")</f>
        <v/>
      </c>
      <c r="H532" s="14" t="str">
        <f>IFERROR(VLOOKUP($A532,'H51 200 M'!$AL$6:$AS$99,7,0),"")</f>
        <v/>
      </c>
      <c r="I532" s="14" t="str">
        <f>IFERROR(VLOOKUP($A532,'Dymno M'!$BD$3:$BJ$49,7,0),"")</f>
        <v/>
      </c>
      <c r="J532" s="37" t="str">
        <f>IFERROR(VLOOKUP($A532,'X Kompas M'!$L$2:$R$29,7,0),"")</f>
        <v/>
      </c>
      <c r="K532" s="16" t="str">
        <f>IFERROR(VLOOKUP($A532,'Dukty M'!$BH$2:$BN$42,7,0),"")</f>
        <v/>
      </c>
      <c r="L532" s="14" t="str">
        <f>IFERROR(VLOOKUP($A532,'Tropy M'!$O$2:$U$49,7,0),"")</f>
        <v/>
      </c>
      <c r="M532" s="14" t="str">
        <f>IFERROR(VLOOKUP($A532,'Grassor TR300 M'!$CR$4:$CX$37,7,0),"")</f>
        <v/>
      </c>
      <c r="N532" s="14" t="str">
        <f>IFERROR(VLOOKUP($A532,'BO M'!$S$4:$Y$46,7,0),"")</f>
        <v/>
      </c>
      <c r="O532" s="14" t="str">
        <f>IFERROR(VLOOKUP($A532,'Szaga TR150 M'!$J$2:$P$22,7,0),"")</f>
        <v/>
      </c>
      <c r="P532" s="14" t="str">
        <f>IFERROR(VLOOKUP($A532,'Rajd Konwalii M'!$L$2:$R$48,7,0),"")</f>
        <v/>
      </c>
      <c r="Q532" s="14" t="str">
        <f>IFERROR(VLOOKUP($A532,'Korno M'!$BE$1:$BK$53,7,0),"")</f>
        <v/>
      </c>
      <c r="R532" s="14" t="str">
        <f>IFERROR(VLOOKUP($A532,'Abentojra M'!$J$1:$P$48,7,0),"")</f>
        <v/>
      </c>
      <c r="S532" s="14" t="str">
        <f>IFERROR(VLOOKUP($A532,'Mordownik M'!$P$5:$V$54,7,0),"")</f>
        <v/>
      </c>
      <c r="T532" s="14" t="str">
        <f>IFERROR(VLOOKUP($A532,'XI Kompas M'!$M$1:$S$35,7,0),"")</f>
        <v/>
      </c>
      <c r="U532" s="14" t="str">
        <f>IFERROR(VLOOKUP($A532,'H52 200 M'!$AL$6:$AR$102,7,0),"")</f>
        <v/>
      </c>
      <c r="V532" s="14" t="str">
        <f>IFERROR(VLOOKUP($A532,'XII Szago M'!$AH$2:$AN$67,7,0),"")</f>
        <v/>
      </c>
      <c r="W532" s="14" t="str">
        <f>IFERROR(VLOOKUP($A532,'Masakra TR200 M'!$AN$5:$AT$34,7,0),"")</f>
        <v/>
      </c>
      <c r="X532" s="10">
        <f>IFERROR(LARGE(Z532:AL532,1),0)+IFERROR(LARGE(Z532:AL532,2),0)</f>
        <v>18.837023785762248</v>
      </c>
      <c r="Y532" s="10">
        <f>IFERROR(LARGE(Z532:AL532,3),0)+IFERROR(LARGE(Z532:AL532,4),0)</f>
        <v>0</v>
      </c>
      <c r="Z532" s="14" t="str">
        <f>IFERROR(VLOOKUP(A532,'Wiosenne 360 M'!$L$2:$R$18,7,0),"")</f>
        <v/>
      </c>
      <c r="AA532" s="36"/>
      <c r="AB532" s="36"/>
      <c r="AC532" s="14">
        <f>IFERROR(VLOOKUP($A532,'H51 100 M'!$AC$6:$AJ$153,7,0),"")</f>
        <v>9.9527737574417152</v>
      </c>
      <c r="AD532" s="14" t="str">
        <f>IFERROR(VLOOKUP($A532,'Harce M'!$K$6:$Q$26,7,0),"")</f>
        <v/>
      </c>
      <c r="AE532" s="14" t="str">
        <f>IFERROR(VLOOKUP($A532,'Grassor TR150 M'!$BL$4:$BR$10,7,0),"")</f>
        <v/>
      </c>
      <c r="AF532" s="36" t="str">
        <f>IFERROR(VLOOKUP($A532,'Pazur M'!$P$3:$V$29,7,0),"")</f>
        <v/>
      </c>
      <c r="AG532" s="14" t="str">
        <f>IFERROR(VLOOKUP($A532,'Szaga TR100 M'!$J$2:$P$25,7,0),"")</f>
        <v/>
      </c>
      <c r="AH532" s="36" t="str">
        <f>IFERROR(VLOOKUP($A532,'Odyseja M'!$G$2:$M$15,7,0),"")</f>
        <v/>
      </c>
      <c r="AI532" s="36" t="str">
        <f>IFERROR(VLOOKUP($A532,'Trudy M'!$K$2:$Q$18,7,0),"")</f>
        <v/>
      </c>
      <c r="AJ532" s="14">
        <f>IFERROR(VLOOKUP($A532,'H52 100 M'!$AC$6:$AI$201,7,0),"")</f>
        <v>8.8842500283205315</v>
      </c>
      <c r="AK532" s="14" t="str">
        <f>IFERROR(VLOOKUP($A532,'Azymut Orient M'!$O$2:$U$23,7,0),"")</f>
        <v/>
      </c>
      <c r="AL532" s="14" t="str">
        <f>IFERROR(VLOOKUP($A532,'Masakra TR100 M'!$AB$5:$AH$14,7,0),"")</f>
        <v/>
      </c>
      <c r="AM532" s="501">
        <f>MIN(COUNT(F532:W532)+MIN(COUNT(Z532:AL532)/2,2),6)</f>
        <v>1</v>
      </c>
      <c r="AN532" s="15">
        <f>COUNTIF(F532:W532,"=100")</f>
        <v>0</v>
      </c>
      <c r="AO532" s="15">
        <f>COUNTIF(Z532:AL532,"=50")</f>
        <v>0</v>
      </c>
    </row>
    <row r="533" spans="1:41">
      <c r="A533">
        <v>408</v>
      </c>
      <c r="B533" s="40" t="str">
        <f>VLOOKUP($A533,id!$C:$H,6,0)</f>
        <v>Puka Hubert</v>
      </c>
      <c r="C533" s="40" t="str">
        <f>VLOOKUP($A533,id!$C:$H,4,0)</f>
        <v>Rajd Dolnego Sanu</v>
      </c>
      <c r="D533" s="2">
        <f>IF(E532=E533,D532,ROW(B531))</f>
        <v>531</v>
      </c>
      <c r="E533" s="11">
        <f>LARGE(F533:Y533,1)+LARGE(F533:Y533,2)+IFERROR(LARGE(F533:Y533,3),0)+IFERROR(LARGE(F533:Y533,4),0)+IFERROR(LARGE(F533:Y533,5),0)+IFERROR(LARGE(F533:Y533,6),0)</f>
        <v>18.560606060606066</v>
      </c>
      <c r="F533" s="14"/>
      <c r="G533" s="14"/>
      <c r="H533" s="14"/>
      <c r="I533" s="14"/>
      <c r="J533" s="37" t="str">
        <f>IFERROR(VLOOKUP($A533,'X Kompas M'!$L$2:$R$29,7,0),"")</f>
        <v/>
      </c>
      <c r="K533" s="16" t="str">
        <f>IFERROR(VLOOKUP($A533,'Dukty M'!$BH$2:$BN$42,7,0),"")</f>
        <v/>
      </c>
      <c r="L533" s="14" t="str">
        <f>IFERROR(VLOOKUP($A533,'Tropy M'!$O$2:$U$49,7,0),"")</f>
        <v/>
      </c>
      <c r="M533" s="14" t="str">
        <f>IFERROR(VLOOKUP($A533,'Grassor TR300 M'!$CR$4:$CX$37,7,0),"")</f>
        <v/>
      </c>
      <c r="N533" s="14" t="str">
        <f>IFERROR(VLOOKUP($A533,'BO M'!$S$4:$Y$46,7,0),"")</f>
        <v/>
      </c>
      <c r="O533" s="14" t="str">
        <f>IFERROR(VLOOKUP($A533,'Szaga TR150 M'!$J$2:$P$22,7,0),"")</f>
        <v/>
      </c>
      <c r="P533" s="14" t="str">
        <f>IFERROR(VLOOKUP($A533,'Rajd Konwalii M'!$L$2:$R$48,7,0),"")</f>
        <v/>
      </c>
      <c r="Q533" s="14" t="str">
        <f>IFERROR(VLOOKUP($A533,'Korno M'!$BE$1:$BK$53,7,0),"")</f>
        <v/>
      </c>
      <c r="R533" s="14" t="str">
        <f>IFERROR(VLOOKUP($A533,'Abentojra M'!$J$1:$P$48,7,0),"")</f>
        <v/>
      </c>
      <c r="S533" s="14" t="str">
        <f>IFERROR(VLOOKUP($A533,'Mordownik M'!$P$5:$V$54,7,0),"")</f>
        <v/>
      </c>
      <c r="T533" s="14" t="str">
        <f>IFERROR(VLOOKUP($A533,'XI Kompas M'!$M$1:$S$35,7,0),"")</f>
        <v/>
      </c>
      <c r="U533" s="14" t="str">
        <f>IFERROR(VLOOKUP($A533,'H52 200 M'!$AL$6:$AR$102,7,0),"")</f>
        <v/>
      </c>
      <c r="V533" s="14" t="str">
        <f>IFERROR(VLOOKUP($A533,'XII Szago M'!$AH$2:$AN$67,7,0),"")</f>
        <v/>
      </c>
      <c r="W533" s="14" t="str">
        <f>IFERROR(VLOOKUP($A533,'Masakra TR200 M'!$AN$5:$AT$34,7,0),"")</f>
        <v/>
      </c>
      <c r="X533" s="10">
        <f>IFERROR(LARGE(Z533:AL533,1),0)+IFERROR(LARGE(Z533:AL533,2),0)</f>
        <v>18.560606060606066</v>
      </c>
      <c r="Y533" s="10">
        <f>IFERROR(LARGE(Z533:AL533,3),0)+IFERROR(LARGE(Z533:AL533,4),0)</f>
        <v>0</v>
      </c>
      <c r="Z533" s="14"/>
      <c r="AA533" s="36"/>
      <c r="AB533" s="36"/>
      <c r="AC533" s="14"/>
      <c r="AD533" s="14">
        <f>IFERROR(VLOOKUP($A533,'Harce M'!$K$6:$Q$26,7,0),"")</f>
        <v>18.560606060606066</v>
      </c>
      <c r="AE533" s="14" t="str">
        <f>IFERROR(VLOOKUP($A533,'Grassor TR150 M'!$BL$4:$BR$10,7,0),"")</f>
        <v/>
      </c>
      <c r="AF533" s="36" t="str">
        <f>IFERROR(VLOOKUP($A533,'Pazur M'!$P$3:$V$29,7,0),"")</f>
        <v/>
      </c>
      <c r="AG533" s="14" t="str">
        <f>IFERROR(VLOOKUP($A533,'Szaga TR100 M'!$J$2:$P$25,7,0),"")</f>
        <v/>
      </c>
      <c r="AH533" s="36" t="str">
        <f>IFERROR(VLOOKUP($A533,'Odyseja M'!$G$2:$M$15,7,0),"")</f>
        <v/>
      </c>
      <c r="AI533" s="36" t="str">
        <f>IFERROR(VLOOKUP($A533,'Trudy M'!$K$2:$Q$18,7,0),"")</f>
        <v/>
      </c>
      <c r="AJ533" s="14" t="str">
        <f>IFERROR(VLOOKUP($A533,'H52 100 M'!$AC$6:$AI$201,7,0),"")</f>
        <v/>
      </c>
      <c r="AK533" s="14" t="str">
        <f>IFERROR(VLOOKUP($A533,'Azymut Orient M'!$O$2:$U$23,7,0),"")</f>
        <v/>
      </c>
      <c r="AL533" s="14" t="str">
        <f>IFERROR(VLOOKUP($A533,'Masakra TR100 M'!$AB$5:$AH$14,7,0),"")</f>
        <v/>
      </c>
      <c r="AM533" s="501">
        <f>MIN(COUNT(F533:W533)+MIN(COUNT(Z533:AL533)/2,2),6)</f>
        <v>0.5</v>
      </c>
      <c r="AN533" s="15">
        <f>COUNTIF(F533:W533,"=100")</f>
        <v>0</v>
      </c>
      <c r="AO533" s="15">
        <f>COUNTIF(Z533:AL533,"=50")</f>
        <v>0</v>
      </c>
    </row>
    <row r="534" spans="1:41">
      <c r="A534">
        <v>305</v>
      </c>
      <c r="B534" s="40" t="str">
        <f>VLOOKUP($A534,id!$C:$H,6,0)</f>
        <v>Nadolny Lech</v>
      </c>
      <c r="C534" s="40" t="str">
        <f>VLOOKUP($A534,id!$C:$H,4,0)</f>
        <v>SOPOT_54</v>
      </c>
      <c r="D534" s="2">
        <f>IF(E533=E534,D533,ROW(B532))</f>
        <v>532</v>
      </c>
      <c r="E534" s="11">
        <f>LARGE(F534:Y534,1)+LARGE(F534:Y534,2)+IFERROR(LARGE(F534:Y534,3),0)+IFERROR(LARGE(F534:Y534,4),0)+IFERROR(LARGE(F534:Y534,5),0)+IFERROR(LARGE(F534:Y534,6),0)</f>
        <v>18.558272073233589</v>
      </c>
      <c r="F534" s="14"/>
      <c r="G534" s="14" t="str">
        <f>IFERROR(VLOOKUP($A534,'Złoto M'!AO:AU,7,0),"")</f>
        <v/>
      </c>
      <c r="H534" s="14" t="str">
        <f>IFERROR(VLOOKUP($A534,'H51 200 M'!$AL$6:$AS$99,7,0),"")</f>
        <v/>
      </c>
      <c r="I534" s="14" t="str">
        <f>IFERROR(VLOOKUP($A534,'Dymno M'!$BD$3:$BJ$49,7,0),"")</f>
        <v/>
      </c>
      <c r="J534" s="37" t="str">
        <f>IFERROR(VLOOKUP($A534,'X Kompas M'!$L$2:$R$29,7,0),"")</f>
        <v/>
      </c>
      <c r="K534" s="16" t="str">
        <f>IFERROR(VLOOKUP($A534,'Dukty M'!$BH$2:$BN$42,7,0),"")</f>
        <v/>
      </c>
      <c r="L534" s="14" t="str">
        <f>IFERROR(VLOOKUP($A534,'Tropy M'!$O$2:$U$49,7,0),"")</f>
        <v/>
      </c>
      <c r="M534" s="14" t="str">
        <f>IFERROR(VLOOKUP($A534,'Grassor TR300 M'!$CR$4:$CX$37,7,0),"")</f>
        <v/>
      </c>
      <c r="N534" s="14" t="str">
        <f>IFERROR(VLOOKUP($A534,'BO M'!$S$4:$Y$46,7,0),"")</f>
        <v/>
      </c>
      <c r="O534" s="14" t="str">
        <f>IFERROR(VLOOKUP($A534,'Szaga TR150 M'!$J$2:$P$22,7,0),"")</f>
        <v/>
      </c>
      <c r="P534" s="14" t="str">
        <f>IFERROR(VLOOKUP($A534,'Rajd Konwalii M'!$L$2:$R$48,7,0),"")</f>
        <v/>
      </c>
      <c r="Q534" s="14" t="str">
        <f>IFERROR(VLOOKUP($A534,'Korno M'!$BE$1:$BK$53,7,0),"")</f>
        <v/>
      </c>
      <c r="R534" s="14" t="str">
        <f>IFERROR(VLOOKUP($A534,'Abentojra M'!$J$1:$P$48,7,0),"")</f>
        <v/>
      </c>
      <c r="S534" s="14" t="str">
        <f>IFERROR(VLOOKUP($A534,'Mordownik M'!$P$5:$V$54,7,0),"")</f>
        <v/>
      </c>
      <c r="T534" s="14" t="str">
        <f>IFERROR(VLOOKUP($A534,'XI Kompas M'!$M$1:$S$35,7,0),"")</f>
        <v/>
      </c>
      <c r="U534" s="14" t="str">
        <f>IFERROR(VLOOKUP($A534,'H52 200 M'!$AL$6:$AR$102,7,0),"")</f>
        <v/>
      </c>
      <c r="V534" s="14" t="str">
        <f>IFERROR(VLOOKUP($A534,'XII Szago M'!$AH$2:$AN$67,7,0),"")</f>
        <v/>
      </c>
      <c r="W534" s="14" t="str">
        <f>IFERROR(VLOOKUP($A534,'Masakra TR200 M'!$AN$5:$AT$34,7,0),"")</f>
        <v/>
      </c>
      <c r="X534" s="10">
        <f>IFERROR(LARGE(Z534:AL534,1),0)+IFERROR(LARGE(Z534:AL534,2),0)</f>
        <v>18.558272073233589</v>
      </c>
      <c r="Y534" s="10">
        <f>IFERROR(LARGE(Z534:AL534,3),0)+IFERROR(LARGE(Z534:AL534,4),0)</f>
        <v>0</v>
      </c>
      <c r="Z534" s="14" t="str">
        <f>IFERROR(VLOOKUP(A534,'Wiosenne 360 M'!$L$2:$R$18,7,0),"")</f>
        <v/>
      </c>
      <c r="AA534" s="36"/>
      <c r="AB534" s="36"/>
      <c r="AC534" s="14">
        <f>IFERROR(VLOOKUP($A534,'H51 100 M'!$AC$6:$AJ$153,7,0),"")</f>
        <v>12.077253725363608</v>
      </c>
      <c r="AD534" s="14" t="str">
        <f>IFERROR(VLOOKUP($A534,'Harce M'!$K$6:$Q$26,7,0),"")</f>
        <v/>
      </c>
      <c r="AE534" s="14" t="str">
        <f>IFERROR(VLOOKUP($A534,'Grassor TR150 M'!$BL$4:$BR$10,7,0),"")</f>
        <v/>
      </c>
      <c r="AF534" s="36" t="str">
        <f>IFERROR(VLOOKUP($A534,'Pazur M'!$P$3:$V$29,7,0),"")</f>
        <v/>
      </c>
      <c r="AG534" s="14" t="str">
        <f>IFERROR(VLOOKUP($A534,'Szaga TR100 M'!$J$2:$P$25,7,0),"")</f>
        <v/>
      </c>
      <c r="AH534" s="36" t="str">
        <f>IFERROR(VLOOKUP($A534,'Odyseja M'!$G$2:$M$15,7,0),"")</f>
        <v/>
      </c>
      <c r="AI534" s="36" t="str">
        <f>IFERROR(VLOOKUP($A534,'Trudy M'!$K$2:$Q$18,7,0),"")</f>
        <v/>
      </c>
      <c r="AJ534" s="14">
        <f>IFERROR(VLOOKUP($A534,'H52 100 M'!$AC$6:$AI$201,7,0),"")</f>
        <v>6.4810183478699805</v>
      </c>
      <c r="AK534" s="14" t="str">
        <f>IFERROR(VLOOKUP($A534,'Azymut Orient M'!$O$2:$U$23,7,0),"")</f>
        <v/>
      </c>
      <c r="AL534" s="14" t="str">
        <f>IFERROR(VLOOKUP($A534,'Masakra TR100 M'!$AB$5:$AH$14,7,0),"")</f>
        <v/>
      </c>
      <c r="AM534" s="501">
        <f>MIN(COUNT(F534:W534)+MIN(COUNT(Z534:AL534)/2,2),6)</f>
        <v>1</v>
      </c>
      <c r="AN534" s="15">
        <f>COUNTIF(F534:W534,"=100")</f>
        <v>0</v>
      </c>
      <c r="AO534" s="15">
        <f>COUNTIF(Z534:AL534,"=50")</f>
        <v>0</v>
      </c>
    </row>
    <row r="535" spans="1:41">
      <c r="A535">
        <v>278</v>
      </c>
      <c r="B535" s="40" t="str">
        <f>VLOOKUP($A535,id!$C:$H,6,0)</f>
        <v>Knitter Jakub</v>
      </c>
      <c r="C535" s="40" t="str">
        <f>VLOOKUP($A535,id!$C:$H,4,0)</f>
        <v>Wild Snakes</v>
      </c>
      <c r="D535" s="2">
        <f>IF(E534=E535,D534,ROW(B533))</f>
        <v>533</v>
      </c>
      <c r="E535" s="11">
        <f>LARGE(F535:Y535,1)+LARGE(F535:Y535,2)+IFERROR(LARGE(F535:Y535,3),0)+IFERROR(LARGE(F535:Y535,4),0)+IFERROR(LARGE(F535:Y535,5),0)+IFERROR(LARGE(F535:Y535,6),0)</f>
        <v>18.446752029935062</v>
      </c>
      <c r="F535" s="14"/>
      <c r="G535" s="14" t="str">
        <f>IFERROR(VLOOKUP($A535,'Złoto M'!AO:AU,7,0),"")</f>
        <v/>
      </c>
      <c r="H535" s="14" t="str">
        <f>IFERROR(VLOOKUP($A535,'H51 200 M'!$AL$6:$AS$99,7,0),"")</f>
        <v/>
      </c>
      <c r="I535" s="14" t="str">
        <f>IFERROR(VLOOKUP($A535,'Dymno M'!$BD$3:$BJ$49,7,0),"")</f>
        <v/>
      </c>
      <c r="J535" s="37" t="str">
        <f>IFERROR(VLOOKUP($A535,'X Kompas M'!$L$2:$R$29,7,0),"")</f>
        <v/>
      </c>
      <c r="K535" s="16" t="str">
        <f>IFERROR(VLOOKUP($A535,'Dukty M'!$BH$2:$BN$42,7,0),"")</f>
        <v/>
      </c>
      <c r="L535" s="14" t="str">
        <f>IFERROR(VLOOKUP($A535,'Tropy M'!$O$2:$U$49,7,0),"")</f>
        <v/>
      </c>
      <c r="M535" s="14" t="str">
        <f>IFERROR(VLOOKUP($A535,'Grassor TR300 M'!$CR$4:$CX$37,7,0),"")</f>
        <v/>
      </c>
      <c r="N535" s="14" t="str">
        <f>IFERROR(VLOOKUP($A535,'BO M'!$S$4:$Y$46,7,0),"")</f>
        <v/>
      </c>
      <c r="O535" s="14" t="str">
        <f>IFERROR(VLOOKUP($A535,'Szaga TR150 M'!$J$2:$P$22,7,0),"")</f>
        <v/>
      </c>
      <c r="P535" s="14" t="str">
        <f>IFERROR(VLOOKUP($A535,'Rajd Konwalii M'!$L$2:$R$48,7,0),"")</f>
        <v/>
      </c>
      <c r="Q535" s="14" t="str">
        <f>IFERROR(VLOOKUP($A535,'Korno M'!$BE$1:$BK$53,7,0),"")</f>
        <v/>
      </c>
      <c r="R535" s="14" t="str">
        <f>IFERROR(VLOOKUP($A535,'Abentojra M'!$J$1:$P$48,7,0),"")</f>
        <v/>
      </c>
      <c r="S535" s="14" t="str">
        <f>IFERROR(VLOOKUP($A535,'Mordownik M'!$P$5:$V$54,7,0),"")</f>
        <v/>
      </c>
      <c r="T535" s="14" t="str">
        <f>IFERROR(VLOOKUP($A535,'XI Kompas M'!$M$1:$S$35,7,0),"")</f>
        <v/>
      </c>
      <c r="U535" s="14" t="str">
        <f>IFERROR(VLOOKUP($A535,'H52 200 M'!$AL$6:$AR$102,7,0),"")</f>
        <v/>
      </c>
      <c r="V535" s="14" t="str">
        <f>IFERROR(VLOOKUP($A535,'XII Szago M'!$AH$2:$AN$67,7,0),"")</f>
        <v/>
      </c>
      <c r="W535" s="14" t="str">
        <f>IFERROR(VLOOKUP($A535,'Masakra TR200 M'!$AN$5:$AT$34,7,0),"")</f>
        <v/>
      </c>
      <c r="X535" s="10">
        <f>IFERROR(LARGE(Z535:AL535,1),0)+IFERROR(LARGE(Z535:AL535,2),0)</f>
        <v>18.446752029935062</v>
      </c>
      <c r="Y535" s="10">
        <f>IFERROR(LARGE(Z535:AL535,3),0)+IFERROR(LARGE(Z535:AL535,4),0)</f>
        <v>0</v>
      </c>
      <c r="Z535" s="14" t="str">
        <f>IFERROR(VLOOKUP(A535,'Wiosenne 360 M'!$L$2:$R$18,7,0),"")</f>
        <v/>
      </c>
      <c r="AA535" s="36"/>
      <c r="AB535" s="36"/>
      <c r="AC535" s="14">
        <f>IFERROR(VLOOKUP($A535,'H51 100 M'!$AC$6:$AJ$153,7,0),"")</f>
        <v>18.446752029935062</v>
      </c>
      <c r="AD535" s="14" t="str">
        <f>IFERROR(VLOOKUP($A535,'Harce M'!$K$6:$Q$26,7,0),"")</f>
        <v/>
      </c>
      <c r="AE535" s="14" t="str">
        <f>IFERROR(VLOOKUP($A535,'Grassor TR150 M'!$BL$4:$BR$10,7,0),"")</f>
        <v/>
      </c>
      <c r="AF535" s="36" t="str">
        <f>IFERROR(VLOOKUP($A535,'Pazur M'!$P$3:$V$29,7,0),"")</f>
        <v/>
      </c>
      <c r="AG535" s="14" t="str">
        <f>IFERROR(VLOOKUP($A535,'Szaga TR100 M'!$J$2:$P$25,7,0),"")</f>
        <v/>
      </c>
      <c r="AH535" s="36" t="str">
        <f>IFERROR(VLOOKUP($A535,'Odyseja M'!$G$2:$M$15,7,0),"")</f>
        <v/>
      </c>
      <c r="AI535" s="36" t="str">
        <f>IFERROR(VLOOKUP($A535,'Trudy M'!$K$2:$Q$18,7,0),"")</f>
        <v/>
      </c>
      <c r="AJ535" s="14" t="str">
        <f>IFERROR(VLOOKUP($A535,'H52 100 M'!$AC$6:$AI$201,7,0),"")</f>
        <v/>
      </c>
      <c r="AK535" s="14" t="str">
        <f>IFERROR(VLOOKUP($A535,'Azymut Orient M'!$O$2:$U$23,7,0),"")</f>
        <v/>
      </c>
      <c r="AL535" s="14" t="str">
        <f>IFERROR(VLOOKUP($A535,'Masakra TR100 M'!$AB$5:$AH$14,7,0),"")</f>
        <v/>
      </c>
      <c r="AM535" s="501">
        <f>MIN(COUNT(F535:W535)+MIN(COUNT(Z535:AL535)/2,2),6)</f>
        <v>0.5</v>
      </c>
      <c r="AN535" s="15">
        <f>COUNTIF(F535:W535,"=100")</f>
        <v>0</v>
      </c>
      <c r="AO535" s="15">
        <f>COUNTIF(Z535:AL535,"=50")</f>
        <v>0</v>
      </c>
    </row>
    <row r="536" spans="1:41">
      <c r="A536">
        <v>499</v>
      </c>
      <c r="B536" s="40" t="str">
        <f>VLOOKUP($A536,id!$C:$H,6,0)</f>
        <v>Cieślak Radek</v>
      </c>
      <c r="C536" s="40" t="str">
        <f>VLOOKUP($A536,id!$C:$H,4,0)</f>
        <v>Drużyna Szpiku</v>
      </c>
      <c r="D536" s="2">
        <f>IF(E535=E536,D535,ROW(B534))</f>
        <v>534</v>
      </c>
      <c r="E536" s="11">
        <f>LARGE(F536:Y536,1)+LARGE(F536:Y536,2)+IFERROR(LARGE(F536:Y536,3),0)+IFERROR(LARGE(F536:Y536,4),0)+IFERROR(LARGE(F536:Y536,5),0)+IFERROR(LARGE(F536:Y536,6),0)</f>
        <v>18.427902772577827</v>
      </c>
      <c r="F536" s="14"/>
      <c r="G536" s="14"/>
      <c r="H536" s="14"/>
      <c r="I536" s="14"/>
      <c r="J536" s="37"/>
      <c r="K536" s="16"/>
      <c r="L536" s="14"/>
      <c r="M536" s="14"/>
      <c r="N536" s="14"/>
      <c r="O536" s="14"/>
      <c r="P536" s="14">
        <f>IFERROR(VLOOKUP($A536,'Rajd Konwalii M'!$L$2:$R$48,7,0),"")</f>
        <v>18.427902772577827</v>
      </c>
      <c r="Q536" s="14" t="str">
        <f>IFERROR(VLOOKUP($A536,'Korno M'!$BE$1:$BK$53,7,0),"")</f>
        <v/>
      </c>
      <c r="R536" s="14" t="str">
        <f>IFERROR(VLOOKUP($A536,'Abentojra M'!$J$1:$P$48,7,0),"")</f>
        <v/>
      </c>
      <c r="S536" s="14" t="str">
        <f>IFERROR(VLOOKUP($A536,'Mordownik M'!$P$5:$V$54,7,0),"")</f>
        <v/>
      </c>
      <c r="T536" s="14" t="str">
        <f>IFERROR(VLOOKUP($A536,'XI Kompas M'!$M$1:$S$35,7,0),"")</f>
        <v/>
      </c>
      <c r="U536" s="14" t="str">
        <f>IFERROR(VLOOKUP($A536,'H52 200 M'!$AL$6:$AR$102,7,0),"")</f>
        <v/>
      </c>
      <c r="V536" s="14" t="str">
        <f>IFERROR(VLOOKUP($A536,'XII Szago M'!$AH$2:$AN$67,7,0),"")</f>
        <v/>
      </c>
      <c r="W536" s="14" t="str">
        <f>IFERROR(VLOOKUP($A536,'Masakra TR200 M'!$AN$5:$AT$34,7,0),"")</f>
        <v/>
      </c>
      <c r="X536" s="10">
        <f>IFERROR(LARGE(Z536:AL536,1),0)+IFERROR(LARGE(Z536:AL536,2),0)</f>
        <v>0</v>
      </c>
      <c r="Y536" s="10">
        <f>IFERROR(LARGE(Z536:AL536,3),0)+IFERROR(LARGE(Z536:AL536,4),0)</f>
        <v>0</v>
      </c>
      <c r="Z536" s="14"/>
      <c r="AA536" s="36"/>
      <c r="AB536" s="36"/>
      <c r="AC536" s="14"/>
      <c r="AD536" s="14"/>
      <c r="AE536" s="14"/>
      <c r="AF536" s="36"/>
      <c r="AG536" s="14"/>
      <c r="AH536" s="36" t="str">
        <f>IFERROR(VLOOKUP($A536,'Odyseja M'!$G$2:$M$15,7,0),"")</f>
        <v/>
      </c>
      <c r="AI536" s="36" t="str">
        <f>IFERROR(VLOOKUP($A536,'Trudy M'!$K$2:$Q$18,7,0),"")</f>
        <v/>
      </c>
      <c r="AJ536" s="14" t="str">
        <f>IFERROR(VLOOKUP($A536,'H52 100 M'!$AC$6:$AI$201,7,0),"")</f>
        <v/>
      </c>
      <c r="AK536" s="14" t="str">
        <f>IFERROR(VLOOKUP($A536,'Azymut Orient M'!$O$2:$U$23,7,0),"")</f>
        <v/>
      </c>
      <c r="AL536" s="14" t="str">
        <f>IFERROR(VLOOKUP($A536,'Masakra TR100 M'!$AB$5:$AH$14,7,0),"")</f>
        <v/>
      </c>
      <c r="AM536" s="501">
        <f>MIN(COUNT(F536:W536)+MIN(COUNT(Z536:AL536)/2,2),6)</f>
        <v>1</v>
      </c>
      <c r="AN536" s="15">
        <f>COUNTIF(F536:W536,"=100")</f>
        <v>0</v>
      </c>
      <c r="AO536" s="15">
        <f>COUNTIF(Z536:AL536,"=50")</f>
        <v>0</v>
      </c>
    </row>
    <row r="537" spans="1:41">
      <c r="A537">
        <v>279</v>
      </c>
      <c r="B537" s="40" t="str">
        <f>VLOOKUP($A537,id!$C:$H,6,0)</f>
        <v>Pelichowski Damian</v>
      </c>
      <c r="C537" s="40" t="str">
        <f>VLOOKUP($A537,id!$C:$H,4,0)</f>
        <v>Bejbol Team</v>
      </c>
      <c r="D537" s="2">
        <f>IF(E536=E537,D536,ROW(B535))</f>
        <v>535</v>
      </c>
      <c r="E537" s="11">
        <f>LARGE(F537:Y537,1)+LARGE(F537:Y537,2)+IFERROR(LARGE(F537:Y537,3),0)+IFERROR(LARGE(F537:Y537,4),0)+IFERROR(LARGE(F537:Y537,5),0)+IFERROR(LARGE(F537:Y537,6),0)</f>
        <v>18.338397447374284</v>
      </c>
      <c r="F537" s="14"/>
      <c r="G537" s="14" t="str">
        <f>IFERROR(VLOOKUP($A537,'Złoto M'!AO:AU,7,0),"")</f>
        <v/>
      </c>
      <c r="H537" s="14" t="str">
        <f>IFERROR(VLOOKUP($A537,'H51 200 M'!$AL$6:$AS$99,7,0),"")</f>
        <v/>
      </c>
      <c r="I537" s="14" t="str">
        <f>IFERROR(VLOOKUP($A537,'Dymno M'!$BD$3:$BJ$49,7,0),"")</f>
        <v/>
      </c>
      <c r="J537" s="37" t="str">
        <f>IFERROR(VLOOKUP($A537,'X Kompas M'!$L$2:$R$29,7,0),"")</f>
        <v/>
      </c>
      <c r="K537" s="16" t="str">
        <f>IFERROR(VLOOKUP($A537,'Dukty M'!$BH$2:$BN$42,7,0),"")</f>
        <v/>
      </c>
      <c r="L537" s="14" t="str">
        <f>IFERROR(VLOOKUP($A537,'Tropy M'!$O$2:$U$49,7,0),"")</f>
        <v/>
      </c>
      <c r="M537" s="14" t="str">
        <f>IFERROR(VLOOKUP($A537,'Grassor TR300 M'!$CR$4:$CX$37,7,0),"")</f>
        <v/>
      </c>
      <c r="N537" s="14" t="str">
        <f>IFERROR(VLOOKUP($A537,'BO M'!$S$4:$Y$46,7,0),"")</f>
        <v/>
      </c>
      <c r="O537" s="14" t="str">
        <f>IFERROR(VLOOKUP($A537,'Szaga TR150 M'!$J$2:$P$22,7,0),"")</f>
        <v/>
      </c>
      <c r="P537" s="14" t="str">
        <f>IFERROR(VLOOKUP($A537,'Rajd Konwalii M'!$L$2:$R$48,7,0),"")</f>
        <v/>
      </c>
      <c r="Q537" s="14" t="str">
        <f>IFERROR(VLOOKUP($A537,'Korno M'!$BE$1:$BK$53,7,0),"")</f>
        <v/>
      </c>
      <c r="R537" s="14" t="str">
        <f>IFERROR(VLOOKUP($A537,'Abentojra M'!$J$1:$P$48,7,0),"")</f>
        <v/>
      </c>
      <c r="S537" s="14" t="str">
        <f>IFERROR(VLOOKUP($A537,'Mordownik M'!$P$5:$V$54,7,0),"")</f>
        <v/>
      </c>
      <c r="T537" s="14" t="str">
        <f>IFERROR(VLOOKUP($A537,'XI Kompas M'!$M$1:$S$35,7,0),"")</f>
        <v/>
      </c>
      <c r="U537" s="14" t="str">
        <f>IFERROR(VLOOKUP($A537,'H52 200 M'!$AL$6:$AR$102,7,0),"")</f>
        <v/>
      </c>
      <c r="V537" s="14" t="str">
        <f>IFERROR(VLOOKUP($A537,'XII Szago M'!$AH$2:$AN$67,7,0),"")</f>
        <v/>
      </c>
      <c r="W537" s="14" t="str">
        <f>IFERROR(VLOOKUP($A537,'Masakra TR200 M'!$AN$5:$AT$34,7,0),"")</f>
        <v/>
      </c>
      <c r="X537" s="10">
        <f>IFERROR(LARGE(Z537:AL537,1),0)+IFERROR(LARGE(Z537:AL537,2),0)</f>
        <v>18.338397447374284</v>
      </c>
      <c r="Y537" s="10">
        <f>IFERROR(LARGE(Z537:AL537,3),0)+IFERROR(LARGE(Z537:AL537,4),0)</f>
        <v>0</v>
      </c>
      <c r="Z537" s="14" t="str">
        <f>IFERROR(VLOOKUP(A537,'Wiosenne 360 M'!$L$2:$R$18,7,0),"")</f>
        <v/>
      </c>
      <c r="AA537" s="36"/>
      <c r="AB537" s="36"/>
      <c r="AC537" s="14">
        <f>IFERROR(VLOOKUP($A537,'H51 100 M'!$AC$6:$AJ$153,7,0),"")</f>
        <v>18.338397447374284</v>
      </c>
      <c r="AD537" s="14" t="str">
        <f>IFERROR(VLOOKUP($A537,'Harce M'!$K$6:$Q$26,7,0),"")</f>
        <v/>
      </c>
      <c r="AE537" s="14" t="str">
        <f>IFERROR(VLOOKUP($A537,'Grassor TR150 M'!$BL$4:$BR$10,7,0),"")</f>
        <v/>
      </c>
      <c r="AF537" s="36" t="str">
        <f>IFERROR(VLOOKUP($A537,'Pazur M'!$P$3:$V$29,7,0),"")</f>
        <v/>
      </c>
      <c r="AG537" s="14" t="str">
        <f>IFERROR(VLOOKUP($A537,'Szaga TR100 M'!$J$2:$P$25,7,0),"")</f>
        <v/>
      </c>
      <c r="AH537" s="36" t="str">
        <f>IFERROR(VLOOKUP($A537,'Odyseja M'!$G$2:$M$15,7,0),"")</f>
        <v/>
      </c>
      <c r="AI537" s="36" t="str">
        <f>IFERROR(VLOOKUP($A537,'Trudy M'!$K$2:$Q$18,7,0),"")</f>
        <v/>
      </c>
      <c r="AJ537" s="14" t="str">
        <f>IFERROR(VLOOKUP($A537,'H52 100 M'!$AC$6:$AI$201,7,0),"")</f>
        <v/>
      </c>
      <c r="AK537" s="14" t="str">
        <f>IFERROR(VLOOKUP($A537,'Azymut Orient M'!$O$2:$U$23,7,0),"")</f>
        <v/>
      </c>
      <c r="AL537" s="14" t="str">
        <f>IFERROR(VLOOKUP($A537,'Masakra TR100 M'!$AB$5:$AH$14,7,0),"")</f>
        <v/>
      </c>
      <c r="AM537" s="501">
        <f>MIN(COUNT(F537:W537)+MIN(COUNT(Z537:AL537)/2,2),6)</f>
        <v>0.5</v>
      </c>
      <c r="AN537" s="15">
        <f>COUNTIF(F537:W537,"=100")</f>
        <v>0</v>
      </c>
      <c r="AO537" s="15">
        <f>COUNTIF(Z537:AL537,"=50")</f>
        <v>0</v>
      </c>
    </row>
    <row r="538" spans="1:41">
      <c r="A538">
        <v>415</v>
      </c>
      <c r="B538" s="40" t="str">
        <f>VLOOKUP($A538,id!$C:$H,6,0)</f>
        <v>Stefanek Jan</v>
      </c>
      <c r="C538" s="40">
        <f>VLOOKUP($A538,id!$C:$H,4,0)</f>
        <v>0</v>
      </c>
      <c r="D538" s="2">
        <f>IF(E537=E538,D537,ROW(B536))</f>
        <v>536</v>
      </c>
      <c r="E538" s="11">
        <f>LARGE(F538:Y538,1)+LARGE(F538:Y538,2)+IFERROR(LARGE(F538:Y538,3),0)+IFERROR(LARGE(F538:Y538,4),0)+IFERROR(LARGE(F538:Y538,5),0)+IFERROR(LARGE(F538:Y538,6),0)</f>
        <v>17.985564589636748</v>
      </c>
      <c r="F538" s="14"/>
      <c r="G538" s="14"/>
      <c r="H538" s="14"/>
      <c r="I538" s="14"/>
      <c r="J538" s="37">
        <f>IFERROR(VLOOKUP($A538,'X Kompas M'!$L$2:$R$29,7,0),"")</f>
        <v>17.985564589636748</v>
      </c>
      <c r="K538" s="16" t="str">
        <f>IFERROR(VLOOKUP($A538,'Dukty M'!$BH$2:$BN$42,7,0),"")</f>
        <v/>
      </c>
      <c r="L538" s="14" t="str">
        <f>IFERROR(VLOOKUP($A538,'Tropy M'!$O$2:$U$49,7,0),"")</f>
        <v/>
      </c>
      <c r="M538" s="14" t="str">
        <f>IFERROR(VLOOKUP($A538,'Grassor TR300 M'!$CR$4:$CX$37,7,0),"")</f>
        <v/>
      </c>
      <c r="N538" s="14" t="str">
        <f>IFERROR(VLOOKUP($A538,'BO M'!$S$4:$Y$46,7,0),"")</f>
        <v/>
      </c>
      <c r="O538" s="14" t="str">
        <f>IFERROR(VLOOKUP($A538,'Szaga TR150 M'!$J$2:$P$22,7,0),"")</f>
        <v/>
      </c>
      <c r="P538" s="14" t="str">
        <f>IFERROR(VLOOKUP($A538,'Rajd Konwalii M'!$L$2:$R$48,7,0),"")</f>
        <v/>
      </c>
      <c r="Q538" s="14" t="str">
        <f>IFERROR(VLOOKUP($A538,'Korno M'!$BE$1:$BK$53,7,0),"")</f>
        <v/>
      </c>
      <c r="R538" s="14" t="str">
        <f>IFERROR(VLOOKUP($A538,'Abentojra M'!$J$1:$P$48,7,0),"")</f>
        <v/>
      </c>
      <c r="S538" s="14" t="str">
        <f>IFERROR(VLOOKUP($A538,'Mordownik M'!$P$5:$V$54,7,0),"")</f>
        <v/>
      </c>
      <c r="T538" s="14" t="str">
        <f>IFERROR(VLOOKUP($A538,'XI Kompas M'!$M$1:$S$35,7,0),"")</f>
        <v/>
      </c>
      <c r="U538" s="14" t="str">
        <f>IFERROR(VLOOKUP($A538,'H52 200 M'!$AL$6:$AR$102,7,0),"")</f>
        <v/>
      </c>
      <c r="V538" s="14" t="str">
        <f>IFERROR(VLOOKUP($A538,'XII Szago M'!$AH$2:$AN$67,7,0),"")</f>
        <v/>
      </c>
      <c r="W538" s="14" t="str">
        <f>IFERROR(VLOOKUP($A538,'Masakra TR200 M'!$AN$5:$AT$34,7,0),"")</f>
        <v/>
      </c>
      <c r="X538" s="10">
        <f>IFERROR(LARGE(Z538:AL538,1),0)+IFERROR(LARGE(Z538:AL538,2),0)</f>
        <v>0</v>
      </c>
      <c r="Y538" s="10">
        <f>IFERROR(LARGE(Z538:AL538,3),0)+IFERROR(LARGE(Z538:AL538,4),0)</f>
        <v>0</v>
      </c>
      <c r="Z538" s="14"/>
      <c r="AA538" s="36"/>
      <c r="AB538" s="36"/>
      <c r="AC538" s="14"/>
      <c r="AD538" s="14"/>
      <c r="AE538" s="14" t="str">
        <f>IFERROR(VLOOKUP($A538,'Grassor TR150 M'!$BL$4:$BR$10,7,0),"")</f>
        <v/>
      </c>
      <c r="AF538" s="36" t="str">
        <f>IFERROR(VLOOKUP($A538,'Pazur M'!$P$3:$V$29,7,0),"")</f>
        <v/>
      </c>
      <c r="AG538" s="14" t="str">
        <f>IFERROR(VLOOKUP($A538,'Szaga TR100 M'!$J$2:$P$25,7,0),"")</f>
        <v/>
      </c>
      <c r="AH538" s="36" t="str">
        <f>IFERROR(VLOOKUP($A538,'Odyseja M'!$G$2:$M$15,7,0),"")</f>
        <v/>
      </c>
      <c r="AI538" s="36" t="str">
        <f>IFERROR(VLOOKUP($A538,'Trudy M'!$K$2:$Q$18,7,0),"")</f>
        <v/>
      </c>
      <c r="AJ538" s="14">
        <f>IFERROR(VLOOKUP($A538,'H52 100 M'!$AC$6:$AI$201,7,0),"")</f>
        <v>0</v>
      </c>
      <c r="AK538" s="14" t="str">
        <f>IFERROR(VLOOKUP($A538,'Azymut Orient M'!$O$2:$U$23,7,0),"")</f>
        <v/>
      </c>
      <c r="AL538" s="14" t="str">
        <f>IFERROR(VLOOKUP($A538,'Masakra TR100 M'!$AB$5:$AH$14,7,0),"")</f>
        <v/>
      </c>
      <c r="AM538" s="501">
        <f>MIN(COUNT(F538:W538)+MIN(COUNT(Z538:AL538)/2,2),6)</f>
        <v>1.5</v>
      </c>
      <c r="AN538" s="15">
        <f>COUNTIF(F538:W538,"=100")</f>
        <v>0</v>
      </c>
      <c r="AO538" s="15">
        <f>COUNTIF(Z538:AL538,"=50")</f>
        <v>0</v>
      </c>
    </row>
    <row r="539" spans="1:41">
      <c r="A539">
        <v>416</v>
      </c>
      <c r="B539" s="40" t="str">
        <f>VLOOKUP($A539,id!$C:$H,6,0)</f>
        <v>Stefanek Łukasz</v>
      </c>
      <c r="C539" s="40">
        <f>VLOOKUP($A539,id!$C:$H,4,0)</f>
        <v>0</v>
      </c>
      <c r="D539" s="2">
        <f>IF(E538=E539,D538,ROW(B537))</f>
        <v>536</v>
      </c>
      <c r="E539" s="11">
        <f>LARGE(F539:Y539,1)+LARGE(F539:Y539,2)+IFERROR(LARGE(F539:Y539,3),0)+IFERROR(LARGE(F539:Y539,4),0)+IFERROR(LARGE(F539:Y539,5),0)+IFERROR(LARGE(F539:Y539,6),0)</f>
        <v>17.985564589636748</v>
      </c>
      <c r="F539" s="14"/>
      <c r="G539" s="14"/>
      <c r="H539" s="14"/>
      <c r="I539" s="14"/>
      <c r="J539" s="37">
        <f>IFERROR(VLOOKUP($A539,'X Kompas M'!$L$2:$R$29,7,0),"")</f>
        <v>17.985564589636748</v>
      </c>
      <c r="K539" s="16" t="str">
        <f>IFERROR(VLOOKUP($A539,'Dukty M'!$BH$2:$BN$42,7,0),"")</f>
        <v/>
      </c>
      <c r="L539" s="14" t="str">
        <f>IFERROR(VLOOKUP($A539,'Tropy M'!$O$2:$U$49,7,0),"")</f>
        <v/>
      </c>
      <c r="M539" s="14" t="str">
        <f>IFERROR(VLOOKUP($A539,'Grassor TR300 M'!$CR$4:$CX$37,7,0),"")</f>
        <v/>
      </c>
      <c r="N539" s="14" t="str">
        <f>IFERROR(VLOOKUP($A539,'BO M'!$S$4:$Y$46,7,0),"")</f>
        <v/>
      </c>
      <c r="O539" s="14" t="str">
        <f>IFERROR(VLOOKUP($A539,'Szaga TR150 M'!$J$2:$P$22,7,0),"")</f>
        <v/>
      </c>
      <c r="P539" s="14" t="str">
        <f>IFERROR(VLOOKUP($A539,'Rajd Konwalii M'!$L$2:$R$48,7,0),"")</f>
        <v/>
      </c>
      <c r="Q539" s="14" t="str">
        <f>IFERROR(VLOOKUP($A539,'Korno M'!$BE$1:$BK$53,7,0),"")</f>
        <v/>
      </c>
      <c r="R539" s="14" t="str">
        <f>IFERROR(VLOOKUP($A539,'Abentojra M'!$J$1:$P$48,7,0),"")</f>
        <v/>
      </c>
      <c r="S539" s="14" t="str">
        <f>IFERROR(VLOOKUP($A539,'Mordownik M'!$P$5:$V$54,7,0),"")</f>
        <v/>
      </c>
      <c r="T539" s="14" t="str">
        <f>IFERROR(VLOOKUP($A539,'XI Kompas M'!$M$1:$S$35,7,0),"")</f>
        <v/>
      </c>
      <c r="U539" s="14" t="str">
        <f>IFERROR(VLOOKUP($A539,'H52 200 M'!$AL$6:$AR$102,7,0),"")</f>
        <v/>
      </c>
      <c r="V539" s="14" t="str">
        <f>IFERROR(VLOOKUP($A539,'XII Szago M'!$AH$2:$AN$67,7,0),"")</f>
        <v/>
      </c>
      <c r="W539" s="14" t="str">
        <f>IFERROR(VLOOKUP($A539,'Masakra TR200 M'!$AN$5:$AT$34,7,0),"")</f>
        <v/>
      </c>
      <c r="X539" s="10">
        <f>IFERROR(LARGE(Z539:AL539,1),0)+IFERROR(LARGE(Z539:AL539,2),0)</f>
        <v>0</v>
      </c>
      <c r="Y539" s="10">
        <f>IFERROR(LARGE(Z539:AL539,3),0)+IFERROR(LARGE(Z539:AL539,4),0)</f>
        <v>0</v>
      </c>
      <c r="Z539" s="14"/>
      <c r="AA539" s="36"/>
      <c r="AB539" s="36"/>
      <c r="AC539" s="14"/>
      <c r="AD539" s="14"/>
      <c r="AE539" s="14" t="str">
        <f>IFERROR(VLOOKUP($A539,'Grassor TR150 M'!$BL$4:$BR$10,7,0),"")</f>
        <v/>
      </c>
      <c r="AF539" s="36" t="str">
        <f>IFERROR(VLOOKUP($A539,'Pazur M'!$P$3:$V$29,7,0),"")</f>
        <v/>
      </c>
      <c r="AG539" s="14" t="str">
        <f>IFERROR(VLOOKUP($A539,'Szaga TR100 M'!$J$2:$P$25,7,0),"")</f>
        <v/>
      </c>
      <c r="AH539" s="36" t="str">
        <f>IFERROR(VLOOKUP($A539,'Odyseja M'!$G$2:$M$15,7,0),"")</f>
        <v/>
      </c>
      <c r="AI539" s="36" t="str">
        <f>IFERROR(VLOOKUP($A539,'Trudy M'!$K$2:$Q$18,7,0),"")</f>
        <v/>
      </c>
      <c r="AJ539" s="14">
        <f>IFERROR(VLOOKUP($A539,'H52 100 M'!$AC$6:$AI$201,7,0),"")</f>
        <v>0</v>
      </c>
      <c r="AK539" s="14" t="str">
        <f>IFERROR(VLOOKUP($A539,'Azymut Orient M'!$O$2:$U$23,7,0),"")</f>
        <v/>
      </c>
      <c r="AL539" s="14" t="str">
        <f>IFERROR(VLOOKUP($A539,'Masakra TR100 M'!$AB$5:$AH$14,7,0),"")</f>
        <v/>
      </c>
      <c r="AM539" s="501">
        <f>MIN(COUNT(F539:W539)+MIN(COUNT(Z539:AL539)/2,2),6)</f>
        <v>1.5</v>
      </c>
      <c r="AN539" s="15">
        <f>COUNTIF(F539:W539,"=100")</f>
        <v>0</v>
      </c>
      <c r="AO539" s="15">
        <f>COUNTIF(Z539:AL539,"=50")</f>
        <v>0</v>
      </c>
    </row>
    <row r="540" spans="1:41">
      <c r="A540">
        <v>737</v>
      </c>
      <c r="B540" s="40" t="str">
        <f>VLOOKUP($A540,id!$C:$H,6,0)</f>
        <v>Serkowski Paweł</v>
      </c>
      <c r="C540" s="40" t="str">
        <f>VLOOKUP($A540,id!$C:$H,4,0)</f>
        <v>RowerOWCE</v>
      </c>
      <c r="D540" s="2">
        <f>IF(E539=E540,D539,ROW(B538))</f>
        <v>538</v>
      </c>
      <c r="E540" s="11">
        <f>LARGE(F540:Y540,1)+LARGE(F540:Y540,2)+IFERROR(LARGE(F540:Y540,3),0)+IFERROR(LARGE(F540:Y540,4),0)+IFERROR(LARGE(F540:Y540,5),0)+IFERROR(LARGE(F540:Y540,6),0)</f>
        <v>17.93145322429541</v>
      </c>
      <c r="F540" s="14"/>
      <c r="G540" s="14"/>
      <c r="H540" s="14"/>
      <c r="I540" s="14"/>
      <c r="J540" s="37"/>
      <c r="K540" s="16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>
        <f>IFERROR(VLOOKUP($A540,'XII Szago M'!$AH$2:$AN$67,7,0),"")</f>
        <v>17.93145322429541</v>
      </c>
      <c r="W540" s="14" t="str">
        <f>IFERROR(VLOOKUP($A540,'Masakra TR200 M'!$AN$5:$AT$34,7,0),"")</f>
        <v/>
      </c>
      <c r="X540" s="10">
        <f>IFERROR(LARGE(Z540:AL540,1),0)+IFERROR(LARGE(Z540:AL540,2),0)</f>
        <v>0</v>
      </c>
      <c r="Y540" s="10">
        <f>IFERROR(LARGE(Z540:AL540,3),0)+IFERROR(LARGE(Z540:AL540,4),0)</f>
        <v>0</v>
      </c>
      <c r="Z540" s="14"/>
      <c r="AA540" s="36"/>
      <c r="AB540" s="36"/>
      <c r="AC540" s="14"/>
      <c r="AD540" s="14"/>
      <c r="AE540" s="14"/>
      <c r="AF540" s="36"/>
      <c r="AG540" s="14"/>
      <c r="AH540" s="36"/>
      <c r="AI540" s="36"/>
      <c r="AJ540" s="14"/>
      <c r="AK540" s="14" t="str">
        <f>IFERROR(VLOOKUP($A540,'Azymut Orient M'!$O$2:$U$23,7,0),"")</f>
        <v/>
      </c>
      <c r="AL540" s="14" t="str">
        <f>IFERROR(VLOOKUP($A540,'Masakra TR100 M'!$AB$5:$AH$14,7,0),"")</f>
        <v/>
      </c>
      <c r="AM540" s="501">
        <f>MIN(COUNT(F540:W540)+MIN(COUNT(Z540:AL540)/2,2),6)</f>
        <v>1</v>
      </c>
      <c r="AN540" s="15">
        <f>COUNTIF(F540:W540,"=100")</f>
        <v>0</v>
      </c>
      <c r="AO540" s="15">
        <f>COUNTIF(Z540:AL540,"=50")</f>
        <v>0</v>
      </c>
    </row>
    <row r="541" spans="1:41">
      <c r="A541">
        <v>738</v>
      </c>
      <c r="B541" s="40" t="str">
        <f>VLOOKUP($A541,id!$C:$H,6,0)</f>
        <v>Płotka Karol</v>
      </c>
      <c r="C541" s="40" t="str">
        <f>VLOOKUP($A541,id!$C:$H,4,0)</f>
        <v>RowerOWCE</v>
      </c>
      <c r="D541" s="2">
        <f>IF(E540=E541,D540,ROW(B539))</f>
        <v>538</v>
      </c>
      <c r="E541" s="11">
        <f>LARGE(F541:Y541,1)+LARGE(F541:Y541,2)+IFERROR(LARGE(F541:Y541,3),0)+IFERROR(LARGE(F541:Y541,4),0)+IFERROR(LARGE(F541:Y541,5),0)+IFERROR(LARGE(F541:Y541,6),0)</f>
        <v>17.93145322429541</v>
      </c>
      <c r="F541" s="14"/>
      <c r="G541" s="14"/>
      <c r="H541" s="14"/>
      <c r="I541" s="14"/>
      <c r="J541" s="37"/>
      <c r="K541" s="16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>
        <f>IFERROR(VLOOKUP($A541,'XII Szago M'!$AH$2:$AN$67,7,0),"")</f>
        <v>17.93145322429541</v>
      </c>
      <c r="W541" s="14" t="str">
        <f>IFERROR(VLOOKUP($A541,'Masakra TR200 M'!$AN$5:$AT$34,7,0),"")</f>
        <v/>
      </c>
      <c r="X541" s="10">
        <f>IFERROR(LARGE(Z541:AL541,1),0)+IFERROR(LARGE(Z541:AL541,2),0)</f>
        <v>0</v>
      </c>
      <c r="Y541" s="10">
        <f>IFERROR(LARGE(Z541:AL541,3),0)+IFERROR(LARGE(Z541:AL541,4),0)</f>
        <v>0</v>
      </c>
      <c r="Z541" s="14"/>
      <c r="AA541" s="36"/>
      <c r="AB541" s="36"/>
      <c r="AC541" s="14"/>
      <c r="AD541" s="14"/>
      <c r="AE541" s="14"/>
      <c r="AF541" s="36"/>
      <c r="AG541" s="14"/>
      <c r="AH541" s="36"/>
      <c r="AI541" s="36"/>
      <c r="AJ541" s="14"/>
      <c r="AK541" s="14" t="str">
        <f>IFERROR(VLOOKUP($A541,'Azymut Orient M'!$O$2:$U$23,7,0),"")</f>
        <v/>
      </c>
      <c r="AL541" s="14" t="str">
        <f>IFERROR(VLOOKUP($A541,'Masakra TR100 M'!$AB$5:$AH$14,7,0),"")</f>
        <v/>
      </c>
      <c r="AM541" s="501">
        <f>MIN(COUNT(F541:W541)+MIN(COUNT(Z541:AL541)/2,2),6)</f>
        <v>1</v>
      </c>
      <c r="AN541" s="15">
        <f>COUNTIF(F541:W541,"=100")</f>
        <v>0</v>
      </c>
      <c r="AO541" s="15">
        <f>COUNTIF(Z541:AL541,"=50")</f>
        <v>0</v>
      </c>
    </row>
    <row r="542" spans="1:41">
      <c r="A542">
        <v>202</v>
      </c>
      <c r="B542" s="40" t="str">
        <f>VLOOKUP($A542,id!$C:$H,6,0)</f>
        <v>Skolimowski Waldemar</v>
      </c>
      <c r="C542" s="40" t="str">
        <f>VLOOKUP($A542,id!$C:$H,4,0)</f>
        <v>MH Automatyka Team</v>
      </c>
      <c r="D542" s="2">
        <f>IF(E541=E542,D541,ROW(B540))</f>
        <v>540</v>
      </c>
      <c r="E542" s="11">
        <f>LARGE(F542:Y542,1)+LARGE(F542:Y542,2)+IFERROR(LARGE(F542:Y542,3),0)+IFERROR(LARGE(F542:Y542,4),0)+IFERROR(LARGE(F542:Y542,5),0)+IFERROR(LARGE(F542:Y542,6),0)</f>
        <v>17.927914002001483</v>
      </c>
      <c r="F542" s="14"/>
      <c r="G542" s="14" t="str">
        <f>IFERROR(VLOOKUP($A542,'Złoto M'!AO:AU,7,0),"")</f>
        <v/>
      </c>
      <c r="H542" s="14">
        <f>IFERROR(VLOOKUP($A542,'H51 200 M'!$AL$6:$AS$99,7,0),"")</f>
        <v>17.927914002001483</v>
      </c>
      <c r="I542" s="14" t="str">
        <f>IFERROR(VLOOKUP($A542,'Dymno M'!$BD$3:$BJ$49,7,0),"")</f>
        <v/>
      </c>
      <c r="J542" s="37" t="str">
        <f>IFERROR(VLOOKUP($A542,'X Kompas M'!$L$2:$R$29,7,0),"")</f>
        <v/>
      </c>
      <c r="K542" s="16" t="str">
        <f>IFERROR(VLOOKUP($A542,'Dukty M'!$BH$2:$BN$42,7,0),"")</f>
        <v/>
      </c>
      <c r="L542" s="14" t="str">
        <f>IFERROR(VLOOKUP($A542,'Tropy M'!$O$2:$U$49,7,0),"")</f>
        <v/>
      </c>
      <c r="M542" s="14" t="str">
        <f>IFERROR(VLOOKUP($A542,'Grassor TR300 M'!$CR$4:$CX$37,7,0),"")</f>
        <v/>
      </c>
      <c r="N542" s="14" t="str">
        <f>IFERROR(VLOOKUP($A542,'BO M'!$S$4:$Y$46,7,0),"")</f>
        <v/>
      </c>
      <c r="O542" s="14" t="str">
        <f>IFERROR(VLOOKUP($A542,'Szaga TR150 M'!$J$2:$P$22,7,0),"")</f>
        <v/>
      </c>
      <c r="P542" s="14" t="str">
        <f>IFERROR(VLOOKUP($A542,'Rajd Konwalii M'!$L$2:$R$48,7,0),"")</f>
        <v/>
      </c>
      <c r="Q542" s="14" t="str">
        <f>IFERROR(VLOOKUP($A542,'Korno M'!$BE$1:$BK$53,7,0),"")</f>
        <v/>
      </c>
      <c r="R542" s="14" t="str">
        <f>IFERROR(VLOOKUP($A542,'Abentojra M'!$J$1:$P$48,7,0),"")</f>
        <v/>
      </c>
      <c r="S542" s="14" t="str">
        <f>IFERROR(VLOOKUP($A542,'Mordownik M'!$P$5:$V$54,7,0),"")</f>
        <v/>
      </c>
      <c r="T542" s="14" t="str">
        <f>IFERROR(VLOOKUP($A542,'XI Kompas M'!$M$1:$S$35,7,0),"")</f>
        <v/>
      </c>
      <c r="U542" s="14" t="str">
        <f>IFERROR(VLOOKUP($A542,'H52 200 M'!$AL$6:$AR$102,7,0),"")</f>
        <v/>
      </c>
      <c r="V542" s="14" t="str">
        <f>IFERROR(VLOOKUP($A542,'XII Szago M'!$AH$2:$AN$67,7,0),"")</f>
        <v/>
      </c>
      <c r="W542" s="14" t="str">
        <f>IFERROR(VLOOKUP($A542,'Masakra TR200 M'!$AN$5:$AT$34,7,0),"")</f>
        <v/>
      </c>
      <c r="X542" s="10">
        <f>IFERROR(LARGE(Z542:AL542,1),0)+IFERROR(LARGE(Z542:AL542,2),0)</f>
        <v>0</v>
      </c>
      <c r="Y542" s="10">
        <f>IFERROR(LARGE(Z542:AL542,3),0)+IFERROR(LARGE(Z542:AL542,4),0)</f>
        <v>0</v>
      </c>
      <c r="Z542" s="14" t="str">
        <f>IFERROR(VLOOKUP(A542,'Wiosenne 360 M'!$L$2:$R$18,7,0),"")</f>
        <v/>
      </c>
      <c r="AA542" s="36"/>
      <c r="AB542" s="36"/>
      <c r="AC542" s="14" t="str">
        <f>IFERROR(VLOOKUP($A542,'H51 100 M'!$AC$6:$AJ$153,7,0),"")</f>
        <v/>
      </c>
      <c r="AD542" s="14" t="str">
        <f>IFERROR(VLOOKUP($A542,'Harce M'!$K$6:$Q$26,7,0),"")</f>
        <v/>
      </c>
      <c r="AE542" s="14" t="str">
        <f>IFERROR(VLOOKUP($A542,'Grassor TR150 M'!$BL$4:$BR$10,7,0),"")</f>
        <v/>
      </c>
      <c r="AF542" s="36" t="str">
        <f>IFERROR(VLOOKUP($A542,'Pazur M'!$P$3:$V$29,7,0),"")</f>
        <v/>
      </c>
      <c r="AG542" s="14" t="str">
        <f>IFERROR(VLOOKUP($A542,'Szaga TR100 M'!$J$2:$P$25,7,0),"")</f>
        <v/>
      </c>
      <c r="AH542" s="36" t="str">
        <f>IFERROR(VLOOKUP($A542,'Odyseja M'!$G$2:$M$15,7,0),"")</f>
        <v/>
      </c>
      <c r="AI542" s="36" t="str">
        <f>IFERROR(VLOOKUP($A542,'Trudy M'!$K$2:$Q$18,7,0),"")</f>
        <v/>
      </c>
      <c r="AJ542" s="14" t="str">
        <f>IFERROR(VLOOKUP($A542,'H52 100 M'!$AC$6:$AI$201,7,0),"")</f>
        <v/>
      </c>
      <c r="AK542" s="14" t="str">
        <f>IFERROR(VLOOKUP($A542,'Azymut Orient M'!$O$2:$U$23,7,0),"")</f>
        <v/>
      </c>
      <c r="AL542" s="14" t="str">
        <f>IFERROR(VLOOKUP($A542,'Masakra TR100 M'!$AB$5:$AH$14,7,0),"")</f>
        <v/>
      </c>
      <c r="AM542" s="501">
        <f>MIN(COUNT(F542:W542)+MIN(COUNT(Z542:AL542)/2,2),6)</f>
        <v>1</v>
      </c>
      <c r="AN542" s="15">
        <f>COUNTIF(F542:W542,"=100")</f>
        <v>0</v>
      </c>
      <c r="AO542" s="15">
        <f>COUNTIF(Z542:AL542,"=50")</f>
        <v>0</v>
      </c>
    </row>
    <row r="543" spans="1:41">
      <c r="A543">
        <v>203</v>
      </c>
      <c r="B543" s="40" t="str">
        <f>VLOOKUP($A543,id!$C:$H,6,0)</f>
        <v>Paszkiewicz Arkadiusz</v>
      </c>
      <c r="C543" s="40">
        <f>VLOOKUP($A543,id!$C:$H,4,0)</f>
        <v>0</v>
      </c>
      <c r="D543" s="2">
        <f>IF(E542=E543,D542,ROW(B541))</f>
        <v>541</v>
      </c>
      <c r="E543" s="11">
        <f>LARGE(F543:Y543,1)+LARGE(F543:Y543,2)+IFERROR(LARGE(F543:Y543,3),0)+IFERROR(LARGE(F543:Y543,4),0)+IFERROR(LARGE(F543:Y543,5),0)+IFERROR(LARGE(F543:Y543,6),0)</f>
        <v>17.80799062288656</v>
      </c>
      <c r="F543" s="14"/>
      <c r="G543" s="14" t="str">
        <f>IFERROR(VLOOKUP($A543,'Złoto M'!AO:AU,7,0),"")</f>
        <v/>
      </c>
      <c r="H543" s="14">
        <f>IFERROR(VLOOKUP($A543,'H51 200 M'!$AL$6:$AS$99,7,0),"")</f>
        <v>17.80799062288656</v>
      </c>
      <c r="I543" s="14" t="str">
        <f>IFERROR(VLOOKUP($A543,'Dymno M'!$BD$3:$BJ$49,7,0),"")</f>
        <v/>
      </c>
      <c r="J543" s="37" t="str">
        <f>IFERROR(VLOOKUP($A543,'X Kompas M'!$L$2:$R$29,7,0),"")</f>
        <v/>
      </c>
      <c r="K543" s="16" t="str">
        <f>IFERROR(VLOOKUP($A543,'Dukty M'!$BH$2:$BN$42,7,0),"")</f>
        <v/>
      </c>
      <c r="L543" s="14" t="str">
        <f>IFERROR(VLOOKUP($A543,'Tropy M'!$O$2:$U$49,7,0),"")</f>
        <v/>
      </c>
      <c r="M543" s="14" t="str">
        <f>IFERROR(VLOOKUP($A543,'Grassor TR300 M'!$CR$4:$CX$37,7,0),"")</f>
        <v/>
      </c>
      <c r="N543" s="14" t="str">
        <f>IFERROR(VLOOKUP($A543,'BO M'!$S$4:$Y$46,7,0),"")</f>
        <v/>
      </c>
      <c r="O543" s="14" t="str">
        <f>IFERROR(VLOOKUP($A543,'Szaga TR150 M'!$J$2:$P$22,7,0),"")</f>
        <v/>
      </c>
      <c r="P543" s="14" t="str">
        <f>IFERROR(VLOOKUP($A543,'Rajd Konwalii M'!$L$2:$R$48,7,0),"")</f>
        <v/>
      </c>
      <c r="Q543" s="14" t="str">
        <f>IFERROR(VLOOKUP($A543,'Korno M'!$BE$1:$BK$53,7,0),"")</f>
        <v/>
      </c>
      <c r="R543" s="14" t="str">
        <f>IFERROR(VLOOKUP($A543,'Abentojra M'!$J$1:$P$48,7,0),"")</f>
        <v/>
      </c>
      <c r="S543" s="14" t="str">
        <f>IFERROR(VLOOKUP($A543,'Mordownik M'!$P$5:$V$54,7,0),"")</f>
        <v/>
      </c>
      <c r="T543" s="14" t="str">
        <f>IFERROR(VLOOKUP($A543,'XI Kompas M'!$M$1:$S$35,7,0),"")</f>
        <v/>
      </c>
      <c r="U543" s="14" t="str">
        <f>IFERROR(VLOOKUP($A543,'H52 200 M'!$AL$6:$AR$102,7,0),"")</f>
        <v/>
      </c>
      <c r="V543" s="14" t="str">
        <f>IFERROR(VLOOKUP($A543,'XII Szago M'!$AH$2:$AN$67,7,0),"")</f>
        <v/>
      </c>
      <c r="W543" s="14" t="str">
        <f>IFERROR(VLOOKUP($A543,'Masakra TR200 M'!$AN$5:$AT$34,7,0),"")</f>
        <v/>
      </c>
      <c r="X543" s="10">
        <f>IFERROR(LARGE(Z543:AL543,1),0)+IFERROR(LARGE(Z543:AL543,2),0)</f>
        <v>0</v>
      </c>
      <c r="Y543" s="10">
        <f>IFERROR(LARGE(Z543:AL543,3),0)+IFERROR(LARGE(Z543:AL543,4),0)</f>
        <v>0</v>
      </c>
      <c r="Z543" s="14" t="str">
        <f>IFERROR(VLOOKUP(A543,'Wiosenne 360 M'!$L$2:$R$18,7,0),"")</f>
        <v/>
      </c>
      <c r="AA543" s="36"/>
      <c r="AB543" s="36"/>
      <c r="AC543" s="14" t="str">
        <f>IFERROR(VLOOKUP($A543,'H51 100 M'!$AC$6:$AJ$153,7,0),"")</f>
        <v/>
      </c>
      <c r="AD543" s="14" t="str">
        <f>IFERROR(VLOOKUP($A543,'Harce M'!$K$6:$Q$26,7,0),"")</f>
        <v/>
      </c>
      <c r="AE543" s="14" t="str">
        <f>IFERROR(VLOOKUP($A543,'Grassor TR150 M'!$BL$4:$BR$10,7,0),"")</f>
        <v/>
      </c>
      <c r="AF543" s="36" t="str">
        <f>IFERROR(VLOOKUP($A543,'Pazur M'!$P$3:$V$29,7,0),"")</f>
        <v/>
      </c>
      <c r="AG543" s="14" t="str">
        <f>IFERROR(VLOOKUP($A543,'Szaga TR100 M'!$J$2:$P$25,7,0),"")</f>
        <v/>
      </c>
      <c r="AH543" s="36" t="str">
        <f>IFERROR(VLOOKUP($A543,'Odyseja M'!$G$2:$M$15,7,0),"")</f>
        <v/>
      </c>
      <c r="AI543" s="36" t="str">
        <f>IFERROR(VLOOKUP($A543,'Trudy M'!$K$2:$Q$18,7,0),"")</f>
        <v/>
      </c>
      <c r="AJ543" s="14" t="str">
        <f>IFERROR(VLOOKUP($A543,'H52 100 M'!$AC$6:$AI$201,7,0),"")</f>
        <v/>
      </c>
      <c r="AK543" s="14" t="str">
        <f>IFERROR(VLOOKUP($A543,'Azymut Orient M'!$O$2:$U$23,7,0),"")</f>
        <v/>
      </c>
      <c r="AL543" s="14" t="str">
        <f>IFERROR(VLOOKUP($A543,'Masakra TR100 M'!$AB$5:$AH$14,7,0),"")</f>
        <v/>
      </c>
      <c r="AM543" s="501">
        <f>MIN(COUNT(F543:W543)+MIN(COUNT(Z543:AL543)/2,2),6)</f>
        <v>1</v>
      </c>
      <c r="AN543" s="15">
        <f>COUNTIF(F543:W543,"=100")</f>
        <v>0</v>
      </c>
      <c r="AO543" s="15">
        <f>COUNTIF(Z543:AL543,"=50")</f>
        <v>0</v>
      </c>
    </row>
    <row r="544" spans="1:41">
      <c r="A544">
        <v>204</v>
      </c>
      <c r="B544" s="40" t="str">
        <f>VLOOKUP($A544,id!$C:$H,6,0)</f>
        <v>Kalinowski Andrzej</v>
      </c>
      <c r="C544" s="40" t="str">
        <f>VLOOKUP($A544,id!$C:$H,4,0)</f>
        <v>MH Automatyka Team</v>
      </c>
      <c r="D544" s="2">
        <f>IF(E543=E544,D543,ROW(B542))</f>
        <v>542</v>
      </c>
      <c r="E544" s="11">
        <f>LARGE(F544:Y544,1)+LARGE(F544:Y544,2)+IFERROR(LARGE(F544:Y544,3),0)+IFERROR(LARGE(F544:Y544,4),0)+IFERROR(LARGE(F544:Y544,5),0)+IFERROR(LARGE(F544:Y544,6),0)</f>
        <v>17.803394149722052</v>
      </c>
      <c r="F544" s="14"/>
      <c r="G544" s="14" t="str">
        <f>IFERROR(VLOOKUP($A544,'Złoto M'!AO:AU,7,0),"")</f>
        <v/>
      </c>
      <c r="H544" s="14">
        <f>IFERROR(VLOOKUP($A544,'H51 200 M'!$AL$6:$AS$99,7,0),"")</f>
        <v>17.803394149722052</v>
      </c>
      <c r="I544" s="14" t="str">
        <f>IFERROR(VLOOKUP($A544,'Dymno M'!$BD$3:$BJ$49,7,0),"")</f>
        <v/>
      </c>
      <c r="J544" s="37" t="str">
        <f>IFERROR(VLOOKUP($A544,'X Kompas M'!$L$2:$R$29,7,0),"")</f>
        <v/>
      </c>
      <c r="K544" s="16" t="str">
        <f>IFERROR(VLOOKUP($A544,'Dukty M'!$BH$2:$BN$42,7,0),"")</f>
        <v/>
      </c>
      <c r="L544" s="14" t="str">
        <f>IFERROR(VLOOKUP($A544,'Tropy M'!$O$2:$U$49,7,0),"")</f>
        <v/>
      </c>
      <c r="M544" s="14" t="str">
        <f>IFERROR(VLOOKUP($A544,'Grassor TR300 M'!$CR$4:$CX$37,7,0),"")</f>
        <v/>
      </c>
      <c r="N544" s="14" t="str">
        <f>IFERROR(VLOOKUP($A544,'BO M'!$S$4:$Y$46,7,0),"")</f>
        <v/>
      </c>
      <c r="O544" s="14" t="str">
        <f>IFERROR(VLOOKUP($A544,'Szaga TR150 M'!$J$2:$P$22,7,0),"")</f>
        <v/>
      </c>
      <c r="P544" s="14" t="str">
        <f>IFERROR(VLOOKUP($A544,'Rajd Konwalii M'!$L$2:$R$48,7,0),"")</f>
        <v/>
      </c>
      <c r="Q544" s="14" t="str">
        <f>IFERROR(VLOOKUP($A544,'Korno M'!$BE$1:$BK$53,7,0),"")</f>
        <v/>
      </c>
      <c r="R544" s="14" t="str">
        <f>IFERROR(VLOOKUP($A544,'Abentojra M'!$J$1:$P$48,7,0),"")</f>
        <v/>
      </c>
      <c r="S544" s="14" t="str">
        <f>IFERROR(VLOOKUP($A544,'Mordownik M'!$P$5:$V$54,7,0),"")</f>
        <v/>
      </c>
      <c r="T544" s="14" t="str">
        <f>IFERROR(VLOOKUP($A544,'XI Kompas M'!$M$1:$S$35,7,0),"")</f>
        <v/>
      </c>
      <c r="U544" s="14" t="str">
        <f>IFERROR(VLOOKUP($A544,'H52 200 M'!$AL$6:$AR$102,7,0),"")</f>
        <v/>
      </c>
      <c r="V544" s="14" t="str">
        <f>IFERROR(VLOOKUP($A544,'XII Szago M'!$AH$2:$AN$67,7,0),"")</f>
        <v/>
      </c>
      <c r="W544" s="14" t="str">
        <f>IFERROR(VLOOKUP($A544,'Masakra TR200 M'!$AN$5:$AT$34,7,0),"")</f>
        <v/>
      </c>
      <c r="X544" s="10">
        <f>IFERROR(LARGE(Z544:AL544,1),0)+IFERROR(LARGE(Z544:AL544,2),0)</f>
        <v>0</v>
      </c>
      <c r="Y544" s="10">
        <f>IFERROR(LARGE(Z544:AL544,3),0)+IFERROR(LARGE(Z544:AL544,4),0)</f>
        <v>0</v>
      </c>
      <c r="Z544" s="14" t="str">
        <f>IFERROR(VLOOKUP(A544,'Wiosenne 360 M'!$L$2:$R$18,7,0),"")</f>
        <v/>
      </c>
      <c r="AA544" s="36"/>
      <c r="AB544" s="36"/>
      <c r="AC544" s="14" t="str">
        <f>IFERROR(VLOOKUP($A544,'H51 100 M'!$AC$6:$AJ$153,7,0),"")</f>
        <v/>
      </c>
      <c r="AD544" s="14" t="str">
        <f>IFERROR(VLOOKUP($A544,'Harce M'!$K$6:$Q$26,7,0),"")</f>
        <v/>
      </c>
      <c r="AE544" s="14" t="str">
        <f>IFERROR(VLOOKUP($A544,'Grassor TR150 M'!$BL$4:$BR$10,7,0),"")</f>
        <v/>
      </c>
      <c r="AF544" s="36" t="str">
        <f>IFERROR(VLOOKUP($A544,'Pazur M'!$P$3:$V$29,7,0),"")</f>
        <v/>
      </c>
      <c r="AG544" s="14" t="str">
        <f>IFERROR(VLOOKUP($A544,'Szaga TR100 M'!$J$2:$P$25,7,0),"")</f>
        <v/>
      </c>
      <c r="AH544" s="36" t="str">
        <f>IFERROR(VLOOKUP($A544,'Odyseja M'!$G$2:$M$15,7,0),"")</f>
        <v/>
      </c>
      <c r="AI544" s="36" t="str">
        <f>IFERROR(VLOOKUP($A544,'Trudy M'!$K$2:$Q$18,7,0),"")</f>
        <v/>
      </c>
      <c r="AJ544" s="14" t="str">
        <f>IFERROR(VLOOKUP($A544,'H52 100 M'!$AC$6:$AI$201,7,0),"")</f>
        <v/>
      </c>
      <c r="AK544" s="14" t="str">
        <f>IFERROR(VLOOKUP($A544,'Azymut Orient M'!$O$2:$U$23,7,0),"")</f>
        <v/>
      </c>
      <c r="AL544" s="14" t="str">
        <f>IFERROR(VLOOKUP($A544,'Masakra TR100 M'!$AB$5:$AH$14,7,0),"")</f>
        <v/>
      </c>
      <c r="AM544" s="501">
        <f>MIN(COUNT(F544:W544)+MIN(COUNT(Z544:AL544)/2,2),6)</f>
        <v>1</v>
      </c>
      <c r="AN544" s="15">
        <f>COUNTIF(F544:W544,"=100")</f>
        <v>0</v>
      </c>
      <c r="AO544" s="15">
        <f>COUNTIF(Z544:AL544,"=50")</f>
        <v>0</v>
      </c>
    </row>
    <row r="545" spans="1:41">
      <c r="A545">
        <v>111</v>
      </c>
      <c r="B545" s="40" t="str">
        <f>VLOOKUP($A545,id!$C:$H,6,0)</f>
        <v>Tomaszczyk Ludwik</v>
      </c>
      <c r="C545" s="40">
        <f>VLOOKUP($A545,id!$C:$H,4,0)</f>
        <v>0</v>
      </c>
      <c r="D545" s="2">
        <f>IF(E544=E545,D544,ROW(B543))</f>
        <v>543</v>
      </c>
      <c r="E545" s="11">
        <f>LARGE(F545:Y545,1)+LARGE(F545:Y545,2)+IFERROR(LARGE(F545:Y545,3),0)+IFERROR(LARGE(F545:Y545,4),0)+IFERROR(LARGE(F545:Y545,5),0)+IFERROR(LARGE(F545:Y545,6),0)</f>
        <v>17.432724186519156</v>
      </c>
      <c r="F545" s="14"/>
      <c r="G545" s="14" t="str">
        <f>IFERROR(VLOOKUP($A545,'Złoto M'!AO:AU,7,0),"")</f>
        <v/>
      </c>
      <c r="H545" s="14" t="str">
        <f>IFERROR(VLOOKUP($A545,'H51 200 M'!$AL$6:$AS$99,7,0),"")</f>
        <v/>
      </c>
      <c r="I545" s="14" t="str">
        <f>IFERROR(VLOOKUP($A545,'Dymno M'!$BD$3:$BJ$49,7,0),"")</f>
        <v/>
      </c>
      <c r="J545" s="37" t="str">
        <f>IFERROR(VLOOKUP($A545,'X Kompas M'!$L$2:$R$29,7,0),"")</f>
        <v/>
      </c>
      <c r="K545" s="16" t="str">
        <f>IFERROR(VLOOKUP($A545,'Dukty M'!$BH$2:$BN$42,7,0),"")</f>
        <v/>
      </c>
      <c r="L545" s="14" t="str">
        <f>IFERROR(VLOOKUP($A545,'Tropy M'!$O$2:$U$49,7,0),"")</f>
        <v/>
      </c>
      <c r="M545" s="14" t="str">
        <f>IFERROR(VLOOKUP($A545,'Grassor TR300 M'!$CR$4:$CX$37,7,0),"")</f>
        <v/>
      </c>
      <c r="N545" s="14" t="str">
        <f>IFERROR(VLOOKUP($A545,'BO M'!$S$4:$Y$46,7,0),"")</f>
        <v/>
      </c>
      <c r="O545" s="14" t="str">
        <f>IFERROR(VLOOKUP($A545,'Szaga TR150 M'!$J$2:$P$22,7,0),"")</f>
        <v/>
      </c>
      <c r="P545" s="14" t="str">
        <f>IFERROR(VLOOKUP($A545,'Rajd Konwalii M'!$L$2:$R$48,7,0),"")</f>
        <v/>
      </c>
      <c r="Q545" s="14" t="str">
        <f>IFERROR(VLOOKUP($A545,'Korno M'!$BE$1:$BK$53,7,0),"")</f>
        <v/>
      </c>
      <c r="R545" s="14" t="str">
        <f>IFERROR(VLOOKUP($A545,'Abentojra M'!$J$1:$P$48,7,0),"")</f>
        <v/>
      </c>
      <c r="S545" s="14" t="str">
        <f>IFERROR(VLOOKUP($A545,'Mordownik M'!$P$5:$V$54,7,0),"")</f>
        <v/>
      </c>
      <c r="T545" s="14" t="str">
        <f>IFERROR(VLOOKUP($A545,'XI Kompas M'!$M$1:$S$35,7,0),"")</f>
        <v/>
      </c>
      <c r="U545" s="14" t="str">
        <f>IFERROR(VLOOKUP($A545,'H52 200 M'!$AL$6:$AR$102,7,0),"")</f>
        <v/>
      </c>
      <c r="V545" s="14" t="str">
        <f>IFERROR(VLOOKUP($A545,'XII Szago M'!$AH$2:$AN$67,7,0),"")</f>
        <v/>
      </c>
      <c r="W545" s="14" t="str">
        <f>IFERROR(VLOOKUP($A545,'Masakra TR200 M'!$AN$5:$AT$34,7,0),"")</f>
        <v/>
      </c>
      <c r="X545" s="10">
        <f>IFERROR(LARGE(Z545:AL545,1),0)+IFERROR(LARGE(Z545:AL545,2),0)</f>
        <v>17.432724186519156</v>
      </c>
      <c r="Y545" s="10">
        <f>IFERROR(LARGE(Z545:AL545,3),0)+IFERROR(LARGE(Z545:AL545,4),0)</f>
        <v>0</v>
      </c>
      <c r="Z545" s="14" t="str">
        <f>IFERROR(VLOOKUP(A545,'Wiosenne 360 M'!$L$2:$R$18,7,0),"")</f>
        <v/>
      </c>
      <c r="AA545" s="36">
        <f>IFERROR(VLOOKUP(A545,'NMnO M'!$AX$5:$BD$43,7,0),"")</f>
        <v>17.432724186519156</v>
      </c>
      <c r="AB545" s="36" t="str">
        <f>IFERROR(VLOOKUP(A545,'XI Szago M'!$J$3:$Q$50,7,0),"")</f>
        <v/>
      </c>
      <c r="AC545" s="14" t="str">
        <f>IFERROR(VLOOKUP($A545,'H51 100 M'!$AC$6:$AJ$153,7,0),"")</f>
        <v/>
      </c>
      <c r="AD545" s="14" t="str">
        <f>IFERROR(VLOOKUP($A545,'Harce M'!$K$6:$Q$26,7,0),"")</f>
        <v/>
      </c>
      <c r="AE545" s="14" t="str">
        <f>IFERROR(VLOOKUP($A545,'Grassor TR150 M'!$BL$4:$BR$10,7,0),"")</f>
        <v/>
      </c>
      <c r="AF545" s="36" t="str">
        <f>IFERROR(VLOOKUP($A545,'Pazur M'!$P$3:$V$29,7,0),"")</f>
        <v/>
      </c>
      <c r="AG545" s="14" t="str">
        <f>IFERROR(VLOOKUP($A545,'Szaga TR100 M'!$J$2:$P$25,7,0),"")</f>
        <v/>
      </c>
      <c r="AH545" s="36" t="str">
        <f>IFERROR(VLOOKUP($A545,'Odyseja M'!$G$2:$M$15,7,0),"")</f>
        <v/>
      </c>
      <c r="AI545" s="36" t="str">
        <f>IFERROR(VLOOKUP($A545,'Trudy M'!$K$2:$Q$18,7,0),"")</f>
        <v/>
      </c>
      <c r="AJ545" s="14" t="str">
        <f>IFERROR(VLOOKUP($A545,'H52 100 M'!$AC$6:$AI$201,7,0),"")</f>
        <v/>
      </c>
      <c r="AK545" s="14" t="str">
        <f>IFERROR(VLOOKUP($A545,'Azymut Orient M'!$O$2:$U$23,7,0),"")</f>
        <v/>
      </c>
      <c r="AL545" s="14" t="str">
        <f>IFERROR(VLOOKUP($A545,'Masakra TR100 M'!$AB$5:$AH$14,7,0),"")</f>
        <v/>
      </c>
      <c r="AM545" s="501">
        <f>MIN(COUNT(F545:W545)+MIN(COUNT(Z545:AL545)/2,2),6)</f>
        <v>0.5</v>
      </c>
      <c r="AN545" s="15">
        <f>COUNTIF(F545:W545,"=100")</f>
        <v>0</v>
      </c>
      <c r="AO545" s="15">
        <f>COUNTIF(Z545:AL545,"=50")</f>
        <v>0</v>
      </c>
    </row>
    <row r="546" spans="1:41">
      <c r="A546">
        <v>112</v>
      </c>
      <c r="B546" s="40" t="str">
        <f>VLOOKUP($A546,id!$C:$H,6,0)</f>
        <v>Kurtok Zdzisław</v>
      </c>
      <c r="C546" s="40" t="str">
        <f>VLOOKUP($A546,id!$C:$H,4,0)</f>
        <v>LUKS Zabrzeg</v>
      </c>
      <c r="D546" s="2">
        <f>IF(E545=E546,D545,ROW(B544))</f>
        <v>544</v>
      </c>
      <c r="E546" s="11">
        <f>LARGE(F546:Y546,1)+LARGE(F546:Y546,2)+IFERROR(LARGE(F546:Y546,3),0)+IFERROR(LARGE(F546:Y546,4),0)+IFERROR(LARGE(F546:Y546,5),0)+IFERROR(LARGE(F546:Y546,6),0)</f>
        <v>17.410054844274004</v>
      </c>
      <c r="F546" s="14"/>
      <c r="G546" s="14" t="str">
        <f>IFERROR(VLOOKUP($A546,'Złoto M'!AO:AU,7,0),"")</f>
        <v/>
      </c>
      <c r="H546" s="14" t="str">
        <f>IFERROR(VLOOKUP($A546,'H51 200 M'!$AL$6:$AS$99,7,0),"")</f>
        <v/>
      </c>
      <c r="I546" s="14" t="str">
        <f>IFERROR(VLOOKUP($A546,'Dymno M'!$BD$3:$BJ$49,7,0),"")</f>
        <v/>
      </c>
      <c r="J546" s="37" t="str">
        <f>IFERROR(VLOOKUP($A546,'X Kompas M'!$L$2:$R$29,7,0),"")</f>
        <v/>
      </c>
      <c r="K546" s="16" t="str">
        <f>IFERROR(VLOOKUP($A546,'Dukty M'!$BH$2:$BN$42,7,0),"")</f>
        <v/>
      </c>
      <c r="L546" s="14" t="str">
        <f>IFERROR(VLOOKUP($A546,'Tropy M'!$O$2:$U$49,7,0),"")</f>
        <v/>
      </c>
      <c r="M546" s="14" t="str">
        <f>IFERROR(VLOOKUP($A546,'Grassor TR300 M'!$CR$4:$CX$37,7,0),"")</f>
        <v/>
      </c>
      <c r="N546" s="14" t="str">
        <f>IFERROR(VLOOKUP($A546,'BO M'!$S$4:$Y$46,7,0),"")</f>
        <v/>
      </c>
      <c r="O546" s="14" t="str">
        <f>IFERROR(VLOOKUP($A546,'Szaga TR150 M'!$J$2:$P$22,7,0),"")</f>
        <v/>
      </c>
      <c r="P546" s="14" t="str">
        <f>IFERROR(VLOOKUP($A546,'Rajd Konwalii M'!$L$2:$R$48,7,0),"")</f>
        <v/>
      </c>
      <c r="Q546" s="14" t="str">
        <f>IFERROR(VLOOKUP($A546,'Korno M'!$BE$1:$BK$53,7,0),"")</f>
        <v/>
      </c>
      <c r="R546" s="14" t="str">
        <f>IFERROR(VLOOKUP($A546,'Abentojra M'!$J$1:$P$48,7,0),"")</f>
        <v/>
      </c>
      <c r="S546" s="14" t="str">
        <f>IFERROR(VLOOKUP($A546,'Mordownik M'!$P$5:$V$54,7,0),"")</f>
        <v/>
      </c>
      <c r="T546" s="14" t="str">
        <f>IFERROR(VLOOKUP($A546,'XI Kompas M'!$M$1:$S$35,7,0),"")</f>
        <v/>
      </c>
      <c r="U546" s="14" t="str">
        <f>IFERROR(VLOOKUP($A546,'H52 200 M'!$AL$6:$AR$102,7,0),"")</f>
        <v/>
      </c>
      <c r="V546" s="14" t="str">
        <f>IFERROR(VLOOKUP($A546,'XII Szago M'!$AH$2:$AN$67,7,0),"")</f>
        <v/>
      </c>
      <c r="W546" s="14" t="str">
        <f>IFERROR(VLOOKUP($A546,'Masakra TR200 M'!$AN$5:$AT$34,7,0),"")</f>
        <v/>
      </c>
      <c r="X546" s="10">
        <f>IFERROR(LARGE(Z546:AL546,1),0)+IFERROR(LARGE(Z546:AL546,2),0)</f>
        <v>17.410054844274004</v>
      </c>
      <c r="Y546" s="10">
        <f>IFERROR(LARGE(Z546:AL546,3),0)+IFERROR(LARGE(Z546:AL546,4),0)</f>
        <v>0</v>
      </c>
      <c r="Z546" s="14" t="str">
        <f>IFERROR(VLOOKUP(A546,'Wiosenne 360 M'!$L$2:$R$18,7,0),"")</f>
        <v/>
      </c>
      <c r="AA546" s="36">
        <f>IFERROR(VLOOKUP(A546,'NMnO M'!$AX$5:$BD$43,7,0),"")</f>
        <v>17.410054844274004</v>
      </c>
      <c r="AB546" s="36" t="str">
        <f>IFERROR(VLOOKUP(A546,'XI Szago M'!$J$3:$Q$50,7,0),"")</f>
        <v/>
      </c>
      <c r="AC546" s="14" t="str">
        <f>IFERROR(VLOOKUP($A546,'H51 100 M'!$AC$6:$AJ$153,7,0),"")</f>
        <v/>
      </c>
      <c r="AD546" s="14" t="str">
        <f>IFERROR(VLOOKUP($A546,'Harce M'!$K$6:$Q$26,7,0),"")</f>
        <v/>
      </c>
      <c r="AE546" s="14" t="str">
        <f>IFERROR(VLOOKUP($A546,'Grassor TR150 M'!$BL$4:$BR$10,7,0),"")</f>
        <v/>
      </c>
      <c r="AF546" s="36" t="str">
        <f>IFERROR(VLOOKUP($A546,'Pazur M'!$P$3:$V$29,7,0),"")</f>
        <v/>
      </c>
      <c r="AG546" s="14" t="str">
        <f>IFERROR(VLOOKUP($A546,'Szaga TR100 M'!$J$2:$P$25,7,0),"")</f>
        <v/>
      </c>
      <c r="AH546" s="36" t="str">
        <f>IFERROR(VLOOKUP($A546,'Odyseja M'!$G$2:$M$15,7,0),"")</f>
        <v/>
      </c>
      <c r="AI546" s="36" t="str">
        <f>IFERROR(VLOOKUP($A546,'Trudy M'!$K$2:$Q$18,7,0),"")</f>
        <v/>
      </c>
      <c r="AJ546" s="14" t="str">
        <f>IFERROR(VLOOKUP($A546,'H52 100 M'!$AC$6:$AI$201,7,0),"")</f>
        <v/>
      </c>
      <c r="AK546" s="14" t="str">
        <f>IFERROR(VLOOKUP($A546,'Azymut Orient M'!$O$2:$U$23,7,0),"")</f>
        <v/>
      </c>
      <c r="AL546" s="14" t="str">
        <f>IFERROR(VLOOKUP($A546,'Masakra TR100 M'!$AB$5:$AH$14,7,0),"")</f>
        <v/>
      </c>
      <c r="AM546" s="501">
        <f>MIN(COUNT(F546:W546)+MIN(COUNT(Z546:AL546)/2,2),6)</f>
        <v>0.5</v>
      </c>
      <c r="AN546" s="15">
        <f>COUNTIF(F546:W546,"=100")</f>
        <v>0</v>
      </c>
      <c r="AO546" s="15">
        <f>COUNTIF(Z546:AL546,"=50")</f>
        <v>0</v>
      </c>
    </row>
    <row r="547" spans="1:41">
      <c r="A547">
        <v>500</v>
      </c>
      <c r="B547" s="40" t="str">
        <f>VLOOKUP($A547,id!$C:$H,6,0)</f>
        <v>Kuchta Mariusz</v>
      </c>
      <c r="C547" s="40" t="str">
        <f>VLOOKUP($A547,id!$C:$H,4,0)</f>
        <v>Kotiki</v>
      </c>
      <c r="D547" s="2">
        <f>IF(E546=E547,D546,ROW(B545))</f>
        <v>545</v>
      </c>
      <c r="E547" s="11">
        <f>LARGE(F547:Y547,1)+LARGE(F547:Y547,2)+IFERROR(LARGE(F547:Y547,3),0)+IFERROR(LARGE(F547:Y547,4),0)+IFERROR(LARGE(F547:Y547,5),0)+IFERROR(LARGE(F547:Y547,6),0)</f>
        <v>16.904688767064911</v>
      </c>
      <c r="F547" s="14"/>
      <c r="G547" s="14"/>
      <c r="H547" s="14"/>
      <c r="I547" s="14"/>
      <c r="J547" s="37"/>
      <c r="K547" s="16"/>
      <c r="L547" s="14"/>
      <c r="M547" s="14"/>
      <c r="N547" s="14"/>
      <c r="O547" s="14"/>
      <c r="P547" s="14">
        <f>IFERROR(VLOOKUP($A547,'Rajd Konwalii M'!$L$2:$R$48,7,0),"")</f>
        <v>16.904688767064911</v>
      </c>
      <c r="Q547" s="14" t="str">
        <f>IFERROR(VLOOKUP($A547,'Korno M'!$BE$1:$BK$53,7,0),"")</f>
        <v/>
      </c>
      <c r="R547" s="14" t="str">
        <f>IFERROR(VLOOKUP($A547,'Abentojra M'!$J$1:$P$48,7,0),"")</f>
        <v/>
      </c>
      <c r="S547" s="14" t="str">
        <f>IFERROR(VLOOKUP($A547,'Mordownik M'!$P$5:$V$54,7,0),"")</f>
        <v/>
      </c>
      <c r="T547" s="14" t="str">
        <f>IFERROR(VLOOKUP($A547,'XI Kompas M'!$M$1:$S$35,7,0),"")</f>
        <v/>
      </c>
      <c r="U547" s="14" t="str">
        <f>IFERROR(VLOOKUP($A547,'H52 200 M'!$AL$6:$AR$102,7,0),"")</f>
        <v/>
      </c>
      <c r="V547" s="14" t="str">
        <f>IFERROR(VLOOKUP($A547,'XII Szago M'!$AH$2:$AN$67,7,0),"")</f>
        <v/>
      </c>
      <c r="W547" s="14" t="str">
        <f>IFERROR(VLOOKUP($A547,'Masakra TR200 M'!$AN$5:$AT$34,7,0),"")</f>
        <v/>
      </c>
      <c r="X547" s="10">
        <f>IFERROR(LARGE(Z547:AL547,1),0)+IFERROR(LARGE(Z547:AL547,2),0)</f>
        <v>0</v>
      </c>
      <c r="Y547" s="10">
        <f>IFERROR(LARGE(Z547:AL547,3),0)+IFERROR(LARGE(Z547:AL547,4),0)</f>
        <v>0</v>
      </c>
      <c r="Z547" s="14"/>
      <c r="AA547" s="36"/>
      <c r="AB547" s="36"/>
      <c r="AC547" s="14"/>
      <c r="AD547" s="14"/>
      <c r="AE547" s="14"/>
      <c r="AF547" s="36"/>
      <c r="AG547" s="14"/>
      <c r="AH547" s="36" t="str">
        <f>IFERROR(VLOOKUP($A547,'Odyseja M'!$G$2:$M$15,7,0),"")</f>
        <v/>
      </c>
      <c r="AI547" s="36" t="str">
        <f>IFERROR(VLOOKUP($A547,'Trudy M'!$K$2:$Q$18,7,0),"")</f>
        <v/>
      </c>
      <c r="AJ547" s="14" t="str">
        <f>IFERROR(VLOOKUP($A547,'H52 100 M'!$AC$6:$AI$201,7,0),"")</f>
        <v/>
      </c>
      <c r="AK547" s="14" t="str">
        <f>IFERROR(VLOOKUP($A547,'Azymut Orient M'!$O$2:$U$23,7,0),"")</f>
        <v/>
      </c>
      <c r="AL547" s="14" t="str">
        <f>IFERROR(VLOOKUP($A547,'Masakra TR100 M'!$AB$5:$AH$14,7,0),"")</f>
        <v/>
      </c>
      <c r="AM547" s="501">
        <f>MIN(COUNT(F547:W547)+MIN(COUNT(Z547:AL547)/2,2),6)</f>
        <v>1</v>
      </c>
      <c r="AN547" s="15">
        <f>COUNTIF(F547:W547,"=100")</f>
        <v>0</v>
      </c>
      <c r="AO547" s="15">
        <f>COUNTIF(Z547:AL547,"=50")</f>
        <v>0</v>
      </c>
    </row>
    <row r="548" spans="1:41">
      <c r="A548">
        <v>210</v>
      </c>
      <c r="B548" s="40" t="str">
        <f>VLOOKUP($A548,id!$C:$H,6,0)</f>
        <v>Urbanowski Dariusz</v>
      </c>
      <c r="C548" s="40" t="str">
        <f>VLOOKUP($A548,id!$C:$H,4,0)</f>
        <v>Montownia</v>
      </c>
      <c r="D548" s="2">
        <f>IF(E547=E548,D547,ROW(B546))</f>
        <v>546</v>
      </c>
      <c r="E548" s="11">
        <f>LARGE(F548:Y548,1)+LARGE(F548:Y548,2)+IFERROR(LARGE(F548:Y548,3),0)+IFERROR(LARGE(F548:Y548,4),0)+IFERROR(LARGE(F548:Y548,5),0)+IFERROR(LARGE(F548:Y548,6),0)</f>
        <v>16.634402744495901</v>
      </c>
      <c r="F548" s="14"/>
      <c r="G548" s="14" t="str">
        <f>IFERROR(VLOOKUP($A548,'Złoto M'!AO:AU,7,0),"")</f>
        <v/>
      </c>
      <c r="H548" s="14">
        <f>IFERROR(VLOOKUP($A548,'H51 200 M'!$AL$6:$AS$99,7,0),"")</f>
        <v>10.770624239280204</v>
      </c>
      <c r="I548" s="14" t="str">
        <f>IFERROR(VLOOKUP($A548,'Dymno M'!$BD$3:$BJ$49,7,0),"")</f>
        <v/>
      </c>
      <c r="J548" s="37" t="str">
        <f>IFERROR(VLOOKUP($A548,'X Kompas M'!$L$2:$R$29,7,0),"")</f>
        <v/>
      </c>
      <c r="K548" s="16" t="str">
        <f>IFERROR(VLOOKUP($A548,'Dukty M'!$BH$2:$BN$42,7,0),"")</f>
        <v/>
      </c>
      <c r="L548" s="14" t="str">
        <f>IFERROR(VLOOKUP($A548,'Tropy M'!$O$2:$U$49,7,0),"")</f>
        <v/>
      </c>
      <c r="M548" s="14" t="str">
        <f>IFERROR(VLOOKUP($A548,'Grassor TR300 M'!$CR$4:$CX$37,7,0),"")</f>
        <v/>
      </c>
      <c r="N548" s="14" t="str">
        <f>IFERROR(VLOOKUP($A548,'BO M'!$S$4:$Y$46,7,0),"")</f>
        <v/>
      </c>
      <c r="O548" s="14" t="str">
        <f>IFERROR(VLOOKUP($A548,'Szaga TR150 M'!$J$2:$P$22,7,0),"")</f>
        <v/>
      </c>
      <c r="P548" s="14" t="str">
        <f>IFERROR(VLOOKUP($A548,'Rajd Konwalii M'!$L$2:$R$48,7,0),"")</f>
        <v/>
      </c>
      <c r="Q548" s="14" t="str">
        <f>IFERROR(VLOOKUP($A548,'Korno M'!$BE$1:$BK$53,7,0),"")</f>
        <v/>
      </c>
      <c r="R548" s="14" t="str">
        <f>IFERROR(VLOOKUP($A548,'Abentojra M'!$J$1:$P$48,7,0),"")</f>
        <v/>
      </c>
      <c r="S548" s="14" t="str">
        <f>IFERROR(VLOOKUP($A548,'Mordownik M'!$P$5:$V$54,7,0),"")</f>
        <v/>
      </c>
      <c r="T548" s="14" t="str">
        <f>IFERROR(VLOOKUP($A548,'XI Kompas M'!$M$1:$S$35,7,0),"")</f>
        <v/>
      </c>
      <c r="U548" s="14" t="str">
        <f>IFERROR(VLOOKUP($A548,'H52 200 M'!$AL$6:$AR$102,7,0),"")</f>
        <v/>
      </c>
      <c r="V548" s="14" t="str">
        <f>IFERROR(VLOOKUP($A548,'XII Szago M'!$AH$2:$AN$67,7,0),"")</f>
        <v/>
      </c>
      <c r="W548" s="14" t="str">
        <f>IFERROR(VLOOKUP($A548,'Masakra TR200 M'!$AN$5:$AT$34,7,0),"")</f>
        <v/>
      </c>
      <c r="X548" s="10">
        <f>IFERROR(LARGE(Z548:AL548,1),0)+IFERROR(LARGE(Z548:AL548,2),0)</f>
        <v>5.8637785052156968</v>
      </c>
      <c r="Y548" s="10">
        <f>IFERROR(LARGE(Z548:AL548,3),0)+IFERROR(LARGE(Z548:AL548,4),0)</f>
        <v>0</v>
      </c>
      <c r="Z548" s="14" t="str">
        <f>IFERROR(VLOOKUP(A548,'Wiosenne 360 M'!$L$2:$R$18,7,0),"")</f>
        <v/>
      </c>
      <c r="AA548" s="36"/>
      <c r="AB548" s="36"/>
      <c r="AC548" s="14" t="str">
        <f>IFERROR(VLOOKUP($A548,'H51 100 M'!$AC$6:$AJ$153,7,0),"")</f>
        <v/>
      </c>
      <c r="AD548" s="14" t="str">
        <f>IFERROR(VLOOKUP($A548,'Harce M'!$K$6:$Q$26,7,0),"")</f>
        <v/>
      </c>
      <c r="AE548" s="14" t="str">
        <f>IFERROR(VLOOKUP($A548,'Grassor TR150 M'!$BL$4:$BR$10,7,0),"")</f>
        <v/>
      </c>
      <c r="AF548" s="36" t="str">
        <f>IFERROR(VLOOKUP($A548,'Pazur M'!$P$3:$V$29,7,0),"")</f>
        <v/>
      </c>
      <c r="AG548" s="14" t="str">
        <f>IFERROR(VLOOKUP($A548,'Szaga TR100 M'!$J$2:$P$25,7,0),"")</f>
        <v/>
      </c>
      <c r="AH548" s="36" t="str">
        <f>IFERROR(VLOOKUP($A548,'Odyseja M'!$G$2:$M$15,7,0),"")</f>
        <v/>
      </c>
      <c r="AI548" s="36" t="str">
        <f>IFERROR(VLOOKUP($A548,'Trudy M'!$K$2:$Q$18,7,0),"")</f>
        <v/>
      </c>
      <c r="AJ548" s="14">
        <f>IFERROR(VLOOKUP($A548,'H52 100 M'!$AC$6:$AI$201,7,0),"")</f>
        <v>5.8637785052156968</v>
      </c>
      <c r="AK548" s="14" t="str">
        <f>IFERROR(VLOOKUP($A548,'Azymut Orient M'!$O$2:$U$23,7,0),"")</f>
        <v/>
      </c>
      <c r="AL548" s="14" t="str">
        <f>IFERROR(VLOOKUP($A548,'Masakra TR100 M'!$AB$5:$AH$14,7,0),"")</f>
        <v/>
      </c>
      <c r="AM548" s="501">
        <f>MIN(COUNT(F548:W548)+MIN(COUNT(Z548:AL548)/2,2),6)</f>
        <v>1.5</v>
      </c>
      <c r="AN548" s="15">
        <f>COUNTIF(F548:W548,"=100")</f>
        <v>0</v>
      </c>
      <c r="AO548" s="15">
        <f>COUNTIF(Z548:AL548,"=50")</f>
        <v>0</v>
      </c>
    </row>
    <row r="549" spans="1:41">
      <c r="A549">
        <v>114</v>
      </c>
      <c r="B549" s="40" t="str">
        <f>VLOOKUP($A549,id!$C:$H,6,0)</f>
        <v>Kurzawa Bogdan</v>
      </c>
      <c r="C549" s="40">
        <f>VLOOKUP($A549,id!$C:$H,4,0)</f>
        <v>0</v>
      </c>
      <c r="D549" s="2">
        <f>IF(E548=E549,D548,ROW(B547))</f>
        <v>547</v>
      </c>
      <c r="E549" s="11">
        <f>LARGE(F549:Y549,1)+LARGE(F549:Y549,2)+IFERROR(LARGE(F549:Y549,3),0)+IFERROR(LARGE(F549:Y549,4),0)+IFERROR(LARGE(F549:Y549,5),0)+IFERROR(LARGE(F549:Y549,6),0)</f>
        <v>16.424580041767928</v>
      </c>
      <c r="F549" s="14"/>
      <c r="G549" s="14" t="str">
        <f>IFERROR(VLOOKUP($A549,'Złoto M'!AO:AU,7,0),"")</f>
        <v/>
      </c>
      <c r="H549" s="14" t="str">
        <f>IFERROR(VLOOKUP($A549,'H51 200 M'!$AL$6:$AS$99,7,0),"")</f>
        <v/>
      </c>
      <c r="I549" s="14" t="str">
        <f>IFERROR(VLOOKUP($A549,'Dymno M'!$BD$3:$BJ$49,7,0),"")</f>
        <v/>
      </c>
      <c r="J549" s="37" t="str">
        <f>IFERROR(VLOOKUP($A549,'X Kompas M'!$L$2:$R$29,7,0),"")</f>
        <v/>
      </c>
      <c r="K549" s="16" t="str">
        <f>IFERROR(VLOOKUP($A549,'Dukty M'!$BH$2:$BN$42,7,0),"")</f>
        <v/>
      </c>
      <c r="L549" s="14" t="str">
        <f>IFERROR(VLOOKUP($A549,'Tropy M'!$O$2:$U$49,7,0),"")</f>
        <v/>
      </c>
      <c r="M549" s="14" t="str">
        <f>IFERROR(VLOOKUP($A549,'Grassor TR300 M'!$CR$4:$CX$37,7,0),"")</f>
        <v/>
      </c>
      <c r="N549" s="14" t="str">
        <f>IFERROR(VLOOKUP($A549,'BO M'!$S$4:$Y$46,7,0),"")</f>
        <v/>
      </c>
      <c r="O549" s="14" t="str">
        <f>IFERROR(VLOOKUP($A549,'Szaga TR150 M'!$J$2:$P$22,7,0),"")</f>
        <v/>
      </c>
      <c r="P549" s="14" t="str">
        <f>IFERROR(VLOOKUP($A549,'Rajd Konwalii M'!$L$2:$R$48,7,0),"")</f>
        <v/>
      </c>
      <c r="Q549" s="14" t="str">
        <f>IFERROR(VLOOKUP($A549,'Korno M'!$BE$1:$BK$53,7,0),"")</f>
        <v/>
      </c>
      <c r="R549" s="14" t="str">
        <f>IFERROR(VLOOKUP($A549,'Abentojra M'!$J$1:$P$48,7,0),"")</f>
        <v/>
      </c>
      <c r="S549" s="14" t="str">
        <f>IFERROR(VLOOKUP($A549,'Mordownik M'!$P$5:$V$54,7,0),"")</f>
        <v/>
      </c>
      <c r="T549" s="14" t="str">
        <f>IFERROR(VLOOKUP($A549,'XI Kompas M'!$M$1:$S$35,7,0),"")</f>
        <v/>
      </c>
      <c r="U549" s="14" t="str">
        <f>IFERROR(VLOOKUP($A549,'H52 200 M'!$AL$6:$AR$102,7,0),"")</f>
        <v/>
      </c>
      <c r="V549" s="14" t="str">
        <f>IFERROR(VLOOKUP($A549,'XII Szago M'!$AH$2:$AN$67,7,0),"")</f>
        <v/>
      </c>
      <c r="W549" s="14" t="str">
        <f>IFERROR(VLOOKUP($A549,'Masakra TR200 M'!$AN$5:$AT$34,7,0),"")</f>
        <v/>
      </c>
      <c r="X549" s="10">
        <f>IFERROR(LARGE(Z549:AL549,1),0)+IFERROR(LARGE(Z549:AL549,2),0)</f>
        <v>16.424580041767928</v>
      </c>
      <c r="Y549" s="10">
        <f>IFERROR(LARGE(Z549:AL549,3),0)+IFERROR(LARGE(Z549:AL549,4),0)</f>
        <v>0</v>
      </c>
      <c r="Z549" s="14" t="str">
        <f>IFERROR(VLOOKUP(A549,'Wiosenne 360 M'!$L$2:$R$18,7,0),"")</f>
        <v/>
      </c>
      <c r="AA549" s="36">
        <f>IFERROR(VLOOKUP(A549,'NMnO M'!$AX$5:$BD$43,7,0),"")</f>
        <v>16.424580041767928</v>
      </c>
      <c r="AB549" s="36" t="str">
        <f>IFERROR(VLOOKUP(A549,'XI Szago M'!$J$3:$Q$50,7,0),"")</f>
        <v/>
      </c>
      <c r="AC549" s="14" t="str">
        <f>IFERROR(VLOOKUP($A549,'H51 100 M'!$AC$6:$AJ$153,7,0),"")</f>
        <v/>
      </c>
      <c r="AD549" s="14" t="str">
        <f>IFERROR(VLOOKUP($A549,'Harce M'!$K$6:$Q$26,7,0),"")</f>
        <v/>
      </c>
      <c r="AE549" s="14" t="str">
        <f>IFERROR(VLOOKUP($A549,'Grassor TR150 M'!$BL$4:$BR$10,7,0),"")</f>
        <v/>
      </c>
      <c r="AF549" s="36" t="str">
        <f>IFERROR(VLOOKUP($A549,'Pazur M'!$P$3:$V$29,7,0),"")</f>
        <v/>
      </c>
      <c r="AG549" s="14" t="str">
        <f>IFERROR(VLOOKUP($A549,'Szaga TR100 M'!$J$2:$P$25,7,0),"")</f>
        <v/>
      </c>
      <c r="AH549" s="36" t="str">
        <f>IFERROR(VLOOKUP($A549,'Odyseja M'!$G$2:$M$15,7,0),"")</f>
        <v/>
      </c>
      <c r="AI549" s="36" t="str">
        <f>IFERROR(VLOOKUP($A549,'Trudy M'!$K$2:$Q$18,7,0),"")</f>
        <v/>
      </c>
      <c r="AJ549" s="14" t="str">
        <f>IFERROR(VLOOKUP($A549,'H52 100 M'!$AC$6:$AI$201,7,0),"")</f>
        <v/>
      </c>
      <c r="AK549" s="14" t="str">
        <f>IFERROR(VLOOKUP($A549,'Azymut Orient M'!$O$2:$U$23,7,0),"")</f>
        <v/>
      </c>
      <c r="AL549" s="14" t="str">
        <f>IFERROR(VLOOKUP($A549,'Masakra TR100 M'!$AB$5:$AH$14,7,0),"")</f>
        <v/>
      </c>
      <c r="AM549" s="501">
        <f>MIN(COUNT(F549:W549)+MIN(COUNT(Z549:AL549)/2,2),6)</f>
        <v>0.5</v>
      </c>
      <c r="AN549" s="15">
        <f>COUNTIF(F549:W549,"=100")</f>
        <v>0</v>
      </c>
      <c r="AO549" s="15">
        <f>COUNTIF(Z549:AL549,"=50")</f>
        <v>0</v>
      </c>
    </row>
    <row r="550" spans="1:41">
      <c r="A550">
        <v>206</v>
      </c>
      <c r="B550" s="40" t="str">
        <f>VLOOKUP($A550,id!$C:$H,6,0)</f>
        <v>Larczyński Tomasz</v>
      </c>
      <c r="C550" s="40" t="str">
        <f>VLOOKUP($A550,id!$C:$H,4,0)</f>
        <v>Partia Razem</v>
      </c>
      <c r="D550" s="2">
        <f>IF(E549=E550,D549,ROW(B548))</f>
        <v>548</v>
      </c>
      <c r="E550" s="11">
        <f>LARGE(F550:Y550,1)+LARGE(F550:Y550,2)+IFERROR(LARGE(F550:Y550,3),0)+IFERROR(LARGE(F550:Y550,4),0)+IFERROR(LARGE(F550:Y550,5),0)+IFERROR(LARGE(F550:Y550,6),0)</f>
        <v>16.319777970578546</v>
      </c>
      <c r="F550" s="14"/>
      <c r="G550" s="14" t="str">
        <f>IFERROR(VLOOKUP($A550,'Złoto M'!AO:AU,7,0),"")</f>
        <v/>
      </c>
      <c r="H550" s="14">
        <f>IFERROR(VLOOKUP($A550,'H51 200 M'!$AL$6:$AS$99,7,0),"")</f>
        <v>16.319777970578546</v>
      </c>
      <c r="I550" s="14" t="str">
        <f>IFERROR(VLOOKUP($A550,'Dymno M'!$BD$3:$BJ$49,7,0),"")</f>
        <v/>
      </c>
      <c r="J550" s="37" t="str">
        <f>IFERROR(VLOOKUP($A550,'X Kompas M'!$L$2:$R$29,7,0),"")</f>
        <v/>
      </c>
      <c r="K550" s="16" t="str">
        <f>IFERROR(VLOOKUP($A550,'Dukty M'!$BH$2:$BN$42,7,0),"")</f>
        <v/>
      </c>
      <c r="L550" s="14" t="str">
        <f>IFERROR(VLOOKUP($A550,'Tropy M'!$O$2:$U$49,7,0),"")</f>
        <v/>
      </c>
      <c r="M550" s="14" t="str">
        <f>IFERROR(VLOOKUP($A550,'Grassor TR300 M'!$CR$4:$CX$37,7,0),"")</f>
        <v/>
      </c>
      <c r="N550" s="14" t="str">
        <f>IFERROR(VLOOKUP($A550,'BO M'!$S$4:$Y$46,7,0),"")</f>
        <v/>
      </c>
      <c r="O550" s="14" t="str">
        <f>IFERROR(VLOOKUP($A550,'Szaga TR150 M'!$J$2:$P$22,7,0),"")</f>
        <v/>
      </c>
      <c r="P550" s="14" t="str">
        <f>IFERROR(VLOOKUP($A550,'Rajd Konwalii M'!$L$2:$R$48,7,0),"")</f>
        <v/>
      </c>
      <c r="Q550" s="14" t="str">
        <f>IFERROR(VLOOKUP($A550,'Korno M'!$BE$1:$BK$53,7,0),"")</f>
        <v/>
      </c>
      <c r="R550" s="14" t="str">
        <f>IFERROR(VLOOKUP($A550,'Abentojra M'!$J$1:$P$48,7,0),"")</f>
        <v/>
      </c>
      <c r="S550" s="14" t="str">
        <f>IFERROR(VLOOKUP($A550,'Mordownik M'!$P$5:$V$54,7,0),"")</f>
        <v/>
      </c>
      <c r="T550" s="14" t="str">
        <f>IFERROR(VLOOKUP($A550,'XI Kompas M'!$M$1:$S$35,7,0),"")</f>
        <v/>
      </c>
      <c r="U550" s="14" t="str">
        <f>IFERROR(VLOOKUP($A550,'H52 200 M'!$AL$6:$AR$102,7,0),"")</f>
        <v/>
      </c>
      <c r="V550" s="14" t="str">
        <f>IFERROR(VLOOKUP($A550,'XII Szago M'!$AH$2:$AN$67,7,0),"")</f>
        <v/>
      </c>
      <c r="W550" s="14" t="str">
        <f>IFERROR(VLOOKUP($A550,'Masakra TR200 M'!$AN$5:$AT$34,7,0),"")</f>
        <v/>
      </c>
      <c r="X550" s="10">
        <f>IFERROR(LARGE(Z550:AL550,1),0)+IFERROR(LARGE(Z550:AL550,2),0)</f>
        <v>0</v>
      </c>
      <c r="Y550" s="10">
        <f>IFERROR(LARGE(Z550:AL550,3),0)+IFERROR(LARGE(Z550:AL550,4),0)</f>
        <v>0</v>
      </c>
      <c r="Z550" s="14" t="str">
        <f>IFERROR(VLOOKUP(A550,'Wiosenne 360 M'!$L$2:$R$18,7,0),"")</f>
        <v/>
      </c>
      <c r="AA550" s="36"/>
      <c r="AB550" s="36"/>
      <c r="AC550" s="14" t="str">
        <f>IFERROR(VLOOKUP($A550,'H51 100 M'!$AC$6:$AJ$153,7,0),"")</f>
        <v/>
      </c>
      <c r="AD550" s="14" t="str">
        <f>IFERROR(VLOOKUP($A550,'Harce M'!$K$6:$Q$26,7,0),"")</f>
        <v/>
      </c>
      <c r="AE550" s="14" t="str">
        <f>IFERROR(VLOOKUP($A550,'Grassor TR150 M'!$BL$4:$BR$10,7,0),"")</f>
        <v/>
      </c>
      <c r="AF550" s="36" t="str">
        <f>IFERROR(VLOOKUP($A550,'Pazur M'!$P$3:$V$29,7,0),"")</f>
        <v/>
      </c>
      <c r="AG550" s="14" t="str">
        <f>IFERROR(VLOOKUP($A550,'Szaga TR100 M'!$J$2:$P$25,7,0),"")</f>
        <v/>
      </c>
      <c r="AH550" s="36" t="str">
        <f>IFERROR(VLOOKUP($A550,'Odyseja M'!$G$2:$M$15,7,0),"")</f>
        <v/>
      </c>
      <c r="AI550" s="36" t="str">
        <f>IFERROR(VLOOKUP($A550,'Trudy M'!$K$2:$Q$18,7,0),"")</f>
        <v/>
      </c>
      <c r="AJ550" s="14" t="str">
        <f>IFERROR(VLOOKUP($A550,'H52 100 M'!$AC$6:$AI$201,7,0),"")</f>
        <v/>
      </c>
      <c r="AK550" s="14" t="str">
        <f>IFERROR(VLOOKUP($A550,'Azymut Orient M'!$O$2:$U$23,7,0),"")</f>
        <v/>
      </c>
      <c r="AL550" s="14" t="str">
        <f>IFERROR(VLOOKUP($A550,'Masakra TR100 M'!$AB$5:$AH$14,7,0),"")</f>
        <v/>
      </c>
      <c r="AM550" s="501">
        <f>MIN(COUNT(F550:W550)+MIN(COUNT(Z550:AL550)/2,2),6)</f>
        <v>1</v>
      </c>
      <c r="AN550" s="15">
        <f>COUNTIF(F550:W550,"=100")</f>
        <v>0</v>
      </c>
      <c r="AO550" s="15">
        <f>COUNTIF(Z550:AL550,"=50")</f>
        <v>0</v>
      </c>
    </row>
    <row r="551" spans="1:41">
      <c r="A551">
        <v>285</v>
      </c>
      <c r="B551" s="40" t="str">
        <f>VLOOKUP($A551,id!$C:$H,6,0)</f>
        <v>Grodecki FilipKordian</v>
      </c>
      <c r="C551" s="40" t="str">
        <f>VLOOKUP($A551,id!$C:$H,4,0)</f>
        <v>Pod Napięciem</v>
      </c>
      <c r="D551" s="2">
        <f>IF(E550=E551,D550,ROW(B549))</f>
        <v>549</v>
      </c>
      <c r="E551" s="11">
        <f>LARGE(F551:Y551,1)+LARGE(F551:Y551,2)+IFERROR(LARGE(F551:Y551,3),0)+IFERROR(LARGE(F551:Y551,4),0)+IFERROR(LARGE(F551:Y551,5),0)+IFERROR(LARGE(F551:Y551,6),0)</f>
        <v>16.289647405253124</v>
      </c>
      <c r="F551" s="14"/>
      <c r="G551" s="14" t="str">
        <f>IFERROR(VLOOKUP($A551,'Złoto M'!AO:AU,7,0),"")</f>
        <v/>
      </c>
      <c r="H551" s="14" t="str">
        <f>IFERROR(VLOOKUP($A551,'H51 200 M'!$AL$6:$AS$99,7,0),"")</f>
        <v/>
      </c>
      <c r="I551" s="14" t="str">
        <f>IFERROR(VLOOKUP($A551,'Dymno M'!$BD$3:$BJ$49,7,0),"")</f>
        <v/>
      </c>
      <c r="J551" s="37" t="str">
        <f>IFERROR(VLOOKUP($A551,'X Kompas M'!$L$2:$R$29,7,0),"")</f>
        <v/>
      </c>
      <c r="K551" s="16" t="str">
        <f>IFERROR(VLOOKUP($A551,'Dukty M'!$BH$2:$BN$42,7,0),"")</f>
        <v/>
      </c>
      <c r="L551" s="14" t="str">
        <f>IFERROR(VLOOKUP($A551,'Tropy M'!$O$2:$U$49,7,0),"")</f>
        <v/>
      </c>
      <c r="M551" s="14" t="str">
        <f>IFERROR(VLOOKUP($A551,'Grassor TR300 M'!$CR$4:$CX$37,7,0),"")</f>
        <v/>
      </c>
      <c r="N551" s="14" t="str">
        <f>IFERROR(VLOOKUP($A551,'BO M'!$S$4:$Y$46,7,0),"")</f>
        <v/>
      </c>
      <c r="O551" s="14" t="str">
        <f>IFERROR(VLOOKUP($A551,'Szaga TR150 M'!$J$2:$P$22,7,0),"")</f>
        <v/>
      </c>
      <c r="P551" s="14" t="str">
        <f>IFERROR(VLOOKUP($A551,'Rajd Konwalii M'!$L$2:$R$48,7,0),"")</f>
        <v/>
      </c>
      <c r="Q551" s="14" t="str">
        <f>IFERROR(VLOOKUP($A551,'Korno M'!$BE$1:$BK$53,7,0),"")</f>
        <v/>
      </c>
      <c r="R551" s="14" t="str">
        <f>IFERROR(VLOOKUP($A551,'Abentojra M'!$J$1:$P$48,7,0),"")</f>
        <v/>
      </c>
      <c r="S551" s="14" t="str">
        <f>IFERROR(VLOOKUP($A551,'Mordownik M'!$P$5:$V$54,7,0),"")</f>
        <v/>
      </c>
      <c r="T551" s="14" t="str">
        <f>IFERROR(VLOOKUP($A551,'XI Kompas M'!$M$1:$S$35,7,0),"")</f>
        <v/>
      </c>
      <c r="U551" s="14" t="str">
        <f>IFERROR(VLOOKUP($A551,'H52 200 M'!$AL$6:$AR$102,7,0),"")</f>
        <v/>
      </c>
      <c r="V551" s="14" t="str">
        <f>IFERROR(VLOOKUP($A551,'XII Szago M'!$AH$2:$AN$67,7,0),"")</f>
        <v/>
      </c>
      <c r="W551" s="14" t="str">
        <f>IFERROR(VLOOKUP($A551,'Masakra TR200 M'!$AN$5:$AT$34,7,0),"")</f>
        <v/>
      </c>
      <c r="X551" s="10">
        <f>IFERROR(LARGE(Z551:AL551,1),0)+IFERROR(LARGE(Z551:AL551,2),0)</f>
        <v>16.289647405253124</v>
      </c>
      <c r="Y551" s="10">
        <f>IFERROR(LARGE(Z551:AL551,3),0)+IFERROR(LARGE(Z551:AL551,4),0)</f>
        <v>0</v>
      </c>
      <c r="Z551" s="14" t="str">
        <f>IFERROR(VLOOKUP(A551,'Wiosenne 360 M'!$L$2:$R$18,7,0),"")</f>
        <v/>
      </c>
      <c r="AA551" s="36"/>
      <c r="AB551" s="36"/>
      <c r="AC551" s="14">
        <f>IFERROR(VLOOKUP($A551,'H51 100 M'!$AC$6:$AJ$153,7,0),"")</f>
        <v>16.289647405253124</v>
      </c>
      <c r="AD551" s="14" t="str">
        <f>IFERROR(VLOOKUP($A551,'Harce M'!$K$6:$Q$26,7,0),"")</f>
        <v/>
      </c>
      <c r="AE551" s="14" t="str">
        <f>IFERROR(VLOOKUP($A551,'Grassor TR150 M'!$BL$4:$BR$10,7,0),"")</f>
        <v/>
      </c>
      <c r="AF551" s="36" t="str">
        <f>IFERROR(VLOOKUP($A551,'Pazur M'!$P$3:$V$29,7,0),"")</f>
        <v/>
      </c>
      <c r="AG551" s="14" t="str">
        <f>IFERROR(VLOOKUP($A551,'Szaga TR100 M'!$J$2:$P$25,7,0),"")</f>
        <v/>
      </c>
      <c r="AH551" s="36" t="str">
        <f>IFERROR(VLOOKUP($A551,'Odyseja M'!$G$2:$M$15,7,0),"")</f>
        <v/>
      </c>
      <c r="AI551" s="36" t="str">
        <f>IFERROR(VLOOKUP($A551,'Trudy M'!$K$2:$Q$18,7,0),"")</f>
        <v/>
      </c>
      <c r="AJ551" s="14" t="str">
        <f>IFERROR(VLOOKUP($A551,'H52 100 M'!$AC$6:$AI$201,7,0),"")</f>
        <v/>
      </c>
      <c r="AK551" s="14" t="str">
        <f>IFERROR(VLOOKUP($A551,'Azymut Orient M'!$O$2:$U$23,7,0),"")</f>
        <v/>
      </c>
      <c r="AL551" s="14" t="str">
        <f>IFERROR(VLOOKUP($A551,'Masakra TR100 M'!$AB$5:$AH$14,7,0),"")</f>
        <v/>
      </c>
      <c r="AM551" s="501">
        <f>MIN(COUNT(F551:W551)+MIN(COUNT(Z551:AL551)/2,2),6)</f>
        <v>0.5</v>
      </c>
      <c r="AN551" s="15">
        <f>COUNTIF(F551:W551,"=100")</f>
        <v>0</v>
      </c>
      <c r="AO551" s="15">
        <f>COUNTIF(Z551:AL551,"=50")</f>
        <v>0</v>
      </c>
    </row>
    <row r="552" spans="1:41">
      <c r="A552">
        <v>608</v>
      </c>
      <c r="B552" s="40" t="str">
        <f>VLOOKUP($A552,id!$C:$H,6,0)</f>
        <v>Caspari Sebastian</v>
      </c>
      <c r="C552" s="40" t="str">
        <f>VLOOKUP($A552,id!$C:$H,4,0)</f>
        <v>Rowerowo i Kajtowo</v>
      </c>
      <c r="D552" s="2">
        <f>IF(E551=E552,D551,ROW(B550))</f>
        <v>550</v>
      </c>
      <c r="E552" s="11">
        <f>LARGE(F552:Y552,1)+LARGE(F552:Y552,2)+IFERROR(LARGE(F552:Y552,3),0)+IFERROR(LARGE(F552:Y552,4),0)+IFERROR(LARGE(F552:Y552,5),0)+IFERROR(LARGE(F552:Y552,6),0)</f>
        <v>16.270083008169603</v>
      </c>
      <c r="F552" s="14"/>
      <c r="G552" s="14"/>
      <c r="H552" s="14"/>
      <c r="I552" s="14"/>
      <c r="J552" s="37"/>
      <c r="K552" s="16"/>
      <c r="L552" s="14"/>
      <c r="M552" s="14"/>
      <c r="N552" s="14"/>
      <c r="O552" s="14"/>
      <c r="P552" s="14"/>
      <c r="Q552" s="14"/>
      <c r="R552" s="14"/>
      <c r="S552" s="14"/>
      <c r="T552" s="14"/>
      <c r="U552" s="14">
        <f>IFERROR(VLOOKUP($A552,'H52 200 M'!$AL$6:$AR$102,7,0),"")</f>
        <v>16.270083008169603</v>
      </c>
      <c r="V552" s="14" t="str">
        <f>IFERROR(VLOOKUP($A552,'XII Szago M'!$AH$2:$AN$67,7,0),"")</f>
        <v/>
      </c>
      <c r="W552" s="14" t="str">
        <f>IFERROR(VLOOKUP($A552,'Masakra TR200 M'!$AN$5:$AT$34,7,0),"")</f>
        <v/>
      </c>
      <c r="X552" s="10">
        <f>IFERROR(LARGE(Z552:AL552,1),0)+IFERROR(LARGE(Z552:AL552,2),0)</f>
        <v>0</v>
      </c>
      <c r="Y552" s="10">
        <f>IFERROR(LARGE(Z552:AL552,3),0)+IFERROR(LARGE(Z552:AL552,4),0)</f>
        <v>0</v>
      </c>
      <c r="Z552" s="14"/>
      <c r="AA552" s="36"/>
      <c r="AB552" s="36"/>
      <c r="AC552" s="14"/>
      <c r="AD552" s="14"/>
      <c r="AE552" s="14"/>
      <c r="AF552" s="36"/>
      <c r="AG552" s="14"/>
      <c r="AH552" s="36"/>
      <c r="AI552" s="36"/>
      <c r="AJ552" s="14" t="str">
        <f>IFERROR(VLOOKUP($A552,'H52 100 M'!$AC$6:$AI$201,7,0),"")</f>
        <v/>
      </c>
      <c r="AK552" s="14" t="str">
        <f>IFERROR(VLOOKUP($A552,'Azymut Orient M'!$O$2:$U$23,7,0),"")</f>
        <v/>
      </c>
      <c r="AL552" s="14" t="str">
        <f>IFERROR(VLOOKUP($A552,'Masakra TR100 M'!$AB$5:$AH$14,7,0),"")</f>
        <v/>
      </c>
      <c r="AM552" s="501">
        <f>MIN(COUNT(F552:W552)+MIN(COUNT(Z552:AL552)/2,2),6)</f>
        <v>1</v>
      </c>
      <c r="AN552" s="15">
        <f>COUNTIF(F552:W552,"=100")</f>
        <v>0</v>
      </c>
      <c r="AO552" s="15">
        <f>COUNTIF(Z552:AL552,"=50")</f>
        <v>0</v>
      </c>
    </row>
    <row r="553" spans="1:41">
      <c r="A553">
        <v>344</v>
      </c>
      <c r="B553" s="40" t="str">
        <f>VLOOKUP($A553,id!$C:$H,6,0)</f>
        <v>Trzciński Tomasz</v>
      </c>
      <c r="C553" s="40" t="str">
        <f>VLOOKUP($A553,id!$C:$H,4,0)</f>
        <v>Trzcina Team</v>
      </c>
      <c r="D553" s="2">
        <f>IF(E552=E553,D552,ROW(B551))</f>
        <v>551</v>
      </c>
      <c r="E553" s="11">
        <f>LARGE(F553:Y553,1)+LARGE(F553:Y553,2)+IFERROR(LARGE(F553:Y553,3),0)+IFERROR(LARGE(F553:Y553,4),0)+IFERROR(LARGE(F553:Y553,5),0)+IFERROR(LARGE(F553:Y553,6),0)</f>
        <v>16.234193014423589</v>
      </c>
      <c r="F553" s="14"/>
      <c r="G553" s="14" t="str">
        <f>IFERROR(VLOOKUP($A553,'Złoto M'!AO:AU,7,0),"")</f>
        <v/>
      </c>
      <c r="H553" s="14" t="str">
        <f>IFERROR(VLOOKUP($A553,'H51 200 M'!$AL$6:$AS$99,7,0),"")</f>
        <v/>
      </c>
      <c r="I553" s="14" t="str">
        <f>IFERROR(VLOOKUP($A553,'Dymno M'!$BD$3:$BJ$49,7,0),"")</f>
        <v/>
      </c>
      <c r="J553" s="37" t="str">
        <f>IFERROR(VLOOKUP($A553,'X Kompas M'!$L$2:$R$29,7,0),"")</f>
        <v/>
      </c>
      <c r="K553" s="16" t="str">
        <f>IFERROR(VLOOKUP($A553,'Dukty M'!$BH$2:$BN$42,7,0),"")</f>
        <v/>
      </c>
      <c r="L553" s="14" t="str">
        <f>IFERROR(VLOOKUP($A553,'Tropy M'!$O$2:$U$49,7,0),"")</f>
        <v/>
      </c>
      <c r="M553" s="14" t="str">
        <f>IFERROR(VLOOKUP($A553,'Grassor TR300 M'!$CR$4:$CX$37,7,0),"")</f>
        <v/>
      </c>
      <c r="N553" s="14" t="str">
        <f>IFERROR(VLOOKUP($A553,'BO M'!$S$4:$Y$46,7,0),"")</f>
        <v/>
      </c>
      <c r="O553" s="14" t="str">
        <f>IFERROR(VLOOKUP($A553,'Szaga TR150 M'!$J$2:$P$22,7,0),"")</f>
        <v/>
      </c>
      <c r="P553" s="14" t="str">
        <f>IFERROR(VLOOKUP($A553,'Rajd Konwalii M'!$L$2:$R$48,7,0),"")</f>
        <v/>
      </c>
      <c r="Q553" s="14" t="str">
        <f>IFERROR(VLOOKUP($A553,'Korno M'!$BE$1:$BK$53,7,0),"")</f>
        <v/>
      </c>
      <c r="R553" s="14" t="str">
        <f>IFERROR(VLOOKUP($A553,'Abentojra M'!$J$1:$P$48,7,0),"")</f>
        <v/>
      </c>
      <c r="S553" s="14" t="str">
        <f>IFERROR(VLOOKUP($A553,'Mordownik M'!$P$5:$V$54,7,0),"")</f>
        <v/>
      </c>
      <c r="T553" s="14" t="str">
        <f>IFERROR(VLOOKUP($A553,'XI Kompas M'!$M$1:$S$35,7,0),"")</f>
        <v/>
      </c>
      <c r="U553" s="14" t="str">
        <f>IFERROR(VLOOKUP($A553,'H52 200 M'!$AL$6:$AR$102,7,0),"")</f>
        <v/>
      </c>
      <c r="V553" s="14" t="str">
        <f>IFERROR(VLOOKUP($A553,'XII Szago M'!$AH$2:$AN$67,7,0),"")</f>
        <v/>
      </c>
      <c r="W553" s="14" t="str">
        <f>IFERROR(VLOOKUP($A553,'Masakra TR200 M'!$AN$5:$AT$34,7,0),"")</f>
        <v/>
      </c>
      <c r="X553" s="10">
        <f>IFERROR(LARGE(Z553:AL553,1),0)+IFERROR(LARGE(Z553:AL553,2),0)</f>
        <v>16.234193014423589</v>
      </c>
      <c r="Y553" s="10">
        <f>IFERROR(LARGE(Z553:AL553,3),0)+IFERROR(LARGE(Z553:AL553,4),0)</f>
        <v>0</v>
      </c>
      <c r="Z553" s="14" t="str">
        <f>IFERROR(VLOOKUP(A553,'Wiosenne 360 M'!$L$2:$R$18,7,0),"")</f>
        <v/>
      </c>
      <c r="AA553" s="36"/>
      <c r="AB553" s="36"/>
      <c r="AC553" s="14">
        <f>IFERROR(VLOOKUP($A553,'H51 100 M'!$AC$6:$AJ$153,7,0),"")</f>
        <v>3.7972651444524419</v>
      </c>
      <c r="AD553" s="14" t="str">
        <f>IFERROR(VLOOKUP($A553,'Harce M'!$K$6:$Q$26,7,0),"")</f>
        <v/>
      </c>
      <c r="AE553" s="14" t="str">
        <f>IFERROR(VLOOKUP($A553,'Grassor TR150 M'!$BL$4:$BR$10,7,0),"")</f>
        <v/>
      </c>
      <c r="AF553" s="36" t="str">
        <f>IFERROR(VLOOKUP($A553,'Pazur M'!$P$3:$V$29,7,0),"")</f>
        <v/>
      </c>
      <c r="AG553" s="14" t="str">
        <f>IFERROR(VLOOKUP($A553,'Szaga TR100 M'!$J$2:$P$25,7,0),"")</f>
        <v/>
      </c>
      <c r="AH553" s="36" t="str">
        <f>IFERROR(VLOOKUP($A553,'Odyseja M'!$G$2:$M$15,7,0),"")</f>
        <v/>
      </c>
      <c r="AI553" s="36" t="str">
        <f>IFERROR(VLOOKUP($A553,'Trudy M'!$K$2:$Q$18,7,0),"")</f>
        <v/>
      </c>
      <c r="AJ553" s="14">
        <f>IFERROR(VLOOKUP($A553,'H52 100 M'!$AC$6:$AI$201,7,0),"")</f>
        <v>12.436927869971148</v>
      </c>
      <c r="AK553" s="14" t="str">
        <f>IFERROR(VLOOKUP($A553,'Azymut Orient M'!$O$2:$U$23,7,0),"")</f>
        <v/>
      </c>
      <c r="AL553" s="14" t="str">
        <f>IFERROR(VLOOKUP($A553,'Masakra TR100 M'!$AB$5:$AH$14,7,0),"")</f>
        <v/>
      </c>
      <c r="AM553" s="501">
        <f>MIN(COUNT(F553:W553)+MIN(COUNT(Z553:AL553)/2,2),6)</f>
        <v>1</v>
      </c>
      <c r="AN553" s="15">
        <f>COUNTIF(F553:W553,"=100")</f>
        <v>0</v>
      </c>
      <c r="AO553" s="15">
        <f>COUNTIF(Z553:AL553,"=50")</f>
        <v>0</v>
      </c>
    </row>
    <row r="554" spans="1:41">
      <c r="A554">
        <v>696</v>
      </c>
      <c r="B554" s="40" t="str">
        <f>VLOOKUP($A554,id!$C:$H,6,0)</f>
        <v>Maroszek Łukasz</v>
      </c>
      <c r="C554" s="40">
        <f>VLOOKUP($A554,id!$C:$H,4,0)</f>
        <v>0</v>
      </c>
      <c r="D554" s="2">
        <f>IF(E553=E554,D553,ROW(B552))</f>
        <v>552</v>
      </c>
      <c r="E554" s="11">
        <f>LARGE(F554:Y554,1)+LARGE(F554:Y554,2)+IFERROR(LARGE(F554:Y554,3),0)+IFERROR(LARGE(F554:Y554,4),0)+IFERROR(LARGE(F554:Y554,5),0)+IFERROR(LARGE(F554:Y554,6),0)</f>
        <v>16.179199267516026</v>
      </c>
      <c r="F554" s="14"/>
      <c r="G554" s="14"/>
      <c r="H554" s="14"/>
      <c r="I554" s="14"/>
      <c r="J554" s="37"/>
      <c r="K554" s="16"/>
      <c r="L554" s="14"/>
      <c r="M554" s="14"/>
      <c r="N554" s="14"/>
      <c r="O554" s="14"/>
      <c r="P554" s="14"/>
      <c r="Q554" s="14"/>
      <c r="R554" s="14"/>
      <c r="S554" s="14"/>
      <c r="T554" s="14"/>
      <c r="U554" s="14" t="str">
        <f>IFERROR(VLOOKUP($A554,'H52 200 M'!$AL$6:$AR$102,7,0),"")</f>
        <v/>
      </c>
      <c r="V554" s="14" t="str">
        <f>IFERROR(VLOOKUP($A554,'XII Szago M'!$AH$2:$AN$67,7,0),"")</f>
        <v/>
      </c>
      <c r="W554" s="14" t="str">
        <f>IFERROR(VLOOKUP($A554,'Masakra TR200 M'!$AN$5:$AT$34,7,0),"")</f>
        <v/>
      </c>
      <c r="X554" s="10">
        <f>IFERROR(LARGE(Z554:AL554,1),0)+IFERROR(LARGE(Z554:AL554,2),0)</f>
        <v>16.179199267516026</v>
      </c>
      <c r="Y554" s="10">
        <f>IFERROR(LARGE(Z554:AL554,3),0)+IFERROR(LARGE(Z554:AL554,4),0)</f>
        <v>0</v>
      </c>
      <c r="Z554" s="14"/>
      <c r="AA554" s="36"/>
      <c r="AB554" s="36"/>
      <c r="AC554" s="14"/>
      <c r="AD554" s="14"/>
      <c r="AE554" s="14"/>
      <c r="AF554" s="36"/>
      <c r="AG554" s="14"/>
      <c r="AH554" s="36"/>
      <c r="AI554" s="36"/>
      <c r="AJ554" s="14">
        <f>IFERROR(VLOOKUP($A554,'H52 100 M'!$AC$6:$AI$201,7,0),"")</f>
        <v>16.179199267516026</v>
      </c>
      <c r="AK554" s="14" t="str">
        <f>IFERROR(VLOOKUP($A554,'Azymut Orient M'!$O$2:$U$23,7,0),"")</f>
        <v/>
      </c>
      <c r="AL554" s="14" t="str">
        <f>IFERROR(VLOOKUP($A554,'Masakra TR100 M'!$AB$5:$AH$14,7,0),"")</f>
        <v/>
      </c>
      <c r="AM554" s="501">
        <f>MIN(COUNT(F554:W554)+MIN(COUNT(Z554:AL554)/2,2),6)</f>
        <v>0.5</v>
      </c>
      <c r="AN554" s="15">
        <f>COUNTIF(F554:W554,"=100")</f>
        <v>0</v>
      </c>
      <c r="AO554" s="15">
        <f>COUNTIF(Z554:AL554,"=50")</f>
        <v>0</v>
      </c>
    </row>
    <row r="555" spans="1:41">
      <c r="A555">
        <v>697</v>
      </c>
      <c r="B555" s="40" t="str">
        <f>VLOOKUP($A555,id!$C:$H,6,0)</f>
        <v>Prażyński Michał</v>
      </c>
      <c r="C555" s="40">
        <f>VLOOKUP($A555,id!$C:$H,4,0)</f>
        <v>0</v>
      </c>
      <c r="D555" s="2">
        <f>IF(E554=E555,D554,ROW(B553))</f>
        <v>553</v>
      </c>
      <c r="E555" s="11">
        <f>LARGE(F555:Y555,1)+LARGE(F555:Y555,2)+IFERROR(LARGE(F555:Y555,3),0)+IFERROR(LARGE(F555:Y555,4),0)+IFERROR(LARGE(F555:Y555,5),0)+IFERROR(LARGE(F555:Y555,6),0)</f>
        <v>16.035993160907218</v>
      </c>
      <c r="F555" s="14"/>
      <c r="G555" s="14"/>
      <c r="H555" s="14"/>
      <c r="I555" s="14"/>
      <c r="J555" s="37"/>
      <c r="K555" s="16"/>
      <c r="L555" s="14"/>
      <c r="M555" s="14"/>
      <c r="N555" s="14"/>
      <c r="O555" s="14"/>
      <c r="P555" s="14"/>
      <c r="Q555" s="14"/>
      <c r="R555" s="14"/>
      <c r="S555" s="14"/>
      <c r="T555" s="14"/>
      <c r="U555" s="14" t="str">
        <f>IFERROR(VLOOKUP($A555,'H52 200 M'!$AL$6:$AR$102,7,0),"")</f>
        <v/>
      </c>
      <c r="V555" s="14" t="str">
        <f>IFERROR(VLOOKUP($A555,'XII Szago M'!$AH$2:$AN$67,7,0),"")</f>
        <v/>
      </c>
      <c r="W555" s="14" t="str">
        <f>IFERROR(VLOOKUP($A555,'Masakra TR200 M'!$AN$5:$AT$34,7,0),"")</f>
        <v/>
      </c>
      <c r="X555" s="10">
        <f>IFERROR(LARGE(Z555:AL555,1),0)+IFERROR(LARGE(Z555:AL555,2),0)</f>
        <v>16.035993160907218</v>
      </c>
      <c r="Y555" s="10">
        <f>IFERROR(LARGE(Z555:AL555,3),0)+IFERROR(LARGE(Z555:AL555,4),0)</f>
        <v>0</v>
      </c>
      <c r="Z555" s="14"/>
      <c r="AA555" s="36"/>
      <c r="AB555" s="36"/>
      <c r="AC555" s="14"/>
      <c r="AD555" s="14"/>
      <c r="AE555" s="14"/>
      <c r="AF555" s="36"/>
      <c r="AG555" s="14"/>
      <c r="AH555" s="36"/>
      <c r="AI555" s="36"/>
      <c r="AJ555" s="14">
        <f>IFERROR(VLOOKUP($A555,'H52 100 M'!$AC$6:$AI$201,7,0),"")</f>
        <v>16.035993160907218</v>
      </c>
      <c r="AK555" s="14" t="str">
        <f>IFERROR(VLOOKUP($A555,'Azymut Orient M'!$O$2:$U$23,7,0),"")</f>
        <v/>
      </c>
      <c r="AL555" s="14" t="str">
        <f>IFERROR(VLOOKUP($A555,'Masakra TR100 M'!$AB$5:$AH$14,7,0),"")</f>
        <v/>
      </c>
      <c r="AM555" s="501">
        <f>MIN(COUNT(F555:W555)+MIN(COUNT(Z555:AL555)/2,2),6)</f>
        <v>0.5</v>
      </c>
      <c r="AN555" s="15">
        <f>COUNTIF(F555:W555,"=100")</f>
        <v>0</v>
      </c>
      <c r="AO555" s="15">
        <f>COUNTIF(Z555:AL555,"=50")</f>
        <v>0</v>
      </c>
    </row>
    <row r="556" spans="1:41">
      <c r="A556">
        <v>698</v>
      </c>
      <c r="B556" s="40" t="str">
        <f>VLOOKUP($A556,id!$C:$H,6,0)</f>
        <v>Celejewski Cezary</v>
      </c>
      <c r="C556" s="40">
        <f>VLOOKUP($A556,id!$C:$H,4,0)</f>
        <v>0</v>
      </c>
      <c r="D556" s="2">
        <f>IF(E555=E556,D555,ROW(B554))</f>
        <v>554</v>
      </c>
      <c r="E556" s="11">
        <f>LARGE(F556:Y556,1)+LARGE(F556:Y556,2)+IFERROR(LARGE(F556:Y556,3),0)+IFERROR(LARGE(F556:Y556,4),0)+IFERROR(LARGE(F556:Y556,5),0)+IFERROR(LARGE(F556:Y556,6),0)</f>
        <v>16.031909638329957</v>
      </c>
      <c r="F556" s="14"/>
      <c r="G556" s="14"/>
      <c r="H556" s="14"/>
      <c r="I556" s="14"/>
      <c r="J556" s="37"/>
      <c r="K556" s="16"/>
      <c r="L556" s="14"/>
      <c r="M556" s="14"/>
      <c r="N556" s="14"/>
      <c r="O556" s="14"/>
      <c r="P556" s="14"/>
      <c r="Q556" s="14"/>
      <c r="R556" s="14"/>
      <c r="S556" s="14"/>
      <c r="T556" s="14"/>
      <c r="U556" s="14" t="str">
        <f>IFERROR(VLOOKUP($A556,'H52 200 M'!$AL$6:$AR$102,7,0),"")</f>
        <v/>
      </c>
      <c r="V556" s="14" t="str">
        <f>IFERROR(VLOOKUP($A556,'XII Szago M'!$AH$2:$AN$67,7,0),"")</f>
        <v/>
      </c>
      <c r="W556" s="14" t="str">
        <f>IFERROR(VLOOKUP($A556,'Masakra TR200 M'!$AN$5:$AT$34,7,0),"")</f>
        <v/>
      </c>
      <c r="X556" s="10">
        <f>IFERROR(LARGE(Z556:AL556,1),0)+IFERROR(LARGE(Z556:AL556,2),0)</f>
        <v>16.031909638329957</v>
      </c>
      <c r="Y556" s="10">
        <f>IFERROR(LARGE(Z556:AL556,3),0)+IFERROR(LARGE(Z556:AL556,4),0)</f>
        <v>0</v>
      </c>
      <c r="Z556" s="14"/>
      <c r="AA556" s="36"/>
      <c r="AB556" s="36"/>
      <c r="AC556" s="14"/>
      <c r="AD556" s="14"/>
      <c r="AE556" s="14"/>
      <c r="AF556" s="36"/>
      <c r="AG556" s="14"/>
      <c r="AH556" s="36"/>
      <c r="AI556" s="36"/>
      <c r="AJ556" s="14">
        <f>IFERROR(VLOOKUP($A556,'H52 100 M'!$AC$6:$AI$201,7,0),"")</f>
        <v>16.031909638329957</v>
      </c>
      <c r="AK556" s="14" t="str">
        <f>IFERROR(VLOOKUP($A556,'Azymut Orient M'!$O$2:$U$23,7,0),"")</f>
        <v/>
      </c>
      <c r="AL556" s="14" t="str">
        <f>IFERROR(VLOOKUP($A556,'Masakra TR100 M'!$AB$5:$AH$14,7,0),"")</f>
        <v/>
      </c>
      <c r="AM556" s="501">
        <f>MIN(COUNT(F556:W556)+MIN(COUNT(Z556:AL556)/2,2),6)</f>
        <v>0.5</v>
      </c>
      <c r="AN556" s="15">
        <f>COUNTIF(F556:W556,"=100")</f>
        <v>0</v>
      </c>
      <c r="AO556" s="15">
        <f>COUNTIF(Z556:AL556,"=50")</f>
        <v>0</v>
      </c>
    </row>
    <row r="557" spans="1:41">
      <c r="A557">
        <v>313</v>
      </c>
      <c r="B557" s="40" t="str">
        <f>VLOOKUP($A557,id!$C:$H,6,0)</f>
        <v>Sokolski Jerzy</v>
      </c>
      <c r="C557" s="40">
        <f>VLOOKUP($A557,id!$C:$H,4,0)</f>
        <v>0</v>
      </c>
      <c r="D557" s="2">
        <f>IF(E556=E557,D556,ROW(B555))</f>
        <v>555</v>
      </c>
      <c r="E557" s="11">
        <f>LARGE(F557:Y557,1)+LARGE(F557:Y557,2)+IFERROR(LARGE(F557:Y557,3),0)+IFERROR(LARGE(F557:Y557,4),0)+IFERROR(LARGE(F557:Y557,5),0)+IFERROR(LARGE(F557:Y557,6),0)</f>
        <v>15.784457530626222</v>
      </c>
      <c r="F557" s="14"/>
      <c r="G557" s="14" t="str">
        <f>IFERROR(VLOOKUP($A557,'Złoto M'!AO:AU,7,0),"")</f>
        <v/>
      </c>
      <c r="H557" s="14" t="str">
        <f>IFERROR(VLOOKUP($A557,'H51 200 M'!$AL$6:$AS$99,7,0),"")</f>
        <v/>
      </c>
      <c r="I557" s="14" t="str">
        <f>IFERROR(VLOOKUP($A557,'Dymno M'!$BD$3:$BJ$49,7,0),"")</f>
        <v/>
      </c>
      <c r="J557" s="37" t="str">
        <f>IFERROR(VLOOKUP($A557,'X Kompas M'!$L$2:$R$29,7,0),"")</f>
        <v/>
      </c>
      <c r="K557" s="16" t="str">
        <f>IFERROR(VLOOKUP($A557,'Dukty M'!$BH$2:$BN$42,7,0),"")</f>
        <v/>
      </c>
      <c r="L557" s="14" t="str">
        <f>IFERROR(VLOOKUP($A557,'Tropy M'!$O$2:$U$49,7,0),"")</f>
        <v/>
      </c>
      <c r="M557" s="14" t="str">
        <f>IFERROR(VLOOKUP($A557,'Grassor TR300 M'!$CR$4:$CX$37,7,0),"")</f>
        <v/>
      </c>
      <c r="N557" s="14" t="str">
        <f>IFERROR(VLOOKUP($A557,'BO M'!$S$4:$Y$46,7,0),"")</f>
        <v/>
      </c>
      <c r="O557" s="14" t="str">
        <f>IFERROR(VLOOKUP($A557,'Szaga TR150 M'!$J$2:$P$22,7,0),"")</f>
        <v/>
      </c>
      <c r="P557" s="14" t="str">
        <f>IFERROR(VLOOKUP($A557,'Rajd Konwalii M'!$L$2:$R$48,7,0),"")</f>
        <v/>
      </c>
      <c r="Q557" s="14" t="str">
        <f>IFERROR(VLOOKUP($A557,'Korno M'!$BE$1:$BK$53,7,0),"")</f>
        <v/>
      </c>
      <c r="R557" s="14" t="str">
        <f>IFERROR(VLOOKUP($A557,'Abentojra M'!$J$1:$P$48,7,0),"")</f>
        <v/>
      </c>
      <c r="S557" s="14" t="str">
        <f>IFERROR(VLOOKUP($A557,'Mordownik M'!$P$5:$V$54,7,0),"")</f>
        <v/>
      </c>
      <c r="T557" s="14" t="str">
        <f>IFERROR(VLOOKUP($A557,'XI Kompas M'!$M$1:$S$35,7,0),"")</f>
        <v/>
      </c>
      <c r="U557" s="14" t="str">
        <f>IFERROR(VLOOKUP($A557,'H52 200 M'!$AL$6:$AR$102,7,0),"")</f>
        <v/>
      </c>
      <c r="V557" s="14" t="str">
        <f>IFERROR(VLOOKUP($A557,'XII Szago M'!$AH$2:$AN$67,7,0),"")</f>
        <v/>
      </c>
      <c r="W557" s="14" t="str">
        <f>IFERROR(VLOOKUP($A557,'Masakra TR200 M'!$AN$5:$AT$34,7,0),"")</f>
        <v/>
      </c>
      <c r="X557" s="10">
        <f>IFERROR(LARGE(Z557:AL557,1),0)+IFERROR(LARGE(Z557:AL557,2),0)</f>
        <v>15.784457530626222</v>
      </c>
      <c r="Y557" s="10">
        <f>IFERROR(LARGE(Z557:AL557,3),0)+IFERROR(LARGE(Z557:AL557,4),0)</f>
        <v>0</v>
      </c>
      <c r="Z557" s="14" t="str">
        <f>IFERROR(VLOOKUP(A557,'Wiosenne 360 M'!$L$2:$R$18,7,0),"")</f>
        <v/>
      </c>
      <c r="AA557" s="36"/>
      <c r="AB557" s="36"/>
      <c r="AC557" s="14">
        <f>IFERROR(VLOOKUP($A557,'H51 100 M'!$AC$6:$AJ$153,7,0),"")</f>
        <v>11.357813319058836</v>
      </c>
      <c r="AD557" s="14" t="str">
        <f>IFERROR(VLOOKUP($A557,'Harce M'!$K$6:$Q$26,7,0),"")</f>
        <v/>
      </c>
      <c r="AE557" s="14" t="str">
        <f>IFERROR(VLOOKUP($A557,'Grassor TR150 M'!$BL$4:$BR$10,7,0),"")</f>
        <v/>
      </c>
      <c r="AF557" s="36" t="str">
        <f>IFERROR(VLOOKUP($A557,'Pazur M'!$P$3:$V$29,7,0),"")</f>
        <v/>
      </c>
      <c r="AG557" s="14" t="str">
        <f>IFERROR(VLOOKUP($A557,'Szaga TR100 M'!$J$2:$P$25,7,0),"")</f>
        <v/>
      </c>
      <c r="AH557" s="36" t="str">
        <f>IFERROR(VLOOKUP($A557,'Odyseja M'!$G$2:$M$15,7,0),"")</f>
        <v/>
      </c>
      <c r="AI557" s="36" t="str">
        <f>IFERROR(VLOOKUP($A557,'Trudy M'!$K$2:$Q$18,7,0),"")</f>
        <v/>
      </c>
      <c r="AJ557" s="14">
        <f>IFERROR(VLOOKUP($A557,'H52 100 M'!$AC$6:$AI$201,7,0),"")</f>
        <v>4.4266442115673854</v>
      </c>
      <c r="AK557" s="14" t="str">
        <f>IFERROR(VLOOKUP($A557,'Azymut Orient M'!$O$2:$U$23,7,0),"")</f>
        <v/>
      </c>
      <c r="AL557" s="14" t="str">
        <f>IFERROR(VLOOKUP($A557,'Masakra TR100 M'!$AB$5:$AH$14,7,0),"")</f>
        <v/>
      </c>
      <c r="AM557" s="501">
        <f>MIN(COUNT(F557:W557)+MIN(COUNT(Z557:AL557)/2,2),6)</f>
        <v>1</v>
      </c>
      <c r="AN557" s="15">
        <f>COUNTIF(F557:W557,"=100")</f>
        <v>0</v>
      </c>
      <c r="AO557" s="15">
        <f>COUNTIF(Z557:AL557,"=50")</f>
        <v>0</v>
      </c>
    </row>
    <row r="558" spans="1:41">
      <c r="A558">
        <v>699</v>
      </c>
      <c r="B558" s="40" t="str">
        <f>VLOOKUP($A558,id!$C:$H,6,0)</f>
        <v>Gruda Konrad</v>
      </c>
      <c r="C558" s="40">
        <f>VLOOKUP($A558,id!$C:$H,4,0)</f>
        <v>0</v>
      </c>
      <c r="D558" s="2">
        <f>IF(E557=E558,D557,ROW(B556))</f>
        <v>556</v>
      </c>
      <c r="E558" s="11">
        <f>LARGE(F558:Y558,1)+LARGE(F558:Y558,2)+IFERROR(LARGE(F558:Y558,3),0)+IFERROR(LARGE(F558:Y558,4),0)+IFERROR(LARGE(F558:Y558,5),0)+IFERROR(LARGE(F558:Y558,6),0)</f>
        <v>15.573855077234814</v>
      </c>
      <c r="F558" s="14"/>
      <c r="G558" s="14"/>
      <c r="H558" s="14"/>
      <c r="I558" s="14"/>
      <c r="J558" s="37"/>
      <c r="K558" s="16"/>
      <c r="L558" s="14"/>
      <c r="M558" s="14"/>
      <c r="N558" s="14"/>
      <c r="O558" s="14"/>
      <c r="P558" s="14"/>
      <c r="Q558" s="14"/>
      <c r="R558" s="14"/>
      <c r="S558" s="14"/>
      <c r="T558" s="14"/>
      <c r="U558" s="14" t="str">
        <f>IFERROR(VLOOKUP($A558,'H52 200 M'!$AL$6:$AR$102,7,0),"")</f>
        <v/>
      </c>
      <c r="V558" s="14" t="str">
        <f>IFERROR(VLOOKUP($A558,'XII Szago M'!$AH$2:$AN$67,7,0),"")</f>
        <v/>
      </c>
      <c r="W558" s="14" t="str">
        <f>IFERROR(VLOOKUP($A558,'Masakra TR200 M'!$AN$5:$AT$34,7,0),"")</f>
        <v/>
      </c>
      <c r="X558" s="10">
        <f>IFERROR(LARGE(Z558:AL558,1),0)+IFERROR(LARGE(Z558:AL558,2),0)</f>
        <v>15.573855077234814</v>
      </c>
      <c r="Y558" s="10">
        <f>IFERROR(LARGE(Z558:AL558,3),0)+IFERROR(LARGE(Z558:AL558,4),0)</f>
        <v>0</v>
      </c>
      <c r="Z558" s="14"/>
      <c r="AA558" s="36"/>
      <c r="AB558" s="36"/>
      <c r="AC558" s="14"/>
      <c r="AD558" s="14"/>
      <c r="AE558" s="14"/>
      <c r="AF558" s="36"/>
      <c r="AG558" s="14"/>
      <c r="AH558" s="36"/>
      <c r="AI558" s="36"/>
      <c r="AJ558" s="14">
        <f>IFERROR(VLOOKUP($A558,'H52 100 M'!$AC$6:$AI$201,7,0),"")</f>
        <v>15.573855077234814</v>
      </c>
      <c r="AK558" s="14" t="str">
        <f>IFERROR(VLOOKUP($A558,'Azymut Orient M'!$O$2:$U$23,7,0),"")</f>
        <v/>
      </c>
      <c r="AL558" s="14" t="str">
        <f>IFERROR(VLOOKUP($A558,'Masakra TR100 M'!$AB$5:$AH$14,7,0),"")</f>
        <v/>
      </c>
      <c r="AM558" s="501">
        <f>MIN(COUNT(F558:W558)+MIN(COUNT(Z558:AL558)/2,2),6)</f>
        <v>0.5</v>
      </c>
      <c r="AN558" s="15">
        <f>COUNTIF(F558:W558,"=100")</f>
        <v>0</v>
      </c>
      <c r="AO558" s="15">
        <f>COUNTIF(Z558:AL558,"=50")</f>
        <v>0</v>
      </c>
    </row>
    <row r="559" spans="1:41">
      <c r="A559">
        <v>609</v>
      </c>
      <c r="B559" s="40" t="str">
        <f>VLOOKUP($A559,id!$C:$H,6,0)</f>
        <v>Bielski Maciej</v>
      </c>
      <c r="C559" s="40" t="str">
        <f>VLOOKUP($A559,id!$C:$H,4,0)</f>
        <v>MTB4FUN</v>
      </c>
      <c r="D559" s="2">
        <f>IF(E558=E559,D558,ROW(B557))</f>
        <v>557</v>
      </c>
      <c r="E559" s="11">
        <f>LARGE(F559:Y559,1)+LARGE(F559:Y559,2)+IFERROR(LARGE(F559:Y559,3),0)+IFERROR(LARGE(F559:Y559,4),0)+IFERROR(LARGE(F559:Y559,5),0)+IFERROR(LARGE(F559:Y559,6),0)</f>
        <v>15.562688094770925</v>
      </c>
      <c r="F559" s="14"/>
      <c r="G559" s="14"/>
      <c r="H559" s="14"/>
      <c r="I559" s="14"/>
      <c r="J559" s="37"/>
      <c r="K559" s="16"/>
      <c r="L559" s="14"/>
      <c r="M559" s="14"/>
      <c r="N559" s="14"/>
      <c r="O559" s="14"/>
      <c r="P559" s="14"/>
      <c r="Q559" s="14"/>
      <c r="R559" s="14"/>
      <c r="S559" s="14"/>
      <c r="T559" s="14"/>
      <c r="U559" s="14">
        <f>IFERROR(VLOOKUP($A559,'H52 200 M'!$AL$6:$AR$102,7,0),"")</f>
        <v>15.562688094770925</v>
      </c>
      <c r="V559" s="14" t="str">
        <f>IFERROR(VLOOKUP($A559,'XII Szago M'!$AH$2:$AN$67,7,0),"")</f>
        <v/>
      </c>
      <c r="W559" s="14" t="str">
        <f>IFERROR(VLOOKUP($A559,'Masakra TR200 M'!$AN$5:$AT$34,7,0),"")</f>
        <v/>
      </c>
      <c r="X559" s="10">
        <f>IFERROR(LARGE(Z559:AL559,1),0)+IFERROR(LARGE(Z559:AL559,2),0)</f>
        <v>0</v>
      </c>
      <c r="Y559" s="10">
        <f>IFERROR(LARGE(Z559:AL559,3),0)+IFERROR(LARGE(Z559:AL559,4),0)</f>
        <v>0</v>
      </c>
      <c r="Z559" s="14"/>
      <c r="AA559" s="36"/>
      <c r="AB559" s="36"/>
      <c r="AC559" s="14"/>
      <c r="AD559" s="14"/>
      <c r="AE559" s="14"/>
      <c r="AF559" s="36"/>
      <c r="AG559" s="14"/>
      <c r="AH559" s="36"/>
      <c r="AI559" s="36"/>
      <c r="AJ559" s="14" t="str">
        <f>IFERROR(VLOOKUP($A559,'H52 100 M'!$AC$6:$AI$201,7,0),"")</f>
        <v/>
      </c>
      <c r="AK559" s="14" t="str">
        <f>IFERROR(VLOOKUP($A559,'Azymut Orient M'!$O$2:$U$23,7,0),"")</f>
        <v/>
      </c>
      <c r="AL559" s="14" t="str">
        <f>IFERROR(VLOOKUP($A559,'Masakra TR100 M'!$AB$5:$AH$14,7,0),"")</f>
        <v/>
      </c>
      <c r="AM559" s="501">
        <f>MIN(COUNT(F559:W559)+MIN(COUNT(Z559:AL559)/2,2),6)</f>
        <v>1</v>
      </c>
      <c r="AN559" s="15">
        <f>COUNTIF(F559:W559,"=100")</f>
        <v>0</v>
      </c>
      <c r="AO559" s="15">
        <f>COUNTIF(Z559:AL559,"=50")</f>
        <v>0</v>
      </c>
    </row>
    <row r="560" spans="1:41">
      <c r="A560">
        <v>154</v>
      </c>
      <c r="B560" s="40" t="str">
        <f>VLOOKUP($A560,id!$C:$H,6,0)</f>
        <v>Chojnowski Tomasz</v>
      </c>
      <c r="C560" s="40" t="str">
        <f>VLOOKUP($A560,id!$C:$H,4,0)</f>
        <v>Toruński Klub Triathlonowy</v>
      </c>
      <c r="D560" s="2">
        <f>IF(E559=E560,D559,ROW(B558))</f>
        <v>558</v>
      </c>
      <c r="E560" s="11">
        <f>LARGE(F560:Y560,1)+LARGE(F560:Y560,2)+IFERROR(LARGE(F560:Y560,3),0)+IFERROR(LARGE(F560:Y560,4),0)+IFERROR(LARGE(F560:Y560,5),0)+IFERROR(LARGE(F560:Y560,6),0)</f>
        <v>15.441760712675533</v>
      </c>
      <c r="F560" s="14"/>
      <c r="G560" s="14"/>
      <c r="H560" s="14" t="str">
        <f>IFERROR(VLOOKUP($A560,'H51 200 M'!$AL$6:$AS$99,7,0),"")</f>
        <v/>
      </c>
      <c r="I560" s="14" t="str">
        <f>IFERROR(VLOOKUP($A560,'Dymno M'!$BD$3:$BJ$49,7,0),"")</f>
        <v/>
      </c>
      <c r="J560" s="37" t="str">
        <f>IFERROR(VLOOKUP($A560,'X Kompas M'!$L$2:$R$29,7,0),"")</f>
        <v/>
      </c>
      <c r="K560" s="16" t="str">
        <f>IFERROR(VLOOKUP($A560,'Dukty M'!$BH$2:$BN$42,7,0),"")</f>
        <v/>
      </c>
      <c r="L560" s="14" t="str">
        <f>IFERROR(VLOOKUP($A560,'Tropy M'!$O$2:$U$49,7,0),"")</f>
        <v/>
      </c>
      <c r="M560" s="14" t="str">
        <f>IFERROR(VLOOKUP($A560,'Grassor TR300 M'!$CR$4:$CX$37,7,0),"")</f>
        <v/>
      </c>
      <c r="N560" s="14" t="str">
        <f>IFERROR(VLOOKUP($A560,'BO M'!$S$4:$Y$46,7,0),"")</f>
        <v/>
      </c>
      <c r="O560" s="14" t="str">
        <f>IFERROR(VLOOKUP($A560,'Szaga TR150 M'!$J$2:$P$22,7,0),"")</f>
        <v/>
      </c>
      <c r="P560" s="14" t="str">
        <f>IFERROR(VLOOKUP($A560,'Rajd Konwalii M'!$L$2:$R$48,7,0),"")</f>
        <v/>
      </c>
      <c r="Q560" s="14" t="str">
        <f>IFERROR(VLOOKUP($A560,'Korno M'!$BE$1:$BK$53,7,0),"")</f>
        <v/>
      </c>
      <c r="R560" s="14" t="str">
        <f>IFERROR(VLOOKUP($A560,'Abentojra M'!$J$1:$P$48,7,0),"")</f>
        <v/>
      </c>
      <c r="S560" s="14" t="str">
        <f>IFERROR(VLOOKUP($A560,'Mordownik M'!$P$5:$V$54,7,0),"")</f>
        <v/>
      </c>
      <c r="T560" s="14" t="str">
        <f>IFERROR(VLOOKUP($A560,'XI Kompas M'!$M$1:$S$35,7,0),"")</f>
        <v/>
      </c>
      <c r="U560" s="14" t="str">
        <f>IFERROR(VLOOKUP($A560,'H52 200 M'!$AL$6:$AR$102,7,0),"")</f>
        <v/>
      </c>
      <c r="V560" s="14" t="str">
        <f>IFERROR(VLOOKUP($A560,'XII Szago M'!$AH$2:$AN$67,7,0),"")</f>
        <v/>
      </c>
      <c r="W560" s="14" t="str">
        <f>IFERROR(VLOOKUP($A560,'Masakra TR200 M'!$AN$5:$AT$34,7,0),"")</f>
        <v/>
      </c>
      <c r="X560" s="10">
        <f>IFERROR(LARGE(Z560:AL560,1),0)+IFERROR(LARGE(Z560:AL560,2),0)</f>
        <v>15.441760712675533</v>
      </c>
      <c r="Y560" s="10">
        <f>IFERROR(LARGE(Z560:AL560,3),0)+IFERROR(LARGE(Z560:AL560,4),0)</f>
        <v>0</v>
      </c>
      <c r="Z560" s="14" t="str">
        <f>IFERROR(VLOOKUP(A560,'Wiosenne 360 M'!$L$2:$R$18,7,0),"")</f>
        <v/>
      </c>
      <c r="AA560" s="36"/>
      <c r="AB560" s="36">
        <f>IFERROR(VLOOKUP(A560,'XI Szago M'!$J$3:$Q$50,7,0),"")</f>
        <v>15.441760712675533</v>
      </c>
      <c r="AC560" s="14" t="str">
        <f>IFERROR(VLOOKUP($A560,'H51 100 M'!$AC$6:$AJ$153,7,0),"")</f>
        <v/>
      </c>
      <c r="AD560" s="14" t="str">
        <f>IFERROR(VLOOKUP($A560,'Harce M'!$K$6:$Q$26,7,0),"")</f>
        <v/>
      </c>
      <c r="AE560" s="14" t="str">
        <f>IFERROR(VLOOKUP($A560,'Grassor TR150 M'!$BL$4:$BR$10,7,0),"")</f>
        <v/>
      </c>
      <c r="AF560" s="36" t="str">
        <f>IFERROR(VLOOKUP($A560,'Pazur M'!$P$3:$V$29,7,0),"")</f>
        <v/>
      </c>
      <c r="AG560" s="14" t="str">
        <f>IFERROR(VLOOKUP($A560,'Szaga TR100 M'!$J$2:$P$25,7,0),"")</f>
        <v/>
      </c>
      <c r="AH560" s="36" t="str">
        <f>IFERROR(VLOOKUP($A560,'Odyseja M'!$G$2:$M$15,7,0),"")</f>
        <v/>
      </c>
      <c r="AI560" s="36" t="str">
        <f>IFERROR(VLOOKUP($A560,'Trudy M'!$K$2:$Q$18,7,0),"")</f>
        <v/>
      </c>
      <c r="AJ560" s="14" t="str">
        <f>IFERROR(VLOOKUP($A560,'H52 100 M'!$AC$6:$AI$201,7,0),"")</f>
        <v/>
      </c>
      <c r="AK560" s="14" t="str">
        <f>IFERROR(VLOOKUP($A560,'Azymut Orient M'!$O$2:$U$23,7,0),"")</f>
        <v/>
      </c>
      <c r="AL560" s="14" t="str">
        <f>IFERROR(VLOOKUP($A560,'Masakra TR100 M'!$AB$5:$AH$14,7,0),"")</f>
        <v/>
      </c>
      <c r="AM560" s="501">
        <f>MIN(COUNT(F560:W560)+MIN(COUNT(Z560:AL560)/2,2),6)</f>
        <v>0.5</v>
      </c>
      <c r="AN560" s="15">
        <f>COUNTIF(F560:W560,"=100")</f>
        <v>0</v>
      </c>
      <c r="AO560" s="15">
        <f>COUNTIF(Z560:AL560,"=50")</f>
        <v>0</v>
      </c>
    </row>
    <row r="561" spans="1:41">
      <c r="A561">
        <v>287</v>
      </c>
      <c r="B561" s="40" t="str">
        <f>VLOOKUP($A561,id!$C:$H,6,0)</f>
        <v>Borko Ryszard</v>
      </c>
      <c r="C561" s="40" t="str">
        <f>VLOOKUP($A561,id!$C:$H,4,0)</f>
        <v>KS Pidrina Gdynia</v>
      </c>
      <c r="D561" s="2">
        <f>IF(E560=E561,D560,ROW(B559))</f>
        <v>559</v>
      </c>
      <c r="E561" s="11">
        <f>LARGE(F561:Y561,1)+LARGE(F561:Y561,2)+IFERROR(LARGE(F561:Y561,3),0)+IFERROR(LARGE(F561:Y561,4),0)+IFERROR(LARGE(F561:Y561,5),0)+IFERROR(LARGE(F561:Y561,6),0)</f>
        <v>15.289502209786342</v>
      </c>
      <c r="F561" s="14"/>
      <c r="G561" s="14" t="str">
        <f>IFERROR(VLOOKUP($A561,'Złoto M'!AO:AU,7,0),"")</f>
        <v/>
      </c>
      <c r="H561" s="14" t="str">
        <f>IFERROR(VLOOKUP($A561,'H51 200 M'!$AL$6:$AS$99,7,0),"")</f>
        <v/>
      </c>
      <c r="I561" s="14" t="str">
        <f>IFERROR(VLOOKUP($A561,'Dymno M'!$BD$3:$BJ$49,7,0),"")</f>
        <v/>
      </c>
      <c r="J561" s="37" t="str">
        <f>IFERROR(VLOOKUP($A561,'X Kompas M'!$L$2:$R$29,7,0),"")</f>
        <v/>
      </c>
      <c r="K561" s="16" t="str">
        <f>IFERROR(VLOOKUP($A561,'Dukty M'!$BH$2:$BN$42,7,0),"")</f>
        <v/>
      </c>
      <c r="L561" s="14" t="str">
        <f>IFERROR(VLOOKUP($A561,'Tropy M'!$O$2:$U$49,7,0),"")</f>
        <v/>
      </c>
      <c r="M561" s="14" t="str">
        <f>IFERROR(VLOOKUP($A561,'Grassor TR300 M'!$CR$4:$CX$37,7,0),"")</f>
        <v/>
      </c>
      <c r="N561" s="14" t="str">
        <f>IFERROR(VLOOKUP($A561,'BO M'!$S$4:$Y$46,7,0),"")</f>
        <v/>
      </c>
      <c r="O561" s="14" t="str">
        <f>IFERROR(VLOOKUP($A561,'Szaga TR150 M'!$J$2:$P$22,7,0),"")</f>
        <v/>
      </c>
      <c r="P561" s="14" t="str">
        <f>IFERROR(VLOOKUP($A561,'Rajd Konwalii M'!$L$2:$R$48,7,0),"")</f>
        <v/>
      </c>
      <c r="Q561" s="14" t="str">
        <f>IFERROR(VLOOKUP($A561,'Korno M'!$BE$1:$BK$53,7,0),"")</f>
        <v/>
      </c>
      <c r="R561" s="14" t="str">
        <f>IFERROR(VLOOKUP($A561,'Abentojra M'!$J$1:$P$48,7,0),"")</f>
        <v/>
      </c>
      <c r="S561" s="14" t="str">
        <f>IFERROR(VLOOKUP($A561,'Mordownik M'!$P$5:$V$54,7,0),"")</f>
        <v/>
      </c>
      <c r="T561" s="14" t="str">
        <f>IFERROR(VLOOKUP($A561,'XI Kompas M'!$M$1:$S$35,7,0),"")</f>
        <v/>
      </c>
      <c r="U561" s="14" t="str">
        <f>IFERROR(VLOOKUP($A561,'H52 200 M'!$AL$6:$AR$102,7,0),"")</f>
        <v/>
      </c>
      <c r="V561" s="14" t="str">
        <f>IFERROR(VLOOKUP($A561,'XII Szago M'!$AH$2:$AN$67,7,0),"")</f>
        <v/>
      </c>
      <c r="W561" s="14" t="str">
        <f>IFERROR(VLOOKUP($A561,'Masakra TR200 M'!$AN$5:$AT$34,7,0),"")</f>
        <v/>
      </c>
      <c r="X561" s="10">
        <f>IFERROR(LARGE(Z561:AL561,1),0)+IFERROR(LARGE(Z561:AL561,2),0)</f>
        <v>15.289502209786342</v>
      </c>
      <c r="Y561" s="10">
        <f>IFERROR(LARGE(Z561:AL561,3),0)+IFERROR(LARGE(Z561:AL561,4),0)</f>
        <v>0</v>
      </c>
      <c r="Z561" s="14" t="str">
        <f>IFERROR(VLOOKUP(A561,'Wiosenne 360 M'!$L$2:$R$18,7,0),"")</f>
        <v/>
      </c>
      <c r="AA561" s="36"/>
      <c r="AB561" s="36"/>
      <c r="AC561" s="14">
        <f>IFERROR(VLOOKUP($A561,'H51 100 M'!$AC$6:$AJ$153,7,0),"")</f>
        <v>15.289502209786342</v>
      </c>
      <c r="AD561" s="14" t="str">
        <f>IFERROR(VLOOKUP($A561,'Harce M'!$K$6:$Q$26,7,0),"")</f>
        <v/>
      </c>
      <c r="AE561" s="14" t="str">
        <f>IFERROR(VLOOKUP($A561,'Grassor TR150 M'!$BL$4:$BR$10,7,0),"")</f>
        <v/>
      </c>
      <c r="AF561" s="36" t="str">
        <f>IFERROR(VLOOKUP($A561,'Pazur M'!$P$3:$V$29,7,0),"")</f>
        <v/>
      </c>
      <c r="AG561" s="14" t="str">
        <f>IFERROR(VLOOKUP($A561,'Szaga TR100 M'!$J$2:$P$25,7,0),"")</f>
        <v/>
      </c>
      <c r="AH561" s="36" t="str">
        <f>IFERROR(VLOOKUP($A561,'Odyseja M'!$G$2:$M$15,7,0),"")</f>
        <v/>
      </c>
      <c r="AI561" s="36" t="str">
        <f>IFERROR(VLOOKUP($A561,'Trudy M'!$K$2:$Q$18,7,0),"")</f>
        <v/>
      </c>
      <c r="AJ561" s="14" t="str">
        <f>IFERROR(VLOOKUP($A561,'H52 100 M'!$AC$6:$AI$201,7,0),"")</f>
        <v/>
      </c>
      <c r="AK561" s="14" t="str">
        <f>IFERROR(VLOOKUP($A561,'Azymut Orient M'!$O$2:$U$23,7,0),"")</f>
        <v/>
      </c>
      <c r="AL561" s="14" t="str">
        <f>IFERROR(VLOOKUP($A561,'Masakra TR100 M'!$AB$5:$AH$14,7,0),"")</f>
        <v/>
      </c>
      <c r="AM561" s="501">
        <f>MIN(COUNT(F561:W561)+MIN(COUNT(Z561:AL561)/2,2),6)</f>
        <v>0.5</v>
      </c>
      <c r="AN561" s="15">
        <f>COUNTIF(F561:W561,"=100")</f>
        <v>0</v>
      </c>
      <c r="AO561" s="15">
        <f>COUNTIF(Z561:AL561,"=50")</f>
        <v>0</v>
      </c>
    </row>
    <row r="562" spans="1:41">
      <c r="A562">
        <v>610</v>
      </c>
      <c r="B562" s="40" t="str">
        <f>VLOOKUP($A562,id!$C:$H,6,0)</f>
        <v>Krawczak Rafał</v>
      </c>
      <c r="C562" s="40">
        <f>VLOOKUP($A562,id!$C:$H,4,0)</f>
        <v>0</v>
      </c>
      <c r="D562" s="2">
        <f>IF(E561=E562,D561,ROW(B560))</f>
        <v>560</v>
      </c>
      <c r="E562" s="11">
        <f>LARGE(F562:Y562,1)+LARGE(F562:Y562,2)+IFERROR(LARGE(F562:Y562,3),0)+IFERROR(LARGE(F562:Y562,4),0)+IFERROR(LARGE(F562:Y562,5),0)+IFERROR(LARGE(F562:Y562,6),0)</f>
        <v>14.870690834455257</v>
      </c>
      <c r="F562" s="14"/>
      <c r="G562" s="14"/>
      <c r="H562" s="14"/>
      <c r="I562" s="14"/>
      <c r="J562" s="37"/>
      <c r="K562" s="16"/>
      <c r="L562" s="14"/>
      <c r="M562" s="14"/>
      <c r="N562" s="14"/>
      <c r="O562" s="14"/>
      <c r="P562" s="14"/>
      <c r="Q562" s="14"/>
      <c r="R562" s="14"/>
      <c r="S562" s="14"/>
      <c r="T562" s="14"/>
      <c r="U562" s="14">
        <f>IFERROR(VLOOKUP($A562,'H52 200 M'!$AL$6:$AR$102,7,0),"")</f>
        <v>14.870690834455257</v>
      </c>
      <c r="V562" s="14" t="str">
        <f>IFERROR(VLOOKUP($A562,'XII Szago M'!$AH$2:$AN$67,7,0),"")</f>
        <v/>
      </c>
      <c r="W562" s="14" t="str">
        <f>IFERROR(VLOOKUP($A562,'Masakra TR200 M'!$AN$5:$AT$34,7,0),"")</f>
        <v/>
      </c>
      <c r="X562" s="10">
        <f>IFERROR(LARGE(Z562:AL562,1),0)+IFERROR(LARGE(Z562:AL562,2),0)</f>
        <v>0</v>
      </c>
      <c r="Y562" s="10">
        <f>IFERROR(LARGE(Z562:AL562,3),0)+IFERROR(LARGE(Z562:AL562,4),0)</f>
        <v>0</v>
      </c>
      <c r="Z562" s="14"/>
      <c r="AA562" s="36"/>
      <c r="AB562" s="36"/>
      <c r="AC562" s="14"/>
      <c r="AD562" s="14"/>
      <c r="AE562" s="14"/>
      <c r="AF562" s="36"/>
      <c r="AG562" s="14"/>
      <c r="AH562" s="36"/>
      <c r="AI562" s="36"/>
      <c r="AJ562" s="14" t="str">
        <f>IFERROR(VLOOKUP($A562,'H52 100 M'!$AC$6:$AI$201,7,0),"")</f>
        <v/>
      </c>
      <c r="AK562" s="14" t="str">
        <f>IFERROR(VLOOKUP($A562,'Azymut Orient M'!$O$2:$U$23,7,0),"")</f>
        <v/>
      </c>
      <c r="AL562" s="14" t="str">
        <f>IFERROR(VLOOKUP($A562,'Masakra TR100 M'!$AB$5:$AH$14,7,0),"")</f>
        <v/>
      </c>
      <c r="AM562" s="501">
        <f>MIN(COUNT(F562:W562)+MIN(COUNT(Z562:AL562)/2,2),6)</f>
        <v>1</v>
      </c>
      <c r="AN562" s="15">
        <f>COUNTIF(F562:W562,"=100")</f>
        <v>0</v>
      </c>
      <c r="AO562" s="15">
        <f>COUNTIF(Z562:AL562,"=50")</f>
        <v>0</v>
      </c>
    </row>
    <row r="563" spans="1:41">
      <c r="A563">
        <v>611</v>
      </c>
      <c r="B563" s="40" t="str">
        <f>VLOOKUP($A563,id!$C:$H,6,0)</f>
        <v>Łupicki Marcin</v>
      </c>
      <c r="C563" s="40">
        <f>VLOOKUP($A563,id!$C:$H,4,0)</f>
        <v>0</v>
      </c>
      <c r="D563" s="2">
        <f>IF(E562=E563,D562,ROW(B561))</f>
        <v>561</v>
      </c>
      <c r="E563" s="11">
        <f>LARGE(F563:Y563,1)+LARGE(F563:Y563,2)+IFERROR(LARGE(F563:Y563,3),0)+IFERROR(LARGE(F563:Y563,4),0)+IFERROR(LARGE(F563:Y563,5),0)+IFERROR(LARGE(F563:Y563,6),0)</f>
        <v>14.869151465304929</v>
      </c>
      <c r="F563" s="14"/>
      <c r="G563" s="14"/>
      <c r="H563" s="14"/>
      <c r="I563" s="14"/>
      <c r="J563" s="37"/>
      <c r="K563" s="16"/>
      <c r="L563" s="14"/>
      <c r="M563" s="14"/>
      <c r="N563" s="14"/>
      <c r="O563" s="14"/>
      <c r="P563" s="14"/>
      <c r="Q563" s="14"/>
      <c r="R563" s="14"/>
      <c r="S563" s="14"/>
      <c r="T563" s="14"/>
      <c r="U563" s="14">
        <f>IFERROR(VLOOKUP($A563,'H52 200 M'!$AL$6:$AR$102,7,0),"")</f>
        <v>14.869151465304929</v>
      </c>
      <c r="V563" s="14" t="str">
        <f>IFERROR(VLOOKUP($A563,'XII Szago M'!$AH$2:$AN$67,7,0),"")</f>
        <v/>
      </c>
      <c r="W563" s="14" t="str">
        <f>IFERROR(VLOOKUP($A563,'Masakra TR200 M'!$AN$5:$AT$34,7,0),"")</f>
        <v/>
      </c>
      <c r="X563" s="10">
        <f>IFERROR(LARGE(Z563:AL563,1),0)+IFERROR(LARGE(Z563:AL563,2),0)</f>
        <v>0</v>
      </c>
      <c r="Y563" s="10">
        <f>IFERROR(LARGE(Z563:AL563,3),0)+IFERROR(LARGE(Z563:AL563,4),0)</f>
        <v>0</v>
      </c>
      <c r="Z563" s="14"/>
      <c r="AA563" s="36"/>
      <c r="AB563" s="36"/>
      <c r="AC563" s="14"/>
      <c r="AD563" s="14"/>
      <c r="AE563" s="14"/>
      <c r="AF563" s="36"/>
      <c r="AG563" s="14"/>
      <c r="AH563" s="36"/>
      <c r="AI563" s="36"/>
      <c r="AJ563" s="14" t="str">
        <f>IFERROR(VLOOKUP($A563,'H52 100 M'!$AC$6:$AI$201,7,0),"")</f>
        <v/>
      </c>
      <c r="AK563" s="14" t="str">
        <f>IFERROR(VLOOKUP($A563,'Azymut Orient M'!$O$2:$U$23,7,0),"")</f>
        <v/>
      </c>
      <c r="AL563" s="14" t="str">
        <f>IFERROR(VLOOKUP($A563,'Masakra TR100 M'!$AB$5:$AH$14,7,0),"")</f>
        <v/>
      </c>
      <c r="AM563" s="501">
        <f>MIN(COUNT(F563:W563)+MIN(COUNT(Z563:AL563)/2,2),6)</f>
        <v>1</v>
      </c>
      <c r="AN563" s="15">
        <f>COUNTIF(F563:W563,"=100")</f>
        <v>0</v>
      </c>
      <c r="AO563" s="15">
        <f>COUNTIF(Z563:AL563,"=50")</f>
        <v>0</v>
      </c>
    </row>
    <row r="564" spans="1:41">
      <c r="A564">
        <v>294</v>
      </c>
      <c r="B564" s="40" t="str">
        <f>VLOOKUP($A564,id!$C:$H,6,0)</f>
        <v>Sawicki Krzysztof</v>
      </c>
      <c r="C564" s="40">
        <f>VLOOKUP($A564,id!$C:$H,4,0)</f>
        <v>0</v>
      </c>
      <c r="D564" s="2">
        <f>IF(E563=E564,D563,ROW(B562))</f>
        <v>562</v>
      </c>
      <c r="E564" s="11">
        <f>LARGE(F564:Y564,1)+LARGE(F564:Y564,2)+IFERROR(LARGE(F564:Y564,3),0)+IFERROR(LARGE(F564:Y564,4),0)+IFERROR(LARGE(F564:Y564,5),0)+IFERROR(LARGE(F564:Y564,6),0)</f>
        <v>14.85079414100521</v>
      </c>
      <c r="F564" s="14"/>
      <c r="G564" s="14" t="str">
        <f>IFERROR(VLOOKUP($A564,'Złoto M'!AO:AU,7,0),"")</f>
        <v/>
      </c>
      <c r="H564" s="14" t="str">
        <f>IFERROR(VLOOKUP($A564,'H51 200 M'!$AL$6:$AS$99,7,0),"")</f>
        <v/>
      </c>
      <c r="I564" s="14" t="str">
        <f>IFERROR(VLOOKUP($A564,'Dymno M'!$BD$3:$BJ$49,7,0),"")</f>
        <v/>
      </c>
      <c r="J564" s="37" t="str">
        <f>IFERROR(VLOOKUP($A564,'X Kompas M'!$L$2:$R$29,7,0),"")</f>
        <v/>
      </c>
      <c r="K564" s="16" t="str">
        <f>IFERROR(VLOOKUP($A564,'Dukty M'!$BH$2:$BN$42,7,0),"")</f>
        <v/>
      </c>
      <c r="L564" s="14" t="str">
        <f>IFERROR(VLOOKUP($A564,'Tropy M'!$O$2:$U$49,7,0),"")</f>
        <v/>
      </c>
      <c r="M564" s="14" t="str">
        <f>IFERROR(VLOOKUP($A564,'Grassor TR300 M'!$CR$4:$CX$37,7,0),"")</f>
        <v/>
      </c>
      <c r="N564" s="14" t="str">
        <f>IFERROR(VLOOKUP($A564,'BO M'!$S$4:$Y$46,7,0),"")</f>
        <v/>
      </c>
      <c r="O564" s="14" t="str">
        <f>IFERROR(VLOOKUP($A564,'Szaga TR150 M'!$J$2:$P$22,7,0),"")</f>
        <v/>
      </c>
      <c r="P564" s="14" t="str">
        <f>IFERROR(VLOOKUP($A564,'Rajd Konwalii M'!$L$2:$R$48,7,0),"")</f>
        <v/>
      </c>
      <c r="Q564" s="14" t="str">
        <f>IFERROR(VLOOKUP($A564,'Korno M'!$BE$1:$BK$53,7,0),"")</f>
        <v/>
      </c>
      <c r="R564" s="14" t="str">
        <f>IFERROR(VLOOKUP($A564,'Abentojra M'!$J$1:$P$48,7,0),"")</f>
        <v/>
      </c>
      <c r="S564" s="14" t="str">
        <f>IFERROR(VLOOKUP($A564,'Mordownik M'!$P$5:$V$54,7,0),"")</f>
        <v/>
      </c>
      <c r="T564" s="14" t="str">
        <f>IFERROR(VLOOKUP($A564,'XI Kompas M'!$M$1:$S$35,7,0),"")</f>
        <v/>
      </c>
      <c r="U564" s="14" t="str">
        <f>IFERROR(VLOOKUP($A564,'H52 200 M'!$AL$6:$AR$102,7,0),"")</f>
        <v/>
      </c>
      <c r="V564" s="14" t="str">
        <f>IFERROR(VLOOKUP($A564,'XII Szago M'!$AH$2:$AN$67,7,0),"")</f>
        <v/>
      </c>
      <c r="W564" s="14" t="str">
        <f>IFERROR(VLOOKUP($A564,'Masakra TR200 M'!$AN$5:$AT$34,7,0),"")</f>
        <v/>
      </c>
      <c r="X564" s="10">
        <f>IFERROR(LARGE(Z564:AL564,1),0)+IFERROR(LARGE(Z564:AL564,2),0)</f>
        <v>14.85079414100521</v>
      </c>
      <c r="Y564" s="10">
        <f>IFERROR(LARGE(Z564:AL564,3),0)+IFERROR(LARGE(Z564:AL564,4),0)</f>
        <v>0</v>
      </c>
      <c r="Z564" s="14" t="str">
        <f>IFERROR(VLOOKUP(A564,'Wiosenne 360 M'!$L$2:$R$18,7,0),"")</f>
        <v/>
      </c>
      <c r="AA564" s="36"/>
      <c r="AB564" s="36"/>
      <c r="AC564" s="14">
        <f>IFERROR(VLOOKUP($A564,'H51 100 M'!$AC$6:$AJ$153,7,0),"")</f>
        <v>13.385775507559401</v>
      </c>
      <c r="AD564" s="14" t="str">
        <f>IFERROR(VLOOKUP($A564,'Harce M'!$K$6:$Q$26,7,0),"")</f>
        <v/>
      </c>
      <c r="AE564" s="14" t="str">
        <f>IFERROR(VLOOKUP($A564,'Grassor TR150 M'!$BL$4:$BR$10,7,0),"")</f>
        <v/>
      </c>
      <c r="AF564" s="36" t="str">
        <f>IFERROR(VLOOKUP($A564,'Pazur M'!$P$3:$V$29,7,0),"")</f>
        <v/>
      </c>
      <c r="AG564" s="14" t="str">
        <f>IFERROR(VLOOKUP($A564,'Szaga TR100 M'!$J$2:$P$25,7,0),"")</f>
        <v/>
      </c>
      <c r="AH564" s="36" t="str">
        <f>IFERROR(VLOOKUP($A564,'Odyseja M'!$G$2:$M$15,7,0),"")</f>
        <v/>
      </c>
      <c r="AI564" s="36" t="str">
        <f>IFERROR(VLOOKUP($A564,'Trudy M'!$K$2:$Q$18,7,0),"")</f>
        <v/>
      </c>
      <c r="AJ564" s="14">
        <f>IFERROR(VLOOKUP($A564,'H52 100 M'!$AC$6:$AI$201,7,0),"")</f>
        <v>1.4650186334458091</v>
      </c>
      <c r="AK564" s="14" t="str">
        <f>IFERROR(VLOOKUP($A564,'Azymut Orient M'!$O$2:$U$23,7,0),"")</f>
        <v/>
      </c>
      <c r="AL564" s="14" t="str">
        <f>IFERROR(VLOOKUP($A564,'Masakra TR100 M'!$AB$5:$AH$14,7,0),"")</f>
        <v/>
      </c>
      <c r="AM564" s="501">
        <f>MIN(COUNT(F564:W564)+MIN(COUNT(Z564:AL564)/2,2),6)</f>
        <v>1</v>
      </c>
      <c r="AN564" s="15">
        <f>COUNTIF(F564:W564,"=100")</f>
        <v>0</v>
      </c>
      <c r="AO564" s="15">
        <f>COUNTIF(Z564:AL564,"=50")</f>
        <v>0</v>
      </c>
    </row>
    <row r="565" spans="1:41">
      <c r="A565">
        <v>156</v>
      </c>
      <c r="B565" s="40" t="str">
        <f>VLOOKUP($A565,id!$C:$H,6,0)</f>
        <v>Zagozdon Artur</v>
      </c>
      <c r="C565" s="40" t="str">
        <f>VLOOKUP($A565,id!$C:$H,4,0)</f>
        <v>Zagony</v>
      </c>
      <c r="D565" s="2">
        <f>IF(E564=E565,D564,ROW(B563))</f>
        <v>563</v>
      </c>
      <c r="E565" s="11">
        <f>LARGE(F565:Y565,1)+LARGE(F565:Y565,2)+IFERROR(LARGE(F565:Y565,3),0)+IFERROR(LARGE(F565:Y565,4),0)+IFERROR(LARGE(F565:Y565,5),0)+IFERROR(LARGE(F565:Y565,6),0)</f>
        <v>14.824090284168511</v>
      </c>
      <c r="F565" s="14"/>
      <c r="G565" s="14"/>
      <c r="H565" s="14" t="str">
        <f>IFERROR(VLOOKUP($A565,'H51 200 M'!$AL$6:$AS$99,7,0),"")</f>
        <v/>
      </c>
      <c r="I565" s="14" t="str">
        <f>IFERROR(VLOOKUP($A565,'Dymno M'!$BD$3:$BJ$49,7,0),"")</f>
        <v/>
      </c>
      <c r="J565" s="37" t="str">
        <f>IFERROR(VLOOKUP($A565,'X Kompas M'!$L$2:$R$29,7,0),"")</f>
        <v/>
      </c>
      <c r="K565" s="16" t="str">
        <f>IFERROR(VLOOKUP($A565,'Dukty M'!$BH$2:$BN$42,7,0),"")</f>
        <v/>
      </c>
      <c r="L565" s="14" t="str">
        <f>IFERROR(VLOOKUP($A565,'Tropy M'!$O$2:$U$49,7,0),"")</f>
        <v/>
      </c>
      <c r="M565" s="14" t="str">
        <f>IFERROR(VLOOKUP($A565,'Grassor TR300 M'!$CR$4:$CX$37,7,0),"")</f>
        <v/>
      </c>
      <c r="N565" s="14" t="str">
        <f>IFERROR(VLOOKUP($A565,'BO M'!$S$4:$Y$46,7,0),"")</f>
        <v/>
      </c>
      <c r="O565" s="14" t="str">
        <f>IFERROR(VLOOKUP($A565,'Szaga TR150 M'!$J$2:$P$22,7,0),"")</f>
        <v/>
      </c>
      <c r="P565" s="14" t="str">
        <f>IFERROR(VLOOKUP($A565,'Rajd Konwalii M'!$L$2:$R$48,7,0),"")</f>
        <v/>
      </c>
      <c r="Q565" s="14" t="str">
        <f>IFERROR(VLOOKUP($A565,'Korno M'!$BE$1:$BK$53,7,0),"")</f>
        <v/>
      </c>
      <c r="R565" s="14" t="str">
        <f>IFERROR(VLOOKUP($A565,'Abentojra M'!$J$1:$P$48,7,0),"")</f>
        <v/>
      </c>
      <c r="S565" s="14" t="str">
        <f>IFERROR(VLOOKUP($A565,'Mordownik M'!$P$5:$V$54,7,0),"")</f>
        <v/>
      </c>
      <c r="T565" s="14" t="str">
        <f>IFERROR(VLOOKUP($A565,'XI Kompas M'!$M$1:$S$35,7,0),"")</f>
        <v/>
      </c>
      <c r="U565" s="14" t="str">
        <f>IFERROR(VLOOKUP($A565,'H52 200 M'!$AL$6:$AR$102,7,0),"")</f>
        <v/>
      </c>
      <c r="V565" s="14" t="str">
        <f>IFERROR(VLOOKUP($A565,'XII Szago M'!$AH$2:$AN$67,7,0),"")</f>
        <v/>
      </c>
      <c r="W565" s="14" t="str">
        <f>IFERROR(VLOOKUP($A565,'Masakra TR200 M'!$AN$5:$AT$34,7,0),"")</f>
        <v/>
      </c>
      <c r="X565" s="10">
        <f>IFERROR(LARGE(Z565:AL565,1),0)+IFERROR(LARGE(Z565:AL565,2),0)</f>
        <v>14.824090284168511</v>
      </c>
      <c r="Y565" s="10">
        <f>IFERROR(LARGE(Z565:AL565,3),0)+IFERROR(LARGE(Z565:AL565,4),0)</f>
        <v>0</v>
      </c>
      <c r="Z565" s="14" t="str">
        <f>IFERROR(VLOOKUP(A565,'Wiosenne 360 M'!$L$2:$R$18,7,0),"")</f>
        <v/>
      </c>
      <c r="AA565" s="36"/>
      <c r="AB565" s="36">
        <f>IFERROR(VLOOKUP(A565,'XI Szago M'!$J$3:$Q$50,7,0),"")</f>
        <v>14.824090284168511</v>
      </c>
      <c r="AC565" s="14" t="str">
        <f>IFERROR(VLOOKUP($A565,'H51 100 M'!$AC$6:$AJ$153,7,0),"")</f>
        <v/>
      </c>
      <c r="AD565" s="14" t="str">
        <f>IFERROR(VLOOKUP($A565,'Harce M'!$K$6:$Q$26,7,0),"")</f>
        <v/>
      </c>
      <c r="AE565" s="14" t="str">
        <f>IFERROR(VLOOKUP($A565,'Grassor TR150 M'!$BL$4:$BR$10,7,0),"")</f>
        <v/>
      </c>
      <c r="AF565" s="36" t="str">
        <f>IFERROR(VLOOKUP($A565,'Pazur M'!$P$3:$V$29,7,0),"")</f>
        <v/>
      </c>
      <c r="AG565" s="14" t="str">
        <f>IFERROR(VLOOKUP($A565,'Szaga TR100 M'!$J$2:$P$25,7,0),"")</f>
        <v/>
      </c>
      <c r="AH565" s="36" t="str">
        <f>IFERROR(VLOOKUP($A565,'Odyseja M'!$G$2:$M$15,7,0),"")</f>
        <v/>
      </c>
      <c r="AI565" s="36" t="str">
        <f>IFERROR(VLOOKUP($A565,'Trudy M'!$K$2:$Q$18,7,0),"")</f>
        <v/>
      </c>
      <c r="AJ565" s="14" t="str">
        <f>IFERROR(VLOOKUP($A565,'H52 100 M'!$AC$6:$AI$201,7,0),"")</f>
        <v/>
      </c>
      <c r="AK565" s="14" t="str">
        <f>IFERROR(VLOOKUP($A565,'Azymut Orient M'!$O$2:$U$23,7,0),"")</f>
        <v/>
      </c>
      <c r="AL565" s="14" t="str">
        <f>IFERROR(VLOOKUP($A565,'Masakra TR100 M'!$AB$5:$AH$14,7,0),"")</f>
        <v/>
      </c>
      <c r="AM565" s="501">
        <f>MIN(COUNT(F565:W565)+MIN(COUNT(Z565:AL565)/2,2),6)</f>
        <v>0.5</v>
      </c>
      <c r="AN565" s="15">
        <f>COUNTIF(F565:W565,"=100")</f>
        <v>0</v>
      </c>
      <c r="AO565" s="15">
        <f>COUNTIF(Z565:AL565,"=50")</f>
        <v>0</v>
      </c>
    </row>
    <row r="566" spans="1:41">
      <c r="A566">
        <v>290</v>
      </c>
      <c r="B566" s="40" t="str">
        <f>VLOOKUP($A566,id!$C:$H,6,0)</f>
        <v>Prazanowski Mariusz</v>
      </c>
      <c r="C566" s="40" t="str">
        <f>VLOOKUP($A566,id!$C:$H,4,0)</f>
        <v>Cyklo Kwidzyn</v>
      </c>
      <c r="D566" s="2">
        <f>IF(E565=E566,D565,ROW(B564))</f>
        <v>564</v>
      </c>
      <c r="E566" s="11">
        <f>LARGE(F566:Y566,1)+LARGE(F566:Y566,2)+IFERROR(LARGE(F566:Y566,3),0)+IFERROR(LARGE(F566:Y566,4),0)+IFERROR(LARGE(F566:Y566,5),0)+IFERROR(LARGE(F566:Y566,6),0)</f>
        <v>14.412175806526799</v>
      </c>
      <c r="F566" s="14"/>
      <c r="G566" s="14" t="str">
        <f>IFERROR(VLOOKUP($A566,'Złoto M'!AO:AU,7,0),"")</f>
        <v/>
      </c>
      <c r="H566" s="14" t="str">
        <f>IFERROR(VLOOKUP($A566,'H51 200 M'!$AL$6:$AS$99,7,0),"")</f>
        <v/>
      </c>
      <c r="I566" s="14" t="str">
        <f>IFERROR(VLOOKUP($A566,'Dymno M'!$BD$3:$BJ$49,7,0),"")</f>
        <v/>
      </c>
      <c r="J566" s="37" t="str">
        <f>IFERROR(VLOOKUP($A566,'X Kompas M'!$L$2:$R$29,7,0),"")</f>
        <v/>
      </c>
      <c r="K566" s="16" t="str">
        <f>IFERROR(VLOOKUP($A566,'Dukty M'!$BH$2:$BN$42,7,0),"")</f>
        <v/>
      </c>
      <c r="L566" s="14" t="str">
        <f>IFERROR(VLOOKUP($A566,'Tropy M'!$O$2:$U$49,7,0),"")</f>
        <v/>
      </c>
      <c r="M566" s="14" t="str">
        <f>IFERROR(VLOOKUP($A566,'Grassor TR300 M'!$CR$4:$CX$37,7,0),"")</f>
        <v/>
      </c>
      <c r="N566" s="14" t="str">
        <f>IFERROR(VLOOKUP($A566,'BO M'!$S$4:$Y$46,7,0),"")</f>
        <v/>
      </c>
      <c r="O566" s="14" t="str">
        <f>IFERROR(VLOOKUP($A566,'Szaga TR150 M'!$J$2:$P$22,7,0),"")</f>
        <v/>
      </c>
      <c r="P566" s="14" t="str">
        <f>IFERROR(VLOOKUP($A566,'Rajd Konwalii M'!$L$2:$R$48,7,0),"")</f>
        <v/>
      </c>
      <c r="Q566" s="14" t="str">
        <f>IFERROR(VLOOKUP($A566,'Korno M'!$BE$1:$BK$53,7,0),"")</f>
        <v/>
      </c>
      <c r="R566" s="14" t="str">
        <f>IFERROR(VLOOKUP($A566,'Abentojra M'!$J$1:$P$48,7,0),"")</f>
        <v/>
      </c>
      <c r="S566" s="14" t="str">
        <f>IFERROR(VLOOKUP($A566,'Mordownik M'!$P$5:$V$54,7,0),"")</f>
        <v/>
      </c>
      <c r="T566" s="14" t="str">
        <f>IFERROR(VLOOKUP($A566,'XI Kompas M'!$M$1:$S$35,7,0),"")</f>
        <v/>
      </c>
      <c r="U566" s="14" t="str">
        <f>IFERROR(VLOOKUP($A566,'H52 200 M'!$AL$6:$AR$102,7,0),"")</f>
        <v/>
      </c>
      <c r="V566" s="14" t="str">
        <f>IFERROR(VLOOKUP($A566,'XII Szago M'!$AH$2:$AN$67,7,0),"")</f>
        <v/>
      </c>
      <c r="W566" s="14" t="str">
        <f>IFERROR(VLOOKUP($A566,'Masakra TR200 M'!$AN$5:$AT$34,7,0),"")</f>
        <v/>
      </c>
      <c r="X566" s="10">
        <f>IFERROR(LARGE(Z566:AL566,1),0)+IFERROR(LARGE(Z566:AL566,2),0)</f>
        <v>14.412175806526799</v>
      </c>
      <c r="Y566" s="10">
        <f>IFERROR(LARGE(Z566:AL566,3),0)+IFERROR(LARGE(Z566:AL566,4),0)</f>
        <v>0</v>
      </c>
      <c r="Z566" s="14" t="str">
        <f>IFERROR(VLOOKUP(A566,'Wiosenne 360 M'!$L$2:$R$18,7,0),"")</f>
        <v/>
      </c>
      <c r="AA566" s="36"/>
      <c r="AB566" s="36"/>
      <c r="AC566" s="14">
        <f>IFERROR(VLOOKUP($A566,'H51 100 M'!$AC$6:$AJ$153,7,0),"")</f>
        <v>14.412175806526799</v>
      </c>
      <c r="AD566" s="14" t="str">
        <f>IFERROR(VLOOKUP($A566,'Harce M'!$K$6:$Q$26,7,0),"")</f>
        <v/>
      </c>
      <c r="AE566" s="14" t="str">
        <f>IFERROR(VLOOKUP($A566,'Grassor TR150 M'!$BL$4:$BR$10,7,0),"")</f>
        <v/>
      </c>
      <c r="AF566" s="36" t="str">
        <f>IFERROR(VLOOKUP($A566,'Pazur M'!$P$3:$V$29,7,0),"")</f>
        <v/>
      </c>
      <c r="AG566" s="14" t="str">
        <f>IFERROR(VLOOKUP($A566,'Szaga TR100 M'!$J$2:$P$25,7,0),"")</f>
        <v/>
      </c>
      <c r="AH566" s="36" t="str">
        <f>IFERROR(VLOOKUP($A566,'Odyseja M'!$G$2:$M$15,7,0),"")</f>
        <v/>
      </c>
      <c r="AI566" s="36" t="str">
        <f>IFERROR(VLOOKUP($A566,'Trudy M'!$K$2:$Q$18,7,0),"")</f>
        <v/>
      </c>
      <c r="AJ566" s="14" t="str">
        <f>IFERROR(VLOOKUP($A566,'H52 100 M'!$AC$6:$AI$201,7,0),"")</f>
        <v/>
      </c>
      <c r="AK566" s="14" t="str">
        <f>IFERROR(VLOOKUP($A566,'Azymut Orient M'!$O$2:$U$23,7,0),"")</f>
        <v/>
      </c>
      <c r="AL566" s="14" t="str">
        <f>IFERROR(VLOOKUP($A566,'Masakra TR100 M'!$AB$5:$AH$14,7,0),"")</f>
        <v/>
      </c>
      <c r="AM566" s="501">
        <f>MIN(COUNT(F566:W566)+MIN(COUNT(Z566:AL566)/2,2),6)</f>
        <v>0.5</v>
      </c>
      <c r="AN566" s="15">
        <f>COUNTIF(F566:W566,"=100")</f>
        <v>0</v>
      </c>
      <c r="AO566" s="15">
        <f>COUNTIF(Z566:AL566,"=50")</f>
        <v>0</v>
      </c>
    </row>
    <row r="567" spans="1:41">
      <c r="A567">
        <v>700</v>
      </c>
      <c r="B567" s="40" t="str">
        <f>VLOOKUP($A567,id!$C:$H,6,0)</f>
        <v>Kuprian Szymon</v>
      </c>
      <c r="C567" s="40">
        <f>VLOOKUP($A567,id!$C:$H,4,0)</f>
        <v>0</v>
      </c>
      <c r="D567" s="2">
        <f>IF(E566=E567,D566,ROW(B565))</f>
        <v>565</v>
      </c>
      <c r="E567" s="11">
        <f>LARGE(F567:Y567,1)+LARGE(F567:Y567,2)+IFERROR(LARGE(F567:Y567,3),0)+IFERROR(LARGE(F567:Y567,4),0)+IFERROR(LARGE(F567:Y567,5),0)+IFERROR(LARGE(F567:Y567,6),0)</f>
        <v>14.359335983936932</v>
      </c>
      <c r="F567" s="14"/>
      <c r="G567" s="14"/>
      <c r="H567" s="14"/>
      <c r="I567" s="14"/>
      <c r="J567" s="37"/>
      <c r="K567" s="16"/>
      <c r="L567" s="14"/>
      <c r="M567" s="14"/>
      <c r="N567" s="14"/>
      <c r="O567" s="14"/>
      <c r="P567" s="14"/>
      <c r="Q567" s="14"/>
      <c r="R567" s="14"/>
      <c r="S567" s="14"/>
      <c r="T567" s="14"/>
      <c r="U567" s="14" t="str">
        <f>IFERROR(VLOOKUP($A567,'H52 200 M'!$AL$6:$AR$102,7,0),"")</f>
        <v/>
      </c>
      <c r="V567" s="14" t="str">
        <f>IFERROR(VLOOKUP($A567,'XII Szago M'!$AH$2:$AN$67,7,0),"")</f>
        <v/>
      </c>
      <c r="W567" s="14" t="str">
        <f>IFERROR(VLOOKUP($A567,'Masakra TR200 M'!$AN$5:$AT$34,7,0),"")</f>
        <v/>
      </c>
      <c r="X567" s="10">
        <f>IFERROR(LARGE(Z567:AL567,1),0)+IFERROR(LARGE(Z567:AL567,2),0)</f>
        <v>14.359335983936932</v>
      </c>
      <c r="Y567" s="10">
        <f>IFERROR(LARGE(Z567:AL567,3),0)+IFERROR(LARGE(Z567:AL567,4),0)</f>
        <v>0</v>
      </c>
      <c r="Z567" s="14"/>
      <c r="AA567" s="36"/>
      <c r="AB567" s="36"/>
      <c r="AC567" s="14"/>
      <c r="AD567" s="14"/>
      <c r="AE567" s="14"/>
      <c r="AF567" s="36"/>
      <c r="AG567" s="14"/>
      <c r="AH567" s="36"/>
      <c r="AI567" s="36"/>
      <c r="AJ567" s="14">
        <f>IFERROR(VLOOKUP($A567,'H52 100 M'!$AC$6:$AI$201,7,0),"")</f>
        <v>14.359335983936932</v>
      </c>
      <c r="AK567" s="14" t="str">
        <f>IFERROR(VLOOKUP($A567,'Azymut Orient M'!$O$2:$U$23,7,0),"")</f>
        <v/>
      </c>
      <c r="AL567" s="14" t="str">
        <f>IFERROR(VLOOKUP($A567,'Masakra TR100 M'!$AB$5:$AH$14,7,0),"")</f>
        <v/>
      </c>
      <c r="AM567" s="501">
        <f>MIN(COUNT(F567:W567)+MIN(COUNT(Z567:AL567)/2,2),6)</f>
        <v>0.5</v>
      </c>
      <c r="AN567" s="15">
        <f>COUNTIF(F567:W567,"=100")</f>
        <v>0</v>
      </c>
      <c r="AO567" s="15">
        <f>COUNTIF(Z567:AL567,"=50")</f>
        <v>0</v>
      </c>
    </row>
    <row r="568" spans="1:41">
      <c r="A568">
        <v>701</v>
      </c>
      <c r="B568" s="40" t="str">
        <f>VLOOKUP($A568,id!$C:$H,6,0)</f>
        <v>Wejher Sławomir</v>
      </c>
      <c r="C568" s="40">
        <f>VLOOKUP($A568,id!$C:$H,4,0)</f>
        <v>0</v>
      </c>
      <c r="D568" s="2">
        <f>IF(E567=E568,D567,ROW(B566))</f>
        <v>566</v>
      </c>
      <c r="E568" s="11">
        <f>LARGE(F568:Y568,1)+LARGE(F568:Y568,2)+IFERROR(LARGE(F568:Y568,3),0)+IFERROR(LARGE(F568:Y568,4),0)+IFERROR(LARGE(F568:Y568,5),0)+IFERROR(LARGE(F568:Y568,6),0)</f>
        <v>14.358452794467794</v>
      </c>
      <c r="F568" s="14"/>
      <c r="G568" s="14"/>
      <c r="H568" s="14"/>
      <c r="I568" s="14"/>
      <c r="J568" s="37"/>
      <c r="K568" s="16"/>
      <c r="L568" s="14"/>
      <c r="M568" s="14"/>
      <c r="N568" s="14"/>
      <c r="O568" s="14"/>
      <c r="P568" s="14"/>
      <c r="Q568" s="14"/>
      <c r="R568" s="14"/>
      <c r="S568" s="14"/>
      <c r="T568" s="14"/>
      <c r="U568" s="14" t="str">
        <f>IFERROR(VLOOKUP($A568,'H52 200 M'!$AL$6:$AR$102,7,0),"")</f>
        <v/>
      </c>
      <c r="V568" s="14" t="str">
        <f>IFERROR(VLOOKUP($A568,'XII Szago M'!$AH$2:$AN$67,7,0),"")</f>
        <v/>
      </c>
      <c r="W568" s="14" t="str">
        <f>IFERROR(VLOOKUP($A568,'Masakra TR200 M'!$AN$5:$AT$34,7,0),"")</f>
        <v/>
      </c>
      <c r="X568" s="10">
        <f>IFERROR(LARGE(Z568:AL568,1),0)+IFERROR(LARGE(Z568:AL568,2),0)</f>
        <v>14.358452794467794</v>
      </c>
      <c r="Y568" s="10">
        <f>IFERROR(LARGE(Z568:AL568,3),0)+IFERROR(LARGE(Z568:AL568,4),0)</f>
        <v>0</v>
      </c>
      <c r="Z568" s="14"/>
      <c r="AA568" s="36"/>
      <c r="AB568" s="36"/>
      <c r="AC568" s="14"/>
      <c r="AD568" s="14"/>
      <c r="AE568" s="14"/>
      <c r="AF568" s="36"/>
      <c r="AG568" s="14"/>
      <c r="AH568" s="36"/>
      <c r="AI568" s="36"/>
      <c r="AJ568" s="14">
        <f>IFERROR(VLOOKUP($A568,'H52 100 M'!$AC$6:$AI$201,7,0),"")</f>
        <v>14.358452794467794</v>
      </c>
      <c r="AK568" s="14" t="str">
        <f>IFERROR(VLOOKUP($A568,'Azymut Orient M'!$O$2:$U$23,7,0),"")</f>
        <v/>
      </c>
      <c r="AL568" s="14" t="str">
        <f>IFERROR(VLOOKUP($A568,'Masakra TR100 M'!$AB$5:$AH$14,7,0),"")</f>
        <v/>
      </c>
      <c r="AM568" s="501">
        <f>MIN(COUNT(F568:W568)+MIN(COUNT(Z568:AL568)/2,2),6)</f>
        <v>0.5</v>
      </c>
      <c r="AN568" s="15">
        <f>COUNTIF(F568:W568,"=100")</f>
        <v>0</v>
      </c>
      <c r="AO568" s="15">
        <f>COUNTIF(Z568:AL568,"=50")</f>
        <v>0</v>
      </c>
    </row>
    <row r="569" spans="1:41">
      <c r="A569">
        <v>702</v>
      </c>
      <c r="B569" s="40" t="str">
        <f>VLOOKUP($A569,id!$C:$H,6,0)</f>
        <v>Stanisławski Filip</v>
      </c>
      <c r="C569" s="40" t="str">
        <f>VLOOKUP($A569,id!$C:$H,4,0)</f>
        <v>EPO Adventure Race Team</v>
      </c>
      <c r="D569" s="2">
        <f>IF(E568=E569,D568,ROW(B567))</f>
        <v>567</v>
      </c>
      <c r="E569" s="11">
        <f>LARGE(F569:Y569,1)+LARGE(F569:Y569,2)+IFERROR(LARGE(F569:Y569,3),0)+IFERROR(LARGE(F569:Y569,4),0)+IFERROR(LARGE(F569:Y569,5),0)+IFERROR(LARGE(F569:Y569,6),0)</f>
        <v>14.306536219326162</v>
      </c>
      <c r="F569" s="14"/>
      <c r="G569" s="14"/>
      <c r="H569" s="14"/>
      <c r="I569" s="14"/>
      <c r="J569" s="37"/>
      <c r="K569" s="16"/>
      <c r="L569" s="14"/>
      <c r="M569" s="14"/>
      <c r="N569" s="14"/>
      <c r="O569" s="14"/>
      <c r="P569" s="14"/>
      <c r="Q569" s="14"/>
      <c r="R569" s="14"/>
      <c r="S569" s="14"/>
      <c r="T569" s="14"/>
      <c r="U569" s="14" t="str">
        <f>IFERROR(VLOOKUP($A569,'H52 200 M'!$AL$6:$AR$102,7,0),"")</f>
        <v/>
      </c>
      <c r="V569" s="14" t="str">
        <f>IFERROR(VLOOKUP($A569,'XII Szago M'!$AH$2:$AN$67,7,0),"")</f>
        <v/>
      </c>
      <c r="W569" s="14" t="str">
        <f>IFERROR(VLOOKUP($A569,'Masakra TR200 M'!$AN$5:$AT$34,7,0),"")</f>
        <v/>
      </c>
      <c r="X569" s="10">
        <f>IFERROR(LARGE(Z569:AL569,1),0)+IFERROR(LARGE(Z569:AL569,2),0)</f>
        <v>14.306536219326162</v>
      </c>
      <c r="Y569" s="10">
        <f>IFERROR(LARGE(Z569:AL569,3),0)+IFERROR(LARGE(Z569:AL569,4),0)</f>
        <v>0</v>
      </c>
      <c r="Z569" s="14"/>
      <c r="AA569" s="36"/>
      <c r="AB569" s="36"/>
      <c r="AC569" s="14"/>
      <c r="AD569" s="14"/>
      <c r="AE569" s="14"/>
      <c r="AF569" s="36"/>
      <c r="AG569" s="14"/>
      <c r="AH569" s="36"/>
      <c r="AI569" s="36"/>
      <c r="AJ569" s="14">
        <f>IFERROR(VLOOKUP($A569,'H52 100 M'!$AC$6:$AI$201,7,0),"")</f>
        <v>14.306536219326162</v>
      </c>
      <c r="AK569" s="14" t="str">
        <f>IFERROR(VLOOKUP($A569,'Azymut Orient M'!$O$2:$U$23,7,0),"")</f>
        <v/>
      </c>
      <c r="AL569" s="14" t="str">
        <f>IFERROR(VLOOKUP($A569,'Masakra TR100 M'!$AB$5:$AH$14,7,0),"")</f>
        <v/>
      </c>
      <c r="AM569" s="501">
        <f>MIN(COUNT(F569:W569)+MIN(COUNT(Z569:AL569)/2,2),6)</f>
        <v>0.5</v>
      </c>
      <c r="AN569" s="15">
        <f>COUNTIF(F569:W569,"=100")</f>
        <v>0</v>
      </c>
      <c r="AO569" s="15">
        <f>COUNTIF(Z569:AL569,"=50")</f>
        <v>0</v>
      </c>
    </row>
    <row r="570" spans="1:41">
      <c r="A570">
        <v>292</v>
      </c>
      <c r="B570" s="40" t="str">
        <f>VLOOKUP($A570,id!$C:$H,6,0)</f>
        <v>Bojdecki Filip</v>
      </c>
      <c r="C570" s="40" t="str">
        <f>VLOOKUP($A570,id!$C:$H,4,0)</f>
        <v>Cyklon</v>
      </c>
      <c r="D570" s="2">
        <f>IF(E569=E570,D569,ROW(B568))</f>
        <v>568</v>
      </c>
      <c r="E570" s="11">
        <f>LARGE(F570:Y570,1)+LARGE(F570:Y570,2)+IFERROR(LARGE(F570:Y570,3),0)+IFERROR(LARGE(F570:Y570,4),0)+IFERROR(LARGE(F570:Y570,5),0)+IFERROR(LARGE(F570:Y570,6),0)</f>
        <v>14.105614005771297</v>
      </c>
      <c r="F570" s="14"/>
      <c r="G570" s="14" t="str">
        <f>IFERROR(VLOOKUP($A570,'Złoto M'!AO:AU,7,0),"")</f>
        <v/>
      </c>
      <c r="H570" s="14" t="str">
        <f>IFERROR(VLOOKUP($A570,'H51 200 M'!$AL$6:$AS$99,7,0),"")</f>
        <v/>
      </c>
      <c r="I570" s="14" t="str">
        <f>IFERROR(VLOOKUP($A570,'Dymno M'!$BD$3:$BJ$49,7,0),"")</f>
        <v/>
      </c>
      <c r="J570" s="37" t="str">
        <f>IFERROR(VLOOKUP($A570,'X Kompas M'!$L$2:$R$29,7,0),"")</f>
        <v/>
      </c>
      <c r="K570" s="16" t="str">
        <f>IFERROR(VLOOKUP($A570,'Dukty M'!$BH$2:$BN$42,7,0),"")</f>
        <v/>
      </c>
      <c r="L570" s="14" t="str">
        <f>IFERROR(VLOOKUP($A570,'Tropy M'!$O$2:$U$49,7,0),"")</f>
        <v/>
      </c>
      <c r="M570" s="14" t="str">
        <f>IFERROR(VLOOKUP($A570,'Grassor TR300 M'!$CR$4:$CX$37,7,0),"")</f>
        <v/>
      </c>
      <c r="N570" s="14" t="str">
        <f>IFERROR(VLOOKUP($A570,'BO M'!$S$4:$Y$46,7,0),"")</f>
        <v/>
      </c>
      <c r="O570" s="14" t="str">
        <f>IFERROR(VLOOKUP($A570,'Szaga TR150 M'!$J$2:$P$22,7,0),"")</f>
        <v/>
      </c>
      <c r="P570" s="14" t="str">
        <f>IFERROR(VLOOKUP($A570,'Rajd Konwalii M'!$L$2:$R$48,7,0),"")</f>
        <v/>
      </c>
      <c r="Q570" s="14" t="str">
        <f>IFERROR(VLOOKUP($A570,'Korno M'!$BE$1:$BK$53,7,0),"")</f>
        <v/>
      </c>
      <c r="R570" s="14" t="str">
        <f>IFERROR(VLOOKUP($A570,'Abentojra M'!$J$1:$P$48,7,0),"")</f>
        <v/>
      </c>
      <c r="S570" s="14" t="str">
        <f>IFERROR(VLOOKUP($A570,'Mordownik M'!$P$5:$V$54,7,0),"")</f>
        <v/>
      </c>
      <c r="T570" s="14" t="str">
        <f>IFERROR(VLOOKUP($A570,'XI Kompas M'!$M$1:$S$35,7,0),"")</f>
        <v/>
      </c>
      <c r="U570" s="14" t="str">
        <f>IFERROR(VLOOKUP($A570,'H52 200 M'!$AL$6:$AR$102,7,0),"")</f>
        <v/>
      </c>
      <c r="V570" s="14" t="str">
        <f>IFERROR(VLOOKUP($A570,'XII Szago M'!$AH$2:$AN$67,7,0),"")</f>
        <v/>
      </c>
      <c r="W570" s="14" t="str">
        <f>IFERROR(VLOOKUP($A570,'Masakra TR200 M'!$AN$5:$AT$34,7,0),"")</f>
        <v/>
      </c>
      <c r="X570" s="10">
        <f>IFERROR(LARGE(Z570:AL570,1),0)+IFERROR(LARGE(Z570:AL570,2),0)</f>
        <v>14.105614005771297</v>
      </c>
      <c r="Y570" s="10">
        <f>IFERROR(LARGE(Z570:AL570,3),0)+IFERROR(LARGE(Z570:AL570,4),0)</f>
        <v>0</v>
      </c>
      <c r="Z570" s="14" t="str">
        <f>IFERROR(VLOOKUP(A570,'Wiosenne 360 M'!$L$2:$R$18,7,0),"")</f>
        <v/>
      </c>
      <c r="AA570" s="36"/>
      <c r="AB570" s="36"/>
      <c r="AC570" s="14">
        <f>IFERROR(VLOOKUP($A570,'H51 100 M'!$AC$6:$AJ$153,7,0),"")</f>
        <v>14.105614005771297</v>
      </c>
      <c r="AD570" s="14" t="str">
        <f>IFERROR(VLOOKUP($A570,'Harce M'!$K$6:$Q$26,7,0),"")</f>
        <v/>
      </c>
      <c r="AE570" s="14" t="str">
        <f>IFERROR(VLOOKUP($A570,'Grassor TR150 M'!$BL$4:$BR$10,7,0),"")</f>
        <v/>
      </c>
      <c r="AF570" s="36" t="str">
        <f>IFERROR(VLOOKUP($A570,'Pazur M'!$P$3:$V$29,7,0),"")</f>
        <v/>
      </c>
      <c r="AG570" s="14" t="str">
        <f>IFERROR(VLOOKUP($A570,'Szaga TR100 M'!$J$2:$P$25,7,0),"")</f>
        <v/>
      </c>
      <c r="AH570" s="36" t="str">
        <f>IFERROR(VLOOKUP($A570,'Odyseja M'!$G$2:$M$15,7,0),"")</f>
        <v/>
      </c>
      <c r="AI570" s="36" t="str">
        <f>IFERROR(VLOOKUP($A570,'Trudy M'!$K$2:$Q$18,7,0),"")</f>
        <v/>
      </c>
      <c r="AJ570" s="14" t="str">
        <f>IFERROR(VLOOKUP($A570,'H52 100 M'!$AC$6:$AI$201,7,0),"")</f>
        <v/>
      </c>
      <c r="AK570" s="14" t="str">
        <f>IFERROR(VLOOKUP($A570,'Azymut Orient M'!$O$2:$U$23,7,0),"")</f>
        <v/>
      </c>
      <c r="AL570" s="14" t="str">
        <f>IFERROR(VLOOKUP($A570,'Masakra TR100 M'!$AB$5:$AH$14,7,0),"")</f>
        <v/>
      </c>
      <c r="AM570" s="501">
        <f>MIN(COUNT(F570:W570)+MIN(COUNT(Z570:AL570)/2,2),6)</f>
        <v>0.5</v>
      </c>
      <c r="AN570" s="15">
        <f>COUNTIF(F570:W570,"=100")</f>
        <v>0</v>
      </c>
      <c r="AO570" s="15">
        <f>COUNTIF(Z570:AL570,"=50")</f>
        <v>0</v>
      </c>
    </row>
    <row r="571" spans="1:41">
      <c r="A571">
        <v>293</v>
      </c>
      <c r="B571" s="40" t="str">
        <f>VLOOKUP($A571,id!$C:$H,6,0)</f>
        <v>Witaszewski Krzysztof</v>
      </c>
      <c r="C571" s="40" t="str">
        <f>VLOOKUP($A571,id!$C:$H,4,0)</f>
        <v>Ramdade</v>
      </c>
      <c r="D571" s="2">
        <f>IF(E570=E571,D570,ROW(B569))</f>
        <v>569</v>
      </c>
      <c r="E571" s="11">
        <f>LARGE(F571:Y571,1)+LARGE(F571:Y571,2)+IFERROR(LARGE(F571:Y571,3),0)+IFERROR(LARGE(F571:Y571,4),0)+IFERROR(LARGE(F571:Y571,5),0)+IFERROR(LARGE(F571:Y571,6),0)</f>
        <v>14.10332130471061</v>
      </c>
      <c r="F571" s="14"/>
      <c r="G571" s="14" t="str">
        <f>IFERROR(VLOOKUP($A571,'Złoto M'!AO:AU,7,0),"")</f>
        <v/>
      </c>
      <c r="H571" s="14" t="str">
        <f>IFERROR(VLOOKUP($A571,'H51 200 M'!$AL$6:$AS$99,7,0),"")</f>
        <v/>
      </c>
      <c r="I571" s="14" t="str">
        <f>IFERROR(VLOOKUP($A571,'Dymno M'!$BD$3:$BJ$49,7,0),"")</f>
        <v/>
      </c>
      <c r="J571" s="37" t="str">
        <f>IFERROR(VLOOKUP($A571,'X Kompas M'!$L$2:$R$29,7,0),"")</f>
        <v/>
      </c>
      <c r="K571" s="16" t="str">
        <f>IFERROR(VLOOKUP($A571,'Dukty M'!$BH$2:$BN$42,7,0),"")</f>
        <v/>
      </c>
      <c r="L571" s="14" t="str">
        <f>IFERROR(VLOOKUP($A571,'Tropy M'!$O$2:$U$49,7,0),"")</f>
        <v/>
      </c>
      <c r="M571" s="14" t="str">
        <f>IFERROR(VLOOKUP($A571,'Grassor TR300 M'!$CR$4:$CX$37,7,0),"")</f>
        <v/>
      </c>
      <c r="N571" s="14" t="str">
        <f>IFERROR(VLOOKUP($A571,'BO M'!$S$4:$Y$46,7,0),"")</f>
        <v/>
      </c>
      <c r="O571" s="14" t="str">
        <f>IFERROR(VLOOKUP($A571,'Szaga TR150 M'!$J$2:$P$22,7,0),"")</f>
        <v/>
      </c>
      <c r="P571" s="14" t="str">
        <f>IFERROR(VLOOKUP($A571,'Rajd Konwalii M'!$L$2:$R$48,7,0),"")</f>
        <v/>
      </c>
      <c r="Q571" s="14" t="str">
        <f>IFERROR(VLOOKUP($A571,'Korno M'!$BE$1:$BK$53,7,0),"")</f>
        <v/>
      </c>
      <c r="R571" s="14" t="str">
        <f>IFERROR(VLOOKUP($A571,'Abentojra M'!$J$1:$P$48,7,0),"")</f>
        <v/>
      </c>
      <c r="S571" s="14" t="str">
        <f>IFERROR(VLOOKUP($A571,'Mordownik M'!$P$5:$V$54,7,0),"")</f>
        <v/>
      </c>
      <c r="T571" s="14" t="str">
        <f>IFERROR(VLOOKUP($A571,'XI Kompas M'!$M$1:$S$35,7,0),"")</f>
        <v/>
      </c>
      <c r="U571" s="14" t="str">
        <f>IFERROR(VLOOKUP($A571,'H52 200 M'!$AL$6:$AR$102,7,0),"")</f>
        <v/>
      </c>
      <c r="V571" s="14" t="str">
        <f>IFERROR(VLOOKUP($A571,'XII Szago M'!$AH$2:$AN$67,7,0),"")</f>
        <v/>
      </c>
      <c r="W571" s="14" t="str">
        <f>IFERROR(VLOOKUP($A571,'Masakra TR200 M'!$AN$5:$AT$34,7,0),"")</f>
        <v/>
      </c>
      <c r="X571" s="10">
        <f>IFERROR(LARGE(Z571:AL571,1),0)+IFERROR(LARGE(Z571:AL571,2),0)</f>
        <v>14.10332130471061</v>
      </c>
      <c r="Y571" s="10">
        <f>IFERROR(LARGE(Z571:AL571,3),0)+IFERROR(LARGE(Z571:AL571,4),0)</f>
        <v>0</v>
      </c>
      <c r="Z571" s="14" t="str">
        <f>IFERROR(VLOOKUP(A571,'Wiosenne 360 M'!$L$2:$R$18,7,0),"")</f>
        <v/>
      </c>
      <c r="AA571" s="36"/>
      <c r="AB571" s="36"/>
      <c r="AC571" s="14">
        <f>IFERROR(VLOOKUP($A571,'H51 100 M'!$AC$6:$AJ$153,7,0),"")</f>
        <v>14.10332130471061</v>
      </c>
      <c r="AD571" s="14" t="str">
        <f>IFERROR(VLOOKUP($A571,'Harce M'!$K$6:$Q$26,7,0),"")</f>
        <v/>
      </c>
      <c r="AE571" s="14" t="str">
        <f>IFERROR(VLOOKUP($A571,'Grassor TR150 M'!$BL$4:$BR$10,7,0),"")</f>
        <v/>
      </c>
      <c r="AF571" s="36" t="str">
        <f>IFERROR(VLOOKUP($A571,'Pazur M'!$P$3:$V$29,7,0),"")</f>
        <v/>
      </c>
      <c r="AG571" s="14" t="str">
        <f>IFERROR(VLOOKUP($A571,'Szaga TR100 M'!$J$2:$P$25,7,0),"")</f>
        <v/>
      </c>
      <c r="AH571" s="36" t="str">
        <f>IFERROR(VLOOKUP($A571,'Odyseja M'!$G$2:$M$15,7,0),"")</f>
        <v/>
      </c>
      <c r="AI571" s="36" t="str">
        <f>IFERROR(VLOOKUP($A571,'Trudy M'!$K$2:$Q$18,7,0),"")</f>
        <v/>
      </c>
      <c r="AJ571" s="14" t="str">
        <f>IFERROR(VLOOKUP($A571,'H52 100 M'!$AC$6:$AI$201,7,0),"")</f>
        <v/>
      </c>
      <c r="AK571" s="14" t="str">
        <f>IFERROR(VLOOKUP($A571,'Azymut Orient M'!$O$2:$U$23,7,0),"")</f>
        <v/>
      </c>
      <c r="AL571" s="14" t="str">
        <f>IFERROR(VLOOKUP($A571,'Masakra TR100 M'!$AB$5:$AH$14,7,0),"")</f>
        <v/>
      </c>
      <c r="AM571" s="501">
        <f>MIN(COUNT(F571:W571)+MIN(COUNT(Z571:AL571)/2,2),6)</f>
        <v>0.5</v>
      </c>
      <c r="AN571" s="15">
        <f>COUNTIF(F571:W571,"=100")</f>
        <v>0</v>
      </c>
      <c r="AO571" s="15">
        <f>COUNTIF(Z571:AL571,"=50")</f>
        <v>0</v>
      </c>
    </row>
    <row r="572" spans="1:41">
      <c r="A572">
        <v>703</v>
      </c>
      <c r="B572" s="40" t="str">
        <f>VLOOKUP($A572,id!$C:$H,6,0)</f>
        <v>Glazik Tomasz</v>
      </c>
      <c r="C572" s="40" t="str">
        <f>VLOOKUP($A572,id!$C:$H,4,0)</f>
        <v>K-lub A-nemicznych C-yklistów</v>
      </c>
      <c r="D572" s="2">
        <f>IF(E571=E572,D571,ROW(B570))</f>
        <v>570</v>
      </c>
      <c r="E572" s="11">
        <f>LARGE(F572:Y572,1)+LARGE(F572:Y572,2)+IFERROR(LARGE(F572:Y572,3),0)+IFERROR(LARGE(F572:Y572,4),0)+IFERROR(LARGE(F572:Y572,5),0)+IFERROR(LARGE(F572:Y572,6),0)</f>
        <v>14.007363084405517</v>
      </c>
      <c r="F572" s="14"/>
      <c r="G572" s="14"/>
      <c r="H572" s="14"/>
      <c r="I572" s="14"/>
      <c r="J572" s="37"/>
      <c r="K572" s="16"/>
      <c r="L572" s="14"/>
      <c r="M572" s="14"/>
      <c r="N572" s="14"/>
      <c r="O572" s="14"/>
      <c r="P572" s="14"/>
      <c r="Q572" s="14"/>
      <c r="R572" s="14"/>
      <c r="S572" s="14"/>
      <c r="T572" s="14"/>
      <c r="U572" s="14" t="str">
        <f>IFERROR(VLOOKUP($A572,'H52 200 M'!$AL$6:$AR$102,7,0),"")</f>
        <v/>
      </c>
      <c r="V572" s="14" t="str">
        <f>IFERROR(VLOOKUP($A572,'XII Szago M'!$AH$2:$AN$67,7,0),"")</f>
        <v/>
      </c>
      <c r="W572" s="14" t="str">
        <f>IFERROR(VLOOKUP($A572,'Masakra TR200 M'!$AN$5:$AT$34,7,0),"")</f>
        <v/>
      </c>
      <c r="X572" s="10">
        <f>IFERROR(LARGE(Z572:AL572,1),0)+IFERROR(LARGE(Z572:AL572,2),0)</f>
        <v>14.007363084405517</v>
      </c>
      <c r="Y572" s="10">
        <f>IFERROR(LARGE(Z572:AL572,3),0)+IFERROR(LARGE(Z572:AL572,4),0)</f>
        <v>0</v>
      </c>
      <c r="Z572" s="14"/>
      <c r="AA572" s="36"/>
      <c r="AB572" s="36"/>
      <c r="AC572" s="14"/>
      <c r="AD572" s="14"/>
      <c r="AE572" s="14"/>
      <c r="AF572" s="36"/>
      <c r="AG572" s="14"/>
      <c r="AH572" s="36"/>
      <c r="AI572" s="36"/>
      <c r="AJ572" s="14">
        <f>IFERROR(VLOOKUP($A572,'H52 100 M'!$AC$6:$AI$201,7,0),"")</f>
        <v>14.007363084405517</v>
      </c>
      <c r="AK572" s="14" t="str">
        <f>IFERROR(VLOOKUP($A572,'Azymut Orient M'!$O$2:$U$23,7,0),"")</f>
        <v/>
      </c>
      <c r="AL572" s="14" t="str">
        <f>IFERROR(VLOOKUP($A572,'Masakra TR100 M'!$AB$5:$AH$14,7,0),"")</f>
        <v/>
      </c>
      <c r="AM572" s="501">
        <f>MIN(COUNT(F572:W572)+MIN(COUNT(Z572:AL572)/2,2),6)</f>
        <v>0.5</v>
      </c>
      <c r="AN572" s="15">
        <f>COUNTIF(F572:W572,"=100")</f>
        <v>0</v>
      </c>
      <c r="AO572" s="15">
        <f>COUNTIF(Z572:AL572,"=50")</f>
        <v>0</v>
      </c>
    </row>
    <row r="573" spans="1:41">
      <c r="A573">
        <v>614</v>
      </c>
      <c r="B573" s="40" t="str">
        <f>VLOOKUP($A573,id!$C:$H,6,0)</f>
        <v>Zbigniew Piątkowski</v>
      </c>
      <c r="C573" s="40">
        <f>VLOOKUP($A573,id!$C:$H,4,0)</f>
        <v>0</v>
      </c>
      <c r="D573" s="2">
        <f>IF(E572=E573,D572,ROW(B571))</f>
        <v>571</v>
      </c>
      <c r="E573" s="11">
        <f>LARGE(F573:Y573,1)+LARGE(F573:Y573,2)+IFERROR(LARGE(F573:Y573,3),0)+IFERROR(LARGE(F573:Y573,4),0)+IFERROR(LARGE(F573:Y573,5),0)+IFERROR(LARGE(F573:Y573,6),0)</f>
        <v>13.860613008827297</v>
      </c>
      <c r="F573" s="14"/>
      <c r="G573" s="14"/>
      <c r="H573" s="14"/>
      <c r="I573" s="14"/>
      <c r="J573" s="37"/>
      <c r="K573" s="16"/>
      <c r="L573" s="14"/>
      <c r="M573" s="14"/>
      <c r="N573" s="14"/>
      <c r="O573" s="14"/>
      <c r="P573" s="14"/>
      <c r="Q573" s="14"/>
      <c r="R573" s="14"/>
      <c r="S573" s="14"/>
      <c r="T573" s="14"/>
      <c r="U573" s="14">
        <f>IFERROR(VLOOKUP($A573,'H52 200 M'!$AL$6:$AR$102,7,0),"")</f>
        <v>13.860613008827297</v>
      </c>
      <c r="V573" s="14" t="str">
        <f>IFERROR(VLOOKUP($A573,'XII Szago M'!$AH$2:$AN$67,7,0),"")</f>
        <v/>
      </c>
      <c r="W573" s="14" t="str">
        <f>IFERROR(VLOOKUP($A573,'Masakra TR200 M'!$AN$5:$AT$34,7,0),"")</f>
        <v/>
      </c>
      <c r="X573" s="10">
        <f>IFERROR(LARGE(Z573:AL573,1),0)+IFERROR(LARGE(Z573:AL573,2),0)</f>
        <v>0</v>
      </c>
      <c r="Y573" s="10">
        <f>IFERROR(LARGE(Z573:AL573,3),0)+IFERROR(LARGE(Z573:AL573,4),0)</f>
        <v>0</v>
      </c>
      <c r="Z573" s="14"/>
      <c r="AA573" s="36"/>
      <c r="AB573" s="36"/>
      <c r="AC573" s="14"/>
      <c r="AD573" s="14"/>
      <c r="AE573" s="14"/>
      <c r="AF573" s="36"/>
      <c r="AG573" s="14"/>
      <c r="AH573" s="36"/>
      <c r="AI573" s="36"/>
      <c r="AJ573" s="14" t="str">
        <f>IFERROR(VLOOKUP($A573,'H52 100 M'!$AC$6:$AI$201,7,0),"")</f>
        <v/>
      </c>
      <c r="AK573" s="14" t="str">
        <f>IFERROR(VLOOKUP($A573,'Azymut Orient M'!$O$2:$U$23,7,0),"")</f>
        <v/>
      </c>
      <c r="AL573" s="14" t="str">
        <f>IFERROR(VLOOKUP($A573,'Masakra TR100 M'!$AB$5:$AH$14,7,0),"")</f>
        <v/>
      </c>
      <c r="AM573" s="501">
        <f>MIN(COUNT(F573:W573)+MIN(COUNT(Z573:AL573)/2,2),6)</f>
        <v>1</v>
      </c>
      <c r="AN573" s="15">
        <f>COUNTIF(F573:W573,"=100")</f>
        <v>0</v>
      </c>
      <c r="AO573" s="15">
        <f>COUNTIF(Z573:AL573,"=50")</f>
        <v>0</v>
      </c>
    </row>
    <row r="574" spans="1:41">
      <c r="A574">
        <v>704</v>
      </c>
      <c r="B574" s="40" t="str">
        <f>VLOOKUP($A574,id!$C:$H,6,0)</f>
        <v>Basiak Paweł</v>
      </c>
      <c r="C574" s="40" t="str">
        <f>VLOOKUP($A574,id!$C:$H,4,0)</f>
        <v>Purple Mushrooms</v>
      </c>
      <c r="D574" s="2">
        <f>IF(E573=E574,D573,ROW(B572))</f>
        <v>572</v>
      </c>
      <c r="E574" s="11">
        <f>LARGE(F574:Y574,1)+LARGE(F574:Y574,2)+IFERROR(LARGE(F574:Y574,3),0)+IFERROR(LARGE(F574:Y574,4),0)+IFERROR(LARGE(F574:Y574,5),0)+IFERROR(LARGE(F574:Y574,6),0)</f>
        <v>13.569632988017844</v>
      </c>
      <c r="F574" s="14"/>
      <c r="G574" s="14"/>
      <c r="H574" s="14"/>
      <c r="I574" s="14"/>
      <c r="J574" s="37"/>
      <c r="K574" s="16"/>
      <c r="L574" s="14"/>
      <c r="M574" s="14"/>
      <c r="N574" s="14"/>
      <c r="O574" s="14"/>
      <c r="P574" s="14"/>
      <c r="Q574" s="14"/>
      <c r="R574" s="14"/>
      <c r="S574" s="14"/>
      <c r="T574" s="14"/>
      <c r="U574" s="14" t="str">
        <f>IFERROR(VLOOKUP($A574,'H52 200 M'!$AL$6:$AR$102,7,0),"")</f>
        <v/>
      </c>
      <c r="V574" s="14" t="str">
        <f>IFERROR(VLOOKUP($A574,'XII Szago M'!$AH$2:$AN$67,7,0),"")</f>
        <v/>
      </c>
      <c r="W574" s="14" t="str">
        <f>IFERROR(VLOOKUP($A574,'Masakra TR200 M'!$AN$5:$AT$34,7,0),"")</f>
        <v/>
      </c>
      <c r="X574" s="10">
        <f>IFERROR(LARGE(Z574:AL574,1),0)+IFERROR(LARGE(Z574:AL574,2),0)</f>
        <v>13.569632988017844</v>
      </c>
      <c r="Y574" s="10">
        <f>IFERROR(LARGE(Z574:AL574,3),0)+IFERROR(LARGE(Z574:AL574,4),0)</f>
        <v>0</v>
      </c>
      <c r="Z574" s="14"/>
      <c r="AA574" s="36"/>
      <c r="AB574" s="36"/>
      <c r="AC574" s="14"/>
      <c r="AD574" s="14"/>
      <c r="AE574" s="14"/>
      <c r="AF574" s="36"/>
      <c r="AG574" s="14"/>
      <c r="AH574" s="36"/>
      <c r="AI574" s="36"/>
      <c r="AJ574" s="14">
        <f>IFERROR(VLOOKUP($A574,'H52 100 M'!$AC$6:$AI$201,7,0),"")</f>
        <v>13.569632988017844</v>
      </c>
      <c r="AK574" s="14" t="str">
        <f>IFERROR(VLOOKUP($A574,'Azymut Orient M'!$O$2:$U$23,7,0),"")</f>
        <v/>
      </c>
      <c r="AL574" s="14" t="str">
        <f>IFERROR(VLOOKUP($A574,'Masakra TR100 M'!$AB$5:$AH$14,7,0),"")</f>
        <v/>
      </c>
      <c r="AM574" s="501">
        <f>MIN(COUNT(F574:W574)+MIN(COUNT(Z574:AL574)/2,2),6)</f>
        <v>0.5</v>
      </c>
      <c r="AN574" s="15">
        <f>COUNTIF(F574:W574,"=100")</f>
        <v>0</v>
      </c>
      <c r="AO574" s="15">
        <f>COUNTIF(Z574:AL574,"=50")</f>
        <v>0</v>
      </c>
    </row>
    <row r="575" spans="1:41">
      <c r="A575">
        <v>615</v>
      </c>
      <c r="B575" s="40" t="str">
        <f>VLOOKUP($A575,id!$C:$H,6,0)</f>
        <v>Lenckowski Rafał</v>
      </c>
      <c r="C575" s="40" t="str">
        <f>VLOOKUP($A575,id!$C:$H,4,0)</f>
        <v>MTB4FUN</v>
      </c>
      <c r="D575" s="2">
        <f>IF(E574=E575,D574,ROW(B573))</f>
        <v>573</v>
      </c>
      <c r="E575" s="11">
        <f>LARGE(F575:Y575,1)+LARGE(F575:Y575,2)+IFERROR(LARGE(F575:Y575,3),0)+IFERROR(LARGE(F575:Y575,4),0)+IFERROR(LARGE(F575:Y575,5),0)+IFERROR(LARGE(F575:Y575,6),0)</f>
        <v>13.49534677764262</v>
      </c>
      <c r="F575" s="14"/>
      <c r="G575" s="14"/>
      <c r="H575" s="14"/>
      <c r="I575" s="14"/>
      <c r="J575" s="37"/>
      <c r="K575" s="16"/>
      <c r="L575" s="14"/>
      <c r="M575" s="14"/>
      <c r="N575" s="14"/>
      <c r="O575" s="14"/>
      <c r="P575" s="14"/>
      <c r="Q575" s="14"/>
      <c r="R575" s="14"/>
      <c r="S575" s="14"/>
      <c r="T575" s="14"/>
      <c r="U575" s="14">
        <f>IFERROR(VLOOKUP($A575,'H52 200 M'!$AL$6:$AR$102,7,0),"")</f>
        <v>13.49534677764262</v>
      </c>
      <c r="V575" s="14" t="str">
        <f>IFERROR(VLOOKUP($A575,'XII Szago M'!$AH$2:$AN$67,7,0),"")</f>
        <v/>
      </c>
      <c r="W575" s="14" t="str">
        <f>IFERROR(VLOOKUP($A575,'Masakra TR200 M'!$AN$5:$AT$34,7,0),"")</f>
        <v/>
      </c>
      <c r="X575" s="10">
        <f>IFERROR(LARGE(Z575:AL575,1),0)+IFERROR(LARGE(Z575:AL575,2),0)</f>
        <v>0</v>
      </c>
      <c r="Y575" s="10">
        <f>IFERROR(LARGE(Z575:AL575,3),0)+IFERROR(LARGE(Z575:AL575,4),0)</f>
        <v>0</v>
      </c>
      <c r="Z575" s="14"/>
      <c r="AA575" s="36"/>
      <c r="AB575" s="36"/>
      <c r="AC575" s="14"/>
      <c r="AD575" s="14"/>
      <c r="AE575" s="14"/>
      <c r="AF575" s="36"/>
      <c r="AG575" s="14"/>
      <c r="AH575" s="36"/>
      <c r="AI575" s="36"/>
      <c r="AJ575" s="14" t="str">
        <f>IFERROR(VLOOKUP($A575,'H52 100 M'!$AC$6:$AI$201,7,0),"")</f>
        <v/>
      </c>
      <c r="AK575" s="14" t="str">
        <f>IFERROR(VLOOKUP($A575,'Azymut Orient M'!$O$2:$U$23,7,0),"")</f>
        <v/>
      </c>
      <c r="AL575" s="14" t="str">
        <f>IFERROR(VLOOKUP($A575,'Masakra TR100 M'!$AB$5:$AH$14,7,0),"")</f>
        <v/>
      </c>
      <c r="AM575" s="501">
        <f>MIN(COUNT(F575:W575)+MIN(COUNT(Z575:AL575)/2,2),6)</f>
        <v>1</v>
      </c>
      <c r="AN575" s="15">
        <f>COUNTIF(F575:W575,"=100")</f>
        <v>0</v>
      </c>
      <c r="AO575" s="15">
        <f>COUNTIF(Z575:AL575,"=50")</f>
        <v>0</v>
      </c>
    </row>
    <row r="576" spans="1:41">
      <c r="A576">
        <v>616</v>
      </c>
      <c r="B576" s="40" t="str">
        <f>VLOOKUP($A576,id!$C:$H,6,0)</f>
        <v>Bernatowicz Adam</v>
      </c>
      <c r="C576" s="40" t="str">
        <f>VLOOKUP($A576,id!$C:$H,4,0)</f>
        <v>MTB4FUN</v>
      </c>
      <c r="D576" s="2">
        <f>IF(E575=E576,D575,ROW(B574))</f>
        <v>574</v>
      </c>
      <c r="E576" s="11">
        <f>LARGE(F576:Y576,1)+LARGE(F576:Y576,2)+IFERROR(LARGE(F576:Y576,3),0)+IFERROR(LARGE(F576:Y576,4),0)+IFERROR(LARGE(F576:Y576,5),0)+IFERROR(LARGE(F576:Y576,6),0)</f>
        <v>13.487833985706635</v>
      </c>
      <c r="F576" s="14"/>
      <c r="G576" s="14"/>
      <c r="H576" s="14"/>
      <c r="I576" s="14"/>
      <c r="J576" s="37"/>
      <c r="K576" s="16"/>
      <c r="L576" s="14"/>
      <c r="M576" s="14"/>
      <c r="N576" s="14"/>
      <c r="O576" s="14"/>
      <c r="P576" s="14"/>
      <c r="Q576" s="14"/>
      <c r="R576" s="14"/>
      <c r="S576" s="14"/>
      <c r="T576" s="14"/>
      <c r="U576" s="14">
        <f>IFERROR(VLOOKUP($A576,'H52 200 M'!$AL$6:$AR$102,7,0),"")</f>
        <v>13.487833985706635</v>
      </c>
      <c r="V576" s="14" t="str">
        <f>IFERROR(VLOOKUP($A576,'XII Szago M'!$AH$2:$AN$67,7,0),"")</f>
        <v/>
      </c>
      <c r="W576" s="14" t="str">
        <f>IFERROR(VLOOKUP($A576,'Masakra TR200 M'!$AN$5:$AT$34,7,0),"")</f>
        <v/>
      </c>
      <c r="X576" s="10">
        <f>IFERROR(LARGE(Z576:AL576,1),0)+IFERROR(LARGE(Z576:AL576,2),0)</f>
        <v>0</v>
      </c>
      <c r="Y576" s="10">
        <f>IFERROR(LARGE(Z576:AL576,3),0)+IFERROR(LARGE(Z576:AL576,4),0)</f>
        <v>0</v>
      </c>
      <c r="Z576" s="14"/>
      <c r="AA576" s="36"/>
      <c r="AB576" s="36"/>
      <c r="AC576" s="14"/>
      <c r="AD576" s="14"/>
      <c r="AE576" s="14"/>
      <c r="AF576" s="36"/>
      <c r="AG576" s="14"/>
      <c r="AH576" s="36"/>
      <c r="AI576" s="36"/>
      <c r="AJ576" s="14" t="str">
        <f>IFERROR(VLOOKUP($A576,'H52 100 M'!$AC$6:$AI$201,7,0),"")</f>
        <v/>
      </c>
      <c r="AK576" s="14" t="str">
        <f>IFERROR(VLOOKUP($A576,'Azymut Orient M'!$O$2:$U$23,7,0),"")</f>
        <v/>
      </c>
      <c r="AL576" s="14" t="str">
        <f>IFERROR(VLOOKUP($A576,'Masakra TR100 M'!$AB$5:$AH$14,7,0),"")</f>
        <v/>
      </c>
      <c r="AM576" s="501">
        <f>MIN(COUNT(F576:W576)+MIN(COUNT(Z576:AL576)/2,2),6)</f>
        <v>1</v>
      </c>
      <c r="AN576" s="15">
        <f>COUNTIF(F576:W576,"=100")</f>
        <v>0</v>
      </c>
      <c r="AO576" s="15">
        <f>COUNTIF(Z576:AL576,"=50")</f>
        <v>0</v>
      </c>
    </row>
    <row r="577" spans="1:41">
      <c r="A577">
        <v>617</v>
      </c>
      <c r="B577" s="40" t="str">
        <f>VLOOKUP($A577,id!$C:$H,6,0)</f>
        <v>Wróbel Dariusz</v>
      </c>
      <c r="C577" s="40" t="str">
        <f>VLOOKUP($A577,id!$C:$H,4,0)</f>
        <v>MTB4fun</v>
      </c>
      <c r="D577" s="2">
        <f>IF(E576=E577,D576,ROW(B575))</f>
        <v>575</v>
      </c>
      <c r="E577" s="11">
        <f>LARGE(F577:Y577,1)+LARGE(F577:Y577,2)+IFERROR(LARGE(F577:Y577,3),0)+IFERROR(LARGE(F577:Y577,4),0)+IFERROR(LARGE(F577:Y577,5),0)+IFERROR(LARGE(F577:Y577,6),0)</f>
        <v>13.485463262601577</v>
      </c>
      <c r="F577" s="14"/>
      <c r="G577" s="14"/>
      <c r="H577" s="14"/>
      <c r="I577" s="14"/>
      <c r="J577" s="37"/>
      <c r="K577" s="16"/>
      <c r="L577" s="14"/>
      <c r="M577" s="14"/>
      <c r="N577" s="14"/>
      <c r="O577" s="14"/>
      <c r="P577" s="14"/>
      <c r="Q577" s="14"/>
      <c r="R577" s="14"/>
      <c r="S577" s="14"/>
      <c r="T577" s="14"/>
      <c r="U577" s="14">
        <f>IFERROR(VLOOKUP($A577,'H52 200 M'!$AL$6:$AR$102,7,0),"")</f>
        <v>13.485463262601577</v>
      </c>
      <c r="V577" s="14" t="str">
        <f>IFERROR(VLOOKUP($A577,'XII Szago M'!$AH$2:$AN$67,7,0),"")</f>
        <v/>
      </c>
      <c r="W577" s="14" t="str">
        <f>IFERROR(VLOOKUP($A577,'Masakra TR200 M'!$AN$5:$AT$34,7,0),"")</f>
        <v/>
      </c>
      <c r="X577" s="10">
        <f>IFERROR(LARGE(Z577:AL577,1),0)+IFERROR(LARGE(Z577:AL577,2),0)</f>
        <v>0</v>
      </c>
      <c r="Y577" s="10">
        <f>IFERROR(LARGE(Z577:AL577,3),0)+IFERROR(LARGE(Z577:AL577,4),0)</f>
        <v>0</v>
      </c>
      <c r="Z577" s="14"/>
      <c r="AA577" s="36"/>
      <c r="AB577" s="36"/>
      <c r="AC577" s="14"/>
      <c r="AD577" s="14"/>
      <c r="AE577" s="14"/>
      <c r="AF577" s="36"/>
      <c r="AG577" s="14"/>
      <c r="AH577" s="36"/>
      <c r="AI577" s="36"/>
      <c r="AJ577" s="14" t="str">
        <f>IFERROR(VLOOKUP($A577,'H52 100 M'!$AC$6:$AI$201,7,0),"")</f>
        <v/>
      </c>
      <c r="AK577" s="14" t="str">
        <f>IFERROR(VLOOKUP($A577,'Azymut Orient M'!$O$2:$U$23,7,0),"")</f>
        <v/>
      </c>
      <c r="AL577" s="14" t="str">
        <f>IFERROR(VLOOKUP($A577,'Masakra TR100 M'!$AB$5:$AH$14,7,0),"")</f>
        <v/>
      </c>
      <c r="AM577" s="501">
        <f>MIN(COUNT(F577:W577)+MIN(COUNT(Z577:AL577)/2,2),6)</f>
        <v>1</v>
      </c>
      <c r="AN577" s="15">
        <f>COUNTIF(F577:W577,"=100")</f>
        <v>0</v>
      </c>
      <c r="AO577" s="15">
        <f>COUNTIF(Z577:AL577,"=50")</f>
        <v>0</v>
      </c>
    </row>
    <row r="578" spans="1:41">
      <c r="A578">
        <v>295</v>
      </c>
      <c r="B578" s="40" t="str">
        <f>VLOOKUP($A578,id!$C:$H,6,0)</f>
        <v>Sawicki Kacper</v>
      </c>
      <c r="C578" s="40">
        <f>VLOOKUP($A578,id!$C:$H,4,0)</f>
        <v>0</v>
      </c>
      <c r="D578" s="2">
        <f>IF(E577=E578,D577,ROW(B576))</f>
        <v>576</v>
      </c>
      <c r="E578" s="11">
        <f>LARGE(F578:Y578,1)+LARGE(F578:Y578,2)+IFERROR(LARGE(F578:Y578,3),0)+IFERROR(LARGE(F578:Y578,4),0)+IFERROR(LARGE(F578:Y578,5),0)+IFERROR(LARGE(F578:Y578,6),0)</f>
        <v>13.383297960190879</v>
      </c>
      <c r="F578" s="14"/>
      <c r="G578" s="14" t="str">
        <f>IFERROR(VLOOKUP($A578,'Złoto M'!AO:AU,7,0),"")</f>
        <v/>
      </c>
      <c r="H578" s="14" t="str">
        <f>IFERROR(VLOOKUP($A578,'H51 200 M'!$AL$6:$AS$99,7,0),"")</f>
        <v/>
      </c>
      <c r="I578" s="14" t="str">
        <f>IFERROR(VLOOKUP($A578,'Dymno M'!$BD$3:$BJ$49,7,0),"")</f>
        <v/>
      </c>
      <c r="J578" s="37" t="str">
        <f>IFERROR(VLOOKUP($A578,'X Kompas M'!$L$2:$R$29,7,0),"")</f>
        <v/>
      </c>
      <c r="K578" s="16" t="str">
        <f>IFERROR(VLOOKUP($A578,'Dukty M'!$BH$2:$BN$42,7,0),"")</f>
        <v/>
      </c>
      <c r="L578" s="14" t="str">
        <f>IFERROR(VLOOKUP($A578,'Tropy M'!$O$2:$U$49,7,0),"")</f>
        <v/>
      </c>
      <c r="M578" s="14" t="str">
        <f>IFERROR(VLOOKUP($A578,'Grassor TR300 M'!$CR$4:$CX$37,7,0),"")</f>
        <v/>
      </c>
      <c r="N578" s="14" t="str">
        <f>IFERROR(VLOOKUP($A578,'BO M'!$S$4:$Y$46,7,0),"")</f>
        <v/>
      </c>
      <c r="O578" s="14" t="str">
        <f>IFERROR(VLOOKUP($A578,'Szaga TR150 M'!$J$2:$P$22,7,0),"")</f>
        <v/>
      </c>
      <c r="P578" s="14" t="str">
        <f>IFERROR(VLOOKUP($A578,'Rajd Konwalii M'!$L$2:$R$48,7,0),"")</f>
        <v/>
      </c>
      <c r="Q578" s="14" t="str">
        <f>IFERROR(VLOOKUP($A578,'Korno M'!$BE$1:$BK$53,7,0),"")</f>
        <v/>
      </c>
      <c r="R578" s="14" t="str">
        <f>IFERROR(VLOOKUP($A578,'Abentojra M'!$J$1:$P$48,7,0),"")</f>
        <v/>
      </c>
      <c r="S578" s="14" t="str">
        <f>IFERROR(VLOOKUP($A578,'Mordownik M'!$P$5:$V$54,7,0),"")</f>
        <v/>
      </c>
      <c r="T578" s="14" t="str">
        <f>IFERROR(VLOOKUP($A578,'XI Kompas M'!$M$1:$S$35,7,0),"")</f>
        <v/>
      </c>
      <c r="U578" s="14" t="str">
        <f>IFERROR(VLOOKUP($A578,'H52 200 M'!$AL$6:$AR$102,7,0),"")</f>
        <v/>
      </c>
      <c r="V578" s="14" t="str">
        <f>IFERROR(VLOOKUP($A578,'XII Szago M'!$AH$2:$AN$67,7,0),"")</f>
        <v/>
      </c>
      <c r="W578" s="14" t="str">
        <f>IFERROR(VLOOKUP($A578,'Masakra TR200 M'!$AN$5:$AT$34,7,0),"")</f>
        <v/>
      </c>
      <c r="X578" s="10">
        <f>IFERROR(LARGE(Z578:AL578,1),0)+IFERROR(LARGE(Z578:AL578,2),0)</f>
        <v>13.383297960190879</v>
      </c>
      <c r="Y578" s="10">
        <f>IFERROR(LARGE(Z578:AL578,3),0)+IFERROR(LARGE(Z578:AL578,4),0)</f>
        <v>0</v>
      </c>
      <c r="Z578" s="14" t="str">
        <f>IFERROR(VLOOKUP(A578,'Wiosenne 360 M'!$L$2:$R$18,7,0),"")</f>
        <v/>
      </c>
      <c r="AA578" s="36"/>
      <c r="AB578" s="36"/>
      <c r="AC578" s="14">
        <f>IFERROR(VLOOKUP($A578,'H51 100 M'!$AC$6:$AJ$153,7,0),"")</f>
        <v>13.383297960190879</v>
      </c>
      <c r="AD578" s="14" t="str">
        <f>IFERROR(VLOOKUP($A578,'Harce M'!$K$6:$Q$26,7,0),"")</f>
        <v/>
      </c>
      <c r="AE578" s="14" t="str">
        <f>IFERROR(VLOOKUP($A578,'Grassor TR150 M'!$BL$4:$BR$10,7,0),"")</f>
        <v/>
      </c>
      <c r="AF578" s="36" t="str">
        <f>IFERROR(VLOOKUP($A578,'Pazur M'!$P$3:$V$29,7,0),"")</f>
        <v/>
      </c>
      <c r="AG578" s="14" t="str">
        <f>IFERROR(VLOOKUP($A578,'Szaga TR100 M'!$J$2:$P$25,7,0),"")</f>
        <v/>
      </c>
      <c r="AH578" s="36" t="str">
        <f>IFERROR(VLOOKUP($A578,'Odyseja M'!$G$2:$M$15,7,0),"")</f>
        <v/>
      </c>
      <c r="AI578" s="36" t="str">
        <f>IFERROR(VLOOKUP($A578,'Trudy M'!$K$2:$Q$18,7,0),"")</f>
        <v/>
      </c>
      <c r="AJ578" s="14" t="str">
        <f>IFERROR(VLOOKUP($A578,'H52 100 M'!$AC$6:$AI$201,7,0),"")</f>
        <v/>
      </c>
      <c r="AK578" s="14" t="str">
        <f>IFERROR(VLOOKUP($A578,'Azymut Orient M'!$O$2:$U$23,7,0),"")</f>
        <v/>
      </c>
      <c r="AL578" s="14" t="str">
        <f>IFERROR(VLOOKUP($A578,'Masakra TR100 M'!$AB$5:$AH$14,7,0),"")</f>
        <v/>
      </c>
      <c r="AM578" s="501">
        <f>MIN(COUNT(F578:W578)+MIN(COUNT(Z578:AL578)/2,2),6)</f>
        <v>0.5</v>
      </c>
      <c r="AN578" s="15">
        <f>COUNTIF(F578:W578,"=100")</f>
        <v>0</v>
      </c>
      <c r="AO578" s="15">
        <f>COUNTIF(Z578:AL578,"=50")</f>
        <v>0</v>
      </c>
    </row>
    <row r="579" spans="1:41">
      <c r="A579">
        <v>298</v>
      </c>
      <c r="B579" s="40" t="str">
        <f>VLOOKUP($A579,id!$C:$H,6,0)</f>
        <v>Maciejewski Jacek</v>
      </c>
      <c r="C579" s="40">
        <f>VLOOKUP($A579,id!$C:$H,4,0)</f>
        <v>0</v>
      </c>
      <c r="D579" s="2">
        <f>IF(E578=E579,D578,ROW(B577))</f>
        <v>577</v>
      </c>
      <c r="E579" s="11">
        <f>LARGE(F579:Y579,1)+LARGE(F579:Y579,2)+IFERROR(LARGE(F579:Y579,3),0)+IFERROR(LARGE(F579:Y579,4),0)+IFERROR(LARGE(F579:Y579,5),0)+IFERROR(LARGE(F579:Y579,6),0)</f>
        <v>13.372572511034976</v>
      </c>
      <c r="F579" s="14"/>
      <c r="G579" s="14" t="str">
        <f>IFERROR(VLOOKUP($A579,'Złoto M'!AO:AU,7,0),"")</f>
        <v/>
      </c>
      <c r="H579" s="14" t="str">
        <f>IFERROR(VLOOKUP($A579,'H51 200 M'!$AL$6:$AS$99,7,0),"")</f>
        <v/>
      </c>
      <c r="I579" s="14" t="str">
        <f>IFERROR(VLOOKUP($A579,'Dymno M'!$BD$3:$BJ$49,7,0),"")</f>
        <v/>
      </c>
      <c r="J579" s="37" t="str">
        <f>IFERROR(VLOOKUP($A579,'X Kompas M'!$L$2:$R$29,7,0),"")</f>
        <v/>
      </c>
      <c r="K579" s="16" t="str">
        <f>IFERROR(VLOOKUP($A579,'Dukty M'!$BH$2:$BN$42,7,0),"")</f>
        <v/>
      </c>
      <c r="L579" s="14" t="str">
        <f>IFERROR(VLOOKUP($A579,'Tropy M'!$O$2:$U$49,7,0),"")</f>
        <v/>
      </c>
      <c r="M579" s="14" t="str">
        <f>IFERROR(VLOOKUP($A579,'Grassor TR300 M'!$CR$4:$CX$37,7,0),"")</f>
        <v/>
      </c>
      <c r="N579" s="14" t="str">
        <f>IFERROR(VLOOKUP($A579,'BO M'!$S$4:$Y$46,7,0),"")</f>
        <v/>
      </c>
      <c r="O579" s="14" t="str">
        <f>IFERROR(VLOOKUP($A579,'Szaga TR150 M'!$J$2:$P$22,7,0),"")</f>
        <v/>
      </c>
      <c r="P579" s="14" t="str">
        <f>IFERROR(VLOOKUP($A579,'Rajd Konwalii M'!$L$2:$R$48,7,0),"")</f>
        <v/>
      </c>
      <c r="Q579" s="14" t="str">
        <f>IFERROR(VLOOKUP($A579,'Korno M'!$BE$1:$BK$53,7,0),"")</f>
        <v/>
      </c>
      <c r="R579" s="14" t="str">
        <f>IFERROR(VLOOKUP($A579,'Abentojra M'!$J$1:$P$48,7,0),"")</f>
        <v/>
      </c>
      <c r="S579" s="14" t="str">
        <f>IFERROR(VLOOKUP($A579,'Mordownik M'!$P$5:$V$54,7,0),"")</f>
        <v/>
      </c>
      <c r="T579" s="14" t="str">
        <f>IFERROR(VLOOKUP($A579,'XI Kompas M'!$M$1:$S$35,7,0),"")</f>
        <v/>
      </c>
      <c r="U579" s="14" t="str">
        <f>IFERROR(VLOOKUP($A579,'H52 200 M'!$AL$6:$AR$102,7,0),"")</f>
        <v/>
      </c>
      <c r="V579" s="14" t="str">
        <f>IFERROR(VLOOKUP($A579,'XII Szago M'!$AH$2:$AN$67,7,0),"")</f>
        <v/>
      </c>
      <c r="W579" s="14" t="str">
        <f>IFERROR(VLOOKUP($A579,'Masakra TR200 M'!$AN$5:$AT$34,7,0),"")</f>
        <v/>
      </c>
      <c r="X579" s="10">
        <f>IFERROR(LARGE(Z579:AL579,1),0)+IFERROR(LARGE(Z579:AL579,2),0)</f>
        <v>13.372572511034976</v>
      </c>
      <c r="Y579" s="10">
        <f>IFERROR(LARGE(Z579:AL579,3),0)+IFERROR(LARGE(Z579:AL579,4),0)</f>
        <v>0</v>
      </c>
      <c r="Z579" s="14" t="str">
        <f>IFERROR(VLOOKUP(A579,'Wiosenne 360 M'!$L$2:$R$18,7,0),"")</f>
        <v/>
      </c>
      <c r="AA579" s="36"/>
      <c r="AB579" s="36"/>
      <c r="AC579" s="14">
        <f>IFERROR(VLOOKUP($A579,'H51 100 M'!$AC$6:$AJ$153,7,0),"")</f>
        <v>13.372572511034976</v>
      </c>
      <c r="AD579" s="14" t="str">
        <f>IFERROR(VLOOKUP($A579,'Harce M'!$K$6:$Q$26,7,0),"")</f>
        <v/>
      </c>
      <c r="AE579" s="14" t="str">
        <f>IFERROR(VLOOKUP($A579,'Grassor TR150 M'!$BL$4:$BR$10,7,0),"")</f>
        <v/>
      </c>
      <c r="AF579" s="36" t="str">
        <f>IFERROR(VLOOKUP($A579,'Pazur M'!$P$3:$V$29,7,0),"")</f>
        <v/>
      </c>
      <c r="AG579" s="14" t="str">
        <f>IFERROR(VLOOKUP($A579,'Szaga TR100 M'!$J$2:$P$25,7,0),"")</f>
        <v/>
      </c>
      <c r="AH579" s="36" t="str">
        <f>IFERROR(VLOOKUP($A579,'Odyseja M'!$G$2:$M$15,7,0),"")</f>
        <v/>
      </c>
      <c r="AI579" s="36" t="str">
        <f>IFERROR(VLOOKUP($A579,'Trudy M'!$K$2:$Q$18,7,0),"")</f>
        <v/>
      </c>
      <c r="AJ579" s="14" t="str">
        <f>IFERROR(VLOOKUP($A579,'H52 100 M'!$AC$6:$AI$201,7,0),"")</f>
        <v/>
      </c>
      <c r="AK579" s="14" t="str">
        <f>IFERROR(VLOOKUP($A579,'Azymut Orient M'!$O$2:$U$23,7,0),"")</f>
        <v/>
      </c>
      <c r="AL579" s="14" t="str">
        <f>IFERROR(VLOOKUP($A579,'Masakra TR100 M'!$AB$5:$AH$14,7,0),"")</f>
        <v/>
      </c>
      <c r="AM579" s="501">
        <f>MIN(COUNT(F579:W579)+MIN(COUNT(Z579:AL579)/2,2),6)</f>
        <v>0.5</v>
      </c>
      <c r="AN579" s="15">
        <f>COUNTIF(F579:W579,"=100")</f>
        <v>0</v>
      </c>
      <c r="AO579" s="15">
        <f>COUNTIF(Z579:AL579,"=50")</f>
        <v>0</v>
      </c>
    </row>
    <row r="580" spans="1:41">
      <c r="A580">
        <v>618</v>
      </c>
      <c r="B580" s="40" t="str">
        <f>VLOOKUP($A580,id!$C:$H,6,0)</f>
        <v>Skalski Marcin</v>
      </c>
      <c r="C580" s="40">
        <f>VLOOKUP($A580,id!$C:$H,4,0)</f>
        <v>0</v>
      </c>
      <c r="D580" s="2">
        <f>IF(E579=E580,D579,ROW(B578))</f>
        <v>578</v>
      </c>
      <c r="E580" s="11">
        <f>LARGE(F580:Y580,1)+LARGE(F580:Y580,2)+IFERROR(LARGE(F580:Y580,3),0)+IFERROR(LARGE(F580:Y580,4),0)+IFERROR(LARGE(F580:Y580,5),0)+IFERROR(LARGE(F580:Y580,6),0)</f>
        <v>12.843298345334835</v>
      </c>
      <c r="F580" s="14"/>
      <c r="G580" s="14"/>
      <c r="H580" s="14"/>
      <c r="I580" s="14"/>
      <c r="J580" s="37"/>
      <c r="K580" s="16"/>
      <c r="L580" s="14"/>
      <c r="M580" s="14"/>
      <c r="N580" s="14"/>
      <c r="O580" s="14"/>
      <c r="P580" s="14"/>
      <c r="Q580" s="14"/>
      <c r="R580" s="14"/>
      <c r="S580" s="14"/>
      <c r="T580" s="14"/>
      <c r="U580" s="14">
        <f>IFERROR(VLOOKUP($A580,'H52 200 M'!$AL$6:$AR$102,7,0),"")</f>
        <v>12.843298345334835</v>
      </c>
      <c r="V580" s="14" t="str">
        <f>IFERROR(VLOOKUP($A580,'XII Szago M'!$AH$2:$AN$67,7,0),"")</f>
        <v/>
      </c>
      <c r="W580" s="14" t="str">
        <f>IFERROR(VLOOKUP($A580,'Masakra TR200 M'!$AN$5:$AT$34,7,0),"")</f>
        <v/>
      </c>
      <c r="X580" s="10">
        <f>IFERROR(LARGE(Z580:AL580,1),0)+IFERROR(LARGE(Z580:AL580,2),0)</f>
        <v>0</v>
      </c>
      <c r="Y580" s="10">
        <f>IFERROR(LARGE(Z580:AL580,3),0)+IFERROR(LARGE(Z580:AL580,4),0)</f>
        <v>0</v>
      </c>
      <c r="Z580" s="14"/>
      <c r="AA580" s="36"/>
      <c r="AB580" s="36"/>
      <c r="AC580" s="14"/>
      <c r="AD580" s="14"/>
      <c r="AE580" s="14"/>
      <c r="AF580" s="36"/>
      <c r="AG580" s="14"/>
      <c r="AH580" s="36"/>
      <c r="AI580" s="36"/>
      <c r="AJ580" s="14" t="str">
        <f>IFERROR(VLOOKUP($A580,'H52 100 M'!$AC$6:$AI$201,7,0),"")</f>
        <v/>
      </c>
      <c r="AK580" s="14" t="str">
        <f>IFERROR(VLOOKUP($A580,'Azymut Orient M'!$O$2:$U$23,7,0),"")</f>
        <v/>
      </c>
      <c r="AL580" s="14" t="str">
        <f>IFERROR(VLOOKUP($A580,'Masakra TR100 M'!$AB$5:$AH$14,7,0),"")</f>
        <v/>
      </c>
      <c r="AM580" s="501">
        <f>MIN(COUNT(F580:W580)+MIN(COUNT(Z580:AL580)/2,2),6)</f>
        <v>1</v>
      </c>
      <c r="AN580" s="15">
        <f>COUNTIF(F580:W580,"=100")</f>
        <v>0</v>
      </c>
      <c r="AO580" s="15">
        <f>COUNTIF(Z580:AL580,"=50")</f>
        <v>0</v>
      </c>
    </row>
    <row r="581" spans="1:41">
      <c r="A581">
        <v>743</v>
      </c>
      <c r="B581" s="40" t="str">
        <f>VLOOKUP($A581,id!$C:$H,6,0)</f>
        <v>Sobieszczański Bartłomiej</v>
      </c>
      <c r="C581" s="40" t="str">
        <f>VLOOKUP($A581,id!$C:$H,4,0)</f>
        <v/>
      </c>
      <c r="D581" s="2">
        <f>IF(E580=E581,D580,ROW(B579))</f>
        <v>579</v>
      </c>
      <c r="E581" s="11">
        <f>LARGE(F581:Y581,1)+LARGE(F581:Y581,2)+IFERROR(LARGE(F581:Y581,3),0)+IFERROR(LARGE(F581:Y581,4),0)+IFERROR(LARGE(F581:Y581,5),0)+IFERROR(LARGE(F581:Y581,6),0)</f>
        <v>12.784745246729917</v>
      </c>
      <c r="F581" s="14"/>
      <c r="G581" s="14"/>
      <c r="H581" s="14"/>
      <c r="I581" s="14"/>
      <c r="J581" s="37"/>
      <c r="K581" s="16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>
        <f>IFERROR(VLOOKUP($A581,'Masakra TR200 M'!$AN$5:$AT$34,7,0),"")</f>
        <v>12.784745246729917</v>
      </c>
      <c r="X581" s="10">
        <f>IFERROR(LARGE(Z581:AL581,1),0)+IFERROR(LARGE(Z581:AL581,2),0)</f>
        <v>0</v>
      </c>
      <c r="Y581" s="10">
        <f>IFERROR(LARGE(Z581:AL581,3),0)+IFERROR(LARGE(Z581:AL581,4),0)</f>
        <v>0</v>
      </c>
      <c r="Z581" s="14"/>
      <c r="AA581" s="36"/>
      <c r="AB581" s="36"/>
      <c r="AC581" s="14"/>
      <c r="AD581" s="14"/>
      <c r="AE581" s="14"/>
      <c r="AF581" s="36"/>
      <c r="AG581" s="14"/>
      <c r="AH581" s="36"/>
      <c r="AI581" s="36"/>
      <c r="AJ581" s="14"/>
      <c r="AK581" s="14"/>
      <c r="AL581" s="14" t="str">
        <f>IFERROR(VLOOKUP($A581,'Masakra TR100 M'!$AB$5:$AH$14,7,0),"")</f>
        <v/>
      </c>
      <c r="AM581" s="501">
        <f>MIN(COUNT(F581:W581)+MIN(COUNT(Z581:AL581)/2,2),6)</f>
        <v>1</v>
      </c>
      <c r="AN581" s="15">
        <f>COUNTIF(F581:W581,"=100")</f>
        <v>0</v>
      </c>
      <c r="AO581" s="15">
        <f>COUNTIF(Z581:AL581,"=50")</f>
        <v>0</v>
      </c>
    </row>
    <row r="582" spans="1:41">
      <c r="A582">
        <v>301</v>
      </c>
      <c r="B582" s="40" t="str">
        <f>VLOOKUP($A582,id!$C:$H,6,0)</f>
        <v>Tuczyński Adam</v>
      </c>
      <c r="C582" s="40" t="str">
        <f>VLOOKUP($A582,id!$C:$H,4,0)</f>
        <v>MTB4FUN</v>
      </c>
      <c r="D582" s="2">
        <f>IF(E581=E582,D581,ROW(B580))</f>
        <v>580</v>
      </c>
      <c r="E582" s="11">
        <f>LARGE(F582:Y582,1)+LARGE(F582:Y582,2)+IFERROR(LARGE(F582:Y582,3),0)+IFERROR(LARGE(F582:Y582,4),0)+IFERROR(LARGE(F582:Y582,5),0)+IFERROR(LARGE(F582:Y582,6),0)</f>
        <v>12.66464840480095</v>
      </c>
      <c r="F582" s="14"/>
      <c r="G582" s="14" t="str">
        <f>IFERROR(VLOOKUP($A582,'Złoto M'!AO:AU,7,0),"")</f>
        <v/>
      </c>
      <c r="H582" s="14" t="str">
        <f>IFERROR(VLOOKUP($A582,'H51 200 M'!$AL$6:$AS$99,7,0),"")</f>
        <v/>
      </c>
      <c r="I582" s="14" t="str">
        <f>IFERROR(VLOOKUP($A582,'Dymno M'!$BD$3:$BJ$49,7,0),"")</f>
        <v/>
      </c>
      <c r="J582" s="37" t="str">
        <f>IFERROR(VLOOKUP($A582,'X Kompas M'!$L$2:$R$29,7,0),"")</f>
        <v/>
      </c>
      <c r="K582" s="16" t="str">
        <f>IFERROR(VLOOKUP($A582,'Dukty M'!$BH$2:$BN$42,7,0),"")</f>
        <v/>
      </c>
      <c r="L582" s="14" t="str">
        <f>IFERROR(VLOOKUP($A582,'Tropy M'!$O$2:$U$49,7,0),"")</f>
        <v/>
      </c>
      <c r="M582" s="14" t="str">
        <f>IFERROR(VLOOKUP($A582,'Grassor TR300 M'!$CR$4:$CX$37,7,0),"")</f>
        <v/>
      </c>
      <c r="N582" s="14" t="str">
        <f>IFERROR(VLOOKUP($A582,'BO M'!$S$4:$Y$46,7,0),"")</f>
        <v/>
      </c>
      <c r="O582" s="14" t="str">
        <f>IFERROR(VLOOKUP($A582,'Szaga TR150 M'!$J$2:$P$22,7,0),"")</f>
        <v/>
      </c>
      <c r="P582" s="14" t="str">
        <f>IFERROR(VLOOKUP($A582,'Rajd Konwalii M'!$L$2:$R$48,7,0),"")</f>
        <v/>
      </c>
      <c r="Q582" s="14" t="str">
        <f>IFERROR(VLOOKUP($A582,'Korno M'!$BE$1:$BK$53,7,0),"")</f>
        <v/>
      </c>
      <c r="R582" s="14" t="str">
        <f>IFERROR(VLOOKUP($A582,'Abentojra M'!$J$1:$P$48,7,0),"")</f>
        <v/>
      </c>
      <c r="S582" s="14" t="str">
        <f>IFERROR(VLOOKUP($A582,'Mordownik M'!$P$5:$V$54,7,0),"")</f>
        <v/>
      </c>
      <c r="T582" s="14" t="str">
        <f>IFERROR(VLOOKUP($A582,'XI Kompas M'!$M$1:$S$35,7,0),"")</f>
        <v/>
      </c>
      <c r="U582" s="14" t="str">
        <f>IFERROR(VLOOKUP($A582,'H52 200 M'!$AL$6:$AR$102,7,0),"")</f>
        <v/>
      </c>
      <c r="V582" s="14" t="str">
        <f>IFERROR(VLOOKUP($A582,'XII Szago M'!$AH$2:$AN$67,7,0),"")</f>
        <v/>
      </c>
      <c r="W582" s="14" t="str">
        <f>IFERROR(VLOOKUP($A582,'Masakra TR200 M'!$AN$5:$AT$34,7,0),"")</f>
        <v/>
      </c>
      <c r="X582" s="10">
        <f>IFERROR(LARGE(Z582:AL582,1),0)+IFERROR(LARGE(Z582:AL582,2),0)</f>
        <v>12.66464840480095</v>
      </c>
      <c r="Y582" s="10">
        <f>IFERROR(LARGE(Z582:AL582,3),0)+IFERROR(LARGE(Z582:AL582,4),0)</f>
        <v>0</v>
      </c>
      <c r="Z582" s="14" t="str">
        <f>IFERROR(VLOOKUP(A582,'Wiosenne 360 M'!$L$2:$R$18,7,0),"")</f>
        <v/>
      </c>
      <c r="AA582" s="36"/>
      <c r="AB582" s="36"/>
      <c r="AC582" s="14">
        <f>IFERROR(VLOOKUP($A582,'H51 100 M'!$AC$6:$AJ$153,7,0),"")</f>
        <v>12.66464840480095</v>
      </c>
      <c r="AD582" s="14" t="str">
        <f>IFERROR(VLOOKUP($A582,'Harce M'!$K$6:$Q$26,7,0),"")</f>
        <v/>
      </c>
      <c r="AE582" s="14" t="str">
        <f>IFERROR(VLOOKUP($A582,'Grassor TR150 M'!$BL$4:$BR$10,7,0),"")</f>
        <v/>
      </c>
      <c r="AF582" s="36" t="str">
        <f>IFERROR(VLOOKUP($A582,'Pazur M'!$P$3:$V$29,7,0),"")</f>
        <v/>
      </c>
      <c r="AG582" s="14" t="str">
        <f>IFERROR(VLOOKUP($A582,'Szaga TR100 M'!$J$2:$P$25,7,0),"")</f>
        <v/>
      </c>
      <c r="AH582" s="36" t="str">
        <f>IFERROR(VLOOKUP($A582,'Odyseja M'!$G$2:$M$15,7,0),"")</f>
        <v/>
      </c>
      <c r="AI582" s="36" t="str">
        <f>IFERROR(VLOOKUP($A582,'Trudy M'!$K$2:$Q$18,7,0),"")</f>
        <v/>
      </c>
      <c r="AJ582" s="14" t="str">
        <f>IFERROR(VLOOKUP($A582,'H52 100 M'!$AC$6:$AI$201,7,0),"")</f>
        <v/>
      </c>
      <c r="AK582" s="14" t="str">
        <f>IFERROR(VLOOKUP($A582,'Azymut Orient M'!$O$2:$U$23,7,0),"")</f>
        <v/>
      </c>
      <c r="AL582" s="14" t="str">
        <f>IFERROR(VLOOKUP($A582,'Masakra TR100 M'!$AB$5:$AH$14,7,0),"")</f>
        <v/>
      </c>
      <c r="AM582" s="501">
        <f>MIN(COUNT(F582:W582)+MIN(COUNT(Z582:AL582)/2,2),6)</f>
        <v>0.5</v>
      </c>
      <c r="AN582" s="15">
        <f>COUNTIF(F582:W582,"=100")</f>
        <v>0</v>
      </c>
      <c r="AO582" s="15">
        <f>COUNTIF(Z582:AL582,"=50")</f>
        <v>0</v>
      </c>
    </row>
    <row r="583" spans="1:41">
      <c r="A583">
        <v>540</v>
      </c>
      <c r="B583" s="40" t="str">
        <f>VLOOKUP($A583,id!$C:$H,6,0)</f>
        <v>Smejda Oskar</v>
      </c>
      <c r="C583" s="40">
        <f>VLOOKUP($A583,id!$C:$H,4,0)</f>
        <v>0</v>
      </c>
      <c r="D583" s="2">
        <f>IF(E582=E583,D582,ROW(B581))</f>
        <v>581</v>
      </c>
      <c r="E583" s="11">
        <f>LARGE(F583:Y583,1)+LARGE(F583:Y583,2)+IFERROR(LARGE(F583:Y583,3),0)+IFERROR(LARGE(F583:Y583,4),0)+IFERROR(LARGE(F583:Y583,5),0)+IFERROR(LARGE(F583:Y583,6),0)</f>
        <v>12.31935387274801</v>
      </c>
      <c r="F583" s="14"/>
      <c r="G583" s="14"/>
      <c r="H583" s="14"/>
      <c r="I583" s="14"/>
      <c r="J583" s="37"/>
      <c r="K583" s="16"/>
      <c r="L583" s="14"/>
      <c r="M583" s="14"/>
      <c r="N583" s="14"/>
      <c r="O583" s="14"/>
      <c r="P583" s="14"/>
      <c r="Q583" s="14"/>
      <c r="R583" s="14">
        <f>IFERROR(VLOOKUP($A583,'Abentojra M'!$J$1:$P$48,7,0),"")</f>
        <v>12.31935387274801</v>
      </c>
      <c r="S583" s="14" t="str">
        <f>IFERROR(VLOOKUP($A583,'Mordownik M'!$P$5:$V$54,7,0),"")</f>
        <v/>
      </c>
      <c r="T583" s="14" t="str">
        <f>IFERROR(VLOOKUP($A583,'XI Kompas M'!$M$1:$S$35,7,0),"")</f>
        <v/>
      </c>
      <c r="U583" s="14" t="str">
        <f>IFERROR(VLOOKUP($A583,'H52 200 M'!$AL$6:$AR$102,7,0),"")</f>
        <v/>
      </c>
      <c r="V583" s="14" t="str">
        <f>IFERROR(VLOOKUP($A583,'XII Szago M'!$AH$2:$AN$67,7,0),"")</f>
        <v/>
      </c>
      <c r="W583" s="14" t="str">
        <f>IFERROR(VLOOKUP($A583,'Masakra TR200 M'!$AN$5:$AT$34,7,0),"")</f>
        <v/>
      </c>
      <c r="X583" s="10">
        <f>IFERROR(LARGE(Z583:AL583,1),0)+IFERROR(LARGE(Z583:AL583,2),0)</f>
        <v>0</v>
      </c>
      <c r="Y583" s="10">
        <f>IFERROR(LARGE(Z583:AL583,3),0)+IFERROR(LARGE(Z583:AL583,4),0)</f>
        <v>0</v>
      </c>
      <c r="Z583" s="14"/>
      <c r="AA583" s="36"/>
      <c r="AB583" s="36"/>
      <c r="AC583" s="14"/>
      <c r="AD583" s="14"/>
      <c r="AE583" s="14"/>
      <c r="AF583" s="36"/>
      <c r="AG583" s="14"/>
      <c r="AH583" s="36"/>
      <c r="AI583" s="36" t="str">
        <f>IFERROR(VLOOKUP($A583,'Trudy M'!$K$2:$Q$18,7,0),"")</f>
        <v/>
      </c>
      <c r="AJ583" s="14" t="str">
        <f>IFERROR(VLOOKUP($A583,'H52 100 M'!$AC$6:$AI$201,7,0),"")</f>
        <v/>
      </c>
      <c r="AK583" s="14" t="str">
        <f>IFERROR(VLOOKUP($A583,'Azymut Orient M'!$O$2:$U$23,7,0),"")</f>
        <v/>
      </c>
      <c r="AL583" s="14" t="str">
        <f>IFERROR(VLOOKUP($A583,'Masakra TR100 M'!$AB$5:$AH$14,7,0),"")</f>
        <v/>
      </c>
      <c r="AM583" s="501">
        <f>MIN(COUNT(F583:W583)+MIN(COUNT(Z583:AL583)/2,2),6)</f>
        <v>1</v>
      </c>
      <c r="AN583" s="15">
        <f>COUNTIF(F583:W583,"=100")</f>
        <v>0</v>
      </c>
      <c r="AO583" s="15">
        <f>COUNTIF(Z583:AL583,"=50")</f>
        <v>0</v>
      </c>
    </row>
    <row r="584" spans="1:41">
      <c r="A584">
        <v>747</v>
      </c>
      <c r="B584" s="40" t="str">
        <f>VLOOKUP($A584,id!$C:$H,6,0)</f>
        <v>Kaczor Piotr</v>
      </c>
      <c r="C584" s="40" t="str">
        <f>VLOOKUP($A584,id!$C:$H,4,0)</f>
        <v>Ratusz Maszewo</v>
      </c>
      <c r="D584" s="2">
        <f>IF(E583=E584,D583,ROW(B582))</f>
        <v>582</v>
      </c>
      <c r="E584" s="11">
        <f>LARGE(F584:Y584,1)+LARGE(F584:Y584,2)+IFERROR(LARGE(F584:Y584,3),0)+IFERROR(LARGE(F584:Y584,4),0)+IFERROR(LARGE(F584:Y584,5),0)+IFERROR(LARGE(F584:Y584,6),0)</f>
        <v>12.285012284854909</v>
      </c>
      <c r="F584" s="14"/>
      <c r="G584" s="14"/>
      <c r="H584" s="14"/>
      <c r="I584" s="14"/>
      <c r="J584" s="37"/>
      <c r="K584" s="16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 t="str">
        <f>IFERROR(VLOOKUP($A584,'Masakra TR200 M'!$AN$5:$AT$34,7,0),"")</f>
        <v/>
      </c>
      <c r="X584" s="10">
        <f>IFERROR(LARGE(Z584:AL584,1),0)+IFERROR(LARGE(Z584:AL584,2),0)</f>
        <v>12.285012284854909</v>
      </c>
      <c r="Y584" s="10">
        <f>IFERROR(LARGE(Z584:AL584,3),0)+IFERROR(LARGE(Z584:AL584,4),0)</f>
        <v>0</v>
      </c>
      <c r="Z584" s="14"/>
      <c r="AA584" s="36"/>
      <c r="AB584" s="36"/>
      <c r="AC584" s="14"/>
      <c r="AD584" s="14"/>
      <c r="AE584" s="14"/>
      <c r="AF584" s="36"/>
      <c r="AG584" s="14"/>
      <c r="AH584" s="36"/>
      <c r="AI584" s="36"/>
      <c r="AJ584" s="14"/>
      <c r="AK584" s="14"/>
      <c r="AL584" s="14">
        <f>IFERROR(VLOOKUP($A584,'Masakra TR100 M'!$AB$5:$AH$14,7,0),"")</f>
        <v>12.285012284854909</v>
      </c>
      <c r="AM584" s="501">
        <f>MIN(COUNT(F584:W584)+MIN(COUNT(Z584:AL584)/2,2),6)</f>
        <v>0.5</v>
      </c>
      <c r="AN584" s="15">
        <f>COUNTIF(F584:W584,"=100")</f>
        <v>0</v>
      </c>
      <c r="AO584" s="15">
        <f>COUNTIF(Z584:AL584,"=50")</f>
        <v>0</v>
      </c>
    </row>
    <row r="585" spans="1:41">
      <c r="A585">
        <v>303</v>
      </c>
      <c r="B585" s="40" t="str">
        <f>VLOOKUP($A585,id!$C:$H,6,0)</f>
        <v>Pawłusiów Leszek</v>
      </c>
      <c r="C585" s="40" t="str">
        <f>VLOOKUP($A585,id!$C:$H,4,0)</f>
        <v>Masterlease</v>
      </c>
      <c r="D585" s="2">
        <f>IF(E584=E585,D584,ROW(B583))</f>
        <v>583</v>
      </c>
      <c r="E585" s="11">
        <f>LARGE(F585:Y585,1)+LARGE(F585:Y585,2)+IFERROR(LARGE(F585:Y585,3),0)+IFERROR(LARGE(F585:Y585,4),0)+IFERROR(LARGE(F585:Y585,5),0)+IFERROR(LARGE(F585:Y585,6),0)</f>
        <v>12.26811845929382</v>
      </c>
      <c r="F585" s="14"/>
      <c r="G585" s="14" t="str">
        <f>IFERROR(VLOOKUP($A585,'Złoto M'!AO:AU,7,0),"")</f>
        <v/>
      </c>
      <c r="H585" s="14" t="str">
        <f>IFERROR(VLOOKUP($A585,'H51 200 M'!$AL$6:$AS$99,7,0),"")</f>
        <v/>
      </c>
      <c r="I585" s="14" t="str">
        <f>IFERROR(VLOOKUP($A585,'Dymno M'!$BD$3:$BJ$49,7,0),"")</f>
        <v/>
      </c>
      <c r="J585" s="37" t="str">
        <f>IFERROR(VLOOKUP($A585,'X Kompas M'!$L$2:$R$29,7,0),"")</f>
        <v/>
      </c>
      <c r="K585" s="16" t="str">
        <f>IFERROR(VLOOKUP($A585,'Dukty M'!$BH$2:$BN$42,7,0),"")</f>
        <v/>
      </c>
      <c r="L585" s="14" t="str">
        <f>IFERROR(VLOOKUP($A585,'Tropy M'!$O$2:$U$49,7,0),"")</f>
        <v/>
      </c>
      <c r="M585" s="14" t="str">
        <f>IFERROR(VLOOKUP($A585,'Grassor TR300 M'!$CR$4:$CX$37,7,0),"")</f>
        <v/>
      </c>
      <c r="N585" s="14" t="str">
        <f>IFERROR(VLOOKUP($A585,'BO M'!$S$4:$Y$46,7,0),"")</f>
        <v/>
      </c>
      <c r="O585" s="14" t="str">
        <f>IFERROR(VLOOKUP($A585,'Szaga TR150 M'!$J$2:$P$22,7,0),"")</f>
        <v/>
      </c>
      <c r="P585" s="14" t="str">
        <f>IFERROR(VLOOKUP($A585,'Rajd Konwalii M'!$L$2:$R$48,7,0),"")</f>
        <v/>
      </c>
      <c r="Q585" s="14" t="str">
        <f>IFERROR(VLOOKUP($A585,'Korno M'!$BE$1:$BK$53,7,0),"")</f>
        <v/>
      </c>
      <c r="R585" s="14" t="str">
        <f>IFERROR(VLOOKUP($A585,'Abentojra M'!$J$1:$P$48,7,0),"")</f>
        <v/>
      </c>
      <c r="S585" s="14" t="str">
        <f>IFERROR(VLOOKUP($A585,'Mordownik M'!$P$5:$V$54,7,0),"")</f>
        <v/>
      </c>
      <c r="T585" s="14" t="str">
        <f>IFERROR(VLOOKUP($A585,'XI Kompas M'!$M$1:$S$35,7,0),"")</f>
        <v/>
      </c>
      <c r="U585" s="14" t="str">
        <f>IFERROR(VLOOKUP($A585,'H52 200 M'!$AL$6:$AR$102,7,0),"")</f>
        <v/>
      </c>
      <c r="V585" s="14" t="str">
        <f>IFERROR(VLOOKUP($A585,'XII Szago M'!$AH$2:$AN$67,7,0),"")</f>
        <v/>
      </c>
      <c r="W585" s="14" t="str">
        <f>IFERROR(VLOOKUP($A585,'Masakra TR200 M'!$AN$5:$AT$34,7,0),"")</f>
        <v/>
      </c>
      <c r="X585" s="10">
        <f>IFERROR(LARGE(Z585:AL585,1),0)+IFERROR(LARGE(Z585:AL585,2),0)</f>
        <v>12.26811845929382</v>
      </c>
      <c r="Y585" s="10">
        <f>IFERROR(LARGE(Z585:AL585,3),0)+IFERROR(LARGE(Z585:AL585,4),0)</f>
        <v>0</v>
      </c>
      <c r="Z585" s="14" t="str">
        <f>IFERROR(VLOOKUP(A585,'Wiosenne 360 M'!$L$2:$R$18,7,0),"")</f>
        <v/>
      </c>
      <c r="AA585" s="36"/>
      <c r="AB585" s="36"/>
      <c r="AC585" s="14">
        <f>IFERROR(VLOOKUP($A585,'H51 100 M'!$AC$6:$AJ$153,7,0),"")</f>
        <v>12.26811845929382</v>
      </c>
      <c r="AD585" s="14" t="str">
        <f>IFERROR(VLOOKUP($A585,'Harce M'!$K$6:$Q$26,7,0),"")</f>
        <v/>
      </c>
      <c r="AE585" s="14" t="str">
        <f>IFERROR(VLOOKUP($A585,'Grassor TR150 M'!$BL$4:$BR$10,7,0),"")</f>
        <v/>
      </c>
      <c r="AF585" s="36" t="str">
        <f>IFERROR(VLOOKUP($A585,'Pazur M'!$P$3:$V$29,7,0),"")</f>
        <v/>
      </c>
      <c r="AG585" s="14" t="str">
        <f>IFERROR(VLOOKUP($A585,'Szaga TR100 M'!$J$2:$P$25,7,0),"")</f>
        <v/>
      </c>
      <c r="AH585" s="36" t="str">
        <f>IFERROR(VLOOKUP($A585,'Odyseja M'!$G$2:$M$15,7,0),"")</f>
        <v/>
      </c>
      <c r="AI585" s="36" t="str">
        <f>IFERROR(VLOOKUP($A585,'Trudy M'!$K$2:$Q$18,7,0),"")</f>
        <v/>
      </c>
      <c r="AJ585" s="14" t="str">
        <f>IFERROR(VLOOKUP($A585,'H52 100 M'!$AC$6:$AI$201,7,0),"")</f>
        <v/>
      </c>
      <c r="AK585" s="14" t="str">
        <f>IFERROR(VLOOKUP($A585,'Azymut Orient M'!$O$2:$U$23,7,0),"")</f>
        <v/>
      </c>
      <c r="AL585" s="14" t="str">
        <f>IFERROR(VLOOKUP($A585,'Masakra TR100 M'!$AB$5:$AH$14,7,0),"")</f>
        <v/>
      </c>
      <c r="AM585" s="501">
        <f>MIN(COUNT(F585:W585)+MIN(COUNT(Z585:AL585)/2,2),6)</f>
        <v>0.5</v>
      </c>
      <c r="AN585" s="15">
        <f>COUNTIF(F585:W585,"=100")</f>
        <v>0</v>
      </c>
      <c r="AO585" s="15">
        <f>COUNTIF(Z585:AL585,"=50")</f>
        <v>0</v>
      </c>
    </row>
    <row r="586" spans="1:41">
      <c r="A586">
        <v>304</v>
      </c>
      <c r="B586" s="40" t="str">
        <f>VLOOKUP($A586,id!$C:$H,6,0)</f>
        <v>Świąder Mirosław</v>
      </c>
      <c r="C586" s="40" t="str">
        <f>VLOOKUP($A586,id!$C:$H,4,0)</f>
        <v>Intel Runners</v>
      </c>
      <c r="D586" s="2">
        <f>IF(E585=E586,D585,ROW(B584))</f>
        <v>584</v>
      </c>
      <c r="E586" s="11">
        <f>LARGE(F586:Y586,1)+LARGE(F586:Y586,2)+IFERROR(LARGE(F586:Y586,3),0)+IFERROR(LARGE(F586:Y586,4),0)+IFERROR(LARGE(F586:Y586,5),0)+IFERROR(LARGE(F586:Y586,6),0)</f>
        <v>12.259659632500467</v>
      </c>
      <c r="F586" s="14"/>
      <c r="G586" s="14" t="str">
        <f>IFERROR(VLOOKUP($A586,'Złoto M'!AO:AU,7,0),"")</f>
        <v/>
      </c>
      <c r="H586" s="14" t="str">
        <f>IFERROR(VLOOKUP($A586,'H51 200 M'!$AL$6:$AS$99,7,0),"")</f>
        <v/>
      </c>
      <c r="I586" s="14" t="str">
        <f>IFERROR(VLOOKUP($A586,'Dymno M'!$BD$3:$BJ$49,7,0),"")</f>
        <v/>
      </c>
      <c r="J586" s="37" t="str">
        <f>IFERROR(VLOOKUP($A586,'X Kompas M'!$L$2:$R$29,7,0),"")</f>
        <v/>
      </c>
      <c r="K586" s="16" t="str">
        <f>IFERROR(VLOOKUP($A586,'Dukty M'!$BH$2:$BN$42,7,0),"")</f>
        <v/>
      </c>
      <c r="L586" s="14" t="str">
        <f>IFERROR(VLOOKUP($A586,'Tropy M'!$O$2:$U$49,7,0),"")</f>
        <v/>
      </c>
      <c r="M586" s="14" t="str">
        <f>IFERROR(VLOOKUP($A586,'Grassor TR300 M'!$CR$4:$CX$37,7,0),"")</f>
        <v/>
      </c>
      <c r="N586" s="14" t="str">
        <f>IFERROR(VLOOKUP($A586,'BO M'!$S$4:$Y$46,7,0),"")</f>
        <v/>
      </c>
      <c r="O586" s="14" t="str">
        <f>IFERROR(VLOOKUP($A586,'Szaga TR150 M'!$J$2:$P$22,7,0),"")</f>
        <v/>
      </c>
      <c r="P586" s="14" t="str">
        <f>IFERROR(VLOOKUP($A586,'Rajd Konwalii M'!$L$2:$R$48,7,0),"")</f>
        <v/>
      </c>
      <c r="Q586" s="14" t="str">
        <f>IFERROR(VLOOKUP($A586,'Korno M'!$BE$1:$BK$53,7,0),"")</f>
        <v/>
      </c>
      <c r="R586" s="14" t="str">
        <f>IFERROR(VLOOKUP($A586,'Abentojra M'!$J$1:$P$48,7,0),"")</f>
        <v/>
      </c>
      <c r="S586" s="14" t="str">
        <f>IFERROR(VLOOKUP($A586,'Mordownik M'!$P$5:$V$54,7,0),"")</f>
        <v/>
      </c>
      <c r="T586" s="14" t="str">
        <f>IFERROR(VLOOKUP($A586,'XI Kompas M'!$M$1:$S$35,7,0),"")</f>
        <v/>
      </c>
      <c r="U586" s="14" t="str">
        <f>IFERROR(VLOOKUP($A586,'H52 200 M'!$AL$6:$AR$102,7,0),"")</f>
        <v/>
      </c>
      <c r="V586" s="14" t="str">
        <f>IFERROR(VLOOKUP($A586,'XII Szago M'!$AH$2:$AN$67,7,0),"")</f>
        <v/>
      </c>
      <c r="W586" s="14" t="str">
        <f>IFERROR(VLOOKUP($A586,'Masakra TR200 M'!$AN$5:$AT$34,7,0),"")</f>
        <v/>
      </c>
      <c r="X586" s="10">
        <f>IFERROR(LARGE(Z586:AL586,1),0)+IFERROR(LARGE(Z586:AL586,2),0)</f>
        <v>12.259659632500467</v>
      </c>
      <c r="Y586" s="10">
        <f>IFERROR(LARGE(Z586:AL586,3),0)+IFERROR(LARGE(Z586:AL586,4),0)</f>
        <v>0</v>
      </c>
      <c r="Z586" s="14" t="str">
        <f>IFERROR(VLOOKUP(A586,'Wiosenne 360 M'!$L$2:$R$18,7,0),"")</f>
        <v/>
      </c>
      <c r="AA586" s="36"/>
      <c r="AB586" s="36"/>
      <c r="AC586" s="14">
        <f>IFERROR(VLOOKUP($A586,'H51 100 M'!$AC$6:$AJ$153,7,0),"")</f>
        <v>12.259659632500467</v>
      </c>
      <c r="AD586" s="14" t="str">
        <f>IFERROR(VLOOKUP($A586,'Harce M'!$K$6:$Q$26,7,0),"")</f>
        <v/>
      </c>
      <c r="AE586" s="14" t="str">
        <f>IFERROR(VLOOKUP($A586,'Grassor TR150 M'!$BL$4:$BR$10,7,0),"")</f>
        <v/>
      </c>
      <c r="AF586" s="36" t="str">
        <f>IFERROR(VLOOKUP($A586,'Pazur M'!$P$3:$V$29,7,0),"")</f>
        <v/>
      </c>
      <c r="AG586" s="14" t="str">
        <f>IFERROR(VLOOKUP($A586,'Szaga TR100 M'!$J$2:$P$25,7,0),"")</f>
        <v/>
      </c>
      <c r="AH586" s="36" t="str">
        <f>IFERROR(VLOOKUP($A586,'Odyseja M'!$G$2:$M$15,7,0),"")</f>
        <v/>
      </c>
      <c r="AI586" s="36" t="str">
        <f>IFERROR(VLOOKUP($A586,'Trudy M'!$K$2:$Q$18,7,0),"")</f>
        <v/>
      </c>
      <c r="AJ586" s="14" t="str">
        <f>IFERROR(VLOOKUP($A586,'H52 100 M'!$AC$6:$AI$201,7,0),"")</f>
        <v/>
      </c>
      <c r="AK586" s="14" t="str">
        <f>IFERROR(VLOOKUP($A586,'Azymut Orient M'!$O$2:$U$23,7,0),"")</f>
        <v/>
      </c>
      <c r="AL586" s="14" t="str">
        <f>IFERROR(VLOOKUP($A586,'Masakra TR100 M'!$AB$5:$AH$14,7,0),"")</f>
        <v/>
      </c>
      <c r="AM586" s="501">
        <f>MIN(COUNT(F586:W586)+MIN(COUNT(Z586:AL586)/2,2),6)</f>
        <v>0.5</v>
      </c>
      <c r="AN586" s="15">
        <f>COUNTIF(F586:W586,"=100")</f>
        <v>0</v>
      </c>
      <c r="AO586" s="15">
        <f>COUNTIF(Z586:AL586,"=50")</f>
        <v>0</v>
      </c>
    </row>
    <row r="587" spans="1:41">
      <c r="A587">
        <v>306</v>
      </c>
      <c r="B587" s="40" t="str">
        <f>VLOOKUP($A587,id!$C:$H,6,0)</f>
        <v>Dzwonkowski Michał</v>
      </c>
      <c r="C587" s="40">
        <f>VLOOKUP($A587,id!$C:$H,4,0)</f>
        <v>0</v>
      </c>
      <c r="D587" s="2">
        <f>IF(E586=E587,D586,ROW(B585))</f>
        <v>585</v>
      </c>
      <c r="E587" s="11">
        <f>LARGE(F587:Y587,1)+LARGE(F587:Y587,2)+IFERROR(LARGE(F587:Y587,3),0)+IFERROR(LARGE(F587:Y587,4),0)+IFERROR(LARGE(F587:Y587,5),0)+IFERROR(LARGE(F587:Y587,6),0)</f>
        <v>12.074129456008622</v>
      </c>
      <c r="F587" s="14"/>
      <c r="G587" s="14" t="str">
        <f>IFERROR(VLOOKUP($A587,'Złoto M'!AO:AU,7,0),"")</f>
        <v/>
      </c>
      <c r="H587" s="14" t="str">
        <f>IFERROR(VLOOKUP($A587,'H51 200 M'!$AL$6:$AS$99,7,0),"")</f>
        <v/>
      </c>
      <c r="I587" s="14" t="str">
        <f>IFERROR(VLOOKUP($A587,'Dymno M'!$BD$3:$BJ$49,7,0),"")</f>
        <v/>
      </c>
      <c r="J587" s="37" t="str">
        <f>IFERROR(VLOOKUP($A587,'X Kompas M'!$L$2:$R$29,7,0),"")</f>
        <v/>
      </c>
      <c r="K587" s="16" t="str">
        <f>IFERROR(VLOOKUP($A587,'Dukty M'!$BH$2:$BN$42,7,0),"")</f>
        <v/>
      </c>
      <c r="L587" s="14" t="str">
        <f>IFERROR(VLOOKUP($A587,'Tropy M'!$O$2:$U$49,7,0),"")</f>
        <v/>
      </c>
      <c r="M587" s="14" t="str">
        <f>IFERROR(VLOOKUP($A587,'Grassor TR300 M'!$CR$4:$CX$37,7,0),"")</f>
        <v/>
      </c>
      <c r="N587" s="14" t="str">
        <f>IFERROR(VLOOKUP($A587,'BO M'!$S$4:$Y$46,7,0),"")</f>
        <v/>
      </c>
      <c r="O587" s="14" t="str">
        <f>IFERROR(VLOOKUP($A587,'Szaga TR150 M'!$J$2:$P$22,7,0),"")</f>
        <v/>
      </c>
      <c r="P587" s="14" t="str">
        <f>IFERROR(VLOOKUP($A587,'Rajd Konwalii M'!$L$2:$R$48,7,0),"")</f>
        <v/>
      </c>
      <c r="Q587" s="14" t="str">
        <f>IFERROR(VLOOKUP($A587,'Korno M'!$BE$1:$BK$53,7,0),"")</f>
        <v/>
      </c>
      <c r="R587" s="14" t="str">
        <f>IFERROR(VLOOKUP($A587,'Abentojra M'!$J$1:$P$48,7,0),"")</f>
        <v/>
      </c>
      <c r="S587" s="14" t="str">
        <f>IFERROR(VLOOKUP($A587,'Mordownik M'!$P$5:$V$54,7,0),"")</f>
        <v/>
      </c>
      <c r="T587" s="14" t="str">
        <f>IFERROR(VLOOKUP($A587,'XI Kompas M'!$M$1:$S$35,7,0),"")</f>
        <v/>
      </c>
      <c r="U587" s="14" t="str">
        <f>IFERROR(VLOOKUP($A587,'H52 200 M'!$AL$6:$AR$102,7,0),"")</f>
        <v/>
      </c>
      <c r="V587" s="14" t="str">
        <f>IFERROR(VLOOKUP($A587,'XII Szago M'!$AH$2:$AN$67,7,0),"")</f>
        <v/>
      </c>
      <c r="W587" s="14" t="str">
        <f>IFERROR(VLOOKUP($A587,'Masakra TR200 M'!$AN$5:$AT$34,7,0),"")</f>
        <v/>
      </c>
      <c r="X587" s="10">
        <f>IFERROR(LARGE(Z587:AL587,1),0)+IFERROR(LARGE(Z587:AL587,2),0)</f>
        <v>12.074129456008622</v>
      </c>
      <c r="Y587" s="10">
        <f>IFERROR(LARGE(Z587:AL587,3),0)+IFERROR(LARGE(Z587:AL587,4),0)</f>
        <v>0</v>
      </c>
      <c r="Z587" s="14" t="str">
        <f>IFERROR(VLOOKUP(A587,'Wiosenne 360 M'!$L$2:$R$18,7,0),"")</f>
        <v/>
      </c>
      <c r="AA587" s="36"/>
      <c r="AB587" s="36"/>
      <c r="AC587" s="14">
        <f>IFERROR(VLOOKUP($A587,'H51 100 M'!$AC$6:$AJ$153,7,0),"")</f>
        <v>12.074129456008622</v>
      </c>
      <c r="AD587" s="14" t="str">
        <f>IFERROR(VLOOKUP($A587,'Harce M'!$K$6:$Q$26,7,0),"")</f>
        <v/>
      </c>
      <c r="AE587" s="14" t="str">
        <f>IFERROR(VLOOKUP($A587,'Grassor TR150 M'!$BL$4:$BR$10,7,0),"")</f>
        <v/>
      </c>
      <c r="AF587" s="36" t="str">
        <f>IFERROR(VLOOKUP($A587,'Pazur M'!$P$3:$V$29,7,0),"")</f>
        <v/>
      </c>
      <c r="AG587" s="14" t="str">
        <f>IFERROR(VLOOKUP($A587,'Szaga TR100 M'!$J$2:$P$25,7,0),"")</f>
        <v/>
      </c>
      <c r="AH587" s="36" t="str">
        <f>IFERROR(VLOOKUP($A587,'Odyseja M'!$G$2:$M$15,7,0),"")</f>
        <v/>
      </c>
      <c r="AI587" s="36" t="str">
        <f>IFERROR(VLOOKUP($A587,'Trudy M'!$K$2:$Q$18,7,0),"")</f>
        <v/>
      </c>
      <c r="AJ587" s="14" t="str">
        <f>IFERROR(VLOOKUP($A587,'H52 100 M'!$AC$6:$AI$201,7,0),"")</f>
        <v/>
      </c>
      <c r="AK587" s="14" t="str">
        <f>IFERROR(VLOOKUP($A587,'Azymut Orient M'!$O$2:$U$23,7,0),"")</f>
        <v/>
      </c>
      <c r="AL587" s="14" t="str">
        <f>IFERROR(VLOOKUP($A587,'Masakra TR100 M'!$AB$5:$AH$14,7,0),"")</f>
        <v/>
      </c>
      <c r="AM587" s="501">
        <f>MIN(COUNT(F587:W587)+MIN(COUNT(Z587:AL587)/2,2),6)</f>
        <v>0.5</v>
      </c>
      <c r="AN587" s="15">
        <f>COUNTIF(F587:W587,"=100")</f>
        <v>0</v>
      </c>
      <c r="AO587" s="15">
        <f>COUNTIF(Z587:AL587,"=50")</f>
        <v>0</v>
      </c>
    </row>
    <row r="588" spans="1:41">
      <c r="A588">
        <v>308</v>
      </c>
      <c r="B588" s="40" t="str">
        <f>VLOOKUP($A588,id!$C:$H,6,0)</f>
        <v>Klain Jan</v>
      </c>
      <c r="C588" s="40">
        <f>VLOOKUP($A588,id!$C:$H,4,0)</f>
        <v>0</v>
      </c>
      <c r="D588" s="2">
        <f>IF(E587=E588,D587,ROW(B586))</f>
        <v>586</v>
      </c>
      <c r="E588" s="11">
        <f>LARGE(F588:Y588,1)+LARGE(F588:Y588,2)+IFERROR(LARGE(F588:Y588,3),0)+IFERROR(LARGE(F588:Y588,4),0)+IFERROR(LARGE(F588:Y588,5),0)+IFERROR(LARGE(F588:Y588,6),0)</f>
        <v>12.065546044109821</v>
      </c>
      <c r="F588" s="14"/>
      <c r="G588" s="14" t="str">
        <f>IFERROR(VLOOKUP($A588,'Złoto M'!AO:AU,7,0),"")</f>
        <v/>
      </c>
      <c r="H588" s="14" t="str">
        <f>IFERROR(VLOOKUP($A588,'H51 200 M'!$AL$6:$AS$99,7,0),"")</f>
        <v/>
      </c>
      <c r="I588" s="14" t="str">
        <f>IFERROR(VLOOKUP($A588,'Dymno M'!$BD$3:$BJ$49,7,0),"")</f>
        <v/>
      </c>
      <c r="J588" s="37" t="str">
        <f>IFERROR(VLOOKUP($A588,'X Kompas M'!$L$2:$R$29,7,0),"")</f>
        <v/>
      </c>
      <c r="K588" s="16" t="str">
        <f>IFERROR(VLOOKUP($A588,'Dukty M'!$BH$2:$BN$42,7,0),"")</f>
        <v/>
      </c>
      <c r="L588" s="14" t="str">
        <f>IFERROR(VLOOKUP($A588,'Tropy M'!$O$2:$U$49,7,0),"")</f>
        <v/>
      </c>
      <c r="M588" s="14" t="str">
        <f>IFERROR(VLOOKUP($A588,'Grassor TR300 M'!$CR$4:$CX$37,7,0),"")</f>
        <v/>
      </c>
      <c r="N588" s="14" t="str">
        <f>IFERROR(VLOOKUP($A588,'BO M'!$S$4:$Y$46,7,0),"")</f>
        <v/>
      </c>
      <c r="O588" s="14" t="str">
        <f>IFERROR(VLOOKUP($A588,'Szaga TR150 M'!$J$2:$P$22,7,0),"")</f>
        <v/>
      </c>
      <c r="P588" s="14" t="str">
        <f>IFERROR(VLOOKUP($A588,'Rajd Konwalii M'!$L$2:$R$48,7,0),"")</f>
        <v/>
      </c>
      <c r="Q588" s="14" t="str">
        <f>IFERROR(VLOOKUP($A588,'Korno M'!$BE$1:$BK$53,7,0),"")</f>
        <v/>
      </c>
      <c r="R588" s="14" t="str">
        <f>IFERROR(VLOOKUP($A588,'Abentojra M'!$J$1:$P$48,7,0),"")</f>
        <v/>
      </c>
      <c r="S588" s="14" t="str">
        <f>IFERROR(VLOOKUP($A588,'Mordownik M'!$P$5:$V$54,7,0),"")</f>
        <v/>
      </c>
      <c r="T588" s="14" t="str">
        <f>IFERROR(VLOOKUP($A588,'XI Kompas M'!$M$1:$S$35,7,0),"")</f>
        <v/>
      </c>
      <c r="U588" s="14" t="str">
        <f>IFERROR(VLOOKUP($A588,'H52 200 M'!$AL$6:$AR$102,7,0),"")</f>
        <v/>
      </c>
      <c r="V588" s="14" t="str">
        <f>IFERROR(VLOOKUP($A588,'XII Szago M'!$AH$2:$AN$67,7,0),"")</f>
        <v/>
      </c>
      <c r="W588" s="14" t="str">
        <f>IFERROR(VLOOKUP($A588,'Masakra TR200 M'!$AN$5:$AT$34,7,0),"")</f>
        <v/>
      </c>
      <c r="X588" s="10">
        <f>IFERROR(LARGE(Z588:AL588,1),0)+IFERROR(LARGE(Z588:AL588,2),0)</f>
        <v>12.065546044109821</v>
      </c>
      <c r="Y588" s="10">
        <f>IFERROR(LARGE(Z588:AL588,3),0)+IFERROR(LARGE(Z588:AL588,4),0)</f>
        <v>0</v>
      </c>
      <c r="Z588" s="14" t="str">
        <f>IFERROR(VLOOKUP(A588,'Wiosenne 360 M'!$L$2:$R$18,7,0),"")</f>
        <v/>
      </c>
      <c r="AA588" s="36"/>
      <c r="AB588" s="36"/>
      <c r="AC588" s="14">
        <f>IFERROR(VLOOKUP($A588,'H51 100 M'!$AC$6:$AJ$153,7,0),"")</f>
        <v>12.065546044109821</v>
      </c>
      <c r="AD588" s="14" t="str">
        <f>IFERROR(VLOOKUP($A588,'Harce M'!$K$6:$Q$26,7,0),"")</f>
        <v/>
      </c>
      <c r="AE588" s="14" t="str">
        <f>IFERROR(VLOOKUP($A588,'Grassor TR150 M'!$BL$4:$BR$10,7,0),"")</f>
        <v/>
      </c>
      <c r="AF588" s="36" t="str">
        <f>IFERROR(VLOOKUP($A588,'Pazur M'!$P$3:$V$29,7,0),"")</f>
        <v/>
      </c>
      <c r="AG588" s="14" t="str">
        <f>IFERROR(VLOOKUP($A588,'Szaga TR100 M'!$J$2:$P$25,7,0),"")</f>
        <v/>
      </c>
      <c r="AH588" s="36" t="str">
        <f>IFERROR(VLOOKUP($A588,'Odyseja M'!$G$2:$M$15,7,0),"")</f>
        <v/>
      </c>
      <c r="AI588" s="36" t="str">
        <f>IFERROR(VLOOKUP($A588,'Trudy M'!$K$2:$Q$18,7,0),"")</f>
        <v/>
      </c>
      <c r="AJ588" s="14" t="str">
        <f>IFERROR(VLOOKUP($A588,'H52 100 M'!$AC$6:$AI$201,7,0),"")</f>
        <v/>
      </c>
      <c r="AK588" s="14" t="str">
        <f>IFERROR(VLOOKUP($A588,'Azymut Orient M'!$O$2:$U$23,7,0),"")</f>
        <v/>
      </c>
      <c r="AL588" s="14" t="str">
        <f>IFERROR(VLOOKUP($A588,'Masakra TR100 M'!$AB$5:$AH$14,7,0),"")</f>
        <v/>
      </c>
      <c r="AM588" s="501">
        <f>MIN(COUNT(F588:W588)+MIN(COUNT(Z588:AL588)/2,2),6)</f>
        <v>0.5</v>
      </c>
      <c r="AN588" s="15">
        <f>COUNTIF(F588:W588,"=100")</f>
        <v>0</v>
      </c>
      <c r="AO588" s="15">
        <f>COUNTIF(Z588:AL588,"=50")</f>
        <v>0</v>
      </c>
    </row>
    <row r="589" spans="1:41">
      <c r="A589">
        <v>705</v>
      </c>
      <c r="B589" s="40" t="str">
        <f>VLOOKUP($A589,id!$C:$H,6,0)</f>
        <v>Soboczynski Adam</v>
      </c>
      <c r="C589" s="40" t="str">
        <f>VLOOKUP($A589,id!$C:$H,4,0)</f>
        <v>KAC klub anemicznych cyklistów</v>
      </c>
      <c r="D589" s="2">
        <f>IF(E588=E589,D588,ROW(B587))</f>
        <v>587</v>
      </c>
      <c r="E589" s="11">
        <f>LARGE(F589:Y589,1)+LARGE(F589:Y589,2)+IFERROR(LARGE(F589:Y589,3),0)+IFERROR(LARGE(F589:Y589,4),0)+IFERROR(LARGE(F589:Y589,5),0)+IFERROR(LARGE(F589:Y589,6),0)</f>
        <v>11.894087058155288</v>
      </c>
      <c r="F589" s="14"/>
      <c r="G589" s="14"/>
      <c r="H589" s="14"/>
      <c r="I589" s="14"/>
      <c r="J589" s="37"/>
      <c r="K589" s="16"/>
      <c r="L589" s="14"/>
      <c r="M589" s="14"/>
      <c r="N589" s="14"/>
      <c r="O589" s="14"/>
      <c r="P589" s="14"/>
      <c r="Q589" s="14"/>
      <c r="R589" s="14"/>
      <c r="S589" s="14"/>
      <c r="T589" s="14"/>
      <c r="U589" s="14" t="str">
        <f>IFERROR(VLOOKUP($A589,'H52 200 M'!$AL$6:$AR$102,7,0),"")</f>
        <v/>
      </c>
      <c r="V589" s="14" t="str">
        <f>IFERROR(VLOOKUP($A589,'XII Szago M'!$AH$2:$AN$67,7,0),"")</f>
        <v/>
      </c>
      <c r="W589" s="14" t="str">
        <f>IFERROR(VLOOKUP($A589,'Masakra TR200 M'!$AN$5:$AT$34,7,0),"")</f>
        <v/>
      </c>
      <c r="X589" s="10">
        <f>IFERROR(LARGE(Z589:AL589,1),0)+IFERROR(LARGE(Z589:AL589,2),0)</f>
        <v>11.894087058155288</v>
      </c>
      <c r="Y589" s="10">
        <f>IFERROR(LARGE(Z589:AL589,3),0)+IFERROR(LARGE(Z589:AL589,4),0)</f>
        <v>0</v>
      </c>
      <c r="Z589" s="14"/>
      <c r="AA589" s="36"/>
      <c r="AB589" s="36"/>
      <c r="AC589" s="14"/>
      <c r="AD589" s="14"/>
      <c r="AE589" s="14"/>
      <c r="AF589" s="36"/>
      <c r="AG589" s="14"/>
      <c r="AH589" s="36"/>
      <c r="AI589" s="36"/>
      <c r="AJ589" s="14">
        <f>IFERROR(VLOOKUP($A589,'H52 100 M'!$AC$6:$AI$201,7,0),"")</f>
        <v>11.894087058155288</v>
      </c>
      <c r="AK589" s="14" t="str">
        <f>IFERROR(VLOOKUP($A589,'Azymut Orient M'!$O$2:$U$23,7,0),"")</f>
        <v/>
      </c>
      <c r="AL589" s="14" t="str">
        <f>IFERROR(VLOOKUP($A589,'Masakra TR100 M'!$AB$5:$AH$14,7,0),"")</f>
        <v/>
      </c>
      <c r="AM589" s="501">
        <f>MIN(COUNT(F589:W589)+MIN(COUNT(Z589:AL589)/2,2),6)</f>
        <v>0.5</v>
      </c>
      <c r="AN589" s="15">
        <f>COUNTIF(F589:W589,"=100")</f>
        <v>0</v>
      </c>
      <c r="AO589" s="15">
        <f>COUNTIF(Z589:AL589,"=50")</f>
        <v>0</v>
      </c>
    </row>
    <row r="590" spans="1:41">
      <c r="A590">
        <v>706</v>
      </c>
      <c r="B590" s="40" t="str">
        <f>VLOOKUP($A590,id!$C:$H,6,0)</f>
        <v>Grygo Piotr</v>
      </c>
      <c r="C590" s="40" t="str">
        <f>VLOOKUP($A590,id!$C:$H,4,0)</f>
        <v>Chłodnicy</v>
      </c>
      <c r="D590" s="2">
        <f>IF(E589=E590,D589,ROW(B588))</f>
        <v>588</v>
      </c>
      <c r="E590" s="11">
        <f>LARGE(F590:Y590,1)+LARGE(F590:Y590,2)+IFERROR(LARGE(F590:Y590,3),0)+IFERROR(LARGE(F590:Y590,4),0)+IFERROR(LARGE(F590:Y590,5),0)+IFERROR(LARGE(F590:Y590,6),0)</f>
        <v>11.793073119157343</v>
      </c>
      <c r="F590" s="14"/>
      <c r="G590" s="14"/>
      <c r="H590" s="14"/>
      <c r="I590" s="14"/>
      <c r="J590" s="37"/>
      <c r="K590" s="16"/>
      <c r="L590" s="14"/>
      <c r="M590" s="14"/>
      <c r="N590" s="14"/>
      <c r="O590" s="14"/>
      <c r="P590" s="14"/>
      <c r="Q590" s="14"/>
      <c r="R590" s="14"/>
      <c r="S590" s="14"/>
      <c r="T590" s="14"/>
      <c r="U590" s="14" t="str">
        <f>IFERROR(VLOOKUP($A590,'H52 200 M'!$AL$6:$AR$102,7,0),"")</f>
        <v/>
      </c>
      <c r="V590" s="14" t="str">
        <f>IFERROR(VLOOKUP($A590,'XII Szago M'!$AH$2:$AN$67,7,0),"")</f>
        <v/>
      </c>
      <c r="W590" s="14" t="str">
        <f>IFERROR(VLOOKUP($A590,'Masakra TR200 M'!$AN$5:$AT$34,7,0),"")</f>
        <v/>
      </c>
      <c r="X590" s="10">
        <f>IFERROR(LARGE(Z590:AL590,1),0)+IFERROR(LARGE(Z590:AL590,2),0)</f>
        <v>11.793073119157343</v>
      </c>
      <c r="Y590" s="10">
        <f>IFERROR(LARGE(Z590:AL590,3),0)+IFERROR(LARGE(Z590:AL590,4),0)</f>
        <v>0</v>
      </c>
      <c r="Z590" s="14"/>
      <c r="AA590" s="36"/>
      <c r="AB590" s="36"/>
      <c r="AC590" s="14"/>
      <c r="AD590" s="14"/>
      <c r="AE590" s="14"/>
      <c r="AF590" s="36"/>
      <c r="AG590" s="14"/>
      <c r="AH590" s="36"/>
      <c r="AI590" s="36"/>
      <c r="AJ590" s="14">
        <f>IFERROR(VLOOKUP($A590,'H52 100 M'!$AC$6:$AI$201,7,0),"")</f>
        <v>11.793073119157343</v>
      </c>
      <c r="AK590" s="14" t="str">
        <f>IFERROR(VLOOKUP($A590,'Azymut Orient M'!$O$2:$U$23,7,0),"")</f>
        <v/>
      </c>
      <c r="AL590" s="14" t="str">
        <f>IFERROR(VLOOKUP($A590,'Masakra TR100 M'!$AB$5:$AH$14,7,0),"")</f>
        <v/>
      </c>
      <c r="AM590" s="501">
        <f>MIN(COUNT(F590:W590)+MIN(COUNT(Z590:AL590)/2,2),6)</f>
        <v>0.5</v>
      </c>
      <c r="AN590" s="15">
        <f>COUNTIF(F590:W590,"=100")</f>
        <v>0</v>
      </c>
      <c r="AO590" s="15">
        <f>COUNTIF(Z590:AL590,"=50")</f>
        <v>0</v>
      </c>
    </row>
    <row r="591" spans="1:41">
      <c r="A591">
        <v>707</v>
      </c>
      <c r="B591" s="40" t="str">
        <f>VLOOKUP($A591,id!$C:$H,6,0)</f>
        <v>Konieczny Robert Witold</v>
      </c>
      <c r="C591" s="40" t="str">
        <f>VLOOKUP($A591,id!$C:$H,4,0)</f>
        <v>Bez różnicy</v>
      </c>
      <c r="D591" s="2">
        <f>IF(E590=E591,D590,ROW(B589))</f>
        <v>589</v>
      </c>
      <c r="E591" s="11">
        <f>LARGE(F591:Y591,1)+LARGE(F591:Y591,2)+IFERROR(LARGE(F591:Y591,3),0)+IFERROR(LARGE(F591:Y591,4),0)+IFERROR(LARGE(F591:Y591,5),0)+IFERROR(LARGE(F591:Y591,6),0)</f>
        <v>11.791866543229458</v>
      </c>
      <c r="F591" s="14"/>
      <c r="G591" s="14"/>
      <c r="H591" s="14"/>
      <c r="I591" s="14"/>
      <c r="J591" s="37"/>
      <c r="K591" s="16"/>
      <c r="L591" s="14"/>
      <c r="M591" s="14"/>
      <c r="N591" s="14"/>
      <c r="O591" s="14"/>
      <c r="P591" s="14"/>
      <c r="Q591" s="14"/>
      <c r="R591" s="14"/>
      <c r="S591" s="14"/>
      <c r="T591" s="14"/>
      <c r="U591" s="14" t="str">
        <f>IFERROR(VLOOKUP($A591,'H52 200 M'!$AL$6:$AR$102,7,0),"")</f>
        <v/>
      </c>
      <c r="V591" s="14" t="str">
        <f>IFERROR(VLOOKUP($A591,'XII Szago M'!$AH$2:$AN$67,7,0),"")</f>
        <v/>
      </c>
      <c r="W591" s="14" t="str">
        <f>IFERROR(VLOOKUP($A591,'Masakra TR200 M'!$AN$5:$AT$34,7,0),"")</f>
        <v/>
      </c>
      <c r="X591" s="10">
        <f>IFERROR(LARGE(Z591:AL591,1),0)+IFERROR(LARGE(Z591:AL591,2),0)</f>
        <v>11.791866543229458</v>
      </c>
      <c r="Y591" s="10">
        <f>IFERROR(LARGE(Z591:AL591,3),0)+IFERROR(LARGE(Z591:AL591,4),0)</f>
        <v>0</v>
      </c>
      <c r="Z591" s="14"/>
      <c r="AA591" s="36"/>
      <c r="AB591" s="36"/>
      <c r="AC591" s="14"/>
      <c r="AD591" s="14"/>
      <c r="AE591" s="14"/>
      <c r="AF591" s="36"/>
      <c r="AG591" s="14"/>
      <c r="AH591" s="36"/>
      <c r="AI591" s="36"/>
      <c r="AJ591" s="14">
        <f>IFERROR(VLOOKUP($A591,'H52 100 M'!$AC$6:$AI$201,7,0),"")</f>
        <v>11.791866543229458</v>
      </c>
      <c r="AK591" s="14" t="str">
        <f>IFERROR(VLOOKUP($A591,'Azymut Orient M'!$O$2:$U$23,7,0),"")</f>
        <v/>
      </c>
      <c r="AL591" s="14" t="str">
        <f>IFERROR(VLOOKUP($A591,'Masakra TR100 M'!$AB$5:$AH$14,7,0),"")</f>
        <v/>
      </c>
      <c r="AM591" s="501">
        <f>MIN(COUNT(F591:W591)+MIN(COUNT(Z591:AL591)/2,2),6)</f>
        <v>0.5</v>
      </c>
      <c r="AN591" s="15">
        <f>COUNTIF(F591:W591,"=100")</f>
        <v>0</v>
      </c>
      <c r="AO591" s="15">
        <f>COUNTIF(Z591:AL591,"=50")</f>
        <v>0</v>
      </c>
    </row>
    <row r="592" spans="1:41">
      <c r="A592">
        <v>708</v>
      </c>
      <c r="B592" s="40" t="str">
        <f>VLOOKUP($A592,id!$C:$H,6,0)</f>
        <v>Pogorzelski Wojciech</v>
      </c>
      <c r="C592" s="40" t="str">
        <f>VLOOKUP($A592,id!$C:$H,4,0)</f>
        <v>TEAM NOWINKA</v>
      </c>
      <c r="D592" s="2">
        <f>IF(E591=E592,D591,ROW(B590))</f>
        <v>590</v>
      </c>
      <c r="E592" s="11">
        <f>LARGE(F592:Y592,1)+LARGE(F592:Y592,2)+IFERROR(LARGE(F592:Y592,3),0)+IFERROR(LARGE(F592:Y592,4),0)+IFERROR(LARGE(F592:Y592,5),0)+IFERROR(LARGE(F592:Y592,6),0)</f>
        <v>11.41148375151238</v>
      </c>
      <c r="F592" s="14"/>
      <c r="G592" s="14"/>
      <c r="H592" s="14"/>
      <c r="I592" s="14"/>
      <c r="J592" s="37"/>
      <c r="K592" s="16"/>
      <c r="L592" s="14"/>
      <c r="M592" s="14"/>
      <c r="N592" s="14"/>
      <c r="O592" s="14"/>
      <c r="P592" s="14"/>
      <c r="Q592" s="14"/>
      <c r="R592" s="14"/>
      <c r="S592" s="14"/>
      <c r="T592" s="14"/>
      <c r="U592" s="14" t="str">
        <f>IFERROR(VLOOKUP($A592,'H52 200 M'!$AL$6:$AR$102,7,0),"")</f>
        <v/>
      </c>
      <c r="V592" s="14" t="str">
        <f>IFERROR(VLOOKUP($A592,'XII Szago M'!$AH$2:$AN$67,7,0),"")</f>
        <v/>
      </c>
      <c r="W592" s="14" t="str">
        <f>IFERROR(VLOOKUP($A592,'Masakra TR200 M'!$AN$5:$AT$34,7,0),"")</f>
        <v/>
      </c>
      <c r="X592" s="10">
        <f>IFERROR(LARGE(Z592:AL592,1),0)+IFERROR(LARGE(Z592:AL592,2),0)</f>
        <v>11.41148375151238</v>
      </c>
      <c r="Y592" s="10">
        <f>IFERROR(LARGE(Z592:AL592,3),0)+IFERROR(LARGE(Z592:AL592,4),0)</f>
        <v>0</v>
      </c>
      <c r="Z592" s="14"/>
      <c r="AA592" s="36"/>
      <c r="AB592" s="36"/>
      <c r="AC592" s="14"/>
      <c r="AD592" s="14"/>
      <c r="AE592" s="14"/>
      <c r="AF592" s="36"/>
      <c r="AG592" s="14"/>
      <c r="AH592" s="36"/>
      <c r="AI592" s="36"/>
      <c r="AJ592" s="14">
        <f>IFERROR(VLOOKUP($A592,'H52 100 M'!$AC$6:$AI$201,7,0),"")</f>
        <v>11.41148375151238</v>
      </c>
      <c r="AK592" s="14" t="str">
        <f>IFERROR(VLOOKUP($A592,'Azymut Orient M'!$O$2:$U$23,7,0),"")</f>
        <v/>
      </c>
      <c r="AL592" s="14" t="str">
        <f>IFERROR(VLOOKUP($A592,'Masakra TR100 M'!$AB$5:$AH$14,7,0),"")</f>
        <v/>
      </c>
      <c r="AM592" s="501">
        <f>MIN(COUNT(F592:W592)+MIN(COUNT(Z592:AL592)/2,2),6)</f>
        <v>0.5</v>
      </c>
      <c r="AN592" s="15">
        <f>COUNTIF(F592:W592,"=100")</f>
        <v>0</v>
      </c>
      <c r="AO592" s="15">
        <f>COUNTIF(Z592:AL592,"=50")</f>
        <v>0</v>
      </c>
    </row>
    <row r="593" spans="1:41">
      <c r="A593">
        <v>709</v>
      </c>
      <c r="B593" s="40" t="str">
        <f>VLOOKUP($A593,id!$C:$H,6,0)</f>
        <v>Gołąb Aleksander</v>
      </c>
      <c r="C593" s="40">
        <f>VLOOKUP($A593,id!$C:$H,4,0)</f>
        <v>0</v>
      </c>
      <c r="D593" s="2">
        <f>IF(E592=E593,D592,ROW(B591))</f>
        <v>591</v>
      </c>
      <c r="E593" s="11">
        <f>LARGE(F593:Y593,1)+LARGE(F593:Y593,2)+IFERROR(LARGE(F593:Y593,3),0)+IFERROR(LARGE(F593:Y593,4),0)+IFERROR(LARGE(F593:Y593,5),0)+IFERROR(LARGE(F593:Y593,6),0)</f>
        <v>11.031100959795301</v>
      </c>
      <c r="F593" s="14"/>
      <c r="G593" s="14"/>
      <c r="H593" s="14"/>
      <c r="I593" s="14"/>
      <c r="J593" s="37"/>
      <c r="K593" s="16"/>
      <c r="L593" s="14"/>
      <c r="M593" s="14"/>
      <c r="N593" s="14"/>
      <c r="O593" s="14"/>
      <c r="P593" s="14"/>
      <c r="Q593" s="14"/>
      <c r="R593" s="14"/>
      <c r="S593" s="14"/>
      <c r="T593" s="14"/>
      <c r="U593" s="14" t="str">
        <f>IFERROR(VLOOKUP($A593,'H52 200 M'!$AL$6:$AR$102,7,0),"")</f>
        <v/>
      </c>
      <c r="V593" s="14" t="str">
        <f>IFERROR(VLOOKUP($A593,'XII Szago M'!$AH$2:$AN$67,7,0),"")</f>
        <v/>
      </c>
      <c r="W593" s="14" t="str">
        <f>IFERROR(VLOOKUP($A593,'Masakra TR200 M'!$AN$5:$AT$34,7,0),"")</f>
        <v/>
      </c>
      <c r="X593" s="10">
        <f>IFERROR(LARGE(Z593:AL593,1),0)+IFERROR(LARGE(Z593:AL593,2),0)</f>
        <v>11.031100959795301</v>
      </c>
      <c r="Y593" s="10">
        <f>IFERROR(LARGE(Z593:AL593,3),0)+IFERROR(LARGE(Z593:AL593,4),0)</f>
        <v>0</v>
      </c>
      <c r="Z593" s="14"/>
      <c r="AA593" s="36"/>
      <c r="AB593" s="36"/>
      <c r="AC593" s="14"/>
      <c r="AD593" s="14"/>
      <c r="AE593" s="14"/>
      <c r="AF593" s="36"/>
      <c r="AG593" s="14"/>
      <c r="AH593" s="36"/>
      <c r="AI593" s="36"/>
      <c r="AJ593" s="14">
        <f>IFERROR(VLOOKUP($A593,'H52 100 M'!$AC$6:$AI$201,7,0),"")</f>
        <v>11.031100959795301</v>
      </c>
      <c r="AK593" s="14" t="str">
        <f>IFERROR(VLOOKUP($A593,'Azymut Orient M'!$O$2:$U$23,7,0),"")</f>
        <v/>
      </c>
      <c r="AL593" s="14" t="str">
        <f>IFERROR(VLOOKUP($A593,'Masakra TR100 M'!$AB$5:$AH$14,7,0),"")</f>
        <v/>
      </c>
      <c r="AM593" s="501">
        <f>MIN(COUNT(F593:W593)+MIN(COUNT(Z593:AL593)/2,2),6)</f>
        <v>0.5</v>
      </c>
      <c r="AN593" s="15">
        <f>COUNTIF(F593:W593,"=100")</f>
        <v>0</v>
      </c>
      <c r="AO593" s="15">
        <f>COUNTIF(Z593:AL593,"=50")</f>
        <v>0</v>
      </c>
    </row>
    <row r="594" spans="1:41">
      <c r="A594">
        <v>710</v>
      </c>
      <c r="B594" s="40" t="str">
        <f>VLOOKUP($A594,id!$C:$H,6,0)</f>
        <v>Manista Paweł</v>
      </c>
      <c r="C594" s="40">
        <f>VLOOKUP($A594,id!$C:$H,4,0)</f>
        <v>0</v>
      </c>
      <c r="D594" s="2">
        <f>IF(E593=E594,D593,ROW(B592))</f>
        <v>592</v>
      </c>
      <c r="E594" s="11">
        <f>LARGE(F594:Y594,1)+LARGE(F594:Y594,2)+IFERROR(LARGE(F594:Y594,3),0)+IFERROR(LARGE(F594:Y594,4),0)+IFERROR(LARGE(F594:Y594,5),0)+IFERROR(LARGE(F594:Y594,6),0)</f>
        <v>11.029424691746856</v>
      </c>
      <c r="F594" s="14"/>
      <c r="G594" s="14"/>
      <c r="H594" s="14"/>
      <c r="I594" s="14"/>
      <c r="J594" s="37"/>
      <c r="K594" s="16"/>
      <c r="L594" s="14"/>
      <c r="M594" s="14"/>
      <c r="N594" s="14"/>
      <c r="O594" s="14"/>
      <c r="P594" s="14"/>
      <c r="Q594" s="14"/>
      <c r="R594" s="14"/>
      <c r="S594" s="14"/>
      <c r="T594" s="14"/>
      <c r="U594" s="14" t="str">
        <f>IFERROR(VLOOKUP($A594,'H52 200 M'!$AL$6:$AR$102,7,0),"")</f>
        <v/>
      </c>
      <c r="V594" s="14" t="str">
        <f>IFERROR(VLOOKUP($A594,'XII Szago M'!$AH$2:$AN$67,7,0),"")</f>
        <v/>
      </c>
      <c r="W594" s="14" t="str">
        <f>IFERROR(VLOOKUP($A594,'Masakra TR200 M'!$AN$5:$AT$34,7,0),"")</f>
        <v/>
      </c>
      <c r="X594" s="10">
        <f>IFERROR(LARGE(Z594:AL594,1),0)+IFERROR(LARGE(Z594:AL594,2),0)</f>
        <v>11.029424691746856</v>
      </c>
      <c r="Y594" s="10">
        <f>IFERROR(LARGE(Z594:AL594,3),0)+IFERROR(LARGE(Z594:AL594,4),0)</f>
        <v>0</v>
      </c>
      <c r="Z594" s="14"/>
      <c r="AA594" s="36"/>
      <c r="AB594" s="36"/>
      <c r="AC594" s="14"/>
      <c r="AD594" s="14"/>
      <c r="AE594" s="14"/>
      <c r="AF594" s="36"/>
      <c r="AG594" s="14"/>
      <c r="AH594" s="36"/>
      <c r="AI594" s="36"/>
      <c r="AJ594" s="14">
        <f>IFERROR(VLOOKUP($A594,'H52 100 M'!$AC$6:$AI$201,7,0),"")</f>
        <v>11.029424691746856</v>
      </c>
      <c r="AK594" s="14" t="str">
        <f>IFERROR(VLOOKUP($A594,'Azymut Orient M'!$O$2:$U$23,7,0),"")</f>
        <v/>
      </c>
      <c r="AL594" s="14" t="str">
        <f>IFERROR(VLOOKUP($A594,'Masakra TR100 M'!$AB$5:$AH$14,7,0),"")</f>
        <v/>
      </c>
      <c r="AM594" s="501">
        <f>MIN(COUNT(F594:W594)+MIN(COUNT(Z594:AL594)/2,2),6)</f>
        <v>0.5</v>
      </c>
      <c r="AN594" s="15">
        <f>COUNTIF(F594:W594,"=100")</f>
        <v>0</v>
      </c>
      <c r="AO594" s="15">
        <f>COUNTIF(Z594:AL594,"=50")</f>
        <v>0</v>
      </c>
    </row>
    <row r="595" spans="1:41">
      <c r="A595">
        <v>711</v>
      </c>
      <c r="B595" s="40" t="str">
        <f>VLOOKUP($A595,id!$C:$H,6,0)</f>
        <v>Soroka Adam</v>
      </c>
      <c r="C595" s="40" t="str">
        <f>VLOOKUP($A595,id!$C:$H,4,0)</f>
        <v>ATC Cargo</v>
      </c>
      <c r="D595" s="2">
        <f>IF(E594=E595,D594,ROW(B593))</f>
        <v>593</v>
      </c>
      <c r="E595" s="11">
        <f>LARGE(F595:Y595,1)+LARGE(F595:Y595,2)+IFERROR(LARGE(F595:Y595,3),0)+IFERROR(LARGE(F595:Y595,4),0)+IFERROR(LARGE(F595:Y595,5),0)+IFERROR(LARGE(F595:Y595,6),0)</f>
        <v>11.025236249605154</v>
      </c>
      <c r="F595" s="14"/>
      <c r="G595" s="14"/>
      <c r="H595" s="14"/>
      <c r="I595" s="14"/>
      <c r="J595" s="37"/>
      <c r="K595" s="16"/>
      <c r="L595" s="14"/>
      <c r="M595" s="14"/>
      <c r="N595" s="14"/>
      <c r="O595" s="14"/>
      <c r="P595" s="14"/>
      <c r="Q595" s="14"/>
      <c r="R595" s="14"/>
      <c r="S595" s="14"/>
      <c r="T595" s="14"/>
      <c r="U595" s="14" t="str">
        <f>IFERROR(VLOOKUP($A595,'H52 200 M'!$AL$6:$AR$102,7,0),"")</f>
        <v/>
      </c>
      <c r="V595" s="14" t="str">
        <f>IFERROR(VLOOKUP($A595,'XII Szago M'!$AH$2:$AN$67,7,0),"")</f>
        <v/>
      </c>
      <c r="W595" s="14" t="str">
        <f>IFERROR(VLOOKUP($A595,'Masakra TR200 M'!$AN$5:$AT$34,7,0),"")</f>
        <v/>
      </c>
      <c r="X595" s="10">
        <f>IFERROR(LARGE(Z595:AL595,1),0)+IFERROR(LARGE(Z595:AL595,2),0)</f>
        <v>11.025236249605154</v>
      </c>
      <c r="Y595" s="10">
        <f>IFERROR(LARGE(Z595:AL595,3),0)+IFERROR(LARGE(Z595:AL595,4),0)</f>
        <v>0</v>
      </c>
      <c r="Z595" s="14"/>
      <c r="AA595" s="36"/>
      <c r="AB595" s="36"/>
      <c r="AC595" s="14"/>
      <c r="AD595" s="14"/>
      <c r="AE595" s="14"/>
      <c r="AF595" s="36"/>
      <c r="AG595" s="14"/>
      <c r="AH595" s="36"/>
      <c r="AI595" s="36"/>
      <c r="AJ595" s="14">
        <f>IFERROR(VLOOKUP($A595,'H52 100 M'!$AC$6:$AI$201,7,0),"")</f>
        <v>11.025236249605154</v>
      </c>
      <c r="AK595" s="14" t="str">
        <f>IFERROR(VLOOKUP($A595,'Azymut Orient M'!$O$2:$U$23,7,0),"")</f>
        <v/>
      </c>
      <c r="AL595" s="14" t="str">
        <f>IFERROR(VLOOKUP($A595,'Masakra TR100 M'!$AB$5:$AH$14,7,0),"")</f>
        <v/>
      </c>
      <c r="AM595" s="501">
        <f>MIN(COUNT(F595:W595)+MIN(COUNT(Z595:AL595)/2,2),6)</f>
        <v>0.5</v>
      </c>
      <c r="AN595" s="15">
        <f>COUNTIF(F595:W595,"=100")</f>
        <v>0</v>
      </c>
      <c r="AO595" s="15">
        <f>COUNTIF(Z595:AL595,"=50")</f>
        <v>0</v>
      </c>
    </row>
    <row r="596" spans="1:41">
      <c r="A596">
        <v>501</v>
      </c>
      <c r="B596" s="40" t="str">
        <f>VLOOKUP($A596,id!$C:$H,6,0)</f>
        <v>Pakulski Daniel</v>
      </c>
      <c r="C596" s="40" t="str">
        <f>VLOOKUP($A596,id!$C:$H,4,0)</f>
        <v>29freak</v>
      </c>
      <c r="D596" s="2">
        <f>IF(E595=E596,D595,ROW(B594))</f>
        <v>594</v>
      </c>
      <c r="E596" s="11">
        <f>LARGE(F596:Y596,1)+LARGE(F596:Y596,2)+IFERROR(LARGE(F596:Y596,3),0)+IFERROR(LARGE(F596:Y596,4),0)+IFERROR(LARGE(F596:Y596,5),0)+IFERROR(LARGE(F596:Y596,6),0)</f>
        <v>10.757529215404944</v>
      </c>
      <c r="F596" s="14"/>
      <c r="G596" s="14"/>
      <c r="H596" s="14"/>
      <c r="I596" s="14"/>
      <c r="J596" s="37"/>
      <c r="K596" s="16"/>
      <c r="L596" s="14"/>
      <c r="M596" s="14"/>
      <c r="N596" s="14"/>
      <c r="O596" s="14"/>
      <c r="P596" s="14">
        <f>IFERROR(VLOOKUP($A596,'Rajd Konwalii M'!$L$2:$R$48,7,0),"")</f>
        <v>10.757529215404944</v>
      </c>
      <c r="Q596" s="14" t="str">
        <f>IFERROR(VLOOKUP($A596,'Korno M'!$BE$1:$BK$53,7,0),"")</f>
        <v/>
      </c>
      <c r="R596" s="14" t="str">
        <f>IFERROR(VLOOKUP($A596,'Abentojra M'!$J$1:$P$48,7,0),"")</f>
        <v/>
      </c>
      <c r="S596" s="14" t="str">
        <f>IFERROR(VLOOKUP($A596,'Mordownik M'!$P$5:$V$54,7,0),"")</f>
        <v/>
      </c>
      <c r="T596" s="14" t="str">
        <f>IFERROR(VLOOKUP($A596,'XI Kompas M'!$M$1:$S$35,7,0),"")</f>
        <v/>
      </c>
      <c r="U596" s="14" t="str">
        <f>IFERROR(VLOOKUP($A596,'H52 200 M'!$AL$6:$AR$102,7,0),"")</f>
        <v/>
      </c>
      <c r="V596" s="14" t="str">
        <f>IFERROR(VLOOKUP($A596,'XII Szago M'!$AH$2:$AN$67,7,0),"")</f>
        <v/>
      </c>
      <c r="W596" s="14" t="str">
        <f>IFERROR(VLOOKUP($A596,'Masakra TR200 M'!$AN$5:$AT$34,7,0),"")</f>
        <v/>
      </c>
      <c r="X596" s="10">
        <f>IFERROR(LARGE(Z596:AL596,1),0)+IFERROR(LARGE(Z596:AL596,2),0)</f>
        <v>0</v>
      </c>
      <c r="Y596" s="10">
        <f>IFERROR(LARGE(Z596:AL596,3),0)+IFERROR(LARGE(Z596:AL596,4),0)</f>
        <v>0</v>
      </c>
      <c r="Z596" s="14"/>
      <c r="AA596" s="36"/>
      <c r="AB596" s="36"/>
      <c r="AC596" s="14"/>
      <c r="AD596" s="14"/>
      <c r="AE596" s="14"/>
      <c r="AF596" s="36"/>
      <c r="AG596" s="14"/>
      <c r="AH596" s="36" t="str">
        <f>IFERROR(VLOOKUP($A596,'Odyseja M'!$G$2:$M$15,7,0),"")</f>
        <v/>
      </c>
      <c r="AI596" s="36" t="str">
        <f>IFERROR(VLOOKUP($A596,'Trudy M'!$K$2:$Q$18,7,0),"")</f>
        <v/>
      </c>
      <c r="AJ596" s="14" t="str">
        <f>IFERROR(VLOOKUP($A596,'H52 100 M'!$AC$6:$AI$201,7,0),"")</f>
        <v/>
      </c>
      <c r="AK596" s="14" t="str">
        <f>IFERROR(VLOOKUP($A596,'Azymut Orient M'!$O$2:$U$23,7,0),"")</f>
        <v/>
      </c>
      <c r="AL596" s="14" t="str">
        <f>IFERROR(VLOOKUP($A596,'Masakra TR100 M'!$AB$5:$AH$14,7,0),"")</f>
        <v/>
      </c>
      <c r="AM596" s="501">
        <f>MIN(COUNT(F596:W596)+MIN(COUNT(Z596:AL596)/2,2),6)</f>
        <v>1</v>
      </c>
      <c r="AN596" s="15">
        <f>COUNTIF(F596:W596,"=100")</f>
        <v>0</v>
      </c>
      <c r="AO596" s="15">
        <f>COUNTIF(Z596:AL596,"=50")</f>
        <v>0</v>
      </c>
    </row>
    <row r="597" spans="1:41">
      <c r="A597">
        <v>317</v>
      </c>
      <c r="B597" s="40" t="str">
        <f>VLOOKUP($A597,id!$C:$H,6,0)</f>
        <v>Najder Jacek</v>
      </c>
      <c r="C597" s="40" t="str">
        <f>VLOOKUP($A597,id!$C:$H,4,0)</f>
        <v>tea time team</v>
      </c>
      <c r="D597" s="2">
        <f>IF(E596=E597,D596,ROW(B595))</f>
        <v>595</v>
      </c>
      <c r="E597" s="11">
        <f>LARGE(F597:Y597,1)+LARGE(F597:Y597,2)+IFERROR(LARGE(F597:Y597,3),0)+IFERROR(LARGE(F597:Y597,4),0)+IFERROR(LARGE(F597:Y597,5),0)+IFERROR(LARGE(F597:Y597,6),0)</f>
        <v>10.141372284552711</v>
      </c>
      <c r="F597" s="14"/>
      <c r="G597" s="14" t="str">
        <f>IFERROR(VLOOKUP($A597,'Złoto M'!AO:AU,7,0),"")</f>
        <v/>
      </c>
      <c r="H597" s="14" t="str">
        <f>IFERROR(VLOOKUP($A597,'H51 200 M'!$AL$6:$AS$99,7,0),"")</f>
        <v/>
      </c>
      <c r="I597" s="14" t="str">
        <f>IFERROR(VLOOKUP($A597,'Dymno M'!$BD$3:$BJ$49,7,0),"")</f>
        <v/>
      </c>
      <c r="J597" s="37" t="str">
        <f>IFERROR(VLOOKUP($A597,'X Kompas M'!$L$2:$R$29,7,0),"")</f>
        <v/>
      </c>
      <c r="K597" s="16" t="str">
        <f>IFERROR(VLOOKUP($A597,'Dukty M'!$BH$2:$BN$42,7,0),"")</f>
        <v/>
      </c>
      <c r="L597" s="14" t="str">
        <f>IFERROR(VLOOKUP($A597,'Tropy M'!$O$2:$U$49,7,0),"")</f>
        <v/>
      </c>
      <c r="M597" s="14" t="str">
        <f>IFERROR(VLOOKUP($A597,'Grassor TR300 M'!$CR$4:$CX$37,7,0),"")</f>
        <v/>
      </c>
      <c r="N597" s="14" t="str">
        <f>IFERROR(VLOOKUP($A597,'BO M'!$S$4:$Y$46,7,0),"")</f>
        <v/>
      </c>
      <c r="O597" s="14" t="str">
        <f>IFERROR(VLOOKUP($A597,'Szaga TR150 M'!$J$2:$P$22,7,0),"")</f>
        <v/>
      </c>
      <c r="P597" s="14" t="str">
        <f>IFERROR(VLOOKUP($A597,'Rajd Konwalii M'!$L$2:$R$48,7,0),"")</f>
        <v/>
      </c>
      <c r="Q597" s="14" t="str">
        <f>IFERROR(VLOOKUP($A597,'Korno M'!$BE$1:$BK$53,7,0),"")</f>
        <v/>
      </c>
      <c r="R597" s="14" t="str">
        <f>IFERROR(VLOOKUP($A597,'Abentojra M'!$J$1:$P$48,7,0),"")</f>
        <v/>
      </c>
      <c r="S597" s="14" t="str">
        <f>IFERROR(VLOOKUP($A597,'Mordownik M'!$P$5:$V$54,7,0),"")</f>
        <v/>
      </c>
      <c r="T597" s="14" t="str">
        <f>IFERROR(VLOOKUP($A597,'XI Kompas M'!$M$1:$S$35,7,0),"")</f>
        <v/>
      </c>
      <c r="U597" s="14" t="str">
        <f>IFERROR(VLOOKUP($A597,'H52 200 M'!$AL$6:$AR$102,7,0),"")</f>
        <v/>
      </c>
      <c r="V597" s="14" t="str">
        <f>IFERROR(VLOOKUP($A597,'XII Szago M'!$AH$2:$AN$67,7,0),"")</f>
        <v/>
      </c>
      <c r="W597" s="14" t="str">
        <f>IFERROR(VLOOKUP($A597,'Masakra TR200 M'!$AN$5:$AT$34,7,0),"")</f>
        <v/>
      </c>
      <c r="X597" s="10">
        <f>IFERROR(LARGE(Z597:AL597,1),0)+IFERROR(LARGE(Z597:AL597,2),0)</f>
        <v>10.141372284552711</v>
      </c>
      <c r="Y597" s="10">
        <f>IFERROR(LARGE(Z597:AL597,3),0)+IFERROR(LARGE(Z597:AL597,4),0)</f>
        <v>0</v>
      </c>
      <c r="Z597" s="14" t="str">
        <f>IFERROR(VLOOKUP(A597,'Wiosenne 360 M'!$L$2:$R$18,7,0),"")</f>
        <v/>
      </c>
      <c r="AA597" s="36"/>
      <c r="AB597" s="36"/>
      <c r="AC597" s="14">
        <f>IFERROR(VLOOKUP($A597,'H51 100 M'!$AC$6:$AJ$153,7,0),"")</f>
        <v>10.141372284552711</v>
      </c>
      <c r="AD597" s="14" t="str">
        <f>IFERROR(VLOOKUP($A597,'Harce M'!$K$6:$Q$26,7,0),"")</f>
        <v/>
      </c>
      <c r="AE597" s="14" t="str">
        <f>IFERROR(VLOOKUP($A597,'Grassor TR150 M'!$BL$4:$BR$10,7,0),"")</f>
        <v/>
      </c>
      <c r="AF597" s="36" t="str">
        <f>IFERROR(VLOOKUP($A597,'Pazur M'!$P$3:$V$29,7,0),"")</f>
        <v/>
      </c>
      <c r="AG597" s="14" t="str">
        <f>IFERROR(VLOOKUP($A597,'Szaga TR100 M'!$J$2:$P$25,7,0),"")</f>
        <v/>
      </c>
      <c r="AH597" s="36" t="str">
        <f>IFERROR(VLOOKUP($A597,'Odyseja M'!$G$2:$M$15,7,0),"")</f>
        <v/>
      </c>
      <c r="AI597" s="36" t="str">
        <f>IFERROR(VLOOKUP($A597,'Trudy M'!$K$2:$Q$18,7,0),"")</f>
        <v/>
      </c>
      <c r="AJ597" s="14" t="str">
        <f>IFERROR(VLOOKUP($A597,'H52 100 M'!$AC$6:$AI$201,7,0),"")</f>
        <v/>
      </c>
      <c r="AK597" s="14" t="str">
        <f>IFERROR(VLOOKUP($A597,'Azymut Orient M'!$O$2:$U$23,7,0),"")</f>
        <v/>
      </c>
      <c r="AL597" s="14" t="str">
        <f>IFERROR(VLOOKUP($A597,'Masakra TR100 M'!$AB$5:$AH$14,7,0),"")</f>
        <v/>
      </c>
      <c r="AM597" s="501">
        <f>MIN(COUNT(F597:W597)+MIN(COUNT(Z597:AL597)/2,2),6)</f>
        <v>0.5</v>
      </c>
      <c r="AN597" s="15">
        <f>COUNTIF(F597:W597,"=100")</f>
        <v>0</v>
      </c>
      <c r="AO597" s="15">
        <f>COUNTIF(Z597:AL597,"=50")</f>
        <v>0</v>
      </c>
    </row>
    <row r="598" spans="1:41">
      <c r="A598">
        <v>318</v>
      </c>
      <c r="B598" s="40" t="str">
        <f>VLOOKUP($A598,id!$C:$H,6,0)</f>
        <v>Tomaszewski Piotr</v>
      </c>
      <c r="C598" s="40" t="str">
        <f>VLOOKUP($A598,id!$C:$H,4,0)</f>
        <v>BYSEWO KOLOR TEAM</v>
      </c>
      <c r="D598" s="2">
        <f>IF(E597=E598,D597,ROW(B596))</f>
        <v>596</v>
      </c>
      <c r="E598" s="11">
        <f>LARGE(F598:Y598,1)+LARGE(F598:Y598,2)+IFERROR(LARGE(F598:Y598,3),0)+IFERROR(LARGE(F598:Y598,4),0)+IFERROR(LARGE(F598:Y598,5),0)+IFERROR(LARGE(F598:Y598,6),0)</f>
        <v>9.9818745394107822</v>
      </c>
      <c r="F598" s="14"/>
      <c r="G598" s="14" t="str">
        <f>IFERROR(VLOOKUP($A598,'Złoto M'!AO:AU,7,0),"")</f>
        <v/>
      </c>
      <c r="H598" s="14" t="str">
        <f>IFERROR(VLOOKUP($A598,'H51 200 M'!$AL$6:$AS$99,7,0),"")</f>
        <v/>
      </c>
      <c r="I598" s="14" t="str">
        <f>IFERROR(VLOOKUP($A598,'Dymno M'!$BD$3:$BJ$49,7,0),"")</f>
        <v/>
      </c>
      <c r="J598" s="37" t="str">
        <f>IFERROR(VLOOKUP($A598,'X Kompas M'!$L$2:$R$29,7,0),"")</f>
        <v/>
      </c>
      <c r="K598" s="16" t="str">
        <f>IFERROR(VLOOKUP($A598,'Dukty M'!$BH$2:$BN$42,7,0),"")</f>
        <v/>
      </c>
      <c r="L598" s="14" t="str">
        <f>IFERROR(VLOOKUP($A598,'Tropy M'!$O$2:$U$49,7,0),"")</f>
        <v/>
      </c>
      <c r="M598" s="14" t="str">
        <f>IFERROR(VLOOKUP($A598,'Grassor TR300 M'!$CR$4:$CX$37,7,0),"")</f>
        <v/>
      </c>
      <c r="N598" s="14" t="str">
        <f>IFERROR(VLOOKUP($A598,'BO M'!$S$4:$Y$46,7,0),"")</f>
        <v/>
      </c>
      <c r="O598" s="14" t="str">
        <f>IFERROR(VLOOKUP($A598,'Szaga TR150 M'!$J$2:$P$22,7,0),"")</f>
        <v/>
      </c>
      <c r="P598" s="14" t="str">
        <f>IFERROR(VLOOKUP($A598,'Rajd Konwalii M'!$L$2:$R$48,7,0),"")</f>
        <v/>
      </c>
      <c r="Q598" s="14" t="str">
        <f>IFERROR(VLOOKUP($A598,'Korno M'!$BE$1:$BK$53,7,0),"")</f>
        <v/>
      </c>
      <c r="R598" s="14" t="str">
        <f>IFERROR(VLOOKUP($A598,'Abentojra M'!$J$1:$P$48,7,0),"")</f>
        <v/>
      </c>
      <c r="S598" s="14" t="str">
        <f>IFERROR(VLOOKUP($A598,'Mordownik M'!$P$5:$V$54,7,0),"")</f>
        <v/>
      </c>
      <c r="T598" s="14" t="str">
        <f>IFERROR(VLOOKUP($A598,'XI Kompas M'!$M$1:$S$35,7,0),"")</f>
        <v/>
      </c>
      <c r="U598" s="14" t="str">
        <f>IFERROR(VLOOKUP($A598,'H52 200 M'!$AL$6:$AR$102,7,0),"")</f>
        <v/>
      </c>
      <c r="V598" s="14" t="str">
        <f>IFERROR(VLOOKUP($A598,'XII Szago M'!$AH$2:$AN$67,7,0),"")</f>
        <v/>
      </c>
      <c r="W598" s="14" t="str">
        <f>IFERROR(VLOOKUP($A598,'Masakra TR200 M'!$AN$5:$AT$34,7,0),"")</f>
        <v/>
      </c>
      <c r="X598" s="10">
        <f>IFERROR(LARGE(Z598:AL598,1),0)+IFERROR(LARGE(Z598:AL598,2),0)</f>
        <v>9.9818745394107822</v>
      </c>
      <c r="Y598" s="10">
        <f>IFERROR(LARGE(Z598:AL598,3),0)+IFERROR(LARGE(Z598:AL598,4),0)</f>
        <v>0</v>
      </c>
      <c r="Z598" s="14" t="str">
        <f>IFERROR(VLOOKUP(A598,'Wiosenne 360 M'!$L$2:$R$18,7,0),"")</f>
        <v/>
      </c>
      <c r="AA598" s="36"/>
      <c r="AB598" s="36"/>
      <c r="AC598" s="14">
        <f>IFERROR(VLOOKUP($A598,'H51 100 M'!$AC$6:$AJ$153,7,0),"")</f>
        <v>9.9818745394107822</v>
      </c>
      <c r="AD598" s="14" t="str">
        <f>IFERROR(VLOOKUP($A598,'Harce M'!$K$6:$Q$26,7,0),"")</f>
        <v/>
      </c>
      <c r="AE598" s="14" t="str">
        <f>IFERROR(VLOOKUP($A598,'Grassor TR150 M'!$BL$4:$BR$10,7,0),"")</f>
        <v/>
      </c>
      <c r="AF598" s="36" t="str">
        <f>IFERROR(VLOOKUP($A598,'Pazur M'!$P$3:$V$29,7,0),"")</f>
        <v/>
      </c>
      <c r="AG598" s="14" t="str">
        <f>IFERROR(VLOOKUP($A598,'Szaga TR100 M'!$J$2:$P$25,7,0),"")</f>
        <v/>
      </c>
      <c r="AH598" s="36" t="str">
        <f>IFERROR(VLOOKUP($A598,'Odyseja M'!$G$2:$M$15,7,0),"")</f>
        <v/>
      </c>
      <c r="AI598" s="36" t="str">
        <f>IFERROR(VLOOKUP($A598,'Trudy M'!$K$2:$Q$18,7,0),"")</f>
        <v/>
      </c>
      <c r="AJ598" s="14" t="str">
        <f>IFERROR(VLOOKUP($A598,'H52 100 M'!$AC$6:$AI$201,7,0),"")</f>
        <v/>
      </c>
      <c r="AK598" s="14" t="str">
        <f>IFERROR(VLOOKUP($A598,'Azymut Orient M'!$O$2:$U$23,7,0),"")</f>
        <v/>
      </c>
      <c r="AL598" s="14" t="str">
        <f>IFERROR(VLOOKUP($A598,'Masakra TR100 M'!$AB$5:$AH$14,7,0),"")</f>
        <v/>
      </c>
      <c r="AM598" s="501">
        <f>MIN(COUNT(F598:W598)+MIN(COUNT(Z598:AL598)/2,2),6)</f>
        <v>0.5</v>
      </c>
      <c r="AN598" s="15">
        <f>COUNTIF(F598:W598,"=100")</f>
        <v>0</v>
      </c>
      <c r="AO598" s="15">
        <f>COUNTIF(Z598:AL598,"=50")</f>
        <v>0</v>
      </c>
    </row>
    <row r="599" spans="1:41">
      <c r="A599">
        <v>322</v>
      </c>
      <c r="B599" s="40" t="str">
        <f>VLOOKUP($A599,id!$C:$H,6,0)</f>
        <v>Stefański TomaszPiotr</v>
      </c>
      <c r="C599" s="40" t="str">
        <f>VLOOKUP($A599,id!$C:$H,4,0)</f>
        <v>Welocypedy</v>
      </c>
      <c r="D599" s="2">
        <f>IF(E598=E599,D598,ROW(B597))</f>
        <v>597</v>
      </c>
      <c r="E599" s="11">
        <f>LARGE(F599:Y599,1)+LARGE(F599:Y599,2)+IFERROR(LARGE(F599:Y599,3),0)+IFERROR(LARGE(F599:Y599,4),0)+IFERROR(LARGE(F599:Y599,5),0)+IFERROR(LARGE(F599:Y599,6),0)</f>
        <v>9.7049774489662379</v>
      </c>
      <c r="F599" s="14"/>
      <c r="G599" s="14" t="str">
        <f>IFERROR(VLOOKUP($A599,'Złoto M'!AO:AU,7,0),"")</f>
        <v/>
      </c>
      <c r="H599" s="14" t="str">
        <f>IFERROR(VLOOKUP($A599,'H51 200 M'!$AL$6:$AS$99,7,0),"")</f>
        <v/>
      </c>
      <c r="I599" s="14" t="str">
        <f>IFERROR(VLOOKUP($A599,'Dymno M'!$BD$3:$BJ$49,7,0),"")</f>
        <v/>
      </c>
      <c r="J599" s="37" t="str">
        <f>IFERROR(VLOOKUP($A599,'X Kompas M'!$L$2:$R$29,7,0),"")</f>
        <v/>
      </c>
      <c r="K599" s="16" t="str">
        <f>IFERROR(VLOOKUP($A599,'Dukty M'!$BH$2:$BN$42,7,0),"")</f>
        <v/>
      </c>
      <c r="L599" s="14" t="str">
        <f>IFERROR(VLOOKUP($A599,'Tropy M'!$O$2:$U$49,7,0),"")</f>
        <v/>
      </c>
      <c r="M599" s="14" t="str">
        <f>IFERROR(VLOOKUP($A599,'Grassor TR300 M'!$CR$4:$CX$37,7,0),"")</f>
        <v/>
      </c>
      <c r="N599" s="14" t="str">
        <f>IFERROR(VLOOKUP($A599,'BO M'!$S$4:$Y$46,7,0),"")</f>
        <v/>
      </c>
      <c r="O599" s="14" t="str">
        <f>IFERROR(VLOOKUP($A599,'Szaga TR150 M'!$J$2:$P$22,7,0),"")</f>
        <v/>
      </c>
      <c r="P599" s="14" t="str">
        <f>IFERROR(VLOOKUP($A599,'Rajd Konwalii M'!$L$2:$R$48,7,0),"")</f>
        <v/>
      </c>
      <c r="Q599" s="14" t="str">
        <f>IFERROR(VLOOKUP($A599,'Korno M'!$BE$1:$BK$53,7,0),"")</f>
        <v/>
      </c>
      <c r="R599" s="14" t="str">
        <f>IFERROR(VLOOKUP($A599,'Abentojra M'!$J$1:$P$48,7,0),"")</f>
        <v/>
      </c>
      <c r="S599" s="14" t="str">
        <f>IFERROR(VLOOKUP($A599,'Mordownik M'!$P$5:$V$54,7,0),"")</f>
        <v/>
      </c>
      <c r="T599" s="14" t="str">
        <f>IFERROR(VLOOKUP($A599,'XI Kompas M'!$M$1:$S$35,7,0),"")</f>
        <v/>
      </c>
      <c r="U599" s="14" t="str">
        <f>IFERROR(VLOOKUP($A599,'H52 200 M'!$AL$6:$AR$102,7,0),"")</f>
        <v/>
      </c>
      <c r="V599" s="14" t="str">
        <f>IFERROR(VLOOKUP($A599,'XII Szago M'!$AH$2:$AN$67,7,0),"")</f>
        <v/>
      </c>
      <c r="W599" s="14" t="str">
        <f>IFERROR(VLOOKUP($A599,'Masakra TR200 M'!$AN$5:$AT$34,7,0),"")</f>
        <v/>
      </c>
      <c r="X599" s="10">
        <f>IFERROR(LARGE(Z599:AL599,1),0)+IFERROR(LARGE(Z599:AL599,2),0)</f>
        <v>9.7049774489662379</v>
      </c>
      <c r="Y599" s="10">
        <f>IFERROR(LARGE(Z599:AL599,3),0)+IFERROR(LARGE(Z599:AL599,4),0)</f>
        <v>0</v>
      </c>
      <c r="Z599" s="14" t="str">
        <f>IFERROR(VLOOKUP(A599,'Wiosenne 360 M'!$L$2:$R$18,7,0),"")</f>
        <v/>
      </c>
      <c r="AA599" s="36"/>
      <c r="AB599" s="36"/>
      <c r="AC599" s="14">
        <f>IFERROR(VLOOKUP($A599,'H51 100 M'!$AC$6:$AJ$153,7,0),"")</f>
        <v>9.7049774489662379</v>
      </c>
      <c r="AD599" s="14" t="str">
        <f>IFERROR(VLOOKUP($A599,'Harce M'!$K$6:$Q$26,7,0),"")</f>
        <v/>
      </c>
      <c r="AE599" s="14" t="str">
        <f>IFERROR(VLOOKUP($A599,'Grassor TR150 M'!$BL$4:$BR$10,7,0),"")</f>
        <v/>
      </c>
      <c r="AF599" s="36" t="str">
        <f>IFERROR(VLOOKUP($A599,'Pazur M'!$P$3:$V$29,7,0),"")</f>
        <v/>
      </c>
      <c r="AG599" s="14" t="str">
        <f>IFERROR(VLOOKUP($A599,'Szaga TR100 M'!$J$2:$P$25,7,0),"")</f>
        <v/>
      </c>
      <c r="AH599" s="36" t="str">
        <f>IFERROR(VLOOKUP($A599,'Odyseja M'!$G$2:$M$15,7,0),"")</f>
        <v/>
      </c>
      <c r="AI599" s="36" t="str">
        <f>IFERROR(VLOOKUP($A599,'Trudy M'!$K$2:$Q$18,7,0),"")</f>
        <v/>
      </c>
      <c r="AJ599" s="14" t="str">
        <f>IFERROR(VLOOKUP($A599,'H52 100 M'!$AC$6:$AI$201,7,0),"")</f>
        <v/>
      </c>
      <c r="AK599" s="14" t="str">
        <f>IFERROR(VLOOKUP($A599,'Azymut Orient M'!$O$2:$U$23,7,0),"")</f>
        <v/>
      </c>
      <c r="AL599" s="14" t="str">
        <f>IFERROR(VLOOKUP($A599,'Masakra TR100 M'!$AB$5:$AH$14,7,0),"")</f>
        <v/>
      </c>
      <c r="AM599" s="501">
        <f>MIN(COUNT(F599:W599)+MIN(COUNT(Z599:AL599)/2,2),6)</f>
        <v>0.5</v>
      </c>
      <c r="AN599" s="15">
        <f>COUNTIF(F599:W599,"=100")</f>
        <v>0</v>
      </c>
      <c r="AO599" s="15">
        <f>COUNTIF(Z599:AL599,"=50")</f>
        <v>0</v>
      </c>
    </row>
    <row r="600" spans="1:41">
      <c r="A600">
        <v>712</v>
      </c>
      <c r="B600" s="40" t="str">
        <f>VLOOKUP($A600,id!$C:$H,6,0)</f>
        <v>Darmach Łukasz</v>
      </c>
      <c r="C600" s="40">
        <f>VLOOKUP($A600,id!$C:$H,4,0)</f>
        <v>0</v>
      </c>
      <c r="D600" s="2">
        <f>IF(E599=E600,D599,ROW(B598))</f>
        <v>598</v>
      </c>
      <c r="E600" s="11">
        <f>LARGE(F600:Y600,1)+LARGE(F600:Y600,2)+IFERROR(LARGE(F600:Y600,3),0)+IFERROR(LARGE(F600:Y600,4),0)+IFERROR(LARGE(F600:Y600,5),0)+IFERROR(LARGE(F600:Y600,6),0)</f>
        <v>9.6454334272708486</v>
      </c>
      <c r="F600" s="14"/>
      <c r="G600" s="14"/>
      <c r="H600" s="14"/>
      <c r="I600" s="14"/>
      <c r="J600" s="37"/>
      <c r="K600" s="16"/>
      <c r="L600" s="14"/>
      <c r="M600" s="14"/>
      <c r="N600" s="14"/>
      <c r="O600" s="14"/>
      <c r="P600" s="14"/>
      <c r="Q600" s="14"/>
      <c r="R600" s="14"/>
      <c r="S600" s="14"/>
      <c r="T600" s="14"/>
      <c r="U600" s="14" t="str">
        <f>IFERROR(VLOOKUP($A600,'H52 200 M'!$AL$6:$AR$102,7,0),"")</f>
        <v/>
      </c>
      <c r="V600" s="14" t="str">
        <f>IFERROR(VLOOKUP($A600,'XII Szago M'!$AH$2:$AN$67,7,0),"")</f>
        <v/>
      </c>
      <c r="W600" s="14" t="str">
        <f>IFERROR(VLOOKUP($A600,'Masakra TR200 M'!$AN$5:$AT$34,7,0),"")</f>
        <v/>
      </c>
      <c r="X600" s="10">
        <f>IFERROR(LARGE(Z600:AL600,1),0)+IFERROR(LARGE(Z600:AL600,2),0)</f>
        <v>9.6454334272708486</v>
      </c>
      <c r="Y600" s="10">
        <f>IFERROR(LARGE(Z600:AL600,3),0)+IFERROR(LARGE(Z600:AL600,4),0)</f>
        <v>0</v>
      </c>
      <c r="Z600" s="14"/>
      <c r="AA600" s="36"/>
      <c r="AB600" s="36"/>
      <c r="AC600" s="14"/>
      <c r="AD600" s="14"/>
      <c r="AE600" s="14"/>
      <c r="AF600" s="36"/>
      <c r="AG600" s="14"/>
      <c r="AH600" s="36"/>
      <c r="AI600" s="36"/>
      <c r="AJ600" s="14">
        <f>IFERROR(VLOOKUP($A600,'H52 100 M'!$AC$6:$AI$201,7,0),"")</f>
        <v>9.6454334272708486</v>
      </c>
      <c r="AK600" s="14" t="str">
        <f>IFERROR(VLOOKUP($A600,'Azymut Orient M'!$O$2:$U$23,7,0),"")</f>
        <v/>
      </c>
      <c r="AL600" s="14" t="str">
        <f>IFERROR(VLOOKUP($A600,'Masakra TR100 M'!$AB$5:$AH$14,7,0),"")</f>
        <v/>
      </c>
      <c r="AM600" s="501">
        <f>MIN(COUNT(F600:W600)+MIN(COUNT(Z600:AL600)/2,2),6)</f>
        <v>0.5</v>
      </c>
      <c r="AN600" s="15">
        <f>COUNTIF(F600:W600,"=100")</f>
        <v>0</v>
      </c>
      <c r="AO600" s="15">
        <f>COUNTIF(Z600:AL600,"=50")</f>
        <v>0</v>
      </c>
    </row>
    <row r="601" spans="1:41">
      <c r="A601">
        <v>620</v>
      </c>
      <c r="B601" s="40" t="str">
        <f>VLOOKUP($A601,id!$C:$H,6,0)</f>
        <v>Tysarczyk Jacek</v>
      </c>
      <c r="C601" s="40" t="str">
        <f>VLOOKUP($A601,id!$C:$H,4,0)</f>
        <v>Cudowne dzieci dwóch pedałów</v>
      </c>
      <c r="D601" s="2">
        <f>IF(E600=E601,D600,ROW(B599))</f>
        <v>599</v>
      </c>
      <c r="E601" s="11">
        <f>LARGE(F601:Y601,1)+LARGE(F601:Y601,2)+IFERROR(LARGE(F601:Y601,3),0)+IFERROR(LARGE(F601:Y601,4),0)+IFERROR(LARGE(F601:Y601,5),0)+IFERROR(LARGE(F601:Y601,6),0)</f>
        <v>9.6277176223933072</v>
      </c>
      <c r="F601" s="14"/>
      <c r="G601" s="14"/>
      <c r="H601" s="14"/>
      <c r="I601" s="14"/>
      <c r="J601" s="37"/>
      <c r="K601" s="16"/>
      <c r="L601" s="14"/>
      <c r="M601" s="14"/>
      <c r="N601" s="14"/>
      <c r="O601" s="14"/>
      <c r="P601" s="14"/>
      <c r="Q601" s="14"/>
      <c r="R601" s="14"/>
      <c r="S601" s="14"/>
      <c r="T601" s="14"/>
      <c r="U601" s="14">
        <f>IFERROR(VLOOKUP($A601,'H52 200 M'!$AL$6:$AR$102,7,0),"")</f>
        <v>9.6277176223933072</v>
      </c>
      <c r="V601" s="14" t="str">
        <f>IFERROR(VLOOKUP($A601,'XII Szago M'!$AH$2:$AN$67,7,0),"")</f>
        <v/>
      </c>
      <c r="W601" s="14" t="str">
        <f>IFERROR(VLOOKUP($A601,'Masakra TR200 M'!$AN$5:$AT$34,7,0),"")</f>
        <v/>
      </c>
      <c r="X601" s="10">
        <f>IFERROR(LARGE(Z601:AL601,1),0)+IFERROR(LARGE(Z601:AL601,2),0)</f>
        <v>0</v>
      </c>
      <c r="Y601" s="10">
        <f>IFERROR(LARGE(Z601:AL601,3),0)+IFERROR(LARGE(Z601:AL601,4),0)</f>
        <v>0</v>
      </c>
      <c r="Z601" s="14"/>
      <c r="AA601" s="36"/>
      <c r="AB601" s="36"/>
      <c r="AC601" s="14"/>
      <c r="AD601" s="14"/>
      <c r="AE601" s="14"/>
      <c r="AF601" s="36"/>
      <c r="AG601" s="14"/>
      <c r="AH601" s="36"/>
      <c r="AI601" s="36"/>
      <c r="AJ601" s="14" t="str">
        <f>IFERROR(VLOOKUP($A601,'H52 100 M'!$AC$6:$AI$201,7,0),"")</f>
        <v/>
      </c>
      <c r="AK601" s="14" t="str">
        <f>IFERROR(VLOOKUP($A601,'Azymut Orient M'!$O$2:$U$23,7,0),"")</f>
        <v/>
      </c>
      <c r="AL601" s="14" t="str">
        <f>IFERROR(VLOOKUP($A601,'Masakra TR100 M'!$AB$5:$AH$14,7,0),"")</f>
        <v/>
      </c>
      <c r="AM601" s="501">
        <f>MIN(COUNT(F601:W601)+MIN(COUNT(Z601:AL601)/2,2),6)</f>
        <v>1</v>
      </c>
      <c r="AN601" s="15">
        <f>COUNTIF(F601:W601,"=100")</f>
        <v>0</v>
      </c>
      <c r="AO601" s="15">
        <f>COUNTIF(Z601:AL601,"=50")</f>
        <v>0</v>
      </c>
    </row>
    <row r="602" spans="1:41">
      <c r="A602">
        <v>323</v>
      </c>
      <c r="B602" s="40" t="str">
        <f>VLOOKUP($A602,id!$C:$H,6,0)</f>
        <v>Reszka Witek</v>
      </c>
      <c r="C602" s="40" t="str">
        <f>VLOOKUP($A602,id!$C:$H,4,0)</f>
        <v>IronTeam3City</v>
      </c>
      <c r="D602" s="2">
        <f>IF(E601=E602,D601,ROW(B600))</f>
        <v>600</v>
      </c>
      <c r="E602" s="11">
        <f>LARGE(F602:Y602,1)+LARGE(F602:Y602,2)+IFERROR(LARGE(F602:Y602,3),0)+IFERROR(LARGE(F602:Y602,4),0)+IFERROR(LARGE(F602:Y602,5),0)+IFERROR(LARGE(F602:Y602,6),0)</f>
        <v>9.3814782006673632</v>
      </c>
      <c r="F602" s="14"/>
      <c r="G602" s="14" t="str">
        <f>IFERROR(VLOOKUP($A602,'Złoto M'!AO:AU,7,0),"")</f>
        <v/>
      </c>
      <c r="H602" s="14" t="str">
        <f>IFERROR(VLOOKUP($A602,'H51 200 M'!$AL$6:$AS$99,7,0),"")</f>
        <v/>
      </c>
      <c r="I602" s="14" t="str">
        <f>IFERROR(VLOOKUP($A602,'Dymno M'!$BD$3:$BJ$49,7,0),"")</f>
        <v/>
      </c>
      <c r="J602" s="37" t="str">
        <f>IFERROR(VLOOKUP($A602,'X Kompas M'!$L$2:$R$29,7,0),"")</f>
        <v/>
      </c>
      <c r="K602" s="16" t="str">
        <f>IFERROR(VLOOKUP($A602,'Dukty M'!$BH$2:$BN$42,7,0),"")</f>
        <v/>
      </c>
      <c r="L602" s="14" t="str">
        <f>IFERROR(VLOOKUP($A602,'Tropy M'!$O$2:$U$49,7,0),"")</f>
        <v/>
      </c>
      <c r="M602" s="14" t="str">
        <f>IFERROR(VLOOKUP($A602,'Grassor TR300 M'!$CR$4:$CX$37,7,0),"")</f>
        <v/>
      </c>
      <c r="N602" s="14" t="str">
        <f>IFERROR(VLOOKUP($A602,'BO M'!$S$4:$Y$46,7,0),"")</f>
        <v/>
      </c>
      <c r="O602" s="14" t="str">
        <f>IFERROR(VLOOKUP($A602,'Szaga TR150 M'!$J$2:$P$22,7,0),"")</f>
        <v/>
      </c>
      <c r="P602" s="14" t="str">
        <f>IFERROR(VLOOKUP($A602,'Rajd Konwalii M'!$L$2:$R$48,7,0),"")</f>
        <v/>
      </c>
      <c r="Q602" s="14" t="str">
        <f>IFERROR(VLOOKUP($A602,'Korno M'!$BE$1:$BK$53,7,0),"")</f>
        <v/>
      </c>
      <c r="R602" s="14" t="str">
        <f>IFERROR(VLOOKUP($A602,'Abentojra M'!$J$1:$P$48,7,0),"")</f>
        <v/>
      </c>
      <c r="S602" s="14" t="str">
        <f>IFERROR(VLOOKUP($A602,'Mordownik M'!$P$5:$V$54,7,0),"")</f>
        <v/>
      </c>
      <c r="T602" s="14" t="str">
        <f>IFERROR(VLOOKUP($A602,'XI Kompas M'!$M$1:$S$35,7,0),"")</f>
        <v/>
      </c>
      <c r="U602" s="14" t="str">
        <f>IFERROR(VLOOKUP($A602,'H52 200 M'!$AL$6:$AR$102,7,0),"")</f>
        <v/>
      </c>
      <c r="V602" s="14" t="str">
        <f>IFERROR(VLOOKUP($A602,'XII Szago M'!$AH$2:$AN$67,7,0),"")</f>
        <v/>
      </c>
      <c r="W602" s="14" t="str">
        <f>IFERROR(VLOOKUP($A602,'Masakra TR200 M'!$AN$5:$AT$34,7,0),"")</f>
        <v/>
      </c>
      <c r="X602" s="10">
        <f>IFERROR(LARGE(Z602:AL602,1),0)+IFERROR(LARGE(Z602:AL602,2),0)</f>
        <v>9.3814782006673632</v>
      </c>
      <c r="Y602" s="10">
        <f>IFERROR(LARGE(Z602:AL602,3),0)+IFERROR(LARGE(Z602:AL602,4),0)</f>
        <v>0</v>
      </c>
      <c r="Z602" s="14" t="str">
        <f>IFERROR(VLOOKUP(A602,'Wiosenne 360 M'!$L$2:$R$18,7,0),"")</f>
        <v/>
      </c>
      <c r="AA602" s="36"/>
      <c r="AB602" s="36"/>
      <c r="AC602" s="14">
        <f>IFERROR(VLOOKUP($A602,'H51 100 M'!$AC$6:$AJ$153,7,0),"")</f>
        <v>9.3814782006673632</v>
      </c>
      <c r="AD602" s="14" t="str">
        <f>IFERROR(VLOOKUP($A602,'Harce M'!$K$6:$Q$26,7,0),"")</f>
        <v/>
      </c>
      <c r="AE602" s="14" t="str">
        <f>IFERROR(VLOOKUP($A602,'Grassor TR150 M'!$BL$4:$BR$10,7,0),"")</f>
        <v/>
      </c>
      <c r="AF602" s="36" t="str">
        <f>IFERROR(VLOOKUP($A602,'Pazur M'!$P$3:$V$29,7,0),"")</f>
        <v/>
      </c>
      <c r="AG602" s="14" t="str">
        <f>IFERROR(VLOOKUP($A602,'Szaga TR100 M'!$J$2:$P$25,7,0),"")</f>
        <v/>
      </c>
      <c r="AH602" s="36" t="str">
        <f>IFERROR(VLOOKUP($A602,'Odyseja M'!$G$2:$M$15,7,0),"")</f>
        <v/>
      </c>
      <c r="AI602" s="36" t="str">
        <f>IFERROR(VLOOKUP($A602,'Trudy M'!$K$2:$Q$18,7,0),"")</f>
        <v/>
      </c>
      <c r="AJ602" s="14" t="str">
        <f>IFERROR(VLOOKUP($A602,'H52 100 M'!$AC$6:$AI$201,7,0),"")</f>
        <v/>
      </c>
      <c r="AK602" s="14" t="str">
        <f>IFERROR(VLOOKUP($A602,'Azymut Orient M'!$O$2:$U$23,7,0),"")</f>
        <v/>
      </c>
      <c r="AL602" s="14" t="str">
        <f>IFERROR(VLOOKUP($A602,'Masakra TR100 M'!$AB$5:$AH$14,7,0),"")</f>
        <v/>
      </c>
      <c r="AM602" s="501">
        <f>MIN(COUNT(F602:W602)+MIN(COUNT(Z602:AL602)/2,2),6)</f>
        <v>0.5</v>
      </c>
      <c r="AN602" s="15">
        <f>COUNTIF(F602:W602,"=100")</f>
        <v>0</v>
      </c>
      <c r="AO602" s="15">
        <f>COUNTIF(Z602:AL602,"=50")</f>
        <v>0</v>
      </c>
    </row>
    <row r="603" spans="1:41">
      <c r="A603">
        <v>324</v>
      </c>
      <c r="B603" s="40" t="str">
        <f>VLOOKUP($A603,id!$C:$H,6,0)</f>
        <v>Rogowski Leszek</v>
      </c>
      <c r="C603" s="40" t="str">
        <f>VLOOKUP($A603,id!$C:$H,4,0)</f>
        <v>Oprychy Team</v>
      </c>
      <c r="D603" s="2">
        <f>IF(E602=E603,D602,ROW(B601))</f>
        <v>601</v>
      </c>
      <c r="E603" s="11">
        <f>LARGE(F603:Y603,1)+LARGE(F603:Y603,2)+IFERROR(LARGE(F603:Y603,3),0)+IFERROR(LARGE(F603:Y603,4),0)+IFERROR(LARGE(F603:Y603,5),0)+IFERROR(LARGE(F603:Y603,6),0)</f>
        <v>9.1858590167086511</v>
      </c>
      <c r="F603" s="14"/>
      <c r="G603" s="14" t="str">
        <f>IFERROR(VLOOKUP($A603,'Złoto M'!AO:AU,7,0),"")</f>
        <v/>
      </c>
      <c r="H603" s="14" t="str">
        <f>IFERROR(VLOOKUP($A603,'H51 200 M'!$AL$6:$AS$99,7,0),"")</f>
        <v/>
      </c>
      <c r="I603" s="14" t="str">
        <f>IFERROR(VLOOKUP($A603,'Dymno M'!$BD$3:$BJ$49,7,0),"")</f>
        <v/>
      </c>
      <c r="J603" s="37" t="str">
        <f>IFERROR(VLOOKUP($A603,'X Kompas M'!$L$2:$R$29,7,0),"")</f>
        <v/>
      </c>
      <c r="K603" s="16" t="str">
        <f>IFERROR(VLOOKUP($A603,'Dukty M'!$BH$2:$BN$42,7,0),"")</f>
        <v/>
      </c>
      <c r="L603" s="14" t="str">
        <f>IFERROR(VLOOKUP($A603,'Tropy M'!$O$2:$U$49,7,0),"")</f>
        <v/>
      </c>
      <c r="M603" s="14" t="str">
        <f>IFERROR(VLOOKUP($A603,'Grassor TR300 M'!$CR$4:$CX$37,7,0),"")</f>
        <v/>
      </c>
      <c r="N603" s="14" t="str">
        <f>IFERROR(VLOOKUP($A603,'BO M'!$S$4:$Y$46,7,0),"")</f>
        <v/>
      </c>
      <c r="O603" s="14" t="str">
        <f>IFERROR(VLOOKUP($A603,'Szaga TR150 M'!$J$2:$P$22,7,0),"")</f>
        <v/>
      </c>
      <c r="P603" s="14" t="str">
        <f>IFERROR(VLOOKUP($A603,'Rajd Konwalii M'!$L$2:$R$48,7,0),"")</f>
        <v/>
      </c>
      <c r="Q603" s="14" t="str">
        <f>IFERROR(VLOOKUP($A603,'Korno M'!$BE$1:$BK$53,7,0),"")</f>
        <v/>
      </c>
      <c r="R603" s="14" t="str">
        <f>IFERROR(VLOOKUP($A603,'Abentojra M'!$J$1:$P$48,7,0),"")</f>
        <v/>
      </c>
      <c r="S603" s="14" t="str">
        <f>IFERROR(VLOOKUP($A603,'Mordownik M'!$P$5:$V$54,7,0),"")</f>
        <v/>
      </c>
      <c r="T603" s="14" t="str">
        <f>IFERROR(VLOOKUP($A603,'XI Kompas M'!$M$1:$S$35,7,0),"")</f>
        <v/>
      </c>
      <c r="U603" s="14" t="str">
        <f>IFERROR(VLOOKUP($A603,'H52 200 M'!$AL$6:$AR$102,7,0),"")</f>
        <v/>
      </c>
      <c r="V603" s="14" t="str">
        <f>IFERROR(VLOOKUP($A603,'XII Szago M'!$AH$2:$AN$67,7,0),"")</f>
        <v/>
      </c>
      <c r="W603" s="14" t="str">
        <f>IFERROR(VLOOKUP($A603,'Masakra TR200 M'!$AN$5:$AT$34,7,0),"")</f>
        <v/>
      </c>
      <c r="X603" s="10">
        <f>IFERROR(LARGE(Z603:AL603,1),0)+IFERROR(LARGE(Z603:AL603,2),0)</f>
        <v>9.1858590167086511</v>
      </c>
      <c r="Y603" s="10">
        <f>IFERROR(LARGE(Z603:AL603,3),0)+IFERROR(LARGE(Z603:AL603,4),0)</f>
        <v>0</v>
      </c>
      <c r="Z603" s="14" t="str">
        <f>IFERROR(VLOOKUP(A603,'Wiosenne 360 M'!$L$2:$R$18,7,0),"")</f>
        <v/>
      </c>
      <c r="AA603" s="36"/>
      <c r="AB603" s="36"/>
      <c r="AC603" s="14">
        <f>IFERROR(VLOOKUP($A603,'H51 100 M'!$AC$6:$AJ$153,7,0),"")</f>
        <v>9.1858590167086511</v>
      </c>
      <c r="AD603" s="14" t="str">
        <f>IFERROR(VLOOKUP($A603,'Harce M'!$K$6:$Q$26,7,0),"")</f>
        <v/>
      </c>
      <c r="AE603" s="14" t="str">
        <f>IFERROR(VLOOKUP($A603,'Grassor TR150 M'!$BL$4:$BR$10,7,0),"")</f>
        <v/>
      </c>
      <c r="AF603" s="36" t="str">
        <f>IFERROR(VLOOKUP($A603,'Pazur M'!$P$3:$V$29,7,0),"")</f>
        <v/>
      </c>
      <c r="AG603" s="14" t="str">
        <f>IFERROR(VLOOKUP($A603,'Szaga TR100 M'!$J$2:$P$25,7,0),"")</f>
        <v/>
      </c>
      <c r="AH603" s="36" t="str">
        <f>IFERROR(VLOOKUP($A603,'Odyseja M'!$G$2:$M$15,7,0),"")</f>
        <v/>
      </c>
      <c r="AI603" s="36" t="str">
        <f>IFERROR(VLOOKUP($A603,'Trudy M'!$K$2:$Q$18,7,0),"")</f>
        <v/>
      </c>
      <c r="AJ603" s="14" t="str">
        <f>IFERROR(VLOOKUP($A603,'H52 100 M'!$AC$6:$AI$201,7,0),"")</f>
        <v/>
      </c>
      <c r="AK603" s="14" t="str">
        <f>IFERROR(VLOOKUP($A603,'Azymut Orient M'!$O$2:$U$23,7,0),"")</f>
        <v/>
      </c>
      <c r="AL603" s="14" t="str">
        <f>IFERROR(VLOOKUP($A603,'Masakra TR100 M'!$AB$5:$AH$14,7,0),"")</f>
        <v/>
      </c>
      <c r="AM603" s="501">
        <f>MIN(COUNT(F603:W603)+MIN(COUNT(Z603:AL603)/2,2),6)</f>
        <v>0.5</v>
      </c>
      <c r="AN603" s="15">
        <f>COUNTIF(F603:W603,"=100")</f>
        <v>0</v>
      </c>
      <c r="AO603" s="15">
        <f>COUNTIF(Z603:AL603,"=50")</f>
        <v>0</v>
      </c>
    </row>
    <row r="604" spans="1:41">
      <c r="A604">
        <v>713</v>
      </c>
      <c r="B604" s="40" t="str">
        <f>VLOOKUP($A604,id!$C:$H,6,0)</f>
        <v>Janczak Łukasz</v>
      </c>
      <c r="C604" s="40">
        <f>VLOOKUP($A604,id!$C:$H,4,0)</f>
        <v>0</v>
      </c>
      <c r="D604" s="2">
        <f>IF(E603=E604,D603,ROW(B602))</f>
        <v>602</v>
      </c>
      <c r="E604" s="11">
        <f>LARGE(F604:Y604,1)+LARGE(F604:Y604,2)+IFERROR(LARGE(F604:Y604,3),0)+IFERROR(LARGE(F604:Y604,4),0)+IFERROR(LARGE(F604:Y604,5),0)+IFERROR(LARGE(F604:Y604,6),0)</f>
        <v>9.0960172822733636</v>
      </c>
      <c r="F604" s="14"/>
      <c r="G604" s="14"/>
      <c r="H604" s="14"/>
      <c r="I604" s="14"/>
      <c r="J604" s="37"/>
      <c r="K604" s="16"/>
      <c r="L604" s="14"/>
      <c r="M604" s="14"/>
      <c r="N604" s="14"/>
      <c r="O604" s="14"/>
      <c r="P604" s="14"/>
      <c r="Q604" s="14"/>
      <c r="R604" s="14"/>
      <c r="S604" s="14"/>
      <c r="T604" s="14"/>
      <c r="U604" s="14" t="str">
        <f>IFERROR(VLOOKUP($A604,'H52 200 M'!$AL$6:$AR$102,7,0),"")</f>
        <v/>
      </c>
      <c r="V604" s="14" t="str">
        <f>IFERROR(VLOOKUP($A604,'XII Szago M'!$AH$2:$AN$67,7,0),"")</f>
        <v/>
      </c>
      <c r="W604" s="14" t="str">
        <f>IFERROR(VLOOKUP($A604,'Masakra TR200 M'!$AN$5:$AT$34,7,0),"")</f>
        <v/>
      </c>
      <c r="X604" s="10">
        <f>IFERROR(LARGE(Z604:AL604,1),0)+IFERROR(LARGE(Z604:AL604,2),0)</f>
        <v>9.0960172822733636</v>
      </c>
      <c r="Y604" s="10">
        <f>IFERROR(LARGE(Z604:AL604,3),0)+IFERROR(LARGE(Z604:AL604,4),0)</f>
        <v>0</v>
      </c>
      <c r="Z604" s="14"/>
      <c r="AA604" s="36"/>
      <c r="AB604" s="36"/>
      <c r="AC604" s="14"/>
      <c r="AD604" s="14"/>
      <c r="AE604" s="14"/>
      <c r="AF604" s="36"/>
      <c r="AG604" s="14"/>
      <c r="AH604" s="36"/>
      <c r="AI604" s="36"/>
      <c r="AJ604" s="14">
        <f>IFERROR(VLOOKUP($A604,'H52 100 M'!$AC$6:$AI$201,7,0),"")</f>
        <v>9.0960172822733636</v>
      </c>
      <c r="AK604" s="14" t="str">
        <f>IFERROR(VLOOKUP($A604,'Azymut Orient M'!$O$2:$U$23,7,0),"")</f>
        <v/>
      </c>
      <c r="AL604" s="14" t="str">
        <f>IFERROR(VLOOKUP($A604,'Masakra TR100 M'!$AB$5:$AH$14,7,0),"")</f>
        <v/>
      </c>
      <c r="AM604" s="501">
        <f>MIN(COUNT(F604:W604)+MIN(COUNT(Z604:AL604)/2,2),6)</f>
        <v>0.5</v>
      </c>
      <c r="AN604" s="15">
        <f>COUNTIF(F604:W604,"=100")</f>
        <v>0</v>
      </c>
      <c r="AO604" s="15">
        <f>COUNTIF(Z604:AL604,"=50")</f>
        <v>0</v>
      </c>
    </row>
    <row r="605" spans="1:41">
      <c r="A605">
        <v>621</v>
      </c>
      <c r="B605" s="40" t="str">
        <f>VLOOKUP($A605,id!$C:$H,6,0)</f>
        <v>Malinowski Tomasz</v>
      </c>
      <c r="C605" s="40">
        <f>VLOOKUP($A605,id!$C:$H,4,0)</f>
        <v>0</v>
      </c>
      <c r="D605" s="2">
        <f>IF(E604=E605,D604,ROW(B603))</f>
        <v>603</v>
      </c>
      <c r="E605" s="11">
        <f>LARGE(F605:Y605,1)+LARGE(F605:Y605,2)+IFERROR(LARGE(F605:Y605,3),0)+IFERROR(LARGE(F605:Y605,4),0)+IFERROR(LARGE(F605:Y605,5),0)+IFERROR(LARGE(F605:Y605,6),0)</f>
        <v>8.3440219394075328</v>
      </c>
      <c r="F605" s="14"/>
      <c r="G605" s="14"/>
      <c r="H605" s="14"/>
      <c r="I605" s="14"/>
      <c r="J605" s="37"/>
      <c r="K605" s="16"/>
      <c r="L605" s="14"/>
      <c r="M605" s="14"/>
      <c r="N605" s="14"/>
      <c r="O605" s="14"/>
      <c r="P605" s="14"/>
      <c r="Q605" s="14"/>
      <c r="R605" s="14"/>
      <c r="S605" s="14"/>
      <c r="T605" s="14"/>
      <c r="U605" s="14">
        <f>IFERROR(VLOOKUP($A605,'H52 200 M'!$AL$6:$AR$102,7,0),"")</f>
        <v>8.3440219394075328</v>
      </c>
      <c r="V605" s="14" t="str">
        <f>IFERROR(VLOOKUP($A605,'XII Szago M'!$AH$2:$AN$67,7,0),"")</f>
        <v/>
      </c>
      <c r="W605" s="14" t="str">
        <f>IFERROR(VLOOKUP($A605,'Masakra TR200 M'!$AN$5:$AT$34,7,0),"")</f>
        <v/>
      </c>
      <c r="X605" s="10">
        <f>IFERROR(LARGE(Z605:AL605,1),0)+IFERROR(LARGE(Z605:AL605,2),0)</f>
        <v>0</v>
      </c>
      <c r="Y605" s="10">
        <f>IFERROR(LARGE(Z605:AL605,3),0)+IFERROR(LARGE(Z605:AL605,4),0)</f>
        <v>0</v>
      </c>
      <c r="Z605" s="14"/>
      <c r="AA605" s="36"/>
      <c r="AB605" s="36"/>
      <c r="AC605" s="14"/>
      <c r="AD605" s="14"/>
      <c r="AE605" s="14"/>
      <c r="AF605" s="36"/>
      <c r="AG605" s="14"/>
      <c r="AH605" s="36"/>
      <c r="AI605" s="36"/>
      <c r="AJ605" s="14" t="str">
        <f>IFERROR(VLOOKUP($A605,'H52 100 M'!$AC$6:$AI$201,7,0),"")</f>
        <v/>
      </c>
      <c r="AK605" s="14" t="str">
        <f>IFERROR(VLOOKUP($A605,'Azymut Orient M'!$O$2:$U$23,7,0),"")</f>
        <v/>
      </c>
      <c r="AL605" s="14" t="str">
        <f>IFERROR(VLOOKUP($A605,'Masakra TR100 M'!$AB$5:$AH$14,7,0),"")</f>
        <v/>
      </c>
      <c r="AM605" s="501">
        <f>MIN(COUNT(F605:W605)+MIN(COUNT(Z605:AL605)/2,2),6)</f>
        <v>1</v>
      </c>
      <c r="AN605" s="15">
        <f>COUNTIF(F605:W605,"=100")</f>
        <v>0</v>
      </c>
      <c r="AO605" s="15">
        <f>COUNTIF(Z605:AL605,"=50")</f>
        <v>0</v>
      </c>
    </row>
    <row r="606" spans="1:41">
      <c r="A606">
        <v>325</v>
      </c>
      <c r="B606" s="40" t="str">
        <f>VLOOKUP($A606,id!$C:$H,6,0)</f>
        <v>Rybacki Rafał</v>
      </c>
      <c r="C606" s="40" t="str">
        <f>VLOOKUP($A606,id!$C:$H,4,0)</f>
        <v>Rock and Road Rowery i Narty</v>
      </c>
      <c r="D606" s="2">
        <f>IF(E605=E606,D605,ROW(B604))</f>
        <v>604</v>
      </c>
      <c r="E606" s="11">
        <f>LARGE(F606:Y606,1)+LARGE(F606:Y606,2)+IFERROR(LARGE(F606:Y606,3),0)+IFERROR(LARGE(F606:Y606,4),0)+IFERROR(LARGE(F606:Y606,5),0)+IFERROR(LARGE(F606:Y606,6),0)</f>
        <v>8.3348472503331141</v>
      </c>
      <c r="F606" s="14"/>
      <c r="G606" s="14" t="str">
        <f>IFERROR(VLOOKUP($A606,'Złoto M'!AO:AU,7,0),"")</f>
        <v/>
      </c>
      <c r="H606" s="14" t="str">
        <f>IFERROR(VLOOKUP($A606,'H51 200 M'!$AL$6:$AS$99,7,0),"")</f>
        <v/>
      </c>
      <c r="I606" s="14" t="str">
        <f>IFERROR(VLOOKUP($A606,'Dymno M'!$BD$3:$BJ$49,7,0),"")</f>
        <v/>
      </c>
      <c r="J606" s="37" t="str">
        <f>IFERROR(VLOOKUP($A606,'X Kompas M'!$L$2:$R$29,7,0),"")</f>
        <v/>
      </c>
      <c r="K606" s="16" t="str">
        <f>IFERROR(VLOOKUP($A606,'Dukty M'!$BH$2:$BN$42,7,0),"")</f>
        <v/>
      </c>
      <c r="L606" s="14" t="str">
        <f>IFERROR(VLOOKUP($A606,'Tropy M'!$O$2:$U$49,7,0),"")</f>
        <v/>
      </c>
      <c r="M606" s="14" t="str">
        <f>IFERROR(VLOOKUP($A606,'Grassor TR300 M'!$CR$4:$CX$37,7,0),"")</f>
        <v/>
      </c>
      <c r="N606" s="14" t="str">
        <f>IFERROR(VLOOKUP($A606,'BO M'!$S$4:$Y$46,7,0),"")</f>
        <v/>
      </c>
      <c r="O606" s="14" t="str">
        <f>IFERROR(VLOOKUP($A606,'Szaga TR150 M'!$J$2:$P$22,7,0),"")</f>
        <v/>
      </c>
      <c r="P606" s="14" t="str">
        <f>IFERROR(VLOOKUP($A606,'Rajd Konwalii M'!$L$2:$R$48,7,0),"")</f>
        <v/>
      </c>
      <c r="Q606" s="14" t="str">
        <f>IFERROR(VLOOKUP($A606,'Korno M'!$BE$1:$BK$53,7,0),"")</f>
        <v/>
      </c>
      <c r="R606" s="14" t="str">
        <f>IFERROR(VLOOKUP($A606,'Abentojra M'!$J$1:$P$48,7,0),"")</f>
        <v/>
      </c>
      <c r="S606" s="14" t="str">
        <f>IFERROR(VLOOKUP($A606,'Mordownik M'!$P$5:$V$54,7,0),"")</f>
        <v/>
      </c>
      <c r="T606" s="14" t="str">
        <f>IFERROR(VLOOKUP($A606,'XI Kompas M'!$M$1:$S$35,7,0),"")</f>
        <v/>
      </c>
      <c r="U606" s="14" t="str">
        <f>IFERROR(VLOOKUP($A606,'H52 200 M'!$AL$6:$AR$102,7,0),"")</f>
        <v/>
      </c>
      <c r="V606" s="14" t="str">
        <f>IFERROR(VLOOKUP($A606,'XII Szago M'!$AH$2:$AN$67,7,0),"")</f>
        <v/>
      </c>
      <c r="W606" s="14" t="str">
        <f>IFERROR(VLOOKUP($A606,'Masakra TR200 M'!$AN$5:$AT$34,7,0),"")</f>
        <v/>
      </c>
      <c r="X606" s="10">
        <f>IFERROR(LARGE(Z606:AL606,1),0)+IFERROR(LARGE(Z606:AL606,2),0)</f>
        <v>8.3348472503331141</v>
      </c>
      <c r="Y606" s="10">
        <f>IFERROR(LARGE(Z606:AL606,3),0)+IFERROR(LARGE(Z606:AL606,4),0)</f>
        <v>0</v>
      </c>
      <c r="Z606" s="14" t="str">
        <f>IFERROR(VLOOKUP(A606,'Wiosenne 360 M'!$L$2:$R$18,7,0),"")</f>
        <v/>
      </c>
      <c r="AA606" s="36"/>
      <c r="AB606" s="36"/>
      <c r="AC606" s="14">
        <f>IFERROR(VLOOKUP($A606,'H51 100 M'!$AC$6:$AJ$153,7,0),"")</f>
        <v>8.3348472503331141</v>
      </c>
      <c r="AD606" s="14" t="str">
        <f>IFERROR(VLOOKUP($A606,'Harce M'!$K$6:$Q$26,7,0),"")</f>
        <v/>
      </c>
      <c r="AE606" s="14" t="str">
        <f>IFERROR(VLOOKUP($A606,'Grassor TR150 M'!$BL$4:$BR$10,7,0),"")</f>
        <v/>
      </c>
      <c r="AF606" s="36" t="str">
        <f>IFERROR(VLOOKUP($A606,'Pazur M'!$P$3:$V$29,7,0),"")</f>
        <v/>
      </c>
      <c r="AG606" s="14" t="str">
        <f>IFERROR(VLOOKUP($A606,'Szaga TR100 M'!$J$2:$P$25,7,0),"")</f>
        <v/>
      </c>
      <c r="AH606" s="36" t="str">
        <f>IFERROR(VLOOKUP($A606,'Odyseja M'!$G$2:$M$15,7,0),"")</f>
        <v/>
      </c>
      <c r="AI606" s="36" t="str">
        <f>IFERROR(VLOOKUP($A606,'Trudy M'!$K$2:$Q$18,7,0),"")</f>
        <v/>
      </c>
      <c r="AJ606" s="14" t="str">
        <f>IFERROR(VLOOKUP($A606,'H52 100 M'!$AC$6:$AI$201,7,0),"")</f>
        <v/>
      </c>
      <c r="AK606" s="14" t="str">
        <f>IFERROR(VLOOKUP($A606,'Azymut Orient M'!$O$2:$U$23,7,0),"")</f>
        <v/>
      </c>
      <c r="AL606" s="14" t="str">
        <f>IFERROR(VLOOKUP($A606,'Masakra TR100 M'!$AB$5:$AH$14,7,0),"")</f>
        <v/>
      </c>
      <c r="AM606" s="501">
        <f>MIN(COUNT(F606:W606)+MIN(COUNT(Z606:AL606)/2,2),6)</f>
        <v>0.5</v>
      </c>
      <c r="AN606" s="15">
        <f>COUNTIF(F606:W606,"=100")</f>
        <v>0</v>
      </c>
      <c r="AO606" s="15">
        <f>COUNTIF(Z606:AL606,"=50")</f>
        <v>0</v>
      </c>
    </row>
    <row r="607" spans="1:41">
      <c r="A607">
        <v>326</v>
      </c>
      <c r="B607" s="40" t="str">
        <f>VLOOKUP($A607,id!$C:$H,6,0)</f>
        <v>Grzelak Michał</v>
      </c>
      <c r="C607" s="40">
        <f>VLOOKUP($A607,id!$C:$H,4,0)</f>
        <v>0</v>
      </c>
      <c r="D607" s="2">
        <f>IF(E606=E607,D606,ROW(B605))</f>
        <v>605</v>
      </c>
      <c r="E607" s="11">
        <f>LARGE(F607:Y607,1)+LARGE(F607:Y607,2)+IFERROR(LARGE(F607:Y607,3),0)+IFERROR(LARGE(F607:Y607,4),0)+IFERROR(LARGE(F607:Y607,5),0)+IFERROR(LARGE(F607:Y607,6),0)</f>
        <v>8.1408010365292842</v>
      </c>
      <c r="F607" s="14"/>
      <c r="G607" s="14" t="str">
        <f>IFERROR(VLOOKUP($A607,'Złoto M'!AO:AU,7,0),"")</f>
        <v/>
      </c>
      <c r="H607" s="14" t="str">
        <f>IFERROR(VLOOKUP($A607,'H51 200 M'!$AL$6:$AS$99,7,0),"")</f>
        <v/>
      </c>
      <c r="I607" s="14" t="str">
        <f>IFERROR(VLOOKUP($A607,'Dymno M'!$BD$3:$BJ$49,7,0),"")</f>
        <v/>
      </c>
      <c r="J607" s="37" t="str">
        <f>IFERROR(VLOOKUP($A607,'X Kompas M'!$L$2:$R$29,7,0),"")</f>
        <v/>
      </c>
      <c r="K607" s="16" t="str">
        <f>IFERROR(VLOOKUP($A607,'Dukty M'!$BH$2:$BN$42,7,0),"")</f>
        <v/>
      </c>
      <c r="L607" s="14" t="str">
        <f>IFERROR(VLOOKUP($A607,'Tropy M'!$O$2:$U$49,7,0),"")</f>
        <v/>
      </c>
      <c r="M607" s="14" t="str">
        <f>IFERROR(VLOOKUP($A607,'Grassor TR300 M'!$CR$4:$CX$37,7,0),"")</f>
        <v/>
      </c>
      <c r="N607" s="14" t="str">
        <f>IFERROR(VLOOKUP($A607,'BO M'!$S$4:$Y$46,7,0),"")</f>
        <v/>
      </c>
      <c r="O607" s="14" t="str">
        <f>IFERROR(VLOOKUP($A607,'Szaga TR150 M'!$J$2:$P$22,7,0),"")</f>
        <v/>
      </c>
      <c r="P607" s="14" t="str">
        <f>IFERROR(VLOOKUP($A607,'Rajd Konwalii M'!$L$2:$R$48,7,0),"")</f>
        <v/>
      </c>
      <c r="Q607" s="14" t="str">
        <f>IFERROR(VLOOKUP($A607,'Korno M'!$BE$1:$BK$53,7,0),"")</f>
        <v/>
      </c>
      <c r="R607" s="14" t="str">
        <f>IFERROR(VLOOKUP($A607,'Abentojra M'!$J$1:$P$48,7,0),"")</f>
        <v/>
      </c>
      <c r="S607" s="14" t="str">
        <f>IFERROR(VLOOKUP($A607,'Mordownik M'!$P$5:$V$54,7,0),"")</f>
        <v/>
      </c>
      <c r="T607" s="14" t="str">
        <f>IFERROR(VLOOKUP($A607,'XI Kompas M'!$M$1:$S$35,7,0),"")</f>
        <v/>
      </c>
      <c r="U607" s="14" t="str">
        <f>IFERROR(VLOOKUP($A607,'H52 200 M'!$AL$6:$AR$102,7,0),"")</f>
        <v/>
      </c>
      <c r="V607" s="14" t="str">
        <f>IFERROR(VLOOKUP($A607,'XII Szago M'!$AH$2:$AN$67,7,0),"")</f>
        <v/>
      </c>
      <c r="W607" s="14" t="str">
        <f>IFERROR(VLOOKUP($A607,'Masakra TR200 M'!$AN$5:$AT$34,7,0),"")</f>
        <v/>
      </c>
      <c r="X607" s="10">
        <f>IFERROR(LARGE(Z607:AL607,1),0)+IFERROR(LARGE(Z607:AL607,2),0)</f>
        <v>8.1408010365292842</v>
      </c>
      <c r="Y607" s="10">
        <f>IFERROR(LARGE(Z607:AL607,3),0)+IFERROR(LARGE(Z607:AL607,4),0)</f>
        <v>0</v>
      </c>
      <c r="Z607" s="14" t="str">
        <f>IFERROR(VLOOKUP(A607,'Wiosenne 360 M'!$L$2:$R$18,7,0),"")</f>
        <v/>
      </c>
      <c r="AA607" s="36"/>
      <c r="AB607" s="36"/>
      <c r="AC607" s="14">
        <f>IFERROR(VLOOKUP($A607,'H51 100 M'!$AC$6:$AJ$153,7,0),"")</f>
        <v>8.1408010365292842</v>
      </c>
      <c r="AD607" s="14" t="str">
        <f>IFERROR(VLOOKUP($A607,'Harce M'!$K$6:$Q$26,7,0),"")</f>
        <v/>
      </c>
      <c r="AE607" s="14" t="str">
        <f>IFERROR(VLOOKUP($A607,'Grassor TR150 M'!$BL$4:$BR$10,7,0),"")</f>
        <v/>
      </c>
      <c r="AF607" s="36" t="str">
        <f>IFERROR(VLOOKUP($A607,'Pazur M'!$P$3:$V$29,7,0),"")</f>
        <v/>
      </c>
      <c r="AG607" s="14" t="str">
        <f>IFERROR(VLOOKUP($A607,'Szaga TR100 M'!$J$2:$P$25,7,0),"")</f>
        <v/>
      </c>
      <c r="AH607" s="36" t="str">
        <f>IFERROR(VLOOKUP($A607,'Odyseja M'!$G$2:$M$15,7,0),"")</f>
        <v/>
      </c>
      <c r="AI607" s="36" t="str">
        <f>IFERROR(VLOOKUP($A607,'Trudy M'!$K$2:$Q$18,7,0),"")</f>
        <v/>
      </c>
      <c r="AJ607" s="14" t="str">
        <f>IFERROR(VLOOKUP($A607,'H52 100 M'!$AC$6:$AI$201,7,0),"")</f>
        <v/>
      </c>
      <c r="AK607" s="14" t="str">
        <f>IFERROR(VLOOKUP($A607,'Azymut Orient M'!$O$2:$U$23,7,0),"")</f>
        <v/>
      </c>
      <c r="AL607" s="14" t="str">
        <f>IFERROR(VLOOKUP($A607,'Masakra TR100 M'!$AB$5:$AH$14,7,0),"")</f>
        <v/>
      </c>
      <c r="AM607" s="501">
        <f>MIN(COUNT(F607:W607)+MIN(COUNT(Z607:AL607)/2,2),6)</f>
        <v>0.5</v>
      </c>
      <c r="AN607" s="15">
        <f>COUNTIF(F607:W607,"=100")</f>
        <v>0</v>
      </c>
      <c r="AO607" s="15">
        <f>COUNTIF(Z607:AL607,"=50")</f>
        <v>0</v>
      </c>
    </row>
    <row r="608" spans="1:41">
      <c r="A608">
        <v>211</v>
      </c>
      <c r="B608" s="40" t="str">
        <f>VLOOKUP($A608,id!$C:$H,6,0)</f>
        <v>Andrzejczak Maciej</v>
      </c>
      <c r="C608" s="40">
        <f>VLOOKUP($A608,id!$C:$H,4,0)</f>
        <v>0</v>
      </c>
      <c r="D608" s="2">
        <f>IF(E607=E608,D607,ROW(B606))</f>
        <v>606</v>
      </c>
      <c r="E608" s="11">
        <f>LARGE(F608:Y608,1)+LARGE(F608:Y608,2)+IFERROR(LARGE(F608:Y608,3),0)+IFERROR(LARGE(F608:Y608,4),0)+IFERROR(LARGE(F608:Y608,5),0)+IFERROR(LARGE(F608:Y608,6),0)</f>
        <v>7.8875897310258489</v>
      </c>
      <c r="F608" s="14"/>
      <c r="G608" s="14" t="str">
        <f>IFERROR(VLOOKUP($A608,'Złoto M'!AO:AU,7,0),"")</f>
        <v/>
      </c>
      <c r="H608" s="14">
        <f>IFERROR(VLOOKUP($A608,'H51 200 M'!$AL$6:$AS$99,7,0),"")</f>
        <v>2.6926560598200506</v>
      </c>
      <c r="I608" s="14" t="str">
        <f>IFERROR(VLOOKUP($A608,'Dymno M'!$BD$3:$BJ$49,7,0),"")</f>
        <v/>
      </c>
      <c r="J608" s="37" t="str">
        <f>IFERROR(VLOOKUP($A608,'X Kompas M'!$L$2:$R$29,7,0),"")</f>
        <v/>
      </c>
      <c r="K608" s="16" t="str">
        <f>IFERROR(VLOOKUP($A608,'Dukty M'!$BH$2:$BN$42,7,0),"")</f>
        <v/>
      </c>
      <c r="L608" s="14" t="str">
        <f>IFERROR(VLOOKUP($A608,'Tropy M'!$O$2:$U$49,7,0),"")</f>
        <v/>
      </c>
      <c r="M608" s="14" t="str">
        <f>IFERROR(VLOOKUP($A608,'Grassor TR300 M'!$CR$4:$CX$37,7,0),"")</f>
        <v/>
      </c>
      <c r="N608" s="14" t="str">
        <f>IFERROR(VLOOKUP($A608,'BO M'!$S$4:$Y$46,7,0),"")</f>
        <v/>
      </c>
      <c r="O608" s="14" t="str">
        <f>IFERROR(VLOOKUP($A608,'Szaga TR150 M'!$J$2:$P$22,7,0),"")</f>
        <v/>
      </c>
      <c r="P608" s="14" t="str">
        <f>IFERROR(VLOOKUP($A608,'Rajd Konwalii M'!$L$2:$R$48,7,0),"")</f>
        <v/>
      </c>
      <c r="Q608" s="14" t="str">
        <f>IFERROR(VLOOKUP($A608,'Korno M'!$BE$1:$BK$53,7,0),"")</f>
        <v/>
      </c>
      <c r="R608" s="14" t="str">
        <f>IFERROR(VLOOKUP($A608,'Abentojra M'!$J$1:$P$48,7,0),"")</f>
        <v/>
      </c>
      <c r="S608" s="14" t="str">
        <f>IFERROR(VLOOKUP($A608,'Mordownik M'!$P$5:$V$54,7,0),"")</f>
        <v/>
      </c>
      <c r="T608" s="14" t="str">
        <f>IFERROR(VLOOKUP($A608,'XI Kompas M'!$M$1:$S$35,7,0),"")</f>
        <v/>
      </c>
      <c r="U608" s="14" t="str">
        <f>IFERROR(VLOOKUP($A608,'H52 200 M'!$AL$6:$AR$102,7,0),"")</f>
        <v/>
      </c>
      <c r="V608" s="14" t="str">
        <f>IFERROR(VLOOKUP($A608,'XII Szago M'!$AH$2:$AN$67,7,0),"")</f>
        <v/>
      </c>
      <c r="W608" s="14" t="str">
        <f>IFERROR(VLOOKUP($A608,'Masakra TR200 M'!$AN$5:$AT$34,7,0),"")</f>
        <v/>
      </c>
      <c r="X608" s="10">
        <f>IFERROR(LARGE(Z608:AL608,1),0)+IFERROR(LARGE(Z608:AL608,2),0)</f>
        <v>5.1949336712057983</v>
      </c>
      <c r="Y608" s="10">
        <f>IFERROR(LARGE(Z608:AL608,3),0)+IFERROR(LARGE(Z608:AL608,4),0)</f>
        <v>0</v>
      </c>
      <c r="Z608" s="14" t="str">
        <f>IFERROR(VLOOKUP(A608,'Wiosenne 360 M'!$L$2:$R$18,7,0),"")</f>
        <v/>
      </c>
      <c r="AA608" s="36"/>
      <c r="AB608" s="36"/>
      <c r="AC608" s="14" t="str">
        <f>IFERROR(VLOOKUP($A608,'H51 100 M'!$AC$6:$AJ$153,7,0),"")</f>
        <v/>
      </c>
      <c r="AD608" s="14" t="str">
        <f>IFERROR(VLOOKUP($A608,'Harce M'!$K$6:$Q$26,7,0),"")</f>
        <v/>
      </c>
      <c r="AE608" s="14" t="str">
        <f>IFERROR(VLOOKUP($A608,'Grassor TR150 M'!$BL$4:$BR$10,7,0),"")</f>
        <v/>
      </c>
      <c r="AF608" s="36" t="str">
        <f>IFERROR(VLOOKUP($A608,'Pazur M'!$P$3:$V$29,7,0),"")</f>
        <v/>
      </c>
      <c r="AG608" s="14" t="str">
        <f>IFERROR(VLOOKUP($A608,'Szaga TR100 M'!$J$2:$P$25,7,0),"")</f>
        <v/>
      </c>
      <c r="AH608" s="36" t="str">
        <f>IFERROR(VLOOKUP($A608,'Odyseja M'!$G$2:$M$15,7,0),"")</f>
        <v/>
      </c>
      <c r="AI608" s="36">
        <f>IFERROR(VLOOKUP($A608,'Trudy M'!$K$2:$Q$18,7,0),"")</f>
        <v>5.1949336712057983</v>
      </c>
      <c r="AJ608" s="14" t="str">
        <f>IFERROR(VLOOKUP($A608,'H52 100 M'!$AC$6:$AI$201,7,0),"")</f>
        <v/>
      </c>
      <c r="AK608" s="14" t="str">
        <f>IFERROR(VLOOKUP($A608,'Azymut Orient M'!$O$2:$U$23,7,0),"")</f>
        <v/>
      </c>
      <c r="AL608" s="14" t="str">
        <f>IFERROR(VLOOKUP($A608,'Masakra TR100 M'!$AB$5:$AH$14,7,0),"")</f>
        <v/>
      </c>
      <c r="AM608" s="501">
        <f>MIN(COUNT(F608:W608)+MIN(COUNT(Z608:AL608)/2,2),6)</f>
        <v>1.5</v>
      </c>
      <c r="AN608" s="15">
        <f>COUNTIF(F608:W608,"=100")</f>
        <v>0</v>
      </c>
      <c r="AO608" s="15">
        <f>COUNTIF(Z608:AL608,"=50")</f>
        <v>0</v>
      </c>
    </row>
    <row r="609" spans="1:41">
      <c r="A609">
        <v>327</v>
      </c>
      <c r="B609" s="40" t="str">
        <f>VLOOKUP($A609,id!$C:$H,6,0)</f>
        <v>Kuchta Andrzej</v>
      </c>
      <c r="C609" s="40">
        <f>VLOOKUP($A609,id!$C:$H,4,0)</f>
        <v>0</v>
      </c>
      <c r="D609" s="2">
        <f>IF(E608=E609,D608,ROW(B607))</f>
        <v>607</v>
      </c>
      <c r="E609" s="11">
        <f>LARGE(F609:Y609,1)+LARGE(F609:Y609,2)+IFERROR(LARGE(F609:Y609,3),0)+IFERROR(LARGE(F609:Y609,4),0)+IFERROR(LARGE(F609:Y609,5),0)+IFERROR(LARGE(F609:Y609,6),0)</f>
        <v>7.8600837594075852</v>
      </c>
      <c r="F609" s="14"/>
      <c r="G609" s="14" t="str">
        <f>IFERROR(VLOOKUP($A609,'Złoto M'!AO:AU,7,0),"")</f>
        <v/>
      </c>
      <c r="H609" s="14" t="str">
        <f>IFERROR(VLOOKUP($A609,'H51 200 M'!$AL$6:$AS$99,7,0),"")</f>
        <v/>
      </c>
      <c r="I609" s="14" t="str">
        <f>IFERROR(VLOOKUP($A609,'Dymno M'!$BD$3:$BJ$49,7,0),"")</f>
        <v/>
      </c>
      <c r="J609" s="37" t="str">
        <f>IFERROR(VLOOKUP($A609,'X Kompas M'!$L$2:$R$29,7,0),"")</f>
        <v/>
      </c>
      <c r="K609" s="16" t="str">
        <f>IFERROR(VLOOKUP($A609,'Dukty M'!$BH$2:$BN$42,7,0),"")</f>
        <v/>
      </c>
      <c r="L609" s="14" t="str">
        <f>IFERROR(VLOOKUP($A609,'Tropy M'!$O$2:$U$49,7,0),"")</f>
        <v/>
      </c>
      <c r="M609" s="14" t="str">
        <f>IFERROR(VLOOKUP($A609,'Grassor TR300 M'!$CR$4:$CX$37,7,0),"")</f>
        <v/>
      </c>
      <c r="N609" s="14" t="str">
        <f>IFERROR(VLOOKUP($A609,'BO M'!$S$4:$Y$46,7,0),"")</f>
        <v/>
      </c>
      <c r="O609" s="14" t="str">
        <f>IFERROR(VLOOKUP($A609,'Szaga TR150 M'!$J$2:$P$22,7,0),"")</f>
        <v/>
      </c>
      <c r="P609" s="14" t="str">
        <f>IFERROR(VLOOKUP($A609,'Rajd Konwalii M'!$L$2:$R$48,7,0),"")</f>
        <v/>
      </c>
      <c r="Q609" s="14" t="str">
        <f>IFERROR(VLOOKUP($A609,'Korno M'!$BE$1:$BK$53,7,0),"")</f>
        <v/>
      </c>
      <c r="R609" s="14" t="str">
        <f>IFERROR(VLOOKUP($A609,'Abentojra M'!$J$1:$P$48,7,0),"")</f>
        <v/>
      </c>
      <c r="S609" s="14" t="str">
        <f>IFERROR(VLOOKUP($A609,'Mordownik M'!$P$5:$V$54,7,0),"")</f>
        <v/>
      </c>
      <c r="T609" s="14" t="str">
        <f>IFERROR(VLOOKUP($A609,'XI Kompas M'!$M$1:$S$35,7,0),"")</f>
        <v/>
      </c>
      <c r="U609" s="14" t="str">
        <f>IFERROR(VLOOKUP($A609,'H52 200 M'!$AL$6:$AR$102,7,0),"")</f>
        <v/>
      </c>
      <c r="V609" s="14" t="str">
        <f>IFERROR(VLOOKUP($A609,'XII Szago M'!$AH$2:$AN$67,7,0),"")</f>
        <v/>
      </c>
      <c r="W609" s="14" t="str">
        <f>IFERROR(VLOOKUP($A609,'Masakra TR200 M'!$AN$5:$AT$34,7,0),"")</f>
        <v/>
      </c>
      <c r="X609" s="10">
        <f>IFERROR(LARGE(Z609:AL609,1),0)+IFERROR(LARGE(Z609:AL609,2),0)</f>
        <v>7.8600837594075852</v>
      </c>
      <c r="Y609" s="10">
        <f>IFERROR(LARGE(Z609:AL609,3),0)+IFERROR(LARGE(Z609:AL609,4),0)</f>
        <v>0</v>
      </c>
      <c r="Z609" s="14" t="str">
        <f>IFERROR(VLOOKUP(A609,'Wiosenne 360 M'!$L$2:$R$18,7,0),"")</f>
        <v/>
      </c>
      <c r="AA609" s="36"/>
      <c r="AB609" s="36"/>
      <c r="AC609" s="14">
        <f>IFERROR(VLOOKUP($A609,'H51 100 M'!$AC$6:$AJ$153,7,0),"")</f>
        <v>7.8600837594075852</v>
      </c>
      <c r="AD609" s="14" t="str">
        <f>IFERROR(VLOOKUP($A609,'Harce M'!$K$6:$Q$26,7,0),"")</f>
        <v/>
      </c>
      <c r="AE609" s="14" t="str">
        <f>IFERROR(VLOOKUP($A609,'Grassor TR150 M'!$BL$4:$BR$10,7,0),"")</f>
        <v/>
      </c>
      <c r="AF609" s="36" t="str">
        <f>IFERROR(VLOOKUP($A609,'Pazur M'!$P$3:$V$29,7,0),"")</f>
        <v/>
      </c>
      <c r="AG609" s="14" t="str">
        <f>IFERROR(VLOOKUP($A609,'Szaga TR100 M'!$J$2:$P$25,7,0),"")</f>
        <v/>
      </c>
      <c r="AH609" s="36" t="str">
        <f>IFERROR(VLOOKUP($A609,'Odyseja M'!$G$2:$M$15,7,0),"")</f>
        <v/>
      </c>
      <c r="AI609" s="36" t="str">
        <f>IFERROR(VLOOKUP($A609,'Trudy M'!$K$2:$Q$18,7,0),"")</f>
        <v/>
      </c>
      <c r="AJ609" s="14" t="str">
        <f>IFERROR(VLOOKUP($A609,'H52 100 M'!$AC$6:$AI$201,7,0),"")</f>
        <v/>
      </c>
      <c r="AK609" s="14" t="str">
        <f>IFERROR(VLOOKUP($A609,'Azymut Orient M'!$O$2:$U$23,7,0),"")</f>
        <v/>
      </c>
      <c r="AL609" s="14" t="str">
        <f>IFERROR(VLOOKUP($A609,'Masakra TR100 M'!$AB$5:$AH$14,7,0),"")</f>
        <v/>
      </c>
      <c r="AM609" s="501">
        <f>MIN(COUNT(F609:W609)+MIN(COUNT(Z609:AL609)/2,2),6)</f>
        <v>0.5</v>
      </c>
      <c r="AN609" s="15">
        <f>COUNTIF(F609:W609,"=100")</f>
        <v>0</v>
      </c>
      <c r="AO609" s="15">
        <f>COUNTIF(Z609:AL609,"=50")</f>
        <v>0</v>
      </c>
    </row>
    <row r="610" spans="1:41">
      <c r="A610">
        <v>328</v>
      </c>
      <c r="B610" s="40" t="str">
        <f>VLOOKUP($A610,id!$C:$H,6,0)</f>
        <v>Kotowski Marcin</v>
      </c>
      <c r="C610" s="40" t="str">
        <f>VLOOKUP($A610,id!$C:$H,4,0)</f>
        <v>Kocur</v>
      </c>
      <c r="D610" s="2">
        <f>IF(E609=E610,D609,ROW(B608))</f>
        <v>608</v>
      </c>
      <c r="E610" s="11">
        <f>LARGE(F610:Y610,1)+LARGE(F610:Y610,2)+IFERROR(LARGE(F610:Y610,3),0)+IFERROR(LARGE(F610:Y610,4),0)+IFERROR(LARGE(F610:Y610,5),0)+IFERROR(LARGE(F610:Y610,6),0)</f>
        <v>7.6961881410440469</v>
      </c>
      <c r="F610" s="14"/>
      <c r="G610" s="14" t="str">
        <f>IFERROR(VLOOKUP($A610,'Złoto M'!AO:AU,7,0),"")</f>
        <v/>
      </c>
      <c r="H610" s="14" t="str">
        <f>IFERROR(VLOOKUP($A610,'H51 200 M'!$AL$6:$AS$99,7,0),"")</f>
        <v/>
      </c>
      <c r="I610" s="14" t="str">
        <f>IFERROR(VLOOKUP($A610,'Dymno M'!$BD$3:$BJ$49,7,0),"")</f>
        <v/>
      </c>
      <c r="J610" s="37" t="str">
        <f>IFERROR(VLOOKUP($A610,'X Kompas M'!$L$2:$R$29,7,0),"")</f>
        <v/>
      </c>
      <c r="K610" s="16" t="str">
        <f>IFERROR(VLOOKUP($A610,'Dukty M'!$BH$2:$BN$42,7,0),"")</f>
        <v/>
      </c>
      <c r="L610" s="14" t="str">
        <f>IFERROR(VLOOKUP($A610,'Tropy M'!$O$2:$U$49,7,0),"")</f>
        <v/>
      </c>
      <c r="M610" s="14" t="str">
        <f>IFERROR(VLOOKUP($A610,'Grassor TR300 M'!$CR$4:$CX$37,7,0),"")</f>
        <v/>
      </c>
      <c r="N610" s="14" t="str">
        <f>IFERROR(VLOOKUP($A610,'BO M'!$S$4:$Y$46,7,0),"")</f>
        <v/>
      </c>
      <c r="O610" s="14" t="str">
        <f>IFERROR(VLOOKUP($A610,'Szaga TR150 M'!$J$2:$P$22,7,0),"")</f>
        <v/>
      </c>
      <c r="P610" s="14" t="str">
        <f>IFERROR(VLOOKUP($A610,'Rajd Konwalii M'!$L$2:$R$48,7,0),"")</f>
        <v/>
      </c>
      <c r="Q610" s="14" t="str">
        <f>IFERROR(VLOOKUP($A610,'Korno M'!$BE$1:$BK$53,7,0),"")</f>
        <v/>
      </c>
      <c r="R610" s="14" t="str">
        <f>IFERROR(VLOOKUP($A610,'Abentojra M'!$J$1:$P$48,7,0),"")</f>
        <v/>
      </c>
      <c r="S610" s="14" t="str">
        <f>IFERROR(VLOOKUP($A610,'Mordownik M'!$P$5:$V$54,7,0),"")</f>
        <v/>
      </c>
      <c r="T610" s="14" t="str">
        <f>IFERROR(VLOOKUP($A610,'XI Kompas M'!$M$1:$S$35,7,0),"")</f>
        <v/>
      </c>
      <c r="U610" s="14" t="str">
        <f>IFERROR(VLOOKUP($A610,'H52 200 M'!$AL$6:$AR$102,7,0),"")</f>
        <v/>
      </c>
      <c r="V610" s="14" t="str">
        <f>IFERROR(VLOOKUP($A610,'XII Szago M'!$AH$2:$AN$67,7,0),"")</f>
        <v/>
      </c>
      <c r="W610" s="14" t="str">
        <f>IFERROR(VLOOKUP($A610,'Masakra TR200 M'!$AN$5:$AT$34,7,0),"")</f>
        <v/>
      </c>
      <c r="X610" s="10">
        <f>IFERROR(LARGE(Z610:AL610,1),0)+IFERROR(LARGE(Z610:AL610,2),0)</f>
        <v>7.6961881410440469</v>
      </c>
      <c r="Y610" s="10">
        <f>IFERROR(LARGE(Z610:AL610,3),0)+IFERROR(LARGE(Z610:AL610,4),0)</f>
        <v>0</v>
      </c>
      <c r="Z610" s="14" t="str">
        <f>IFERROR(VLOOKUP(A610,'Wiosenne 360 M'!$L$2:$R$18,7,0),"")</f>
        <v/>
      </c>
      <c r="AA610" s="36"/>
      <c r="AB610" s="36"/>
      <c r="AC610" s="14">
        <f>IFERROR(VLOOKUP($A610,'H51 100 M'!$AC$6:$AJ$153,7,0),"")</f>
        <v>7.6961881410440469</v>
      </c>
      <c r="AD610" s="14" t="str">
        <f>IFERROR(VLOOKUP($A610,'Harce M'!$K$6:$Q$26,7,0),"")</f>
        <v/>
      </c>
      <c r="AE610" s="14" t="str">
        <f>IFERROR(VLOOKUP($A610,'Grassor TR150 M'!$BL$4:$BR$10,7,0),"")</f>
        <v/>
      </c>
      <c r="AF610" s="36" t="str">
        <f>IFERROR(VLOOKUP($A610,'Pazur M'!$P$3:$V$29,7,0),"")</f>
        <v/>
      </c>
      <c r="AG610" s="14" t="str">
        <f>IFERROR(VLOOKUP($A610,'Szaga TR100 M'!$J$2:$P$25,7,0),"")</f>
        <v/>
      </c>
      <c r="AH610" s="36" t="str">
        <f>IFERROR(VLOOKUP($A610,'Odyseja M'!$G$2:$M$15,7,0),"")</f>
        <v/>
      </c>
      <c r="AI610" s="36" t="str">
        <f>IFERROR(VLOOKUP($A610,'Trudy M'!$K$2:$Q$18,7,0),"")</f>
        <v/>
      </c>
      <c r="AJ610" s="14" t="str">
        <f>IFERROR(VLOOKUP($A610,'H52 100 M'!$AC$6:$AI$201,7,0),"")</f>
        <v/>
      </c>
      <c r="AK610" s="14" t="str">
        <f>IFERROR(VLOOKUP($A610,'Azymut Orient M'!$O$2:$U$23,7,0),"")</f>
        <v/>
      </c>
      <c r="AL610" s="14" t="str">
        <f>IFERROR(VLOOKUP($A610,'Masakra TR100 M'!$AB$5:$AH$14,7,0),"")</f>
        <v/>
      </c>
      <c r="AM610" s="501">
        <f>MIN(COUNT(F610:W610)+MIN(COUNT(Z610:AL610)/2,2),6)</f>
        <v>0.5</v>
      </c>
      <c r="AN610" s="15">
        <f>COUNTIF(F610:W610,"=100")</f>
        <v>0</v>
      </c>
      <c r="AO610" s="15">
        <f>COUNTIF(Z610:AL610,"=50")</f>
        <v>0</v>
      </c>
    </row>
    <row r="611" spans="1:41">
      <c r="A611">
        <v>329</v>
      </c>
      <c r="B611" s="40" t="str">
        <f>VLOOKUP($A611,id!$C:$H,6,0)</f>
        <v>Błajet Kuba</v>
      </c>
      <c r="C611" s="40" t="str">
        <f>VLOOKUP($A611,id!$C:$H,4,0)</f>
        <v>BŁAJET TEAM</v>
      </c>
      <c r="D611" s="2">
        <f>IF(E610=E611,D610,ROW(B609))</f>
        <v>609</v>
      </c>
      <c r="E611" s="11">
        <f>LARGE(F611:Y611,1)+LARGE(F611:Y611,2)+IFERROR(LARGE(F611:Y611,3),0)+IFERROR(LARGE(F611:Y611,4),0)+IFERROR(LARGE(F611:Y611,5),0)+IFERROR(LARGE(F611:Y611,6),0)</f>
        <v>7.5170107518685159</v>
      </c>
      <c r="F611" s="14"/>
      <c r="G611" s="14" t="str">
        <f>IFERROR(VLOOKUP($A611,'Złoto M'!AO:AU,7,0),"")</f>
        <v/>
      </c>
      <c r="H611" s="14" t="str">
        <f>IFERROR(VLOOKUP($A611,'H51 200 M'!$AL$6:$AS$99,7,0),"")</f>
        <v/>
      </c>
      <c r="I611" s="14" t="str">
        <f>IFERROR(VLOOKUP($A611,'Dymno M'!$BD$3:$BJ$49,7,0),"")</f>
        <v/>
      </c>
      <c r="J611" s="37" t="str">
        <f>IFERROR(VLOOKUP($A611,'X Kompas M'!$L$2:$R$29,7,0),"")</f>
        <v/>
      </c>
      <c r="K611" s="16" t="str">
        <f>IFERROR(VLOOKUP($A611,'Dukty M'!$BH$2:$BN$42,7,0),"")</f>
        <v/>
      </c>
      <c r="L611" s="14" t="str">
        <f>IFERROR(VLOOKUP($A611,'Tropy M'!$O$2:$U$49,7,0),"")</f>
        <v/>
      </c>
      <c r="M611" s="14" t="str">
        <f>IFERROR(VLOOKUP($A611,'Grassor TR300 M'!$CR$4:$CX$37,7,0),"")</f>
        <v/>
      </c>
      <c r="N611" s="14" t="str">
        <f>IFERROR(VLOOKUP($A611,'BO M'!$S$4:$Y$46,7,0),"")</f>
        <v/>
      </c>
      <c r="O611" s="14" t="str">
        <f>IFERROR(VLOOKUP($A611,'Szaga TR150 M'!$J$2:$P$22,7,0),"")</f>
        <v/>
      </c>
      <c r="P611" s="14" t="str">
        <f>IFERROR(VLOOKUP($A611,'Rajd Konwalii M'!$L$2:$R$48,7,0),"")</f>
        <v/>
      </c>
      <c r="Q611" s="14" t="str">
        <f>IFERROR(VLOOKUP($A611,'Korno M'!$BE$1:$BK$53,7,0),"")</f>
        <v/>
      </c>
      <c r="R611" s="14" t="str">
        <f>IFERROR(VLOOKUP($A611,'Abentojra M'!$J$1:$P$48,7,0),"")</f>
        <v/>
      </c>
      <c r="S611" s="14" t="str">
        <f>IFERROR(VLOOKUP($A611,'Mordownik M'!$P$5:$V$54,7,0),"")</f>
        <v/>
      </c>
      <c r="T611" s="14" t="str">
        <f>IFERROR(VLOOKUP($A611,'XI Kompas M'!$M$1:$S$35,7,0),"")</f>
        <v/>
      </c>
      <c r="U611" s="14" t="str">
        <f>IFERROR(VLOOKUP($A611,'H52 200 M'!$AL$6:$AR$102,7,0),"")</f>
        <v/>
      </c>
      <c r="V611" s="14" t="str">
        <f>IFERROR(VLOOKUP($A611,'XII Szago M'!$AH$2:$AN$67,7,0),"")</f>
        <v/>
      </c>
      <c r="W611" s="14" t="str">
        <f>IFERROR(VLOOKUP($A611,'Masakra TR200 M'!$AN$5:$AT$34,7,0),"")</f>
        <v/>
      </c>
      <c r="X611" s="10">
        <f>IFERROR(LARGE(Z611:AL611,1),0)+IFERROR(LARGE(Z611:AL611,2),0)</f>
        <v>7.5170107518685159</v>
      </c>
      <c r="Y611" s="10">
        <f>IFERROR(LARGE(Z611:AL611,3),0)+IFERROR(LARGE(Z611:AL611,4),0)</f>
        <v>0</v>
      </c>
      <c r="Z611" s="14" t="str">
        <f>IFERROR(VLOOKUP(A611,'Wiosenne 360 M'!$L$2:$R$18,7,0),"")</f>
        <v/>
      </c>
      <c r="AA611" s="36"/>
      <c r="AB611" s="36"/>
      <c r="AC611" s="14">
        <f>IFERROR(VLOOKUP($A611,'H51 100 M'!$AC$6:$AJ$153,7,0),"")</f>
        <v>7.5170107518685159</v>
      </c>
      <c r="AD611" s="14" t="str">
        <f>IFERROR(VLOOKUP($A611,'Harce M'!$K$6:$Q$26,7,0),"")</f>
        <v/>
      </c>
      <c r="AE611" s="14" t="str">
        <f>IFERROR(VLOOKUP($A611,'Grassor TR150 M'!$BL$4:$BR$10,7,0),"")</f>
        <v/>
      </c>
      <c r="AF611" s="36" t="str">
        <f>IFERROR(VLOOKUP($A611,'Pazur M'!$P$3:$V$29,7,0),"")</f>
        <v/>
      </c>
      <c r="AG611" s="14" t="str">
        <f>IFERROR(VLOOKUP($A611,'Szaga TR100 M'!$J$2:$P$25,7,0),"")</f>
        <v/>
      </c>
      <c r="AH611" s="36" t="str">
        <f>IFERROR(VLOOKUP($A611,'Odyseja M'!$G$2:$M$15,7,0),"")</f>
        <v/>
      </c>
      <c r="AI611" s="36" t="str">
        <f>IFERROR(VLOOKUP($A611,'Trudy M'!$K$2:$Q$18,7,0),"")</f>
        <v/>
      </c>
      <c r="AJ611" s="14" t="str">
        <f>IFERROR(VLOOKUP($A611,'H52 100 M'!$AC$6:$AI$201,7,0),"")</f>
        <v/>
      </c>
      <c r="AK611" s="14" t="str">
        <f>IFERROR(VLOOKUP($A611,'Azymut Orient M'!$O$2:$U$23,7,0),"")</f>
        <v/>
      </c>
      <c r="AL611" s="14" t="str">
        <f>IFERROR(VLOOKUP($A611,'Masakra TR100 M'!$AB$5:$AH$14,7,0),"")</f>
        <v/>
      </c>
      <c r="AM611" s="501">
        <f>MIN(COUNT(F611:W611)+MIN(COUNT(Z611:AL611)/2,2),6)</f>
        <v>0.5</v>
      </c>
      <c r="AN611" s="15">
        <f>COUNTIF(F611:W611,"=100")</f>
        <v>0</v>
      </c>
      <c r="AO611" s="15">
        <f>COUNTIF(Z611:AL611,"=50")</f>
        <v>0</v>
      </c>
    </row>
    <row r="612" spans="1:41">
      <c r="A612">
        <v>330</v>
      </c>
      <c r="B612" s="40" t="str">
        <f>VLOOKUP($A612,id!$C:$H,6,0)</f>
        <v>Błajet Piotr</v>
      </c>
      <c r="C612" s="40" t="str">
        <f>VLOOKUP($A612,id!$C:$H,4,0)</f>
        <v>BŁAJET TEAM</v>
      </c>
      <c r="D612" s="2">
        <f>IF(E611=E612,D611,ROW(B610))</f>
        <v>610</v>
      </c>
      <c r="E612" s="11">
        <f>LARGE(F612:Y612,1)+LARGE(F612:Y612,2)+IFERROR(LARGE(F612:Y612,3),0)+IFERROR(LARGE(F612:Y612,4),0)+IFERROR(LARGE(F612:Y612,5),0)+IFERROR(LARGE(F612:Y612,6),0)</f>
        <v>7.512320796715148</v>
      </c>
      <c r="F612" s="14"/>
      <c r="G612" s="14" t="str">
        <f>IFERROR(VLOOKUP($A612,'Złoto M'!AO:AU,7,0),"")</f>
        <v/>
      </c>
      <c r="H612" s="14" t="str">
        <f>IFERROR(VLOOKUP($A612,'H51 200 M'!$AL$6:$AS$99,7,0),"")</f>
        <v/>
      </c>
      <c r="I612" s="14" t="str">
        <f>IFERROR(VLOOKUP($A612,'Dymno M'!$BD$3:$BJ$49,7,0),"")</f>
        <v/>
      </c>
      <c r="J612" s="37" t="str">
        <f>IFERROR(VLOOKUP($A612,'X Kompas M'!$L$2:$R$29,7,0),"")</f>
        <v/>
      </c>
      <c r="K612" s="16" t="str">
        <f>IFERROR(VLOOKUP($A612,'Dukty M'!$BH$2:$BN$42,7,0),"")</f>
        <v/>
      </c>
      <c r="L612" s="14" t="str">
        <f>IFERROR(VLOOKUP($A612,'Tropy M'!$O$2:$U$49,7,0),"")</f>
        <v/>
      </c>
      <c r="M612" s="14" t="str">
        <f>IFERROR(VLOOKUP($A612,'Grassor TR300 M'!$CR$4:$CX$37,7,0),"")</f>
        <v/>
      </c>
      <c r="N612" s="14" t="str">
        <f>IFERROR(VLOOKUP($A612,'BO M'!$S$4:$Y$46,7,0),"")</f>
        <v/>
      </c>
      <c r="O612" s="14" t="str">
        <f>IFERROR(VLOOKUP($A612,'Szaga TR150 M'!$J$2:$P$22,7,0),"")</f>
        <v/>
      </c>
      <c r="P612" s="14" t="str">
        <f>IFERROR(VLOOKUP($A612,'Rajd Konwalii M'!$L$2:$R$48,7,0),"")</f>
        <v/>
      </c>
      <c r="Q612" s="14" t="str">
        <f>IFERROR(VLOOKUP($A612,'Korno M'!$BE$1:$BK$53,7,0),"")</f>
        <v/>
      </c>
      <c r="R612" s="14" t="str">
        <f>IFERROR(VLOOKUP($A612,'Abentojra M'!$J$1:$P$48,7,0),"")</f>
        <v/>
      </c>
      <c r="S612" s="14" t="str">
        <f>IFERROR(VLOOKUP($A612,'Mordownik M'!$P$5:$V$54,7,0),"")</f>
        <v/>
      </c>
      <c r="T612" s="14" t="str">
        <f>IFERROR(VLOOKUP($A612,'XI Kompas M'!$M$1:$S$35,7,0),"")</f>
        <v/>
      </c>
      <c r="U612" s="14" t="str">
        <f>IFERROR(VLOOKUP($A612,'H52 200 M'!$AL$6:$AR$102,7,0),"")</f>
        <v/>
      </c>
      <c r="V612" s="14" t="str">
        <f>IFERROR(VLOOKUP($A612,'XII Szago M'!$AH$2:$AN$67,7,0),"")</f>
        <v/>
      </c>
      <c r="W612" s="14" t="str">
        <f>IFERROR(VLOOKUP($A612,'Masakra TR200 M'!$AN$5:$AT$34,7,0),"")</f>
        <v/>
      </c>
      <c r="X612" s="10">
        <f>IFERROR(LARGE(Z612:AL612,1),0)+IFERROR(LARGE(Z612:AL612,2),0)</f>
        <v>7.512320796715148</v>
      </c>
      <c r="Y612" s="10">
        <f>IFERROR(LARGE(Z612:AL612,3),0)+IFERROR(LARGE(Z612:AL612,4),0)</f>
        <v>0</v>
      </c>
      <c r="Z612" s="14" t="str">
        <f>IFERROR(VLOOKUP(A612,'Wiosenne 360 M'!$L$2:$R$18,7,0),"")</f>
        <v/>
      </c>
      <c r="AA612" s="36"/>
      <c r="AB612" s="36"/>
      <c r="AC612" s="14">
        <f>IFERROR(VLOOKUP($A612,'H51 100 M'!$AC$6:$AJ$153,7,0),"")</f>
        <v>7.512320796715148</v>
      </c>
      <c r="AD612" s="14" t="str">
        <f>IFERROR(VLOOKUP($A612,'Harce M'!$K$6:$Q$26,7,0),"")</f>
        <v/>
      </c>
      <c r="AE612" s="14" t="str">
        <f>IFERROR(VLOOKUP($A612,'Grassor TR150 M'!$BL$4:$BR$10,7,0),"")</f>
        <v/>
      </c>
      <c r="AF612" s="36" t="str">
        <f>IFERROR(VLOOKUP($A612,'Pazur M'!$P$3:$V$29,7,0),"")</f>
        <v/>
      </c>
      <c r="AG612" s="14" t="str">
        <f>IFERROR(VLOOKUP($A612,'Szaga TR100 M'!$J$2:$P$25,7,0),"")</f>
        <v/>
      </c>
      <c r="AH612" s="36" t="str">
        <f>IFERROR(VLOOKUP($A612,'Odyseja M'!$G$2:$M$15,7,0),"")</f>
        <v/>
      </c>
      <c r="AI612" s="36" t="str">
        <f>IFERROR(VLOOKUP($A612,'Trudy M'!$K$2:$Q$18,7,0),"")</f>
        <v/>
      </c>
      <c r="AJ612" s="14" t="str">
        <f>IFERROR(VLOOKUP($A612,'H52 100 M'!$AC$6:$AI$201,7,0),"")</f>
        <v/>
      </c>
      <c r="AK612" s="14" t="str">
        <f>IFERROR(VLOOKUP($A612,'Azymut Orient M'!$O$2:$U$23,7,0),"")</f>
        <v/>
      </c>
      <c r="AL612" s="14" t="str">
        <f>IFERROR(VLOOKUP($A612,'Masakra TR100 M'!$AB$5:$AH$14,7,0),"")</f>
        <v/>
      </c>
      <c r="AM612" s="501">
        <f>MIN(COUNT(F612:W612)+MIN(COUNT(Z612:AL612)/2,2),6)</f>
        <v>0.5</v>
      </c>
      <c r="AN612" s="15">
        <f>COUNTIF(F612:W612,"=100")</f>
        <v>0</v>
      </c>
      <c r="AO612" s="15">
        <f>COUNTIF(Z612:AL612,"=50")</f>
        <v>0</v>
      </c>
    </row>
    <row r="613" spans="1:41">
      <c r="A613">
        <v>715</v>
      </c>
      <c r="B613" s="40" t="str">
        <f>VLOOKUP($A613,id!$C:$H,6,0)</f>
        <v>Walasz Krzysztof</v>
      </c>
      <c r="C613" s="40" t="str">
        <f>VLOOKUP($A613,id!$C:$H,4,0)</f>
        <v>POLESTAR</v>
      </c>
      <c r="D613" s="2">
        <f>IF(E612=E613,D612,ROW(B611))</f>
        <v>611</v>
      </c>
      <c r="E613" s="11">
        <f>LARGE(F613:Y613,1)+LARGE(F613:Y613,2)+IFERROR(LARGE(F613:Y613,3),0)+IFERROR(LARGE(F613:Y613,4),0)+IFERROR(LARGE(F613:Y613,5),0)+IFERROR(LARGE(F613:Y613,6),0)</f>
        <v>7.4077343323483067</v>
      </c>
      <c r="F613" s="14"/>
      <c r="G613" s="14"/>
      <c r="H613" s="14"/>
      <c r="I613" s="14"/>
      <c r="J613" s="37"/>
      <c r="K613" s="16"/>
      <c r="L613" s="14"/>
      <c r="M613" s="14"/>
      <c r="N613" s="14"/>
      <c r="O613" s="14"/>
      <c r="P613" s="14"/>
      <c r="Q613" s="14"/>
      <c r="R613" s="14"/>
      <c r="S613" s="14"/>
      <c r="T613" s="14"/>
      <c r="U613" s="14" t="str">
        <f>IFERROR(VLOOKUP($A613,'H52 200 M'!$AL$6:$AR$102,7,0),"")</f>
        <v/>
      </c>
      <c r="V613" s="14" t="str">
        <f>IFERROR(VLOOKUP($A613,'XII Szago M'!$AH$2:$AN$67,7,0),"")</f>
        <v/>
      </c>
      <c r="W613" s="14" t="str">
        <f>IFERROR(VLOOKUP($A613,'Masakra TR200 M'!$AN$5:$AT$34,7,0),"")</f>
        <v/>
      </c>
      <c r="X613" s="10">
        <f>IFERROR(LARGE(Z613:AL613,1),0)+IFERROR(LARGE(Z613:AL613,2),0)</f>
        <v>7.4077343323483067</v>
      </c>
      <c r="Y613" s="10">
        <f>IFERROR(LARGE(Z613:AL613,3),0)+IFERROR(LARGE(Z613:AL613,4),0)</f>
        <v>0</v>
      </c>
      <c r="Z613" s="14"/>
      <c r="AA613" s="36"/>
      <c r="AB613" s="36"/>
      <c r="AC613" s="14"/>
      <c r="AD613" s="14"/>
      <c r="AE613" s="14"/>
      <c r="AF613" s="36"/>
      <c r="AG613" s="14"/>
      <c r="AH613" s="36"/>
      <c r="AI613" s="36"/>
      <c r="AJ613" s="14">
        <f>IFERROR(VLOOKUP($A613,'H52 100 M'!$AC$6:$AI$201,7,0),"")</f>
        <v>7.4077343323483067</v>
      </c>
      <c r="AK613" s="14" t="str">
        <f>IFERROR(VLOOKUP($A613,'Azymut Orient M'!$O$2:$U$23,7,0),"")</f>
        <v/>
      </c>
      <c r="AL613" s="14" t="str">
        <f>IFERROR(VLOOKUP($A613,'Masakra TR100 M'!$AB$5:$AH$14,7,0),"")</f>
        <v/>
      </c>
      <c r="AM613" s="501">
        <f>MIN(COUNT(F613:W613)+MIN(COUNT(Z613:AL613)/2,2),6)</f>
        <v>0.5</v>
      </c>
      <c r="AN613" s="15">
        <f>COUNTIF(F613:W613,"=100")</f>
        <v>0</v>
      </c>
      <c r="AO613" s="15">
        <f>COUNTIF(Z613:AL613,"=50")</f>
        <v>0</v>
      </c>
    </row>
    <row r="614" spans="1:41">
      <c r="A614">
        <v>332</v>
      </c>
      <c r="B614" s="40" t="str">
        <f>VLOOKUP($A614,id!$C:$H,6,0)</f>
        <v>Gawroński Piotr</v>
      </c>
      <c r="C614" s="40">
        <f>VLOOKUP($A614,id!$C:$H,4,0)</f>
        <v>0</v>
      </c>
      <c r="D614" s="2">
        <f>IF(E613=E614,D613,ROW(B612))</f>
        <v>612</v>
      </c>
      <c r="E614" s="11">
        <f>LARGE(F614:Y614,1)+LARGE(F614:Y614,2)+IFERROR(LARGE(F614:Y614,3),0)+IFERROR(LARGE(F614:Y614,4),0)+IFERROR(LARGE(F614:Y614,5),0)+IFERROR(LARGE(F614:Y614,6),0)</f>
        <v>7.1945627153395302</v>
      </c>
      <c r="F614" s="14"/>
      <c r="G614" s="14" t="str">
        <f>IFERROR(VLOOKUP($A614,'Złoto M'!AO:AU,7,0),"")</f>
        <v/>
      </c>
      <c r="H614" s="14" t="str">
        <f>IFERROR(VLOOKUP($A614,'H51 200 M'!$AL$6:$AS$99,7,0),"")</f>
        <v/>
      </c>
      <c r="I614" s="14" t="str">
        <f>IFERROR(VLOOKUP($A614,'Dymno M'!$BD$3:$BJ$49,7,0),"")</f>
        <v/>
      </c>
      <c r="J614" s="37" t="str">
        <f>IFERROR(VLOOKUP($A614,'X Kompas M'!$L$2:$R$29,7,0),"")</f>
        <v/>
      </c>
      <c r="K614" s="16" t="str">
        <f>IFERROR(VLOOKUP($A614,'Dukty M'!$BH$2:$BN$42,7,0),"")</f>
        <v/>
      </c>
      <c r="L614" s="14" t="str">
        <f>IFERROR(VLOOKUP($A614,'Tropy M'!$O$2:$U$49,7,0),"")</f>
        <v/>
      </c>
      <c r="M614" s="14" t="str">
        <f>IFERROR(VLOOKUP($A614,'Grassor TR300 M'!$CR$4:$CX$37,7,0),"")</f>
        <v/>
      </c>
      <c r="N614" s="14" t="str">
        <f>IFERROR(VLOOKUP($A614,'BO M'!$S$4:$Y$46,7,0),"")</f>
        <v/>
      </c>
      <c r="O614" s="14" t="str">
        <f>IFERROR(VLOOKUP($A614,'Szaga TR150 M'!$J$2:$P$22,7,0),"")</f>
        <v/>
      </c>
      <c r="P614" s="14" t="str">
        <f>IFERROR(VLOOKUP($A614,'Rajd Konwalii M'!$L$2:$R$48,7,0),"")</f>
        <v/>
      </c>
      <c r="Q614" s="14" t="str">
        <f>IFERROR(VLOOKUP($A614,'Korno M'!$BE$1:$BK$53,7,0),"")</f>
        <v/>
      </c>
      <c r="R614" s="14" t="str">
        <f>IFERROR(VLOOKUP($A614,'Abentojra M'!$J$1:$P$48,7,0),"")</f>
        <v/>
      </c>
      <c r="S614" s="14" t="str">
        <f>IFERROR(VLOOKUP($A614,'Mordownik M'!$P$5:$V$54,7,0),"")</f>
        <v/>
      </c>
      <c r="T614" s="14" t="str">
        <f>IFERROR(VLOOKUP($A614,'XI Kompas M'!$M$1:$S$35,7,0),"")</f>
        <v/>
      </c>
      <c r="U614" s="14" t="str">
        <f>IFERROR(VLOOKUP($A614,'H52 200 M'!$AL$6:$AR$102,7,0),"")</f>
        <v/>
      </c>
      <c r="V614" s="14" t="str">
        <f>IFERROR(VLOOKUP($A614,'XII Szago M'!$AH$2:$AN$67,7,0),"")</f>
        <v/>
      </c>
      <c r="W614" s="14" t="str">
        <f>IFERROR(VLOOKUP($A614,'Masakra TR200 M'!$AN$5:$AT$34,7,0),"")</f>
        <v/>
      </c>
      <c r="X614" s="10">
        <f>IFERROR(LARGE(Z614:AL614,1),0)+IFERROR(LARGE(Z614:AL614,2),0)</f>
        <v>7.1945627153395302</v>
      </c>
      <c r="Y614" s="10">
        <f>IFERROR(LARGE(Z614:AL614,3),0)+IFERROR(LARGE(Z614:AL614,4),0)</f>
        <v>0</v>
      </c>
      <c r="Z614" s="14" t="str">
        <f>IFERROR(VLOOKUP(A614,'Wiosenne 360 M'!$L$2:$R$18,7,0),"")</f>
        <v/>
      </c>
      <c r="AA614" s="36"/>
      <c r="AB614" s="36"/>
      <c r="AC614" s="14">
        <f>IFERROR(VLOOKUP($A614,'H51 100 M'!$AC$6:$AJ$153,7,0),"")</f>
        <v>7.1945627153395302</v>
      </c>
      <c r="AD614" s="14" t="str">
        <f>IFERROR(VLOOKUP($A614,'Harce M'!$K$6:$Q$26,7,0),"")</f>
        <v/>
      </c>
      <c r="AE614" s="14" t="str">
        <f>IFERROR(VLOOKUP($A614,'Grassor TR150 M'!$BL$4:$BR$10,7,0),"")</f>
        <v/>
      </c>
      <c r="AF614" s="36" t="str">
        <f>IFERROR(VLOOKUP($A614,'Pazur M'!$P$3:$V$29,7,0),"")</f>
        <v/>
      </c>
      <c r="AG614" s="14" t="str">
        <f>IFERROR(VLOOKUP($A614,'Szaga TR100 M'!$J$2:$P$25,7,0),"")</f>
        <v/>
      </c>
      <c r="AH614" s="36" t="str">
        <f>IFERROR(VLOOKUP($A614,'Odyseja M'!$G$2:$M$15,7,0),"")</f>
        <v/>
      </c>
      <c r="AI614" s="36" t="str">
        <f>IFERROR(VLOOKUP($A614,'Trudy M'!$K$2:$Q$18,7,0),"")</f>
        <v/>
      </c>
      <c r="AJ614" s="14" t="str">
        <f>IFERROR(VLOOKUP($A614,'H52 100 M'!$AC$6:$AI$201,7,0),"")</f>
        <v/>
      </c>
      <c r="AK614" s="14" t="str">
        <f>IFERROR(VLOOKUP($A614,'Azymut Orient M'!$O$2:$U$23,7,0),"")</f>
        <v/>
      </c>
      <c r="AL614" s="14" t="str">
        <f>IFERROR(VLOOKUP($A614,'Masakra TR100 M'!$AB$5:$AH$14,7,0),"")</f>
        <v/>
      </c>
      <c r="AM614" s="501">
        <f>MIN(COUNT(F614:W614)+MIN(COUNT(Z614:AL614)/2,2),6)</f>
        <v>0.5</v>
      </c>
      <c r="AN614" s="15">
        <f>COUNTIF(F614:W614,"=100")</f>
        <v>0</v>
      </c>
      <c r="AO614" s="15">
        <f>COUNTIF(Z614:AL614,"=50")</f>
        <v>0</v>
      </c>
    </row>
    <row r="615" spans="1:41">
      <c r="A615">
        <v>334</v>
      </c>
      <c r="B615" s="40" t="str">
        <f>VLOOKUP($A615,id!$C:$H,6,0)</f>
        <v>Szymkowicz Grzegorz</v>
      </c>
      <c r="C615" s="40" t="str">
        <f>VLOOKUP($A615,id!$C:$H,4,0)</f>
        <v>BYSEWO KOLOR TEAM</v>
      </c>
      <c r="D615" s="2">
        <f>IF(E614=E615,D614,ROW(B613))</f>
        <v>613</v>
      </c>
      <c r="E615" s="11">
        <f>LARGE(F615:Y615,1)+LARGE(F615:Y615,2)+IFERROR(LARGE(F615:Y615,3),0)+IFERROR(LARGE(F615:Y615,4),0)+IFERROR(LARGE(F615:Y615,5),0)+IFERROR(LARGE(F615:Y615,6),0)</f>
        <v>6.6237971284488504</v>
      </c>
      <c r="F615" s="14"/>
      <c r="G615" s="14" t="str">
        <f>IFERROR(VLOOKUP($A615,'Złoto M'!AO:AU,7,0),"")</f>
        <v/>
      </c>
      <c r="H615" s="14" t="str">
        <f>IFERROR(VLOOKUP($A615,'H51 200 M'!$AL$6:$AS$99,7,0),"")</f>
        <v/>
      </c>
      <c r="I615" s="14" t="str">
        <f>IFERROR(VLOOKUP($A615,'Dymno M'!$BD$3:$BJ$49,7,0),"")</f>
        <v/>
      </c>
      <c r="J615" s="37" t="str">
        <f>IFERROR(VLOOKUP($A615,'X Kompas M'!$L$2:$R$29,7,0),"")</f>
        <v/>
      </c>
      <c r="K615" s="16" t="str">
        <f>IFERROR(VLOOKUP($A615,'Dukty M'!$BH$2:$BN$42,7,0),"")</f>
        <v/>
      </c>
      <c r="L615" s="14" t="str">
        <f>IFERROR(VLOOKUP($A615,'Tropy M'!$O$2:$U$49,7,0),"")</f>
        <v/>
      </c>
      <c r="M615" s="14" t="str">
        <f>IFERROR(VLOOKUP($A615,'Grassor TR300 M'!$CR$4:$CX$37,7,0),"")</f>
        <v/>
      </c>
      <c r="N615" s="14" t="str">
        <f>IFERROR(VLOOKUP($A615,'BO M'!$S$4:$Y$46,7,0),"")</f>
        <v/>
      </c>
      <c r="O615" s="14" t="str">
        <f>IFERROR(VLOOKUP($A615,'Szaga TR150 M'!$J$2:$P$22,7,0),"")</f>
        <v/>
      </c>
      <c r="P615" s="14" t="str">
        <f>IFERROR(VLOOKUP($A615,'Rajd Konwalii M'!$L$2:$R$48,7,0),"")</f>
        <v/>
      </c>
      <c r="Q615" s="14" t="str">
        <f>IFERROR(VLOOKUP($A615,'Korno M'!$BE$1:$BK$53,7,0),"")</f>
        <v/>
      </c>
      <c r="R615" s="14" t="str">
        <f>IFERROR(VLOOKUP($A615,'Abentojra M'!$J$1:$P$48,7,0),"")</f>
        <v/>
      </c>
      <c r="S615" s="14" t="str">
        <f>IFERROR(VLOOKUP($A615,'Mordownik M'!$P$5:$V$54,7,0),"")</f>
        <v/>
      </c>
      <c r="T615" s="14" t="str">
        <f>IFERROR(VLOOKUP($A615,'XI Kompas M'!$M$1:$S$35,7,0),"")</f>
        <v/>
      </c>
      <c r="U615" s="14" t="str">
        <f>IFERROR(VLOOKUP($A615,'H52 200 M'!$AL$6:$AR$102,7,0),"")</f>
        <v/>
      </c>
      <c r="V615" s="14" t="str">
        <f>IFERROR(VLOOKUP($A615,'XII Szago M'!$AH$2:$AN$67,7,0),"")</f>
        <v/>
      </c>
      <c r="W615" s="14" t="str">
        <f>IFERROR(VLOOKUP($A615,'Masakra TR200 M'!$AN$5:$AT$34,7,0),"")</f>
        <v/>
      </c>
      <c r="X615" s="10">
        <f>IFERROR(LARGE(Z615:AL615,1),0)+IFERROR(LARGE(Z615:AL615,2),0)</f>
        <v>6.6237971284488504</v>
      </c>
      <c r="Y615" s="10">
        <f>IFERROR(LARGE(Z615:AL615,3),0)+IFERROR(LARGE(Z615:AL615,4),0)</f>
        <v>0</v>
      </c>
      <c r="Z615" s="14" t="str">
        <f>IFERROR(VLOOKUP(A615,'Wiosenne 360 M'!$L$2:$R$18,7,0),"")</f>
        <v/>
      </c>
      <c r="AA615" s="36"/>
      <c r="AB615" s="36"/>
      <c r="AC615" s="14">
        <f>IFERROR(VLOOKUP($A615,'H51 100 M'!$AC$6:$AJ$153,7,0),"")</f>
        <v>6.6237971284488504</v>
      </c>
      <c r="AD615" s="14" t="str">
        <f>IFERROR(VLOOKUP($A615,'Harce M'!$K$6:$Q$26,7,0),"")</f>
        <v/>
      </c>
      <c r="AE615" s="14" t="str">
        <f>IFERROR(VLOOKUP($A615,'Grassor TR150 M'!$BL$4:$BR$10,7,0),"")</f>
        <v/>
      </c>
      <c r="AF615" s="36" t="str">
        <f>IFERROR(VLOOKUP($A615,'Pazur M'!$P$3:$V$29,7,0),"")</f>
        <v/>
      </c>
      <c r="AG615" s="14" t="str">
        <f>IFERROR(VLOOKUP($A615,'Szaga TR100 M'!$J$2:$P$25,7,0),"")</f>
        <v/>
      </c>
      <c r="AH615" s="36" t="str">
        <f>IFERROR(VLOOKUP($A615,'Odyseja M'!$G$2:$M$15,7,0),"")</f>
        <v/>
      </c>
      <c r="AI615" s="36" t="str">
        <f>IFERROR(VLOOKUP($A615,'Trudy M'!$K$2:$Q$18,7,0),"")</f>
        <v/>
      </c>
      <c r="AJ615" s="14" t="str">
        <f>IFERROR(VLOOKUP($A615,'H52 100 M'!$AC$6:$AI$201,7,0),"")</f>
        <v/>
      </c>
      <c r="AK615" s="14" t="str">
        <f>IFERROR(VLOOKUP($A615,'Azymut Orient M'!$O$2:$U$23,7,0),"")</f>
        <v/>
      </c>
      <c r="AL615" s="14" t="str">
        <f>IFERROR(VLOOKUP($A615,'Masakra TR100 M'!$AB$5:$AH$14,7,0),"")</f>
        <v/>
      </c>
      <c r="AM615" s="501">
        <f>MIN(COUNT(F615:W615)+MIN(COUNT(Z615:AL615)/2,2),6)</f>
        <v>0.5</v>
      </c>
      <c r="AN615" s="15">
        <f>COUNTIF(F615:W615,"=100")</f>
        <v>0</v>
      </c>
      <c r="AO615" s="15">
        <f>COUNTIF(Z615:AL615,"=50")</f>
        <v>0</v>
      </c>
    </row>
    <row r="616" spans="1:41">
      <c r="A616">
        <v>335</v>
      </c>
      <c r="B616" s="40" t="str">
        <f>VLOOKUP($A616,id!$C:$H,6,0)</f>
        <v>Salamon Paweł</v>
      </c>
      <c r="C616" s="40" t="str">
        <f>VLOOKUP($A616,id!$C:$H,4,0)</f>
        <v>BYSEWO KOLOR TEAM</v>
      </c>
      <c r="D616" s="2">
        <f>IF(E615=E616,D615,ROW(B614))</f>
        <v>614</v>
      </c>
      <c r="E616" s="11">
        <f>LARGE(F616:Y616,1)+LARGE(F616:Y616,2)+IFERROR(LARGE(F616:Y616,3),0)+IFERROR(LARGE(F616:Y616,4),0)+IFERROR(LARGE(F616:Y616,5),0)+IFERROR(LARGE(F616:Y616,6),0)</f>
        <v>6.6225833859992198</v>
      </c>
      <c r="F616" s="14"/>
      <c r="G616" s="14" t="str">
        <f>IFERROR(VLOOKUP($A616,'Złoto M'!AO:AU,7,0),"")</f>
        <v/>
      </c>
      <c r="H616" s="14" t="str">
        <f>IFERROR(VLOOKUP($A616,'H51 200 M'!$AL$6:$AS$99,7,0),"")</f>
        <v/>
      </c>
      <c r="I616" s="14" t="str">
        <f>IFERROR(VLOOKUP($A616,'Dymno M'!$BD$3:$BJ$49,7,0),"")</f>
        <v/>
      </c>
      <c r="J616" s="37" t="str">
        <f>IFERROR(VLOOKUP($A616,'X Kompas M'!$L$2:$R$29,7,0),"")</f>
        <v/>
      </c>
      <c r="K616" s="16" t="str">
        <f>IFERROR(VLOOKUP($A616,'Dukty M'!$BH$2:$BN$42,7,0),"")</f>
        <v/>
      </c>
      <c r="L616" s="14" t="str">
        <f>IFERROR(VLOOKUP($A616,'Tropy M'!$O$2:$U$49,7,0),"")</f>
        <v/>
      </c>
      <c r="M616" s="14" t="str">
        <f>IFERROR(VLOOKUP($A616,'Grassor TR300 M'!$CR$4:$CX$37,7,0),"")</f>
        <v/>
      </c>
      <c r="N616" s="14" t="str">
        <f>IFERROR(VLOOKUP($A616,'BO M'!$S$4:$Y$46,7,0),"")</f>
        <v/>
      </c>
      <c r="O616" s="14" t="str">
        <f>IFERROR(VLOOKUP($A616,'Szaga TR150 M'!$J$2:$P$22,7,0),"")</f>
        <v/>
      </c>
      <c r="P616" s="14" t="str">
        <f>IFERROR(VLOOKUP($A616,'Rajd Konwalii M'!$L$2:$R$48,7,0),"")</f>
        <v/>
      </c>
      <c r="Q616" s="14" t="str">
        <f>IFERROR(VLOOKUP($A616,'Korno M'!$BE$1:$BK$53,7,0),"")</f>
        <v/>
      </c>
      <c r="R616" s="14" t="str">
        <f>IFERROR(VLOOKUP($A616,'Abentojra M'!$J$1:$P$48,7,0),"")</f>
        <v/>
      </c>
      <c r="S616" s="14" t="str">
        <f>IFERROR(VLOOKUP($A616,'Mordownik M'!$P$5:$V$54,7,0),"")</f>
        <v/>
      </c>
      <c r="T616" s="14" t="str">
        <f>IFERROR(VLOOKUP($A616,'XI Kompas M'!$M$1:$S$35,7,0),"")</f>
        <v/>
      </c>
      <c r="U616" s="14" t="str">
        <f>IFERROR(VLOOKUP($A616,'H52 200 M'!$AL$6:$AR$102,7,0),"")</f>
        <v/>
      </c>
      <c r="V616" s="14" t="str">
        <f>IFERROR(VLOOKUP($A616,'XII Szago M'!$AH$2:$AN$67,7,0),"")</f>
        <v/>
      </c>
      <c r="W616" s="14" t="str">
        <f>IFERROR(VLOOKUP($A616,'Masakra TR200 M'!$AN$5:$AT$34,7,0),"")</f>
        <v/>
      </c>
      <c r="X616" s="10">
        <f>IFERROR(LARGE(Z616:AL616,1),0)+IFERROR(LARGE(Z616:AL616,2),0)</f>
        <v>6.6225833859992198</v>
      </c>
      <c r="Y616" s="10">
        <f>IFERROR(LARGE(Z616:AL616,3),0)+IFERROR(LARGE(Z616:AL616,4),0)</f>
        <v>0</v>
      </c>
      <c r="Z616" s="14" t="str">
        <f>IFERROR(VLOOKUP(A616,'Wiosenne 360 M'!$L$2:$R$18,7,0),"")</f>
        <v/>
      </c>
      <c r="AA616" s="36"/>
      <c r="AB616" s="36"/>
      <c r="AC616" s="14">
        <f>IFERROR(VLOOKUP($A616,'H51 100 M'!$AC$6:$AJ$153,7,0),"")</f>
        <v>6.6225833859992198</v>
      </c>
      <c r="AD616" s="14" t="str">
        <f>IFERROR(VLOOKUP($A616,'Harce M'!$K$6:$Q$26,7,0),"")</f>
        <v/>
      </c>
      <c r="AE616" s="14" t="str">
        <f>IFERROR(VLOOKUP($A616,'Grassor TR150 M'!$BL$4:$BR$10,7,0),"")</f>
        <v/>
      </c>
      <c r="AF616" s="36" t="str">
        <f>IFERROR(VLOOKUP($A616,'Pazur M'!$P$3:$V$29,7,0),"")</f>
        <v/>
      </c>
      <c r="AG616" s="14" t="str">
        <f>IFERROR(VLOOKUP($A616,'Szaga TR100 M'!$J$2:$P$25,7,0),"")</f>
        <v/>
      </c>
      <c r="AH616" s="36" t="str">
        <f>IFERROR(VLOOKUP($A616,'Odyseja M'!$G$2:$M$15,7,0),"")</f>
        <v/>
      </c>
      <c r="AI616" s="36" t="str">
        <f>IFERROR(VLOOKUP($A616,'Trudy M'!$K$2:$Q$18,7,0),"")</f>
        <v/>
      </c>
      <c r="AJ616" s="14" t="str">
        <f>IFERROR(VLOOKUP($A616,'H52 100 M'!$AC$6:$AI$201,7,0),"")</f>
        <v/>
      </c>
      <c r="AK616" s="14" t="str">
        <f>IFERROR(VLOOKUP($A616,'Azymut Orient M'!$O$2:$U$23,7,0),"")</f>
        <v/>
      </c>
      <c r="AL616" s="14" t="str">
        <f>IFERROR(VLOOKUP($A616,'Masakra TR100 M'!$AB$5:$AH$14,7,0),"")</f>
        <v/>
      </c>
      <c r="AM616" s="501">
        <f>MIN(COUNT(F616:W616)+MIN(COUNT(Z616:AL616)/2,2),6)</f>
        <v>0.5</v>
      </c>
      <c r="AN616" s="15">
        <f>COUNTIF(F616:W616,"=100")</f>
        <v>0</v>
      </c>
      <c r="AO616" s="15">
        <f>COUNTIF(Z616:AL616,"=50")</f>
        <v>0</v>
      </c>
    </row>
    <row r="617" spans="1:41">
      <c r="A617">
        <v>117</v>
      </c>
      <c r="B617" s="40" t="str">
        <f>VLOOKUP($A617,id!$C:$H,6,0)</f>
        <v>Bożek Jerzy</v>
      </c>
      <c r="C617" s="40">
        <f>VLOOKUP($A617,id!$C:$H,4,0)</f>
        <v>0</v>
      </c>
      <c r="D617" s="2">
        <f>IF(E616=E617,D616,ROW(B615))</f>
        <v>615</v>
      </c>
      <c r="E617" s="11">
        <f>LARGE(F617:Y617,1)+LARGE(F617:Y617,2)+IFERROR(LARGE(F617:Y617,3),0)+IFERROR(LARGE(F617:Y617,4),0)+IFERROR(LARGE(F617:Y617,5),0)+IFERROR(LARGE(F617:Y617,6),0)</f>
        <v>6.2413404158718135</v>
      </c>
      <c r="F617" s="14"/>
      <c r="G617" s="14" t="str">
        <f>IFERROR(VLOOKUP($A617,'Złoto M'!AO:AU,7,0),"")</f>
        <v/>
      </c>
      <c r="H617" s="14" t="str">
        <f>IFERROR(VLOOKUP($A617,'H51 200 M'!$AL$6:$AS$99,7,0),"")</f>
        <v/>
      </c>
      <c r="I617" s="14" t="str">
        <f>IFERROR(VLOOKUP($A617,'Dymno M'!$BD$3:$BJ$49,7,0),"")</f>
        <v/>
      </c>
      <c r="J617" s="37" t="str">
        <f>IFERROR(VLOOKUP($A617,'X Kompas M'!$L$2:$R$29,7,0),"")</f>
        <v/>
      </c>
      <c r="K617" s="16" t="str">
        <f>IFERROR(VLOOKUP($A617,'Dukty M'!$BH$2:$BN$42,7,0),"")</f>
        <v/>
      </c>
      <c r="L617" s="14" t="str">
        <f>IFERROR(VLOOKUP($A617,'Tropy M'!$O$2:$U$49,7,0),"")</f>
        <v/>
      </c>
      <c r="M617" s="14" t="str">
        <f>IFERROR(VLOOKUP($A617,'Grassor TR300 M'!$CR$4:$CX$37,7,0),"")</f>
        <v/>
      </c>
      <c r="N617" s="14" t="str">
        <f>IFERROR(VLOOKUP($A617,'BO M'!$S$4:$Y$46,7,0),"")</f>
        <v/>
      </c>
      <c r="O617" s="14" t="str">
        <f>IFERROR(VLOOKUP($A617,'Szaga TR150 M'!$J$2:$P$22,7,0),"")</f>
        <v/>
      </c>
      <c r="P617" s="14" t="str">
        <f>IFERROR(VLOOKUP($A617,'Rajd Konwalii M'!$L$2:$R$48,7,0),"")</f>
        <v/>
      </c>
      <c r="Q617" s="14" t="str">
        <f>IFERROR(VLOOKUP($A617,'Korno M'!$BE$1:$BK$53,7,0),"")</f>
        <v/>
      </c>
      <c r="R617" s="14" t="str">
        <f>IFERROR(VLOOKUP($A617,'Abentojra M'!$J$1:$P$48,7,0),"")</f>
        <v/>
      </c>
      <c r="S617" s="14" t="str">
        <f>IFERROR(VLOOKUP($A617,'Mordownik M'!$P$5:$V$54,7,0),"")</f>
        <v/>
      </c>
      <c r="T617" s="14" t="str">
        <f>IFERROR(VLOOKUP($A617,'XI Kompas M'!$M$1:$S$35,7,0),"")</f>
        <v/>
      </c>
      <c r="U617" s="14" t="str">
        <f>IFERROR(VLOOKUP($A617,'H52 200 M'!$AL$6:$AR$102,7,0),"")</f>
        <v/>
      </c>
      <c r="V617" s="14" t="str">
        <f>IFERROR(VLOOKUP($A617,'XII Szago M'!$AH$2:$AN$67,7,0),"")</f>
        <v/>
      </c>
      <c r="W617" s="14" t="str">
        <f>IFERROR(VLOOKUP($A617,'Masakra TR200 M'!$AN$5:$AT$34,7,0),"")</f>
        <v/>
      </c>
      <c r="X617" s="10">
        <f>IFERROR(LARGE(Z617:AL617,1),0)+IFERROR(LARGE(Z617:AL617,2),0)</f>
        <v>6.2413404158718135</v>
      </c>
      <c r="Y617" s="10">
        <f>IFERROR(LARGE(Z617:AL617,3),0)+IFERROR(LARGE(Z617:AL617,4),0)</f>
        <v>0</v>
      </c>
      <c r="Z617" s="14" t="str">
        <f>IFERROR(VLOOKUP(A617,'Wiosenne 360 M'!$L$2:$R$18,7,0),"")</f>
        <v/>
      </c>
      <c r="AA617" s="36">
        <f>IFERROR(VLOOKUP(A617,'NMnO M'!$AX$5:$BD$43,7,0),"")</f>
        <v>6.2413404158718135</v>
      </c>
      <c r="AB617" s="36" t="str">
        <f>IFERROR(VLOOKUP(A617,'XI Szago M'!$J$3:$Q$50,7,0),"")</f>
        <v/>
      </c>
      <c r="AC617" s="14" t="str">
        <f>IFERROR(VLOOKUP($A617,'H51 100 M'!$AC$6:$AJ$153,7,0),"")</f>
        <v/>
      </c>
      <c r="AD617" s="14" t="str">
        <f>IFERROR(VLOOKUP($A617,'Harce M'!$K$6:$Q$26,7,0),"")</f>
        <v/>
      </c>
      <c r="AE617" s="14" t="str">
        <f>IFERROR(VLOOKUP($A617,'Grassor TR150 M'!$BL$4:$BR$10,7,0),"")</f>
        <v/>
      </c>
      <c r="AF617" s="36" t="str">
        <f>IFERROR(VLOOKUP($A617,'Pazur M'!$P$3:$V$29,7,0),"")</f>
        <v/>
      </c>
      <c r="AG617" s="14" t="str">
        <f>IFERROR(VLOOKUP($A617,'Szaga TR100 M'!$J$2:$P$25,7,0),"")</f>
        <v/>
      </c>
      <c r="AH617" s="36" t="str">
        <f>IFERROR(VLOOKUP($A617,'Odyseja M'!$G$2:$M$15,7,0),"")</f>
        <v/>
      </c>
      <c r="AI617" s="36" t="str">
        <f>IFERROR(VLOOKUP($A617,'Trudy M'!$K$2:$Q$18,7,0),"")</f>
        <v/>
      </c>
      <c r="AJ617" s="14" t="str">
        <f>IFERROR(VLOOKUP($A617,'H52 100 M'!$AC$6:$AI$201,7,0),"")</f>
        <v/>
      </c>
      <c r="AK617" s="14" t="str">
        <f>IFERROR(VLOOKUP($A617,'Azymut Orient M'!$O$2:$U$23,7,0),"")</f>
        <v/>
      </c>
      <c r="AL617" s="14" t="str">
        <f>IFERROR(VLOOKUP($A617,'Masakra TR100 M'!$AB$5:$AH$14,7,0),"")</f>
        <v/>
      </c>
      <c r="AM617" s="501">
        <f>MIN(COUNT(F617:W617)+MIN(COUNT(Z617:AL617)/2,2),6)</f>
        <v>0.5</v>
      </c>
      <c r="AN617" s="15">
        <f>COUNTIF(F617:W617,"=100")</f>
        <v>0</v>
      </c>
      <c r="AO617" s="15">
        <f>COUNTIF(Z617:AL617,"=50")</f>
        <v>0</v>
      </c>
    </row>
    <row r="618" spans="1:41">
      <c r="A618">
        <v>336</v>
      </c>
      <c r="B618" s="40" t="str">
        <f>VLOOKUP($A618,id!$C:$H,6,0)</f>
        <v>Lipiński Michał</v>
      </c>
      <c r="C618" s="40" t="str">
        <f>VLOOKUP($A618,id!$C:$H,4,0)</f>
        <v>Hop, Siup, Bęc !!!</v>
      </c>
      <c r="D618" s="2">
        <f>IF(E617=E618,D617,ROW(B616))</f>
        <v>616</v>
      </c>
      <c r="E618" s="11">
        <f>LARGE(F618:Y618,1)+LARGE(F618:Y618,2)+IFERROR(LARGE(F618:Y618,3),0)+IFERROR(LARGE(F618:Y618,4),0)+IFERROR(LARGE(F618:Y618,5),0)+IFERROR(LARGE(F618:Y618,6),0)</f>
        <v>5.8584391491531553</v>
      </c>
      <c r="F618" s="14"/>
      <c r="G618" s="14" t="str">
        <f>IFERROR(VLOOKUP($A618,'Złoto M'!AO:AU,7,0),"")</f>
        <v/>
      </c>
      <c r="H618" s="14" t="str">
        <f>IFERROR(VLOOKUP($A618,'H51 200 M'!$AL$6:$AS$99,7,0),"")</f>
        <v/>
      </c>
      <c r="I618" s="14" t="str">
        <f>IFERROR(VLOOKUP($A618,'Dymno M'!$BD$3:$BJ$49,7,0),"")</f>
        <v/>
      </c>
      <c r="J618" s="37" t="str">
        <f>IFERROR(VLOOKUP($A618,'X Kompas M'!$L$2:$R$29,7,0),"")</f>
        <v/>
      </c>
      <c r="K618" s="16" t="str">
        <f>IFERROR(VLOOKUP($A618,'Dukty M'!$BH$2:$BN$42,7,0),"")</f>
        <v/>
      </c>
      <c r="L618" s="14" t="str">
        <f>IFERROR(VLOOKUP($A618,'Tropy M'!$O$2:$U$49,7,0),"")</f>
        <v/>
      </c>
      <c r="M618" s="14" t="str">
        <f>IFERROR(VLOOKUP($A618,'Grassor TR300 M'!$CR$4:$CX$37,7,0),"")</f>
        <v/>
      </c>
      <c r="N618" s="14" t="str">
        <f>IFERROR(VLOOKUP($A618,'BO M'!$S$4:$Y$46,7,0),"")</f>
        <v/>
      </c>
      <c r="O618" s="14" t="str">
        <f>IFERROR(VLOOKUP($A618,'Szaga TR150 M'!$J$2:$P$22,7,0),"")</f>
        <v/>
      </c>
      <c r="P618" s="14" t="str">
        <f>IFERROR(VLOOKUP($A618,'Rajd Konwalii M'!$L$2:$R$48,7,0),"")</f>
        <v/>
      </c>
      <c r="Q618" s="14" t="str">
        <f>IFERROR(VLOOKUP($A618,'Korno M'!$BE$1:$BK$53,7,0),"")</f>
        <v/>
      </c>
      <c r="R618" s="14" t="str">
        <f>IFERROR(VLOOKUP($A618,'Abentojra M'!$J$1:$P$48,7,0),"")</f>
        <v/>
      </c>
      <c r="S618" s="14" t="str">
        <f>IFERROR(VLOOKUP($A618,'Mordownik M'!$P$5:$V$54,7,0),"")</f>
        <v/>
      </c>
      <c r="T618" s="14" t="str">
        <f>IFERROR(VLOOKUP($A618,'XI Kompas M'!$M$1:$S$35,7,0),"")</f>
        <v/>
      </c>
      <c r="U618" s="14" t="str">
        <f>IFERROR(VLOOKUP($A618,'H52 200 M'!$AL$6:$AR$102,7,0),"")</f>
        <v/>
      </c>
      <c r="V618" s="14" t="str">
        <f>IFERROR(VLOOKUP($A618,'XII Szago M'!$AH$2:$AN$67,7,0),"")</f>
        <v/>
      </c>
      <c r="W618" s="14" t="str">
        <f>IFERROR(VLOOKUP($A618,'Masakra TR200 M'!$AN$5:$AT$34,7,0),"")</f>
        <v/>
      </c>
      <c r="X618" s="10">
        <f>IFERROR(LARGE(Z618:AL618,1),0)+IFERROR(LARGE(Z618:AL618,2),0)</f>
        <v>5.8584391491531553</v>
      </c>
      <c r="Y618" s="10">
        <f>IFERROR(LARGE(Z618:AL618,3),0)+IFERROR(LARGE(Z618:AL618,4),0)</f>
        <v>0</v>
      </c>
      <c r="Z618" s="14" t="str">
        <f>IFERROR(VLOOKUP(A618,'Wiosenne 360 M'!$L$2:$R$18,7,0),"")</f>
        <v/>
      </c>
      <c r="AA618" s="36"/>
      <c r="AB618" s="36"/>
      <c r="AC618" s="14">
        <f>IFERROR(VLOOKUP($A618,'H51 100 M'!$AC$6:$AJ$153,7,0),"")</f>
        <v>5.8584391491531553</v>
      </c>
      <c r="AD618" s="14" t="str">
        <f>IFERROR(VLOOKUP($A618,'Harce M'!$K$6:$Q$26,7,0),"")</f>
        <v/>
      </c>
      <c r="AE618" s="14" t="str">
        <f>IFERROR(VLOOKUP($A618,'Grassor TR150 M'!$BL$4:$BR$10,7,0),"")</f>
        <v/>
      </c>
      <c r="AF618" s="36" t="str">
        <f>IFERROR(VLOOKUP($A618,'Pazur M'!$P$3:$V$29,7,0),"")</f>
        <v/>
      </c>
      <c r="AG618" s="14" t="str">
        <f>IFERROR(VLOOKUP($A618,'Szaga TR100 M'!$J$2:$P$25,7,0),"")</f>
        <v/>
      </c>
      <c r="AH618" s="36" t="str">
        <f>IFERROR(VLOOKUP($A618,'Odyseja M'!$G$2:$M$15,7,0),"")</f>
        <v/>
      </c>
      <c r="AI618" s="36" t="str">
        <f>IFERROR(VLOOKUP($A618,'Trudy M'!$K$2:$Q$18,7,0),"")</f>
        <v/>
      </c>
      <c r="AJ618" s="14" t="str">
        <f>IFERROR(VLOOKUP($A618,'H52 100 M'!$AC$6:$AI$201,7,0),"")</f>
        <v/>
      </c>
      <c r="AK618" s="14" t="str">
        <f>IFERROR(VLOOKUP($A618,'Azymut Orient M'!$O$2:$U$23,7,0),"")</f>
        <v/>
      </c>
      <c r="AL618" s="14" t="str">
        <f>IFERROR(VLOOKUP($A618,'Masakra TR100 M'!$AB$5:$AH$14,7,0),"")</f>
        <v/>
      </c>
      <c r="AM618" s="501">
        <f>MIN(COUNT(F618:W618)+MIN(COUNT(Z618:AL618)/2,2),6)</f>
        <v>0.5</v>
      </c>
      <c r="AN618" s="15">
        <f>COUNTIF(F618:W618,"=100")</f>
        <v>0</v>
      </c>
      <c r="AO618" s="15">
        <f>COUNTIF(Z618:AL618,"=50")</f>
        <v>0</v>
      </c>
    </row>
    <row r="619" spans="1:41">
      <c r="A619">
        <v>337</v>
      </c>
      <c r="B619" s="40" t="str">
        <f>VLOOKUP($A619,id!$C:$H,6,0)</f>
        <v>Wernik Michał</v>
      </c>
      <c r="C619" s="40">
        <f>VLOOKUP($A619,id!$C:$H,4,0)</f>
        <v>0</v>
      </c>
      <c r="D619" s="2">
        <f>IF(E618=E619,D618,ROW(B617))</f>
        <v>617</v>
      </c>
      <c r="E619" s="11">
        <f>LARGE(F619:Y619,1)+LARGE(F619:Y619,2)+IFERROR(LARGE(F619:Y619,3),0)+IFERROR(LARGE(F619:Y619,4),0)+IFERROR(LARGE(F619:Y619,5),0)+IFERROR(LARGE(F619:Y619,6),0)</f>
        <v>5.8549033126240548</v>
      </c>
      <c r="F619" s="14"/>
      <c r="G619" s="14" t="str">
        <f>IFERROR(VLOOKUP($A619,'Złoto M'!AO:AU,7,0),"")</f>
        <v/>
      </c>
      <c r="H619" s="14" t="str">
        <f>IFERROR(VLOOKUP($A619,'H51 200 M'!$AL$6:$AS$99,7,0),"")</f>
        <v/>
      </c>
      <c r="I619" s="14" t="str">
        <f>IFERROR(VLOOKUP($A619,'Dymno M'!$BD$3:$BJ$49,7,0),"")</f>
        <v/>
      </c>
      <c r="J619" s="37" t="str">
        <f>IFERROR(VLOOKUP($A619,'X Kompas M'!$L$2:$R$29,7,0),"")</f>
        <v/>
      </c>
      <c r="K619" s="16" t="str">
        <f>IFERROR(VLOOKUP($A619,'Dukty M'!$BH$2:$BN$42,7,0),"")</f>
        <v/>
      </c>
      <c r="L619" s="14" t="str">
        <f>IFERROR(VLOOKUP($A619,'Tropy M'!$O$2:$U$49,7,0),"")</f>
        <v/>
      </c>
      <c r="M619" s="14" t="str">
        <f>IFERROR(VLOOKUP($A619,'Grassor TR300 M'!$CR$4:$CX$37,7,0),"")</f>
        <v/>
      </c>
      <c r="N619" s="14" t="str">
        <f>IFERROR(VLOOKUP($A619,'BO M'!$S$4:$Y$46,7,0),"")</f>
        <v/>
      </c>
      <c r="O619" s="14" t="str">
        <f>IFERROR(VLOOKUP($A619,'Szaga TR150 M'!$J$2:$P$22,7,0),"")</f>
        <v/>
      </c>
      <c r="P619" s="14" t="str">
        <f>IFERROR(VLOOKUP($A619,'Rajd Konwalii M'!$L$2:$R$48,7,0),"")</f>
        <v/>
      </c>
      <c r="Q619" s="14" t="str">
        <f>IFERROR(VLOOKUP($A619,'Korno M'!$BE$1:$BK$53,7,0),"")</f>
        <v/>
      </c>
      <c r="R619" s="14" t="str">
        <f>IFERROR(VLOOKUP($A619,'Abentojra M'!$J$1:$P$48,7,0),"")</f>
        <v/>
      </c>
      <c r="S619" s="14" t="str">
        <f>IFERROR(VLOOKUP($A619,'Mordownik M'!$P$5:$V$54,7,0),"")</f>
        <v/>
      </c>
      <c r="T619" s="14" t="str">
        <f>IFERROR(VLOOKUP($A619,'XI Kompas M'!$M$1:$S$35,7,0),"")</f>
        <v/>
      </c>
      <c r="U619" s="14" t="str">
        <f>IFERROR(VLOOKUP($A619,'H52 200 M'!$AL$6:$AR$102,7,0),"")</f>
        <v/>
      </c>
      <c r="V619" s="14" t="str">
        <f>IFERROR(VLOOKUP($A619,'XII Szago M'!$AH$2:$AN$67,7,0),"")</f>
        <v/>
      </c>
      <c r="W619" s="14" t="str">
        <f>IFERROR(VLOOKUP($A619,'Masakra TR200 M'!$AN$5:$AT$34,7,0),"")</f>
        <v/>
      </c>
      <c r="X619" s="10">
        <f>IFERROR(LARGE(Z619:AL619,1),0)+IFERROR(LARGE(Z619:AL619,2),0)</f>
        <v>5.8549033126240548</v>
      </c>
      <c r="Y619" s="10">
        <f>IFERROR(LARGE(Z619:AL619,3),0)+IFERROR(LARGE(Z619:AL619,4),0)</f>
        <v>0</v>
      </c>
      <c r="Z619" s="14" t="str">
        <f>IFERROR(VLOOKUP(A619,'Wiosenne 360 M'!$L$2:$R$18,7,0),"")</f>
        <v/>
      </c>
      <c r="AA619" s="36"/>
      <c r="AB619" s="36"/>
      <c r="AC619" s="14">
        <f>IFERROR(VLOOKUP($A619,'H51 100 M'!$AC$6:$AJ$153,7,0),"")</f>
        <v>5.8549033126240548</v>
      </c>
      <c r="AD619" s="14" t="str">
        <f>IFERROR(VLOOKUP($A619,'Harce M'!$K$6:$Q$26,7,0),"")</f>
        <v/>
      </c>
      <c r="AE619" s="14" t="str">
        <f>IFERROR(VLOOKUP($A619,'Grassor TR150 M'!$BL$4:$BR$10,7,0),"")</f>
        <v/>
      </c>
      <c r="AF619" s="36" t="str">
        <f>IFERROR(VLOOKUP($A619,'Pazur M'!$P$3:$V$29,7,0),"")</f>
        <v/>
      </c>
      <c r="AG619" s="14" t="str">
        <f>IFERROR(VLOOKUP($A619,'Szaga TR100 M'!$J$2:$P$25,7,0),"")</f>
        <v/>
      </c>
      <c r="AH619" s="36" t="str">
        <f>IFERROR(VLOOKUP($A619,'Odyseja M'!$G$2:$M$15,7,0),"")</f>
        <v/>
      </c>
      <c r="AI619" s="36" t="str">
        <f>IFERROR(VLOOKUP($A619,'Trudy M'!$K$2:$Q$18,7,0),"")</f>
        <v/>
      </c>
      <c r="AJ619" s="14" t="str">
        <f>IFERROR(VLOOKUP($A619,'H52 100 M'!$AC$6:$AI$201,7,0),"")</f>
        <v/>
      </c>
      <c r="AK619" s="14" t="str">
        <f>IFERROR(VLOOKUP($A619,'Azymut Orient M'!$O$2:$U$23,7,0),"")</f>
        <v/>
      </c>
      <c r="AL619" s="14" t="str">
        <f>IFERROR(VLOOKUP($A619,'Masakra TR100 M'!$AB$5:$AH$14,7,0),"")</f>
        <v/>
      </c>
      <c r="AM619" s="501">
        <f>MIN(COUNT(F619:W619)+MIN(COUNT(Z619:AL619)/2,2),6)</f>
        <v>0.5</v>
      </c>
      <c r="AN619" s="15">
        <f>COUNTIF(F619:W619,"=100")</f>
        <v>0</v>
      </c>
      <c r="AO619" s="15">
        <f>COUNTIF(Z619:AL619,"=50")</f>
        <v>0</v>
      </c>
    </row>
    <row r="620" spans="1:41">
      <c r="A620">
        <v>716</v>
      </c>
      <c r="B620" s="40" t="str">
        <f>VLOOKUP($A620,id!$C:$H,6,0)</f>
        <v>Czubalski Andrzej</v>
      </c>
      <c r="C620" s="40" t="str">
        <f>VLOOKUP($A620,id!$C:$H,4,0)</f>
        <v>CST</v>
      </c>
      <c r="D620" s="2">
        <f>IF(E619=E620,D619,ROW(B618))</f>
        <v>618</v>
      </c>
      <c r="E620" s="11">
        <f>LARGE(F620:Y620,1)+LARGE(F620:Y620,2)+IFERROR(LARGE(F620:Y620,3),0)+IFERROR(LARGE(F620:Y620,4),0)+IFERROR(LARGE(F620:Y620,5),0)+IFERROR(LARGE(F620:Y620,6),0)</f>
        <v>5.5551585838885549</v>
      </c>
      <c r="F620" s="14"/>
      <c r="G620" s="14"/>
      <c r="H620" s="14"/>
      <c r="I620" s="14"/>
      <c r="J620" s="37"/>
      <c r="K620" s="16"/>
      <c r="L620" s="14"/>
      <c r="M620" s="14"/>
      <c r="N620" s="14"/>
      <c r="O620" s="14"/>
      <c r="P620" s="14"/>
      <c r="Q620" s="14"/>
      <c r="R620" s="14"/>
      <c r="S620" s="14"/>
      <c r="T620" s="14"/>
      <c r="U620" s="14" t="str">
        <f>IFERROR(VLOOKUP($A620,'H52 200 M'!$AL$6:$AR$102,7,0),"")</f>
        <v/>
      </c>
      <c r="V620" s="14" t="str">
        <f>IFERROR(VLOOKUP($A620,'XII Szago M'!$AH$2:$AN$67,7,0),"")</f>
        <v/>
      </c>
      <c r="W620" s="14" t="str">
        <f>IFERROR(VLOOKUP($A620,'Masakra TR200 M'!$AN$5:$AT$34,7,0),"")</f>
        <v/>
      </c>
      <c r="X620" s="10">
        <f>IFERROR(LARGE(Z620:AL620,1),0)+IFERROR(LARGE(Z620:AL620,2),0)</f>
        <v>5.5551585838885549</v>
      </c>
      <c r="Y620" s="10">
        <f>IFERROR(LARGE(Z620:AL620,3),0)+IFERROR(LARGE(Z620:AL620,4),0)</f>
        <v>0</v>
      </c>
      <c r="Z620" s="14"/>
      <c r="AA620" s="36"/>
      <c r="AB620" s="36"/>
      <c r="AC620" s="14"/>
      <c r="AD620" s="14"/>
      <c r="AE620" s="14"/>
      <c r="AF620" s="36"/>
      <c r="AG620" s="14"/>
      <c r="AH620" s="36"/>
      <c r="AI620" s="36"/>
      <c r="AJ620" s="14">
        <f>IFERROR(VLOOKUP($A620,'H52 100 M'!$AC$6:$AI$201,7,0),"")</f>
        <v>5.5551585838885549</v>
      </c>
      <c r="AK620" s="14" t="str">
        <f>IFERROR(VLOOKUP($A620,'Azymut Orient M'!$O$2:$U$23,7,0),"")</f>
        <v/>
      </c>
      <c r="AL620" s="14" t="str">
        <f>IFERROR(VLOOKUP($A620,'Masakra TR100 M'!$AB$5:$AH$14,7,0),"")</f>
        <v/>
      </c>
      <c r="AM620" s="501">
        <f>MIN(COUNT(F620:W620)+MIN(COUNT(Z620:AL620)/2,2),6)</f>
        <v>0.5</v>
      </c>
      <c r="AN620" s="15">
        <f>COUNTIF(F620:W620,"=100")</f>
        <v>0</v>
      </c>
      <c r="AO620" s="15">
        <f>COUNTIF(Z620:AL620,"=50")</f>
        <v>0</v>
      </c>
    </row>
    <row r="621" spans="1:41">
      <c r="A621">
        <v>717</v>
      </c>
      <c r="B621" s="40" t="str">
        <f>VLOOKUP($A621,id!$C:$H,6,0)</f>
        <v>Czubalski Rafał</v>
      </c>
      <c r="C621" s="40">
        <f>VLOOKUP($A621,id!$C:$H,4,0)</f>
        <v>0</v>
      </c>
      <c r="D621" s="2">
        <f>IF(E620=E621,D620,ROW(B619))</f>
        <v>619</v>
      </c>
      <c r="E621" s="11">
        <f>LARGE(F621:Y621,1)+LARGE(F621:Y621,2)+IFERROR(LARGE(F621:Y621,3),0)+IFERROR(LARGE(F621:Y621,4),0)+IFERROR(LARGE(F621:Y621,5),0)+IFERROR(LARGE(F621:Y621,6),0)</f>
        <v>5.5544091274368848</v>
      </c>
      <c r="F621" s="14"/>
      <c r="G621" s="14"/>
      <c r="H621" s="14"/>
      <c r="I621" s="14"/>
      <c r="J621" s="37"/>
      <c r="K621" s="16"/>
      <c r="L621" s="14"/>
      <c r="M621" s="14"/>
      <c r="N621" s="14"/>
      <c r="O621" s="14"/>
      <c r="P621" s="14"/>
      <c r="Q621" s="14"/>
      <c r="R621" s="14"/>
      <c r="S621" s="14"/>
      <c r="T621" s="14"/>
      <c r="U621" s="14" t="str">
        <f>IFERROR(VLOOKUP($A621,'H52 200 M'!$AL$6:$AR$102,7,0),"")</f>
        <v/>
      </c>
      <c r="V621" s="14" t="str">
        <f>IFERROR(VLOOKUP($A621,'XII Szago M'!$AH$2:$AN$67,7,0),"")</f>
        <v/>
      </c>
      <c r="W621" s="14" t="str">
        <f>IFERROR(VLOOKUP($A621,'Masakra TR200 M'!$AN$5:$AT$34,7,0),"")</f>
        <v/>
      </c>
      <c r="X621" s="10">
        <f>IFERROR(LARGE(Z621:AL621,1),0)+IFERROR(LARGE(Z621:AL621,2),0)</f>
        <v>5.5544091274368848</v>
      </c>
      <c r="Y621" s="10">
        <f>IFERROR(LARGE(Z621:AL621,3),0)+IFERROR(LARGE(Z621:AL621,4),0)</f>
        <v>0</v>
      </c>
      <c r="Z621" s="14"/>
      <c r="AA621" s="36"/>
      <c r="AB621" s="36"/>
      <c r="AC621" s="14"/>
      <c r="AD621" s="14"/>
      <c r="AE621" s="14"/>
      <c r="AF621" s="36"/>
      <c r="AG621" s="14"/>
      <c r="AH621" s="36"/>
      <c r="AI621" s="36"/>
      <c r="AJ621" s="14">
        <f>IFERROR(VLOOKUP($A621,'H52 100 M'!$AC$6:$AI$201,7,0),"")</f>
        <v>5.5544091274368848</v>
      </c>
      <c r="AK621" s="14" t="str">
        <f>IFERROR(VLOOKUP($A621,'Azymut Orient M'!$O$2:$U$23,7,0),"")</f>
        <v/>
      </c>
      <c r="AL621" s="14" t="str">
        <f>IFERROR(VLOOKUP($A621,'Masakra TR100 M'!$AB$5:$AH$14,7,0),"")</f>
        <v/>
      </c>
      <c r="AM621" s="501">
        <f>MIN(COUNT(F621:W621)+MIN(COUNT(Z621:AL621)/2,2),6)</f>
        <v>0.5</v>
      </c>
      <c r="AN621" s="15">
        <f>COUNTIF(F621:W621,"=100")</f>
        <v>0</v>
      </c>
      <c r="AO621" s="15">
        <f>COUNTIF(Z621:AL621,"=50")</f>
        <v>0</v>
      </c>
    </row>
    <row r="622" spans="1:41">
      <c r="A622">
        <v>338</v>
      </c>
      <c r="B622" s="40" t="str">
        <f>VLOOKUP($A622,id!$C:$H,6,0)</f>
        <v>Sienkiewicz Daniel</v>
      </c>
      <c r="C622" s="40">
        <f>VLOOKUP($A622,id!$C:$H,4,0)</f>
        <v>0</v>
      </c>
      <c r="D622" s="2">
        <f>IF(E621=E622,D621,ROW(B620))</f>
        <v>620</v>
      </c>
      <c r="E622" s="11">
        <f>LARGE(F622:Y622,1)+LARGE(F622:Y622,2)+IFERROR(LARGE(F622:Y622,3),0)+IFERROR(LARGE(F622:Y622,4),0)+IFERROR(LARGE(F622:Y622,5),0)+IFERROR(LARGE(F622:Y622,6),0)</f>
        <v>4.991589863890133</v>
      </c>
      <c r="F622" s="14"/>
      <c r="G622" s="14" t="str">
        <f>IFERROR(VLOOKUP($A622,'Złoto M'!AO:AU,7,0),"")</f>
        <v/>
      </c>
      <c r="H622" s="14" t="str">
        <f>IFERROR(VLOOKUP($A622,'H51 200 M'!$AL$6:$AS$99,7,0),"")</f>
        <v/>
      </c>
      <c r="I622" s="14" t="str">
        <f>IFERROR(VLOOKUP($A622,'Dymno M'!$BD$3:$BJ$49,7,0),"")</f>
        <v/>
      </c>
      <c r="J622" s="37" t="str">
        <f>IFERROR(VLOOKUP($A622,'X Kompas M'!$L$2:$R$29,7,0),"")</f>
        <v/>
      </c>
      <c r="K622" s="16" t="str">
        <f>IFERROR(VLOOKUP($A622,'Dukty M'!$BH$2:$BN$42,7,0),"")</f>
        <v/>
      </c>
      <c r="L622" s="14" t="str">
        <f>IFERROR(VLOOKUP($A622,'Tropy M'!$O$2:$U$49,7,0),"")</f>
        <v/>
      </c>
      <c r="M622" s="14" t="str">
        <f>IFERROR(VLOOKUP($A622,'Grassor TR300 M'!$CR$4:$CX$37,7,0),"")</f>
        <v/>
      </c>
      <c r="N622" s="14" t="str">
        <f>IFERROR(VLOOKUP($A622,'BO M'!$S$4:$Y$46,7,0),"")</f>
        <v/>
      </c>
      <c r="O622" s="14" t="str">
        <f>IFERROR(VLOOKUP($A622,'Szaga TR150 M'!$J$2:$P$22,7,0),"")</f>
        <v/>
      </c>
      <c r="P622" s="14" t="str">
        <f>IFERROR(VLOOKUP($A622,'Rajd Konwalii M'!$L$2:$R$48,7,0),"")</f>
        <v/>
      </c>
      <c r="Q622" s="14" t="str">
        <f>IFERROR(VLOOKUP($A622,'Korno M'!$BE$1:$BK$53,7,0),"")</f>
        <v/>
      </c>
      <c r="R622" s="14" t="str">
        <f>IFERROR(VLOOKUP($A622,'Abentojra M'!$J$1:$P$48,7,0),"")</f>
        <v/>
      </c>
      <c r="S622" s="14" t="str">
        <f>IFERROR(VLOOKUP($A622,'Mordownik M'!$P$5:$V$54,7,0),"")</f>
        <v/>
      </c>
      <c r="T622" s="14" t="str">
        <f>IFERROR(VLOOKUP($A622,'XI Kompas M'!$M$1:$S$35,7,0),"")</f>
        <v/>
      </c>
      <c r="U622" s="14" t="str">
        <f>IFERROR(VLOOKUP($A622,'H52 200 M'!$AL$6:$AR$102,7,0),"")</f>
        <v/>
      </c>
      <c r="V622" s="14" t="str">
        <f>IFERROR(VLOOKUP($A622,'XII Szago M'!$AH$2:$AN$67,7,0),"")</f>
        <v/>
      </c>
      <c r="W622" s="14" t="str">
        <f>IFERROR(VLOOKUP($A622,'Masakra TR200 M'!$AN$5:$AT$34,7,0),"")</f>
        <v/>
      </c>
      <c r="X622" s="10">
        <f>IFERROR(LARGE(Z622:AL622,1),0)+IFERROR(LARGE(Z622:AL622,2),0)</f>
        <v>4.991589863890133</v>
      </c>
      <c r="Y622" s="10">
        <f>IFERROR(LARGE(Z622:AL622,3),0)+IFERROR(LARGE(Z622:AL622,4),0)</f>
        <v>0</v>
      </c>
      <c r="Z622" s="14" t="str">
        <f>IFERROR(VLOOKUP(A622,'Wiosenne 360 M'!$L$2:$R$18,7,0),"")</f>
        <v/>
      </c>
      <c r="AA622" s="36"/>
      <c r="AB622" s="36"/>
      <c r="AC622" s="14">
        <f>IFERROR(VLOOKUP($A622,'H51 100 M'!$AC$6:$AJ$153,7,0),"")</f>
        <v>4.991589863890133</v>
      </c>
      <c r="AD622" s="14" t="str">
        <f>IFERROR(VLOOKUP($A622,'Harce M'!$K$6:$Q$26,7,0),"")</f>
        <v/>
      </c>
      <c r="AE622" s="14" t="str">
        <f>IFERROR(VLOOKUP($A622,'Grassor TR150 M'!$BL$4:$BR$10,7,0),"")</f>
        <v/>
      </c>
      <c r="AF622" s="36" t="str">
        <f>IFERROR(VLOOKUP($A622,'Pazur M'!$P$3:$V$29,7,0),"")</f>
        <v/>
      </c>
      <c r="AG622" s="14" t="str">
        <f>IFERROR(VLOOKUP($A622,'Szaga TR100 M'!$J$2:$P$25,7,0),"")</f>
        <v/>
      </c>
      <c r="AH622" s="36" t="str">
        <f>IFERROR(VLOOKUP($A622,'Odyseja M'!$G$2:$M$15,7,0),"")</f>
        <v/>
      </c>
      <c r="AI622" s="36" t="str">
        <f>IFERROR(VLOOKUP($A622,'Trudy M'!$K$2:$Q$18,7,0),"")</f>
        <v/>
      </c>
      <c r="AJ622" s="14">
        <f>IFERROR(VLOOKUP($A622,'H52 100 M'!$AC$6:$AI$201,7,0),"")</f>
        <v>0</v>
      </c>
      <c r="AK622" s="14" t="str">
        <f>IFERROR(VLOOKUP($A622,'Azymut Orient M'!$O$2:$U$23,7,0),"")</f>
        <v/>
      </c>
      <c r="AL622" s="14" t="str">
        <f>IFERROR(VLOOKUP($A622,'Masakra TR100 M'!$AB$5:$AH$14,7,0),"")</f>
        <v/>
      </c>
      <c r="AM622" s="501">
        <f>MIN(COUNT(F622:W622)+MIN(COUNT(Z622:AL622)/2,2),6)</f>
        <v>1</v>
      </c>
      <c r="AN622" s="15">
        <f>COUNTIF(F622:W622,"=100")</f>
        <v>0</v>
      </c>
      <c r="AO622" s="15">
        <f>COUNTIF(Z622:AL622,"=50")</f>
        <v>0</v>
      </c>
    </row>
    <row r="623" spans="1:41">
      <c r="A623">
        <v>339</v>
      </c>
      <c r="B623" s="40" t="str">
        <f>VLOOKUP($A623,id!$C:$H,6,0)</f>
        <v>Mazur Mariusz</v>
      </c>
      <c r="C623" s="40">
        <f>VLOOKUP($A623,id!$C:$H,4,0)</f>
        <v>0</v>
      </c>
      <c r="D623" s="2">
        <f>IF(E622=E623,D622,ROW(B621))</f>
        <v>621</v>
      </c>
      <c r="E623" s="11">
        <f>LARGE(F623:Y623,1)+LARGE(F623:Y623,2)+IFERROR(LARGE(F623:Y623,3),0)+IFERROR(LARGE(F623:Y623,4),0)+IFERROR(LARGE(F623:Y623,5),0)+IFERROR(LARGE(F623:Y623,6),0)</f>
        <v>4.7745642176340404</v>
      </c>
      <c r="F623" s="14"/>
      <c r="G623" s="14" t="str">
        <f>IFERROR(VLOOKUP($A623,'Złoto M'!AO:AU,7,0),"")</f>
        <v/>
      </c>
      <c r="H623" s="14" t="str">
        <f>IFERROR(VLOOKUP($A623,'H51 200 M'!$AL$6:$AS$99,7,0),"")</f>
        <v/>
      </c>
      <c r="I623" s="14" t="str">
        <f>IFERROR(VLOOKUP($A623,'Dymno M'!$BD$3:$BJ$49,7,0),"")</f>
        <v/>
      </c>
      <c r="J623" s="37" t="str">
        <f>IFERROR(VLOOKUP($A623,'X Kompas M'!$L$2:$R$29,7,0),"")</f>
        <v/>
      </c>
      <c r="K623" s="16" t="str">
        <f>IFERROR(VLOOKUP($A623,'Dukty M'!$BH$2:$BN$42,7,0),"")</f>
        <v/>
      </c>
      <c r="L623" s="14" t="str">
        <f>IFERROR(VLOOKUP($A623,'Tropy M'!$O$2:$U$49,7,0),"")</f>
        <v/>
      </c>
      <c r="M623" s="14" t="str">
        <f>IFERROR(VLOOKUP($A623,'Grassor TR300 M'!$CR$4:$CX$37,7,0),"")</f>
        <v/>
      </c>
      <c r="N623" s="14" t="str">
        <f>IFERROR(VLOOKUP($A623,'BO M'!$S$4:$Y$46,7,0),"")</f>
        <v/>
      </c>
      <c r="O623" s="14" t="str">
        <f>IFERROR(VLOOKUP($A623,'Szaga TR150 M'!$J$2:$P$22,7,0),"")</f>
        <v/>
      </c>
      <c r="P623" s="14" t="str">
        <f>IFERROR(VLOOKUP($A623,'Rajd Konwalii M'!$L$2:$R$48,7,0),"")</f>
        <v/>
      </c>
      <c r="Q623" s="14" t="str">
        <f>IFERROR(VLOOKUP($A623,'Korno M'!$BE$1:$BK$53,7,0),"")</f>
        <v/>
      </c>
      <c r="R623" s="14" t="str">
        <f>IFERROR(VLOOKUP($A623,'Abentojra M'!$J$1:$P$48,7,0),"")</f>
        <v/>
      </c>
      <c r="S623" s="14" t="str">
        <f>IFERROR(VLOOKUP($A623,'Mordownik M'!$P$5:$V$54,7,0),"")</f>
        <v/>
      </c>
      <c r="T623" s="14" t="str">
        <f>IFERROR(VLOOKUP($A623,'XI Kompas M'!$M$1:$S$35,7,0),"")</f>
        <v/>
      </c>
      <c r="U623" s="14" t="str">
        <f>IFERROR(VLOOKUP($A623,'H52 200 M'!$AL$6:$AR$102,7,0),"")</f>
        <v/>
      </c>
      <c r="V623" s="14" t="str">
        <f>IFERROR(VLOOKUP($A623,'XII Szago M'!$AH$2:$AN$67,7,0),"")</f>
        <v/>
      </c>
      <c r="W623" s="14" t="str">
        <f>IFERROR(VLOOKUP($A623,'Masakra TR200 M'!$AN$5:$AT$34,7,0),"")</f>
        <v/>
      </c>
      <c r="X623" s="10">
        <f>IFERROR(LARGE(Z623:AL623,1),0)+IFERROR(LARGE(Z623:AL623,2),0)</f>
        <v>4.7745642176340404</v>
      </c>
      <c r="Y623" s="10">
        <f>IFERROR(LARGE(Z623:AL623,3),0)+IFERROR(LARGE(Z623:AL623,4),0)</f>
        <v>0</v>
      </c>
      <c r="Z623" s="14" t="str">
        <f>IFERROR(VLOOKUP(A623,'Wiosenne 360 M'!$L$2:$R$18,7,0),"")</f>
        <v/>
      </c>
      <c r="AA623" s="36"/>
      <c r="AB623" s="36"/>
      <c r="AC623" s="14">
        <f>IFERROR(VLOOKUP($A623,'H51 100 M'!$AC$6:$AJ$153,7,0),"")</f>
        <v>4.7745642176340404</v>
      </c>
      <c r="AD623" s="14" t="str">
        <f>IFERROR(VLOOKUP($A623,'Harce M'!$K$6:$Q$26,7,0),"")</f>
        <v/>
      </c>
      <c r="AE623" s="14" t="str">
        <f>IFERROR(VLOOKUP($A623,'Grassor TR150 M'!$BL$4:$BR$10,7,0),"")</f>
        <v/>
      </c>
      <c r="AF623" s="36" t="str">
        <f>IFERROR(VLOOKUP($A623,'Pazur M'!$P$3:$V$29,7,0),"")</f>
        <v/>
      </c>
      <c r="AG623" s="14" t="str">
        <f>IFERROR(VLOOKUP($A623,'Szaga TR100 M'!$J$2:$P$25,7,0),"")</f>
        <v/>
      </c>
      <c r="AH623" s="36" t="str">
        <f>IFERROR(VLOOKUP($A623,'Odyseja M'!$G$2:$M$15,7,0),"")</f>
        <v/>
      </c>
      <c r="AI623" s="36" t="str">
        <f>IFERROR(VLOOKUP($A623,'Trudy M'!$K$2:$Q$18,7,0),"")</f>
        <v/>
      </c>
      <c r="AJ623" s="14" t="str">
        <f>IFERROR(VLOOKUP($A623,'H52 100 M'!$AC$6:$AI$201,7,0),"")</f>
        <v/>
      </c>
      <c r="AK623" s="14" t="str">
        <f>IFERROR(VLOOKUP($A623,'Azymut Orient M'!$O$2:$U$23,7,0),"")</f>
        <v/>
      </c>
      <c r="AL623" s="14" t="str">
        <f>IFERROR(VLOOKUP($A623,'Masakra TR100 M'!$AB$5:$AH$14,7,0),"")</f>
        <v/>
      </c>
      <c r="AM623" s="501">
        <f>MIN(COUNT(F623:W623)+MIN(COUNT(Z623:AL623)/2,2),6)</f>
        <v>0.5</v>
      </c>
      <c r="AN623" s="15">
        <f>COUNTIF(F623:W623,"=100")</f>
        <v>0</v>
      </c>
      <c r="AO623" s="15">
        <f>COUNTIF(Z623:AL623,"=50")</f>
        <v>0</v>
      </c>
    </row>
    <row r="624" spans="1:41">
      <c r="A624">
        <v>718</v>
      </c>
      <c r="B624" s="40" t="str">
        <f>VLOOKUP($A624,id!$C:$H,6,0)</f>
        <v>Mechliński Mateusz</v>
      </c>
      <c r="C624" s="40">
        <f>VLOOKUP($A624,id!$C:$H,4,0)</f>
        <v>0</v>
      </c>
      <c r="D624" s="2">
        <f>IF(E623=E624,D623,ROW(B622))</f>
        <v>622</v>
      </c>
      <c r="E624" s="11">
        <f>LARGE(F624:Y624,1)+LARGE(F624:Y624,2)+IFERROR(LARGE(F624:Y624,3),0)+IFERROR(LARGE(F624:Y624,4),0)+IFERROR(LARGE(F624:Y624,5),0)+IFERROR(LARGE(F624:Y624,6),0)</f>
        <v>4.6286742728640702</v>
      </c>
      <c r="F624" s="14"/>
      <c r="G624" s="14"/>
      <c r="H624" s="14"/>
      <c r="I624" s="14"/>
      <c r="J624" s="37"/>
      <c r="K624" s="16"/>
      <c r="L624" s="14"/>
      <c r="M624" s="14"/>
      <c r="N624" s="14"/>
      <c r="O624" s="14"/>
      <c r="P624" s="14"/>
      <c r="Q624" s="14"/>
      <c r="R624" s="14"/>
      <c r="S624" s="14"/>
      <c r="T624" s="14"/>
      <c r="U624" s="14" t="str">
        <f>IFERROR(VLOOKUP($A624,'H52 200 M'!$AL$6:$AR$102,7,0),"")</f>
        <v/>
      </c>
      <c r="V624" s="14" t="str">
        <f>IFERROR(VLOOKUP($A624,'XII Szago M'!$AH$2:$AN$67,7,0),"")</f>
        <v/>
      </c>
      <c r="W624" s="14" t="str">
        <f>IFERROR(VLOOKUP($A624,'Masakra TR200 M'!$AN$5:$AT$34,7,0),"")</f>
        <v/>
      </c>
      <c r="X624" s="10">
        <f>IFERROR(LARGE(Z624:AL624,1),0)+IFERROR(LARGE(Z624:AL624,2),0)</f>
        <v>4.6286742728640702</v>
      </c>
      <c r="Y624" s="10">
        <f>IFERROR(LARGE(Z624:AL624,3),0)+IFERROR(LARGE(Z624:AL624,4),0)</f>
        <v>0</v>
      </c>
      <c r="Z624" s="14"/>
      <c r="AA624" s="36"/>
      <c r="AB624" s="36"/>
      <c r="AC624" s="14"/>
      <c r="AD624" s="14"/>
      <c r="AE624" s="14"/>
      <c r="AF624" s="36"/>
      <c r="AG624" s="14"/>
      <c r="AH624" s="36"/>
      <c r="AI624" s="36"/>
      <c r="AJ624" s="14">
        <f>IFERROR(VLOOKUP($A624,'H52 100 M'!$AC$6:$AI$201,7,0),"")</f>
        <v>4.6286742728640702</v>
      </c>
      <c r="AK624" s="14" t="str">
        <f>IFERROR(VLOOKUP($A624,'Azymut Orient M'!$O$2:$U$23,7,0),"")</f>
        <v/>
      </c>
      <c r="AL624" s="14" t="str">
        <f>IFERROR(VLOOKUP($A624,'Masakra TR100 M'!$AB$5:$AH$14,7,0),"")</f>
        <v/>
      </c>
      <c r="AM624" s="501">
        <f>MIN(COUNT(F624:W624)+MIN(COUNT(Z624:AL624)/2,2),6)</f>
        <v>0.5</v>
      </c>
      <c r="AN624" s="15">
        <f>COUNTIF(F624:W624,"=100")</f>
        <v>0</v>
      </c>
      <c r="AO624" s="15">
        <f>COUNTIF(Z624:AL624,"=50")</f>
        <v>0</v>
      </c>
    </row>
    <row r="625" spans="1:41">
      <c r="A625">
        <v>622</v>
      </c>
      <c r="B625" s="40" t="str">
        <f>VLOOKUP($A625,id!$C:$H,6,0)</f>
        <v>Kwiatkowski Krzysztof Mirosław</v>
      </c>
      <c r="C625" s="40" t="str">
        <f>VLOOKUP($A625,id!$C:$H,4,0)</f>
        <v>Nawigator</v>
      </c>
      <c r="D625" s="2">
        <f>IF(E624=E625,D624,ROW(B623))</f>
        <v>623</v>
      </c>
      <c r="E625" s="11">
        <f>LARGE(F625:Y625,1)+LARGE(F625:Y625,2)+IFERROR(LARGE(F625:Y625,3),0)+IFERROR(LARGE(F625:Y625,4),0)+IFERROR(LARGE(F625:Y625,5),0)+IFERROR(LARGE(F625:Y625,6),0)</f>
        <v>4.4929348904502096</v>
      </c>
      <c r="F625" s="14"/>
      <c r="G625" s="14"/>
      <c r="H625" s="14"/>
      <c r="I625" s="14"/>
      <c r="J625" s="37"/>
      <c r="K625" s="16"/>
      <c r="L625" s="14"/>
      <c r="M625" s="14"/>
      <c r="N625" s="14"/>
      <c r="O625" s="14"/>
      <c r="P625" s="14"/>
      <c r="Q625" s="14"/>
      <c r="R625" s="14"/>
      <c r="S625" s="14"/>
      <c r="T625" s="14"/>
      <c r="U625" s="14">
        <f>IFERROR(VLOOKUP($A625,'H52 200 M'!$AL$6:$AR$102,7,0),"")</f>
        <v>4.4929348904502096</v>
      </c>
      <c r="V625" s="14" t="str">
        <f>IFERROR(VLOOKUP($A625,'XII Szago M'!$AH$2:$AN$67,7,0),"")</f>
        <v/>
      </c>
      <c r="W625" s="14" t="str">
        <f>IFERROR(VLOOKUP($A625,'Masakra TR200 M'!$AN$5:$AT$34,7,0),"")</f>
        <v/>
      </c>
      <c r="X625" s="10">
        <f>IFERROR(LARGE(Z625:AL625,1),0)+IFERROR(LARGE(Z625:AL625,2),0)</f>
        <v>0</v>
      </c>
      <c r="Y625" s="10">
        <f>IFERROR(LARGE(Z625:AL625,3),0)+IFERROR(LARGE(Z625:AL625,4),0)</f>
        <v>0</v>
      </c>
      <c r="Z625" s="14"/>
      <c r="AA625" s="36"/>
      <c r="AB625" s="36"/>
      <c r="AC625" s="14"/>
      <c r="AD625" s="14"/>
      <c r="AE625" s="14"/>
      <c r="AF625" s="36"/>
      <c r="AG625" s="14"/>
      <c r="AH625" s="36"/>
      <c r="AI625" s="36"/>
      <c r="AJ625" s="14" t="str">
        <f>IFERROR(VLOOKUP($A625,'H52 100 M'!$AC$6:$AI$201,7,0),"")</f>
        <v/>
      </c>
      <c r="AK625" s="14" t="str">
        <f>IFERROR(VLOOKUP($A625,'Azymut Orient M'!$O$2:$U$23,7,0),"")</f>
        <v/>
      </c>
      <c r="AL625" s="14" t="str">
        <f>IFERROR(VLOOKUP($A625,'Masakra TR100 M'!$AB$5:$AH$14,7,0),"")</f>
        <v/>
      </c>
      <c r="AM625" s="501">
        <f>MIN(COUNT(F625:W625)+MIN(COUNT(Z625:AL625)/2,2),6)</f>
        <v>1</v>
      </c>
      <c r="AN625" s="15">
        <f>COUNTIF(F625:W625,"=100")</f>
        <v>0</v>
      </c>
      <c r="AO625" s="15">
        <f>COUNTIF(Z625:AL625,"=50")</f>
        <v>0</v>
      </c>
    </row>
    <row r="626" spans="1:41">
      <c r="A626">
        <v>341</v>
      </c>
      <c r="B626" s="40" t="str">
        <f>VLOOKUP($A626,id!$C:$H,6,0)</f>
        <v>Kapica Przemysław</v>
      </c>
      <c r="C626" s="40" t="str">
        <f>VLOOKUP($A626,id!$C:$H,4,0)</f>
        <v>nie pytaj</v>
      </c>
      <c r="D626" s="2">
        <f>IF(E625=E626,D625,ROW(B624))</f>
        <v>624</v>
      </c>
      <c r="E626" s="11">
        <f>LARGE(F626:Y626,1)+LARGE(F626:Y626,2)+IFERROR(LARGE(F626:Y626,3),0)+IFERROR(LARGE(F626:Y626,4),0)+IFERROR(LARGE(F626:Y626,5),0)+IFERROR(LARGE(F626:Y626,6),0)</f>
        <v>4.2025423735507363</v>
      </c>
      <c r="F626" s="14"/>
      <c r="G626" s="14" t="str">
        <f>IFERROR(VLOOKUP($A626,'Złoto M'!AO:AU,7,0),"")</f>
        <v/>
      </c>
      <c r="H626" s="14" t="str">
        <f>IFERROR(VLOOKUP($A626,'H51 200 M'!$AL$6:$AS$99,7,0),"")</f>
        <v/>
      </c>
      <c r="I626" s="14" t="str">
        <f>IFERROR(VLOOKUP($A626,'Dymno M'!$BD$3:$BJ$49,7,0),"")</f>
        <v/>
      </c>
      <c r="J626" s="37" t="str">
        <f>IFERROR(VLOOKUP($A626,'X Kompas M'!$L$2:$R$29,7,0),"")</f>
        <v/>
      </c>
      <c r="K626" s="16" t="str">
        <f>IFERROR(VLOOKUP($A626,'Dukty M'!$BH$2:$BN$42,7,0),"")</f>
        <v/>
      </c>
      <c r="L626" s="14" t="str">
        <f>IFERROR(VLOOKUP($A626,'Tropy M'!$O$2:$U$49,7,0),"")</f>
        <v/>
      </c>
      <c r="M626" s="14" t="str">
        <f>IFERROR(VLOOKUP($A626,'Grassor TR300 M'!$CR$4:$CX$37,7,0),"")</f>
        <v/>
      </c>
      <c r="N626" s="14" t="str">
        <f>IFERROR(VLOOKUP($A626,'BO M'!$S$4:$Y$46,7,0),"")</f>
        <v/>
      </c>
      <c r="O626" s="14" t="str">
        <f>IFERROR(VLOOKUP($A626,'Szaga TR150 M'!$J$2:$P$22,7,0),"")</f>
        <v/>
      </c>
      <c r="P626" s="14" t="str">
        <f>IFERROR(VLOOKUP($A626,'Rajd Konwalii M'!$L$2:$R$48,7,0),"")</f>
        <v/>
      </c>
      <c r="Q626" s="14" t="str">
        <f>IFERROR(VLOOKUP($A626,'Korno M'!$BE$1:$BK$53,7,0),"")</f>
        <v/>
      </c>
      <c r="R626" s="14" t="str">
        <f>IFERROR(VLOOKUP($A626,'Abentojra M'!$J$1:$P$48,7,0),"")</f>
        <v/>
      </c>
      <c r="S626" s="14" t="str">
        <f>IFERROR(VLOOKUP($A626,'Mordownik M'!$P$5:$V$54,7,0),"")</f>
        <v/>
      </c>
      <c r="T626" s="14" t="str">
        <f>IFERROR(VLOOKUP($A626,'XI Kompas M'!$M$1:$S$35,7,0),"")</f>
        <v/>
      </c>
      <c r="U626" s="14" t="str">
        <f>IFERROR(VLOOKUP($A626,'H52 200 M'!$AL$6:$AR$102,7,0),"")</f>
        <v/>
      </c>
      <c r="V626" s="14" t="str">
        <f>IFERROR(VLOOKUP($A626,'XII Szago M'!$AH$2:$AN$67,7,0),"")</f>
        <v/>
      </c>
      <c r="W626" s="14" t="str">
        <f>IFERROR(VLOOKUP($A626,'Masakra TR200 M'!$AN$5:$AT$34,7,0),"")</f>
        <v/>
      </c>
      <c r="X626" s="10">
        <f>IFERROR(LARGE(Z626:AL626,1),0)+IFERROR(LARGE(Z626:AL626,2),0)</f>
        <v>4.2025423735507363</v>
      </c>
      <c r="Y626" s="10">
        <f>IFERROR(LARGE(Z626:AL626,3),0)+IFERROR(LARGE(Z626:AL626,4),0)</f>
        <v>0</v>
      </c>
      <c r="Z626" s="14" t="str">
        <f>IFERROR(VLOOKUP(A626,'Wiosenne 360 M'!$L$2:$R$18,7,0),"")</f>
        <v/>
      </c>
      <c r="AA626" s="36"/>
      <c r="AB626" s="36"/>
      <c r="AC626" s="14">
        <f>IFERROR(VLOOKUP($A626,'H51 100 M'!$AC$6:$AJ$153,7,0),"")</f>
        <v>4.2025423735507363</v>
      </c>
      <c r="AD626" s="14" t="str">
        <f>IFERROR(VLOOKUP($A626,'Harce M'!$K$6:$Q$26,7,0),"")</f>
        <v/>
      </c>
      <c r="AE626" s="14" t="str">
        <f>IFERROR(VLOOKUP($A626,'Grassor TR150 M'!$BL$4:$BR$10,7,0),"")</f>
        <v/>
      </c>
      <c r="AF626" s="36" t="str">
        <f>IFERROR(VLOOKUP($A626,'Pazur M'!$P$3:$V$29,7,0),"")</f>
        <v/>
      </c>
      <c r="AG626" s="14" t="str">
        <f>IFERROR(VLOOKUP($A626,'Szaga TR100 M'!$J$2:$P$25,7,0),"")</f>
        <v/>
      </c>
      <c r="AH626" s="36" t="str">
        <f>IFERROR(VLOOKUP($A626,'Odyseja M'!$G$2:$M$15,7,0),"")</f>
        <v/>
      </c>
      <c r="AI626" s="36" t="str">
        <f>IFERROR(VLOOKUP($A626,'Trudy M'!$K$2:$Q$18,7,0),"")</f>
        <v/>
      </c>
      <c r="AJ626" s="14" t="str">
        <f>IFERROR(VLOOKUP($A626,'H52 100 M'!$AC$6:$AI$201,7,0),"")</f>
        <v/>
      </c>
      <c r="AK626" s="14" t="str">
        <f>IFERROR(VLOOKUP($A626,'Azymut Orient M'!$O$2:$U$23,7,0),"")</f>
        <v/>
      </c>
      <c r="AL626" s="14" t="str">
        <f>IFERROR(VLOOKUP($A626,'Masakra TR100 M'!$AB$5:$AH$14,7,0),"")</f>
        <v/>
      </c>
      <c r="AM626" s="501">
        <f>MIN(COUNT(F626:W626)+MIN(COUNT(Z626:AL626)/2,2),6)</f>
        <v>0.5</v>
      </c>
      <c r="AN626" s="15">
        <f>COUNTIF(F626:W626,"=100")</f>
        <v>0</v>
      </c>
      <c r="AO626" s="15">
        <f>COUNTIF(Z626:AL626,"=50")</f>
        <v>0</v>
      </c>
    </row>
    <row r="627" spans="1:41">
      <c r="A627">
        <v>719</v>
      </c>
      <c r="B627" s="40" t="str">
        <f>VLOOKUP($A627,id!$C:$H,6,0)</f>
        <v>Szperling Patryk</v>
      </c>
      <c r="C627" s="40">
        <f>VLOOKUP($A627,id!$C:$H,4,0)</f>
        <v>0</v>
      </c>
      <c r="D627" s="2">
        <f>IF(E626=E627,D626,ROW(B625))</f>
        <v>625</v>
      </c>
      <c r="E627" s="11">
        <f>LARGE(F627:Y627,1)+LARGE(F627:Y627,2)+IFERROR(LARGE(F627:Y627,3),0)+IFERROR(LARGE(F627:Y627,4),0)+IFERROR(LARGE(F627:Y627,5),0)+IFERROR(LARGE(F627:Y627,6),0)</f>
        <v>4.0294949955560941</v>
      </c>
      <c r="F627" s="14"/>
      <c r="G627" s="14"/>
      <c r="H627" s="14"/>
      <c r="I627" s="14"/>
      <c r="J627" s="37"/>
      <c r="K627" s="16"/>
      <c r="L627" s="14"/>
      <c r="M627" s="14"/>
      <c r="N627" s="14"/>
      <c r="O627" s="14"/>
      <c r="P627" s="14"/>
      <c r="Q627" s="14"/>
      <c r="R627" s="14"/>
      <c r="S627" s="14"/>
      <c r="T627" s="14"/>
      <c r="U627" s="14" t="str">
        <f>IFERROR(VLOOKUP($A627,'H52 200 M'!$AL$6:$AR$102,7,0),"")</f>
        <v/>
      </c>
      <c r="V627" s="14" t="str">
        <f>IFERROR(VLOOKUP($A627,'XII Szago M'!$AH$2:$AN$67,7,0),"")</f>
        <v/>
      </c>
      <c r="W627" s="14" t="str">
        <f>IFERROR(VLOOKUP($A627,'Masakra TR200 M'!$AN$5:$AT$34,7,0),"")</f>
        <v/>
      </c>
      <c r="X627" s="10">
        <f>IFERROR(LARGE(Z627:AL627,1),0)+IFERROR(LARGE(Z627:AL627,2),0)</f>
        <v>4.0294949955560941</v>
      </c>
      <c r="Y627" s="10">
        <f>IFERROR(LARGE(Z627:AL627,3),0)+IFERROR(LARGE(Z627:AL627,4),0)</f>
        <v>0</v>
      </c>
      <c r="Z627" s="14"/>
      <c r="AA627" s="36"/>
      <c r="AB627" s="36"/>
      <c r="AC627" s="14"/>
      <c r="AD627" s="14"/>
      <c r="AE627" s="14"/>
      <c r="AF627" s="36"/>
      <c r="AG627" s="14"/>
      <c r="AH627" s="36"/>
      <c r="AI627" s="36"/>
      <c r="AJ627" s="14">
        <f>IFERROR(VLOOKUP($A627,'H52 100 M'!$AC$6:$AI$201,7,0),"")</f>
        <v>4.0294949955560941</v>
      </c>
      <c r="AK627" s="14" t="str">
        <f>IFERROR(VLOOKUP($A627,'Azymut Orient M'!$O$2:$U$23,7,0),"")</f>
        <v/>
      </c>
      <c r="AL627" s="14" t="str">
        <f>IFERROR(VLOOKUP($A627,'Masakra TR100 M'!$AB$5:$AH$14,7,0),"")</f>
        <v/>
      </c>
      <c r="AM627" s="501">
        <f>MIN(COUNT(F627:W627)+MIN(COUNT(Z627:AL627)/2,2),6)</f>
        <v>0.5</v>
      </c>
      <c r="AN627" s="15">
        <f>COUNTIF(F627:W627,"=100")</f>
        <v>0</v>
      </c>
      <c r="AO627" s="15">
        <f>COUNTIF(Z627:AL627,"=50")</f>
        <v>0</v>
      </c>
    </row>
    <row r="628" spans="1:41">
      <c r="A628">
        <v>720</v>
      </c>
      <c r="B628" s="40" t="str">
        <f>VLOOKUP($A628,id!$C:$H,6,0)</f>
        <v>Orlean Tomasz</v>
      </c>
      <c r="C628" s="40">
        <f>VLOOKUP($A628,id!$C:$H,4,0)</f>
        <v>0</v>
      </c>
      <c r="D628" s="2">
        <f>IF(E627=E628,D627,ROW(B626))</f>
        <v>626</v>
      </c>
      <c r="E628" s="11">
        <f>LARGE(F628:Y628,1)+LARGE(F628:Y628,2)+IFERROR(LARGE(F628:Y628,3),0)+IFERROR(LARGE(F628:Y628,4),0)+IFERROR(LARGE(F628:Y628,5),0)+IFERROR(LARGE(F628:Y628,6),0)</f>
        <v>4.0283719478984699</v>
      </c>
      <c r="F628" s="14"/>
      <c r="G628" s="14"/>
      <c r="H628" s="14"/>
      <c r="I628" s="14"/>
      <c r="J628" s="37"/>
      <c r="K628" s="16"/>
      <c r="L628" s="14"/>
      <c r="M628" s="14"/>
      <c r="N628" s="14"/>
      <c r="O628" s="14"/>
      <c r="P628" s="14"/>
      <c r="Q628" s="14"/>
      <c r="R628" s="14"/>
      <c r="S628" s="14"/>
      <c r="T628" s="14"/>
      <c r="U628" s="14" t="str">
        <f>IFERROR(VLOOKUP($A628,'H52 200 M'!$AL$6:$AR$102,7,0),"")</f>
        <v/>
      </c>
      <c r="V628" s="14" t="str">
        <f>IFERROR(VLOOKUP($A628,'XII Szago M'!$AH$2:$AN$67,7,0),"")</f>
        <v/>
      </c>
      <c r="W628" s="14" t="str">
        <f>IFERROR(VLOOKUP($A628,'Masakra TR200 M'!$AN$5:$AT$34,7,0),"")</f>
        <v/>
      </c>
      <c r="X628" s="10">
        <f>IFERROR(LARGE(Z628:AL628,1),0)+IFERROR(LARGE(Z628:AL628,2),0)</f>
        <v>4.0283719478984699</v>
      </c>
      <c r="Y628" s="10">
        <f>IFERROR(LARGE(Z628:AL628,3),0)+IFERROR(LARGE(Z628:AL628,4),0)</f>
        <v>0</v>
      </c>
      <c r="Z628" s="14"/>
      <c r="AA628" s="36"/>
      <c r="AB628" s="36"/>
      <c r="AC628" s="14"/>
      <c r="AD628" s="14"/>
      <c r="AE628" s="14"/>
      <c r="AF628" s="36"/>
      <c r="AG628" s="14"/>
      <c r="AH628" s="36"/>
      <c r="AI628" s="36"/>
      <c r="AJ628" s="14">
        <f>IFERROR(VLOOKUP($A628,'H52 100 M'!$AC$6:$AI$201,7,0),"")</f>
        <v>4.0283719478984699</v>
      </c>
      <c r="AK628" s="14" t="str">
        <f>IFERROR(VLOOKUP($A628,'Azymut Orient M'!$O$2:$U$23,7,0),"")</f>
        <v/>
      </c>
      <c r="AL628" s="14" t="str">
        <f>IFERROR(VLOOKUP($A628,'Masakra TR100 M'!$AB$5:$AH$14,7,0),"")</f>
        <v/>
      </c>
      <c r="AM628" s="501">
        <f>MIN(COUNT(F628:W628)+MIN(COUNT(Z628:AL628)/2,2),6)</f>
        <v>0.5</v>
      </c>
      <c r="AN628" s="15">
        <f>COUNTIF(F628:W628,"=100")</f>
        <v>0</v>
      </c>
      <c r="AO628" s="15">
        <f>COUNTIF(Z628:AL628,"=50")</f>
        <v>0</v>
      </c>
    </row>
    <row r="629" spans="1:41">
      <c r="A629">
        <v>721</v>
      </c>
      <c r="B629" s="40" t="str">
        <f>VLOOKUP($A629,id!$C:$H,6,0)</f>
        <v>Walczyk Marcin</v>
      </c>
      <c r="C629" s="40">
        <f>VLOOKUP($A629,id!$C:$H,4,0)</f>
        <v>0</v>
      </c>
      <c r="D629" s="2">
        <f>IF(E628=E629,D628,ROW(B627))</f>
        <v>627</v>
      </c>
      <c r="E629" s="11">
        <f>LARGE(F629:Y629,1)+LARGE(F629:Y629,2)+IFERROR(LARGE(F629:Y629,3),0)+IFERROR(LARGE(F629:Y629,4),0)+IFERROR(LARGE(F629:Y629,5),0)+IFERROR(LARGE(F629:Y629,6),0)</f>
        <v>3.4912556881786738</v>
      </c>
      <c r="F629" s="14"/>
      <c r="G629" s="14"/>
      <c r="H629" s="14"/>
      <c r="I629" s="14"/>
      <c r="J629" s="37"/>
      <c r="K629" s="16"/>
      <c r="L629" s="14"/>
      <c r="M629" s="14"/>
      <c r="N629" s="14"/>
      <c r="O629" s="14"/>
      <c r="P629" s="14"/>
      <c r="Q629" s="14"/>
      <c r="R629" s="14"/>
      <c r="S629" s="14"/>
      <c r="T629" s="14"/>
      <c r="U629" s="14" t="str">
        <f>IFERROR(VLOOKUP($A629,'H52 200 M'!$AL$6:$AR$102,7,0),"")</f>
        <v/>
      </c>
      <c r="V629" s="14" t="str">
        <f>IFERROR(VLOOKUP($A629,'XII Szago M'!$AH$2:$AN$67,7,0),"")</f>
        <v/>
      </c>
      <c r="W629" s="14" t="str">
        <f>IFERROR(VLOOKUP($A629,'Masakra TR200 M'!$AN$5:$AT$34,7,0),"")</f>
        <v/>
      </c>
      <c r="X629" s="10">
        <f>IFERROR(LARGE(Z629:AL629,1),0)+IFERROR(LARGE(Z629:AL629,2),0)</f>
        <v>3.4912556881786738</v>
      </c>
      <c r="Y629" s="10">
        <f>IFERROR(LARGE(Z629:AL629,3),0)+IFERROR(LARGE(Z629:AL629,4),0)</f>
        <v>0</v>
      </c>
      <c r="Z629" s="14"/>
      <c r="AA629" s="36"/>
      <c r="AB629" s="36"/>
      <c r="AC629" s="14"/>
      <c r="AD629" s="14"/>
      <c r="AE629" s="14"/>
      <c r="AF629" s="36"/>
      <c r="AG629" s="14"/>
      <c r="AH629" s="36"/>
      <c r="AI629" s="36"/>
      <c r="AJ629" s="14">
        <f>IFERROR(VLOOKUP($A629,'H52 100 M'!$AC$6:$AI$201,7,0),"")</f>
        <v>3.4912556881786738</v>
      </c>
      <c r="AK629" s="14" t="str">
        <f>IFERROR(VLOOKUP($A629,'Azymut Orient M'!$O$2:$U$23,7,0),"")</f>
        <v/>
      </c>
      <c r="AL629" s="14" t="str">
        <f>IFERROR(VLOOKUP($A629,'Masakra TR100 M'!$AB$5:$AH$14,7,0),"")</f>
        <v/>
      </c>
      <c r="AM629" s="501">
        <f>MIN(COUNT(F629:W629)+MIN(COUNT(Z629:AL629)/2,2),6)</f>
        <v>0.5</v>
      </c>
      <c r="AN629" s="15">
        <f>COUNTIF(F629:W629,"=100")</f>
        <v>0</v>
      </c>
      <c r="AO629" s="15">
        <f>COUNTIF(Z629:AL629,"=50")</f>
        <v>0</v>
      </c>
    </row>
    <row r="630" spans="1:41">
      <c r="A630">
        <v>346</v>
      </c>
      <c r="B630" s="40" t="str">
        <f>VLOOKUP($A630,id!$C:$H,6,0)</f>
        <v>Bałdowski Przemysław</v>
      </c>
      <c r="C630" s="40" t="str">
        <f>VLOOKUP($A630,id!$C:$H,4,0)</f>
        <v>SHOCKBLAZERSI</v>
      </c>
      <c r="D630" s="2">
        <f>IF(E629=E630,D629,ROW(B628))</f>
        <v>628</v>
      </c>
      <c r="E630" s="11">
        <f>LARGE(F630:Y630,1)+LARGE(F630:Y630,2)+IFERROR(LARGE(F630:Y630,3),0)+IFERROR(LARGE(F630:Y630,4),0)+IFERROR(LARGE(F630:Y630,5),0)+IFERROR(LARGE(F630:Y630,6),0)</f>
        <v>3.376108705852193</v>
      </c>
      <c r="F630" s="14"/>
      <c r="G630" s="14" t="str">
        <f>IFERROR(VLOOKUP($A630,'Złoto M'!AO:AU,7,0),"")</f>
        <v/>
      </c>
      <c r="H630" s="14" t="str">
        <f>IFERROR(VLOOKUP($A630,'H51 200 M'!$AL$6:$AS$99,7,0),"")</f>
        <v/>
      </c>
      <c r="I630" s="14" t="str">
        <f>IFERROR(VLOOKUP($A630,'Dymno M'!$BD$3:$BJ$49,7,0),"")</f>
        <v/>
      </c>
      <c r="J630" s="37" t="str">
        <f>IFERROR(VLOOKUP($A630,'X Kompas M'!$L$2:$R$29,7,0),"")</f>
        <v/>
      </c>
      <c r="K630" s="16" t="str">
        <f>IFERROR(VLOOKUP($A630,'Dukty M'!$BH$2:$BN$42,7,0),"")</f>
        <v/>
      </c>
      <c r="L630" s="14" t="str">
        <f>IFERROR(VLOOKUP($A630,'Tropy M'!$O$2:$U$49,7,0),"")</f>
        <v/>
      </c>
      <c r="M630" s="14" t="str">
        <f>IFERROR(VLOOKUP($A630,'Grassor TR300 M'!$CR$4:$CX$37,7,0),"")</f>
        <v/>
      </c>
      <c r="N630" s="14" t="str">
        <f>IFERROR(VLOOKUP($A630,'BO M'!$S$4:$Y$46,7,0),"")</f>
        <v/>
      </c>
      <c r="O630" s="14" t="str">
        <f>IFERROR(VLOOKUP($A630,'Szaga TR150 M'!$J$2:$P$22,7,0),"")</f>
        <v/>
      </c>
      <c r="P630" s="14" t="str">
        <f>IFERROR(VLOOKUP($A630,'Rajd Konwalii M'!$L$2:$R$48,7,0),"")</f>
        <v/>
      </c>
      <c r="Q630" s="14" t="str">
        <f>IFERROR(VLOOKUP($A630,'Korno M'!$BE$1:$BK$53,7,0),"")</f>
        <v/>
      </c>
      <c r="R630" s="14" t="str">
        <f>IFERROR(VLOOKUP($A630,'Abentojra M'!$J$1:$P$48,7,0),"")</f>
        <v/>
      </c>
      <c r="S630" s="14" t="str">
        <f>IFERROR(VLOOKUP($A630,'Mordownik M'!$P$5:$V$54,7,0),"")</f>
        <v/>
      </c>
      <c r="T630" s="14" t="str">
        <f>IFERROR(VLOOKUP($A630,'XI Kompas M'!$M$1:$S$35,7,0),"")</f>
        <v/>
      </c>
      <c r="U630" s="14" t="str">
        <f>IFERROR(VLOOKUP($A630,'H52 200 M'!$AL$6:$AR$102,7,0),"")</f>
        <v/>
      </c>
      <c r="V630" s="14" t="str">
        <f>IFERROR(VLOOKUP($A630,'XII Szago M'!$AH$2:$AN$67,7,0),"")</f>
        <v/>
      </c>
      <c r="W630" s="14" t="str">
        <f>IFERROR(VLOOKUP($A630,'Masakra TR200 M'!$AN$5:$AT$34,7,0),"")</f>
        <v/>
      </c>
      <c r="X630" s="10">
        <f>IFERROR(LARGE(Z630:AL630,1),0)+IFERROR(LARGE(Z630:AL630,2),0)</f>
        <v>3.376108705852193</v>
      </c>
      <c r="Y630" s="10">
        <f>IFERROR(LARGE(Z630:AL630,3),0)+IFERROR(LARGE(Z630:AL630,4),0)</f>
        <v>0</v>
      </c>
      <c r="Z630" s="14" t="str">
        <f>IFERROR(VLOOKUP(A630,'Wiosenne 360 M'!$L$2:$R$18,7,0),"")</f>
        <v/>
      </c>
      <c r="AA630" s="36"/>
      <c r="AB630" s="36"/>
      <c r="AC630" s="14">
        <f>IFERROR(VLOOKUP($A630,'H51 100 M'!$AC$6:$AJ$153,7,0),"")</f>
        <v>3.376108705852193</v>
      </c>
      <c r="AD630" s="14" t="str">
        <f>IFERROR(VLOOKUP($A630,'Harce M'!$K$6:$Q$26,7,0),"")</f>
        <v/>
      </c>
      <c r="AE630" s="14" t="str">
        <f>IFERROR(VLOOKUP($A630,'Grassor TR150 M'!$BL$4:$BR$10,7,0),"")</f>
        <v/>
      </c>
      <c r="AF630" s="36" t="str">
        <f>IFERROR(VLOOKUP($A630,'Pazur M'!$P$3:$V$29,7,0),"")</f>
        <v/>
      </c>
      <c r="AG630" s="14" t="str">
        <f>IFERROR(VLOOKUP($A630,'Szaga TR100 M'!$J$2:$P$25,7,0),"")</f>
        <v/>
      </c>
      <c r="AH630" s="36" t="str">
        <f>IFERROR(VLOOKUP($A630,'Odyseja M'!$G$2:$M$15,7,0),"")</f>
        <v/>
      </c>
      <c r="AI630" s="36" t="str">
        <f>IFERROR(VLOOKUP($A630,'Trudy M'!$K$2:$Q$18,7,0),"")</f>
        <v/>
      </c>
      <c r="AJ630" s="14" t="str">
        <f>IFERROR(VLOOKUP($A630,'H52 100 M'!$AC$6:$AI$201,7,0),"")</f>
        <v/>
      </c>
      <c r="AK630" s="14" t="str">
        <f>IFERROR(VLOOKUP($A630,'Azymut Orient M'!$O$2:$U$23,7,0),"")</f>
        <v/>
      </c>
      <c r="AL630" s="14" t="str">
        <f>IFERROR(VLOOKUP($A630,'Masakra TR100 M'!$AB$5:$AH$14,7,0),"")</f>
        <v/>
      </c>
      <c r="AM630" s="501">
        <f>MIN(COUNT(F630:W630)+MIN(COUNT(Z630:AL630)/2,2),6)</f>
        <v>0.5</v>
      </c>
      <c r="AN630" s="15">
        <f>COUNTIF(F630:W630,"=100")</f>
        <v>0</v>
      </c>
      <c r="AO630" s="15">
        <f>COUNTIF(Z630:AL630,"=50")</f>
        <v>0</v>
      </c>
    </row>
    <row r="631" spans="1:41">
      <c r="A631">
        <v>347</v>
      </c>
      <c r="B631" s="40" t="str">
        <f>VLOOKUP($A631,id!$C:$H,6,0)</f>
        <v>Kurzyński Krystian</v>
      </c>
      <c r="C631" s="40">
        <f>VLOOKUP($A631,id!$C:$H,4,0)</f>
        <v>0</v>
      </c>
      <c r="D631" s="2">
        <f>IF(E630=E631,D630,ROW(B629))</f>
        <v>629</v>
      </c>
      <c r="E631" s="11">
        <f>LARGE(F631:Y631,1)+LARGE(F631:Y631,2)+IFERROR(LARGE(F631:Y631,3),0)+IFERROR(LARGE(F631:Y631,4),0)+IFERROR(LARGE(F631:Y631,5),0)+IFERROR(LARGE(F631:Y631,6),0)</f>
        <v>3.2745212140729749</v>
      </c>
      <c r="F631" s="14"/>
      <c r="G631" s="14" t="str">
        <f>IFERROR(VLOOKUP($A631,'Złoto M'!AO:AU,7,0),"")</f>
        <v/>
      </c>
      <c r="H631" s="14" t="str">
        <f>IFERROR(VLOOKUP($A631,'H51 200 M'!$AL$6:$AS$99,7,0),"")</f>
        <v/>
      </c>
      <c r="I631" s="14" t="str">
        <f>IFERROR(VLOOKUP($A631,'Dymno M'!$BD$3:$BJ$49,7,0),"")</f>
        <v/>
      </c>
      <c r="J631" s="37" t="str">
        <f>IFERROR(VLOOKUP($A631,'X Kompas M'!$L$2:$R$29,7,0),"")</f>
        <v/>
      </c>
      <c r="K631" s="16" t="str">
        <f>IFERROR(VLOOKUP($A631,'Dukty M'!$BH$2:$BN$42,7,0),"")</f>
        <v/>
      </c>
      <c r="L631" s="14" t="str">
        <f>IFERROR(VLOOKUP($A631,'Tropy M'!$O$2:$U$49,7,0),"")</f>
        <v/>
      </c>
      <c r="M631" s="14" t="str">
        <f>IFERROR(VLOOKUP($A631,'Grassor TR300 M'!$CR$4:$CX$37,7,0),"")</f>
        <v/>
      </c>
      <c r="N631" s="14" t="str">
        <f>IFERROR(VLOOKUP($A631,'BO M'!$S$4:$Y$46,7,0),"")</f>
        <v/>
      </c>
      <c r="O631" s="14" t="str">
        <f>IFERROR(VLOOKUP($A631,'Szaga TR150 M'!$J$2:$P$22,7,0),"")</f>
        <v/>
      </c>
      <c r="P631" s="14" t="str">
        <f>IFERROR(VLOOKUP($A631,'Rajd Konwalii M'!$L$2:$R$48,7,0),"")</f>
        <v/>
      </c>
      <c r="Q631" s="14" t="str">
        <f>IFERROR(VLOOKUP($A631,'Korno M'!$BE$1:$BK$53,7,0),"")</f>
        <v/>
      </c>
      <c r="R631" s="14" t="str">
        <f>IFERROR(VLOOKUP($A631,'Abentojra M'!$J$1:$P$48,7,0),"")</f>
        <v/>
      </c>
      <c r="S631" s="14" t="str">
        <f>IFERROR(VLOOKUP($A631,'Mordownik M'!$P$5:$V$54,7,0),"")</f>
        <v/>
      </c>
      <c r="T631" s="14" t="str">
        <f>IFERROR(VLOOKUP($A631,'XI Kompas M'!$M$1:$S$35,7,0),"")</f>
        <v/>
      </c>
      <c r="U631" s="14" t="str">
        <f>IFERROR(VLOOKUP($A631,'H52 200 M'!$AL$6:$AR$102,7,0),"")</f>
        <v/>
      </c>
      <c r="V631" s="14" t="str">
        <f>IFERROR(VLOOKUP($A631,'XII Szago M'!$AH$2:$AN$67,7,0),"")</f>
        <v/>
      </c>
      <c r="W631" s="14" t="str">
        <f>IFERROR(VLOOKUP($A631,'Masakra TR200 M'!$AN$5:$AT$34,7,0),"")</f>
        <v/>
      </c>
      <c r="X631" s="10">
        <f>IFERROR(LARGE(Z631:AL631,1),0)+IFERROR(LARGE(Z631:AL631,2),0)</f>
        <v>3.2745212140729749</v>
      </c>
      <c r="Y631" s="10">
        <f>IFERROR(LARGE(Z631:AL631,3),0)+IFERROR(LARGE(Z631:AL631,4),0)</f>
        <v>0</v>
      </c>
      <c r="Z631" s="14" t="str">
        <f>IFERROR(VLOOKUP(A631,'Wiosenne 360 M'!$L$2:$R$18,7,0),"")</f>
        <v/>
      </c>
      <c r="AA631" s="36"/>
      <c r="AB631" s="36"/>
      <c r="AC631" s="14">
        <f>IFERROR(VLOOKUP($A631,'H51 100 M'!$AC$6:$AJ$153,7,0),"")</f>
        <v>3.2745212140729749</v>
      </c>
      <c r="AD631" s="14" t="str">
        <f>IFERROR(VLOOKUP($A631,'Harce M'!$K$6:$Q$26,7,0),"")</f>
        <v/>
      </c>
      <c r="AE631" s="14" t="str">
        <f>IFERROR(VLOOKUP($A631,'Grassor TR150 M'!$BL$4:$BR$10,7,0),"")</f>
        <v/>
      </c>
      <c r="AF631" s="36" t="str">
        <f>IFERROR(VLOOKUP($A631,'Pazur M'!$P$3:$V$29,7,0),"")</f>
        <v/>
      </c>
      <c r="AG631" s="14" t="str">
        <f>IFERROR(VLOOKUP($A631,'Szaga TR100 M'!$J$2:$P$25,7,0),"")</f>
        <v/>
      </c>
      <c r="AH631" s="36" t="str">
        <f>IFERROR(VLOOKUP($A631,'Odyseja M'!$G$2:$M$15,7,0),"")</f>
        <v/>
      </c>
      <c r="AI631" s="36" t="str">
        <f>IFERROR(VLOOKUP($A631,'Trudy M'!$K$2:$Q$18,7,0),"")</f>
        <v/>
      </c>
      <c r="AJ631" s="14" t="str">
        <f>IFERROR(VLOOKUP($A631,'H52 100 M'!$AC$6:$AI$201,7,0),"")</f>
        <v/>
      </c>
      <c r="AK631" s="14" t="str">
        <f>IFERROR(VLOOKUP($A631,'Azymut Orient M'!$O$2:$U$23,7,0),"")</f>
        <v/>
      </c>
      <c r="AL631" s="14" t="str">
        <f>IFERROR(VLOOKUP($A631,'Masakra TR100 M'!$AB$5:$AH$14,7,0),"")</f>
        <v/>
      </c>
      <c r="AM631" s="501">
        <f>MIN(COUNT(F631:W631)+MIN(COUNT(Z631:AL631)/2,2),6)</f>
        <v>0.5</v>
      </c>
      <c r="AN631" s="15">
        <f>COUNTIF(F631:W631,"=100")</f>
        <v>0</v>
      </c>
      <c r="AO631" s="15">
        <f>COUNTIF(Z631:AL631,"=50")</f>
        <v>0</v>
      </c>
    </row>
    <row r="632" spans="1:41">
      <c r="A632">
        <v>722</v>
      </c>
      <c r="B632" s="40" t="str">
        <f>VLOOKUP($A632,id!$C:$H,6,0)</f>
        <v>Wójcik Juliusz</v>
      </c>
      <c r="C632" s="40" t="str">
        <f>VLOOKUP($A632,id!$C:$H,4,0)</f>
        <v>Fanbit</v>
      </c>
      <c r="D632" s="2">
        <f>IF(E631=E632,D631,ROW(B630))</f>
        <v>630</v>
      </c>
      <c r="E632" s="11">
        <f>LARGE(F632:Y632,1)+LARGE(F632:Y632,2)+IFERROR(LARGE(F632:Y632,3),0)+IFERROR(LARGE(F632:Y632,4),0)+IFERROR(LARGE(F632:Y632,5),0)+IFERROR(LARGE(F632:Y632,6),0)</f>
        <v>3.2226975583187758</v>
      </c>
      <c r="F632" s="14"/>
      <c r="G632" s="14"/>
      <c r="H632" s="14"/>
      <c r="I632" s="14"/>
      <c r="J632" s="37"/>
      <c r="K632" s="16"/>
      <c r="L632" s="14"/>
      <c r="M632" s="14"/>
      <c r="N632" s="14"/>
      <c r="O632" s="14"/>
      <c r="P632" s="14"/>
      <c r="Q632" s="14"/>
      <c r="R632" s="14"/>
      <c r="S632" s="14"/>
      <c r="T632" s="14"/>
      <c r="U632" s="14" t="str">
        <f>IFERROR(VLOOKUP($A632,'H52 200 M'!$AL$6:$AR$102,7,0),"")</f>
        <v/>
      </c>
      <c r="V632" s="14" t="str">
        <f>IFERROR(VLOOKUP($A632,'XII Szago M'!$AH$2:$AN$67,7,0),"")</f>
        <v/>
      </c>
      <c r="W632" s="14" t="str">
        <f>IFERROR(VLOOKUP($A632,'Masakra TR200 M'!$AN$5:$AT$34,7,0),"")</f>
        <v/>
      </c>
      <c r="X632" s="10">
        <f>IFERROR(LARGE(Z632:AL632,1),0)+IFERROR(LARGE(Z632:AL632,2),0)</f>
        <v>3.2226975583187758</v>
      </c>
      <c r="Y632" s="10">
        <f>IFERROR(LARGE(Z632:AL632,3),0)+IFERROR(LARGE(Z632:AL632,4),0)</f>
        <v>0</v>
      </c>
      <c r="Z632" s="14"/>
      <c r="AA632" s="36"/>
      <c r="AB632" s="36"/>
      <c r="AC632" s="14"/>
      <c r="AD632" s="14"/>
      <c r="AE632" s="14"/>
      <c r="AF632" s="36"/>
      <c r="AG632" s="14"/>
      <c r="AH632" s="36"/>
      <c r="AI632" s="36"/>
      <c r="AJ632" s="14">
        <f>IFERROR(VLOOKUP($A632,'H52 100 M'!$AC$6:$AI$201,7,0),"")</f>
        <v>3.2226975583187758</v>
      </c>
      <c r="AK632" s="14" t="str">
        <f>IFERROR(VLOOKUP($A632,'Azymut Orient M'!$O$2:$U$23,7,0),"")</f>
        <v/>
      </c>
      <c r="AL632" s="14" t="str">
        <f>IFERROR(VLOOKUP($A632,'Masakra TR100 M'!$AB$5:$AH$14,7,0),"")</f>
        <v/>
      </c>
      <c r="AM632" s="501">
        <f>MIN(COUNT(F632:W632)+MIN(COUNT(Z632:AL632)/2,2),6)</f>
        <v>0.5</v>
      </c>
      <c r="AN632" s="15">
        <f>COUNTIF(F632:W632,"=100")</f>
        <v>0</v>
      </c>
      <c r="AO632" s="15">
        <f>COUNTIF(Z632:AL632,"=50")</f>
        <v>0</v>
      </c>
    </row>
    <row r="633" spans="1:41">
      <c r="A633">
        <v>723</v>
      </c>
      <c r="B633" s="40" t="str">
        <f>VLOOKUP($A633,id!$C:$H,6,0)</f>
        <v>Wójcik Krzysztof</v>
      </c>
      <c r="C633" s="40" t="str">
        <f>VLOOKUP($A633,id!$C:$H,4,0)</f>
        <v>Fanbit</v>
      </c>
      <c r="D633" s="2">
        <f>IF(E632=E633,D632,ROW(B631))</f>
        <v>631</v>
      </c>
      <c r="E633" s="11">
        <f>LARGE(F633:Y633,1)+LARGE(F633:Y633,2)+IFERROR(LARGE(F633:Y633,3),0)+IFERROR(LARGE(F633:Y633,4),0)+IFERROR(LARGE(F633:Y633,5),0)+IFERROR(LARGE(F633:Y633,6),0)</f>
        <v>3.2222121976816602</v>
      </c>
      <c r="F633" s="14"/>
      <c r="G633" s="14"/>
      <c r="H633" s="14"/>
      <c r="I633" s="14"/>
      <c r="J633" s="37"/>
      <c r="K633" s="16"/>
      <c r="L633" s="14"/>
      <c r="M633" s="14"/>
      <c r="N633" s="14"/>
      <c r="O633" s="14"/>
      <c r="P633" s="14"/>
      <c r="Q633" s="14"/>
      <c r="R633" s="14"/>
      <c r="S633" s="14"/>
      <c r="T633" s="14"/>
      <c r="U633" s="14" t="str">
        <f>IFERROR(VLOOKUP($A633,'H52 200 M'!$AL$6:$AR$102,7,0),"")</f>
        <v/>
      </c>
      <c r="V633" s="14" t="str">
        <f>IFERROR(VLOOKUP($A633,'XII Szago M'!$AH$2:$AN$67,7,0),"")</f>
        <v/>
      </c>
      <c r="W633" s="14" t="str">
        <f>IFERROR(VLOOKUP($A633,'Masakra TR200 M'!$AN$5:$AT$34,7,0),"")</f>
        <v/>
      </c>
      <c r="X633" s="10">
        <f>IFERROR(LARGE(Z633:AL633,1),0)+IFERROR(LARGE(Z633:AL633,2),0)</f>
        <v>3.2222121976816602</v>
      </c>
      <c r="Y633" s="10">
        <f>IFERROR(LARGE(Z633:AL633,3),0)+IFERROR(LARGE(Z633:AL633,4),0)</f>
        <v>0</v>
      </c>
      <c r="Z633" s="14"/>
      <c r="AA633" s="36"/>
      <c r="AB633" s="36"/>
      <c r="AC633" s="14"/>
      <c r="AD633" s="14"/>
      <c r="AE633" s="14"/>
      <c r="AF633" s="36"/>
      <c r="AG633" s="14"/>
      <c r="AH633" s="36"/>
      <c r="AI633" s="36"/>
      <c r="AJ633" s="14">
        <f>IFERROR(VLOOKUP($A633,'H52 100 M'!$AC$6:$AI$201,7,0),"")</f>
        <v>3.2222121976816602</v>
      </c>
      <c r="AK633" s="14" t="str">
        <f>IFERROR(VLOOKUP($A633,'Azymut Orient M'!$O$2:$U$23,7,0),"")</f>
        <v/>
      </c>
      <c r="AL633" s="14" t="str">
        <f>IFERROR(VLOOKUP($A633,'Masakra TR100 M'!$AB$5:$AH$14,7,0),"")</f>
        <v/>
      </c>
      <c r="AM633" s="501">
        <f>MIN(COUNT(F633:W633)+MIN(COUNT(Z633:AL633)/2,2),6)</f>
        <v>0.5</v>
      </c>
      <c r="AN633" s="15">
        <f>COUNTIF(F633:W633,"=100")</f>
        <v>0</v>
      </c>
      <c r="AO633" s="15">
        <f>COUNTIF(Z633:AL633,"=50")</f>
        <v>0</v>
      </c>
    </row>
    <row r="634" spans="1:41">
      <c r="A634">
        <v>349</v>
      </c>
      <c r="B634" s="40" t="str">
        <f>VLOOKUP($A634,id!$C:$H,6,0)</f>
        <v>Pietralik Andrzej</v>
      </c>
      <c r="C634" s="40">
        <f>VLOOKUP($A634,id!$C:$H,4,0)</f>
        <v>0</v>
      </c>
      <c r="D634" s="2">
        <f>IF(E633=E634,D633,ROW(B632))</f>
        <v>632</v>
      </c>
      <c r="E634" s="11">
        <f>LARGE(F634:Y634,1)+LARGE(F634:Y634,2)+IFERROR(LARGE(F634:Y634,3),0)+IFERROR(LARGE(F634:Y634,4),0)+IFERROR(LARGE(F634:Y634,5),0)+IFERROR(LARGE(F634:Y634,6),0)</f>
        <v>3.0830413376850432</v>
      </c>
      <c r="F634" s="14"/>
      <c r="G634" s="14" t="str">
        <f>IFERROR(VLOOKUP($A634,'Złoto M'!AO:AU,7,0),"")</f>
        <v/>
      </c>
      <c r="H634" s="14" t="str">
        <f>IFERROR(VLOOKUP($A634,'H51 200 M'!$AL$6:$AS$99,7,0),"")</f>
        <v/>
      </c>
      <c r="I634" s="14" t="str">
        <f>IFERROR(VLOOKUP($A634,'Dymno M'!$BD$3:$BJ$49,7,0),"")</f>
        <v/>
      </c>
      <c r="J634" s="37" t="str">
        <f>IFERROR(VLOOKUP($A634,'X Kompas M'!$L$2:$R$29,7,0),"")</f>
        <v/>
      </c>
      <c r="K634" s="16" t="str">
        <f>IFERROR(VLOOKUP($A634,'Dukty M'!$BH$2:$BN$42,7,0),"")</f>
        <v/>
      </c>
      <c r="L634" s="14" t="str">
        <f>IFERROR(VLOOKUP($A634,'Tropy M'!$O$2:$U$49,7,0),"")</f>
        <v/>
      </c>
      <c r="M634" s="14" t="str">
        <f>IFERROR(VLOOKUP($A634,'Grassor TR300 M'!$CR$4:$CX$37,7,0),"")</f>
        <v/>
      </c>
      <c r="N634" s="14" t="str">
        <f>IFERROR(VLOOKUP($A634,'BO M'!$S$4:$Y$46,7,0),"")</f>
        <v/>
      </c>
      <c r="O634" s="14" t="str">
        <f>IFERROR(VLOOKUP($A634,'Szaga TR150 M'!$J$2:$P$22,7,0),"")</f>
        <v/>
      </c>
      <c r="P634" s="14" t="str">
        <f>IFERROR(VLOOKUP($A634,'Rajd Konwalii M'!$L$2:$R$48,7,0),"")</f>
        <v/>
      </c>
      <c r="Q634" s="14" t="str">
        <f>IFERROR(VLOOKUP($A634,'Korno M'!$BE$1:$BK$53,7,0),"")</f>
        <v/>
      </c>
      <c r="R634" s="14" t="str">
        <f>IFERROR(VLOOKUP($A634,'Abentojra M'!$J$1:$P$48,7,0),"")</f>
        <v/>
      </c>
      <c r="S634" s="14" t="str">
        <f>IFERROR(VLOOKUP($A634,'Mordownik M'!$P$5:$V$54,7,0),"")</f>
        <v/>
      </c>
      <c r="T634" s="14" t="str">
        <f>IFERROR(VLOOKUP($A634,'XI Kompas M'!$M$1:$S$35,7,0),"")</f>
        <v/>
      </c>
      <c r="U634" s="14" t="str">
        <f>IFERROR(VLOOKUP($A634,'H52 200 M'!$AL$6:$AR$102,7,0),"")</f>
        <v/>
      </c>
      <c r="V634" s="14" t="str">
        <f>IFERROR(VLOOKUP($A634,'XII Szago M'!$AH$2:$AN$67,7,0),"")</f>
        <v/>
      </c>
      <c r="W634" s="14" t="str">
        <f>IFERROR(VLOOKUP($A634,'Masakra TR200 M'!$AN$5:$AT$34,7,0),"")</f>
        <v/>
      </c>
      <c r="X634" s="10">
        <f>IFERROR(LARGE(Z634:AL634,1),0)+IFERROR(LARGE(Z634:AL634,2),0)</f>
        <v>3.0830413376850432</v>
      </c>
      <c r="Y634" s="10">
        <f>IFERROR(LARGE(Z634:AL634,3),0)+IFERROR(LARGE(Z634:AL634,4),0)</f>
        <v>0</v>
      </c>
      <c r="Z634" s="14" t="str">
        <f>IFERROR(VLOOKUP(A634,'Wiosenne 360 M'!$L$2:$R$18,7,0),"")</f>
        <v/>
      </c>
      <c r="AA634" s="36"/>
      <c r="AB634" s="36"/>
      <c r="AC634" s="14">
        <f>IFERROR(VLOOKUP($A634,'H51 100 M'!$AC$6:$AJ$153,7,0),"")</f>
        <v>3.0830413376850432</v>
      </c>
      <c r="AD634" s="14" t="str">
        <f>IFERROR(VLOOKUP($A634,'Harce M'!$K$6:$Q$26,7,0),"")</f>
        <v/>
      </c>
      <c r="AE634" s="14" t="str">
        <f>IFERROR(VLOOKUP($A634,'Grassor TR150 M'!$BL$4:$BR$10,7,0),"")</f>
        <v/>
      </c>
      <c r="AF634" s="36" t="str">
        <f>IFERROR(VLOOKUP($A634,'Pazur M'!$P$3:$V$29,7,0),"")</f>
        <v/>
      </c>
      <c r="AG634" s="14" t="str">
        <f>IFERROR(VLOOKUP($A634,'Szaga TR100 M'!$J$2:$P$25,7,0),"")</f>
        <v/>
      </c>
      <c r="AH634" s="36" t="str">
        <f>IFERROR(VLOOKUP($A634,'Odyseja M'!$G$2:$M$15,7,0),"")</f>
        <v/>
      </c>
      <c r="AI634" s="36" t="str">
        <f>IFERROR(VLOOKUP($A634,'Trudy M'!$K$2:$Q$18,7,0),"")</f>
        <v/>
      </c>
      <c r="AJ634" s="14" t="str">
        <f>IFERROR(VLOOKUP($A634,'H52 100 M'!$AC$6:$AI$201,7,0),"")</f>
        <v/>
      </c>
      <c r="AK634" s="14" t="str">
        <f>IFERROR(VLOOKUP($A634,'Azymut Orient M'!$O$2:$U$23,7,0),"")</f>
        <v/>
      </c>
      <c r="AL634" s="14" t="str">
        <f>IFERROR(VLOOKUP($A634,'Masakra TR100 M'!$AB$5:$AH$14,7,0),"")</f>
        <v/>
      </c>
      <c r="AM634" s="501">
        <f>MIN(COUNT(F634:W634)+MIN(COUNT(Z634:AL634)/2,2),6)</f>
        <v>0.5</v>
      </c>
      <c r="AN634" s="15">
        <f>COUNTIF(F634:W634,"=100")</f>
        <v>0</v>
      </c>
      <c r="AO634" s="15">
        <f>COUNTIF(Z634:AL634,"=50")</f>
        <v>0</v>
      </c>
    </row>
    <row r="635" spans="1:41">
      <c r="A635">
        <v>350</v>
      </c>
      <c r="B635" s="40" t="str">
        <f>VLOOKUP($A635,id!$C:$H,6,0)</f>
        <v>Filipczyk Jakub</v>
      </c>
      <c r="C635" s="40" t="str">
        <f>VLOOKUP($A635,id!$C:$H,4,0)</f>
        <v>Masterlease</v>
      </c>
      <c r="D635" s="2">
        <f>IF(E634=E635,D634,ROW(B633))</f>
        <v>633</v>
      </c>
      <c r="E635" s="11">
        <f>LARGE(F635:Y635,1)+LARGE(F635:Y635,2)+IFERROR(LARGE(F635:Y635,3),0)+IFERROR(LARGE(F635:Y635,4),0)+IFERROR(LARGE(F635:Y635,5),0)+IFERROR(LARGE(F635:Y635,6),0)</f>
        <v>2.7404811890533716</v>
      </c>
      <c r="F635" s="14"/>
      <c r="G635" s="14" t="str">
        <f>IFERROR(VLOOKUP($A635,'Złoto M'!AO:AU,7,0),"")</f>
        <v/>
      </c>
      <c r="H635" s="14" t="str">
        <f>IFERROR(VLOOKUP($A635,'H51 200 M'!$AL$6:$AS$99,7,0),"")</f>
        <v/>
      </c>
      <c r="I635" s="14" t="str">
        <f>IFERROR(VLOOKUP($A635,'Dymno M'!$BD$3:$BJ$49,7,0),"")</f>
        <v/>
      </c>
      <c r="J635" s="37" t="str">
        <f>IFERROR(VLOOKUP($A635,'X Kompas M'!$L$2:$R$29,7,0),"")</f>
        <v/>
      </c>
      <c r="K635" s="16" t="str">
        <f>IFERROR(VLOOKUP($A635,'Dukty M'!$BH$2:$BN$42,7,0),"")</f>
        <v/>
      </c>
      <c r="L635" s="14" t="str">
        <f>IFERROR(VLOOKUP($A635,'Tropy M'!$O$2:$U$49,7,0),"")</f>
        <v/>
      </c>
      <c r="M635" s="14" t="str">
        <f>IFERROR(VLOOKUP($A635,'Grassor TR300 M'!$CR$4:$CX$37,7,0),"")</f>
        <v/>
      </c>
      <c r="N635" s="14" t="str">
        <f>IFERROR(VLOOKUP($A635,'BO M'!$S$4:$Y$46,7,0),"")</f>
        <v/>
      </c>
      <c r="O635" s="14" t="str">
        <f>IFERROR(VLOOKUP($A635,'Szaga TR150 M'!$J$2:$P$22,7,0),"")</f>
        <v/>
      </c>
      <c r="P635" s="14" t="str">
        <f>IFERROR(VLOOKUP($A635,'Rajd Konwalii M'!$L$2:$R$48,7,0),"")</f>
        <v/>
      </c>
      <c r="Q635" s="14" t="str">
        <f>IFERROR(VLOOKUP($A635,'Korno M'!$BE$1:$BK$53,7,0),"")</f>
        <v/>
      </c>
      <c r="R635" s="14" t="str">
        <f>IFERROR(VLOOKUP($A635,'Abentojra M'!$J$1:$P$48,7,0),"")</f>
        <v/>
      </c>
      <c r="S635" s="14" t="str">
        <f>IFERROR(VLOOKUP($A635,'Mordownik M'!$P$5:$V$54,7,0),"")</f>
        <v/>
      </c>
      <c r="T635" s="14" t="str">
        <f>IFERROR(VLOOKUP($A635,'XI Kompas M'!$M$1:$S$35,7,0),"")</f>
        <v/>
      </c>
      <c r="U635" s="14" t="str">
        <f>IFERROR(VLOOKUP($A635,'H52 200 M'!$AL$6:$AR$102,7,0),"")</f>
        <v/>
      </c>
      <c r="V635" s="14" t="str">
        <f>IFERROR(VLOOKUP($A635,'XII Szago M'!$AH$2:$AN$67,7,0),"")</f>
        <v/>
      </c>
      <c r="W635" s="14" t="str">
        <f>IFERROR(VLOOKUP($A635,'Masakra TR200 M'!$AN$5:$AT$34,7,0),"")</f>
        <v/>
      </c>
      <c r="X635" s="10">
        <f>IFERROR(LARGE(Z635:AL635,1),0)+IFERROR(LARGE(Z635:AL635,2),0)</f>
        <v>2.7404811890533716</v>
      </c>
      <c r="Y635" s="10">
        <f>IFERROR(LARGE(Z635:AL635,3),0)+IFERROR(LARGE(Z635:AL635,4),0)</f>
        <v>0</v>
      </c>
      <c r="Z635" s="14" t="str">
        <f>IFERROR(VLOOKUP(A635,'Wiosenne 360 M'!$L$2:$R$18,7,0),"")</f>
        <v/>
      </c>
      <c r="AA635" s="36"/>
      <c r="AB635" s="36"/>
      <c r="AC635" s="14">
        <f>IFERROR(VLOOKUP($A635,'H51 100 M'!$AC$6:$AJ$153,7,0),"")</f>
        <v>2.7404811890533716</v>
      </c>
      <c r="AD635" s="14" t="str">
        <f>IFERROR(VLOOKUP($A635,'Harce M'!$K$6:$Q$26,7,0),"")</f>
        <v/>
      </c>
      <c r="AE635" s="14" t="str">
        <f>IFERROR(VLOOKUP($A635,'Grassor TR150 M'!$BL$4:$BR$10,7,0),"")</f>
        <v/>
      </c>
      <c r="AF635" s="36" t="str">
        <f>IFERROR(VLOOKUP($A635,'Pazur M'!$P$3:$V$29,7,0),"")</f>
        <v/>
      </c>
      <c r="AG635" s="14" t="str">
        <f>IFERROR(VLOOKUP($A635,'Szaga TR100 M'!$J$2:$P$25,7,0),"")</f>
        <v/>
      </c>
      <c r="AH635" s="36" t="str">
        <f>IFERROR(VLOOKUP($A635,'Odyseja M'!$G$2:$M$15,7,0),"")</f>
        <v/>
      </c>
      <c r="AI635" s="36" t="str">
        <f>IFERROR(VLOOKUP($A635,'Trudy M'!$K$2:$Q$18,7,0),"")</f>
        <v/>
      </c>
      <c r="AJ635" s="14" t="str">
        <f>IFERROR(VLOOKUP($A635,'H52 100 M'!$AC$6:$AI$201,7,0),"")</f>
        <v/>
      </c>
      <c r="AK635" s="14" t="str">
        <f>IFERROR(VLOOKUP($A635,'Azymut Orient M'!$O$2:$U$23,7,0),"")</f>
        <v/>
      </c>
      <c r="AL635" s="14" t="str">
        <f>IFERROR(VLOOKUP($A635,'Masakra TR100 M'!$AB$5:$AH$14,7,0),"")</f>
        <v/>
      </c>
      <c r="AM635" s="501">
        <f>MIN(COUNT(F635:W635)+MIN(COUNT(Z635:AL635)/2,2),6)</f>
        <v>0.5</v>
      </c>
      <c r="AN635" s="15">
        <f>COUNTIF(F635:W635,"=100")</f>
        <v>0</v>
      </c>
      <c r="AO635" s="15">
        <f>COUNTIF(Z635:AL635,"=50")</f>
        <v>0</v>
      </c>
    </row>
    <row r="636" spans="1:41">
      <c r="A636">
        <v>351</v>
      </c>
      <c r="B636" s="40" t="str">
        <f>VLOOKUP($A636,id!$C:$H,6,0)</f>
        <v>Filipczyk Jurand</v>
      </c>
      <c r="C636" s="40" t="str">
        <f>VLOOKUP($A636,id!$C:$H,4,0)</f>
        <v>Masterlease</v>
      </c>
      <c r="D636" s="2">
        <f>IF(E635=E636,D635,ROW(B634))</f>
        <v>634</v>
      </c>
      <c r="E636" s="11">
        <f>LARGE(F636:Y636,1)+LARGE(F636:Y636,2)+IFERROR(LARGE(F636:Y636,3),0)+IFERROR(LARGE(F636:Y636,4),0)+IFERROR(LARGE(F636:Y636,5),0)+IFERROR(LARGE(F636:Y636,6),0)</f>
        <v>2.7403169556198144</v>
      </c>
      <c r="F636" s="14"/>
      <c r="G636" s="14" t="str">
        <f>IFERROR(VLOOKUP($A636,'Złoto M'!AO:AU,7,0),"")</f>
        <v/>
      </c>
      <c r="H636" s="14" t="str">
        <f>IFERROR(VLOOKUP($A636,'H51 200 M'!$AL$6:$AS$99,7,0),"")</f>
        <v/>
      </c>
      <c r="I636" s="14" t="str">
        <f>IFERROR(VLOOKUP($A636,'Dymno M'!$BD$3:$BJ$49,7,0),"")</f>
        <v/>
      </c>
      <c r="J636" s="37" t="str">
        <f>IFERROR(VLOOKUP($A636,'X Kompas M'!$L$2:$R$29,7,0),"")</f>
        <v/>
      </c>
      <c r="K636" s="16" t="str">
        <f>IFERROR(VLOOKUP($A636,'Dukty M'!$BH$2:$BN$42,7,0),"")</f>
        <v/>
      </c>
      <c r="L636" s="14" t="str">
        <f>IFERROR(VLOOKUP($A636,'Tropy M'!$O$2:$U$49,7,0),"")</f>
        <v/>
      </c>
      <c r="M636" s="14" t="str">
        <f>IFERROR(VLOOKUP($A636,'Grassor TR300 M'!$CR$4:$CX$37,7,0),"")</f>
        <v/>
      </c>
      <c r="N636" s="14" t="str">
        <f>IFERROR(VLOOKUP($A636,'BO M'!$S$4:$Y$46,7,0),"")</f>
        <v/>
      </c>
      <c r="O636" s="14" t="str">
        <f>IFERROR(VLOOKUP($A636,'Szaga TR150 M'!$J$2:$P$22,7,0),"")</f>
        <v/>
      </c>
      <c r="P636" s="14" t="str">
        <f>IFERROR(VLOOKUP($A636,'Rajd Konwalii M'!$L$2:$R$48,7,0),"")</f>
        <v/>
      </c>
      <c r="Q636" s="14" t="str">
        <f>IFERROR(VLOOKUP($A636,'Korno M'!$BE$1:$BK$53,7,0),"")</f>
        <v/>
      </c>
      <c r="R636" s="14" t="str">
        <f>IFERROR(VLOOKUP($A636,'Abentojra M'!$J$1:$P$48,7,0),"")</f>
        <v/>
      </c>
      <c r="S636" s="14" t="str">
        <f>IFERROR(VLOOKUP($A636,'Mordownik M'!$P$5:$V$54,7,0),"")</f>
        <v/>
      </c>
      <c r="T636" s="14" t="str">
        <f>IFERROR(VLOOKUP($A636,'XI Kompas M'!$M$1:$S$35,7,0),"")</f>
        <v/>
      </c>
      <c r="U636" s="14" t="str">
        <f>IFERROR(VLOOKUP($A636,'H52 200 M'!$AL$6:$AR$102,7,0),"")</f>
        <v/>
      </c>
      <c r="V636" s="14" t="str">
        <f>IFERROR(VLOOKUP($A636,'XII Szago M'!$AH$2:$AN$67,7,0),"")</f>
        <v/>
      </c>
      <c r="W636" s="14" t="str">
        <f>IFERROR(VLOOKUP($A636,'Masakra TR200 M'!$AN$5:$AT$34,7,0),"")</f>
        <v/>
      </c>
      <c r="X636" s="10">
        <f>IFERROR(LARGE(Z636:AL636,1),0)+IFERROR(LARGE(Z636:AL636,2),0)</f>
        <v>2.7403169556198144</v>
      </c>
      <c r="Y636" s="10">
        <f>IFERROR(LARGE(Z636:AL636,3),0)+IFERROR(LARGE(Z636:AL636,4),0)</f>
        <v>0</v>
      </c>
      <c r="Z636" s="14" t="str">
        <f>IFERROR(VLOOKUP(A636,'Wiosenne 360 M'!$L$2:$R$18,7,0),"")</f>
        <v/>
      </c>
      <c r="AA636" s="36"/>
      <c r="AB636" s="36"/>
      <c r="AC636" s="14">
        <f>IFERROR(VLOOKUP($A636,'H51 100 M'!$AC$6:$AJ$153,7,0),"")</f>
        <v>2.7403169556198144</v>
      </c>
      <c r="AD636" s="14" t="str">
        <f>IFERROR(VLOOKUP($A636,'Harce M'!$K$6:$Q$26,7,0),"")</f>
        <v/>
      </c>
      <c r="AE636" s="14" t="str">
        <f>IFERROR(VLOOKUP($A636,'Grassor TR150 M'!$BL$4:$BR$10,7,0),"")</f>
        <v/>
      </c>
      <c r="AF636" s="36" t="str">
        <f>IFERROR(VLOOKUP($A636,'Pazur M'!$P$3:$V$29,7,0),"")</f>
        <v/>
      </c>
      <c r="AG636" s="14" t="str">
        <f>IFERROR(VLOOKUP($A636,'Szaga TR100 M'!$J$2:$P$25,7,0),"")</f>
        <v/>
      </c>
      <c r="AH636" s="36" t="str">
        <f>IFERROR(VLOOKUP($A636,'Odyseja M'!$G$2:$M$15,7,0),"")</f>
        <v/>
      </c>
      <c r="AI636" s="36" t="str">
        <f>IFERROR(VLOOKUP($A636,'Trudy M'!$K$2:$Q$18,7,0),"")</f>
        <v/>
      </c>
      <c r="AJ636" s="14" t="str">
        <f>IFERROR(VLOOKUP($A636,'H52 100 M'!$AC$6:$AI$201,7,0),"")</f>
        <v/>
      </c>
      <c r="AK636" s="14" t="str">
        <f>IFERROR(VLOOKUP($A636,'Azymut Orient M'!$O$2:$U$23,7,0),"")</f>
        <v/>
      </c>
      <c r="AL636" s="14" t="str">
        <f>IFERROR(VLOOKUP($A636,'Masakra TR100 M'!$AB$5:$AH$14,7,0),"")</f>
        <v/>
      </c>
      <c r="AM636" s="501">
        <f>MIN(COUNT(F636:W636)+MIN(COUNT(Z636:AL636)/2,2),6)</f>
        <v>0.5</v>
      </c>
      <c r="AN636" s="15">
        <f>COUNTIF(F636:W636,"=100")</f>
        <v>0</v>
      </c>
      <c r="AO636" s="15">
        <f>COUNTIF(Z636:AL636,"=50")</f>
        <v>0</v>
      </c>
    </row>
    <row r="637" spans="1:41">
      <c r="A637">
        <v>357</v>
      </c>
      <c r="B637" s="40" t="str">
        <f>VLOOKUP($A637,id!$C:$H,6,0)</f>
        <v>Kałka Tadeusz</v>
      </c>
      <c r="C637" s="40">
        <f>VLOOKUP($A637,id!$C:$H,4,0)</f>
        <v>0</v>
      </c>
      <c r="D637" s="2">
        <f>IF(E636=E637,D636,ROW(B635))</f>
        <v>635</v>
      </c>
      <c r="E637" s="11">
        <f>LARGE(F637:Y637,1)+LARGE(F637:Y637,2)+IFERROR(LARGE(F637:Y637,3),0)+IFERROR(LARGE(F637:Y637,4),0)+IFERROR(LARGE(F637:Y637,5),0)+IFERROR(LARGE(F637:Y637,6),0)</f>
        <v>2.1840725643165571</v>
      </c>
      <c r="F637" s="14"/>
      <c r="G637" s="14" t="str">
        <f>IFERROR(VLOOKUP($A637,'Złoto M'!AO:AU,7,0),"")</f>
        <v/>
      </c>
      <c r="H637" s="14" t="str">
        <f>IFERROR(VLOOKUP($A637,'H51 200 M'!$AL$6:$AS$99,7,0),"")</f>
        <v/>
      </c>
      <c r="I637" s="14" t="str">
        <f>IFERROR(VLOOKUP($A637,'Dymno M'!$BD$3:$BJ$49,7,0),"")</f>
        <v/>
      </c>
      <c r="J637" s="37" t="str">
        <f>IFERROR(VLOOKUP($A637,'X Kompas M'!$L$2:$R$29,7,0),"")</f>
        <v/>
      </c>
      <c r="K637" s="16" t="str">
        <f>IFERROR(VLOOKUP($A637,'Dukty M'!$BH$2:$BN$42,7,0),"")</f>
        <v/>
      </c>
      <c r="L637" s="14" t="str">
        <f>IFERROR(VLOOKUP($A637,'Tropy M'!$O$2:$U$49,7,0),"")</f>
        <v/>
      </c>
      <c r="M637" s="14" t="str">
        <f>IFERROR(VLOOKUP($A637,'Grassor TR300 M'!$CR$4:$CX$37,7,0),"")</f>
        <v/>
      </c>
      <c r="N637" s="14" t="str">
        <f>IFERROR(VLOOKUP($A637,'BO M'!$S$4:$Y$46,7,0),"")</f>
        <v/>
      </c>
      <c r="O637" s="14" t="str">
        <f>IFERROR(VLOOKUP($A637,'Szaga TR150 M'!$J$2:$P$22,7,0),"")</f>
        <v/>
      </c>
      <c r="P637" s="14" t="str">
        <f>IFERROR(VLOOKUP($A637,'Rajd Konwalii M'!$L$2:$R$48,7,0),"")</f>
        <v/>
      </c>
      <c r="Q637" s="14" t="str">
        <f>IFERROR(VLOOKUP($A637,'Korno M'!$BE$1:$BK$53,7,0),"")</f>
        <v/>
      </c>
      <c r="R637" s="14" t="str">
        <f>IFERROR(VLOOKUP($A637,'Abentojra M'!$J$1:$P$48,7,0),"")</f>
        <v/>
      </c>
      <c r="S637" s="14" t="str">
        <f>IFERROR(VLOOKUP($A637,'Mordownik M'!$P$5:$V$54,7,0),"")</f>
        <v/>
      </c>
      <c r="T637" s="14" t="str">
        <f>IFERROR(VLOOKUP($A637,'XI Kompas M'!$M$1:$S$35,7,0),"")</f>
        <v/>
      </c>
      <c r="U637" s="14" t="str">
        <f>IFERROR(VLOOKUP($A637,'H52 200 M'!$AL$6:$AR$102,7,0),"")</f>
        <v/>
      </c>
      <c r="V637" s="14" t="str">
        <f>IFERROR(VLOOKUP($A637,'XII Szago M'!$AH$2:$AN$67,7,0),"")</f>
        <v/>
      </c>
      <c r="W637" s="14" t="str">
        <f>IFERROR(VLOOKUP($A637,'Masakra TR200 M'!$AN$5:$AT$34,7,0),"")</f>
        <v/>
      </c>
      <c r="X637" s="10">
        <f>IFERROR(LARGE(Z637:AL637,1),0)+IFERROR(LARGE(Z637:AL637,2),0)</f>
        <v>2.1840725643165571</v>
      </c>
      <c r="Y637" s="10">
        <f>IFERROR(LARGE(Z637:AL637,3),0)+IFERROR(LARGE(Z637:AL637,4),0)</f>
        <v>0</v>
      </c>
      <c r="Z637" s="14" t="str">
        <f>IFERROR(VLOOKUP(A637,'Wiosenne 360 M'!$L$2:$R$18,7,0),"")</f>
        <v/>
      </c>
      <c r="AA637" s="36"/>
      <c r="AB637" s="36"/>
      <c r="AC637" s="14">
        <f>IFERROR(VLOOKUP($A637,'H51 100 M'!$AC$6:$AJ$153,7,0),"")</f>
        <v>0.71944611313431139</v>
      </c>
      <c r="AD637" s="14" t="str">
        <f>IFERROR(VLOOKUP($A637,'Harce M'!$K$6:$Q$26,7,0),"")</f>
        <v/>
      </c>
      <c r="AE637" s="14" t="str">
        <f>IFERROR(VLOOKUP($A637,'Grassor TR150 M'!$BL$4:$BR$10,7,0),"")</f>
        <v/>
      </c>
      <c r="AF637" s="36" t="str">
        <f>IFERROR(VLOOKUP($A637,'Pazur M'!$P$3:$V$29,7,0),"")</f>
        <v/>
      </c>
      <c r="AG637" s="14" t="str">
        <f>IFERROR(VLOOKUP($A637,'Szaga TR100 M'!$J$2:$P$25,7,0),"")</f>
        <v/>
      </c>
      <c r="AH637" s="36" t="str">
        <f>IFERROR(VLOOKUP($A637,'Odyseja M'!$G$2:$M$15,7,0),"")</f>
        <v/>
      </c>
      <c r="AI637" s="36" t="str">
        <f>IFERROR(VLOOKUP($A637,'Trudy M'!$K$2:$Q$18,7,0),"")</f>
        <v/>
      </c>
      <c r="AJ637" s="14">
        <f>IFERROR(VLOOKUP($A637,'H52 100 M'!$AC$6:$AI$201,7,0),"")</f>
        <v>1.4646264511822455</v>
      </c>
      <c r="AK637" s="14" t="str">
        <f>IFERROR(VLOOKUP($A637,'Azymut Orient M'!$O$2:$U$23,7,0),"")</f>
        <v/>
      </c>
      <c r="AL637" s="14" t="str">
        <f>IFERROR(VLOOKUP($A637,'Masakra TR100 M'!$AB$5:$AH$14,7,0),"")</f>
        <v/>
      </c>
      <c r="AM637" s="501">
        <f>MIN(COUNT(F637:W637)+MIN(COUNT(Z637:AL637)/2,2),6)</f>
        <v>1</v>
      </c>
      <c r="AN637" s="15">
        <f>COUNTIF(F637:W637,"=100")</f>
        <v>0</v>
      </c>
      <c r="AO637" s="15">
        <f>COUNTIF(Z637:AL637,"=50")</f>
        <v>0</v>
      </c>
    </row>
    <row r="638" spans="1:41">
      <c r="A638">
        <v>353</v>
      </c>
      <c r="B638" s="40" t="str">
        <f>VLOOKUP($A638,id!$C:$H,6,0)</f>
        <v>Tempczyk Jacek</v>
      </c>
      <c r="C638" s="40">
        <f>VLOOKUP($A638,id!$C:$H,4,0)</f>
        <v>0</v>
      </c>
      <c r="D638" s="2">
        <f>IF(E637=E638,D637,ROW(B636))</f>
        <v>636</v>
      </c>
      <c r="E638" s="11">
        <f>LARGE(F638:Y638,1)+LARGE(F638:Y638,2)+IFERROR(LARGE(F638:Y638,3),0)+IFERROR(LARGE(F638:Y638,4),0)+IFERROR(LARGE(F638:Y638,5),0)+IFERROR(LARGE(F638:Y638,6),0)</f>
        <v>1.734869069722148</v>
      </c>
      <c r="F638" s="14"/>
      <c r="G638" s="14" t="str">
        <f>IFERROR(VLOOKUP($A638,'Złoto M'!AO:AU,7,0),"")</f>
        <v/>
      </c>
      <c r="H638" s="14" t="str">
        <f>IFERROR(VLOOKUP($A638,'H51 200 M'!$AL$6:$AS$99,7,0),"")</f>
        <v/>
      </c>
      <c r="I638" s="14" t="str">
        <f>IFERROR(VLOOKUP($A638,'Dymno M'!$BD$3:$BJ$49,7,0),"")</f>
        <v/>
      </c>
      <c r="J638" s="37" t="str">
        <f>IFERROR(VLOOKUP($A638,'X Kompas M'!$L$2:$R$29,7,0),"")</f>
        <v/>
      </c>
      <c r="K638" s="16" t="str">
        <f>IFERROR(VLOOKUP($A638,'Dukty M'!$BH$2:$BN$42,7,0),"")</f>
        <v/>
      </c>
      <c r="L638" s="14" t="str">
        <f>IFERROR(VLOOKUP($A638,'Tropy M'!$O$2:$U$49,7,0),"")</f>
        <v/>
      </c>
      <c r="M638" s="14" t="str">
        <f>IFERROR(VLOOKUP($A638,'Grassor TR300 M'!$CR$4:$CX$37,7,0),"")</f>
        <v/>
      </c>
      <c r="N638" s="14" t="str">
        <f>IFERROR(VLOOKUP($A638,'BO M'!$S$4:$Y$46,7,0),"")</f>
        <v/>
      </c>
      <c r="O638" s="14" t="str">
        <f>IFERROR(VLOOKUP($A638,'Szaga TR150 M'!$J$2:$P$22,7,0),"")</f>
        <v/>
      </c>
      <c r="P638" s="14" t="str">
        <f>IFERROR(VLOOKUP($A638,'Rajd Konwalii M'!$L$2:$R$48,7,0),"")</f>
        <v/>
      </c>
      <c r="Q638" s="14" t="str">
        <f>IFERROR(VLOOKUP($A638,'Korno M'!$BE$1:$BK$53,7,0),"")</f>
        <v/>
      </c>
      <c r="R638" s="14" t="str">
        <f>IFERROR(VLOOKUP($A638,'Abentojra M'!$J$1:$P$48,7,0),"")</f>
        <v/>
      </c>
      <c r="S638" s="14" t="str">
        <f>IFERROR(VLOOKUP($A638,'Mordownik M'!$P$5:$V$54,7,0),"")</f>
        <v/>
      </c>
      <c r="T638" s="14" t="str">
        <f>IFERROR(VLOOKUP($A638,'XI Kompas M'!$M$1:$S$35,7,0),"")</f>
        <v/>
      </c>
      <c r="U638" s="14" t="str">
        <f>IFERROR(VLOOKUP($A638,'H52 200 M'!$AL$6:$AR$102,7,0),"")</f>
        <v/>
      </c>
      <c r="V638" s="14" t="str">
        <f>IFERROR(VLOOKUP($A638,'XII Szago M'!$AH$2:$AN$67,7,0),"")</f>
        <v/>
      </c>
      <c r="W638" s="14" t="str">
        <f>IFERROR(VLOOKUP($A638,'Masakra TR200 M'!$AN$5:$AT$34,7,0),"")</f>
        <v/>
      </c>
      <c r="X638" s="10">
        <f>IFERROR(LARGE(Z638:AL638,1),0)+IFERROR(LARGE(Z638:AL638,2),0)</f>
        <v>1.734869069722148</v>
      </c>
      <c r="Y638" s="10">
        <f>IFERROR(LARGE(Z638:AL638,3),0)+IFERROR(LARGE(Z638:AL638,4),0)</f>
        <v>0</v>
      </c>
      <c r="Z638" s="14" t="str">
        <f>IFERROR(VLOOKUP(A638,'Wiosenne 360 M'!$L$2:$R$18,7,0),"")</f>
        <v/>
      </c>
      <c r="AA638" s="36"/>
      <c r="AB638" s="36"/>
      <c r="AC638" s="14">
        <f>IFERROR(VLOOKUP($A638,'H51 100 M'!$AC$6:$AJ$153,7,0),"")</f>
        <v>1.734869069722148</v>
      </c>
      <c r="AD638" s="14" t="str">
        <f>IFERROR(VLOOKUP($A638,'Harce M'!$K$6:$Q$26,7,0),"")</f>
        <v/>
      </c>
      <c r="AE638" s="14" t="str">
        <f>IFERROR(VLOOKUP($A638,'Grassor TR150 M'!$BL$4:$BR$10,7,0),"")</f>
        <v/>
      </c>
      <c r="AF638" s="36" t="str">
        <f>IFERROR(VLOOKUP($A638,'Pazur M'!$P$3:$V$29,7,0),"")</f>
        <v/>
      </c>
      <c r="AG638" s="14" t="str">
        <f>IFERROR(VLOOKUP($A638,'Szaga TR100 M'!$J$2:$P$25,7,0),"")</f>
        <v/>
      </c>
      <c r="AH638" s="36" t="str">
        <f>IFERROR(VLOOKUP($A638,'Odyseja M'!$G$2:$M$15,7,0),"")</f>
        <v/>
      </c>
      <c r="AI638" s="36" t="str">
        <f>IFERROR(VLOOKUP($A638,'Trudy M'!$K$2:$Q$18,7,0),"")</f>
        <v/>
      </c>
      <c r="AJ638" s="14" t="str">
        <f>IFERROR(VLOOKUP($A638,'H52 100 M'!$AC$6:$AI$201,7,0),"")</f>
        <v/>
      </c>
      <c r="AK638" s="14" t="str">
        <f>IFERROR(VLOOKUP($A638,'Azymut Orient M'!$O$2:$U$23,7,0),"")</f>
        <v/>
      </c>
      <c r="AL638" s="14" t="str">
        <f>IFERROR(VLOOKUP($A638,'Masakra TR100 M'!$AB$5:$AH$14,7,0),"")</f>
        <v/>
      </c>
      <c r="AM638" s="501">
        <f>MIN(COUNT(F638:W638)+MIN(COUNT(Z638:AL638)/2,2),6)</f>
        <v>0.5</v>
      </c>
      <c r="AN638" s="15">
        <f>COUNTIF(F638:W638,"=100")</f>
        <v>0</v>
      </c>
      <c r="AO638" s="15">
        <f>COUNTIF(Z638:AL638,"=50")</f>
        <v>0</v>
      </c>
    </row>
    <row r="639" spans="1:41">
      <c r="A639">
        <v>354</v>
      </c>
      <c r="B639" s="40" t="str">
        <f>VLOOKUP($A639,id!$C:$H,6,0)</f>
        <v>Koszewski Łukasz</v>
      </c>
      <c r="C639" s="40">
        <f>VLOOKUP($A639,id!$C:$H,4,0)</f>
        <v>0</v>
      </c>
      <c r="D639" s="2">
        <f>IF(E638=E639,D638,ROW(B637))</f>
        <v>637</v>
      </c>
      <c r="E639" s="11">
        <f>LARGE(F639:Y639,1)+LARGE(F639:Y639,2)+IFERROR(LARGE(F639:Y639,3),0)+IFERROR(LARGE(F639:Y639,4),0)+IFERROR(LARGE(F639:Y639,5),0)+IFERROR(LARGE(F639:Y639,6),0)</f>
        <v>1.7270269799564211</v>
      </c>
      <c r="F639" s="14"/>
      <c r="G639" s="14" t="str">
        <f>IFERROR(VLOOKUP($A639,'Złoto M'!AO:AU,7,0),"")</f>
        <v/>
      </c>
      <c r="H639" s="14" t="str">
        <f>IFERROR(VLOOKUP($A639,'H51 200 M'!$AL$6:$AS$99,7,0),"")</f>
        <v/>
      </c>
      <c r="I639" s="14" t="str">
        <f>IFERROR(VLOOKUP($A639,'Dymno M'!$BD$3:$BJ$49,7,0),"")</f>
        <v/>
      </c>
      <c r="J639" s="37" t="str">
        <f>IFERROR(VLOOKUP($A639,'X Kompas M'!$L$2:$R$29,7,0),"")</f>
        <v/>
      </c>
      <c r="K639" s="16" t="str">
        <f>IFERROR(VLOOKUP($A639,'Dukty M'!$BH$2:$BN$42,7,0),"")</f>
        <v/>
      </c>
      <c r="L639" s="14" t="str">
        <f>IFERROR(VLOOKUP($A639,'Tropy M'!$O$2:$U$49,7,0),"")</f>
        <v/>
      </c>
      <c r="M639" s="14" t="str">
        <f>IFERROR(VLOOKUP($A639,'Grassor TR300 M'!$CR$4:$CX$37,7,0),"")</f>
        <v/>
      </c>
      <c r="N639" s="14" t="str">
        <f>IFERROR(VLOOKUP($A639,'BO M'!$S$4:$Y$46,7,0),"")</f>
        <v/>
      </c>
      <c r="O639" s="14" t="str">
        <f>IFERROR(VLOOKUP($A639,'Szaga TR150 M'!$J$2:$P$22,7,0),"")</f>
        <v/>
      </c>
      <c r="P639" s="14" t="str">
        <f>IFERROR(VLOOKUP($A639,'Rajd Konwalii M'!$L$2:$R$48,7,0),"")</f>
        <v/>
      </c>
      <c r="Q639" s="14" t="str">
        <f>IFERROR(VLOOKUP($A639,'Korno M'!$BE$1:$BK$53,7,0),"")</f>
        <v/>
      </c>
      <c r="R639" s="14" t="str">
        <f>IFERROR(VLOOKUP($A639,'Abentojra M'!$J$1:$P$48,7,0),"")</f>
        <v/>
      </c>
      <c r="S639" s="14" t="str">
        <f>IFERROR(VLOOKUP($A639,'Mordownik M'!$P$5:$V$54,7,0),"")</f>
        <v/>
      </c>
      <c r="T639" s="14" t="str">
        <f>IFERROR(VLOOKUP($A639,'XI Kompas M'!$M$1:$S$35,7,0),"")</f>
        <v/>
      </c>
      <c r="U639" s="14" t="str">
        <f>IFERROR(VLOOKUP($A639,'H52 200 M'!$AL$6:$AR$102,7,0),"")</f>
        <v/>
      </c>
      <c r="V639" s="14" t="str">
        <f>IFERROR(VLOOKUP($A639,'XII Szago M'!$AH$2:$AN$67,7,0),"")</f>
        <v/>
      </c>
      <c r="W639" s="14" t="str">
        <f>IFERROR(VLOOKUP($A639,'Masakra TR200 M'!$AN$5:$AT$34,7,0),"")</f>
        <v/>
      </c>
      <c r="X639" s="10">
        <f>IFERROR(LARGE(Z639:AL639,1),0)+IFERROR(LARGE(Z639:AL639,2),0)</f>
        <v>1.7270269799564211</v>
      </c>
      <c r="Y639" s="10">
        <f>IFERROR(LARGE(Z639:AL639,3),0)+IFERROR(LARGE(Z639:AL639,4),0)</f>
        <v>0</v>
      </c>
      <c r="Z639" s="14" t="str">
        <f>IFERROR(VLOOKUP(A639,'Wiosenne 360 M'!$L$2:$R$18,7,0),"")</f>
        <v/>
      </c>
      <c r="AA639" s="36"/>
      <c r="AB639" s="36"/>
      <c r="AC639" s="14">
        <f>IFERROR(VLOOKUP($A639,'H51 100 M'!$AC$6:$AJ$153,7,0),"")</f>
        <v>1.7270269799564211</v>
      </c>
      <c r="AD639" s="14" t="str">
        <f>IFERROR(VLOOKUP($A639,'Harce M'!$K$6:$Q$26,7,0),"")</f>
        <v/>
      </c>
      <c r="AE639" s="14" t="str">
        <f>IFERROR(VLOOKUP($A639,'Grassor TR150 M'!$BL$4:$BR$10,7,0),"")</f>
        <v/>
      </c>
      <c r="AF639" s="36" t="str">
        <f>IFERROR(VLOOKUP($A639,'Pazur M'!$P$3:$V$29,7,0),"")</f>
        <v/>
      </c>
      <c r="AG639" s="14" t="str">
        <f>IFERROR(VLOOKUP($A639,'Szaga TR100 M'!$J$2:$P$25,7,0),"")</f>
        <v/>
      </c>
      <c r="AH639" s="36" t="str">
        <f>IFERROR(VLOOKUP($A639,'Odyseja M'!$G$2:$M$15,7,0),"")</f>
        <v/>
      </c>
      <c r="AI639" s="36" t="str">
        <f>IFERROR(VLOOKUP($A639,'Trudy M'!$K$2:$Q$18,7,0),"")</f>
        <v/>
      </c>
      <c r="AJ639" s="14" t="str">
        <f>IFERROR(VLOOKUP($A639,'H52 100 M'!$AC$6:$AI$201,7,0),"")</f>
        <v/>
      </c>
      <c r="AK639" s="14" t="str">
        <f>IFERROR(VLOOKUP($A639,'Azymut Orient M'!$O$2:$U$23,7,0),"")</f>
        <v/>
      </c>
      <c r="AL639" s="14" t="str">
        <f>IFERROR(VLOOKUP($A639,'Masakra TR100 M'!$AB$5:$AH$14,7,0),"")</f>
        <v/>
      </c>
      <c r="AM639" s="501">
        <f>MIN(COUNT(F639:W639)+MIN(COUNT(Z639:AL639)/2,2),6)</f>
        <v>0.5</v>
      </c>
      <c r="AN639" s="15">
        <f>COUNTIF(F639:W639,"=100")</f>
        <v>0</v>
      </c>
      <c r="AO639" s="15">
        <f>COUNTIF(Z639:AL639,"=50")</f>
        <v>0</v>
      </c>
    </row>
    <row r="640" spans="1:41">
      <c r="A640">
        <v>724</v>
      </c>
      <c r="B640" s="40" t="str">
        <f>VLOOKUP($A640,id!$C:$H,6,0)</f>
        <v>Babiański Wojciech</v>
      </c>
      <c r="C640" s="40" t="str">
        <f>VLOOKUP($A640,id!$C:$H,4,0)</f>
        <v>Misiaki</v>
      </c>
      <c r="D640" s="2">
        <f>IF(E639=E640,D639,ROW(B638))</f>
        <v>638</v>
      </c>
      <c r="E640" s="11">
        <f>LARGE(F640:Y640,1)+LARGE(F640:Y640,2)+IFERROR(LARGE(F640:Y640,3),0)+IFERROR(LARGE(F640:Y640,4),0)+IFERROR(LARGE(F640:Y640,5),0)+IFERROR(LARGE(F640:Y640,6),0)</f>
        <v>1.6481459626265353</v>
      </c>
      <c r="F640" s="14"/>
      <c r="G640" s="14"/>
      <c r="H640" s="14"/>
      <c r="I640" s="14"/>
      <c r="J640" s="37"/>
      <c r="K640" s="16"/>
      <c r="L640" s="14"/>
      <c r="M640" s="14"/>
      <c r="N640" s="14"/>
      <c r="O640" s="14"/>
      <c r="P640" s="14"/>
      <c r="Q640" s="14"/>
      <c r="R640" s="14"/>
      <c r="S640" s="14"/>
      <c r="T640" s="14"/>
      <c r="U640" s="14" t="str">
        <f>IFERROR(VLOOKUP($A640,'H52 200 M'!$AL$6:$AR$102,7,0),"")</f>
        <v/>
      </c>
      <c r="V640" s="14" t="str">
        <f>IFERROR(VLOOKUP($A640,'XII Szago M'!$AH$2:$AN$67,7,0),"")</f>
        <v/>
      </c>
      <c r="W640" s="14" t="str">
        <f>IFERROR(VLOOKUP($A640,'Masakra TR200 M'!$AN$5:$AT$34,7,0),"")</f>
        <v/>
      </c>
      <c r="X640" s="10">
        <f>IFERROR(LARGE(Z640:AL640,1),0)+IFERROR(LARGE(Z640:AL640,2),0)</f>
        <v>1.6481459626265353</v>
      </c>
      <c r="Y640" s="10">
        <f>IFERROR(LARGE(Z640:AL640,3),0)+IFERROR(LARGE(Z640:AL640,4),0)</f>
        <v>0</v>
      </c>
      <c r="Z640" s="14"/>
      <c r="AA640" s="36"/>
      <c r="AB640" s="36"/>
      <c r="AC640" s="14"/>
      <c r="AD640" s="14"/>
      <c r="AE640" s="14"/>
      <c r="AF640" s="36"/>
      <c r="AG640" s="14"/>
      <c r="AH640" s="36"/>
      <c r="AI640" s="36"/>
      <c r="AJ640" s="14">
        <f>IFERROR(VLOOKUP($A640,'H52 100 M'!$AC$6:$AI$201,7,0),"")</f>
        <v>1.6481459626265353</v>
      </c>
      <c r="AK640" s="14" t="str">
        <f>IFERROR(VLOOKUP($A640,'Azymut Orient M'!$O$2:$U$23,7,0),"")</f>
        <v/>
      </c>
      <c r="AL640" s="14" t="str">
        <f>IFERROR(VLOOKUP($A640,'Masakra TR100 M'!$AB$5:$AH$14,7,0),"")</f>
        <v/>
      </c>
      <c r="AM640" s="501">
        <f>MIN(COUNT(F640:W640)+MIN(COUNT(Z640:AL640)/2,2),6)</f>
        <v>0.5</v>
      </c>
      <c r="AN640" s="15">
        <f>COUNTIF(F640:W640,"=100")</f>
        <v>0</v>
      </c>
      <c r="AO640" s="15">
        <f>COUNTIF(Z640:AL640,"=50")</f>
        <v>0</v>
      </c>
    </row>
    <row r="641" spans="1:41">
      <c r="A641">
        <v>213</v>
      </c>
      <c r="B641" s="40" t="str">
        <f>VLOOKUP($A641,id!$C:$H,6,0)</f>
        <v>Wodziński Grzegorz</v>
      </c>
      <c r="C641" s="40" t="str">
        <f>VLOOKUP($A641,id!$C:$H,4,0)</f>
        <v>mamy.to</v>
      </c>
      <c r="D641" s="2">
        <f>IF(E640=E641,D640,ROW(B639))</f>
        <v>639</v>
      </c>
      <c r="E641" s="11">
        <f>LARGE(F641:Y641,1)+LARGE(F641:Y641,2)+IFERROR(LARGE(F641:Y641,3),0)+IFERROR(LARGE(F641:Y641,4),0)+IFERROR(LARGE(F641:Y641,5),0)+IFERROR(LARGE(F641:Y641,6),0)</f>
        <v>1.3463280299100253</v>
      </c>
      <c r="F641" s="14"/>
      <c r="G641" s="14" t="str">
        <f>IFERROR(VLOOKUP($A641,'Złoto M'!AO:AU,7,0),"")</f>
        <v/>
      </c>
      <c r="H641" s="14">
        <f>IFERROR(VLOOKUP($A641,'H51 200 M'!$AL$6:$AS$99,7,0),"")</f>
        <v>1.3463280299100253</v>
      </c>
      <c r="I641" s="14" t="str">
        <f>IFERROR(VLOOKUP($A641,'Dymno M'!$BD$3:$BJ$49,7,0),"")</f>
        <v/>
      </c>
      <c r="J641" s="37" t="str">
        <f>IFERROR(VLOOKUP($A641,'X Kompas M'!$L$2:$R$29,7,0),"")</f>
        <v/>
      </c>
      <c r="K641" s="16" t="str">
        <f>IFERROR(VLOOKUP($A641,'Dukty M'!$BH$2:$BN$42,7,0),"")</f>
        <v/>
      </c>
      <c r="L641" s="14" t="str">
        <f>IFERROR(VLOOKUP($A641,'Tropy M'!$O$2:$U$49,7,0),"")</f>
        <v/>
      </c>
      <c r="M641" s="14" t="str">
        <f>IFERROR(VLOOKUP($A641,'Grassor TR300 M'!$CR$4:$CX$37,7,0),"")</f>
        <v/>
      </c>
      <c r="N641" s="14" t="str">
        <f>IFERROR(VLOOKUP($A641,'BO M'!$S$4:$Y$46,7,0),"")</f>
        <v/>
      </c>
      <c r="O641" s="14" t="str">
        <f>IFERROR(VLOOKUP($A641,'Szaga TR150 M'!$J$2:$P$22,7,0),"")</f>
        <v/>
      </c>
      <c r="P641" s="14" t="str">
        <f>IFERROR(VLOOKUP($A641,'Rajd Konwalii M'!$L$2:$R$48,7,0),"")</f>
        <v/>
      </c>
      <c r="Q641" s="14" t="str">
        <f>IFERROR(VLOOKUP($A641,'Korno M'!$BE$1:$BK$53,7,0),"")</f>
        <v/>
      </c>
      <c r="R641" s="14" t="str">
        <f>IFERROR(VLOOKUP($A641,'Abentojra M'!$J$1:$P$48,7,0),"")</f>
        <v/>
      </c>
      <c r="S641" s="14" t="str">
        <f>IFERROR(VLOOKUP($A641,'Mordownik M'!$P$5:$V$54,7,0),"")</f>
        <v/>
      </c>
      <c r="T641" s="14" t="str">
        <f>IFERROR(VLOOKUP($A641,'XI Kompas M'!$M$1:$S$35,7,0),"")</f>
        <v/>
      </c>
      <c r="U641" s="14" t="str">
        <f>IFERROR(VLOOKUP($A641,'H52 200 M'!$AL$6:$AR$102,7,0),"")</f>
        <v/>
      </c>
      <c r="V641" s="14" t="str">
        <f>IFERROR(VLOOKUP($A641,'XII Szago M'!$AH$2:$AN$67,7,0),"")</f>
        <v/>
      </c>
      <c r="W641" s="14" t="str">
        <f>IFERROR(VLOOKUP($A641,'Masakra TR200 M'!$AN$5:$AT$34,7,0),"")</f>
        <v/>
      </c>
      <c r="X641" s="10">
        <f>IFERROR(LARGE(Z641:AL641,1),0)+IFERROR(LARGE(Z641:AL641,2),0)</f>
        <v>0</v>
      </c>
      <c r="Y641" s="10">
        <f>IFERROR(LARGE(Z641:AL641,3),0)+IFERROR(LARGE(Z641:AL641,4),0)</f>
        <v>0</v>
      </c>
      <c r="Z641" s="14" t="str">
        <f>IFERROR(VLOOKUP(A641,'Wiosenne 360 M'!$L$2:$R$18,7,0),"")</f>
        <v/>
      </c>
      <c r="AA641" s="36"/>
      <c r="AB641" s="36"/>
      <c r="AC641" s="14" t="str">
        <f>IFERROR(VLOOKUP($A641,'H51 100 M'!$AC$6:$AJ$153,7,0),"")</f>
        <v/>
      </c>
      <c r="AD641" s="14" t="str">
        <f>IFERROR(VLOOKUP($A641,'Harce M'!$K$6:$Q$26,7,0),"")</f>
        <v/>
      </c>
      <c r="AE641" s="14" t="str">
        <f>IFERROR(VLOOKUP($A641,'Grassor TR150 M'!$BL$4:$BR$10,7,0),"")</f>
        <v/>
      </c>
      <c r="AF641" s="36" t="str">
        <f>IFERROR(VLOOKUP($A641,'Pazur M'!$P$3:$V$29,7,0),"")</f>
        <v/>
      </c>
      <c r="AG641" s="14" t="str">
        <f>IFERROR(VLOOKUP($A641,'Szaga TR100 M'!$J$2:$P$25,7,0),"")</f>
        <v/>
      </c>
      <c r="AH641" s="36" t="str">
        <f>IFERROR(VLOOKUP($A641,'Odyseja M'!$G$2:$M$15,7,0),"")</f>
        <v/>
      </c>
      <c r="AI641" s="36" t="str">
        <f>IFERROR(VLOOKUP($A641,'Trudy M'!$K$2:$Q$18,7,0),"")</f>
        <v/>
      </c>
      <c r="AJ641" s="14" t="str">
        <f>IFERROR(VLOOKUP($A641,'H52 100 M'!$AC$6:$AI$201,7,0),"")</f>
        <v/>
      </c>
      <c r="AK641" s="14" t="str">
        <f>IFERROR(VLOOKUP($A641,'Azymut Orient M'!$O$2:$U$23,7,0),"")</f>
        <v/>
      </c>
      <c r="AL641" s="14" t="str">
        <f>IFERROR(VLOOKUP($A641,'Masakra TR100 M'!$AB$5:$AH$14,7,0),"")</f>
        <v/>
      </c>
      <c r="AM641" s="501">
        <f>MIN(COUNT(F641:W641)+MIN(COUNT(Z641:AL641)/2,2),6)</f>
        <v>1</v>
      </c>
      <c r="AN641" s="15">
        <f>COUNTIF(F641:W641,"=100")</f>
        <v>0</v>
      </c>
      <c r="AO641" s="15">
        <f>COUNTIF(Z641:AL641,"=50")</f>
        <v>0</v>
      </c>
    </row>
    <row r="642" spans="1:41">
      <c r="A642">
        <v>355</v>
      </c>
      <c r="B642" s="40" t="str">
        <f>VLOOKUP($A642,id!$C:$H,6,0)</f>
        <v>Kutzmann Jacek</v>
      </c>
      <c r="C642" s="40" t="str">
        <f>VLOOKUP($A642,id!$C:$H,4,0)</f>
        <v>Do Uzgodnienia</v>
      </c>
      <c r="D642" s="2">
        <f>IF(E641=E642,D641,ROW(B640))</f>
        <v>640</v>
      </c>
      <c r="E642" s="11">
        <f>LARGE(F642:Y642,1)+LARGE(F642:Y642,2)+IFERROR(LARGE(F642:Y642,3),0)+IFERROR(LARGE(F642:Y642,4),0)+IFERROR(LARGE(F642:Y642,5),0)+IFERROR(LARGE(F642:Y642,6),0)</f>
        <v>1.2952702349673157</v>
      </c>
      <c r="F642" s="14"/>
      <c r="G642" s="14" t="str">
        <f>IFERROR(VLOOKUP($A642,'Złoto M'!AO:AU,7,0),"")</f>
        <v/>
      </c>
      <c r="H642" s="14" t="str">
        <f>IFERROR(VLOOKUP($A642,'H51 200 M'!$AL$6:$AS$99,7,0),"")</f>
        <v/>
      </c>
      <c r="I642" s="14" t="str">
        <f>IFERROR(VLOOKUP($A642,'Dymno M'!$BD$3:$BJ$49,7,0),"")</f>
        <v/>
      </c>
      <c r="J642" s="37" t="str">
        <f>IFERROR(VLOOKUP($A642,'X Kompas M'!$L$2:$R$29,7,0),"")</f>
        <v/>
      </c>
      <c r="K642" s="16" t="str">
        <f>IFERROR(VLOOKUP($A642,'Dukty M'!$BH$2:$BN$42,7,0),"")</f>
        <v/>
      </c>
      <c r="L642" s="14" t="str">
        <f>IFERROR(VLOOKUP($A642,'Tropy M'!$O$2:$U$49,7,0),"")</f>
        <v/>
      </c>
      <c r="M642" s="14" t="str">
        <f>IFERROR(VLOOKUP($A642,'Grassor TR300 M'!$CR$4:$CX$37,7,0),"")</f>
        <v/>
      </c>
      <c r="N642" s="14" t="str">
        <f>IFERROR(VLOOKUP($A642,'BO M'!$S$4:$Y$46,7,0),"")</f>
        <v/>
      </c>
      <c r="O642" s="14" t="str">
        <f>IFERROR(VLOOKUP($A642,'Szaga TR150 M'!$J$2:$P$22,7,0),"")</f>
        <v/>
      </c>
      <c r="P642" s="14" t="str">
        <f>IFERROR(VLOOKUP($A642,'Rajd Konwalii M'!$L$2:$R$48,7,0),"")</f>
        <v/>
      </c>
      <c r="Q642" s="14" t="str">
        <f>IFERROR(VLOOKUP($A642,'Korno M'!$BE$1:$BK$53,7,0),"")</f>
        <v/>
      </c>
      <c r="R642" s="14" t="str">
        <f>IFERROR(VLOOKUP($A642,'Abentojra M'!$J$1:$P$48,7,0),"")</f>
        <v/>
      </c>
      <c r="S642" s="14" t="str">
        <f>IFERROR(VLOOKUP($A642,'Mordownik M'!$P$5:$V$54,7,0),"")</f>
        <v/>
      </c>
      <c r="T642" s="14" t="str">
        <f>IFERROR(VLOOKUP($A642,'XI Kompas M'!$M$1:$S$35,7,0),"")</f>
        <v/>
      </c>
      <c r="U642" s="14" t="str">
        <f>IFERROR(VLOOKUP($A642,'H52 200 M'!$AL$6:$AR$102,7,0),"")</f>
        <v/>
      </c>
      <c r="V642" s="14" t="str">
        <f>IFERROR(VLOOKUP($A642,'XII Szago M'!$AH$2:$AN$67,7,0),"")</f>
        <v/>
      </c>
      <c r="W642" s="14" t="str">
        <f>IFERROR(VLOOKUP($A642,'Masakra TR200 M'!$AN$5:$AT$34,7,0),"")</f>
        <v/>
      </c>
      <c r="X642" s="10">
        <f>IFERROR(LARGE(Z642:AL642,1),0)+IFERROR(LARGE(Z642:AL642,2),0)</f>
        <v>1.2952702349673157</v>
      </c>
      <c r="Y642" s="10">
        <f>IFERROR(LARGE(Z642:AL642,3),0)+IFERROR(LARGE(Z642:AL642,4),0)</f>
        <v>0</v>
      </c>
      <c r="Z642" s="14" t="str">
        <f>IFERROR(VLOOKUP(A642,'Wiosenne 360 M'!$L$2:$R$18,7,0),"")</f>
        <v/>
      </c>
      <c r="AA642" s="36"/>
      <c r="AB642" s="36"/>
      <c r="AC642" s="14">
        <f>IFERROR(VLOOKUP($A642,'H51 100 M'!$AC$6:$AJ$153,7,0),"")</f>
        <v>1.2952702349673157</v>
      </c>
      <c r="AD642" s="14" t="str">
        <f>IFERROR(VLOOKUP($A642,'Harce M'!$K$6:$Q$26,7,0),"")</f>
        <v/>
      </c>
      <c r="AE642" s="14" t="str">
        <f>IFERROR(VLOOKUP($A642,'Grassor TR150 M'!$BL$4:$BR$10,7,0),"")</f>
        <v/>
      </c>
      <c r="AF642" s="36" t="str">
        <f>IFERROR(VLOOKUP($A642,'Pazur M'!$P$3:$V$29,7,0),"")</f>
        <v/>
      </c>
      <c r="AG642" s="14" t="str">
        <f>IFERROR(VLOOKUP($A642,'Szaga TR100 M'!$J$2:$P$25,7,0),"")</f>
        <v/>
      </c>
      <c r="AH642" s="36" t="str">
        <f>IFERROR(VLOOKUP($A642,'Odyseja M'!$G$2:$M$15,7,0),"")</f>
        <v/>
      </c>
      <c r="AI642" s="36" t="str">
        <f>IFERROR(VLOOKUP($A642,'Trudy M'!$K$2:$Q$18,7,0),"")</f>
        <v/>
      </c>
      <c r="AJ642" s="14" t="str">
        <f>IFERROR(VLOOKUP($A642,'H52 100 M'!$AC$6:$AI$201,7,0),"")</f>
        <v/>
      </c>
      <c r="AK642" s="14" t="str">
        <f>IFERROR(VLOOKUP($A642,'Azymut Orient M'!$O$2:$U$23,7,0),"")</f>
        <v/>
      </c>
      <c r="AL642" s="14" t="str">
        <f>IFERROR(VLOOKUP($A642,'Masakra TR100 M'!$AB$5:$AH$14,7,0),"")</f>
        <v/>
      </c>
      <c r="AM642" s="501">
        <f>MIN(COUNT(F642:W642)+MIN(COUNT(Z642:AL642)/2,2),6)</f>
        <v>0.5</v>
      </c>
      <c r="AN642" s="15">
        <f>COUNTIF(F642:W642,"=100")</f>
        <v>0</v>
      </c>
      <c r="AO642" s="15">
        <f>COUNTIF(Z642:AL642,"=50")</f>
        <v>0</v>
      </c>
    </row>
    <row r="643" spans="1:41">
      <c r="A643">
        <v>214</v>
      </c>
      <c r="B643" s="40" t="str">
        <f>VLOOKUP($A643,id!$C:$H,6,0)</f>
        <v>Dolaniecki Jakub</v>
      </c>
      <c r="C643" s="40">
        <f>VLOOKUP($A643,id!$C:$H,4,0)</f>
        <v>0</v>
      </c>
      <c r="D643" s="2">
        <f>IF(E642=E643,D642,ROW(B641))</f>
        <v>641</v>
      </c>
      <c r="E643" s="11">
        <f>LARGE(F643:Y643,1)+LARGE(F643:Y643,2)+IFERROR(LARGE(F643:Y643,3),0)+IFERROR(LARGE(F643:Y643,4),0)+IFERROR(LARGE(F643:Y643,5),0)+IFERROR(LARGE(F643:Y643,6),0)</f>
        <v>0.89755201994001688</v>
      </c>
      <c r="F643" s="14"/>
      <c r="G643" s="14" t="str">
        <f>IFERROR(VLOOKUP($A643,'Złoto M'!AO:AU,7,0),"")</f>
        <v/>
      </c>
      <c r="H643" s="14">
        <f>IFERROR(VLOOKUP($A643,'H51 200 M'!$AL$6:$AS$99,7,0),"")</f>
        <v>0.89755201994001688</v>
      </c>
      <c r="I643" s="14" t="str">
        <f>IFERROR(VLOOKUP($A643,'Dymno M'!$BD$3:$BJ$49,7,0),"")</f>
        <v/>
      </c>
      <c r="J643" s="37" t="str">
        <f>IFERROR(VLOOKUP($A643,'X Kompas M'!$L$2:$R$29,7,0),"")</f>
        <v/>
      </c>
      <c r="K643" s="16" t="str">
        <f>IFERROR(VLOOKUP($A643,'Dukty M'!$BH$2:$BN$42,7,0),"")</f>
        <v/>
      </c>
      <c r="L643" s="14" t="str">
        <f>IFERROR(VLOOKUP($A643,'Tropy M'!$O$2:$U$49,7,0),"")</f>
        <v/>
      </c>
      <c r="M643" s="14" t="str">
        <f>IFERROR(VLOOKUP($A643,'Grassor TR300 M'!$CR$4:$CX$37,7,0),"")</f>
        <v/>
      </c>
      <c r="N643" s="14" t="str">
        <f>IFERROR(VLOOKUP($A643,'BO M'!$S$4:$Y$46,7,0),"")</f>
        <v/>
      </c>
      <c r="O643" s="14" t="str">
        <f>IFERROR(VLOOKUP($A643,'Szaga TR150 M'!$J$2:$P$22,7,0),"")</f>
        <v/>
      </c>
      <c r="P643" s="14" t="str">
        <f>IFERROR(VLOOKUP($A643,'Rajd Konwalii M'!$L$2:$R$48,7,0),"")</f>
        <v/>
      </c>
      <c r="Q643" s="14" t="str">
        <f>IFERROR(VLOOKUP($A643,'Korno M'!$BE$1:$BK$53,7,0),"")</f>
        <v/>
      </c>
      <c r="R643" s="14" t="str">
        <f>IFERROR(VLOOKUP($A643,'Abentojra M'!$J$1:$P$48,7,0),"")</f>
        <v/>
      </c>
      <c r="S643" s="14" t="str">
        <f>IFERROR(VLOOKUP($A643,'Mordownik M'!$P$5:$V$54,7,0),"")</f>
        <v/>
      </c>
      <c r="T643" s="14" t="str">
        <f>IFERROR(VLOOKUP($A643,'XI Kompas M'!$M$1:$S$35,7,0),"")</f>
        <v/>
      </c>
      <c r="U643" s="14" t="str">
        <f>IFERROR(VLOOKUP($A643,'H52 200 M'!$AL$6:$AR$102,7,0),"")</f>
        <v/>
      </c>
      <c r="V643" s="14" t="str">
        <f>IFERROR(VLOOKUP($A643,'XII Szago M'!$AH$2:$AN$67,7,0),"")</f>
        <v/>
      </c>
      <c r="W643" s="14" t="str">
        <f>IFERROR(VLOOKUP($A643,'Masakra TR200 M'!$AN$5:$AT$34,7,0),"")</f>
        <v/>
      </c>
      <c r="X643" s="10">
        <f>IFERROR(LARGE(Z643:AL643,1),0)+IFERROR(LARGE(Z643:AL643,2),0)</f>
        <v>0</v>
      </c>
      <c r="Y643" s="10">
        <f>IFERROR(LARGE(Z643:AL643,3),0)+IFERROR(LARGE(Z643:AL643,4),0)</f>
        <v>0</v>
      </c>
      <c r="Z643" s="14" t="str">
        <f>IFERROR(VLOOKUP(A643,'Wiosenne 360 M'!$L$2:$R$18,7,0),"")</f>
        <v/>
      </c>
      <c r="AA643" s="36"/>
      <c r="AB643" s="36"/>
      <c r="AC643" s="14" t="str">
        <f>IFERROR(VLOOKUP($A643,'H51 100 M'!$AC$6:$AJ$153,7,0),"")</f>
        <v/>
      </c>
      <c r="AD643" s="14" t="str">
        <f>IFERROR(VLOOKUP($A643,'Harce M'!$K$6:$Q$26,7,0),"")</f>
        <v/>
      </c>
      <c r="AE643" s="14" t="str">
        <f>IFERROR(VLOOKUP($A643,'Grassor TR150 M'!$BL$4:$BR$10,7,0),"")</f>
        <v/>
      </c>
      <c r="AF643" s="36" t="str">
        <f>IFERROR(VLOOKUP($A643,'Pazur M'!$P$3:$V$29,7,0),"")</f>
        <v/>
      </c>
      <c r="AG643" s="14" t="str">
        <f>IFERROR(VLOOKUP($A643,'Szaga TR100 M'!$J$2:$P$25,7,0),"")</f>
        <v/>
      </c>
      <c r="AH643" s="36" t="str">
        <f>IFERROR(VLOOKUP($A643,'Odyseja M'!$G$2:$M$15,7,0),"")</f>
        <v/>
      </c>
      <c r="AI643" s="36" t="str">
        <f>IFERROR(VLOOKUP($A643,'Trudy M'!$K$2:$Q$18,7,0),"")</f>
        <v/>
      </c>
      <c r="AJ643" s="14" t="str">
        <f>IFERROR(VLOOKUP($A643,'H52 100 M'!$AC$6:$AI$201,7,0),"")</f>
        <v/>
      </c>
      <c r="AK643" s="14" t="str">
        <f>IFERROR(VLOOKUP($A643,'Azymut Orient M'!$O$2:$U$23,7,0),"")</f>
        <v/>
      </c>
      <c r="AL643" s="14" t="str">
        <f>IFERROR(VLOOKUP($A643,'Masakra TR100 M'!$AB$5:$AH$14,7,0),"")</f>
        <v/>
      </c>
      <c r="AM643" s="501">
        <f>MIN(COUNT(F643:W643)+MIN(COUNT(Z643:AL643)/2,2),6)</f>
        <v>1</v>
      </c>
      <c r="AN643" s="15">
        <f>COUNTIF(F643:W643,"=100")</f>
        <v>0</v>
      </c>
      <c r="AO643" s="15">
        <f>COUNTIF(Z643:AL643,"=50")</f>
        <v>0</v>
      </c>
    </row>
    <row r="644" spans="1:41">
      <c r="A644">
        <v>215</v>
      </c>
      <c r="B644" s="40" t="str">
        <f>VLOOKUP($A644,id!$C:$H,6,0)</f>
        <v>Dolaniecki Marek</v>
      </c>
      <c r="C644" s="40">
        <f>VLOOKUP($A644,id!$C:$H,4,0)</f>
        <v>0</v>
      </c>
      <c r="D644" s="2">
        <f>IF(E643=E644,D643,ROW(B642))</f>
        <v>642</v>
      </c>
      <c r="E644" s="11">
        <f>LARGE(F644:Y644,1)+LARGE(F644:Y644,2)+IFERROR(LARGE(F644:Y644,3),0)+IFERROR(LARGE(F644:Y644,4),0)+IFERROR(LARGE(F644:Y644,5),0)+IFERROR(LARGE(F644:Y644,6),0)</f>
        <v>0.44877600997000844</v>
      </c>
      <c r="F644" s="14"/>
      <c r="G644" s="14" t="str">
        <f>IFERROR(VLOOKUP($A644,'Złoto M'!AO:AU,7,0),"")</f>
        <v/>
      </c>
      <c r="H644" s="14">
        <f>IFERROR(VLOOKUP($A644,'H51 200 M'!$AL$6:$AS$99,7,0),"")</f>
        <v>0.44877600997000844</v>
      </c>
      <c r="I644" s="14" t="str">
        <f>IFERROR(VLOOKUP($A644,'Dymno M'!$BD$3:$BJ$49,7,0),"")</f>
        <v/>
      </c>
      <c r="J644" s="37" t="str">
        <f>IFERROR(VLOOKUP($A644,'X Kompas M'!$L$2:$R$29,7,0),"")</f>
        <v/>
      </c>
      <c r="K644" s="16" t="str">
        <f>IFERROR(VLOOKUP($A644,'Dukty M'!$BH$2:$BN$42,7,0),"")</f>
        <v/>
      </c>
      <c r="L644" s="14" t="str">
        <f>IFERROR(VLOOKUP($A644,'Tropy M'!$O$2:$U$49,7,0),"")</f>
        <v/>
      </c>
      <c r="M644" s="14" t="str">
        <f>IFERROR(VLOOKUP($A644,'Grassor TR300 M'!$CR$4:$CX$37,7,0),"")</f>
        <v/>
      </c>
      <c r="N644" s="14" t="str">
        <f>IFERROR(VLOOKUP($A644,'BO M'!$S$4:$Y$46,7,0),"")</f>
        <v/>
      </c>
      <c r="O644" s="14" t="str">
        <f>IFERROR(VLOOKUP($A644,'Szaga TR150 M'!$J$2:$P$22,7,0),"")</f>
        <v/>
      </c>
      <c r="P644" s="14" t="str">
        <f>IFERROR(VLOOKUP($A644,'Rajd Konwalii M'!$L$2:$R$48,7,0),"")</f>
        <v/>
      </c>
      <c r="Q644" s="14" t="str">
        <f>IFERROR(VLOOKUP($A644,'Korno M'!$BE$1:$BK$53,7,0),"")</f>
        <v/>
      </c>
      <c r="R644" s="14" t="str">
        <f>IFERROR(VLOOKUP($A644,'Abentojra M'!$J$1:$P$48,7,0),"")</f>
        <v/>
      </c>
      <c r="S644" s="14" t="str">
        <f>IFERROR(VLOOKUP($A644,'Mordownik M'!$P$5:$V$54,7,0),"")</f>
        <v/>
      </c>
      <c r="T644" s="14" t="str">
        <f>IFERROR(VLOOKUP($A644,'XI Kompas M'!$M$1:$S$35,7,0),"")</f>
        <v/>
      </c>
      <c r="U644" s="14" t="str">
        <f>IFERROR(VLOOKUP($A644,'H52 200 M'!$AL$6:$AR$102,7,0),"")</f>
        <v/>
      </c>
      <c r="V644" s="14" t="str">
        <f>IFERROR(VLOOKUP($A644,'XII Szago M'!$AH$2:$AN$67,7,0),"")</f>
        <v/>
      </c>
      <c r="W644" s="14" t="str">
        <f>IFERROR(VLOOKUP($A644,'Masakra TR200 M'!$AN$5:$AT$34,7,0),"")</f>
        <v/>
      </c>
      <c r="X644" s="10">
        <f>IFERROR(LARGE(Z644:AL644,1),0)+IFERROR(LARGE(Z644:AL644,2),0)</f>
        <v>0</v>
      </c>
      <c r="Y644" s="10">
        <f>IFERROR(LARGE(Z644:AL644,3),0)+IFERROR(LARGE(Z644:AL644,4),0)</f>
        <v>0</v>
      </c>
      <c r="Z644" s="14" t="str">
        <f>IFERROR(VLOOKUP(A644,'Wiosenne 360 M'!$L$2:$R$18,7,0),"")</f>
        <v/>
      </c>
      <c r="AA644" s="36"/>
      <c r="AB644" s="36"/>
      <c r="AC644" s="14" t="str">
        <f>IFERROR(VLOOKUP($A644,'H51 100 M'!$AC$6:$AJ$153,7,0),"")</f>
        <v/>
      </c>
      <c r="AD644" s="14" t="str">
        <f>IFERROR(VLOOKUP($A644,'Harce M'!$K$6:$Q$26,7,0),"")</f>
        <v/>
      </c>
      <c r="AE644" s="14" t="str">
        <f>IFERROR(VLOOKUP($A644,'Grassor TR150 M'!$BL$4:$BR$10,7,0),"")</f>
        <v/>
      </c>
      <c r="AF644" s="36" t="str">
        <f>IFERROR(VLOOKUP($A644,'Pazur M'!$P$3:$V$29,7,0),"")</f>
        <v/>
      </c>
      <c r="AG644" s="14" t="str">
        <f>IFERROR(VLOOKUP($A644,'Szaga TR100 M'!$J$2:$P$25,7,0),"")</f>
        <v/>
      </c>
      <c r="AH644" s="36" t="str">
        <f>IFERROR(VLOOKUP($A644,'Odyseja M'!$G$2:$M$15,7,0),"")</f>
        <v/>
      </c>
      <c r="AI644" s="36" t="str">
        <f>IFERROR(VLOOKUP($A644,'Trudy M'!$K$2:$Q$18,7,0),"")</f>
        <v/>
      </c>
      <c r="AJ644" s="14" t="str">
        <f>IFERROR(VLOOKUP($A644,'H52 100 M'!$AC$6:$AI$201,7,0),"")</f>
        <v/>
      </c>
      <c r="AK644" s="14" t="str">
        <f>IFERROR(VLOOKUP($A644,'Azymut Orient M'!$O$2:$U$23,7,0),"")</f>
        <v/>
      </c>
      <c r="AL644" s="14" t="str">
        <f>IFERROR(VLOOKUP($A644,'Masakra TR100 M'!$AB$5:$AH$14,7,0),"")</f>
        <v/>
      </c>
      <c r="AM644" s="501">
        <f>MIN(COUNT(F644:W644)+MIN(COUNT(Z644:AL644)/2,2),6)</f>
        <v>1</v>
      </c>
      <c r="AN644" s="15">
        <f>COUNTIF(F644:W644,"=100")</f>
        <v>0</v>
      </c>
      <c r="AO644" s="15">
        <f>COUNTIF(Z644:AL644,"=50")</f>
        <v>0</v>
      </c>
    </row>
    <row r="645" spans="1:41">
      <c r="A645">
        <v>358</v>
      </c>
      <c r="B645" s="40" t="str">
        <f>VLOOKUP($A645,id!$C:$H,6,0)</f>
        <v>Makowski Arek</v>
      </c>
      <c r="C645" s="40">
        <f>VLOOKUP($A645,id!$C:$H,4,0)</f>
        <v>0</v>
      </c>
      <c r="D645" s="2">
        <f>IF(E644=E645,D644,ROW(B643))</f>
        <v>643</v>
      </c>
      <c r="E645" s="11">
        <f>LARGE(F645:Y645,1)+LARGE(F645:Y645,2)+IFERROR(LARGE(F645:Y645,3),0)+IFERROR(LARGE(F645:Y645,4),0)+IFERROR(LARGE(F645:Y645,5),0)+IFERROR(LARGE(F645:Y645,6),0)</f>
        <v>0.28777844525372459</v>
      </c>
      <c r="F645" s="14"/>
      <c r="G645" s="14" t="str">
        <f>IFERROR(VLOOKUP($A645,'Złoto M'!AO:AU,7,0),"")</f>
        <v/>
      </c>
      <c r="H645" s="14" t="str">
        <f>IFERROR(VLOOKUP($A645,'H51 200 M'!$AL$6:$AS$99,7,0),"")</f>
        <v/>
      </c>
      <c r="I645" s="14" t="str">
        <f>IFERROR(VLOOKUP($A645,'Dymno M'!$BD$3:$BJ$49,7,0),"")</f>
        <v/>
      </c>
      <c r="J645" s="37" t="str">
        <f>IFERROR(VLOOKUP($A645,'X Kompas M'!$L$2:$R$29,7,0),"")</f>
        <v/>
      </c>
      <c r="K645" s="16" t="str">
        <f>IFERROR(VLOOKUP($A645,'Dukty M'!$BH$2:$BN$42,7,0),"")</f>
        <v/>
      </c>
      <c r="L645" s="14" t="str">
        <f>IFERROR(VLOOKUP($A645,'Tropy M'!$O$2:$U$49,7,0),"")</f>
        <v/>
      </c>
      <c r="M645" s="14" t="str">
        <f>IFERROR(VLOOKUP($A645,'Grassor TR300 M'!$CR$4:$CX$37,7,0),"")</f>
        <v/>
      </c>
      <c r="N645" s="14" t="str">
        <f>IFERROR(VLOOKUP($A645,'BO M'!$S$4:$Y$46,7,0),"")</f>
        <v/>
      </c>
      <c r="O645" s="14" t="str">
        <f>IFERROR(VLOOKUP($A645,'Szaga TR150 M'!$J$2:$P$22,7,0),"")</f>
        <v/>
      </c>
      <c r="P645" s="14" t="str">
        <f>IFERROR(VLOOKUP($A645,'Rajd Konwalii M'!$L$2:$R$48,7,0),"")</f>
        <v/>
      </c>
      <c r="Q645" s="14" t="str">
        <f>IFERROR(VLOOKUP($A645,'Korno M'!$BE$1:$BK$53,7,0),"")</f>
        <v/>
      </c>
      <c r="R645" s="14" t="str">
        <f>IFERROR(VLOOKUP($A645,'Abentojra M'!$J$1:$P$48,7,0),"")</f>
        <v/>
      </c>
      <c r="S645" s="14" t="str">
        <f>IFERROR(VLOOKUP($A645,'Mordownik M'!$P$5:$V$54,7,0),"")</f>
        <v/>
      </c>
      <c r="T645" s="14" t="str">
        <f>IFERROR(VLOOKUP($A645,'XI Kompas M'!$M$1:$S$35,7,0),"")</f>
        <v/>
      </c>
      <c r="U645" s="14" t="str">
        <f>IFERROR(VLOOKUP($A645,'H52 200 M'!$AL$6:$AR$102,7,0),"")</f>
        <v/>
      </c>
      <c r="V645" s="14" t="str">
        <f>IFERROR(VLOOKUP($A645,'XII Szago M'!$AH$2:$AN$67,7,0),"")</f>
        <v/>
      </c>
      <c r="W645" s="14" t="str">
        <f>IFERROR(VLOOKUP($A645,'Masakra TR200 M'!$AN$5:$AT$34,7,0),"")</f>
        <v/>
      </c>
      <c r="X645" s="10">
        <f>IFERROR(LARGE(Z645:AL645,1),0)+IFERROR(LARGE(Z645:AL645,2),0)</f>
        <v>0.28777844525372459</v>
      </c>
      <c r="Y645" s="10">
        <f>IFERROR(LARGE(Z645:AL645,3),0)+IFERROR(LARGE(Z645:AL645,4),0)</f>
        <v>0</v>
      </c>
      <c r="Z645" s="14" t="str">
        <f>IFERROR(VLOOKUP(A645,'Wiosenne 360 M'!$L$2:$R$18,7,0),"")</f>
        <v/>
      </c>
      <c r="AA645" s="36"/>
      <c r="AB645" s="36"/>
      <c r="AC645" s="14">
        <f>IFERROR(VLOOKUP($A645,'H51 100 M'!$AC$6:$AJ$153,7,0),"")</f>
        <v>0.28777844525372459</v>
      </c>
      <c r="AD645" s="14" t="str">
        <f>IFERROR(VLOOKUP($A645,'Harce M'!$K$6:$Q$26,7,0),"")</f>
        <v/>
      </c>
      <c r="AE645" s="14" t="str">
        <f>IFERROR(VLOOKUP($A645,'Grassor TR150 M'!$BL$4:$BR$10,7,0),"")</f>
        <v/>
      </c>
      <c r="AF645" s="36" t="str">
        <f>IFERROR(VLOOKUP($A645,'Pazur M'!$P$3:$V$29,7,0),"")</f>
        <v/>
      </c>
      <c r="AG645" s="14" t="str">
        <f>IFERROR(VLOOKUP($A645,'Szaga TR100 M'!$J$2:$P$25,7,0),"")</f>
        <v/>
      </c>
      <c r="AH645" s="36" t="str">
        <f>IFERROR(VLOOKUP($A645,'Odyseja M'!$G$2:$M$15,7,0),"")</f>
        <v/>
      </c>
      <c r="AI645" s="36" t="str">
        <f>IFERROR(VLOOKUP($A645,'Trudy M'!$K$2:$Q$18,7,0),"")</f>
        <v/>
      </c>
      <c r="AJ645" s="14" t="str">
        <f>IFERROR(VLOOKUP($A645,'H52 100 M'!$AC$6:$AI$201,7,0),"")</f>
        <v/>
      </c>
      <c r="AK645" s="14" t="str">
        <f>IFERROR(VLOOKUP($A645,'Azymut Orient M'!$O$2:$U$23,7,0),"")</f>
        <v/>
      </c>
      <c r="AL645" s="14" t="str">
        <f>IFERROR(VLOOKUP($A645,'Masakra TR100 M'!$AB$5:$AH$14,7,0),"")</f>
        <v/>
      </c>
      <c r="AM645" s="501">
        <f>MIN(COUNT(F645:W645)+MIN(COUNT(Z645:AL645)/2,2),6)</f>
        <v>0.5</v>
      </c>
      <c r="AN645" s="15">
        <f>COUNTIF(F645:W645,"=100")</f>
        <v>0</v>
      </c>
      <c r="AO645" s="15">
        <f>COUNTIF(Z645:AL645,"=50")</f>
        <v>0</v>
      </c>
    </row>
    <row r="646" spans="1:41">
      <c r="A646">
        <v>359</v>
      </c>
      <c r="B646" s="40" t="str">
        <f>VLOOKUP($A646,id!$C:$H,6,0)</f>
        <v>Kuźdub Piotr</v>
      </c>
      <c r="C646" s="40">
        <f>VLOOKUP($A646,id!$C:$H,4,0)</f>
        <v>0</v>
      </c>
      <c r="D646" s="2">
        <f>IF(E645=E646,D645,ROW(B644))</f>
        <v>644</v>
      </c>
      <c r="E646" s="11">
        <f>LARGE(F646:Y646,1)+LARGE(F646:Y646,2)+IFERROR(LARGE(F646:Y646,3),0)+IFERROR(LARGE(F646:Y646,4),0)+IFERROR(LARGE(F646:Y646,5),0)+IFERROR(LARGE(F646:Y646,6),0)</f>
        <v>0.1438892226268623</v>
      </c>
      <c r="F646" s="14"/>
      <c r="G646" s="14" t="str">
        <f>IFERROR(VLOOKUP($A646,'Złoto M'!AO:AU,7,0),"")</f>
        <v/>
      </c>
      <c r="H646" s="14" t="str">
        <f>IFERROR(VLOOKUP($A646,'H51 200 M'!$AL$6:$AS$99,7,0),"")</f>
        <v/>
      </c>
      <c r="I646" s="14" t="str">
        <f>IFERROR(VLOOKUP($A646,'Dymno M'!$BD$3:$BJ$49,7,0),"")</f>
        <v/>
      </c>
      <c r="J646" s="37" t="str">
        <f>IFERROR(VLOOKUP($A646,'X Kompas M'!$L$2:$R$29,7,0),"")</f>
        <v/>
      </c>
      <c r="K646" s="16" t="str">
        <f>IFERROR(VLOOKUP($A646,'Dukty M'!$BH$2:$BN$42,7,0),"")</f>
        <v/>
      </c>
      <c r="L646" s="14" t="str">
        <f>IFERROR(VLOOKUP($A646,'Tropy M'!$O$2:$U$49,7,0),"")</f>
        <v/>
      </c>
      <c r="M646" s="14" t="str">
        <f>IFERROR(VLOOKUP($A646,'Grassor TR300 M'!$CR$4:$CX$37,7,0),"")</f>
        <v/>
      </c>
      <c r="N646" s="14" t="str">
        <f>IFERROR(VLOOKUP($A646,'BO M'!$S$4:$Y$46,7,0),"")</f>
        <v/>
      </c>
      <c r="O646" s="14" t="str">
        <f>IFERROR(VLOOKUP($A646,'Szaga TR150 M'!$J$2:$P$22,7,0),"")</f>
        <v/>
      </c>
      <c r="P646" s="14" t="str">
        <f>IFERROR(VLOOKUP($A646,'Rajd Konwalii M'!$L$2:$R$48,7,0),"")</f>
        <v/>
      </c>
      <c r="Q646" s="14" t="str">
        <f>IFERROR(VLOOKUP($A646,'Korno M'!$BE$1:$BK$53,7,0),"")</f>
        <v/>
      </c>
      <c r="R646" s="14" t="str">
        <f>IFERROR(VLOOKUP($A646,'Abentojra M'!$J$1:$P$48,7,0),"")</f>
        <v/>
      </c>
      <c r="S646" s="14" t="str">
        <f>IFERROR(VLOOKUP($A646,'Mordownik M'!$P$5:$V$54,7,0),"")</f>
        <v/>
      </c>
      <c r="T646" s="14" t="str">
        <f>IFERROR(VLOOKUP($A646,'XI Kompas M'!$M$1:$S$35,7,0),"")</f>
        <v/>
      </c>
      <c r="U646" s="14" t="str">
        <f>IFERROR(VLOOKUP($A646,'H52 200 M'!$AL$6:$AR$102,7,0),"")</f>
        <v/>
      </c>
      <c r="V646" s="14" t="str">
        <f>IFERROR(VLOOKUP($A646,'XII Szago M'!$AH$2:$AN$67,7,0),"")</f>
        <v/>
      </c>
      <c r="W646" s="14" t="str">
        <f>IFERROR(VLOOKUP($A646,'Masakra TR200 M'!$AN$5:$AT$34,7,0),"")</f>
        <v/>
      </c>
      <c r="X646" s="10">
        <f>IFERROR(LARGE(Z646:AL646,1),0)+IFERROR(LARGE(Z646:AL646,2),0)</f>
        <v>0.1438892226268623</v>
      </c>
      <c r="Y646" s="10">
        <f>IFERROR(LARGE(Z646:AL646,3),0)+IFERROR(LARGE(Z646:AL646,4),0)</f>
        <v>0</v>
      </c>
      <c r="Z646" s="14" t="str">
        <f>IFERROR(VLOOKUP(A646,'Wiosenne 360 M'!$L$2:$R$18,7,0),"")</f>
        <v/>
      </c>
      <c r="AA646" s="36"/>
      <c r="AB646" s="36"/>
      <c r="AC646" s="14">
        <f>IFERROR(VLOOKUP($A646,'H51 100 M'!$AC$6:$AJ$153,7,0),"")</f>
        <v>0.1438892226268623</v>
      </c>
      <c r="AD646" s="14" t="str">
        <f>IFERROR(VLOOKUP($A646,'Harce M'!$K$6:$Q$26,7,0),"")</f>
        <v/>
      </c>
      <c r="AE646" s="14" t="str">
        <f>IFERROR(VLOOKUP($A646,'Grassor TR150 M'!$BL$4:$BR$10,7,0),"")</f>
        <v/>
      </c>
      <c r="AF646" s="36" t="str">
        <f>IFERROR(VLOOKUP($A646,'Pazur M'!$P$3:$V$29,7,0),"")</f>
        <v/>
      </c>
      <c r="AG646" s="14" t="str">
        <f>IFERROR(VLOOKUP($A646,'Szaga TR100 M'!$J$2:$P$25,7,0),"")</f>
        <v/>
      </c>
      <c r="AH646" s="36" t="str">
        <f>IFERROR(VLOOKUP($A646,'Odyseja M'!$G$2:$M$15,7,0),"")</f>
        <v/>
      </c>
      <c r="AI646" s="36" t="str">
        <f>IFERROR(VLOOKUP($A646,'Trudy M'!$K$2:$Q$18,7,0),"")</f>
        <v/>
      </c>
      <c r="AJ646" s="14" t="str">
        <f>IFERROR(VLOOKUP($A646,'H52 100 M'!$AC$6:$AI$201,7,0),"")</f>
        <v/>
      </c>
      <c r="AK646" s="14" t="str">
        <f>IFERROR(VLOOKUP($A646,'Azymut Orient M'!$O$2:$U$23,7,0),"")</f>
        <v/>
      </c>
      <c r="AL646" s="14" t="str">
        <f>IFERROR(VLOOKUP($A646,'Masakra TR100 M'!$AB$5:$AH$14,7,0),"")</f>
        <v/>
      </c>
      <c r="AM646" s="501">
        <f>MIN(COUNT(F646:W646)+MIN(COUNT(Z646:AL646)/2,2),6)</f>
        <v>0.5</v>
      </c>
      <c r="AN646" s="15">
        <f>COUNTIF(F646:W646,"=100")</f>
        <v>0</v>
      </c>
      <c r="AO646" s="15">
        <f>COUNTIF(Z646:AL646,"=50")</f>
        <v>0</v>
      </c>
    </row>
    <row r="647" spans="1:41">
      <c r="A647">
        <v>360</v>
      </c>
      <c r="B647" s="40" t="str">
        <f>VLOOKUP($A647,id!$C:$H,6,0)</f>
        <v>Szyngwelski Krzysztof</v>
      </c>
      <c r="C647" s="40">
        <f>VLOOKUP($A647,id!$C:$H,4,0)</f>
        <v>0</v>
      </c>
      <c r="D647" s="2">
        <f>IF(E646=E647,D646,ROW(B645))</f>
        <v>645</v>
      </c>
      <c r="E647" s="11">
        <f>LARGE(F647:Y647,1)+LARGE(F647:Y647,2)+IFERROR(LARGE(F647:Y647,3),0)+IFERROR(LARGE(F647:Y647,4),0)+IFERROR(LARGE(F647:Y647,5),0)+IFERROR(LARGE(F647:Y647,6),0)</f>
        <v>0</v>
      </c>
      <c r="F647" s="14"/>
      <c r="G647" s="14" t="str">
        <f>IFERROR(VLOOKUP($A647,'Złoto M'!AO:AU,7,0),"")</f>
        <v/>
      </c>
      <c r="H647" s="14" t="str">
        <f>IFERROR(VLOOKUP($A647,'H51 200 M'!$AL$6:$AS$99,7,0),"")</f>
        <v/>
      </c>
      <c r="I647" s="14" t="str">
        <f>IFERROR(VLOOKUP($A647,'Dymno M'!$BD$3:$BJ$49,7,0),"")</f>
        <v/>
      </c>
      <c r="J647" s="37" t="str">
        <f>IFERROR(VLOOKUP($A647,'X Kompas M'!$L$2:$R$29,7,0),"")</f>
        <v/>
      </c>
      <c r="K647" s="16" t="str">
        <f>IFERROR(VLOOKUP($A647,'Dukty M'!$BH$2:$BN$42,7,0),"")</f>
        <v/>
      </c>
      <c r="L647" s="14" t="str">
        <f>IFERROR(VLOOKUP($A647,'Tropy M'!$O$2:$U$49,7,0),"")</f>
        <v/>
      </c>
      <c r="M647" s="14" t="str">
        <f>IFERROR(VLOOKUP($A647,'Grassor TR300 M'!$CR$4:$CX$37,7,0),"")</f>
        <v/>
      </c>
      <c r="N647" s="14" t="str">
        <f>IFERROR(VLOOKUP($A647,'BO M'!$S$4:$Y$46,7,0),"")</f>
        <v/>
      </c>
      <c r="O647" s="14" t="str">
        <f>IFERROR(VLOOKUP($A647,'Szaga TR150 M'!$J$2:$P$22,7,0),"")</f>
        <v/>
      </c>
      <c r="P647" s="14" t="str">
        <f>IFERROR(VLOOKUP($A647,'Rajd Konwalii M'!$L$2:$R$48,7,0),"")</f>
        <v/>
      </c>
      <c r="Q647" s="14" t="str">
        <f>IFERROR(VLOOKUP($A647,'Korno M'!$BE$1:$BK$53,7,0),"")</f>
        <v/>
      </c>
      <c r="R647" s="14" t="str">
        <f>IFERROR(VLOOKUP($A647,'Abentojra M'!$J$1:$P$48,7,0),"")</f>
        <v/>
      </c>
      <c r="S647" s="14" t="str">
        <f>IFERROR(VLOOKUP($A647,'Mordownik M'!$P$5:$V$54,7,0),"")</f>
        <v/>
      </c>
      <c r="T647" s="14" t="str">
        <f>IFERROR(VLOOKUP($A647,'XI Kompas M'!$M$1:$S$35,7,0),"")</f>
        <v/>
      </c>
      <c r="U647" s="14" t="str">
        <f>IFERROR(VLOOKUP($A647,'H52 200 M'!$AL$6:$AR$102,7,0),"")</f>
        <v/>
      </c>
      <c r="V647" s="14" t="str">
        <f>IFERROR(VLOOKUP($A647,'XII Szago M'!$AH$2:$AN$67,7,0),"")</f>
        <v/>
      </c>
      <c r="W647" s="14" t="str">
        <f>IFERROR(VLOOKUP($A647,'Masakra TR200 M'!$AN$5:$AT$34,7,0),"")</f>
        <v/>
      </c>
      <c r="X647" s="10">
        <f>IFERROR(LARGE(Z647:AL647,1),0)+IFERROR(LARGE(Z647:AL647,2),0)</f>
        <v>0</v>
      </c>
      <c r="Y647" s="10">
        <f>IFERROR(LARGE(Z647:AL647,3),0)+IFERROR(LARGE(Z647:AL647,4),0)</f>
        <v>0</v>
      </c>
      <c r="Z647" s="14" t="str">
        <f>IFERROR(VLOOKUP(A647,'Wiosenne 360 M'!$L$2:$R$18,7,0),"")</f>
        <v/>
      </c>
      <c r="AA647" s="36"/>
      <c r="AB647" s="36"/>
      <c r="AC647" s="14">
        <f>IFERROR(VLOOKUP($A647,'H51 100 M'!$AC$6:$AJ$153,7,0),"")</f>
        <v>0</v>
      </c>
      <c r="AD647" s="14" t="str">
        <f>IFERROR(VLOOKUP($A647,'Harce M'!$K$6:$Q$26,7,0),"")</f>
        <v/>
      </c>
      <c r="AE647" s="14" t="str">
        <f>IFERROR(VLOOKUP($A647,'Grassor TR150 M'!$BL$4:$BR$10,7,0),"")</f>
        <v/>
      </c>
      <c r="AF647" s="36" t="str">
        <f>IFERROR(VLOOKUP($A647,'Pazur M'!$P$3:$V$29,7,0),"")</f>
        <v/>
      </c>
      <c r="AG647" s="14" t="str">
        <f>IFERROR(VLOOKUP($A647,'Szaga TR100 M'!$J$2:$P$25,7,0),"")</f>
        <v/>
      </c>
      <c r="AH647" s="36" t="str">
        <f>IFERROR(VLOOKUP($A647,'Odyseja M'!$G$2:$M$15,7,0),"")</f>
        <v/>
      </c>
      <c r="AI647" s="36" t="str">
        <f>IFERROR(VLOOKUP($A647,'Trudy M'!$K$2:$Q$18,7,0),"")</f>
        <v/>
      </c>
      <c r="AJ647" s="14" t="str">
        <f>IFERROR(VLOOKUP($A647,'H52 100 M'!$AC$6:$AI$201,7,0),"")</f>
        <v/>
      </c>
      <c r="AK647" s="14" t="str">
        <f>IFERROR(VLOOKUP($A647,'Azymut Orient M'!$O$2:$U$23,7,0),"")</f>
        <v/>
      </c>
      <c r="AL647" s="14" t="str">
        <f>IFERROR(VLOOKUP($A647,'Masakra TR100 M'!$AB$5:$AH$14,7,0),"")</f>
        <v/>
      </c>
      <c r="AM647" s="501">
        <f>MIN(COUNT(F647:W647)+MIN(COUNT(Z647:AL647)/2,2),6)</f>
        <v>0.5</v>
      </c>
      <c r="AN647" s="15">
        <f>COUNTIF(F647:W647,"=100")</f>
        <v>0</v>
      </c>
      <c r="AO647" s="15">
        <f>COUNTIF(Z647:AL647,"=50")</f>
        <v>0</v>
      </c>
    </row>
    <row r="648" spans="1:41">
      <c r="A648">
        <v>459</v>
      </c>
      <c r="B648" s="40" t="str">
        <f>VLOOKUP($A648,id!$C:$H,6,0)</f>
        <v>Michalak Marcin</v>
      </c>
      <c r="C648" s="40" t="str">
        <f>VLOOKUP($A648,id!$C:$H,4,0)</f>
        <v>BikeOrient</v>
      </c>
      <c r="D648" s="2">
        <f>IF(E647=E648,D647,ROW(B646))</f>
        <v>645</v>
      </c>
      <c r="E648" s="11">
        <f>LARGE(F648:Y648,1)+LARGE(F648:Y648,2)+IFERROR(LARGE(F648:Y648,3),0)+IFERROR(LARGE(F648:Y648,4),0)+IFERROR(LARGE(F648:Y648,5),0)+IFERROR(LARGE(F648:Y648,6),0)</f>
        <v>0</v>
      </c>
      <c r="F648" s="14"/>
      <c r="G648" s="14"/>
      <c r="H648" s="14"/>
      <c r="I648" s="14"/>
      <c r="J648" s="37"/>
      <c r="K648" s="16"/>
      <c r="L648" s="14"/>
      <c r="M648" s="14"/>
      <c r="N648" s="14">
        <f>IFERROR(VLOOKUP($A648,'BO M'!$S$4:$Y$46,7,0),"")</f>
        <v>0</v>
      </c>
      <c r="O648" s="14" t="str">
        <f>IFERROR(VLOOKUP($A648,'Szaga TR150 M'!$J$2:$P$22,7,0),"")</f>
        <v/>
      </c>
      <c r="P648" s="14" t="str">
        <f>IFERROR(VLOOKUP($A648,'Rajd Konwalii M'!$L$2:$R$48,7,0),"")</f>
        <v/>
      </c>
      <c r="Q648" s="14" t="str">
        <f>IFERROR(VLOOKUP($A648,'Korno M'!$BE$1:$BK$53,7,0),"")</f>
        <v/>
      </c>
      <c r="R648" s="14" t="str">
        <f>IFERROR(VLOOKUP($A648,'Abentojra M'!$J$1:$P$48,7,0),"")</f>
        <v/>
      </c>
      <c r="S648" s="14" t="str">
        <f>IFERROR(VLOOKUP($A648,'Mordownik M'!$P$5:$V$54,7,0),"")</f>
        <v/>
      </c>
      <c r="T648" s="14" t="str">
        <f>IFERROR(VLOOKUP($A648,'XI Kompas M'!$M$1:$S$35,7,0),"")</f>
        <v/>
      </c>
      <c r="U648" s="14" t="str">
        <f>IFERROR(VLOOKUP($A648,'H52 200 M'!$AL$6:$AR$102,7,0),"")</f>
        <v/>
      </c>
      <c r="V648" s="14" t="str">
        <f>IFERROR(VLOOKUP($A648,'XII Szago M'!$AH$2:$AN$67,7,0),"")</f>
        <v/>
      </c>
      <c r="W648" s="14" t="str">
        <f>IFERROR(VLOOKUP($A648,'Masakra TR200 M'!$AN$5:$AT$34,7,0),"")</f>
        <v/>
      </c>
      <c r="X648" s="10">
        <f>IFERROR(LARGE(Z648:AL648,1),0)+IFERROR(LARGE(Z648:AL648,2),0)</f>
        <v>0</v>
      </c>
      <c r="Y648" s="10">
        <f>IFERROR(LARGE(Z648:AL648,3),0)+IFERROR(LARGE(Z648:AL648,4),0)</f>
        <v>0</v>
      </c>
      <c r="Z648" s="14"/>
      <c r="AA648" s="36"/>
      <c r="AB648" s="36"/>
      <c r="AC648" s="14" t="str">
        <f>IFERROR(VLOOKUP($A648,'H51 100 M'!$AC$6:$AJ$153,7,0),"")</f>
        <v/>
      </c>
      <c r="AD648" s="14"/>
      <c r="AE648" s="14"/>
      <c r="AF648" s="36" t="str">
        <f>IFERROR(VLOOKUP($A648,'Pazur M'!$P$3:$V$29,7,0),"")</f>
        <v/>
      </c>
      <c r="AG648" s="14" t="str">
        <f>IFERROR(VLOOKUP($A648,'Szaga TR100 M'!$J$2:$P$25,7,0),"")</f>
        <v/>
      </c>
      <c r="AH648" s="36" t="str">
        <f>IFERROR(VLOOKUP($A648,'Odyseja M'!$G$2:$M$15,7,0),"")</f>
        <v/>
      </c>
      <c r="AI648" s="36" t="str">
        <f>IFERROR(VLOOKUP($A648,'Trudy M'!$K$2:$Q$18,7,0),"")</f>
        <v/>
      </c>
      <c r="AJ648" s="14" t="str">
        <f>IFERROR(VLOOKUP($A648,'H52 100 M'!$AC$6:$AI$201,7,0),"")</f>
        <v/>
      </c>
      <c r="AK648" s="14" t="str">
        <f>IFERROR(VLOOKUP($A648,'Azymut Orient M'!$O$2:$U$23,7,0),"")</f>
        <v/>
      </c>
      <c r="AL648" s="14" t="str">
        <f>IFERROR(VLOOKUP($A648,'Masakra TR100 M'!$AB$5:$AH$14,7,0),"")</f>
        <v/>
      </c>
      <c r="AM648" s="501">
        <f>MIN(COUNT(F648:W648)+MIN(COUNT(Z648:AL648)/2,2),6)</f>
        <v>1</v>
      </c>
      <c r="AN648" s="15">
        <f>COUNTIF(F648:W648,"=100")</f>
        <v>0</v>
      </c>
      <c r="AO648" s="15">
        <f>COUNTIF(Z648:AL648,"=50")</f>
        <v>0</v>
      </c>
    </row>
    <row r="649" spans="1:41">
      <c r="A649">
        <v>623</v>
      </c>
      <c r="B649" s="40" t="str">
        <f>VLOOKUP($A649,id!$C:$H,6,0)</f>
        <v>Olejnik Krzysztof</v>
      </c>
      <c r="C649" s="40" t="str">
        <f>VLOOKUP($A649,id!$C:$H,4,0)</f>
        <v>KKG</v>
      </c>
      <c r="D649" s="2">
        <f>IF(E648=E649,D648,ROW(B647))</f>
        <v>645</v>
      </c>
      <c r="E649" s="11">
        <f>LARGE(F649:Y649,1)+LARGE(F649:Y649,2)+IFERROR(LARGE(F649:Y649,3),0)+IFERROR(LARGE(F649:Y649,4),0)+IFERROR(LARGE(F649:Y649,5),0)+IFERROR(LARGE(F649:Y649,6),0)</f>
        <v>0</v>
      </c>
      <c r="F649" s="14"/>
      <c r="G649" s="14"/>
      <c r="H649" s="14"/>
      <c r="I649" s="14"/>
      <c r="J649" s="37"/>
      <c r="K649" s="16"/>
      <c r="L649" s="14"/>
      <c r="M649" s="14"/>
      <c r="N649" s="14"/>
      <c r="O649" s="14"/>
      <c r="P649" s="14"/>
      <c r="Q649" s="14"/>
      <c r="R649" s="14"/>
      <c r="S649" s="14"/>
      <c r="T649" s="14"/>
      <c r="U649" s="14">
        <f>IFERROR(VLOOKUP($A649,'H52 200 M'!$AL$6:$AR$102,7,0),"")</f>
        <v>0</v>
      </c>
      <c r="V649" s="14" t="str">
        <f>IFERROR(VLOOKUP($A649,'XII Szago M'!$AH$2:$AN$67,7,0),"")</f>
        <v/>
      </c>
      <c r="W649" s="14" t="str">
        <f>IFERROR(VLOOKUP($A649,'Masakra TR200 M'!$AN$5:$AT$34,7,0),"")</f>
        <v/>
      </c>
      <c r="X649" s="10">
        <f>IFERROR(LARGE(Z649:AL649,1),0)+IFERROR(LARGE(Z649:AL649,2),0)</f>
        <v>0</v>
      </c>
      <c r="Y649" s="10">
        <f>IFERROR(LARGE(Z649:AL649,3),0)+IFERROR(LARGE(Z649:AL649,4),0)</f>
        <v>0</v>
      </c>
      <c r="Z649" s="14"/>
      <c r="AA649" s="36"/>
      <c r="AB649" s="36"/>
      <c r="AC649" s="14"/>
      <c r="AD649" s="14"/>
      <c r="AE649" s="14"/>
      <c r="AF649" s="36"/>
      <c r="AG649" s="14"/>
      <c r="AH649" s="36"/>
      <c r="AI649" s="36"/>
      <c r="AJ649" s="14" t="str">
        <f>IFERROR(VLOOKUP($A649,'H52 100 M'!$AC$6:$AI$201,7,0),"")</f>
        <v/>
      </c>
      <c r="AK649" s="14" t="str">
        <f>IFERROR(VLOOKUP($A649,'Azymut Orient M'!$O$2:$U$23,7,0),"")</f>
        <v/>
      </c>
      <c r="AL649" s="14" t="str">
        <f>IFERROR(VLOOKUP($A649,'Masakra TR100 M'!$AB$5:$AH$14,7,0),"")</f>
        <v/>
      </c>
      <c r="AM649" s="501">
        <f>MIN(COUNT(F649:W649)+MIN(COUNT(Z649:AL649)/2,2),6)</f>
        <v>1</v>
      </c>
      <c r="AN649" s="15">
        <f>COUNTIF(F649:W649,"=100")</f>
        <v>0</v>
      </c>
      <c r="AO649" s="15">
        <f>COUNTIF(Z649:AL649,"=50")</f>
        <v>0</v>
      </c>
    </row>
    <row r="650" spans="1:41">
      <c r="A650">
        <v>725</v>
      </c>
      <c r="B650" s="40" t="str">
        <f>VLOOKUP($A650,id!$C:$H,6,0)</f>
        <v>Strugiński Krzysztof</v>
      </c>
      <c r="C650" s="40">
        <f>VLOOKUP($A650,id!$C:$H,4,0)</f>
        <v>0</v>
      </c>
      <c r="D650" s="2">
        <f>IF(E649=E650,D649,ROW(B648))</f>
        <v>645</v>
      </c>
      <c r="E650" s="11">
        <f>LARGE(F650:Y650,1)+LARGE(F650:Y650,2)+IFERROR(LARGE(F650:Y650,3),0)+IFERROR(LARGE(F650:Y650,4),0)+IFERROR(LARGE(F650:Y650,5),0)+IFERROR(LARGE(F650:Y650,6),0)</f>
        <v>0</v>
      </c>
      <c r="F650" s="14"/>
      <c r="G650" s="14"/>
      <c r="H650" s="14"/>
      <c r="I650" s="14"/>
      <c r="J650" s="37"/>
      <c r="K650" s="16"/>
      <c r="L650" s="14"/>
      <c r="M650" s="14"/>
      <c r="N650" s="14"/>
      <c r="O650" s="14"/>
      <c r="P650" s="14"/>
      <c r="Q650" s="14"/>
      <c r="R650" s="14"/>
      <c r="S650" s="14"/>
      <c r="T650" s="14"/>
      <c r="U650" s="14" t="str">
        <f>IFERROR(VLOOKUP($A650,'H52 200 M'!$AL$6:$AR$102,7,0),"")</f>
        <v/>
      </c>
      <c r="V650" s="14" t="str">
        <f>IFERROR(VLOOKUP($A650,'XII Szago M'!$AH$2:$AN$67,7,0),"")</f>
        <v/>
      </c>
      <c r="W650" s="14" t="str">
        <f>IFERROR(VLOOKUP($A650,'Masakra TR200 M'!$AN$5:$AT$34,7,0),"")</f>
        <v/>
      </c>
      <c r="X650" s="10">
        <f>IFERROR(LARGE(Z650:AL650,1),0)+IFERROR(LARGE(Z650:AL650,2),0)</f>
        <v>0</v>
      </c>
      <c r="Y650" s="10">
        <f>IFERROR(LARGE(Z650:AL650,3),0)+IFERROR(LARGE(Z650:AL650,4),0)</f>
        <v>0</v>
      </c>
      <c r="Z650" s="14"/>
      <c r="AA650" s="36"/>
      <c r="AB650" s="36"/>
      <c r="AC650" s="14"/>
      <c r="AD650" s="14"/>
      <c r="AE650" s="14"/>
      <c r="AF650" s="36"/>
      <c r="AG650" s="14"/>
      <c r="AH650" s="36"/>
      <c r="AI650" s="36"/>
      <c r="AJ650" s="14">
        <f>IFERROR(VLOOKUP($A650,'H52 100 M'!$AC$6:$AI$201,7,0),"")</f>
        <v>0</v>
      </c>
      <c r="AK650" s="14" t="str">
        <f>IFERROR(VLOOKUP($A650,'Azymut Orient M'!$O$2:$U$23,7,0),"")</f>
        <v/>
      </c>
      <c r="AL650" s="14" t="str">
        <f>IFERROR(VLOOKUP($A650,'Masakra TR100 M'!$AB$5:$AH$14,7,0),"")</f>
        <v/>
      </c>
      <c r="AM650" s="501">
        <f>MIN(COUNT(F650:W650)+MIN(COUNT(Z650:AL650)/2,2),6)</f>
        <v>0.5</v>
      </c>
      <c r="AN650" s="15">
        <f>COUNTIF(F650:W650,"=100")</f>
        <v>0</v>
      </c>
      <c r="AO650" s="15">
        <f>COUNTIF(Z650:AL650,"=50")</f>
        <v>0</v>
      </c>
    </row>
    <row r="651" spans="1:41">
      <c r="A651">
        <v>726</v>
      </c>
      <c r="B651" s="40" t="str">
        <f>VLOOKUP($A651,id!$C:$H,6,0)</f>
        <v>Burny Tomasz</v>
      </c>
      <c r="C651" s="40" t="str">
        <f>VLOOKUP($A651,id!$C:$H,4,0)</f>
        <v>Pierogi z Wiśnią</v>
      </c>
      <c r="D651" s="2">
        <f>IF(E650=E651,D650,ROW(B649))</f>
        <v>645</v>
      </c>
      <c r="E651" s="11">
        <f>LARGE(F651:Y651,1)+LARGE(F651:Y651,2)+IFERROR(LARGE(F651:Y651,3),0)+IFERROR(LARGE(F651:Y651,4),0)+IFERROR(LARGE(F651:Y651,5),0)+IFERROR(LARGE(F651:Y651,6),0)</f>
        <v>0</v>
      </c>
      <c r="F651" s="14"/>
      <c r="G651" s="14"/>
      <c r="H651" s="14"/>
      <c r="I651" s="14"/>
      <c r="J651" s="37"/>
      <c r="K651" s="16"/>
      <c r="L651" s="14"/>
      <c r="M651" s="14"/>
      <c r="N651" s="14"/>
      <c r="O651" s="14"/>
      <c r="P651" s="14"/>
      <c r="Q651" s="14"/>
      <c r="R651" s="14"/>
      <c r="S651" s="14"/>
      <c r="T651" s="14"/>
      <c r="U651" s="14" t="str">
        <f>IFERROR(VLOOKUP($A651,'H52 200 M'!$AL$6:$AR$102,7,0),"")</f>
        <v/>
      </c>
      <c r="V651" s="14" t="str">
        <f>IFERROR(VLOOKUP($A651,'XII Szago M'!$AH$2:$AN$67,7,0),"")</f>
        <v/>
      </c>
      <c r="W651" s="14" t="str">
        <f>IFERROR(VLOOKUP($A651,'Masakra TR200 M'!$AN$5:$AT$34,7,0),"")</f>
        <v/>
      </c>
      <c r="X651" s="10">
        <f>IFERROR(LARGE(Z651:AL651,1),0)+IFERROR(LARGE(Z651:AL651,2),0)</f>
        <v>0</v>
      </c>
      <c r="Y651" s="10">
        <f>IFERROR(LARGE(Z651:AL651,3),0)+IFERROR(LARGE(Z651:AL651,4),0)</f>
        <v>0</v>
      </c>
      <c r="Z651" s="14"/>
      <c r="AA651" s="36"/>
      <c r="AB651" s="36"/>
      <c r="AC651" s="14"/>
      <c r="AD651" s="14"/>
      <c r="AE651" s="14"/>
      <c r="AF651" s="36"/>
      <c r="AG651" s="14"/>
      <c r="AH651" s="36"/>
      <c r="AI651" s="36"/>
      <c r="AJ651" s="14">
        <f>IFERROR(VLOOKUP($A651,'H52 100 M'!$AC$6:$AI$201,7,0),"")</f>
        <v>0</v>
      </c>
      <c r="AK651" s="14" t="str">
        <f>IFERROR(VLOOKUP($A651,'Azymut Orient M'!$O$2:$U$23,7,0),"")</f>
        <v/>
      </c>
      <c r="AL651" s="14" t="str">
        <f>IFERROR(VLOOKUP($A651,'Masakra TR100 M'!$AB$5:$AH$14,7,0),"")</f>
        <v/>
      </c>
      <c r="AM651" s="501">
        <f>MIN(COUNT(F651:W651)+MIN(COUNT(Z651:AL651)/2,2),6)</f>
        <v>0.5</v>
      </c>
      <c r="AN651" s="15">
        <f>COUNTIF(F651:W651,"=100")</f>
        <v>0</v>
      </c>
      <c r="AO651" s="15">
        <f>COUNTIF(Z651:AL651,"=50")</f>
        <v>0</v>
      </c>
    </row>
    <row r="652" spans="1:41">
      <c r="A652">
        <v>727</v>
      </c>
      <c r="B652" s="40" t="str">
        <f>VLOOKUP($A652,id!$C:$H,6,0)</f>
        <v>Palusiński Marcin</v>
      </c>
      <c r="C652" s="40" t="str">
        <f>VLOOKUP($A652,id!$C:$H,4,0)</f>
        <v>Pierogi z Wiśnią</v>
      </c>
      <c r="D652" s="2">
        <f>IF(E651=E652,D651,ROW(B650))</f>
        <v>645</v>
      </c>
      <c r="E652" s="11">
        <f>LARGE(F652:Y652,1)+LARGE(F652:Y652,2)+IFERROR(LARGE(F652:Y652,3),0)+IFERROR(LARGE(F652:Y652,4),0)+IFERROR(LARGE(F652:Y652,5),0)+IFERROR(LARGE(F652:Y652,6),0)</f>
        <v>0</v>
      </c>
      <c r="F652" s="14"/>
      <c r="G652" s="14"/>
      <c r="H652" s="14"/>
      <c r="I652" s="14"/>
      <c r="J652" s="37"/>
      <c r="K652" s="16"/>
      <c r="L652" s="14"/>
      <c r="M652" s="14"/>
      <c r="N652" s="14"/>
      <c r="O652" s="14"/>
      <c r="P652" s="14"/>
      <c r="Q652" s="14"/>
      <c r="R652" s="14"/>
      <c r="S652" s="14"/>
      <c r="T652" s="14"/>
      <c r="U652" s="14" t="str">
        <f>IFERROR(VLOOKUP($A652,'H52 200 M'!$AL$6:$AR$102,7,0),"")</f>
        <v/>
      </c>
      <c r="V652" s="14" t="str">
        <f>IFERROR(VLOOKUP($A652,'XII Szago M'!$AH$2:$AN$67,7,0),"")</f>
        <v/>
      </c>
      <c r="W652" s="14" t="str">
        <f>IFERROR(VLOOKUP($A652,'Masakra TR200 M'!$AN$5:$AT$34,7,0),"")</f>
        <v/>
      </c>
      <c r="X652" s="10">
        <f>IFERROR(LARGE(Z652:AL652,1),0)+IFERROR(LARGE(Z652:AL652,2),0)</f>
        <v>0</v>
      </c>
      <c r="Y652" s="10">
        <f>IFERROR(LARGE(Z652:AL652,3),0)+IFERROR(LARGE(Z652:AL652,4),0)</f>
        <v>0</v>
      </c>
      <c r="Z652" s="14"/>
      <c r="AA652" s="36"/>
      <c r="AB652" s="36"/>
      <c r="AC652" s="14"/>
      <c r="AD652" s="14"/>
      <c r="AE652" s="14"/>
      <c r="AF652" s="36"/>
      <c r="AG652" s="14"/>
      <c r="AH652" s="36"/>
      <c r="AI652" s="36"/>
      <c r="AJ652" s="14">
        <f>IFERROR(VLOOKUP($A652,'H52 100 M'!$AC$6:$AI$201,7,0),"")</f>
        <v>0</v>
      </c>
      <c r="AK652" s="14" t="str">
        <f>IFERROR(VLOOKUP($A652,'Azymut Orient M'!$O$2:$U$23,7,0),"")</f>
        <v/>
      </c>
      <c r="AL652" s="14" t="str">
        <f>IFERROR(VLOOKUP($A652,'Masakra TR100 M'!$AB$5:$AH$14,7,0),"")</f>
        <v/>
      </c>
      <c r="AM652" s="501">
        <f>MIN(COUNT(F652:W652)+MIN(COUNT(Z652:AL652)/2,2),6)</f>
        <v>0.5</v>
      </c>
      <c r="AN652" s="15">
        <f>COUNTIF(F652:W652,"=100")</f>
        <v>0</v>
      </c>
      <c r="AO652" s="15">
        <f>COUNTIF(Z652:AL652,"=50")</f>
        <v>0</v>
      </c>
    </row>
    <row r="653" spans="1:41">
      <c r="A653">
        <v>748</v>
      </c>
      <c r="B653" s="40" t="str">
        <f>VLOOKUP($A653,id!$C:$H,6,0)</f>
        <v>Gulbinowicz Adam</v>
      </c>
      <c r="C653" s="40" t="str">
        <f>VLOOKUP($A653,id!$C:$H,4,0)</f>
        <v>LEGIONY ULICY</v>
      </c>
      <c r="D653" s="2">
        <f>IF(E652=E653,D652,ROW(B651))</f>
        <v>645</v>
      </c>
      <c r="E653" s="11">
        <f>LARGE(F653:Y653,1)+LARGE(F653:Y653,2)+IFERROR(LARGE(F653:Y653,3),0)+IFERROR(LARGE(F653:Y653,4),0)+IFERROR(LARGE(F653:Y653,5),0)+IFERROR(LARGE(F653:Y653,6),0)</f>
        <v>0</v>
      </c>
      <c r="F653" s="14"/>
      <c r="G653" s="14"/>
      <c r="H653" s="14"/>
      <c r="I653" s="14"/>
      <c r="J653" s="37"/>
      <c r="K653" s="16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 t="str">
        <f>IFERROR(VLOOKUP($A653,'Masakra TR200 M'!$AN$5:$AT$34,7,0),"")</f>
        <v/>
      </c>
      <c r="X653" s="10">
        <f>IFERROR(LARGE(Z653:AL653,1),0)+IFERROR(LARGE(Z653:AL653,2),0)</f>
        <v>0</v>
      </c>
      <c r="Y653" s="10">
        <f>IFERROR(LARGE(Z653:AL653,3),0)+IFERROR(LARGE(Z653:AL653,4),0)</f>
        <v>0</v>
      </c>
      <c r="Z653" s="14"/>
      <c r="AA653" s="36"/>
      <c r="AB653" s="36"/>
      <c r="AC653" s="14"/>
      <c r="AD653" s="14"/>
      <c r="AE653" s="14"/>
      <c r="AF653" s="36"/>
      <c r="AG653" s="14"/>
      <c r="AH653" s="36"/>
      <c r="AI653" s="36"/>
      <c r="AJ653" s="14"/>
      <c r="AK653" s="14"/>
      <c r="AL653" s="14">
        <f>IFERROR(VLOOKUP($A653,'Masakra TR100 M'!$AB$5:$AH$14,7,0),"")</f>
        <v>0</v>
      </c>
      <c r="AM653" s="501">
        <f>MIN(COUNT(F653:W653)+MIN(COUNT(Z653:AL653)/2,2),6)</f>
        <v>0.5</v>
      </c>
      <c r="AN653" s="15">
        <f>COUNTIF(F653:W653,"=100")</f>
        <v>0</v>
      </c>
      <c r="AO653" s="15">
        <f>COUNTIF(Z653:AL653,"=50")</f>
        <v>0</v>
      </c>
    </row>
    <row r="654" spans="1:41">
      <c r="A654">
        <v>749</v>
      </c>
      <c r="B654" s="40" t="str">
        <f>VLOOKUP($A654,id!$C:$H,6,0)</f>
        <v>Adamski Janusz</v>
      </c>
      <c r="C654" s="40" t="str">
        <f>VLOOKUP($A654,id!$C:$H,4,0)</f>
        <v>UTMB 2013</v>
      </c>
      <c r="D654" s="2">
        <f>IF(E653=E654,D653,ROW(B652))</f>
        <v>645</v>
      </c>
      <c r="E654" s="11">
        <f>LARGE(F654:Y654,1)+LARGE(F654:Y654,2)+IFERROR(LARGE(F654:Y654,3),0)+IFERROR(LARGE(F654:Y654,4),0)+IFERROR(LARGE(F654:Y654,5),0)+IFERROR(LARGE(F654:Y654,6),0)</f>
        <v>0</v>
      </c>
      <c r="F654" s="14"/>
      <c r="G654" s="14"/>
      <c r="H654" s="14"/>
      <c r="I654" s="14"/>
      <c r="J654" s="37"/>
      <c r="K654" s="16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 t="str">
        <f>IFERROR(VLOOKUP($A654,'Masakra TR200 M'!$AN$5:$AT$34,7,0),"")</f>
        <v/>
      </c>
      <c r="X654" s="10">
        <f>IFERROR(LARGE(Z654:AL654,1),0)+IFERROR(LARGE(Z654:AL654,2),0)</f>
        <v>0</v>
      </c>
      <c r="Y654" s="10">
        <f>IFERROR(LARGE(Z654:AL654,3),0)+IFERROR(LARGE(Z654:AL654,4),0)</f>
        <v>0</v>
      </c>
      <c r="Z654" s="14"/>
      <c r="AA654" s="36"/>
      <c r="AB654" s="36"/>
      <c r="AC654" s="14"/>
      <c r="AD654" s="14"/>
      <c r="AE654" s="14"/>
      <c r="AF654" s="36"/>
      <c r="AG654" s="14"/>
      <c r="AH654" s="36"/>
      <c r="AI654" s="36"/>
      <c r="AJ654" s="14"/>
      <c r="AK654" s="14"/>
      <c r="AL654" s="14">
        <f>IFERROR(VLOOKUP($A654,'Masakra TR100 M'!$AB$5:$AH$14,7,0),"")</f>
        <v>0</v>
      </c>
      <c r="AM654" s="501">
        <f>MIN(COUNT(F654:W654)+MIN(COUNT(Z654:AL654)/2,2),6)</f>
        <v>0.5</v>
      </c>
      <c r="AN654" s="15">
        <f>COUNTIF(F654:W654,"=100")</f>
        <v>0</v>
      </c>
      <c r="AO654" s="15">
        <f>COUNTIF(Z654:AL654,"=50")</f>
        <v>0</v>
      </c>
    </row>
  </sheetData>
  <sortState ref="A2:AO654">
    <sortCondition descending="1" ref="E3"/>
  </sortState>
  <phoneticPr fontId="0" type="noConversion"/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8"/>
  <sheetViews>
    <sheetView workbookViewId="0">
      <selection activeCell="J7" sqref="J7"/>
    </sheetView>
  </sheetViews>
  <sheetFormatPr defaultColWidth="8.88671875" defaultRowHeight="13.8"/>
  <cols>
    <col min="1" max="1" width="7.6640625" style="265" customWidth="1"/>
    <col min="2" max="2" width="11" style="265" customWidth="1"/>
    <col min="3" max="3" width="14.109375" style="166" bestFit="1" customWidth="1"/>
    <col min="4" max="4" width="15.44140625" style="166" bestFit="1" customWidth="1"/>
    <col min="5" max="5" width="15.44140625" style="166" customWidth="1"/>
    <col min="6" max="6" width="23.6640625" style="166" customWidth="1"/>
    <col min="7" max="7" width="21.33203125" style="166" customWidth="1"/>
    <col min="8" max="8" width="18.88671875" style="265" customWidth="1"/>
    <col min="9" max="9" width="9.109375" style="265" customWidth="1"/>
    <col min="10" max="16384" width="8.88671875" style="166"/>
  </cols>
  <sheetData>
    <row r="2" spans="1:22" ht="20.399999999999999">
      <c r="A2" s="277" t="s">
        <v>1144</v>
      </c>
      <c r="F2" s="277"/>
    </row>
    <row r="4" spans="1:22" ht="25.2" customHeight="1">
      <c r="A4" s="276" t="s">
        <v>1143</v>
      </c>
      <c r="B4" s="275"/>
      <c r="C4" s="275"/>
      <c r="D4" s="275"/>
      <c r="E4" s="275"/>
      <c r="F4" s="275"/>
      <c r="G4" s="275"/>
      <c r="H4" s="275"/>
      <c r="I4" s="274"/>
    </row>
    <row r="6" spans="1:22" s="272" customFormat="1" ht="64.5" customHeight="1">
      <c r="A6" s="269" t="s">
        <v>161</v>
      </c>
      <c r="B6" s="269" t="s">
        <v>661</v>
      </c>
      <c r="C6" s="269" t="s">
        <v>192</v>
      </c>
      <c r="D6" s="269" t="s">
        <v>191</v>
      </c>
      <c r="E6" s="269" t="s">
        <v>81</v>
      </c>
      <c r="F6" s="269" t="s">
        <v>1142</v>
      </c>
      <c r="G6" s="269" t="s">
        <v>1141</v>
      </c>
      <c r="H6" s="269" t="s">
        <v>1140</v>
      </c>
      <c r="I6" s="273" t="s">
        <v>1139</v>
      </c>
      <c r="K6" s="18" t="s">
        <v>79</v>
      </c>
      <c r="L6" s="18" t="s">
        <v>80</v>
      </c>
      <c r="M6" s="9" t="s">
        <v>108</v>
      </c>
      <c r="N6" s="9" t="s">
        <v>109</v>
      </c>
      <c r="O6" s="9" t="s">
        <v>83</v>
      </c>
      <c r="P6" s="9" t="s">
        <v>81</v>
      </c>
      <c r="Q6" s="9" t="s">
        <v>48</v>
      </c>
      <c r="R6" s="9" t="s">
        <v>49</v>
      </c>
      <c r="S6" s="9" t="s">
        <v>45</v>
      </c>
      <c r="T6" s="9" t="s">
        <v>46</v>
      </c>
      <c r="U6" s="9" t="s">
        <v>35</v>
      </c>
      <c r="V6" s="9" t="s">
        <v>47</v>
      </c>
    </row>
    <row r="7" spans="1:22">
      <c r="A7" s="269">
        <v>1</v>
      </c>
      <c r="B7" s="269" t="s">
        <v>1138</v>
      </c>
      <c r="C7" s="270" t="s">
        <v>20</v>
      </c>
      <c r="D7" s="270" t="s">
        <v>326</v>
      </c>
      <c r="E7" s="270">
        <v>1979</v>
      </c>
      <c r="F7" s="270" t="s">
        <v>307</v>
      </c>
      <c r="G7" s="271" t="s">
        <v>325</v>
      </c>
      <c r="H7" s="269" t="s">
        <v>1099</v>
      </c>
      <c r="I7" s="269">
        <v>490</v>
      </c>
      <c r="K7" s="18">
        <f>VLOOKUP(L7,id!$A:$C,3,0)</f>
        <v>91</v>
      </c>
      <c r="L7" s="18" t="str">
        <f>M7&amp;N7&amp;P7</f>
        <v>BrudłoPaweł1979</v>
      </c>
      <c r="M7" s="9" t="str">
        <f>D7</f>
        <v>Brudło</v>
      </c>
      <c r="N7" s="9" t="str">
        <f>C7</f>
        <v>Paweł</v>
      </c>
      <c r="O7" s="9" t="str">
        <f>G7</f>
        <v>KTE Tramp</v>
      </c>
      <c r="P7" s="9">
        <f>E7</f>
        <v>1979</v>
      </c>
      <c r="Q7" s="9">
        <v>50</v>
      </c>
      <c r="R7" s="9"/>
      <c r="S7" s="9"/>
      <c r="T7" s="9"/>
      <c r="U7" s="9"/>
      <c r="V7" s="9"/>
    </row>
    <row r="8" spans="1:22" ht="27.6">
      <c r="A8" s="269">
        <v>2</v>
      </c>
      <c r="B8" s="269" t="s">
        <v>1135</v>
      </c>
      <c r="C8" s="270" t="s">
        <v>25</v>
      </c>
      <c r="D8" s="270" t="s">
        <v>1137</v>
      </c>
      <c r="E8" s="270"/>
      <c r="F8" s="270" t="s">
        <v>1136</v>
      </c>
      <c r="G8" s="270" t="s">
        <v>1132</v>
      </c>
      <c r="H8" s="269" t="s">
        <v>1113</v>
      </c>
      <c r="I8" s="269">
        <v>544</v>
      </c>
      <c r="K8" s="18">
        <f>VLOOKUP(L8,id!$A:$C,3,0)</f>
        <v>397</v>
      </c>
      <c r="L8" s="18" t="str">
        <f t="shared" ref="L8:L13" si="0">M8&amp;N8&amp;P8</f>
        <v>MotykaJacek0</v>
      </c>
      <c r="M8" s="9" t="str">
        <f t="shared" ref="M8:M26" si="1">D8</f>
        <v>Motyka</v>
      </c>
      <c r="N8" s="9" t="str">
        <f t="shared" ref="N8:N26" si="2">C8</f>
        <v>Jacek</v>
      </c>
      <c r="O8" s="9" t="str">
        <f t="shared" ref="O8:O26" si="3">G8</f>
        <v>PSK PRZEWORSK OLD BOYS</v>
      </c>
      <c r="P8" s="9">
        <f t="shared" ref="P8:P26" si="4">E8</f>
        <v>0</v>
      </c>
      <c r="Q8" s="9">
        <f t="shared" ref="Q8:Q9" si="5">Q7*IF(U8&lt;1,U8,IF(V8&lt;1,V8,IF(T8&lt;1,T8,IF(S8&lt;1,S8,1))))</f>
        <v>45.036764705882355</v>
      </c>
      <c r="R8" s="9"/>
      <c r="S8" s="9">
        <f>I7/Tabela3[[#This Row],[czas 
+ kary wynik 
w '[min']]]</f>
        <v>0.90073529411764708</v>
      </c>
      <c r="T8" s="9">
        <v>1</v>
      </c>
      <c r="U8" s="9">
        <v>1</v>
      </c>
      <c r="V8" s="9">
        <f t="shared" ref="V8:V9" si="6">T8^0.2</f>
        <v>1</v>
      </c>
    </row>
    <row r="9" spans="1:22" ht="27.6">
      <c r="A9" s="269">
        <v>2</v>
      </c>
      <c r="B9" s="269" t="s">
        <v>1135</v>
      </c>
      <c r="C9" s="270" t="s">
        <v>175</v>
      </c>
      <c r="D9" s="270" t="s">
        <v>1134</v>
      </c>
      <c r="E9" s="270"/>
      <c r="F9" s="270" t="s">
        <v>1133</v>
      </c>
      <c r="G9" s="270" t="s">
        <v>1132</v>
      </c>
      <c r="H9" s="269" t="s">
        <v>1113</v>
      </c>
      <c r="I9" s="269">
        <v>544</v>
      </c>
      <c r="K9" s="18">
        <f>VLOOKUP(L9,id!$A:$C,3,0)</f>
        <v>398</v>
      </c>
      <c r="L9" s="18" t="str">
        <f t="shared" si="0"/>
        <v>JendruszczakDariusz0</v>
      </c>
      <c r="M9" s="9" t="str">
        <f t="shared" si="1"/>
        <v>Jendruszczak</v>
      </c>
      <c r="N9" s="9" t="str">
        <f t="shared" si="2"/>
        <v>Dariusz</v>
      </c>
      <c r="O9" s="9" t="str">
        <f t="shared" si="3"/>
        <v>PSK PRZEWORSK OLD BOYS</v>
      </c>
      <c r="P9" s="9">
        <f t="shared" si="4"/>
        <v>0</v>
      </c>
      <c r="Q9" s="9">
        <f t="shared" si="5"/>
        <v>45.036764705882355</v>
      </c>
      <c r="R9" s="9"/>
      <c r="S9" s="9">
        <f>I8/Tabela3[[#This Row],[czas 
+ kary wynik 
w '[min']]]</f>
        <v>1</v>
      </c>
      <c r="T9" s="9">
        <v>1</v>
      </c>
      <c r="U9" s="9">
        <v>1</v>
      </c>
      <c r="V9" s="9">
        <f t="shared" si="6"/>
        <v>1</v>
      </c>
    </row>
    <row r="10" spans="1:22">
      <c r="A10" s="269">
        <v>3</v>
      </c>
      <c r="B10" s="269" t="s">
        <v>1129</v>
      </c>
      <c r="C10" s="270" t="s">
        <v>19</v>
      </c>
      <c r="D10" s="270" t="s">
        <v>1128</v>
      </c>
      <c r="E10" s="270"/>
      <c r="F10" s="270" t="s">
        <v>98</v>
      </c>
      <c r="G10" s="270" t="s">
        <v>1127</v>
      </c>
      <c r="H10" s="269" t="s">
        <v>1092</v>
      </c>
      <c r="I10" s="269">
        <v>552</v>
      </c>
      <c r="K10" s="18">
        <f>VLOOKUP(L10,id!$A:$C,3,0)</f>
        <v>399</v>
      </c>
      <c r="L10" s="18" t="str">
        <f t="shared" si="0"/>
        <v>PotocznyPiotr0</v>
      </c>
      <c r="M10" s="9" t="str">
        <f t="shared" si="1"/>
        <v>Potoczny</v>
      </c>
      <c r="N10" s="9" t="str">
        <f t="shared" si="2"/>
        <v>Piotr</v>
      </c>
      <c r="O10" s="9" t="str">
        <f t="shared" si="3"/>
        <v>Kciukowscy</v>
      </c>
      <c r="P10" s="9">
        <f t="shared" si="4"/>
        <v>0</v>
      </c>
      <c r="Q10" s="9">
        <f t="shared" ref="Q10:Q26" si="7">Q9*IF(U10&lt;1,U10,IF(V10&lt;1,V10,IF(T10&lt;1,T10,IF(S10&lt;1,S10,1))))</f>
        <v>44.384057971014499</v>
      </c>
      <c r="R10" s="9"/>
      <c r="S10" s="9">
        <f>I9/Tabela3[[#This Row],[czas 
+ kary wynik 
w '[min']]]</f>
        <v>0.98550724637681164</v>
      </c>
      <c r="T10" s="9">
        <v>1</v>
      </c>
      <c r="U10" s="9">
        <v>1</v>
      </c>
      <c r="V10" s="9">
        <f t="shared" ref="V10:V26" si="8">T10^0.2</f>
        <v>1</v>
      </c>
    </row>
    <row r="11" spans="1:22">
      <c r="A11" s="269">
        <v>4</v>
      </c>
      <c r="B11" s="269" t="s">
        <v>1125</v>
      </c>
      <c r="C11" s="270" t="s">
        <v>56</v>
      </c>
      <c r="D11" s="270" t="s">
        <v>1126</v>
      </c>
      <c r="E11" s="270"/>
      <c r="F11" s="270" t="s">
        <v>98</v>
      </c>
      <c r="G11" s="270" t="s">
        <v>1123</v>
      </c>
      <c r="H11" s="269" t="s">
        <v>1113</v>
      </c>
      <c r="I11" s="269">
        <v>570</v>
      </c>
      <c r="K11" s="18">
        <f>VLOOKUP(L11,id!$A:$C,3,0)</f>
        <v>400</v>
      </c>
      <c r="L11" s="18" t="str">
        <f t="shared" si="0"/>
        <v>KozdrowickiRobert0</v>
      </c>
      <c r="M11" s="9" t="str">
        <f t="shared" si="1"/>
        <v>Kozdrowicki</v>
      </c>
      <c r="N11" s="9" t="str">
        <f t="shared" si="2"/>
        <v>Robert</v>
      </c>
      <c r="O11" s="9" t="str">
        <f t="shared" si="3"/>
        <v>JGB SOKÓŁ Jarosław</v>
      </c>
      <c r="P11" s="9">
        <f t="shared" si="4"/>
        <v>0</v>
      </c>
      <c r="Q11" s="9">
        <f t="shared" si="7"/>
        <v>42.982456140350884</v>
      </c>
      <c r="R11" s="9"/>
      <c r="S11" s="9">
        <f>I10/Tabela3[[#This Row],[czas 
+ kary wynik 
w '[min']]]</f>
        <v>0.96842105263157896</v>
      </c>
      <c r="T11" s="9">
        <v>1</v>
      </c>
      <c r="U11" s="9">
        <v>1</v>
      </c>
      <c r="V11" s="9">
        <f t="shared" si="8"/>
        <v>1</v>
      </c>
    </row>
    <row r="12" spans="1:22">
      <c r="A12" s="269">
        <v>4</v>
      </c>
      <c r="B12" s="269" t="s">
        <v>1125</v>
      </c>
      <c r="C12" s="270" t="s">
        <v>30</v>
      </c>
      <c r="D12" s="270" t="s">
        <v>1124</v>
      </c>
      <c r="E12" s="270"/>
      <c r="F12" s="270" t="s">
        <v>98</v>
      </c>
      <c r="G12" s="270" t="s">
        <v>1123</v>
      </c>
      <c r="H12" s="269" t="s">
        <v>1113</v>
      </c>
      <c r="I12" s="269">
        <v>570</v>
      </c>
      <c r="K12" s="18">
        <f>VLOOKUP(L12,id!$A:$C,3,0)</f>
        <v>401</v>
      </c>
      <c r="L12" s="18" t="str">
        <f t="shared" si="0"/>
        <v>GwóźdźAndrzej0</v>
      </c>
      <c r="M12" s="9" t="str">
        <f t="shared" si="1"/>
        <v>Gwóźdź</v>
      </c>
      <c r="N12" s="9" t="str">
        <f t="shared" si="2"/>
        <v>Andrzej</v>
      </c>
      <c r="O12" s="9" t="str">
        <f t="shared" si="3"/>
        <v>JGB SOKÓŁ Jarosław</v>
      </c>
      <c r="P12" s="9">
        <f t="shared" si="4"/>
        <v>0</v>
      </c>
      <c r="Q12" s="9">
        <f t="shared" si="7"/>
        <v>42.982456140350884</v>
      </c>
      <c r="R12" s="9"/>
      <c r="S12" s="9">
        <f>I11/Tabela3[[#This Row],[czas 
+ kary wynik 
w '[min']]]</f>
        <v>1</v>
      </c>
      <c r="T12" s="9">
        <v>1</v>
      </c>
      <c r="U12" s="9">
        <v>1</v>
      </c>
      <c r="V12" s="9">
        <f t="shared" si="8"/>
        <v>1</v>
      </c>
    </row>
    <row r="13" spans="1:22" ht="27.6">
      <c r="A13" s="269">
        <v>5</v>
      </c>
      <c r="B13" s="269" t="s">
        <v>1121</v>
      </c>
      <c r="C13" s="270" t="s">
        <v>73</v>
      </c>
      <c r="D13" s="270" t="s">
        <v>1122</v>
      </c>
      <c r="E13" s="270"/>
      <c r="F13" s="270" t="s">
        <v>1119</v>
      </c>
      <c r="G13" s="270" t="s">
        <v>1118</v>
      </c>
      <c r="H13" s="269" t="s">
        <v>1113</v>
      </c>
      <c r="I13" s="269">
        <v>581</v>
      </c>
      <c r="K13" s="18">
        <f>VLOOKUP(L13,id!$A:$C,3,0)</f>
        <v>402</v>
      </c>
      <c r="L13" s="18" t="str">
        <f t="shared" si="0"/>
        <v>GrdeńWiesław0</v>
      </c>
      <c r="M13" s="9" t="str">
        <f t="shared" si="1"/>
        <v>Grdeń</v>
      </c>
      <c r="N13" s="9" t="str">
        <f t="shared" si="2"/>
        <v>Wiesław</v>
      </c>
      <c r="O13" s="9" t="str">
        <f t="shared" si="3"/>
        <v>Sport Serwis Sandomierz</v>
      </c>
      <c r="P13" s="9">
        <f t="shared" si="4"/>
        <v>0</v>
      </c>
      <c r="Q13" s="9">
        <f t="shared" si="7"/>
        <v>42.168674698795186</v>
      </c>
      <c r="R13" s="9"/>
      <c r="S13" s="9">
        <f>I12/Tabela3[[#This Row],[czas 
+ kary wynik 
w '[min']]]</f>
        <v>0.98106712564543885</v>
      </c>
      <c r="T13" s="9">
        <v>1</v>
      </c>
      <c r="U13" s="9">
        <v>1</v>
      </c>
      <c r="V13" s="9">
        <f t="shared" si="8"/>
        <v>1</v>
      </c>
    </row>
    <row r="14" spans="1:22" ht="27.6">
      <c r="A14" s="269">
        <v>5</v>
      </c>
      <c r="B14" s="269" t="s">
        <v>1121</v>
      </c>
      <c r="C14" s="270" t="s">
        <v>26</v>
      </c>
      <c r="D14" s="270" t="s">
        <v>1120</v>
      </c>
      <c r="E14" s="270"/>
      <c r="F14" s="270" t="s">
        <v>1119</v>
      </c>
      <c r="G14" s="270" t="s">
        <v>1118</v>
      </c>
      <c r="H14" s="269" t="s">
        <v>1113</v>
      </c>
      <c r="I14" s="269">
        <v>581</v>
      </c>
      <c r="K14" s="18">
        <f>VLOOKUP(L14,id!$A:$C,3,0)</f>
        <v>403</v>
      </c>
      <c r="L14" s="18" t="str">
        <f t="shared" ref="L14:L26" si="9">M14&amp;N14&amp;P14</f>
        <v>PawełczakKrzysztof0</v>
      </c>
      <c r="M14" s="9" t="str">
        <f t="shared" si="1"/>
        <v>Pawełczak</v>
      </c>
      <c r="N14" s="9" t="str">
        <f t="shared" si="2"/>
        <v>Krzysztof</v>
      </c>
      <c r="O14" s="9" t="str">
        <f t="shared" si="3"/>
        <v>Sport Serwis Sandomierz</v>
      </c>
      <c r="P14" s="9">
        <f t="shared" si="4"/>
        <v>0</v>
      </c>
      <c r="Q14" s="9">
        <f t="shared" si="7"/>
        <v>42.168674698795186</v>
      </c>
      <c r="R14" s="9"/>
      <c r="S14" s="9">
        <f>I13/Tabela3[[#This Row],[czas 
+ kary wynik 
w '[min']]]</f>
        <v>1</v>
      </c>
      <c r="T14" s="9">
        <v>1</v>
      </c>
      <c r="U14" s="9">
        <v>1</v>
      </c>
      <c r="V14" s="9">
        <f t="shared" si="8"/>
        <v>1</v>
      </c>
    </row>
    <row r="15" spans="1:22">
      <c r="A15" s="269">
        <v>6</v>
      </c>
      <c r="B15" s="269" t="s">
        <v>1117</v>
      </c>
      <c r="C15" s="270" t="s">
        <v>21</v>
      </c>
      <c r="D15" s="270" t="s">
        <v>27</v>
      </c>
      <c r="E15" s="270">
        <v>1969</v>
      </c>
      <c r="F15" s="270" t="s">
        <v>307</v>
      </c>
      <c r="G15" s="270" t="s">
        <v>204</v>
      </c>
      <c r="H15" s="269" t="s">
        <v>1113</v>
      </c>
      <c r="I15" s="269">
        <v>637</v>
      </c>
      <c r="K15" s="18">
        <f>VLOOKUP(L15,id!$A:$C,3,0)</f>
        <v>12</v>
      </c>
      <c r="L15" s="18" t="str">
        <f t="shared" si="9"/>
        <v>WitkowskiMarcin1969</v>
      </c>
      <c r="M15" s="9" t="str">
        <f t="shared" si="1"/>
        <v>Witkowski</v>
      </c>
      <c r="N15" s="9" t="str">
        <f t="shared" si="2"/>
        <v>Marcin</v>
      </c>
      <c r="O15" s="9" t="str">
        <f t="shared" si="3"/>
        <v>SONY MTB TEAM</v>
      </c>
      <c r="P15" s="9">
        <f t="shared" si="4"/>
        <v>1969</v>
      </c>
      <c r="Q15" s="9">
        <f t="shared" si="7"/>
        <v>38.461538461538467</v>
      </c>
      <c r="R15" s="9"/>
      <c r="S15" s="9">
        <f>I14/Tabela3[[#This Row],[czas 
+ kary wynik 
w '[min']]]</f>
        <v>0.91208791208791207</v>
      </c>
      <c r="T15" s="9">
        <v>1</v>
      </c>
      <c r="U15" s="9">
        <v>1</v>
      </c>
      <c r="V15" s="9">
        <f t="shared" si="8"/>
        <v>1</v>
      </c>
    </row>
    <row r="16" spans="1:22">
      <c r="A16" s="269">
        <v>7</v>
      </c>
      <c r="B16" s="269" t="s">
        <v>1116</v>
      </c>
      <c r="C16" s="270" t="s">
        <v>78</v>
      </c>
      <c r="D16" s="270" t="s">
        <v>296</v>
      </c>
      <c r="E16" s="270">
        <v>1984</v>
      </c>
      <c r="F16" s="270" t="s">
        <v>244</v>
      </c>
      <c r="G16" s="270"/>
      <c r="H16" s="269" t="s">
        <v>1099</v>
      </c>
      <c r="I16" s="269">
        <v>671</v>
      </c>
      <c r="K16" s="18">
        <f>VLOOKUP(L16,id!$A:$C,3,0)</f>
        <v>102</v>
      </c>
      <c r="L16" s="18" t="str">
        <f t="shared" si="9"/>
        <v>KotMaciej1984</v>
      </c>
      <c r="M16" s="9" t="str">
        <f t="shared" si="1"/>
        <v>Kot</v>
      </c>
      <c r="N16" s="9" t="str">
        <f t="shared" si="2"/>
        <v>Maciej</v>
      </c>
      <c r="O16" s="9">
        <f t="shared" si="3"/>
        <v>0</v>
      </c>
      <c r="P16" s="9">
        <f t="shared" si="4"/>
        <v>1984</v>
      </c>
      <c r="Q16" s="9">
        <f t="shared" si="7"/>
        <v>36.512667660208649</v>
      </c>
      <c r="R16" s="9"/>
      <c r="S16" s="9">
        <f>I15/Tabela3[[#This Row],[czas 
+ kary wynik 
w '[min']]]</f>
        <v>0.94932935916542471</v>
      </c>
      <c r="T16" s="9">
        <v>1</v>
      </c>
      <c r="U16" s="9">
        <v>1</v>
      </c>
      <c r="V16" s="9">
        <f t="shared" si="8"/>
        <v>1</v>
      </c>
    </row>
    <row r="17" spans="1:22">
      <c r="A17" s="269">
        <v>8</v>
      </c>
      <c r="B17" s="269" t="s">
        <v>1115</v>
      </c>
      <c r="C17" s="270" t="s">
        <v>25</v>
      </c>
      <c r="D17" s="270" t="s">
        <v>1114</v>
      </c>
      <c r="E17" s="270"/>
      <c r="F17" s="270" t="s">
        <v>98</v>
      </c>
      <c r="G17" s="270" t="s">
        <v>25</v>
      </c>
      <c r="H17" s="269" t="s">
        <v>1113</v>
      </c>
      <c r="I17" s="269">
        <v>696</v>
      </c>
      <c r="K17" s="18">
        <f>VLOOKUP(L17,id!$A:$C,3,0)</f>
        <v>404</v>
      </c>
      <c r="L17" s="18" t="str">
        <f t="shared" si="9"/>
        <v>KlimczakJacek0</v>
      </c>
      <c r="M17" s="9" t="str">
        <f t="shared" si="1"/>
        <v>Klimczak</v>
      </c>
      <c r="N17" s="9" t="str">
        <f t="shared" si="2"/>
        <v>Jacek</v>
      </c>
      <c r="O17" s="9" t="str">
        <f t="shared" si="3"/>
        <v>Jacek</v>
      </c>
      <c r="P17" s="9">
        <f t="shared" si="4"/>
        <v>0</v>
      </c>
      <c r="Q17" s="9">
        <f t="shared" si="7"/>
        <v>35.201149425287362</v>
      </c>
      <c r="R17" s="9"/>
      <c r="S17" s="9">
        <f>I16/Tabela3[[#This Row],[czas 
+ kary wynik 
w '[min']]]</f>
        <v>0.96408045977011492</v>
      </c>
      <c r="T17" s="9">
        <v>1</v>
      </c>
      <c r="U17" s="9">
        <v>1</v>
      </c>
      <c r="V17" s="9">
        <f t="shared" si="8"/>
        <v>1</v>
      </c>
    </row>
    <row r="18" spans="1:22">
      <c r="A18" s="269">
        <v>9</v>
      </c>
      <c r="B18" s="269" t="s">
        <v>1112</v>
      </c>
      <c r="C18" s="270" t="s">
        <v>78</v>
      </c>
      <c r="D18" s="270" t="s">
        <v>246</v>
      </c>
      <c r="E18" s="270">
        <v>1973</v>
      </c>
      <c r="F18" s="270" t="s">
        <v>244</v>
      </c>
      <c r="G18" s="270" t="s">
        <v>1111</v>
      </c>
      <c r="H18" s="269" t="s">
        <v>1092</v>
      </c>
      <c r="I18" s="269">
        <v>744</v>
      </c>
      <c r="K18" s="18">
        <f>VLOOKUP(L18,id!$A:$C,3,0)</f>
        <v>118</v>
      </c>
      <c r="L18" s="18" t="str">
        <f t="shared" si="9"/>
        <v>KonopińskiMaciej1973</v>
      </c>
      <c r="M18" s="9" t="str">
        <f t="shared" si="1"/>
        <v>Konopiński</v>
      </c>
      <c r="N18" s="9" t="str">
        <f t="shared" si="2"/>
        <v>Maciej</v>
      </c>
      <c r="O18" s="9" t="str">
        <f t="shared" si="3"/>
        <v>Bikeoholicy</v>
      </c>
      <c r="P18" s="9">
        <f t="shared" si="4"/>
        <v>1973</v>
      </c>
      <c r="Q18" s="9">
        <f t="shared" si="7"/>
        <v>32.930107526881727</v>
      </c>
      <c r="R18" s="9"/>
      <c r="S18" s="9">
        <f>I17/Tabela3[[#This Row],[czas 
+ kary wynik 
w '[min']]]</f>
        <v>0.93548387096774188</v>
      </c>
      <c r="T18" s="9">
        <v>1</v>
      </c>
      <c r="U18" s="9">
        <v>1</v>
      </c>
      <c r="V18" s="9">
        <f t="shared" si="8"/>
        <v>1</v>
      </c>
    </row>
    <row r="19" spans="1:22">
      <c r="A19" s="269">
        <v>10</v>
      </c>
      <c r="B19" s="269" t="s">
        <v>1110</v>
      </c>
      <c r="C19" s="270" t="s">
        <v>53</v>
      </c>
      <c r="D19" s="270" t="s">
        <v>279</v>
      </c>
      <c r="E19" s="270">
        <v>1980</v>
      </c>
      <c r="F19" s="270" t="s">
        <v>244</v>
      </c>
      <c r="G19" s="270" t="s">
        <v>278</v>
      </c>
      <c r="H19" s="269" t="s">
        <v>1092</v>
      </c>
      <c r="I19" s="269">
        <v>759</v>
      </c>
      <c r="K19" s="18">
        <f>VLOOKUP(L19,id!$A:$C,3,0)</f>
        <v>107</v>
      </c>
      <c r="L19" s="18" t="str">
        <f t="shared" si="9"/>
        <v>AdamczykBartosz1980</v>
      </c>
      <c r="M19" s="9" t="str">
        <f t="shared" si="1"/>
        <v>Adamczyk</v>
      </c>
      <c r="N19" s="9" t="str">
        <f t="shared" si="2"/>
        <v>Bartosz</v>
      </c>
      <c r="O19" s="9" t="str">
        <f t="shared" si="3"/>
        <v>Zdezorientowani</v>
      </c>
      <c r="P19" s="9">
        <f t="shared" si="4"/>
        <v>1980</v>
      </c>
      <c r="Q19" s="9">
        <f t="shared" si="7"/>
        <v>32.279314888010546</v>
      </c>
      <c r="R19" s="9"/>
      <c r="S19" s="9">
        <f>I18/Tabela3[[#This Row],[czas 
+ kary wynik 
w '[min']]]</f>
        <v>0.98023715415019763</v>
      </c>
      <c r="T19" s="9">
        <v>1</v>
      </c>
      <c r="U19" s="9">
        <v>1</v>
      </c>
      <c r="V19" s="9">
        <f t="shared" si="8"/>
        <v>1</v>
      </c>
    </row>
    <row r="20" spans="1:22">
      <c r="A20" s="269">
        <v>11</v>
      </c>
      <c r="B20" s="269" t="s">
        <v>1109</v>
      </c>
      <c r="C20" s="270" t="s">
        <v>276</v>
      </c>
      <c r="D20" s="270" t="s">
        <v>277</v>
      </c>
      <c r="E20" s="270">
        <v>1978</v>
      </c>
      <c r="F20" s="270" t="s">
        <v>244</v>
      </c>
      <c r="G20" s="270" t="s">
        <v>245</v>
      </c>
      <c r="H20" s="269" t="s">
        <v>1099</v>
      </c>
      <c r="I20" s="269">
        <v>816</v>
      </c>
      <c r="K20" s="18">
        <f>VLOOKUP(L20,id!$A:$C,3,0)</f>
        <v>108</v>
      </c>
      <c r="L20" s="18" t="str">
        <f t="shared" si="9"/>
        <v>KorzecStaszek1978</v>
      </c>
      <c r="M20" s="9" t="str">
        <f t="shared" si="1"/>
        <v>Korzec</v>
      </c>
      <c r="N20" s="9" t="str">
        <f t="shared" si="2"/>
        <v>Staszek</v>
      </c>
      <c r="O20" s="9" t="str">
        <f t="shared" si="3"/>
        <v>SKF Bikeholicy</v>
      </c>
      <c r="P20" s="9">
        <f t="shared" si="4"/>
        <v>1978</v>
      </c>
      <c r="Q20" s="9">
        <f t="shared" si="7"/>
        <v>30.024509803921575</v>
      </c>
      <c r="R20" s="9"/>
      <c r="S20" s="9">
        <f>I19/Tabela3[[#This Row],[czas 
+ kary wynik 
w '[min']]]</f>
        <v>0.93014705882352944</v>
      </c>
      <c r="T20" s="9">
        <v>1</v>
      </c>
      <c r="U20" s="9">
        <v>1</v>
      </c>
      <c r="V20" s="9">
        <f t="shared" si="8"/>
        <v>1</v>
      </c>
    </row>
    <row r="21" spans="1:22">
      <c r="A21" s="269">
        <v>11</v>
      </c>
      <c r="B21" s="269" t="s">
        <v>1109</v>
      </c>
      <c r="C21" s="270" t="s">
        <v>23</v>
      </c>
      <c r="D21" s="270" t="s">
        <v>275</v>
      </c>
      <c r="E21" s="270">
        <v>1976</v>
      </c>
      <c r="F21" s="270" t="s">
        <v>244</v>
      </c>
      <c r="G21" s="270" t="s">
        <v>245</v>
      </c>
      <c r="H21" s="269" t="s">
        <v>1099</v>
      </c>
      <c r="I21" s="269">
        <v>816</v>
      </c>
      <c r="K21" s="18">
        <f>VLOOKUP(L21,id!$A:$C,3,0)</f>
        <v>109</v>
      </c>
      <c r="L21" s="18" t="str">
        <f t="shared" si="9"/>
        <v>MalickiGrzegorz1976</v>
      </c>
      <c r="M21" s="9" t="str">
        <f t="shared" si="1"/>
        <v>Malicki</v>
      </c>
      <c r="N21" s="9" t="str">
        <f t="shared" si="2"/>
        <v>Grzegorz</v>
      </c>
      <c r="O21" s="9" t="str">
        <f t="shared" si="3"/>
        <v>SKF Bikeholicy</v>
      </c>
      <c r="P21" s="9">
        <f t="shared" si="4"/>
        <v>1976</v>
      </c>
      <c r="Q21" s="9">
        <f t="shared" si="7"/>
        <v>30.024509803921575</v>
      </c>
      <c r="R21" s="9"/>
      <c r="S21" s="9">
        <f>I20/Tabela3[[#This Row],[czas 
+ kary wynik 
w '[min']]]</f>
        <v>1</v>
      </c>
      <c r="T21" s="9">
        <v>1</v>
      </c>
      <c r="U21" s="9">
        <v>1</v>
      </c>
      <c r="V21" s="9">
        <f t="shared" si="8"/>
        <v>1</v>
      </c>
    </row>
    <row r="22" spans="1:22">
      <c r="A22" s="269">
        <v>13</v>
      </c>
      <c r="B22" s="269" t="s">
        <v>1105</v>
      </c>
      <c r="C22" s="270" t="s">
        <v>30</v>
      </c>
      <c r="D22" s="270" t="s">
        <v>33</v>
      </c>
      <c r="E22" s="270">
        <v>1965</v>
      </c>
      <c r="F22" s="270" t="s">
        <v>307</v>
      </c>
      <c r="G22" s="270"/>
      <c r="H22" s="269" t="s">
        <v>1099</v>
      </c>
      <c r="I22" s="269">
        <v>966</v>
      </c>
      <c r="K22" s="18">
        <f>VLOOKUP(L22,id!$A:$C,3,0)</f>
        <v>37</v>
      </c>
      <c r="L22" s="18" t="str">
        <f t="shared" si="9"/>
        <v>SmejdaAndrzej1965</v>
      </c>
      <c r="M22" s="9" t="str">
        <f t="shared" si="1"/>
        <v>Smejda</v>
      </c>
      <c r="N22" s="9" t="str">
        <f t="shared" si="2"/>
        <v>Andrzej</v>
      </c>
      <c r="O22" s="9">
        <f t="shared" si="3"/>
        <v>0</v>
      </c>
      <c r="P22" s="9">
        <f t="shared" si="4"/>
        <v>1965</v>
      </c>
      <c r="Q22" s="9">
        <f t="shared" si="7"/>
        <v>25.362318840579718</v>
      </c>
      <c r="R22" s="9"/>
      <c r="S22" s="9">
        <f>I21/Tabela3[[#This Row],[czas 
+ kary wynik 
w '[min']]]</f>
        <v>0.84472049689440998</v>
      </c>
      <c r="T22" s="9">
        <v>1</v>
      </c>
      <c r="U22" s="9">
        <v>1</v>
      </c>
      <c r="V22" s="9">
        <f t="shared" si="8"/>
        <v>1</v>
      </c>
    </row>
    <row r="23" spans="1:22">
      <c r="A23" s="269">
        <v>13</v>
      </c>
      <c r="B23" s="269" t="s">
        <v>1105</v>
      </c>
      <c r="C23" s="270" t="s">
        <v>813</v>
      </c>
      <c r="D23" s="270" t="s">
        <v>33</v>
      </c>
      <c r="E23" s="270">
        <v>1998</v>
      </c>
      <c r="F23" s="270" t="s">
        <v>307</v>
      </c>
      <c r="G23" s="270"/>
      <c r="H23" s="269" t="s">
        <v>1099</v>
      </c>
      <c r="I23" s="269">
        <v>966</v>
      </c>
      <c r="K23" s="18">
        <f>VLOOKUP(L23,id!$A:$C,3,0)</f>
        <v>405</v>
      </c>
      <c r="L23" s="18" t="str">
        <f t="shared" si="9"/>
        <v>SmejdaFilip1999</v>
      </c>
      <c r="M23" s="9" t="str">
        <f t="shared" si="1"/>
        <v>Smejda</v>
      </c>
      <c r="N23" s="9" t="str">
        <f t="shared" si="2"/>
        <v>Filip</v>
      </c>
      <c r="O23" s="9">
        <f t="shared" si="3"/>
        <v>0</v>
      </c>
      <c r="P23" s="9">
        <v>1999</v>
      </c>
      <c r="Q23" s="9">
        <f t="shared" si="7"/>
        <v>25.362318840579718</v>
      </c>
      <c r="R23" s="9"/>
      <c r="S23" s="9">
        <f>I22/Tabela3[[#This Row],[czas 
+ kary wynik 
w '[min']]]</f>
        <v>1</v>
      </c>
      <c r="T23" s="9">
        <v>1</v>
      </c>
      <c r="U23" s="9">
        <v>1</v>
      </c>
      <c r="V23" s="9">
        <f t="shared" si="8"/>
        <v>1</v>
      </c>
    </row>
    <row r="24" spans="1:22">
      <c r="A24" s="269">
        <v>14</v>
      </c>
      <c r="B24" s="269" t="s">
        <v>1104</v>
      </c>
      <c r="C24" s="270" t="s">
        <v>19</v>
      </c>
      <c r="D24" s="270" t="s">
        <v>1103</v>
      </c>
      <c r="E24" s="270"/>
      <c r="F24" s="270" t="s">
        <v>244</v>
      </c>
      <c r="G24" s="270"/>
      <c r="H24" s="269" t="s">
        <v>1099</v>
      </c>
      <c r="I24" s="269">
        <v>999</v>
      </c>
      <c r="K24" s="18">
        <f>VLOOKUP(L24,id!$A:$C,3,0)</f>
        <v>406</v>
      </c>
      <c r="L24" s="18" t="str">
        <f t="shared" si="9"/>
        <v>JakubasPiotr0</v>
      </c>
      <c r="M24" s="9" t="str">
        <f t="shared" si="1"/>
        <v>Jakubas</v>
      </c>
      <c r="N24" s="9" t="str">
        <f t="shared" si="2"/>
        <v>Piotr</v>
      </c>
      <c r="O24" s="9">
        <f t="shared" si="3"/>
        <v>0</v>
      </c>
      <c r="P24" s="9">
        <f t="shared" si="4"/>
        <v>0</v>
      </c>
      <c r="Q24" s="9">
        <f t="shared" si="7"/>
        <v>24.52452452452453</v>
      </c>
      <c r="R24" s="9"/>
      <c r="S24" s="9">
        <f>I23/Tabela3[[#This Row],[czas 
+ kary wynik 
w '[min']]]</f>
        <v>0.96696696696696693</v>
      </c>
      <c r="T24" s="9">
        <v>1</v>
      </c>
      <c r="U24" s="9">
        <v>1</v>
      </c>
      <c r="V24" s="9">
        <f t="shared" si="8"/>
        <v>1</v>
      </c>
    </row>
    <row r="25" spans="1:22">
      <c r="A25" s="269">
        <v>15</v>
      </c>
      <c r="B25" s="269" t="s">
        <v>1102</v>
      </c>
      <c r="C25" s="270" t="s">
        <v>618</v>
      </c>
      <c r="D25" s="270" t="s">
        <v>1101</v>
      </c>
      <c r="E25" s="270"/>
      <c r="F25" s="270" t="s">
        <v>244</v>
      </c>
      <c r="G25" s="270" t="s">
        <v>1100</v>
      </c>
      <c r="H25" s="269" t="s">
        <v>1099</v>
      </c>
      <c r="I25" s="269">
        <v>999</v>
      </c>
      <c r="K25" s="18">
        <f>VLOOKUP(L25,id!$A:$C,3,0)</f>
        <v>407</v>
      </c>
      <c r="L25" s="18" t="str">
        <f t="shared" si="9"/>
        <v>KsiążekMikołaj0</v>
      </c>
      <c r="M25" s="9" t="str">
        <f t="shared" si="1"/>
        <v>Książek</v>
      </c>
      <c r="N25" s="9" t="str">
        <f t="shared" si="2"/>
        <v>Mikołaj</v>
      </c>
      <c r="O25" s="9" t="str">
        <f t="shared" si="3"/>
        <v>Kompania</v>
      </c>
      <c r="P25" s="9">
        <f t="shared" si="4"/>
        <v>0</v>
      </c>
      <c r="Q25" s="9">
        <f t="shared" si="7"/>
        <v>24.52452452452453</v>
      </c>
      <c r="R25" s="9"/>
      <c r="S25" s="9">
        <f>I24/Tabela3[[#This Row],[czas 
+ kary wynik 
w '[min']]]</f>
        <v>1</v>
      </c>
      <c r="T25" s="9">
        <v>1</v>
      </c>
      <c r="U25" s="9">
        <v>1</v>
      </c>
      <c r="V25" s="9">
        <f t="shared" si="8"/>
        <v>1</v>
      </c>
    </row>
    <row r="26" spans="1:22">
      <c r="A26" s="269">
        <v>16</v>
      </c>
      <c r="B26" s="269" t="s">
        <v>1097</v>
      </c>
      <c r="C26" s="270" t="s">
        <v>1096</v>
      </c>
      <c r="D26" s="270" t="s">
        <v>1095</v>
      </c>
      <c r="E26" s="270">
        <v>1971</v>
      </c>
      <c r="F26" s="270" t="s">
        <v>1094</v>
      </c>
      <c r="G26" s="270" t="s">
        <v>1093</v>
      </c>
      <c r="H26" s="269" t="s">
        <v>1092</v>
      </c>
      <c r="I26" s="269">
        <v>1320</v>
      </c>
      <c r="K26" s="18">
        <f>VLOOKUP(L26,id!$A:$C,3,0)</f>
        <v>408</v>
      </c>
      <c r="L26" s="18" t="str">
        <f t="shared" si="9"/>
        <v>PukaHubert1971</v>
      </c>
      <c r="M26" s="9" t="str">
        <f t="shared" si="1"/>
        <v>Puka</v>
      </c>
      <c r="N26" s="9" t="str">
        <f t="shared" si="2"/>
        <v>Hubert</v>
      </c>
      <c r="O26" s="9" t="str">
        <f t="shared" si="3"/>
        <v>Rajd Dolnego Sanu</v>
      </c>
      <c r="P26" s="9">
        <f t="shared" si="4"/>
        <v>1971</v>
      </c>
      <c r="Q26" s="9">
        <f t="shared" si="7"/>
        <v>18.560606060606066</v>
      </c>
      <c r="R26" s="9"/>
      <c r="S26" s="9">
        <f>I25/Tabela3[[#This Row],[czas 
+ kary wynik 
w '[min']]]</f>
        <v>0.75681818181818183</v>
      </c>
      <c r="T26" s="9">
        <v>1</v>
      </c>
      <c r="U26" s="9">
        <v>1</v>
      </c>
      <c r="V26" s="9">
        <f t="shared" si="8"/>
        <v>1</v>
      </c>
    </row>
    <row r="28" spans="1:22" ht="15">
      <c r="A28" s="268"/>
      <c r="B28" s="266"/>
      <c r="C28" s="267"/>
      <c r="D28" s="267"/>
      <c r="E28" s="267"/>
      <c r="F28" s="267"/>
      <c r="G28" s="267"/>
      <c r="H28" s="266"/>
    </row>
  </sheetData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"/>
  <sheetViews>
    <sheetView workbookViewId="0"/>
  </sheetViews>
  <sheetFormatPr defaultColWidth="8.88671875" defaultRowHeight="13.8"/>
  <cols>
    <col min="1" max="1" width="4" style="166" bestFit="1" customWidth="1"/>
    <col min="2" max="2" width="8.44140625" style="166" bestFit="1" customWidth="1"/>
    <col min="3" max="5" width="14.44140625" style="166" customWidth="1"/>
    <col min="6" max="6" width="15.6640625" style="278" customWidth="1"/>
    <col min="7" max="16384" width="8.88671875" style="166"/>
  </cols>
  <sheetData>
    <row r="1" spans="1:23">
      <c r="A1" s="285" t="s">
        <v>1158</v>
      </c>
      <c r="B1" s="285" t="s">
        <v>161</v>
      </c>
      <c r="C1" s="285" t="s">
        <v>192</v>
      </c>
      <c r="D1" s="285" t="s">
        <v>191</v>
      </c>
      <c r="E1" s="285" t="s">
        <v>367</v>
      </c>
      <c r="F1" s="286" t="s">
        <v>1157</v>
      </c>
      <c r="G1" s="285" t="s">
        <v>1156</v>
      </c>
      <c r="H1" s="285" t="s">
        <v>1155</v>
      </c>
      <c r="I1" s="285" t="s">
        <v>40</v>
      </c>
      <c r="J1" s="284" t="s">
        <v>81</v>
      </c>
      <c r="L1" s="18" t="s">
        <v>79</v>
      </c>
      <c r="M1" s="18" t="s">
        <v>80</v>
      </c>
      <c r="N1" s="9" t="s">
        <v>108</v>
      </c>
      <c r="O1" s="9" t="s">
        <v>109</v>
      </c>
      <c r="P1" s="9" t="s">
        <v>83</v>
      </c>
      <c r="Q1" s="9" t="s">
        <v>81</v>
      </c>
      <c r="R1" s="9" t="s">
        <v>48</v>
      </c>
      <c r="S1" s="9" t="s">
        <v>49</v>
      </c>
      <c r="T1" s="9" t="s">
        <v>45</v>
      </c>
      <c r="U1" s="9" t="s">
        <v>46</v>
      </c>
      <c r="V1" s="9" t="s">
        <v>35</v>
      </c>
      <c r="W1" s="9" t="s">
        <v>47</v>
      </c>
    </row>
    <row r="2" spans="1:23">
      <c r="A2" s="281">
        <v>1</v>
      </c>
      <c r="B2" s="281">
        <v>1</v>
      </c>
      <c r="C2" s="281" t="s">
        <v>182</v>
      </c>
      <c r="D2" s="281" t="s">
        <v>169</v>
      </c>
      <c r="E2" s="281" t="s">
        <v>321</v>
      </c>
      <c r="F2" s="283"/>
      <c r="G2" s="281">
        <v>0</v>
      </c>
      <c r="H2" s="281">
        <v>20</v>
      </c>
      <c r="I2" s="280">
        <v>0.2638888888888889</v>
      </c>
      <c r="J2" s="279">
        <v>1977</v>
      </c>
      <c r="L2" s="18">
        <f>VLOOKUP(M2,id!$A:$C,3,0)</f>
        <v>61</v>
      </c>
      <c r="M2" s="18" t="str">
        <f>N2&amp;O2&amp;Q2</f>
        <v>PiwakowskiWojciech1977</v>
      </c>
      <c r="N2" s="9" t="str">
        <f>D2</f>
        <v>Piwakowski</v>
      </c>
      <c r="O2" s="9" t="str">
        <f>C2</f>
        <v>Wojciech</v>
      </c>
      <c r="P2" s="9">
        <f>F2</f>
        <v>0</v>
      </c>
      <c r="Q2" s="9">
        <f>J2</f>
        <v>1977</v>
      </c>
      <c r="R2" s="9"/>
      <c r="S2" s="9">
        <v>100</v>
      </c>
      <c r="T2" s="9"/>
      <c r="U2" s="9"/>
      <c r="V2" s="9"/>
      <c r="W2" s="9"/>
    </row>
    <row r="3" spans="1:23" ht="41.4">
      <c r="A3" s="281">
        <v>25</v>
      </c>
      <c r="B3" s="281">
        <v>21</v>
      </c>
      <c r="C3" s="281" t="s">
        <v>476</v>
      </c>
      <c r="D3" s="281" t="s">
        <v>475</v>
      </c>
      <c r="E3" s="281" t="s">
        <v>448</v>
      </c>
      <c r="F3" s="282" t="s">
        <v>447</v>
      </c>
      <c r="G3" s="281">
        <v>0</v>
      </c>
      <c r="H3" s="281">
        <v>13</v>
      </c>
      <c r="I3" s="280">
        <v>0.28958333333333336</v>
      </c>
      <c r="J3" s="279">
        <v>1959</v>
      </c>
      <c r="L3" s="18">
        <f>VLOOKUP(M3,id!$A:$C,3,0)</f>
        <v>157</v>
      </c>
      <c r="M3" s="18" t="str">
        <f t="shared" ref="M3:M5" si="0">N3&amp;O3&amp;Q3</f>
        <v>KoniecznaKrystyna1959</v>
      </c>
      <c r="N3" s="9" t="str">
        <f t="shared" ref="N3:N5" si="1">D3</f>
        <v>Konieczna</v>
      </c>
      <c r="O3" s="9" t="str">
        <f t="shared" ref="O3:O5" si="2">C3</f>
        <v>Krystyna</v>
      </c>
      <c r="P3" s="9" t="str">
        <f t="shared" ref="P3:P5" si="3">F3</f>
        <v>Grupa Rowerowa Lipka</v>
      </c>
      <c r="Q3" s="9">
        <f t="shared" ref="Q3:Q5" si="4">J3</f>
        <v>1959</v>
      </c>
      <c r="R3" s="9">
        <v>100</v>
      </c>
      <c r="S3" s="9">
        <f t="shared" ref="S3" si="5">S2*IF(V3&lt;1,V3,IF(W3&lt;1,W3,IF(U3&lt;1,U3,IF(T3&lt;1,T3,1))))</f>
        <v>65</v>
      </c>
      <c r="T3" s="9">
        <f t="shared" ref="T3" si="6">I2/I3</f>
        <v>0.91127098321342914</v>
      </c>
      <c r="U3" s="9">
        <f t="shared" ref="U3" si="7">H3/H2</f>
        <v>0.65</v>
      </c>
      <c r="V3" s="9">
        <v>1</v>
      </c>
      <c r="W3" s="9">
        <v>1</v>
      </c>
    </row>
    <row r="4" spans="1:23" ht="41.4">
      <c r="A4" s="281">
        <v>26</v>
      </c>
      <c r="B4" s="281">
        <v>21</v>
      </c>
      <c r="C4" s="281" t="s">
        <v>749</v>
      </c>
      <c r="D4" s="281" t="s">
        <v>475</v>
      </c>
      <c r="E4" s="281" t="s">
        <v>519</v>
      </c>
      <c r="F4" s="282" t="s">
        <v>447</v>
      </c>
      <c r="G4" s="281">
        <v>0</v>
      </c>
      <c r="H4" s="281">
        <v>13</v>
      </c>
      <c r="I4" s="280">
        <v>0.28958333333333336</v>
      </c>
      <c r="J4" s="279">
        <v>1988</v>
      </c>
      <c r="L4" s="18">
        <f>VLOOKUP(M4,id!$A:$C,3,0)</f>
        <v>418</v>
      </c>
      <c r="M4" s="18" t="str">
        <f t="shared" si="0"/>
        <v>KoniecznaJoanna1988</v>
      </c>
      <c r="N4" s="9" t="str">
        <f t="shared" si="1"/>
        <v>Konieczna</v>
      </c>
      <c r="O4" s="9" t="str">
        <f t="shared" si="2"/>
        <v>Joanna</v>
      </c>
      <c r="P4" s="9" t="str">
        <f t="shared" si="3"/>
        <v>Grupa Rowerowa Lipka</v>
      </c>
      <c r="Q4" s="9">
        <f t="shared" si="4"/>
        <v>1988</v>
      </c>
      <c r="R4" s="9">
        <f t="shared" ref="R4:R5" si="8">R3*IF(V4&lt;1,V4,IF(W4&lt;1,W4,IF(U4&lt;1,U4,IF(T4&lt;1,T4,1))))</f>
        <v>100</v>
      </c>
      <c r="S4" s="9">
        <f t="shared" ref="S4:S5" si="9">S3*IF(V4&lt;1,V4,IF(W4&lt;1,W4,IF(U4&lt;1,U4,IF(T4&lt;1,T4,1))))</f>
        <v>65</v>
      </c>
      <c r="T4" s="9">
        <f t="shared" ref="T4:T5" si="10">I3/I4</f>
        <v>1</v>
      </c>
      <c r="U4" s="9">
        <f t="shared" ref="U4:U5" si="11">H4/H3</f>
        <v>1</v>
      </c>
      <c r="V4" s="9">
        <v>1</v>
      </c>
      <c r="W4" s="9">
        <v>1</v>
      </c>
    </row>
    <row r="5" spans="1:23" ht="27.6">
      <c r="A5" s="281">
        <v>29</v>
      </c>
      <c r="B5" s="281">
        <v>24</v>
      </c>
      <c r="C5" s="281" t="s">
        <v>156</v>
      </c>
      <c r="D5" s="281" t="s">
        <v>1164</v>
      </c>
      <c r="E5" s="281" t="s">
        <v>321</v>
      </c>
      <c r="F5" s="282" t="s">
        <v>1146</v>
      </c>
      <c r="G5" s="281">
        <v>0</v>
      </c>
      <c r="H5" s="281">
        <v>9</v>
      </c>
      <c r="I5" s="280">
        <v>0.39513888888888887</v>
      </c>
      <c r="J5" s="279">
        <v>1983</v>
      </c>
      <c r="L5" s="18">
        <f>VLOOKUP(M5,id!$A:$C,3,0)</f>
        <v>419</v>
      </c>
      <c r="M5" s="18" t="str">
        <f t="shared" si="0"/>
        <v>KowalskaAgnieszka1983</v>
      </c>
      <c r="N5" s="9" t="str">
        <f t="shared" si="1"/>
        <v>Kowalska</v>
      </c>
      <c r="O5" s="9" t="str">
        <f t="shared" si="2"/>
        <v>Agnieszka</v>
      </c>
      <c r="P5" s="9" t="str">
        <f t="shared" si="3"/>
        <v>Horyzont zdarzeń</v>
      </c>
      <c r="Q5" s="9">
        <f t="shared" si="4"/>
        <v>1983</v>
      </c>
      <c r="R5" s="9">
        <f t="shared" si="8"/>
        <v>69.230769230769226</v>
      </c>
      <c r="S5" s="9">
        <f t="shared" si="9"/>
        <v>45</v>
      </c>
      <c r="T5" s="9">
        <f t="shared" si="10"/>
        <v>0.73286467486818985</v>
      </c>
      <c r="U5" s="9">
        <f t="shared" si="11"/>
        <v>0.69230769230769229</v>
      </c>
      <c r="V5" s="9">
        <v>1</v>
      </c>
      <c r="W5" s="9">
        <v>1</v>
      </c>
    </row>
  </sheetData>
  <sortState ref="A2:J32">
    <sortCondition descending="1" ref="H2:H32"/>
    <sortCondition ref="I2:I32"/>
  </sortState>
  <hyperlinks>
    <hyperlink ref="F3" r:id="rId1" display="http://zkompasem.pl/taxonomy/term/373"/>
    <hyperlink ref="F4" r:id="rId2" display="http://zkompasem.pl/taxonomy/term/373"/>
    <hyperlink ref="F5" r:id="rId3" display="http://zkompasem.pl/taxonomy/term/378"/>
  </hyperlinks>
  <pageMargins left="0.7" right="0.7" top="0.75" bottom="0.75" header="0.3" footer="0.3"/>
  <pageSetup paperSize="9" orientation="portrait" verticalDpi="0"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"/>
  <sheetViews>
    <sheetView workbookViewId="0"/>
  </sheetViews>
  <sheetFormatPr defaultColWidth="8.88671875" defaultRowHeight="13.8"/>
  <cols>
    <col min="1" max="1" width="4" style="166" bestFit="1" customWidth="1"/>
    <col min="2" max="2" width="8.44140625" style="166" bestFit="1" customWidth="1"/>
    <col min="3" max="5" width="14.44140625" style="166" customWidth="1"/>
    <col min="6" max="6" width="15.6640625" style="278" customWidth="1"/>
    <col min="7" max="16384" width="8.88671875" style="166"/>
  </cols>
  <sheetData>
    <row r="1" spans="1:23">
      <c r="A1" s="285" t="s">
        <v>1158</v>
      </c>
      <c r="B1" s="285" t="s">
        <v>161</v>
      </c>
      <c r="C1" s="285" t="s">
        <v>192</v>
      </c>
      <c r="D1" s="285" t="s">
        <v>191</v>
      </c>
      <c r="E1" s="285" t="s">
        <v>367</v>
      </c>
      <c r="F1" s="286" t="s">
        <v>1157</v>
      </c>
      <c r="G1" s="285" t="s">
        <v>1156</v>
      </c>
      <c r="H1" s="285" t="s">
        <v>1155</v>
      </c>
      <c r="I1" s="285" t="s">
        <v>40</v>
      </c>
      <c r="J1" s="284" t="s">
        <v>81</v>
      </c>
      <c r="L1" s="18" t="s">
        <v>79</v>
      </c>
      <c r="M1" s="18" t="s">
        <v>80</v>
      </c>
      <c r="N1" s="9" t="s">
        <v>108</v>
      </c>
      <c r="O1" s="9" t="s">
        <v>109</v>
      </c>
      <c r="P1" s="9" t="s">
        <v>83</v>
      </c>
      <c r="Q1" s="9" t="s">
        <v>81</v>
      </c>
      <c r="R1" s="9" t="s">
        <v>48</v>
      </c>
      <c r="S1" s="9" t="s">
        <v>49</v>
      </c>
      <c r="T1" s="9" t="s">
        <v>45</v>
      </c>
      <c r="U1" s="9" t="s">
        <v>46</v>
      </c>
      <c r="V1" s="9" t="s">
        <v>35</v>
      </c>
      <c r="W1" s="9" t="s">
        <v>47</v>
      </c>
    </row>
    <row r="2" spans="1:23">
      <c r="A2" s="281">
        <v>1</v>
      </c>
      <c r="B2" s="281">
        <v>1</v>
      </c>
      <c r="C2" s="281" t="s">
        <v>182</v>
      </c>
      <c r="D2" s="281" t="s">
        <v>169</v>
      </c>
      <c r="E2" s="281" t="s">
        <v>321</v>
      </c>
      <c r="F2" s="283"/>
      <c r="G2" s="281">
        <v>0</v>
      </c>
      <c r="H2" s="281">
        <v>20</v>
      </c>
      <c r="I2" s="280">
        <v>0.2638888888888889</v>
      </c>
      <c r="J2" s="279">
        <v>1977</v>
      </c>
      <c r="L2" s="18">
        <f>VLOOKUP(M2,id!$A:$C,3,0)</f>
        <v>61</v>
      </c>
      <c r="M2" s="18" t="str">
        <f>N2&amp;O2&amp;Q2</f>
        <v>PiwakowskiWojciech1977</v>
      </c>
      <c r="N2" s="9" t="str">
        <f>D2</f>
        <v>Piwakowski</v>
      </c>
      <c r="O2" s="9" t="str">
        <f>C2</f>
        <v>Wojciech</v>
      </c>
      <c r="P2" s="9">
        <f>F2</f>
        <v>0</v>
      </c>
      <c r="Q2" s="9">
        <f>J2</f>
        <v>1977</v>
      </c>
      <c r="R2" s="9">
        <v>100</v>
      </c>
      <c r="S2" s="9"/>
      <c r="T2" s="9"/>
      <c r="U2" s="9"/>
      <c r="V2" s="9"/>
      <c r="W2" s="9"/>
    </row>
    <row r="3" spans="1:23">
      <c r="A3" s="281">
        <v>3</v>
      </c>
      <c r="B3" s="281">
        <v>2</v>
      </c>
      <c r="C3" s="281" t="s">
        <v>26</v>
      </c>
      <c r="D3" s="281" t="s">
        <v>14</v>
      </c>
      <c r="E3" s="281" t="s">
        <v>436</v>
      </c>
      <c r="F3" s="283"/>
      <c r="G3" s="281">
        <v>0</v>
      </c>
      <c r="H3" s="281">
        <v>20</v>
      </c>
      <c r="I3" s="280">
        <v>0.28055555555555556</v>
      </c>
      <c r="J3" s="279">
        <v>1975</v>
      </c>
      <c r="L3" s="18">
        <f>VLOOKUP(M3,id!$A:$C,3,0)</f>
        <v>2</v>
      </c>
      <c r="M3" s="18" t="str">
        <f t="shared" ref="M3:M29" si="0">N3&amp;O3&amp;Q3</f>
        <v>CecułaKrzysztof1975</v>
      </c>
      <c r="N3" s="9" t="str">
        <f t="shared" ref="N3:N29" si="1">D3</f>
        <v>Cecuła</v>
      </c>
      <c r="O3" s="9" t="str">
        <f t="shared" ref="O3:O29" si="2">C3</f>
        <v>Krzysztof</v>
      </c>
      <c r="P3" s="9">
        <f t="shared" ref="P3:P29" si="3">F3</f>
        <v>0</v>
      </c>
      <c r="Q3" s="9">
        <f t="shared" ref="Q3:Q29" si="4">J3</f>
        <v>1975</v>
      </c>
      <c r="R3" s="9">
        <f t="shared" ref="R3:R25" si="5">R2*IF(V3&lt;1,V3,IF(W3&lt;1,W3,IF(U3&lt;1,U3,IF(T3&lt;1,T3,1))))</f>
        <v>94.059405940594061</v>
      </c>
      <c r="S3" s="9"/>
      <c r="T3" s="9">
        <f>I2/I3</f>
        <v>0.94059405940594065</v>
      </c>
      <c r="U3" s="9">
        <f>H3/H2</f>
        <v>1</v>
      </c>
      <c r="V3" s="9">
        <v>1</v>
      </c>
      <c r="W3" s="9">
        <v>1</v>
      </c>
    </row>
    <row r="4" spans="1:23">
      <c r="A4" s="281">
        <v>2</v>
      </c>
      <c r="B4" s="281">
        <v>3</v>
      </c>
      <c r="C4" s="281" t="s">
        <v>561</v>
      </c>
      <c r="D4" s="281" t="s">
        <v>562</v>
      </c>
      <c r="E4" s="281" t="s">
        <v>510</v>
      </c>
      <c r="F4" s="282" t="s">
        <v>560</v>
      </c>
      <c r="G4" s="281">
        <v>0</v>
      </c>
      <c r="H4" s="281">
        <v>20</v>
      </c>
      <c r="I4" s="280">
        <v>0.28125</v>
      </c>
      <c r="J4" s="279">
        <v>1969</v>
      </c>
      <c r="L4" s="18">
        <f>VLOOKUP(M4,id!$A:$C,3,0)</f>
        <v>189</v>
      </c>
      <c r="M4" s="18" t="str">
        <f t="shared" si="0"/>
        <v>PotockiMirosław1969</v>
      </c>
      <c r="N4" s="9" t="str">
        <f t="shared" si="1"/>
        <v>Potocki</v>
      </c>
      <c r="O4" s="9" t="str">
        <f t="shared" si="2"/>
        <v>Mirosław</v>
      </c>
      <c r="P4" s="9" t="str">
        <f t="shared" si="3"/>
        <v>GREY WOLF</v>
      </c>
      <c r="Q4" s="9">
        <f t="shared" si="4"/>
        <v>1969</v>
      </c>
      <c r="R4" s="9">
        <f t="shared" si="5"/>
        <v>93.827160493827165</v>
      </c>
      <c r="S4" s="9"/>
      <c r="T4" s="9">
        <f t="shared" ref="T4:T25" si="6">I3/I4</f>
        <v>0.9975308641975309</v>
      </c>
      <c r="U4" s="9">
        <f t="shared" ref="U4:U25" si="7">H4/H3</f>
        <v>1</v>
      </c>
      <c r="V4" s="9">
        <v>1</v>
      </c>
      <c r="W4" s="9">
        <v>1</v>
      </c>
    </row>
    <row r="5" spans="1:23">
      <c r="A5" s="281">
        <v>5</v>
      </c>
      <c r="B5" s="281">
        <v>4</v>
      </c>
      <c r="C5" s="281" t="s">
        <v>380</v>
      </c>
      <c r="D5" s="281" t="s">
        <v>419</v>
      </c>
      <c r="E5" s="281" t="s">
        <v>510</v>
      </c>
      <c r="F5" s="282" t="s">
        <v>174</v>
      </c>
      <c r="G5" s="281">
        <v>0</v>
      </c>
      <c r="H5" s="281">
        <v>20</v>
      </c>
      <c r="I5" s="280">
        <v>0.29652777777777778</v>
      </c>
      <c r="J5" s="279">
        <v>1972</v>
      </c>
      <c r="L5" s="18">
        <f>VLOOKUP(M5,id!$A:$C,3,0)</f>
        <v>124</v>
      </c>
      <c r="M5" s="18" t="str">
        <f t="shared" si="0"/>
        <v>BoberBartłomiej1972</v>
      </c>
      <c r="N5" s="9" t="str">
        <f t="shared" si="1"/>
        <v>Bober</v>
      </c>
      <c r="O5" s="9" t="str">
        <f t="shared" si="2"/>
        <v>Bartłomiej</v>
      </c>
      <c r="P5" s="9" t="str">
        <f t="shared" si="3"/>
        <v>Harpagan</v>
      </c>
      <c r="Q5" s="9">
        <f t="shared" si="4"/>
        <v>1972</v>
      </c>
      <c r="R5" s="9">
        <f t="shared" si="5"/>
        <v>88.992974238875874</v>
      </c>
      <c r="S5" s="9"/>
      <c r="T5" s="9">
        <f t="shared" si="6"/>
        <v>0.94847775175644022</v>
      </c>
      <c r="U5" s="9">
        <f t="shared" si="7"/>
        <v>1</v>
      </c>
      <c r="V5" s="9">
        <v>1</v>
      </c>
      <c r="W5" s="9">
        <v>1</v>
      </c>
    </row>
    <row r="6" spans="1:23" ht="41.4">
      <c r="A6" s="281">
        <v>4</v>
      </c>
      <c r="B6" s="281">
        <v>5</v>
      </c>
      <c r="C6" s="281" t="s">
        <v>29</v>
      </c>
      <c r="D6" s="281" t="s">
        <v>197</v>
      </c>
      <c r="E6" s="281" t="s">
        <v>437</v>
      </c>
      <c r="F6" s="282" t="s">
        <v>1154</v>
      </c>
      <c r="G6" s="281">
        <v>0</v>
      </c>
      <c r="H6" s="281">
        <v>20</v>
      </c>
      <c r="I6" s="280">
        <v>0.30138888888888887</v>
      </c>
      <c r="J6" s="279">
        <v>1967</v>
      </c>
      <c r="L6" s="18">
        <f>VLOOKUP(M6,id!$A:$C,3,0)</f>
        <v>60</v>
      </c>
      <c r="M6" s="18" t="str">
        <f t="shared" si="0"/>
        <v>PachulskiLeszek1967</v>
      </c>
      <c r="N6" s="9" t="str">
        <f t="shared" si="1"/>
        <v>Pachulski</v>
      </c>
      <c r="O6" s="9" t="str">
        <f t="shared" si="2"/>
        <v>Leszek</v>
      </c>
      <c r="P6" s="9" t="str">
        <f t="shared" si="3"/>
        <v>Oprychy Team/ GREY WOLF</v>
      </c>
      <c r="Q6" s="9">
        <f t="shared" si="4"/>
        <v>1967</v>
      </c>
      <c r="R6" s="9">
        <f t="shared" si="5"/>
        <v>87.557603686635943</v>
      </c>
      <c r="S6" s="9"/>
      <c r="T6" s="9">
        <f t="shared" si="6"/>
        <v>0.9838709677419355</v>
      </c>
      <c r="U6" s="9">
        <f t="shared" si="7"/>
        <v>1</v>
      </c>
      <c r="V6" s="9">
        <v>1</v>
      </c>
      <c r="W6" s="9">
        <v>1</v>
      </c>
    </row>
    <row r="7" spans="1:23" ht="27.6">
      <c r="A7" s="281">
        <v>6</v>
      </c>
      <c r="B7" s="281">
        <v>6</v>
      </c>
      <c r="C7" s="281" t="s">
        <v>99</v>
      </c>
      <c r="D7" s="281" t="s">
        <v>118</v>
      </c>
      <c r="E7" s="281" t="s">
        <v>1153</v>
      </c>
      <c r="F7" s="282" t="s">
        <v>1152</v>
      </c>
      <c r="G7" s="281">
        <v>0</v>
      </c>
      <c r="H7" s="281">
        <v>20</v>
      </c>
      <c r="I7" s="280">
        <v>0.30416666666666664</v>
      </c>
      <c r="J7" s="279">
        <v>1991</v>
      </c>
      <c r="L7" s="18">
        <f>VLOOKUP(M7,id!$A:$C,3,0)</f>
        <v>10</v>
      </c>
      <c r="M7" s="18" t="str">
        <f t="shared" si="0"/>
        <v>HoffmannMateusz1991</v>
      </c>
      <c r="N7" s="9" t="str">
        <f t="shared" si="1"/>
        <v>Hoffmann</v>
      </c>
      <c r="O7" s="9" t="str">
        <f t="shared" si="2"/>
        <v>Mateusz</v>
      </c>
      <c r="P7" s="9" t="str">
        <f t="shared" si="3"/>
        <v>Rajd Konwalii Team</v>
      </c>
      <c r="Q7" s="9">
        <f t="shared" si="4"/>
        <v>1991</v>
      </c>
      <c r="R7" s="9">
        <f t="shared" si="5"/>
        <v>86.757990867579906</v>
      </c>
      <c r="S7" s="9"/>
      <c r="T7" s="9">
        <f t="shared" si="6"/>
        <v>0.9908675799086758</v>
      </c>
      <c r="U7" s="9">
        <f t="shared" si="7"/>
        <v>1</v>
      </c>
      <c r="V7" s="9">
        <v>1</v>
      </c>
      <c r="W7" s="9">
        <v>1</v>
      </c>
    </row>
    <row r="8" spans="1:23">
      <c r="A8" s="281">
        <v>7</v>
      </c>
      <c r="B8" s="281">
        <v>7</v>
      </c>
      <c r="C8" s="281" t="s">
        <v>172</v>
      </c>
      <c r="D8" s="281" t="s">
        <v>222</v>
      </c>
      <c r="E8" s="281" t="s">
        <v>321</v>
      </c>
      <c r="F8" s="283"/>
      <c r="G8" s="281">
        <v>0</v>
      </c>
      <c r="H8" s="281">
        <v>20</v>
      </c>
      <c r="I8" s="280">
        <v>0.31319444444444444</v>
      </c>
      <c r="J8" s="279">
        <v>1983</v>
      </c>
      <c r="L8" s="18">
        <f>VLOOKUP(M8,id!$A:$C,3,0)</f>
        <v>70</v>
      </c>
      <c r="M8" s="18" t="str">
        <f t="shared" si="0"/>
        <v>SzumańskiJakub1983</v>
      </c>
      <c r="N8" s="9" t="str">
        <f t="shared" si="1"/>
        <v>Szumański</v>
      </c>
      <c r="O8" s="9" t="str">
        <f t="shared" si="2"/>
        <v>Jakub</v>
      </c>
      <c r="P8" s="9">
        <f t="shared" si="3"/>
        <v>0</v>
      </c>
      <c r="Q8" s="9">
        <f t="shared" si="4"/>
        <v>1983</v>
      </c>
      <c r="R8" s="9">
        <f t="shared" si="5"/>
        <v>84.257206208425714</v>
      </c>
      <c r="S8" s="9"/>
      <c r="T8" s="9">
        <f t="shared" si="6"/>
        <v>0.97117516629711742</v>
      </c>
      <c r="U8" s="9">
        <f t="shared" si="7"/>
        <v>1</v>
      </c>
      <c r="V8" s="9">
        <v>1</v>
      </c>
      <c r="W8" s="9">
        <v>1</v>
      </c>
    </row>
    <row r="9" spans="1:23">
      <c r="A9" s="281">
        <v>9</v>
      </c>
      <c r="B9" s="281">
        <v>8</v>
      </c>
      <c r="C9" s="281" t="s">
        <v>1159</v>
      </c>
      <c r="D9" s="281" t="s">
        <v>1160</v>
      </c>
      <c r="E9" s="281" t="s">
        <v>510</v>
      </c>
      <c r="F9" s="283"/>
      <c r="G9" s="281">
        <v>0</v>
      </c>
      <c r="H9" s="281">
        <v>20</v>
      </c>
      <c r="I9" s="280">
        <v>0.33611111111111108</v>
      </c>
      <c r="J9" s="279">
        <v>1976</v>
      </c>
      <c r="L9" s="18">
        <f>VLOOKUP(M9,id!$A:$C,3,0)</f>
        <v>412</v>
      </c>
      <c r="M9" s="18" t="str">
        <f t="shared" si="0"/>
        <v>WittTomek1976</v>
      </c>
      <c r="N9" s="9" t="str">
        <f t="shared" si="1"/>
        <v>Witt</v>
      </c>
      <c r="O9" s="9" t="str">
        <f t="shared" si="2"/>
        <v>Tomek</v>
      </c>
      <c r="P9" s="9">
        <f t="shared" si="3"/>
        <v>0</v>
      </c>
      <c r="Q9" s="9">
        <f t="shared" si="4"/>
        <v>1976</v>
      </c>
      <c r="R9" s="9">
        <f t="shared" si="5"/>
        <v>78.512396694214871</v>
      </c>
      <c r="S9" s="9"/>
      <c r="T9" s="9">
        <f t="shared" si="6"/>
        <v>0.93181818181818188</v>
      </c>
      <c r="U9" s="9">
        <f t="shared" si="7"/>
        <v>1</v>
      </c>
      <c r="V9" s="9">
        <v>1</v>
      </c>
      <c r="W9" s="9">
        <v>1</v>
      </c>
    </row>
    <row r="10" spans="1:23">
      <c r="A10" s="281">
        <v>8</v>
      </c>
      <c r="B10" s="281">
        <v>9</v>
      </c>
      <c r="C10" s="281" t="s">
        <v>55</v>
      </c>
      <c r="D10" s="281" t="s">
        <v>736</v>
      </c>
      <c r="E10" s="281" t="s">
        <v>474</v>
      </c>
      <c r="F10" s="283"/>
      <c r="G10" s="281">
        <v>0</v>
      </c>
      <c r="H10" s="281">
        <v>20</v>
      </c>
      <c r="I10" s="280">
        <v>0.34375</v>
      </c>
      <c r="J10" s="279">
        <v>1975</v>
      </c>
      <c r="L10" s="18">
        <f>VLOOKUP(M10,id!$A:$C,3,0)</f>
        <v>413</v>
      </c>
      <c r="M10" s="18" t="str">
        <f t="shared" si="0"/>
        <v>LipińskiTomasz1975</v>
      </c>
      <c r="N10" s="9" t="str">
        <f t="shared" si="1"/>
        <v>Lipiński</v>
      </c>
      <c r="O10" s="9" t="str">
        <f t="shared" si="2"/>
        <v>Tomasz</v>
      </c>
      <c r="P10" s="9">
        <f t="shared" si="3"/>
        <v>0</v>
      </c>
      <c r="Q10" s="9">
        <f t="shared" si="4"/>
        <v>1975</v>
      </c>
      <c r="R10" s="9">
        <f t="shared" si="5"/>
        <v>76.767676767676761</v>
      </c>
      <c r="S10" s="9"/>
      <c r="T10" s="9">
        <f t="shared" si="6"/>
        <v>0.97777777777777775</v>
      </c>
      <c r="U10" s="9">
        <f t="shared" si="7"/>
        <v>1</v>
      </c>
      <c r="V10" s="9">
        <v>1</v>
      </c>
      <c r="W10" s="9">
        <v>1</v>
      </c>
    </row>
    <row r="11" spans="1:23">
      <c r="A11" s="281">
        <v>11</v>
      </c>
      <c r="B11" s="281">
        <v>10</v>
      </c>
      <c r="C11" s="281" t="s">
        <v>25</v>
      </c>
      <c r="D11" s="281" t="s">
        <v>24</v>
      </c>
      <c r="E11" s="281" t="s">
        <v>321</v>
      </c>
      <c r="F11" s="283"/>
      <c r="G11" s="281">
        <v>0</v>
      </c>
      <c r="H11" s="281">
        <v>20</v>
      </c>
      <c r="I11" s="280">
        <v>0.3659722222222222</v>
      </c>
      <c r="J11" s="279">
        <v>1973</v>
      </c>
      <c r="L11" s="18">
        <f>VLOOKUP(M11,id!$A:$C,3,0)</f>
        <v>1</v>
      </c>
      <c r="M11" s="18" t="str">
        <f t="shared" si="0"/>
        <v>NowickiJacek1973</v>
      </c>
      <c r="N11" s="9" t="str">
        <f t="shared" si="1"/>
        <v>Nowicki</v>
      </c>
      <c r="O11" s="9" t="str">
        <f t="shared" si="2"/>
        <v>Jacek</v>
      </c>
      <c r="P11" s="9">
        <f t="shared" si="3"/>
        <v>0</v>
      </c>
      <c r="Q11" s="9">
        <f t="shared" si="4"/>
        <v>1973</v>
      </c>
      <c r="R11" s="9">
        <f t="shared" si="5"/>
        <v>72.106261859582546</v>
      </c>
      <c r="S11" s="9"/>
      <c r="T11" s="9">
        <f t="shared" si="6"/>
        <v>0.93927893738140422</v>
      </c>
      <c r="U11" s="9">
        <f t="shared" si="7"/>
        <v>1</v>
      </c>
      <c r="V11" s="9">
        <v>1</v>
      </c>
      <c r="W11" s="9">
        <v>1</v>
      </c>
    </row>
    <row r="12" spans="1:23">
      <c r="A12" s="281">
        <v>12</v>
      </c>
      <c r="B12" s="281">
        <v>10</v>
      </c>
      <c r="C12" s="281" t="s">
        <v>172</v>
      </c>
      <c r="D12" s="281" t="s">
        <v>24</v>
      </c>
      <c r="E12" s="281" t="s">
        <v>321</v>
      </c>
      <c r="F12" s="283"/>
      <c r="G12" s="281">
        <v>0</v>
      </c>
      <c r="H12" s="281">
        <v>20</v>
      </c>
      <c r="I12" s="280">
        <v>0.3659722222222222</v>
      </c>
      <c r="J12" s="279">
        <v>2001</v>
      </c>
      <c r="L12" s="18">
        <f>VLOOKUP(M12,id!$A:$C,3,0)</f>
        <v>143</v>
      </c>
      <c r="M12" s="18" t="str">
        <f t="shared" si="0"/>
        <v>NowickiJakub2001</v>
      </c>
      <c r="N12" s="9" t="str">
        <f t="shared" si="1"/>
        <v>Nowicki</v>
      </c>
      <c r="O12" s="9" t="str">
        <f t="shared" si="2"/>
        <v>Jakub</v>
      </c>
      <c r="P12" s="9">
        <f t="shared" si="3"/>
        <v>0</v>
      </c>
      <c r="Q12" s="9">
        <f t="shared" si="4"/>
        <v>2001</v>
      </c>
      <c r="R12" s="9">
        <f t="shared" si="5"/>
        <v>72.106261859582546</v>
      </c>
      <c r="S12" s="9"/>
      <c r="T12" s="9">
        <f t="shared" si="6"/>
        <v>1</v>
      </c>
      <c r="U12" s="9">
        <f t="shared" si="7"/>
        <v>1</v>
      </c>
      <c r="V12" s="9">
        <v>1</v>
      </c>
      <c r="W12" s="9">
        <v>1</v>
      </c>
    </row>
    <row r="13" spans="1:23" ht="41.4">
      <c r="A13" s="281">
        <v>10</v>
      </c>
      <c r="B13" s="281">
        <v>11</v>
      </c>
      <c r="C13" s="281" t="s">
        <v>55</v>
      </c>
      <c r="D13" s="281" t="s">
        <v>54</v>
      </c>
      <c r="E13" s="281" t="s">
        <v>448</v>
      </c>
      <c r="F13" s="282" t="s">
        <v>447</v>
      </c>
      <c r="G13" s="281">
        <v>0</v>
      </c>
      <c r="H13" s="281">
        <v>20</v>
      </c>
      <c r="I13" s="280">
        <v>0.37222222222222223</v>
      </c>
      <c r="J13" s="279">
        <v>1960</v>
      </c>
      <c r="L13" s="18">
        <f>VLOOKUP(M13,id!$A:$C,3,0)</f>
        <v>14</v>
      </c>
      <c r="M13" s="18" t="str">
        <f t="shared" si="0"/>
        <v>KoniecznyTomasz1960</v>
      </c>
      <c r="N13" s="9" t="str">
        <f t="shared" si="1"/>
        <v>Konieczny</v>
      </c>
      <c r="O13" s="9" t="str">
        <f t="shared" si="2"/>
        <v>Tomasz</v>
      </c>
      <c r="P13" s="9" t="str">
        <f t="shared" si="3"/>
        <v>Grupa Rowerowa Lipka</v>
      </c>
      <c r="Q13" s="9">
        <f t="shared" si="4"/>
        <v>1960</v>
      </c>
      <c r="R13" s="9">
        <f t="shared" si="5"/>
        <v>70.895522388059703</v>
      </c>
      <c r="S13" s="9"/>
      <c r="T13" s="9">
        <f t="shared" si="6"/>
        <v>0.98320895522388052</v>
      </c>
      <c r="U13" s="9">
        <f t="shared" si="7"/>
        <v>1</v>
      </c>
      <c r="V13" s="9">
        <v>1</v>
      </c>
      <c r="W13" s="9">
        <v>1</v>
      </c>
    </row>
    <row r="14" spans="1:23">
      <c r="A14" s="281">
        <v>13</v>
      </c>
      <c r="B14" s="281">
        <v>12</v>
      </c>
      <c r="C14" s="281" t="s">
        <v>453</v>
      </c>
      <c r="D14" s="281" t="s">
        <v>452</v>
      </c>
      <c r="E14" s="281" t="s">
        <v>321</v>
      </c>
      <c r="F14" s="282" t="s">
        <v>454</v>
      </c>
      <c r="G14" s="281">
        <v>0</v>
      </c>
      <c r="H14" s="281">
        <v>19</v>
      </c>
      <c r="I14" s="280">
        <v>0.39513888888888887</v>
      </c>
      <c r="J14" s="279">
        <v>1973</v>
      </c>
      <c r="L14" s="18">
        <f>VLOOKUP(M14,id!$A:$C,3,0)</f>
        <v>140</v>
      </c>
      <c r="M14" s="18" t="str">
        <f t="shared" si="0"/>
        <v>CiesielskiWitold1973</v>
      </c>
      <c r="N14" s="9" t="str">
        <f t="shared" si="1"/>
        <v>Ciesielski</v>
      </c>
      <c r="O14" s="9" t="str">
        <f t="shared" si="2"/>
        <v>Witold</v>
      </c>
      <c r="P14" s="9" t="str">
        <f t="shared" si="3"/>
        <v>turbo</v>
      </c>
      <c r="Q14" s="9">
        <f t="shared" si="4"/>
        <v>1973</v>
      </c>
      <c r="R14" s="9">
        <f t="shared" si="5"/>
        <v>67.350746268656721</v>
      </c>
      <c r="S14" s="9"/>
      <c r="T14" s="9">
        <f t="shared" si="6"/>
        <v>0.94200351493848866</v>
      </c>
      <c r="U14" s="9">
        <f t="shared" si="7"/>
        <v>0.95</v>
      </c>
      <c r="V14" s="9">
        <v>1</v>
      </c>
      <c r="W14" s="9">
        <v>1</v>
      </c>
    </row>
    <row r="15" spans="1:23" ht="27.6">
      <c r="A15" s="281">
        <v>14</v>
      </c>
      <c r="B15" s="281">
        <v>13</v>
      </c>
      <c r="C15" s="281" t="s">
        <v>100</v>
      </c>
      <c r="D15" s="281" t="s">
        <v>101</v>
      </c>
      <c r="E15" s="281" t="s">
        <v>321</v>
      </c>
      <c r="F15" s="282" t="s">
        <v>571</v>
      </c>
      <c r="G15" s="281">
        <v>0</v>
      </c>
      <c r="H15" s="281">
        <v>19</v>
      </c>
      <c r="I15" s="280">
        <v>0.66249999999999998</v>
      </c>
      <c r="J15" s="279">
        <v>1974</v>
      </c>
      <c r="L15" s="18">
        <f>VLOOKUP(M15,id!$A:$C,3,0)</f>
        <v>47</v>
      </c>
      <c r="M15" s="18" t="str">
        <f t="shared" si="0"/>
        <v>MakowiecSławomir1974</v>
      </c>
      <c r="N15" s="9" t="str">
        <f t="shared" si="1"/>
        <v>Makowiec</v>
      </c>
      <c r="O15" s="9" t="str">
        <f t="shared" si="2"/>
        <v>Sławomir</v>
      </c>
      <c r="P15" s="9" t="str">
        <f t="shared" si="3"/>
        <v>Zamykam stawkę</v>
      </c>
      <c r="Q15" s="9">
        <f t="shared" si="4"/>
        <v>1974</v>
      </c>
      <c r="R15" s="9">
        <f t="shared" si="5"/>
        <v>40.170413654995464</v>
      </c>
      <c r="S15" s="9"/>
      <c r="T15" s="9">
        <f t="shared" si="6"/>
        <v>0.59643605870020966</v>
      </c>
      <c r="U15" s="9">
        <f t="shared" si="7"/>
        <v>1</v>
      </c>
      <c r="V15" s="9">
        <v>1</v>
      </c>
      <c r="W15" s="9">
        <v>1</v>
      </c>
    </row>
    <row r="16" spans="1:23">
      <c r="A16" s="281">
        <v>15</v>
      </c>
      <c r="B16" s="281">
        <v>14</v>
      </c>
      <c r="C16" s="281" t="s">
        <v>55</v>
      </c>
      <c r="D16" s="281" t="s">
        <v>446</v>
      </c>
      <c r="E16" s="281" t="s">
        <v>1151</v>
      </c>
      <c r="F16" s="283"/>
      <c r="G16" s="281">
        <v>0</v>
      </c>
      <c r="H16" s="281">
        <v>18</v>
      </c>
      <c r="I16" s="280">
        <v>0.29305555555555557</v>
      </c>
      <c r="J16" s="279">
        <v>1967</v>
      </c>
      <c r="L16" s="18">
        <f>VLOOKUP(M16,id!$A:$C,3,0)</f>
        <v>139</v>
      </c>
      <c r="M16" s="18" t="str">
        <f t="shared" si="0"/>
        <v>JankowskiTomasz1967</v>
      </c>
      <c r="N16" s="9" t="str">
        <f t="shared" si="1"/>
        <v>Jankowski</v>
      </c>
      <c r="O16" s="9" t="str">
        <f t="shared" si="2"/>
        <v>Tomasz</v>
      </c>
      <c r="P16" s="9">
        <f t="shared" si="3"/>
        <v>0</v>
      </c>
      <c r="Q16" s="9">
        <f t="shared" si="4"/>
        <v>1967</v>
      </c>
      <c r="R16" s="9">
        <f t="shared" si="5"/>
        <v>38.056181357364125</v>
      </c>
      <c r="S16" s="9"/>
      <c r="T16" s="9">
        <f t="shared" si="6"/>
        <v>2.2606635071090047</v>
      </c>
      <c r="U16" s="9">
        <f t="shared" si="7"/>
        <v>0.94736842105263153</v>
      </c>
      <c r="V16" s="9">
        <v>1</v>
      </c>
      <c r="W16" s="9">
        <v>1</v>
      </c>
    </row>
    <row r="17" spans="1:23" ht="27.6">
      <c r="A17" s="281">
        <v>16</v>
      </c>
      <c r="B17" s="281">
        <v>15</v>
      </c>
      <c r="C17" s="281" t="s">
        <v>399</v>
      </c>
      <c r="D17" s="281" t="s">
        <v>1161</v>
      </c>
      <c r="E17" s="281" t="s">
        <v>1150</v>
      </c>
      <c r="F17" s="282" t="s">
        <v>1149</v>
      </c>
      <c r="G17" s="281">
        <v>0</v>
      </c>
      <c r="H17" s="281">
        <v>17</v>
      </c>
      <c r="I17" s="280">
        <v>0.52986111111111112</v>
      </c>
      <c r="J17" s="279">
        <v>1988</v>
      </c>
      <c r="L17" s="18">
        <f>VLOOKUP(M17,id!$A:$C,3,0)</f>
        <v>414</v>
      </c>
      <c r="M17" s="18" t="str">
        <f t="shared" si="0"/>
        <v>LancDamian1988</v>
      </c>
      <c r="N17" s="9" t="str">
        <f t="shared" si="1"/>
        <v>Lanc</v>
      </c>
      <c r="O17" s="9" t="str">
        <f t="shared" si="2"/>
        <v>Damian</v>
      </c>
      <c r="P17" s="9" t="str">
        <f t="shared" si="3"/>
        <v>Pod krawatem :-)</v>
      </c>
      <c r="Q17" s="9">
        <f t="shared" si="4"/>
        <v>1988</v>
      </c>
      <c r="R17" s="9">
        <f t="shared" si="5"/>
        <v>35.941949059732785</v>
      </c>
      <c r="S17" s="9"/>
      <c r="T17" s="9">
        <f t="shared" si="6"/>
        <v>0.55307994757536039</v>
      </c>
      <c r="U17" s="9">
        <f t="shared" si="7"/>
        <v>0.94444444444444442</v>
      </c>
      <c r="V17" s="9">
        <v>1</v>
      </c>
      <c r="W17" s="9">
        <v>1</v>
      </c>
    </row>
    <row r="18" spans="1:23">
      <c r="A18" s="281">
        <v>17</v>
      </c>
      <c r="B18" s="281">
        <v>16</v>
      </c>
      <c r="C18" s="281" t="s">
        <v>76</v>
      </c>
      <c r="D18" s="281" t="s">
        <v>171</v>
      </c>
      <c r="E18" s="281" t="s">
        <v>321</v>
      </c>
      <c r="F18" s="283"/>
      <c r="G18" s="281">
        <v>0</v>
      </c>
      <c r="H18" s="281">
        <v>16</v>
      </c>
      <c r="I18" s="280">
        <v>0.43611111111111112</v>
      </c>
      <c r="J18" s="279">
        <v>1980</v>
      </c>
      <c r="L18" s="18">
        <f>VLOOKUP(M18,id!$A:$C,3,0)</f>
        <v>72</v>
      </c>
      <c r="M18" s="18" t="str">
        <f t="shared" si="0"/>
        <v>JaskólskiKonrad1980</v>
      </c>
      <c r="N18" s="9" t="str">
        <f t="shared" si="1"/>
        <v>Jaskólski</v>
      </c>
      <c r="O18" s="9" t="str">
        <f t="shared" si="2"/>
        <v>Konrad</v>
      </c>
      <c r="P18" s="9">
        <f t="shared" si="3"/>
        <v>0</v>
      </c>
      <c r="Q18" s="9">
        <f t="shared" si="4"/>
        <v>1980</v>
      </c>
      <c r="R18" s="9">
        <f t="shared" si="5"/>
        <v>33.827716762101446</v>
      </c>
      <c r="S18" s="9"/>
      <c r="T18" s="9">
        <f t="shared" si="6"/>
        <v>1.2149681528662419</v>
      </c>
      <c r="U18" s="9">
        <f t="shared" si="7"/>
        <v>0.94117647058823528</v>
      </c>
      <c r="V18" s="9">
        <v>1</v>
      </c>
      <c r="W18" s="9">
        <v>1</v>
      </c>
    </row>
    <row r="19" spans="1:23">
      <c r="A19" s="281">
        <v>18</v>
      </c>
      <c r="B19" s="281">
        <v>16</v>
      </c>
      <c r="C19" s="281" t="s">
        <v>53</v>
      </c>
      <c r="D19" s="281" t="s">
        <v>583</v>
      </c>
      <c r="E19" s="281" t="s">
        <v>582</v>
      </c>
      <c r="F19" s="283"/>
      <c r="G19" s="281">
        <v>0</v>
      </c>
      <c r="H19" s="281">
        <v>16</v>
      </c>
      <c r="I19" s="280">
        <v>0.43611111111111112</v>
      </c>
      <c r="J19" s="279">
        <v>1981</v>
      </c>
      <c r="L19" s="18">
        <f>VLOOKUP(M19,id!$A:$C,3,0)</f>
        <v>179</v>
      </c>
      <c r="M19" s="18" t="str">
        <f t="shared" si="0"/>
        <v>RuksztoBartosz1981</v>
      </c>
      <c r="N19" s="9" t="str">
        <f t="shared" si="1"/>
        <v>Rukszto</v>
      </c>
      <c r="O19" s="9" t="str">
        <f t="shared" si="2"/>
        <v>Bartosz</v>
      </c>
      <c r="P19" s="9">
        <f t="shared" si="3"/>
        <v>0</v>
      </c>
      <c r="Q19" s="9">
        <f t="shared" si="4"/>
        <v>1981</v>
      </c>
      <c r="R19" s="9">
        <f t="shared" si="5"/>
        <v>33.827716762101446</v>
      </c>
      <c r="S19" s="9"/>
      <c r="T19" s="9">
        <f t="shared" si="6"/>
        <v>1</v>
      </c>
      <c r="U19" s="9">
        <f t="shared" si="7"/>
        <v>1</v>
      </c>
      <c r="V19" s="9">
        <v>1</v>
      </c>
      <c r="W19" s="9">
        <v>1</v>
      </c>
    </row>
    <row r="20" spans="1:23">
      <c r="A20" s="281">
        <v>19</v>
      </c>
      <c r="B20" s="281">
        <v>17</v>
      </c>
      <c r="C20" s="281" t="s">
        <v>29</v>
      </c>
      <c r="D20" s="281" t="s">
        <v>32</v>
      </c>
      <c r="E20" s="281" t="s">
        <v>474</v>
      </c>
      <c r="F20" s="282" t="s">
        <v>181</v>
      </c>
      <c r="G20" s="281">
        <v>0</v>
      </c>
      <c r="H20" s="281">
        <v>16</v>
      </c>
      <c r="I20" s="280">
        <v>0.55347222222222225</v>
      </c>
      <c r="J20" s="279">
        <v>1958</v>
      </c>
      <c r="L20" s="18">
        <f>VLOOKUP(M20,id!$A:$C,3,0)</f>
        <v>15</v>
      </c>
      <c r="M20" s="18" t="str">
        <f t="shared" si="0"/>
        <v>OrłowskiLeszek1958</v>
      </c>
      <c r="N20" s="9" t="str">
        <f t="shared" si="1"/>
        <v>Orłowski</v>
      </c>
      <c r="O20" s="9" t="str">
        <f t="shared" si="2"/>
        <v>Leszek</v>
      </c>
      <c r="P20" s="9" t="str">
        <f t="shared" si="3"/>
        <v>Troll Team</v>
      </c>
      <c r="Q20" s="9">
        <f t="shared" si="4"/>
        <v>1958</v>
      </c>
      <c r="R20" s="9">
        <f t="shared" si="5"/>
        <v>26.654712831367263</v>
      </c>
      <c r="S20" s="9"/>
      <c r="T20" s="9">
        <f t="shared" si="6"/>
        <v>0.78795483061480553</v>
      </c>
      <c r="U20" s="9">
        <f t="shared" si="7"/>
        <v>1</v>
      </c>
      <c r="V20" s="9">
        <v>1</v>
      </c>
      <c r="W20" s="9">
        <v>1</v>
      </c>
    </row>
    <row r="21" spans="1:23">
      <c r="A21" s="281">
        <v>20</v>
      </c>
      <c r="B21" s="281">
        <v>17</v>
      </c>
      <c r="C21" s="281" t="s">
        <v>29</v>
      </c>
      <c r="D21" s="281" t="s">
        <v>31</v>
      </c>
      <c r="E21" s="281" t="s">
        <v>474</v>
      </c>
      <c r="F21" s="282" t="s">
        <v>181</v>
      </c>
      <c r="G21" s="281">
        <v>0</v>
      </c>
      <c r="H21" s="281">
        <v>16</v>
      </c>
      <c r="I21" s="280">
        <v>0.55347222222222225</v>
      </c>
      <c r="J21" s="279">
        <v>1958</v>
      </c>
      <c r="L21" s="18">
        <f>VLOOKUP(M21,id!$A:$C,3,0)</f>
        <v>16</v>
      </c>
      <c r="M21" s="18" t="str">
        <f t="shared" si="0"/>
        <v>PapisLeszek1958</v>
      </c>
      <c r="N21" s="9" t="str">
        <f t="shared" si="1"/>
        <v>Papis</v>
      </c>
      <c r="O21" s="9" t="str">
        <f t="shared" si="2"/>
        <v>Leszek</v>
      </c>
      <c r="P21" s="9" t="str">
        <f t="shared" si="3"/>
        <v>Troll Team</v>
      </c>
      <c r="Q21" s="9">
        <f t="shared" si="4"/>
        <v>1958</v>
      </c>
      <c r="R21" s="9">
        <f t="shared" si="5"/>
        <v>26.654712831367263</v>
      </c>
      <c r="S21" s="9"/>
      <c r="T21" s="9">
        <f t="shared" si="6"/>
        <v>1</v>
      </c>
      <c r="U21" s="9">
        <f t="shared" si="7"/>
        <v>1</v>
      </c>
      <c r="V21" s="9">
        <v>1</v>
      </c>
      <c r="W21" s="9">
        <v>1</v>
      </c>
    </row>
    <row r="22" spans="1:23">
      <c r="A22" s="281">
        <v>21</v>
      </c>
      <c r="B22" s="281">
        <v>18</v>
      </c>
      <c r="C22" s="281" t="s">
        <v>30</v>
      </c>
      <c r="D22" s="281" t="s">
        <v>33</v>
      </c>
      <c r="E22" s="281" t="s">
        <v>307</v>
      </c>
      <c r="F22" s="283"/>
      <c r="G22" s="281">
        <v>0</v>
      </c>
      <c r="H22" s="281">
        <v>15</v>
      </c>
      <c r="I22" s="280">
        <v>0.3923611111111111</v>
      </c>
      <c r="J22" s="279">
        <v>1965</v>
      </c>
      <c r="L22" s="18">
        <f>VLOOKUP(M22,id!$A:$C,3,0)</f>
        <v>37</v>
      </c>
      <c r="M22" s="18" t="str">
        <f t="shared" si="0"/>
        <v>SmejdaAndrzej1965</v>
      </c>
      <c r="N22" s="9" t="str">
        <f t="shared" si="1"/>
        <v>Smejda</v>
      </c>
      <c r="O22" s="9" t="str">
        <f t="shared" si="2"/>
        <v>Andrzej</v>
      </c>
      <c r="P22" s="9">
        <f t="shared" si="3"/>
        <v>0</v>
      </c>
      <c r="Q22" s="9">
        <f t="shared" si="4"/>
        <v>1965</v>
      </c>
      <c r="R22" s="9">
        <f t="shared" si="5"/>
        <v>24.98879327940681</v>
      </c>
      <c r="S22" s="9"/>
      <c r="T22" s="9">
        <f t="shared" si="6"/>
        <v>1.4106194690265488</v>
      </c>
      <c r="U22" s="9">
        <f t="shared" si="7"/>
        <v>0.9375</v>
      </c>
      <c r="V22" s="9">
        <v>1</v>
      </c>
      <c r="W22" s="9">
        <v>1</v>
      </c>
    </row>
    <row r="23" spans="1:23">
      <c r="A23" s="281">
        <v>22</v>
      </c>
      <c r="B23" s="281">
        <v>19</v>
      </c>
      <c r="C23" s="281" t="s">
        <v>105</v>
      </c>
      <c r="D23" s="281" t="s">
        <v>1162</v>
      </c>
      <c r="E23" s="281" t="s">
        <v>474</v>
      </c>
      <c r="F23" s="283"/>
      <c r="G23" s="281">
        <v>0</v>
      </c>
      <c r="H23" s="281">
        <v>15</v>
      </c>
      <c r="I23" s="280">
        <v>0.54513888888888895</v>
      </c>
      <c r="J23" s="279">
        <v>1955</v>
      </c>
      <c r="L23" s="18">
        <f>VLOOKUP(M23,id!$A:$C,3,0)</f>
        <v>415</v>
      </c>
      <c r="M23" s="18" t="str">
        <f t="shared" si="0"/>
        <v>StefanekJan1955</v>
      </c>
      <c r="N23" s="9" t="str">
        <f t="shared" si="1"/>
        <v>Stefanek</v>
      </c>
      <c r="O23" s="9" t="str">
        <f t="shared" si="2"/>
        <v>Jan</v>
      </c>
      <c r="P23" s="9">
        <f t="shared" si="3"/>
        <v>0</v>
      </c>
      <c r="Q23" s="9">
        <f t="shared" si="4"/>
        <v>1955</v>
      </c>
      <c r="R23" s="9">
        <f t="shared" si="5"/>
        <v>17.985564589636748</v>
      </c>
      <c r="S23" s="9"/>
      <c r="T23" s="9">
        <f t="shared" si="6"/>
        <v>0.71974522292993626</v>
      </c>
      <c r="U23" s="9">
        <f t="shared" si="7"/>
        <v>1</v>
      </c>
      <c r="V23" s="9">
        <v>1</v>
      </c>
      <c r="W23" s="9">
        <v>1</v>
      </c>
    </row>
    <row r="24" spans="1:23">
      <c r="A24" s="281">
        <v>23</v>
      </c>
      <c r="B24" s="281">
        <v>19</v>
      </c>
      <c r="C24" s="281" t="s">
        <v>71</v>
      </c>
      <c r="D24" s="281" t="s">
        <v>1162</v>
      </c>
      <c r="E24" s="281" t="s">
        <v>321</v>
      </c>
      <c r="F24" s="283"/>
      <c r="G24" s="281">
        <v>0</v>
      </c>
      <c r="H24" s="281">
        <v>15</v>
      </c>
      <c r="I24" s="280">
        <v>0.54513888888888895</v>
      </c>
      <c r="J24" s="279">
        <v>1980</v>
      </c>
      <c r="L24" s="18">
        <f>VLOOKUP(M24,id!$A:$C,3,0)</f>
        <v>416</v>
      </c>
      <c r="M24" s="18" t="str">
        <f t="shared" si="0"/>
        <v>StefanekŁukasz1980</v>
      </c>
      <c r="N24" s="9" t="str">
        <f t="shared" si="1"/>
        <v>Stefanek</v>
      </c>
      <c r="O24" s="9" t="str">
        <f t="shared" si="2"/>
        <v>Łukasz</v>
      </c>
      <c r="P24" s="9">
        <f t="shared" si="3"/>
        <v>0</v>
      </c>
      <c r="Q24" s="9">
        <f t="shared" si="4"/>
        <v>1980</v>
      </c>
      <c r="R24" s="9">
        <f t="shared" si="5"/>
        <v>17.985564589636748</v>
      </c>
      <c r="S24" s="9"/>
      <c r="T24" s="9">
        <f t="shared" si="6"/>
        <v>1</v>
      </c>
      <c r="U24" s="9">
        <f t="shared" si="7"/>
        <v>1</v>
      </c>
      <c r="V24" s="9">
        <v>1</v>
      </c>
      <c r="W24" s="9">
        <v>1</v>
      </c>
    </row>
    <row r="25" spans="1:23" ht="27.6">
      <c r="A25" s="281">
        <v>24</v>
      </c>
      <c r="B25" s="281">
        <v>20</v>
      </c>
      <c r="C25" s="281" t="s">
        <v>726</v>
      </c>
      <c r="D25" s="281" t="s">
        <v>1163</v>
      </c>
      <c r="E25" s="281" t="s">
        <v>1148</v>
      </c>
      <c r="F25" s="282" t="s">
        <v>1147</v>
      </c>
      <c r="G25" s="281">
        <v>0</v>
      </c>
      <c r="H25" s="281">
        <v>14</v>
      </c>
      <c r="I25" s="280">
        <v>0.4368055555555555</v>
      </c>
      <c r="J25" s="279">
        <v>1989</v>
      </c>
      <c r="L25" s="18">
        <f>VLOOKUP(M25,id!$A:$C,3,0)</f>
        <v>417</v>
      </c>
      <c r="M25" s="18" t="str">
        <f t="shared" si="0"/>
        <v>WojtuńDawid1989</v>
      </c>
      <c r="N25" s="9" t="str">
        <f t="shared" si="1"/>
        <v>Wojtuń</v>
      </c>
      <c r="O25" s="9" t="str">
        <f t="shared" si="2"/>
        <v>Dawid</v>
      </c>
      <c r="P25" s="9" t="str">
        <f t="shared" si="3"/>
        <v>Zdezorientowani w terenie</v>
      </c>
      <c r="Q25" s="9">
        <f t="shared" si="4"/>
        <v>1989</v>
      </c>
      <c r="R25" s="9">
        <f t="shared" si="5"/>
        <v>16.786526950327634</v>
      </c>
      <c r="S25" s="9"/>
      <c r="T25" s="9">
        <f t="shared" si="6"/>
        <v>1.2480127186009542</v>
      </c>
      <c r="U25" s="9">
        <f t="shared" si="7"/>
        <v>0.93333333333333335</v>
      </c>
      <c r="V25" s="9">
        <v>1</v>
      </c>
      <c r="W25" s="9">
        <v>1</v>
      </c>
    </row>
    <row r="26" spans="1:23">
      <c r="A26" s="281">
        <v>27</v>
      </c>
      <c r="B26" s="281">
        <v>22</v>
      </c>
      <c r="C26" s="281" t="s">
        <v>55</v>
      </c>
      <c r="D26" s="281" t="s">
        <v>190</v>
      </c>
      <c r="E26" s="281" t="s">
        <v>321</v>
      </c>
      <c r="F26" s="282" t="s">
        <v>189</v>
      </c>
      <c r="G26" s="281">
        <v>0</v>
      </c>
      <c r="H26" s="281">
        <v>10</v>
      </c>
      <c r="I26" s="280">
        <v>0.15277777777777776</v>
      </c>
      <c r="J26" s="279">
        <v>1977</v>
      </c>
      <c r="L26" s="18">
        <f>VLOOKUP(M26,id!$A:$C,3,0)</f>
        <v>86</v>
      </c>
      <c r="M26" s="18" t="str">
        <f t="shared" si="0"/>
        <v>SzotTomasz1977</v>
      </c>
      <c r="N26" s="9" t="str">
        <f t="shared" si="1"/>
        <v>Szot</v>
      </c>
      <c r="O26" s="9" t="str">
        <f t="shared" si="2"/>
        <v>Tomasz</v>
      </c>
      <c r="P26" s="9" t="str">
        <f t="shared" si="3"/>
        <v>GR3miasto</v>
      </c>
      <c r="Q26" s="9">
        <f t="shared" si="4"/>
        <v>1977</v>
      </c>
      <c r="R26" s="9">
        <f t="shared" ref="R26:R29" si="8">R25*IF(V26&lt;1,V26,IF(W26&lt;1,W26,IF(U26&lt;1,U26,IF(T26&lt;1,T26,1))))</f>
        <v>11.990376393091168</v>
      </c>
      <c r="S26" s="9"/>
      <c r="T26" s="9">
        <f t="shared" ref="T26:T29" si="9">I25/I26</f>
        <v>2.8590909090909089</v>
      </c>
      <c r="U26" s="9">
        <f t="shared" ref="U26:U29" si="10">H26/H25</f>
        <v>0.7142857142857143</v>
      </c>
      <c r="V26" s="9">
        <v>1</v>
      </c>
      <c r="W26" s="9">
        <v>1</v>
      </c>
    </row>
    <row r="27" spans="1:23">
      <c r="A27" s="281">
        <v>28</v>
      </c>
      <c r="B27" s="281">
        <v>23</v>
      </c>
      <c r="C27" s="281" t="s">
        <v>813</v>
      </c>
      <c r="D27" s="281" t="s">
        <v>33</v>
      </c>
      <c r="E27" s="281" t="s">
        <v>307</v>
      </c>
      <c r="F27" s="283"/>
      <c r="G27" s="281">
        <v>0</v>
      </c>
      <c r="H27" s="281">
        <v>10</v>
      </c>
      <c r="I27" s="280">
        <v>0.24583333333333335</v>
      </c>
      <c r="J27" s="279">
        <v>1999</v>
      </c>
      <c r="L27" s="18">
        <f>VLOOKUP(M27,id!$A:$C,3,0)</f>
        <v>405</v>
      </c>
      <c r="M27" s="18" t="str">
        <f t="shared" si="0"/>
        <v>SmejdaFilip1999</v>
      </c>
      <c r="N27" s="9" t="str">
        <f t="shared" si="1"/>
        <v>Smejda</v>
      </c>
      <c r="O27" s="9" t="str">
        <f t="shared" si="2"/>
        <v>Filip</v>
      </c>
      <c r="P27" s="9">
        <f t="shared" si="3"/>
        <v>0</v>
      </c>
      <c r="Q27" s="9">
        <f t="shared" si="4"/>
        <v>1999</v>
      </c>
      <c r="R27" s="9">
        <f t="shared" si="8"/>
        <v>7.4516463459888609</v>
      </c>
      <c r="S27" s="9"/>
      <c r="T27" s="9">
        <f t="shared" si="9"/>
        <v>0.62146892655367225</v>
      </c>
      <c r="U27" s="9">
        <f t="shared" si="10"/>
        <v>1</v>
      </c>
      <c r="V27" s="9">
        <v>1</v>
      </c>
      <c r="W27" s="9">
        <v>1</v>
      </c>
    </row>
    <row r="28" spans="1:23" ht="27.6">
      <c r="A28" s="281">
        <v>30</v>
      </c>
      <c r="B28" s="281">
        <v>24</v>
      </c>
      <c r="C28" s="281" t="s">
        <v>329</v>
      </c>
      <c r="D28" s="281" t="s">
        <v>522</v>
      </c>
      <c r="E28" s="281" t="s">
        <v>321</v>
      </c>
      <c r="F28" s="282" t="s">
        <v>1146</v>
      </c>
      <c r="G28" s="281">
        <v>0</v>
      </c>
      <c r="H28" s="281">
        <v>9</v>
      </c>
      <c r="I28" s="280">
        <v>0.39513888888888887</v>
      </c>
      <c r="J28" s="279">
        <v>1958</v>
      </c>
      <c r="L28" s="18">
        <f>VLOOKUP(M28,id!$A:$C,3,0)</f>
        <v>205</v>
      </c>
      <c r="M28" s="18" t="str">
        <f t="shared" si="0"/>
        <v>PiątkowskiZbigniew1958</v>
      </c>
      <c r="N28" s="9" t="str">
        <f t="shared" si="1"/>
        <v>Piątkowski</v>
      </c>
      <c r="O28" s="9" t="str">
        <f t="shared" si="2"/>
        <v>Zbigniew</v>
      </c>
      <c r="P28" s="9" t="str">
        <f t="shared" si="3"/>
        <v>Horyzont zdarzeń</v>
      </c>
      <c r="Q28" s="9">
        <f t="shared" si="4"/>
        <v>1958</v>
      </c>
      <c r="R28" s="9">
        <f t="shared" si="8"/>
        <v>6.7064817113899746</v>
      </c>
      <c r="S28" s="9"/>
      <c r="T28" s="9">
        <f t="shared" si="9"/>
        <v>0.6221441124780317</v>
      </c>
      <c r="U28" s="9">
        <f t="shared" si="10"/>
        <v>0.9</v>
      </c>
      <c r="V28" s="9">
        <v>1</v>
      </c>
      <c r="W28" s="9">
        <v>1</v>
      </c>
    </row>
    <row r="29" spans="1:23">
      <c r="A29" s="281">
        <v>31</v>
      </c>
      <c r="B29" s="281">
        <v>25</v>
      </c>
      <c r="C29" s="281" t="s">
        <v>30</v>
      </c>
      <c r="D29" s="281" t="s">
        <v>169</v>
      </c>
      <c r="E29" s="281" t="s">
        <v>321</v>
      </c>
      <c r="F29" s="282" t="s">
        <v>174</v>
      </c>
      <c r="G29" s="281">
        <v>0</v>
      </c>
      <c r="H29" s="281">
        <v>9</v>
      </c>
      <c r="I29" s="280">
        <v>0.41597222222222219</v>
      </c>
      <c r="J29" s="279">
        <v>1951</v>
      </c>
      <c r="L29" s="18">
        <f>VLOOKUP(M29,id!$A:$C,3,0)</f>
        <v>152</v>
      </c>
      <c r="M29" s="18" t="str">
        <f t="shared" si="0"/>
        <v>PiwakowskiAndrzej1951</v>
      </c>
      <c r="N29" s="9" t="str">
        <f t="shared" si="1"/>
        <v>Piwakowski</v>
      </c>
      <c r="O29" s="9" t="str">
        <f t="shared" si="2"/>
        <v>Andrzej</v>
      </c>
      <c r="P29" s="9" t="str">
        <f t="shared" si="3"/>
        <v>Harpagan</v>
      </c>
      <c r="Q29" s="9">
        <f t="shared" si="4"/>
        <v>1951</v>
      </c>
      <c r="R29" s="9">
        <f t="shared" si="8"/>
        <v>6.3705978193337165</v>
      </c>
      <c r="S29" s="9"/>
      <c r="T29" s="9">
        <f t="shared" si="9"/>
        <v>0.94991652754590994</v>
      </c>
      <c r="U29" s="9">
        <f t="shared" si="10"/>
        <v>1</v>
      </c>
      <c r="V29" s="9">
        <v>1</v>
      </c>
      <c r="W29" s="9">
        <v>1</v>
      </c>
    </row>
  </sheetData>
  <hyperlinks>
    <hyperlink ref="F4" r:id="rId1" display="http://zkompasem.pl/taxonomy/term/45"/>
    <hyperlink ref="F6" r:id="rId2" display="http://zkompasem.pl/taxonomy/term/269"/>
    <hyperlink ref="F5" r:id="rId3" display="http://zkompasem.pl/taxonomy/term/101"/>
    <hyperlink ref="F7" r:id="rId4" display="http://zkompasem.pl/taxonomy/term/358"/>
    <hyperlink ref="F13" r:id="rId5" display="http://zkompasem.pl/taxonomy/term/373"/>
    <hyperlink ref="F14" r:id="rId6" display="http://zkompasem.pl/taxonomy/term/337"/>
    <hyperlink ref="F15" r:id="rId7" display="http://zkompasem.pl/taxonomy/term/354"/>
    <hyperlink ref="F17" r:id="rId8" display="http://zkompasem.pl/taxonomy/term/388"/>
    <hyperlink ref="F20" r:id="rId9" display="http://zkompasem.pl/taxonomy/term/106"/>
    <hyperlink ref="F21" r:id="rId10" display="http://zkompasem.pl/taxonomy/term/106"/>
    <hyperlink ref="F25" r:id="rId11" display="http://zkompasem.pl/taxonomy/term/420"/>
    <hyperlink ref="F26" r:id="rId12" display="http://zkompasem.pl/taxonomy/term/62"/>
    <hyperlink ref="F28" r:id="rId13" display="http://zkompasem.pl/taxonomy/term/378"/>
    <hyperlink ref="F29" r:id="rId14" display="http://zkompasem.pl/taxonomy/term/101"/>
  </hyperlinks>
  <pageMargins left="0.7" right="0.7" top="0.75" bottom="0.75" header="0.3" footer="0.3"/>
  <pageSetup paperSize="9" orientation="portrait" verticalDpi="0" r:id="rId1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"/>
  <sheetViews>
    <sheetView workbookViewId="0">
      <pane xSplit="7" ySplit="1" topLeftCell="H2" activePane="bottomRight" state="frozen"/>
      <selection pane="topRight" activeCell="G1" sqref="G1"/>
      <selection pane="bottomLeft" activeCell="A2" sqref="A2"/>
      <selection pane="bottomRight" activeCell="H2" sqref="H2"/>
    </sheetView>
  </sheetViews>
  <sheetFormatPr defaultColWidth="9.109375" defaultRowHeight="13.8"/>
  <cols>
    <col min="1" max="1" width="8.33203125" style="287" bestFit="1" customWidth="1"/>
    <col min="2" max="2" width="5.44140625" style="287" customWidth="1"/>
    <col min="3" max="3" width="4.88671875" style="287" customWidth="1"/>
    <col min="4" max="4" width="4.33203125" style="287" bestFit="1" customWidth="1"/>
    <col min="5" max="5" width="5" style="287" customWidth="1"/>
    <col min="6" max="6" width="16.33203125" style="287" customWidth="1"/>
    <col min="7" max="7" width="13" style="287" customWidth="1"/>
    <col min="8" max="8" width="7.88671875" style="287" customWidth="1"/>
    <col min="9" max="9" width="16.5546875" style="287" customWidth="1"/>
    <col min="10" max="10" width="26.109375" style="287" customWidth="1"/>
    <col min="11" max="11" width="7.109375" style="287" customWidth="1"/>
    <col min="12" max="12" width="10.109375" style="287" customWidth="1"/>
    <col min="13" max="13" width="8.109375" style="287" customWidth="1"/>
    <col min="14" max="14" width="7.109375" style="287" customWidth="1"/>
    <col min="15" max="15" width="6.6640625" style="287" customWidth="1"/>
    <col min="16" max="16" width="9.109375" style="287"/>
    <col min="17" max="17" width="5.5546875" style="287" customWidth="1"/>
    <col min="18" max="18" width="13.88671875" style="287" hidden="1" customWidth="1"/>
    <col min="19" max="58" width="0" style="287" hidden="1" customWidth="1"/>
    <col min="59" max="16384" width="9.109375" style="287"/>
  </cols>
  <sheetData>
    <row r="1" spans="1:71">
      <c r="A1" s="287" t="s">
        <v>1211</v>
      </c>
      <c r="B1" s="290" t="s">
        <v>36</v>
      </c>
      <c r="C1" s="290" t="s">
        <v>0</v>
      </c>
      <c r="D1" s="290" t="s">
        <v>1210</v>
      </c>
      <c r="E1" s="287" t="s">
        <v>372</v>
      </c>
      <c r="F1" s="287" t="s">
        <v>191</v>
      </c>
      <c r="G1" s="287" t="s">
        <v>109</v>
      </c>
      <c r="H1" s="287" t="s">
        <v>660</v>
      </c>
      <c r="I1" s="287" t="s">
        <v>367</v>
      </c>
      <c r="J1" s="287" t="s">
        <v>368</v>
      </c>
      <c r="K1" s="287" t="s">
        <v>1209</v>
      </c>
      <c r="L1" s="287" t="s">
        <v>1208</v>
      </c>
      <c r="M1" s="287" t="s">
        <v>1155</v>
      </c>
      <c r="N1" s="287" t="s">
        <v>1207</v>
      </c>
      <c r="O1" s="287" t="s">
        <v>34</v>
      </c>
      <c r="P1" s="287" t="s">
        <v>40</v>
      </c>
      <c r="Q1" s="287" t="s">
        <v>1206</v>
      </c>
      <c r="R1" s="287" t="s">
        <v>1205</v>
      </c>
      <c r="S1" s="287" t="s">
        <v>659</v>
      </c>
      <c r="T1" s="287" t="s">
        <v>658</v>
      </c>
      <c r="U1" s="287" t="s">
        <v>657</v>
      </c>
      <c r="V1" s="287" t="s">
        <v>656</v>
      </c>
      <c r="W1" s="287" t="s">
        <v>655</v>
      </c>
      <c r="X1" s="287" t="s">
        <v>654</v>
      </c>
      <c r="Y1" s="287" t="s">
        <v>653</v>
      </c>
      <c r="Z1" s="287" t="s">
        <v>652</v>
      </c>
      <c r="AA1" s="287" t="s">
        <v>651</v>
      </c>
      <c r="AB1" s="287" t="s">
        <v>650</v>
      </c>
      <c r="AC1" s="287" t="s">
        <v>649</v>
      </c>
      <c r="AD1" s="287" t="s">
        <v>648</v>
      </c>
      <c r="AE1" s="287" t="s">
        <v>647</v>
      </c>
      <c r="AF1" s="287" t="s">
        <v>646</v>
      </c>
      <c r="AG1" s="287" t="s">
        <v>645</v>
      </c>
      <c r="AH1" s="287" t="s">
        <v>644</v>
      </c>
      <c r="AI1" s="287" t="s">
        <v>643</v>
      </c>
      <c r="AJ1" s="287" t="s">
        <v>642</v>
      </c>
      <c r="AK1" s="287" t="s">
        <v>641</v>
      </c>
      <c r="AL1" s="287" t="s">
        <v>640</v>
      </c>
      <c r="AM1" s="287" t="s">
        <v>1204</v>
      </c>
      <c r="AN1" s="287" t="s">
        <v>1203</v>
      </c>
      <c r="AO1" s="287" t="s">
        <v>1202</v>
      </c>
      <c r="AP1" s="287" t="s">
        <v>1201</v>
      </c>
      <c r="AQ1" s="287" t="s">
        <v>1200</v>
      </c>
      <c r="AR1" s="287" t="s">
        <v>1199</v>
      </c>
      <c r="AS1" s="287" t="s">
        <v>1198</v>
      </c>
      <c r="AT1" s="287" t="s">
        <v>1197</v>
      </c>
      <c r="AU1" s="287" t="s">
        <v>1196</v>
      </c>
      <c r="AV1" s="287" t="s">
        <v>1195</v>
      </c>
      <c r="AW1" s="287" t="s">
        <v>1194</v>
      </c>
      <c r="AX1" s="287" t="s">
        <v>1193</v>
      </c>
      <c r="AY1" s="287" t="s">
        <v>1192</v>
      </c>
      <c r="AZ1" s="287" t="s">
        <v>1191</v>
      </c>
      <c r="BA1" s="287" t="s">
        <v>1190</v>
      </c>
      <c r="BB1" s="287" t="s">
        <v>1189</v>
      </c>
      <c r="BC1" s="287" t="s">
        <v>1188</v>
      </c>
      <c r="BD1" s="287" t="s">
        <v>1187</v>
      </c>
      <c r="BE1" s="287" t="s">
        <v>1186</v>
      </c>
      <c r="BF1" s="287" t="s">
        <v>331</v>
      </c>
      <c r="BH1" s="18" t="s">
        <v>79</v>
      </c>
      <c r="BI1" s="18" t="s">
        <v>80</v>
      </c>
      <c r="BJ1" s="9" t="s">
        <v>108</v>
      </c>
      <c r="BK1" s="9" t="s">
        <v>109</v>
      </c>
      <c r="BL1" s="9" t="s">
        <v>83</v>
      </c>
      <c r="BM1" s="9" t="s">
        <v>81</v>
      </c>
      <c r="BN1" s="9" t="s">
        <v>48</v>
      </c>
      <c r="BO1" s="9" t="s">
        <v>49</v>
      </c>
      <c r="BP1" s="9" t="s">
        <v>45</v>
      </c>
      <c r="BQ1" s="9" t="s">
        <v>46</v>
      </c>
      <c r="BR1" s="9" t="s">
        <v>35</v>
      </c>
      <c r="BS1" s="9" t="s">
        <v>47</v>
      </c>
    </row>
    <row r="2" spans="1:71">
      <c r="A2" s="287">
        <v>1</v>
      </c>
      <c r="B2" s="287">
        <v>1</v>
      </c>
      <c r="E2" s="287">
        <v>20</v>
      </c>
      <c r="F2" s="287" t="s">
        <v>424</v>
      </c>
      <c r="G2" s="287" t="s">
        <v>19</v>
      </c>
      <c r="H2" s="287">
        <v>1979</v>
      </c>
      <c r="I2" s="287" t="s">
        <v>307</v>
      </c>
      <c r="J2" s="287" t="s">
        <v>413</v>
      </c>
      <c r="K2" s="287">
        <v>344</v>
      </c>
      <c r="L2" s="287">
        <v>10</v>
      </c>
      <c r="M2" s="287">
        <v>29</v>
      </c>
      <c r="N2" s="287">
        <v>6</v>
      </c>
      <c r="O2" s="287">
        <v>344</v>
      </c>
      <c r="P2" s="289">
        <v>0.36689814814814814</v>
      </c>
      <c r="Q2" s="287">
        <v>0</v>
      </c>
      <c r="R2" s="289">
        <v>3.964120370370372E-2</v>
      </c>
      <c r="S2" s="288">
        <v>0.37986111111111115</v>
      </c>
      <c r="T2" s="288">
        <v>0.3833333333333333</v>
      </c>
      <c r="U2" s="288">
        <v>0.38472222222222219</v>
      </c>
      <c r="V2" s="288">
        <v>0.41041666666666665</v>
      </c>
      <c r="W2" s="288">
        <v>0.40763888888888888</v>
      </c>
      <c r="X2" s="288">
        <v>0.39097222222222222</v>
      </c>
      <c r="Y2" s="288">
        <v>0.3923611111111111</v>
      </c>
      <c r="Z2" s="288">
        <v>0.3888888888888889</v>
      </c>
      <c r="AA2" s="288">
        <v>0.40416666666666662</v>
      </c>
      <c r="AB2" s="288">
        <v>0.3972222222222222</v>
      </c>
      <c r="AC2" s="288">
        <v>0.72638888888888886</v>
      </c>
      <c r="AD2" s="288">
        <v>0.67083333333333339</v>
      </c>
      <c r="AE2" s="288">
        <v>0.70972222222222225</v>
      </c>
      <c r="AF2" s="288">
        <v>0.42430555555555555</v>
      </c>
      <c r="AG2" s="288">
        <v>0.43124999999999997</v>
      </c>
      <c r="AH2" s="288">
        <v>0.43958333333333338</v>
      </c>
      <c r="AI2" s="288">
        <v>0.45</v>
      </c>
      <c r="AJ2" s="288">
        <v>0.57847222222222217</v>
      </c>
      <c r="AK2" s="288">
        <v>0.73819444444444438</v>
      </c>
      <c r="AL2" s="288">
        <v>0.71736111111111101</v>
      </c>
      <c r="AM2" s="288">
        <v>0.66180555555555554</v>
      </c>
      <c r="AN2" s="288">
        <v>0.65069444444444446</v>
      </c>
      <c r="AO2" s="288">
        <v>0.6020833333333333</v>
      </c>
      <c r="AP2" s="288">
        <v>0.59236111111111112</v>
      </c>
      <c r="AQ2" s="288">
        <v>0.64236111111111105</v>
      </c>
      <c r="AR2" s="288">
        <v>0.61111111111111105</v>
      </c>
      <c r="AS2" s="288">
        <v>0.56874999999999998</v>
      </c>
      <c r="AT2" s="288">
        <v>0.62708333333333333</v>
      </c>
      <c r="AU2" s="288">
        <v>0.53055555555555556</v>
      </c>
      <c r="AV2" s="288">
        <v>0.73333333333333339</v>
      </c>
      <c r="AW2" s="288">
        <v>0.5493055555555556</v>
      </c>
      <c r="AX2" s="288">
        <v>0.54097222222222219</v>
      </c>
      <c r="AY2" s="288">
        <v>0.55902777777777779</v>
      </c>
      <c r="AZ2" s="288">
        <v>0.52152777777777781</v>
      </c>
      <c r="BA2" s="288">
        <v>0.48888888888888887</v>
      </c>
      <c r="BB2" s="288">
        <v>0.4680555555555555</v>
      </c>
      <c r="BC2" s="288">
        <v>0.50277777777777777</v>
      </c>
      <c r="BD2" s="288">
        <v>0.51041666666666663</v>
      </c>
      <c r="BE2" s="288">
        <v>0.61736111111111114</v>
      </c>
      <c r="BF2" s="288">
        <v>0.7416666666666667</v>
      </c>
      <c r="BH2" s="18">
        <f>VLOOKUP(BI2,id!$A:$C,3,0)</f>
        <v>122</v>
      </c>
      <c r="BI2" s="18" t="str">
        <f>BJ2&amp;BK2&amp;BM2</f>
        <v>BuciakPiotr1979</v>
      </c>
      <c r="BJ2" s="9" t="str">
        <f>F2</f>
        <v>Buciak</v>
      </c>
      <c r="BK2" s="9" t="str">
        <f>G2</f>
        <v>Piotr</v>
      </c>
      <c r="BL2" s="9" t="str">
        <f>J2</f>
        <v>Team 360°</v>
      </c>
      <c r="BM2" s="9">
        <f>H2</f>
        <v>1979</v>
      </c>
      <c r="BN2" s="9"/>
      <c r="BO2" s="9">
        <v>100</v>
      </c>
      <c r="BP2" s="9"/>
      <c r="BQ2" s="9"/>
      <c r="BR2" s="9"/>
      <c r="BS2" s="9"/>
    </row>
    <row r="3" spans="1:71">
      <c r="A3" s="287">
        <v>21</v>
      </c>
      <c r="C3" s="287">
        <v>1</v>
      </c>
      <c r="E3" s="287">
        <v>7</v>
      </c>
      <c r="F3" s="287" t="s">
        <v>68</v>
      </c>
      <c r="G3" s="287" t="s">
        <v>69</v>
      </c>
      <c r="H3" s="287">
        <v>1981</v>
      </c>
      <c r="I3" s="287" t="s">
        <v>581</v>
      </c>
      <c r="J3" s="287" t="s">
        <v>159</v>
      </c>
      <c r="K3" s="287">
        <v>270</v>
      </c>
      <c r="L3" s="287">
        <v>10</v>
      </c>
      <c r="M3" s="287">
        <v>24</v>
      </c>
      <c r="N3" s="287">
        <v>0</v>
      </c>
      <c r="O3" s="287">
        <v>270</v>
      </c>
      <c r="P3" s="289">
        <v>0.4130092592592593</v>
      </c>
      <c r="Q3" s="287">
        <v>0</v>
      </c>
      <c r="R3" s="289">
        <v>5.7094907407407414E-2</v>
      </c>
      <c r="S3" s="288">
        <v>0.37986111111111115</v>
      </c>
      <c r="T3" s="288">
        <v>0.38541666666666669</v>
      </c>
      <c r="U3" s="288">
        <v>0.38750000000000001</v>
      </c>
      <c r="V3" s="288">
        <v>0.42708333333333331</v>
      </c>
      <c r="W3" s="288">
        <v>0.42222222222222222</v>
      </c>
      <c r="X3" s="288">
        <v>0.40138888888888885</v>
      </c>
      <c r="Y3" s="288">
        <v>0.40347222222222223</v>
      </c>
      <c r="Z3" s="288">
        <v>0.3923611111111111</v>
      </c>
      <c r="AA3" s="288">
        <v>0.41736111111111113</v>
      </c>
      <c r="AB3" s="288">
        <v>0.41111111111111115</v>
      </c>
      <c r="AC3" s="288">
        <v>0.375</v>
      </c>
      <c r="AF3" s="288">
        <v>0.78333333333333333</v>
      </c>
      <c r="AG3" s="288">
        <v>0.77430555555555547</v>
      </c>
      <c r="AI3" s="288">
        <v>0.75902777777777775</v>
      </c>
      <c r="AJ3" s="288">
        <v>0.52638888888888891</v>
      </c>
      <c r="AK3" s="288">
        <v>0.44513888888888892</v>
      </c>
      <c r="AM3" s="288">
        <v>0.375</v>
      </c>
      <c r="AN3" s="288">
        <v>0.375</v>
      </c>
      <c r="AO3" s="288">
        <v>0.56805555555555554</v>
      </c>
      <c r="AP3" s="288">
        <v>0.54583333333333328</v>
      </c>
      <c r="AQ3" s="288">
        <v>0.50416666666666665</v>
      </c>
      <c r="AR3" s="288">
        <v>0.51874999999999993</v>
      </c>
      <c r="AS3" s="288">
        <v>0.60277777777777775</v>
      </c>
      <c r="AT3" s="288">
        <v>0.66111111111111109</v>
      </c>
      <c r="AU3" s="288">
        <v>0.68125000000000002</v>
      </c>
      <c r="AV3" s="288">
        <v>0.4513888888888889</v>
      </c>
      <c r="AW3" s="288">
        <v>0.62986111111111109</v>
      </c>
      <c r="AX3" s="288">
        <v>0.63958333333333328</v>
      </c>
      <c r="AY3" s="288">
        <v>0.6166666666666667</v>
      </c>
      <c r="AZ3" s="288">
        <v>0.69166666666666676</v>
      </c>
      <c r="BA3" s="288">
        <v>0.71250000000000002</v>
      </c>
      <c r="BC3" s="288">
        <v>0.73125000000000007</v>
      </c>
      <c r="BD3" s="288">
        <v>0.74097222222222225</v>
      </c>
      <c r="BE3" s="288">
        <v>0.58263888888888882</v>
      </c>
      <c r="BF3" s="288">
        <v>0.78749999999999998</v>
      </c>
      <c r="BH3" s="18">
        <f>VLOOKUP(BI3,id!$A:$C,3,0)</f>
        <v>56</v>
      </c>
      <c r="BI3" s="18" t="str">
        <f t="shared" ref="BI3:BI9" si="0">BJ3&amp;BK3&amp;BM3</f>
        <v>BlankDanuta1981</v>
      </c>
      <c r="BJ3" s="9" t="str">
        <f t="shared" ref="BJ3:BK9" si="1">F3</f>
        <v>Blank</v>
      </c>
      <c r="BK3" s="9" t="str">
        <f t="shared" si="1"/>
        <v>Danuta</v>
      </c>
      <c r="BL3" s="9" t="str">
        <f t="shared" ref="BL3:BL9" si="2">J3</f>
        <v>Towanda</v>
      </c>
      <c r="BM3" s="9">
        <f t="shared" ref="BM3:BM9" si="3">H3</f>
        <v>1981</v>
      </c>
      <c r="BN3" s="9">
        <v>100</v>
      </c>
      <c r="BO3" s="9">
        <f t="shared" ref="BO3" si="4">BO2*IF(BR3&lt;1,BR3,IF(BS3&lt;1,BS3,IF(BQ3&lt;1,BQ3,IF(BP3&lt;1,BP3,1))))</f>
        <v>78.488372093023244</v>
      </c>
      <c r="BP3" s="9">
        <f t="shared" ref="BP3" si="5">P2/P3</f>
        <v>0.88835332361842834</v>
      </c>
      <c r="BQ3" s="9">
        <f t="shared" ref="BQ3" si="6">SUM(L3:N3)/SUM(L2:N2)</f>
        <v>0.75555555555555554</v>
      </c>
      <c r="BR3" s="9">
        <f t="shared" ref="BR3" si="7">K3/K2</f>
        <v>0.78488372093023251</v>
      </c>
      <c r="BS3" s="9">
        <f t="shared" ref="BS3" si="8">BQ3^0.2</f>
        <v>0.9454820336405162</v>
      </c>
    </row>
    <row r="4" spans="1:71">
      <c r="A4" s="287">
        <v>26</v>
      </c>
      <c r="C4" s="287">
        <v>2</v>
      </c>
      <c r="E4" s="287">
        <v>21</v>
      </c>
      <c r="F4" s="287" t="s">
        <v>475</v>
      </c>
      <c r="G4" s="287" t="s">
        <v>749</v>
      </c>
      <c r="H4" s="287">
        <v>1988</v>
      </c>
      <c r="I4" s="287" t="s">
        <v>519</v>
      </c>
      <c r="J4" s="287" t="s">
        <v>447</v>
      </c>
      <c r="K4" s="287">
        <v>254</v>
      </c>
      <c r="L4" s="287">
        <v>10</v>
      </c>
      <c r="M4" s="287">
        <v>20</v>
      </c>
      <c r="N4" s="287">
        <v>6</v>
      </c>
      <c r="O4" s="287">
        <v>254</v>
      </c>
      <c r="P4" s="289">
        <v>0.40049768518518519</v>
      </c>
      <c r="Q4" s="287">
        <v>0</v>
      </c>
      <c r="R4" s="289">
        <v>5.5405092592592631E-2</v>
      </c>
      <c r="S4" s="288">
        <v>0.38194444444444442</v>
      </c>
      <c r="T4" s="288">
        <v>0.38819444444444445</v>
      </c>
      <c r="U4" s="288">
        <v>0.39027777777777778</v>
      </c>
      <c r="V4" s="288">
        <v>0.42569444444444443</v>
      </c>
      <c r="W4" s="288">
        <v>0.42152777777777778</v>
      </c>
      <c r="X4" s="288">
        <v>0.40069444444444446</v>
      </c>
      <c r="Y4" s="288">
        <v>0.40347222222222223</v>
      </c>
      <c r="Z4" s="288">
        <v>0.39652777777777781</v>
      </c>
      <c r="AA4" s="288">
        <v>0.41597222222222219</v>
      </c>
      <c r="AB4" s="288">
        <v>0.40972222222222227</v>
      </c>
      <c r="AD4" s="288">
        <v>0.52083333333333337</v>
      </c>
      <c r="AE4" s="288">
        <v>0.45694444444444443</v>
      </c>
      <c r="AF4" s="288">
        <v>0.44444444444444442</v>
      </c>
      <c r="AJ4" s="288">
        <v>0.63611111111111118</v>
      </c>
      <c r="AK4" s="288">
        <v>0.77083333333333337</v>
      </c>
      <c r="AM4" s="288">
        <v>0.53263888888888888</v>
      </c>
      <c r="AN4" s="288">
        <v>0.54999999999999993</v>
      </c>
      <c r="AO4" s="288">
        <v>0.60069444444444442</v>
      </c>
      <c r="AP4" s="288">
        <v>0.6166666666666667</v>
      </c>
      <c r="AQ4" s="288">
        <v>0.56111111111111112</v>
      </c>
      <c r="AR4" s="288">
        <v>0.5854166666666667</v>
      </c>
      <c r="AS4" s="288">
        <v>0.67986111111111114</v>
      </c>
      <c r="AT4" s="288">
        <v>0.66041666666666665</v>
      </c>
      <c r="AU4" s="288">
        <v>0.72569444444444453</v>
      </c>
      <c r="AV4" s="288">
        <v>0.76180555555555562</v>
      </c>
      <c r="AW4" s="288">
        <v>0.70277777777777783</v>
      </c>
      <c r="AX4" s="288">
        <v>0.71250000000000002</v>
      </c>
      <c r="AY4" s="288">
        <v>0.69166666666666676</v>
      </c>
      <c r="AZ4" s="288">
        <v>0.73749999999999993</v>
      </c>
      <c r="BE4" s="288">
        <v>0.64930555555555558</v>
      </c>
      <c r="BF4" s="288">
        <v>0.77500000000000002</v>
      </c>
      <c r="BH4" s="18">
        <f>VLOOKUP(BI4,id!$A:$C,3,0)</f>
        <v>418</v>
      </c>
      <c r="BI4" s="18" t="str">
        <f t="shared" si="0"/>
        <v>KoniecznaJoanna1988</v>
      </c>
      <c r="BJ4" s="9" t="str">
        <f t="shared" si="1"/>
        <v>Konieczna</v>
      </c>
      <c r="BK4" s="9" t="str">
        <f t="shared" si="1"/>
        <v>Joanna</v>
      </c>
      <c r="BL4" s="9" t="str">
        <f t="shared" si="2"/>
        <v>Grupa Rowerowa Lipka</v>
      </c>
      <c r="BM4" s="9">
        <f t="shared" si="3"/>
        <v>1988</v>
      </c>
      <c r="BN4" s="9">
        <f t="shared" ref="BN4:BN9" si="9">BN3*IF(BR4&lt;1,BR4,IF(BS4&lt;1,BS4,IF(BQ4&lt;1,BQ4,IF(BP4&lt;1,BP4,1))))</f>
        <v>94.074074074074076</v>
      </c>
      <c r="BO4" s="9">
        <f t="shared" ref="BO4:BO9" si="10">BO3*IF(BR4&lt;1,BR4,IF(BS4&lt;1,BS4,IF(BQ4&lt;1,BQ4,IF(BP4&lt;1,BP4,1))))</f>
        <v>73.837209302325576</v>
      </c>
      <c r="BP4" s="9">
        <f t="shared" ref="BP4:BP9" si="11">P3/P4</f>
        <v>1.0312400658902408</v>
      </c>
      <c r="BQ4" s="9">
        <f t="shared" ref="BQ4:BQ9" si="12">SUM(L4:N4)/SUM(L3:N3)</f>
        <v>1.0588235294117647</v>
      </c>
      <c r="BR4" s="9">
        <f t="shared" ref="BR4:BR9" si="13">K4/K3</f>
        <v>0.94074074074074077</v>
      </c>
      <c r="BS4" s="9">
        <f t="shared" ref="BS4:BS9" si="14">BQ4^0.2</f>
        <v>1.0114972741551362</v>
      </c>
    </row>
    <row r="5" spans="1:71">
      <c r="A5" s="287">
        <v>28</v>
      </c>
      <c r="C5" s="287">
        <v>3</v>
      </c>
      <c r="E5" s="287">
        <v>54</v>
      </c>
      <c r="F5" s="287" t="s">
        <v>820</v>
      </c>
      <c r="G5" s="287" t="s">
        <v>819</v>
      </c>
      <c r="H5" s="287">
        <v>1988</v>
      </c>
      <c r="I5" s="287" t="s">
        <v>307</v>
      </c>
      <c r="J5" s="287" t="s">
        <v>413</v>
      </c>
      <c r="K5" s="287">
        <v>254</v>
      </c>
      <c r="L5" s="287">
        <v>10</v>
      </c>
      <c r="M5" s="287">
        <v>20</v>
      </c>
      <c r="N5" s="287">
        <v>6</v>
      </c>
      <c r="O5" s="287">
        <v>254</v>
      </c>
      <c r="P5" s="289">
        <v>0.40902777777777777</v>
      </c>
      <c r="Q5" s="287">
        <v>0</v>
      </c>
      <c r="R5" s="289">
        <v>7.7094907407407431E-2</v>
      </c>
      <c r="S5" s="288">
        <v>0.37986111111111115</v>
      </c>
      <c r="T5" s="288">
        <v>0.4465277777777778</v>
      </c>
      <c r="U5" s="288">
        <v>0.44305555555555554</v>
      </c>
      <c r="V5" s="288">
        <v>0.3979166666666667</v>
      </c>
      <c r="W5" s="288">
        <v>0.40277777777777773</v>
      </c>
      <c r="X5" s="288">
        <v>0.43124999999999997</v>
      </c>
      <c r="Y5" s="288">
        <v>0.43333333333333335</v>
      </c>
      <c r="Z5" s="288">
        <v>0.4375</v>
      </c>
      <c r="AA5" s="288">
        <v>0.41250000000000003</v>
      </c>
      <c r="AB5" s="288">
        <v>0.41736111111111113</v>
      </c>
      <c r="AC5" s="288">
        <v>0.375</v>
      </c>
      <c r="AD5" s="288">
        <v>0.55902777777777779</v>
      </c>
      <c r="AE5" s="288">
        <v>0.50972222222222219</v>
      </c>
      <c r="AJ5" s="288">
        <v>0.67708333333333337</v>
      </c>
      <c r="AK5" s="288">
        <v>0.46180555555555558</v>
      </c>
      <c r="AL5" s="288">
        <v>0.49583333333333335</v>
      </c>
      <c r="AM5" s="288">
        <v>0.57291666666666663</v>
      </c>
      <c r="AN5" s="288">
        <v>0.58750000000000002</v>
      </c>
      <c r="AO5" s="288">
        <v>0.6430555555555556</v>
      </c>
      <c r="AP5" s="288">
        <v>0.66180555555555554</v>
      </c>
      <c r="AQ5" s="288">
        <v>0.6</v>
      </c>
      <c r="AR5" s="288">
        <v>0.62291666666666667</v>
      </c>
      <c r="AS5" s="288">
        <v>0.68819444444444444</v>
      </c>
      <c r="AT5" s="288">
        <v>0.75138888888888899</v>
      </c>
      <c r="AU5" s="288">
        <v>0.76736111111111116</v>
      </c>
      <c r="AV5" s="288">
        <v>0.47083333333333338</v>
      </c>
      <c r="AW5" s="288">
        <v>0.72569444444444453</v>
      </c>
      <c r="AX5" s="288">
        <v>0.71458333333333324</v>
      </c>
      <c r="AY5" s="288">
        <v>0.7006944444444444</v>
      </c>
      <c r="BE5" s="288">
        <v>0.61319444444444449</v>
      </c>
      <c r="BF5" s="288">
        <v>0.78402777777777777</v>
      </c>
      <c r="BH5" s="18">
        <f>VLOOKUP(BI5,id!$A:$C,3,0)</f>
        <v>368</v>
      </c>
      <c r="BI5" s="18" t="str">
        <f t="shared" si="0"/>
        <v>PacekKarolina1988</v>
      </c>
      <c r="BJ5" s="9" t="str">
        <f t="shared" si="1"/>
        <v>Pacek</v>
      </c>
      <c r="BK5" s="9" t="str">
        <f t="shared" si="1"/>
        <v>Karolina</v>
      </c>
      <c r="BL5" s="9" t="str">
        <f t="shared" si="2"/>
        <v>Team 360°</v>
      </c>
      <c r="BM5" s="9">
        <f t="shared" si="3"/>
        <v>1988</v>
      </c>
      <c r="BN5" s="9">
        <f t="shared" si="9"/>
        <v>92.112201052212384</v>
      </c>
      <c r="BO5" s="9">
        <f t="shared" si="10"/>
        <v>72.297367104934125</v>
      </c>
      <c r="BP5" s="9">
        <f t="shared" si="11"/>
        <v>0.97914544425580086</v>
      </c>
      <c r="BQ5" s="9">
        <f t="shared" si="12"/>
        <v>1</v>
      </c>
      <c r="BR5" s="9">
        <f t="shared" si="13"/>
        <v>1</v>
      </c>
      <c r="BS5" s="9">
        <f t="shared" si="14"/>
        <v>1</v>
      </c>
    </row>
    <row r="6" spans="1:71">
      <c r="A6" s="287">
        <v>32</v>
      </c>
      <c r="C6" s="287">
        <v>4</v>
      </c>
      <c r="E6" s="287">
        <v>46</v>
      </c>
      <c r="F6" s="287" t="s">
        <v>240</v>
      </c>
      <c r="G6" s="287" t="s">
        <v>241</v>
      </c>
      <c r="H6" s="287">
        <v>1980</v>
      </c>
      <c r="I6" s="287" t="s">
        <v>321</v>
      </c>
      <c r="K6" s="287">
        <v>250</v>
      </c>
      <c r="L6" s="287">
        <v>10</v>
      </c>
      <c r="M6" s="287">
        <v>22</v>
      </c>
      <c r="N6" s="287">
        <v>0</v>
      </c>
      <c r="O6" s="287">
        <v>250</v>
      </c>
      <c r="P6" s="289">
        <v>0.41450231481481481</v>
      </c>
      <c r="Q6" s="287">
        <v>0</v>
      </c>
      <c r="R6" s="289">
        <v>6.1898148148148147E-2</v>
      </c>
      <c r="S6" s="288">
        <v>0.38472222222222219</v>
      </c>
      <c r="T6" s="288">
        <v>0.3923611111111111</v>
      </c>
      <c r="U6" s="288">
        <v>0.39444444444444443</v>
      </c>
      <c r="V6" s="288">
        <v>0.43124999999999997</v>
      </c>
      <c r="W6" s="288">
        <v>0.42569444444444443</v>
      </c>
      <c r="X6" s="288">
        <v>0.40347222222222223</v>
      </c>
      <c r="Y6" s="288">
        <v>0.40763888888888888</v>
      </c>
      <c r="Z6" s="288">
        <v>0.39930555555555558</v>
      </c>
      <c r="AA6" s="288">
        <v>0.4201388888888889</v>
      </c>
      <c r="AB6" s="288">
        <v>0.41388888888888892</v>
      </c>
      <c r="AC6" s="288">
        <v>0.77708333333333324</v>
      </c>
      <c r="AF6" s="288">
        <v>0.44930555555555557</v>
      </c>
      <c r="AG6" s="288">
        <v>0.45763888888888887</v>
      </c>
      <c r="AH6" s="288">
        <v>0.46736111111111112</v>
      </c>
      <c r="AI6" s="288">
        <v>0.4826388888888889</v>
      </c>
      <c r="AJ6" s="288">
        <v>0.67569444444444438</v>
      </c>
      <c r="AK6" s="288">
        <v>0.78541666666666676</v>
      </c>
      <c r="AN6" s="288">
        <v>0.73333333333333339</v>
      </c>
      <c r="AO6" s="288">
        <v>0.65486111111111112</v>
      </c>
      <c r="AP6" s="288">
        <v>0.64166666666666672</v>
      </c>
      <c r="AR6" s="288">
        <v>0.66875000000000007</v>
      </c>
      <c r="AS6" s="288">
        <v>0.68680555555555556</v>
      </c>
      <c r="AT6" s="288">
        <v>0.71111111111111114</v>
      </c>
      <c r="AU6" s="288">
        <v>0.56319444444444444</v>
      </c>
      <c r="AW6" s="288">
        <v>0.6020833333333333</v>
      </c>
      <c r="AX6" s="288">
        <v>0.58958333333333335</v>
      </c>
      <c r="AY6" s="288">
        <v>0.6166666666666667</v>
      </c>
      <c r="AZ6" s="288">
        <v>0.57222222222222219</v>
      </c>
      <c r="BB6" s="288">
        <v>0.50277777777777777</v>
      </c>
      <c r="BC6" s="288">
        <v>0.53611111111111109</v>
      </c>
      <c r="BD6" s="288">
        <v>0.54861111111111105</v>
      </c>
      <c r="BE6" s="288">
        <v>0.70000000000000007</v>
      </c>
      <c r="BF6" s="288">
        <v>0.78888888888888886</v>
      </c>
      <c r="BH6" s="18">
        <f>VLOOKUP(BI6,id!$A:$C,3,0)</f>
        <v>88</v>
      </c>
      <c r="BI6" s="18" t="str">
        <f t="shared" si="0"/>
        <v>TruszkowskaKamila1980</v>
      </c>
      <c r="BJ6" s="9" t="str">
        <f t="shared" si="1"/>
        <v>Truszkowska</v>
      </c>
      <c r="BK6" s="9" t="str">
        <f t="shared" si="1"/>
        <v>Kamila</v>
      </c>
      <c r="BL6" s="9">
        <f t="shared" si="2"/>
        <v>0</v>
      </c>
      <c r="BM6" s="9">
        <f t="shared" si="3"/>
        <v>1980</v>
      </c>
      <c r="BN6" s="9">
        <f t="shared" si="9"/>
        <v>90.661615208870458</v>
      </c>
      <c r="BO6" s="9">
        <f t="shared" si="10"/>
        <v>71.15882589068319</v>
      </c>
      <c r="BP6" s="9">
        <f t="shared" si="11"/>
        <v>0.98679250551475717</v>
      </c>
      <c r="BQ6" s="9">
        <f t="shared" si="12"/>
        <v>0.88888888888888884</v>
      </c>
      <c r="BR6" s="9">
        <f t="shared" si="13"/>
        <v>0.98425196850393704</v>
      </c>
      <c r="BS6" s="9">
        <f t="shared" si="14"/>
        <v>0.97671868386117389</v>
      </c>
    </row>
    <row r="7" spans="1:71">
      <c r="A7" s="287">
        <v>39</v>
      </c>
      <c r="C7" s="287">
        <v>5</v>
      </c>
      <c r="E7" s="287">
        <v>11</v>
      </c>
      <c r="F7" s="287" t="s">
        <v>57</v>
      </c>
      <c r="G7" s="287" t="s">
        <v>74</v>
      </c>
      <c r="H7" s="287">
        <v>1969</v>
      </c>
      <c r="I7" s="287" t="s">
        <v>443</v>
      </c>
      <c r="J7" s="287" t="s">
        <v>158</v>
      </c>
      <c r="K7" s="287">
        <v>220</v>
      </c>
      <c r="L7" s="287">
        <v>10</v>
      </c>
      <c r="M7" s="287">
        <v>19</v>
      </c>
      <c r="N7" s="287">
        <v>0</v>
      </c>
      <c r="O7" s="287">
        <v>220</v>
      </c>
      <c r="P7" s="289">
        <v>0.41210648148148149</v>
      </c>
      <c r="Q7" s="287">
        <v>0</v>
      </c>
      <c r="R7" s="289">
        <v>9.9120370370370414E-2</v>
      </c>
      <c r="S7" s="288">
        <v>0.46597222222222223</v>
      </c>
      <c r="T7" s="288">
        <v>0.45</v>
      </c>
      <c r="U7" s="288">
        <v>0.4465277777777778</v>
      </c>
      <c r="V7" s="288">
        <v>0.45694444444444443</v>
      </c>
      <c r="W7" s="288">
        <v>0.3840277777777778</v>
      </c>
      <c r="X7" s="288">
        <v>0.39930555555555558</v>
      </c>
      <c r="Y7" s="288">
        <v>0.42083333333333334</v>
      </c>
      <c r="Z7" s="288">
        <v>0.43888888888888888</v>
      </c>
      <c r="AA7" s="288">
        <v>0.39513888888888887</v>
      </c>
      <c r="AB7" s="288">
        <v>0.40486111111111112</v>
      </c>
      <c r="AC7" s="288">
        <v>0.76041666666666663</v>
      </c>
      <c r="AD7" s="288">
        <v>0.5541666666666667</v>
      </c>
      <c r="AE7" s="288">
        <v>0.53541666666666665</v>
      </c>
      <c r="AF7" s="288">
        <v>0.49305555555555558</v>
      </c>
      <c r="AG7" s="288">
        <v>0.50416666666666665</v>
      </c>
      <c r="AJ7" s="288">
        <v>0.62569444444444444</v>
      </c>
      <c r="AK7" s="288">
        <v>0.48125000000000001</v>
      </c>
      <c r="AM7" s="288">
        <v>0.56944444444444442</v>
      </c>
      <c r="AN7" s="288">
        <v>0.58680555555555558</v>
      </c>
      <c r="AQ7" s="288">
        <v>0.6</v>
      </c>
      <c r="AR7" s="288">
        <v>0.61458333333333337</v>
      </c>
      <c r="AS7" s="288">
        <v>0.65555555555555556</v>
      </c>
      <c r="AT7" s="288">
        <v>0.72361111111111109</v>
      </c>
      <c r="AU7" s="288">
        <v>0.74513888888888891</v>
      </c>
      <c r="AV7" s="288">
        <v>0.7715277777777777</v>
      </c>
      <c r="AW7" s="288">
        <v>0.68472222222222223</v>
      </c>
      <c r="AX7" s="288">
        <v>0.69791666666666663</v>
      </c>
      <c r="AY7" s="288">
        <v>0.6694444444444444</v>
      </c>
      <c r="BE7" s="288">
        <v>0.63958333333333328</v>
      </c>
      <c r="BF7" s="288">
        <v>0.78680555555555554</v>
      </c>
      <c r="BH7" s="18">
        <f>VLOOKUP(BI7,id!$A:$C,3,0)</f>
        <v>55</v>
      </c>
      <c r="BI7" s="18" t="str">
        <f t="shared" si="0"/>
        <v>StanekAsia1969</v>
      </c>
      <c r="BJ7" s="9" t="str">
        <f t="shared" si="1"/>
        <v>Stanek</v>
      </c>
      <c r="BK7" s="9" t="str">
        <f t="shared" si="1"/>
        <v>Asia</v>
      </c>
      <c r="BL7" s="9" t="str">
        <f t="shared" si="2"/>
        <v>RUDY KOT</v>
      </c>
      <c r="BM7" s="9">
        <f t="shared" si="3"/>
        <v>1969</v>
      </c>
      <c r="BN7" s="9">
        <f t="shared" si="9"/>
        <v>79.782221383806004</v>
      </c>
      <c r="BO7" s="9">
        <f t="shared" si="10"/>
        <v>62.619766783801204</v>
      </c>
      <c r="BP7" s="9">
        <f t="shared" si="11"/>
        <v>1.0058136269168116</v>
      </c>
      <c r="BQ7" s="9">
        <f t="shared" si="12"/>
        <v>0.90625</v>
      </c>
      <c r="BR7" s="9">
        <f t="shared" si="13"/>
        <v>0.88</v>
      </c>
      <c r="BS7" s="9">
        <f t="shared" si="14"/>
        <v>0.98050452872727401</v>
      </c>
    </row>
    <row r="8" spans="1:71">
      <c r="A8" s="287">
        <v>42</v>
      </c>
      <c r="C8" s="287">
        <v>6</v>
      </c>
      <c r="E8" s="287">
        <v>31</v>
      </c>
      <c r="F8" s="287" t="s">
        <v>279</v>
      </c>
      <c r="G8" s="287" t="s">
        <v>478</v>
      </c>
      <c r="H8" s="287">
        <v>1975</v>
      </c>
      <c r="I8" s="287" t="s">
        <v>480</v>
      </c>
      <c r="J8" s="287" t="s">
        <v>479</v>
      </c>
      <c r="K8" s="287">
        <v>205</v>
      </c>
      <c r="L8" s="287">
        <v>5</v>
      </c>
      <c r="M8" s="287">
        <v>19</v>
      </c>
      <c r="N8" s="287">
        <v>0</v>
      </c>
      <c r="O8" s="287">
        <v>205</v>
      </c>
      <c r="P8" s="289">
        <v>0.40283564814814815</v>
      </c>
      <c r="Q8" s="287">
        <v>0</v>
      </c>
      <c r="R8" s="289">
        <v>9.6296296296296324E-2</v>
      </c>
      <c r="V8" s="288">
        <v>0.3833333333333333</v>
      </c>
      <c r="W8" s="288">
        <v>0.38750000000000001</v>
      </c>
      <c r="X8" s="288">
        <v>0.42430555555555555</v>
      </c>
      <c r="Y8" s="288">
        <v>0.43055555555555558</v>
      </c>
      <c r="AA8" s="288">
        <v>0.4055555555555555</v>
      </c>
      <c r="AC8" s="288">
        <v>0.75277777777777777</v>
      </c>
      <c r="AF8" s="288">
        <v>0.49305555555555558</v>
      </c>
      <c r="AG8" s="288">
        <v>0.50277777777777777</v>
      </c>
      <c r="AH8" s="288">
        <v>0.51597222222222217</v>
      </c>
      <c r="AI8" s="288">
        <v>0.53125</v>
      </c>
      <c r="AJ8" s="288">
        <v>0.70486111111111116</v>
      </c>
      <c r="AK8" s="288">
        <v>0.77222222222222225</v>
      </c>
      <c r="AN8" s="288">
        <v>0.74305555555555547</v>
      </c>
      <c r="AQ8" s="288">
        <v>0.72986111111111107</v>
      </c>
      <c r="AS8" s="288">
        <v>0.69027777777777777</v>
      </c>
      <c r="AU8" s="288">
        <v>0.6</v>
      </c>
      <c r="AV8" s="288">
        <v>0.76388888888888884</v>
      </c>
      <c r="AW8" s="288">
        <v>0.65694444444444444</v>
      </c>
      <c r="AX8" s="288">
        <v>0.64513888888888882</v>
      </c>
      <c r="AY8" s="288">
        <v>0.67499999999999993</v>
      </c>
      <c r="AZ8" s="288">
        <v>0.61319444444444449</v>
      </c>
      <c r="BC8" s="288">
        <v>0.56041666666666667</v>
      </c>
      <c r="BD8" s="288">
        <v>0.57777777777777783</v>
      </c>
      <c r="BE8" s="288">
        <v>0.71736111111111101</v>
      </c>
      <c r="BF8" s="288">
        <v>0.77777777777777779</v>
      </c>
      <c r="BH8" s="18">
        <f>VLOOKUP(BI8,id!$A:$C,3,0)</f>
        <v>158</v>
      </c>
      <c r="BI8" s="18" t="str">
        <f t="shared" si="0"/>
        <v>AdamczykEwa1975</v>
      </c>
      <c r="BJ8" s="9" t="str">
        <f t="shared" si="1"/>
        <v>Adamczyk</v>
      </c>
      <c r="BK8" s="9" t="str">
        <f t="shared" si="1"/>
        <v>Ewa</v>
      </c>
      <c r="BL8" s="9" t="str">
        <f t="shared" si="2"/>
        <v>Zbieranina z Niesięcina</v>
      </c>
      <c r="BM8" s="9">
        <f t="shared" si="3"/>
        <v>1975</v>
      </c>
      <c r="BN8" s="9">
        <f t="shared" si="9"/>
        <v>74.342524471273776</v>
      </c>
      <c r="BO8" s="9">
        <f t="shared" si="10"/>
        <v>58.350237230360207</v>
      </c>
      <c r="BP8" s="9">
        <f t="shared" si="11"/>
        <v>1.0230139347794858</v>
      </c>
      <c r="BQ8" s="9">
        <f t="shared" si="12"/>
        <v>0.82758620689655171</v>
      </c>
      <c r="BR8" s="9">
        <f t="shared" si="13"/>
        <v>0.93181818181818177</v>
      </c>
      <c r="BS8" s="9">
        <f t="shared" si="14"/>
        <v>0.96285889930601087</v>
      </c>
    </row>
    <row r="9" spans="1:71">
      <c r="A9" s="287">
        <v>47</v>
      </c>
      <c r="C9" s="287">
        <v>7</v>
      </c>
      <c r="E9" s="287">
        <v>48</v>
      </c>
      <c r="F9" s="287" t="s">
        <v>410</v>
      </c>
      <c r="G9" s="287" t="s">
        <v>41</v>
      </c>
      <c r="H9" s="287">
        <v>1976</v>
      </c>
      <c r="I9" s="287" t="s">
        <v>1167</v>
      </c>
      <c r="K9" s="287">
        <v>124</v>
      </c>
      <c r="L9" s="287">
        <v>10</v>
      </c>
      <c r="M9" s="287">
        <v>7</v>
      </c>
      <c r="N9" s="287">
        <v>6</v>
      </c>
      <c r="O9" s="287">
        <v>124</v>
      </c>
      <c r="P9" s="289">
        <v>0.24481481481481482</v>
      </c>
      <c r="Q9" s="287">
        <v>0</v>
      </c>
      <c r="R9" s="289">
        <v>5.599537037037039E-2</v>
      </c>
      <c r="S9" s="288">
        <v>0.38194444444444442</v>
      </c>
      <c r="T9" s="288">
        <v>0.38750000000000001</v>
      </c>
      <c r="U9" s="288">
        <v>0.38958333333333334</v>
      </c>
      <c r="V9" s="288">
        <v>0.42569444444444443</v>
      </c>
      <c r="W9" s="288">
        <v>0.42083333333333334</v>
      </c>
      <c r="X9" s="288">
        <v>0.40347222222222223</v>
      </c>
      <c r="Y9" s="288">
        <v>0.3979166666666667</v>
      </c>
      <c r="Z9" s="288">
        <v>0.39374999999999999</v>
      </c>
      <c r="AA9" s="288">
        <v>0.41319444444444442</v>
      </c>
      <c r="AB9" s="288">
        <v>0.4069444444444445</v>
      </c>
      <c r="AC9" s="288">
        <v>0.59305555555555556</v>
      </c>
      <c r="AD9" s="288">
        <v>0.51250000000000007</v>
      </c>
      <c r="AE9" s="288">
        <v>0.45833333333333331</v>
      </c>
      <c r="AF9" s="288">
        <v>0.44444444444444442</v>
      </c>
      <c r="AK9" s="288">
        <v>0.61458333333333337</v>
      </c>
      <c r="AL9" s="288">
        <v>0.55208333333333337</v>
      </c>
      <c r="AV9" s="288">
        <v>0.60555555555555551</v>
      </c>
      <c r="BF9" s="288">
        <v>0.61944444444444446</v>
      </c>
      <c r="BH9" s="18">
        <f>VLOOKUP(BI9,id!$A:$C,3,0)</f>
        <v>135</v>
      </c>
      <c r="BI9" s="18" t="str">
        <f t="shared" si="0"/>
        <v>GruzielMagdalena1976</v>
      </c>
      <c r="BJ9" s="9" t="str">
        <f t="shared" si="1"/>
        <v>Gruziel</v>
      </c>
      <c r="BK9" s="9" t="str">
        <f t="shared" si="1"/>
        <v>Magdalena</v>
      </c>
      <c r="BL9" s="9">
        <f t="shared" si="2"/>
        <v>0</v>
      </c>
      <c r="BM9" s="9">
        <f t="shared" si="3"/>
        <v>1976</v>
      </c>
      <c r="BN9" s="9">
        <f t="shared" si="9"/>
        <v>44.968161143599744</v>
      </c>
      <c r="BO9" s="9">
        <f t="shared" si="10"/>
        <v>35.294777641778857</v>
      </c>
      <c r="BP9" s="9">
        <f t="shared" si="11"/>
        <v>1.6454708774583964</v>
      </c>
      <c r="BQ9" s="9">
        <f t="shared" si="12"/>
        <v>0.95833333333333337</v>
      </c>
      <c r="BR9" s="9">
        <f t="shared" si="13"/>
        <v>0.60487804878048779</v>
      </c>
      <c r="BS9" s="9">
        <f t="shared" si="14"/>
        <v>0.99152420096469873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42"/>
  <sheetViews>
    <sheetView workbookViewId="0">
      <pane xSplit="7" ySplit="1" topLeftCell="H2" activePane="bottomRight" state="frozen"/>
      <selection pane="topRight" activeCell="G1" sqref="G1"/>
      <selection pane="bottomLeft" activeCell="A2" sqref="A2"/>
      <selection pane="bottomRight" activeCell="H2" sqref="H2"/>
    </sheetView>
  </sheetViews>
  <sheetFormatPr defaultColWidth="9.109375" defaultRowHeight="13.8"/>
  <cols>
    <col min="1" max="1" width="8.33203125" style="287" bestFit="1" customWidth="1"/>
    <col min="2" max="2" width="5.44140625" style="287" customWidth="1"/>
    <col min="3" max="3" width="4.88671875" style="287" customWidth="1"/>
    <col min="4" max="4" width="4.33203125" style="287" bestFit="1" customWidth="1"/>
    <col min="5" max="5" width="5" style="287" customWidth="1"/>
    <col min="6" max="6" width="16.33203125" style="287" customWidth="1"/>
    <col min="7" max="7" width="13" style="287" customWidth="1"/>
    <col min="8" max="8" width="7.88671875" style="287" customWidth="1"/>
    <col min="9" max="9" width="16.5546875" style="287" customWidth="1"/>
    <col min="10" max="10" width="26.109375" style="287" customWidth="1"/>
    <col min="11" max="11" width="7.109375" style="287" customWidth="1"/>
    <col min="12" max="12" width="10.109375" style="287" customWidth="1"/>
    <col min="13" max="13" width="8.109375" style="287" customWidth="1"/>
    <col min="14" max="14" width="7.109375" style="287" customWidth="1"/>
    <col min="15" max="15" width="6.6640625" style="287" customWidth="1"/>
    <col min="16" max="16" width="9.109375" style="287"/>
    <col min="17" max="17" width="5.5546875" style="287" customWidth="1"/>
    <col min="18" max="18" width="13.88671875" style="287" hidden="1" customWidth="1"/>
    <col min="19" max="58" width="0" style="287" hidden="1" customWidth="1"/>
    <col min="59" max="16384" width="9.109375" style="287"/>
  </cols>
  <sheetData>
    <row r="1" spans="1:71">
      <c r="A1" s="287" t="s">
        <v>1211</v>
      </c>
      <c r="B1" s="290" t="s">
        <v>36</v>
      </c>
      <c r="C1" s="290" t="s">
        <v>0</v>
      </c>
      <c r="D1" s="290" t="s">
        <v>1210</v>
      </c>
      <c r="E1" s="287" t="s">
        <v>372</v>
      </c>
      <c r="F1" s="287" t="s">
        <v>191</v>
      </c>
      <c r="G1" s="287" t="s">
        <v>109</v>
      </c>
      <c r="H1" s="287" t="s">
        <v>660</v>
      </c>
      <c r="I1" s="287" t="s">
        <v>367</v>
      </c>
      <c r="J1" s="287" t="s">
        <v>368</v>
      </c>
      <c r="K1" s="287" t="s">
        <v>1209</v>
      </c>
      <c r="L1" s="287" t="s">
        <v>1208</v>
      </c>
      <c r="M1" s="287" t="s">
        <v>1155</v>
      </c>
      <c r="N1" s="287" t="s">
        <v>1207</v>
      </c>
      <c r="O1" s="287" t="s">
        <v>34</v>
      </c>
      <c r="P1" s="287" t="s">
        <v>40</v>
      </c>
      <c r="Q1" s="287" t="s">
        <v>1206</v>
      </c>
      <c r="R1" s="287" t="s">
        <v>1205</v>
      </c>
      <c r="S1" s="287" t="s">
        <v>659</v>
      </c>
      <c r="T1" s="287" t="s">
        <v>658</v>
      </c>
      <c r="U1" s="287" t="s">
        <v>657</v>
      </c>
      <c r="V1" s="287" t="s">
        <v>656</v>
      </c>
      <c r="W1" s="287" t="s">
        <v>655</v>
      </c>
      <c r="X1" s="287" t="s">
        <v>654</v>
      </c>
      <c r="Y1" s="287" t="s">
        <v>653</v>
      </c>
      <c r="Z1" s="287" t="s">
        <v>652</v>
      </c>
      <c r="AA1" s="287" t="s">
        <v>651</v>
      </c>
      <c r="AB1" s="287" t="s">
        <v>650</v>
      </c>
      <c r="AC1" s="287" t="s">
        <v>649</v>
      </c>
      <c r="AD1" s="287" t="s">
        <v>648</v>
      </c>
      <c r="AE1" s="287" t="s">
        <v>647</v>
      </c>
      <c r="AF1" s="287" t="s">
        <v>646</v>
      </c>
      <c r="AG1" s="287" t="s">
        <v>645</v>
      </c>
      <c r="AH1" s="287" t="s">
        <v>644</v>
      </c>
      <c r="AI1" s="287" t="s">
        <v>643</v>
      </c>
      <c r="AJ1" s="287" t="s">
        <v>642</v>
      </c>
      <c r="AK1" s="287" t="s">
        <v>641</v>
      </c>
      <c r="AL1" s="287" t="s">
        <v>640</v>
      </c>
      <c r="AM1" s="287" t="s">
        <v>1204</v>
      </c>
      <c r="AN1" s="287" t="s">
        <v>1203</v>
      </c>
      <c r="AO1" s="287" t="s">
        <v>1202</v>
      </c>
      <c r="AP1" s="287" t="s">
        <v>1201</v>
      </c>
      <c r="AQ1" s="287" t="s">
        <v>1200</v>
      </c>
      <c r="AR1" s="287" t="s">
        <v>1199</v>
      </c>
      <c r="AS1" s="287" t="s">
        <v>1198</v>
      </c>
      <c r="AT1" s="287" t="s">
        <v>1197</v>
      </c>
      <c r="AU1" s="287" t="s">
        <v>1196</v>
      </c>
      <c r="AV1" s="287" t="s">
        <v>1195</v>
      </c>
      <c r="AW1" s="287" t="s">
        <v>1194</v>
      </c>
      <c r="AX1" s="287" t="s">
        <v>1193</v>
      </c>
      <c r="AY1" s="287" t="s">
        <v>1192</v>
      </c>
      <c r="AZ1" s="287" t="s">
        <v>1191</v>
      </c>
      <c r="BA1" s="287" t="s">
        <v>1190</v>
      </c>
      <c r="BB1" s="287" t="s">
        <v>1189</v>
      </c>
      <c r="BC1" s="287" t="s">
        <v>1188</v>
      </c>
      <c r="BD1" s="287" t="s">
        <v>1187</v>
      </c>
      <c r="BE1" s="287" t="s">
        <v>1186</v>
      </c>
      <c r="BF1" s="287" t="s">
        <v>331</v>
      </c>
      <c r="BH1" s="18" t="s">
        <v>79</v>
      </c>
      <c r="BI1" s="18" t="s">
        <v>80</v>
      </c>
      <c r="BJ1" s="9" t="s">
        <v>108</v>
      </c>
      <c r="BK1" s="9" t="s">
        <v>109</v>
      </c>
      <c r="BL1" s="9" t="s">
        <v>83</v>
      </c>
      <c r="BM1" s="9" t="s">
        <v>81</v>
      </c>
      <c r="BN1" s="9" t="s">
        <v>48</v>
      </c>
      <c r="BO1" s="9"/>
      <c r="BP1" s="9" t="s">
        <v>45</v>
      </c>
      <c r="BQ1" s="9" t="s">
        <v>46</v>
      </c>
      <c r="BR1" s="9" t="s">
        <v>35</v>
      </c>
      <c r="BS1" s="9" t="s">
        <v>47</v>
      </c>
    </row>
    <row r="2" spans="1:71">
      <c r="A2" s="287">
        <v>1</v>
      </c>
      <c r="B2" s="287">
        <v>1</v>
      </c>
      <c r="E2" s="287">
        <v>20</v>
      </c>
      <c r="F2" s="287" t="s">
        <v>424</v>
      </c>
      <c r="G2" s="287" t="s">
        <v>19</v>
      </c>
      <c r="H2" s="287">
        <v>1979</v>
      </c>
      <c r="I2" s="287" t="s">
        <v>307</v>
      </c>
      <c r="J2" s="287" t="s">
        <v>413</v>
      </c>
      <c r="K2" s="287">
        <v>344</v>
      </c>
      <c r="L2" s="287">
        <v>10</v>
      </c>
      <c r="M2" s="287">
        <v>29</v>
      </c>
      <c r="N2" s="287">
        <v>6</v>
      </c>
      <c r="O2" s="287">
        <v>344</v>
      </c>
      <c r="P2" s="289">
        <v>0.36689814814814814</v>
      </c>
      <c r="Q2" s="287">
        <v>0</v>
      </c>
      <c r="R2" s="289">
        <v>3.964120370370372E-2</v>
      </c>
      <c r="S2" s="288">
        <v>0.37986111111111115</v>
      </c>
      <c r="T2" s="288">
        <v>0.3833333333333333</v>
      </c>
      <c r="U2" s="288">
        <v>0.38472222222222219</v>
      </c>
      <c r="V2" s="288">
        <v>0.41041666666666665</v>
      </c>
      <c r="W2" s="288">
        <v>0.40763888888888888</v>
      </c>
      <c r="X2" s="288">
        <v>0.39097222222222222</v>
      </c>
      <c r="Y2" s="288">
        <v>0.3923611111111111</v>
      </c>
      <c r="Z2" s="288">
        <v>0.3888888888888889</v>
      </c>
      <c r="AA2" s="288">
        <v>0.40416666666666662</v>
      </c>
      <c r="AB2" s="288">
        <v>0.3972222222222222</v>
      </c>
      <c r="AC2" s="288">
        <v>0.72638888888888886</v>
      </c>
      <c r="AD2" s="288">
        <v>0.67083333333333339</v>
      </c>
      <c r="AE2" s="288">
        <v>0.70972222222222225</v>
      </c>
      <c r="AF2" s="288">
        <v>0.42430555555555555</v>
      </c>
      <c r="AG2" s="288">
        <v>0.43124999999999997</v>
      </c>
      <c r="AH2" s="288">
        <v>0.43958333333333338</v>
      </c>
      <c r="AI2" s="288">
        <v>0.45</v>
      </c>
      <c r="AJ2" s="288">
        <v>0.57847222222222217</v>
      </c>
      <c r="AK2" s="288">
        <v>0.73819444444444438</v>
      </c>
      <c r="AL2" s="288">
        <v>0.71736111111111101</v>
      </c>
      <c r="AM2" s="288">
        <v>0.66180555555555554</v>
      </c>
      <c r="AN2" s="288">
        <v>0.65069444444444446</v>
      </c>
      <c r="AO2" s="288">
        <v>0.6020833333333333</v>
      </c>
      <c r="AP2" s="288">
        <v>0.59236111111111112</v>
      </c>
      <c r="AQ2" s="288">
        <v>0.64236111111111105</v>
      </c>
      <c r="AR2" s="288">
        <v>0.61111111111111105</v>
      </c>
      <c r="AS2" s="288">
        <v>0.56874999999999998</v>
      </c>
      <c r="AT2" s="288">
        <v>0.62708333333333333</v>
      </c>
      <c r="AU2" s="288">
        <v>0.53055555555555556</v>
      </c>
      <c r="AV2" s="288">
        <v>0.73333333333333339</v>
      </c>
      <c r="AW2" s="288">
        <v>0.5493055555555556</v>
      </c>
      <c r="AX2" s="288">
        <v>0.54097222222222219</v>
      </c>
      <c r="AY2" s="288">
        <v>0.55902777777777779</v>
      </c>
      <c r="AZ2" s="288">
        <v>0.52152777777777781</v>
      </c>
      <c r="BA2" s="288">
        <v>0.48888888888888887</v>
      </c>
      <c r="BB2" s="288">
        <v>0.4680555555555555</v>
      </c>
      <c r="BC2" s="288">
        <v>0.50277777777777777</v>
      </c>
      <c r="BD2" s="288">
        <v>0.51041666666666663</v>
      </c>
      <c r="BE2" s="288">
        <v>0.61736111111111114</v>
      </c>
      <c r="BF2" s="288">
        <v>0.7416666666666667</v>
      </c>
      <c r="BH2" s="18">
        <f>VLOOKUP(BI2,id!$A:$C,3,0)</f>
        <v>122</v>
      </c>
      <c r="BI2" s="18" t="str">
        <f>BJ2&amp;BK2&amp;BM2</f>
        <v>BuciakPiotr1979</v>
      </c>
      <c r="BJ2" s="9" t="str">
        <f>F2</f>
        <v>Buciak</v>
      </c>
      <c r="BK2" s="9" t="str">
        <f>G2</f>
        <v>Piotr</v>
      </c>
      <c r="BL2" s="9" t="str">
        <f>J2</f>
        <v>Team 360°</v>
      </c>
      <c r="BM2" s="9">
        <f>H2</f>
        <v>1979</v>
      </c>
      <c r="BN2" s="9">
        <v>100</v>
      </c>
      <c r="BO2" s="9"/>
      <c r="BP2" s="9"/>
      <c r="BQ2" s="9"/>
      <c r="BR2" s="9"/>
      <c r="BS2" s="9"/>
    </row>
    <row r="3" spans="1:71">
      <c r="A3" s="287">
        <v>2</v>
      </c>
      <c r="B3" s="287">
        <v>2</v>
      </c>
      <c r="E3" s="287">
        <v>1</v>
      </c>
      <c r="F3" s="287" t="s">
        <v>326</v>
      </c>
      <c r="G3" s="287" t="s">
        <v>20</v>
      </c>
      <c r="H3" s="287">
        <v>1979</v>
      </c>
      <c r="I3" s="287" t="s">
        <v>307</v>
      </c>
      <c r="J3" s="287" t="s">
        <v>325</v>
      </c>
      <c r="K3" s="287">
        <v>344</v>
      </c>
      <c r="L3" s="287">
        <v>10</v>
      </c>
      <c r="M3" s="287">
        <v>29</v>
      </c>
      <c r="N3" s="287">
        <v>6</v>
      </c>
      <c r="O3" s="287">
        <v>344</v>
      </c>
      <c r="P3" s="289">
        <v>0.3669560185185185</v>
      </c>
      <c r="Q3" s="287">
        <v>0</v>
      </c>
      <c r="R3" s="289">
        <v>4.4039351851851816E-2</v>
      </c>
      <c r="S3" s="288">
        <v>0.4145833333333333</v>
      </c>
      <c r="T3" s="288">
        <v>0.41041666666666665</v>
      </c>
      <c r="U3" s="288">
        <v>0.40902777777777777</v>
      </c>
      <c r="V3" s="288">
        <v>0.37847222222222227</v>
      </c>
      <c r="W3" s="288">
        <v>0.38125000000000003</v>
      </c>
      <c r="X3" s="288">
        <v>0.38819444444444445</v>
      </c>
      <c r="Y3" s="288">
        <v>0.40138888888888885</v>
      </c>
      <c r="Z3" s="288">
        <v>0.40486111111111112</v>
      </c>
      <c r="AA3" s="288">
        <v>0.38472222222222219</v>
      </c>
      <c r="AB3" s="288">
        <v>0.39166666666666666</v>
      </c>
      <c r="AC3" s="288">
        <v>0.72638888888888886</v>
      </c>
      <c r="AD3" s="288">
        <v>0.67013888888888884</v>
      </c>
      <c r="AE3" s="288">
        <v>0.7090277777777777</v>
      </c>
      <c r="AF3" s="288">
        <v>0.43194444444444446</v>
      </c>
      <c r="AG3" s="288">
        <v>0.4375</v>
      </c>
      <c r="AH3" s="288">
        <v>0.4458333333333333</v>
      </c>
      <c r="AI3" s="288">
        <v>0.4548611111111111</v>
      </c>
      <c r="AJ3" s="288">
        <v>0.59027777777777779</v>
      </c>
      <c r="AK3" s="288">
        <v>0.73819444444444438</v>
      </c>
      <c r="AL3" s="288">
        <v>0.71736111111111101</v>
      </c>
      <c r="AM3" s="288">
        <v>0.66180555555555554</v>
      </c>
      <c r="AN3" s="288">
        <v>0.65069444444444446</v>
      </c>
      <c r="AO3" s="288">
        <v>0.61458333333333337</v>
      </c>
      <c r="AP3" s="288">
        <v>0.60347222222222219</v>
      </c>
      <c r="AQ3" s="288">
        <v>0.64236111111111105</v>
      </c>
      <c r="AR3" s="288">
        <v>0.62430555555555556</v>
      </c>
      <c r="AS3" s="288">
        <v>0.57986111111111105</v>
      </c>
      <c r="AT3" s="288">
        <v>0.54166666666666663</v>
      </c>
      <c r="AU3" s="288">
        <v>0.53055555555555556</v>
      </c>
      <c r="AV3" s="288">
        <v>0.73333333333333339</v>
      </c>
      <c r="AW3" s="288">
        <v>0.56041666666666667</v>
      </c>
      <c r="AX3" s="288">
        <v>0.55208333333333337</v>
      </c>
      <c r="AY3" s="288">
        <v>0.56944444444444442</v>
      </c>
      <c r="AZ3" s="288">
        <v>0.52361111111111114</v>
      </c>
      <c r="BA3" s="288">
        <v>0.49027777777777781</v>
      </c>
      <c r="BB3" s="288">
        <v>0.47500000000000003</v>
      </c>
      <c r="BC3" s="288">
        <v>0.50347222222222221</v>
      </c>
      <c r="BD3" s="288">
        <v>0.51250000000000007</v>
      </c>
      <c r="BE3" s="288">
        <v>0.63055555555555554</v>
      </c>
      <c r="BF3" s="288">
        <v>0.7416666666666667</v>
      </c>
      <c r="BH3" s="18">
        <f>VLOOKUP(BI3,id!$A:$C,3,0)</f>
        <v>91</v>
      </c>
      <c r="BI3" s="18" t="str">
        <f t="shared" ref="BI3:BI6" si="0">BJ3&amp;BK3&amp;BM3</f>
        <v>BrudłoPaweł1979</v>
      </c>
      <c r="BJ3" s="9" t="str">
        <f t="shared" ref="BJ3:BJ6" si="1">F3</f>
        <v>Brudło</v>
      </c>
      <c r="BK3" s="9" t="str">
        <f t="shared" ref="BK3:BK6" si="2">G3</f>
        <v>Paweł</v>
      </c>
      <c r="BL3" s="9" t="str">
        <f t="shared" ref="BL3:BL6" si="3">J3</f>
        <v>KTE Tramp</v>
      </c>
      <c r="BM3" s="9">
        <f t="shared" ref="BM3:BM6" si="4">H3</f>
        <v>1979</v>
      </c>
      <c r="BN3" s="9">
        <f>BN2*IF(BR3&lt;1,BR3,IF(BS3&lt;1,BS3,IF(BQ3&lt;1,BQ3,IF(BP3&lt;1,BP3,1))))</f>
        <v>99.984229616779686</v>
      </c>
      <c r="BO3" s="9"/>
      <c r="BP3" s="9">
        <f>P2/P3</f>
        <v>0.99984229616779685</v>
      </c>
      <c r="BQ3" s="9">
        <f>SUM(L3:N3)/SUM(L2:N2)</f>
        <v>1</v>
      </c>
      <c r="BR3" s="9">
        <f>K3/K2</f>
        <v>1</v>
      </c>
      <c r="BS3" s="9">
        <f>BQ3^0.2</f>
        <v>1</v>
      </c>
    </row>
    <row r="4" spans="1:71">
      <c r="A4" s="287">
        <v>3</v>
      </c>
      <c r="B4" s="287">
        <v>3</v>
      </c>
      <c r="E4" s="287">
        <v>3</v>
      </c>
      <c r="F4" s="287" t="s">
        <v>88</v>
      </c>
      <c r="G4" s="287" t="s">
        <v>71</v>
      </c>
      <c r="H4" s="287">
        <v>1986</v>
      </c>
      <c r="I4" s="287" t="s">
        <v>298</v>
      </c>
      <c r="K4" s="287">
        <v>344</v>
      </c>
      <c r="L4" s="287">
        <v>10</v>
      </c>
      <c r="M4" s="287">
        <v>29</v>
      </c>
      <c r="N4" s="287">
        <v>6</v>
      </c>
      <c r="O4" s="287">
        <v>344</v>
      </c>
      <c r="P4" s="289">
        <v>0.36987268518518518</v>
      </c>
      <c r="Q4" s="287">
        <v>0</v>
      </c>
      <c r="R4" s="289">
        <v>4.4178240740740726E-2</v>
      </c>
      <c r="S4" s="288">
        <v>0.4145833333333333</v>
      </c>
      <c r="T4" s="288">
        <v>0.41041666666666665</v>
      </c>
      <c r="U4" s="288">
        <v>0.40902777777777777</v>
      </c>
      <c r="V4" s="288">
        <v>0.37847222222222227</v>
      </c>
      <c r="W4" s="288">
        <v>0.38125000000000003</v>
      </c>
      <c r="X4" s="288">
        <v>0.38819444444444445</v>
      </c>
      <c r="Y4" s="288">
        <v>0.40208333333333335</v>
      </c>
      <c r="Z4" s="288">
        <v>0.40486111111111112</v>
      </c>
      <c r="AA4" s="288">
        <v>0.38472222222222219</v>
      </c>
      <c r="AB4" s="288">
        <v>0.39166666666666666</v>
      </c>
      <c r="AC4" s="288">
        <v>0.72638888888888886</v>
      </c>
      <c r="AD4" s="288">
        <v>0.67152777777777783</v>
      </c>
      <c r="AE4" s="288">
        <v>0.7090277777777777</v>
      </c>
      <c r="AF4" s="288">
        <v>0.43194444444444446</v>
      </c>
      <c r="AG4" s="288">
        <v>0.4381944444444445</v>
      </c>
      <c r="AH4" s="288">
        <v>0.4458333333333333</v>
      </c>
      <c r="AI4" s="288">
        <v>0.4548611111111111</v>
      </c>
      <c r="AJ4" s="288">
        <v>0.58958333333333335</v>
      </c>
      <c r="AK4" s="288">
        <v>0.74097222222222225</v>
      </c>
      <c r="AL4" s="288">
        <v>0.71736111111111101</v>
      </c>
      <c r="AM4" s="288">
        <v>0.66180555555555554</v>
      </c>
      <c r="AN4" s="288">
        <v>0.65069444444444446</v>
      </c>
      <c r="AO4" s="288">
        <v>0.61458333333333337</v>
      </c>
      <c r="AP4" s="288">
        <v>0.60347222222222219</v>
      </c>
      <c r="AQ4" s="288">
        <v>0.64236111111111105</v>
      </c>
      <c r="AR4" s="288">
        <v>0.62430555555555556</v>
      </c>
      <c r="AS4" s="288">
        <v>0.57986111111111105</v>
      </c>
      <c r="AT4" s="288">
        <v>0.54166666666666663</v>
      </c>
      <c r="AU4" s="288">
        <v>0.53125</v>
      </c>
      <c r="AV4" s="288">
        <v>0.73333333333333339</v>
      </c>
      <c r="AW4" s="288">
        <v>0.56041666666666667</v>
      </c>
      <c r="AX4" s="288">
        <v>0.55208333333333337</v>
      </c>
      <c r="AY4" s="288">
        <v>0.56944444444444442</v>
      </c>
      <c r="AZ4" s="288">
        <v>0.52361111111111114</v>
      </c>
      <c r="BA4" s="288">
        <v>0.49027777777777781</v>
      </c>
      <c r="BB4" s="288">
        <v>0.47500000000000003</v>
      </c>
      <c r="BC4" s="288">
        <v>0.50347222222222221</v>
      </c>
      <c r="BD4" s="288">
        <v>0.51250000000000007</v>
      </c>
      <c r="BE4" s="288">
        <v>0.63055555555555554</v>
      </c>
      <c r="BF4" s="288">
        <v>0.74444444444444446</v>
      </c>
      <c r="BH4" s="18">
        <f>VLOOKUP(BI4,id!$A:$C,3,0)</f>
        <v>4</v>
      </c>
      <c r="BI4" s="18" t="str">
        <f t="shared" si="0"/>
        <v>MirowskiŁukasz1986</v>
      </c>
      <c r="BJ4" s="9" t="str">
        <f t="shared" si="1"/>
        <v>Mirowski</v>
      </c>
      <c r="BK4" s="9" t="str">
        <f t="shared" si="2"/>
        <v>Łukasz</v>
      </c>
      <c r="BL4" s="9">
        <f t="shared" si="3"/>
        <v>0</v>
      </c>
      <c r="BM4" s="9">
        <f t="shared" si="4"/>
        <v>1986</v>
      </c>
      <c r="BN4" s="9">
        <f t="shared" ref="BN4:BN6" si="5">BN3*IF(BR4&lt;1,BR4,IF(BS4&lt;1,BS4,IF(BQ4&lt;1,BQ4,IF(BP4&lt;1,BP4,1))))</f>
        <v>99.195794348655994</v>
      </c>
      <c r="BO4" s="9"/>
      <c r="BP4" s="9">
        <f t="shared" ref="BP4:BP6" si="6">P3/P4</f>
        <v>0.99211440373001214</v>
      </c>
      <c r="BQ4" s="9">
        <f t="shared" ref="BQ4:BQ6" si="7">SUM(L4:N4)/SUM(L3:N3)</f>
        <v>1</v>
      </c>
      <c r="BR4" s="9">
        <f t="shared" ref="BR4:BR6" si="8">K4/K3</f>
        <v>1</v>
      </c>
      <c r="BS4" s="9">
        <f t="shared" ref="BS4:BS6" si="9">BQ4^0.2</f>
        <v>1</v>
      </c>
    </row>
    <row r="5" spans="1:71">
      <c r="A5" s="287">
        <v>4</v>
      </c>
      <c r="B5" s="287">
        <v>4</v>
      </c>
      <c r="E5" s="287">
        <v>17</v>
      </c>
      <c r="F5" s="287" t="s">
        <v>419</v>
      </c>
      <c r="G5" s="287" t="s">
        <v>380</v>
      </c>
      <c r="H5" s="287">
        <v>1972</v>
      </c>
      <c r="I5" s="287" t="s">
        <v>995</v>
      </c>
      <c r="K5" s="287">
        <v>344</v>
      </c>
      <c r="L5" s="287">
        <v>10</v>
      </c>
      <c r="M5" s="287">
        <v>29</v>
      </c>
      <c r="N5" s="287">
        <v>6</v>
      </c>
      <c r="O5" s="287">
        <v>344</v>
      </c>
      <c r="P5" s="289">
        <v>0.39656249999999998</v>
      </c>
      <c r="Q5" s="287">
        <v>0</v>
      </c>
      <c r="R5" s="289">
        <v>4.037037037037039E-2</v>
      </c>
      <c r="S5" s="288">
        <v>0.37986111111111115</v>
      </c>
      <c r="T5" s="288">
        <v>0.3833333333333333</v>
      </c>
      <c r="U5" s="288">
        <v>0.38472222222222219</v>
      </c>
      <c r="V5" s="288">
        <v>0.41111111111111115</v>
      </c>
      <c r="W5" s="288">
        <v>0.40763888888888888</v>
      </c>
      <c r="X5" s="288">
        <v>0.3923611111111111</v>
      </c>
      <c r="Y5" s="288">
        <v>0.39444444444444443</v>
      </c>
      <c r="Z5" s="288">
        <v>0.3888888888888889</v>
      </c>
      <c r="AA5" s="288">
        <v>0.40416666666666662</v>
      </c>
      <c r="AB5" s="288">
        <v>0.40069444444444446</v>
      </c>
      <c r="AC5" s="288">
        <v>0.75277777777777777</v>
      </c>
      <c r="AD5" s="288">
        <v>0.69166666666666676</v>
      </c>
      <c r="AE5" s="288">
        <v>0.73472222222222217</v>
      </c>
      <c r="AF5" s="288">
        <v>0.42569444444444443</v>
      </c>
      <c r="AG5" s="288">
        <v>0.43124999999999997</v>
      </c>
      <c r="AH5" s="288">
        <v>0.43958333333333338</v>
      </c>
      <c r="AI5" s="288">
        <v>0.44861111111111113</v>
      </c>
      <c r="AJ5" s="288">
        <v>0.62222222222222223</v>
      </c>
      <c r="AK5" s="288">
        <v>0.7680555555555556</v>
      </c>
      <c r="AL5" s="288">
        <v>0.74375000000000002</v>
      </c>
      <c r="AM5" s="288">
        <v>0.68263888888888891</v>
      </c>
      <c r="AN5" s="288">
        <v>0.66597222222222219</v>
      </c>
      <c r="AO5" s="288">
        <v>0.60416666666666663</v>
      </c>
      <c r="AP5" s="288">
        <v>0.59305555555555556</v>
      </c>
      <c r="AQ5" s="288">
        <v>0.65347222222222223</v>
      </c>
      <c r="AR5" s="288">
        <v>0.61458333333333337</v>
      </c>
      <c r="AS5" s="288">
        <v>0.63124999999999998</v>
      </c>
      <c r="AT5" s="288">
        <v>0.5444444444444444</v>
      </c>
      <c r="AU5" s="288">
        <v>0.53333333333333333</v>
      </c>
      <c r="AV5" s="288">
        <v>0.76180555555555562</v>
      </c>
      <c r="AW5" s="288">
        <v>0.56458333333333333</v>
      </c>
      <c r="AX5" s="288">
        <v>0.55555555555555558</v>
      </c>
      <c r="AY5" s="288">
        <v>0.57500000000000007</v>
      </c>
      <c r="AZ5" s="288">
        <v>0.52500000000000002</v>
      </c>
      <c r="BA5" s="288">
        <v>0.48819444444444443</v>
      </c>
      <c r="BB5" s="288">
        <v>0.46666666666666662</v>
      </c>
      <c r="BC5" s="288">
        <v>0.50347222222222221</v>
      </c>
      <c r="BD5" s="288">
        <v>0.51250000000000007</v>
      </c>
      <c r="BE5" s="288">
        <v>0.64027777777777783</v>
      </c>
      <c r="BF5" s="288">
        <v>0.7715277777777777</v>
      </c>
      <c r="BH5" s="18">
        <f>VLOOKUP(BI5,id!$A:$C,3,0)</f>
        <v>124</v>
      </c>
      <c r="BI5" s="18" t="str">
        <f t="shared" si="0"/>
        <v>BoberBartłomiej1972</v>
      </c>
      <c r="BJ5" s="9" t="str">
        <f t="shared" si="1"/>
        <v>Bober</v>
      </c>
      <c r="BK5" s="9" t="str">
        <f t="shared" si="2"/>
        <v>Bartłomiej</v>
      </c>
      <c r="BL5" s="9">
        <f t="shared" si="3"/>
        <v>0</v>
      </c>
      <c r="BM5" s="9">
        <f t="shared" si="4"/>
        <v>1972</v>
      </c>
      <c r="BN5" s="9">
        <f t="shared" si="5"/>
        <v>92.51962758660946</v>
      </c>
      <c r="BO5" s="9"/>
      <c r="BP5" s="9">
        <f t="shared" si="6"/>
        <v>0.93269707848116046</v>
      </c>
      <c r="BQ5" s="9">
        <f t="shared" si="7"/>
        <v>1</v>
      </c>
      <c r="BR5" s="9">
        <f t="shared" si="8"/>
        <v>1</v>
      </c>
      <c r="BS5" s="9">
        <f t="shared" si="9"/>
        <v>1</v>
      </c>
    </row>
    <row r="6" spans="1:71">
      <c r="A6" s="287">
        <v>5</v>
      </c>
      <c r="B6" s="287">
        <v>5</v>
      </c>
      <c r="E6" s="287">
        <v>24</v>
      </c>
      <c r="F6" s="287" t="s">
        <v>169</v>
      </c>
      <c r="G6" s="287" t="s">
        <v>182</v>
      </c>
      <c r="H6" s="287">
        <v>1977</v>
      </c>
      <c r="I6" s="287" t="s">
        <v>321</v>
      </c>
      <c r="J6" s="287" t="s">
        <v>174</v>
      </c>
      <c r="K6" s="287">
        <v>334</v>
      </c>
      <c r="L6" s="287">
        <v>10</v>
      </c>
      <c r="M6" s="287">
        <v>28</v>
      </c>
      <c r="N6" s="287">
        <v>6</v>
      </c>
      <c r="O6" s="287">
        <v>334</v>
      </c>
      <c r="P6" s="289">
        <v>0.39598379629629626</v>
      </c>
      <c r="Q6" s="287">
        <v>0</v>
      </c>
      <c r="R6" s="289">
        <v>4.9097222222222181E-2</v>
      </c>
      <c r="S6" s="288">
        <v>0.37847222222222227</v>
      </c>
      <c r="T6" s="288">
        <v>0.38472222222222219</v>
      </c>
      <c r="U6" s="288">
        <v>0.38680555555555557</v>
      </c>
      <c r="V6" s="288">
        <v>0.41944444444444445</v>
      </c>
      <c r="W6" s="288">
        <v>0.4152777777777778</v>
      </c>
      <c r="X6" s="288">
        <v>0.39374999999999999</v>
      </c>
      <c r="Y6" s="288">
        <v>0.39583333333333331</v>
      </c>
      <c r="Z6" s="288">
        <v>0.39027777777777778</v>
      </c>
      <c r="AA6" s="288">
        <v>0.41111111111111115</v>
      </c>
      <c r="AB6" s="288">
        <v>0.40486111111111112</v>
      </c>
      <c r="AC6" s="288">
        <v>0.50694444444444442</v>
      </c>
      <c r="AD6" s="288">
        <v>0.51458333333333328</v>
      </c>
      <c r="AE6" s="288">
        <v>0.47152777777777777</v>
      </c>
      <c r="AF6" s="288">
        <v>0.76458333333333339</v>
      </c>
      <c r="AG6" s="288">
        <v>0.75416666666666676</v>
      </c>
      <c r="AH6" s="288">
        <v>0.74444444444444446</v>
      </c>
      <c r="AI6" s="288">
        <v>0.7319444444444444</v>
      </c>
      <c r="AJ6" s="288">
        <v>0.57222222222222219</v>
      </c>
      <c r="AK6" s="288">
        <v>0.43124999999999997</v>
      </c>
      <c r="AL6" s="288">
        <v>0.46249999999999997</v>
      </c>
      <c r="AM6" s="288">
        <v>0.5229166666666667</v>
      </c>
      <c r="AN6" s="288">
        <v>0.53472222222222221</v>
      </c>
      <c r="AO6" s="288">
        <v>0.58888888888888891</v>
      </c>
      <c r="AP6" s="288">
        <v>0.6</v>
      </c>
      <c r="AQ6" s="288">
        <v>0.54305555555555551</v>
      </c>
      <c r="AR6" s="288">
        <v>0.57916666666666672</v>
      </c>
      <c r="AS6" s="288">
        <v>0.56388888888888888</v>
      </c>
      <c r="AT6" s="288">
        <v>0.64583333333333337</v>
      </c>
      <c r="AU6" s="288">
        <v>0.65833333333333333</v>
      </c>
      <c r="AV6" s="288">
        <v>0.4368055555555555</v>
      </c>
      <c r="AW6" s="288">
        <v>0.62708333333333333</v>
      </c>
      <c r="AX6" s="288">
        <v>0.63472222222222219</v>
      </c>
      <c r="AY6" s="288">
        <v>0.61805555555555558</v>
      </c>
      <c r="AZ6" s="288">
        <v>0.66597222222222219</v>
      </c>
      <c r="BA6" s="288">
        <v>0.68819444444444444</v>
      </c>
      <c r="BC6" s="288">
        <v>0.7055555555555556</v>
      </c>
      <c r="BD6" s="288">
        <v>0.71597222222222223</v>
      </c>
      <c r="BE6" s="288">
        <v>0.55486111111111114</v>
      </c>
      <c r="BF6" s="288">
        <v>0.77083333333333337</v>
      </c>
      <c r="BH6" s="18">
        <f>VLOOKUP(BI6,id!$A:$C,3,0)</f>
        <v>61</v>
      </c>
      <c r="BI6" s="18" t="str">
        <f t="shared" si="0"/>
        <v>PiwakowskiWojciech1977</v>
      </c>
      <c r="BJ6" s="9" t="str">
        <f t="shared" si="1"/>
        <v>Piwakowski</v>
      </c>
      <c r="BK6" s="9" t="str">
        <f t="shared" si="2"/>
        <v>Wojciech</v>
      </c>
      <c r="BL6" s="9" t="str">
        <f t="shared" si="3"/>
        <v>Harpagan</v>
      </c>
      <c r="BM6" s="9">
        <f t="shared" si="4"/>
        <v>1977</v>
      </c>
      <c r="BN6" s="9">
        <f t="shared" si="5"/>
        <v>89.830103528859183</v>
      </c>
      <c r="BO6" s="9"/>
      <c r="BP6" s="9">
        <f t="shared" si="6"/>
        <v>1.0014614327887061</v>
      </c>
      <c r="BQ6" s="9">
        <f t="shared" si="7"/>
        <v>0.97777777777777775</v>
      </c>
      <c r="BR6" s="9">
        <f t="shared" si="8"/>
        <v>0.97093023255813948</v>
      </c>
      <c r="BS6" s="9">
        <f t="shared" si="9"/>
        <v>0.99551551429898022</v>
      </c>
    </row>
    <row r="7" spans="1:71">
      <c r="A7" s="287">
        <v>6</v>
      </c>
      <c r="B7" s="287">
        <v>6</v>
      </c>
      <c r="E7" s="287">
        <v>18</v>
      </c>
      <c r="F7" s="287" t="s">
        <v>297</v>
      </c>
      <c r="G7" s="287" t="s">
        <v>293</v>
      </c>
      <c r="H7" s="287">
        <v>1979</v>
      </c>
      <c r="I7" s="287" t="s">
        <v>286</v>
      </c>
      <c r="J7" s="287" t="s">
        <v>287</v>
      </c>
      <c r="K7" s="287">
        <v>334</v>
      </c>
      <c r="L7" s="287">
        <v>10</v>
      </c>
      <c r="M7" s="287">
        <v>28</v>
      </c>
      <c r="N7" s="287">
        <v>6</v>
      </c>
      <c r="O7" s="287">
        <v>334</v>
      </c>
      <c r="P7" s="289">
        <v>0.41592592592592598</v>
      </c>
      <c r="Q7" s="287">
        <v>0</v>
      </c>
      <c r="R7" s="289">
        <v>4.7384259259259265E-2</v>
      </c>
      <c r="S7" s="288">
        <v>0.38194444444444442</v>
      </c>
      <c r="T7" s="288">
        <v>0.38611111111111113</v>
      </c>
      <c r="U7" s="288">
        <v>0.38750000000000001</v>
      </c>
      <c r="V7" s="288">
        <v>0.41805555555555557</v>
      </c>
      <c r="W7" s="288">
        <v>0.4145833333333333</v>
      </c>
      <c r="X7" s="288">
        <v>0.40277777777777773</v>
      </c>
      <c r="Y7" s="288">
        <v>0.40486111111111112</v>
      </c>
      <c r="Z7" s="288">
        <v>0.3923611111111111</v>
      </c>
      <c r="AA7" s="288">
        <v>0.41041666666666665</v>
      </c>
      <c r="AB7" s="288">
        <v>0.3972222222222222</v>
      </c>
      <c r="AC7" s="288">
        <v>0.78055555555555556</v>
      </c>
      <c r="AD7" s="288">
        <v>0.70763888888888893</v>
      </c>
      <c r="AE7" s="288">
        <v>0.75555555555555554</v>
      </c>
      <c r="AF7" s="288">
        <v>0.43958333333333338</v>
      </c>
      <c r="AG7" s="288">
        <v>0.4465277777777778</v>
      </c>
      <c r="AH7" s="288">
        <v>0.4597222222222222</v>
      </c>
      <c r="AI7" s="288">
        <v>0.4694444444444445</v>
      </c>
      <c r="AJ7" s="288">
        <v>0.64374999999999993</v>
      </c>
      <c r="AK7" s="288">
        <v>0.78749999999999998</v>
      </c>
      <c r="AL7" s="288">
        <v>0.76874999999999993</v>
      </c>
      <c r="AM7" s="288">
        <v>0.69791666666666663</v>
      </c>
      <c r="AN7" s="288">
        <v>0.68472222222222223</v>
      </c>
      <c r="AO7" s="288">
        <v>0.62708333333333333</v>
      </c>
      <c r="AP7" s="288">
        <v>0.61597222222222225</v>
      </c>
      <c r="AQ7" s="288">
        <v>0.67499999999999993</v>
      </c>
      <c r="AR7" s="288">
        <v>0.63750000000000007</v>
      </c>
      <c r="AS7" s="288">
        <v>0.65208333333333335</v>
      </c>
      <c r="AT7" s="288">
        <v>0.56874999999999998</v>
      </c>
      <c r="AU7" s="288">
        <v>0.55694444444444446</v>
      </c>
      <c r="AW7" s="288">
        <v>0.58750000000000002</v>
      </c>
      <c r="AX7" s="288">
        <v>0.57916666666666672</v>
      </c>
      <c r="AY7" s="288">
        <v>0.59722222222222221</v>
      </c>
      <c r="AZ7" s="288">
        <v>0.54791666666666672</v>
      </c>
      <c r="BA7" s="288">
        <v>0.50486111111111109</v>
      </c>
      <c r="BB7" s="288">
        <v>0.48541666666666666</v>
      </c>
      <c r="BC7" s="288">
        <v>0.52361111111111114</v>
      </c>
      <c r="BD7" s="288">
        <v>0.53263888888888888</v>
      </c>
      <c r="BE7" s="288">
        <v>0.66249999999999998</v>
      </c>
      <c r="BF7" s="288">
        <v>0.79027777777777775</v>
      </c>
      <c r="BH7" s="18">
        <f>VLOOKUP(BI7,id!$A:$C,3,0)</f>
        <v>101</v>
      </c>
      <c r="BI7" s="18" t="str">
        <f t="shared" ref="BI7:BI42" si="10">BJ7&amp;BK7&amp;BM7</f>
        <v>WalentowskiRadosław1979</v>
      </c>
      <c r="BJ7" s="9" t="str">
        <f t="shared" ref="BJ7:BJ42" si="11">F7</f>
        <v>Walentowski</v>
      </c>
      <c r="BK7" s="9" t="str">
        <f t="shared" ref="BK7:BK42" si="12">G7</f>
        <v>Radosław</v>
      </c>
      <c r="BL7" s="9" t="str">
        <f t="shared" ref="BL7:BL42" si="13">J7</f>
        <v>LosMaruderos</v>
      </c>
      <c r="BM7" s="9">
        <f t="shared" ref="BM7:BM42" si="14">H7</f>
        <v>1979</v>
      </c>
      <c r="BN7" s="9">
        <f t="shared" ref="BN7:BN21" si="15">BN6*IF(BR7&lt;1,BR7,IF(BS7&lt;1,BS7,IF(BQ7&lt;1,BQ7,IF(BP7&lt;1,BP7,1))))</f>
        <v>85.523078028518995</v>
      </c>
      <c r="BO7" s="9"/>
      <c r="BP7" s="9">
        <f t="shared" ref="BP7:BP21" si="16">P6/P7</f>
        <v>0.95205365093499539</v>
      </c>
      <c r="BQ7" s="9">
        <f t="shared" ref="BQ7:BQ21" si="17">SUM(L7:N7)/SUM(L6:N6)</f>
        <v>1</v>
      </c>
      <c r="BR7" s="9">
        <f t="shared" ref="BR7:BR21" si="18">K7/K6</f>
        <v>1</v>
      </c>
      <c r="BS7" s="9">
        <f t="shared" ref="BS7:BS21" si="19">BQ7^0.2</f>
        <v>1</v>
      </c>
    </row>
    <row r="8" spans="1:71">
      <c r="A8" s="287">
        <v>7</v>
      </c>
      <c r="B8" s="287">
        <v>7</v>
      </c>
      <c r="E8" s="287">
        <v>59</v>
      </c>
      <c r="F8" s="287" t="s">
        <v>106</v>
      </c>
      <c r="G8" s="287" t="s">
        <v>23</v>
      </c>
      <c r="H8" s="287">
        <v>1977</v>
      </c>
      <c r="I8" s="287" t="s">
        <v>289</v>
      </c>
      <c r="J8" s="287" t="s">
        <v>1185</v>
      </c>
      <c r="K8" s="287">
        <v>324</v>
      </c>
      <c r="L8" s="287">
        <v>10</v>
      </c>
      <c r="M8" s="287">
        <v>27</v>
      </c>
      <c r="N8" s="287">
        <v>6</v>
      </c>
      <c r="O8" s="287">
        <v>324</v>
      </c>
      <c r="P8" s="289">
        <v>0.4060300925925926</v>
      </c>
      <c r="Q8" s="287">
        <v>0</v>
      </c>
      <c r="R8" s="289">
        <v>4.7766203703703713E-2</v>
      </c>
      <c r="S8" s="288">
        <v>0.37986111111111115</v>
      </c>
      <c r="T8" s="288">
        <v>0.3833333333333333</v>
      </c>
      <c r="U8" s="288">
        <v>0.38541666666666669</v>
      </c>
      <c r="V8" s="288">
        <v>0.41875000000000001</v>
      </c>
      <c r="W8" s="288">
        <v>0.4152777777777778</v>
      </c>
      <c r="X8" s="288">
        <v>0.39652777777777781</v>
      </c>
      <c r="Y8" s="288">
        <v>0.39930555555555558</v>
      </c>
      <c r="Z8" s="288">
        <v>0.39027777777777778</v>
      </c>
      <c r="AA8" s="288">
        <v>0.41041666666666665</v>
      </c>
      <c r="AB8" s="288">
        <v>0.40486111111111112</v>
      </c>
      <c r="AC8" s="288">
        <v>0.375</v>
      </c>
      <c r="AD8" s="288">
        <v>0.5</v>
      </c>
      <c r="AE8" s="288">
        <v>0.45416666666666666</v>
      </c>
      <c r="AF8" s="288">
        <v>0.44305555555555554</v>
      </c>
      <c r="AG8" s="288">
        <v>0.72499999999999998</v>
      </c>
      <c r="AH8" s="288">
        <v>0.73611111111111116</v>
      </c>
      <c r="AI8" s="288">
        <v>0.74652777777777779</v>
      </c>
      <c r="AJ8" s="288">
        <v>0.65069444444444446</v>
      </c>
      <c r="AK8" s="288">
        <v>0.4368055555555555</v>
      </c>
      <c r="AL8" s="288">
        <v>0.51874999999999993</v>
      </c>
      <c r="AM8" s="288">
        <v>0.375</v>
      </c>
      <c r="AN8" s="288">
        <v>0.7055555555555556</v>
      </c>
      <c r="AO8" s="288">
        <v>0.67361111111111116</v>
      </c>
      <c r="AP8" s="288">
        <v>0.66527777777777775</v>
      </c>
      <c r="AQ8" s="288">
        <v>0.69513888888888886</v>
      </c>
      <c r="AR8" s="288">
        <v>0.68333333333333324</v>
      </c>
      <c r="AS8" s="288">
        <v>0.61805555555555558</v>
      </c>
      <c r="AT8" s="288">
        <v>0.63055555555555554</v>
      </c>
      <c r="AU8" s="288">
        <v>0.56458333333333333</v>
      </c>
      <c r="AV8" s="288">
        <v>0.55277777777777781</v>
      </c>
      <c r="AW8" s="288">
        <v>0.59861111111111109</v>
      </c>
      <c r="AX8" s="288">
        <v>0.58888888888888891</v>
      </c>
      <c r="AY8" s="288">
        <v>0.60763888888888895</v>
      </c>
      <c r="AZ8" s="288">
        <v>0.375</v>
      </c>
      <c r="BC8" s="288">
        <v>0.76458333333333339</v>
      </c>
      <c r="BD8" s="288">
        <v>0.7729166666666667</v>
      </c>
      <c r="BE8" s="288">
        <v>0.64097222222222217</v>
      </c>
      <c r="BF8" s="288">
        <v>0.78055555555555556</v>
      </c>
      <c r="BH8" s="18">
        <f>VLOOKUP(BI8,id!$A:$C,3,0)</f>
        <v>83</v>
      </c>
      <c r="BI8" s="18" t="str">
        <f t="shared" si="10"/>
        <v>GrabowskiGrzegorz1977</v>
      </c>
      <c r="BJ8" s="9" t="str">
        <f t="shared" si="11"/>
        <v>Grabowski</v>
      </c>
      <c r="BK8" s="9" t="str">
        <f t="shared" si="12"/>
        <v>Grzegorz</v>
      </c>
      <c r="BL8" s="9" t="str">
        <f t="shared" si="13"/>
        <v>wheelie garage</v>
      </c>
      <c r="BM8" s="9">
        <f t="shared" si="14"/>
        <v>1977</v>
      </c>
      <c r="BN8" s="9">
        <f t="shared" si="15"/>
        <v>82.962506830060335</v>
      </c>
      <c r="BO8" s="9"/>
      <c r="BP8" s="9">
        <f t="shared" si="16"/>
        <v>1.0243721672700323</v>
      </c>
      <c r="BQ8" s="9">
        <f t="shared" si="17"/>
        <v>0.97727272727272729</v>
      </c>
      <c r="BR8" s="9">
        <f t="shared" si="18"/>
        <v>0.97005988023952094</v>
      </c>
      <c r="BS8" s="9">
        <f t="shared" si="19"/>
        <v>0.99541265053213202</v>
      </c>
    </row>
    <row r="9" spans="1:71">
      <c r="A9" s="287">
        <v>8</v>
      </c>
      <c r="B9" s="287">
        <v>8</v>
      </c>
      <c r="E9" s="287">
        <v>33</v>
      </c>
      <c r="F9" s="287" t="s">
        <v>414</v>
      </c>
      <c r="G9" s="287" t="s">
        <v>71</v>
      </c>
      <c r="H9" s="287">
        <v>1977</v>
      </c>
      <c r="I9" s="287" t="s">
        <v>307</v>
      </c>
      <c r="J9" s="287" t="s">
        <v>413</v>
      </c>
      <c r="K9" s="287">
        <v>324</v>
      </c>
      <c r="L9" s="287">
        <v>10</v>
      </c>
      <c r="M9" s="287">
        <v>27</v>
      </c>
      <c r="N9" s="287">
        <v>6</v>
      </c>
      <c r="O9" s="287">
        <v>324</v>
      </c>
      <c r="P9" s="289">
        <v>0.41019675925925925</v>
      </c>
      <c r="Q9" s="287">
        <v>0</v>
      </c>
      <c r="R9" s="289">
        <v>3.9282407407407405E-2</v>
      </c>
      <c r="S9" s="288">
        <v>0.37986111111111115</v>
      </c>
      <c r="T9" s="288">
        <v>0.3833333333333333</v>
      </c>
      <c r="U9" s="288">
        <v>0.38472222222222219</v>
      </c>
      <c r="V9" s="288">
        <v>0.40972222222222227</v>
      </c>
      <c r="W9" s="288">
        <v>0.40625</v>
      </c>
      <c r="X9" s="288">
        <v>0.39097222222222222</v>
      </c>
      <c r="Y9" s="288">
        <v>0.39305555555555555</v>
      </c>
      <c r="Z9" s="288">
        <v>0.3888888888888889</v>
      </c>
      <c r="AA9" s="288">
        <v>0.40277777777777773</v>
      </c>
      <c r="AB9" s="288">
        <v>0.3979166666666667</v>
      </c>
      <c r="AC9" s="288">
        <v>0.375</v>
      </c>
      <c r="AD9" s="288">
        <v>0.51597222222222217</v>
      </c>
      <c r="AE9" s="288">
        <v>0.46666666666666662</v>
      </c>
      <c r="AF9" s="288">
        <v>0.77916666666666667</v>
      </c>
      <c r="AG9" s="288">
        <v>0.77083333333333337</v>
      </c>
      <c r="AH9" s="288">
        <v>0.76111111111111107</v>
      </c>
      <c r="AI9" s="288">
        <v>0.74861111111111101</v>
      </c>
      <c r="AJ9" s="288">
        <v>0.61736111111111114</v>
      </c>
      <c r="AK9" s="288">
        <v>0.42986111111111108</v>
      </c>
      <c r="AL9" s="288">
        <v>0.45694444444444443</v>
      </c>
      <c r="AM9" s="288">
        <v>0.52500000000000002</v>
      </c>
      <c r="AN9" s="288">
        <v>0.53680555555555554</v>
      </c>
      <c r="AO9" s="288">
        <v>0.5854166666666667</v>
      </c>
      <c r="AP9" s="288">
        <v>0.60138888888888886</v>
      </c>
      <c r="AQ9" s="288">
        <v>0.54722222222222217</v>
      </c>
      <c r="AR9" s="288">
        <v>0.56944444444444442</v>
      </c>
      <c r="AS9" s="288">
        <v>0.62777777777777777</v>
      </c>
      <c r="AT9" s="288">
        <v>0.67569444444444438</v>
      </c>
      <c r="AU9" s="288">
        <v>0.69166666666666676</v>
      </c>
      <c r="AV9" s="288">
        <v>0.4368055555555555</v>
      </c>
      <c r="AW9" s="288">
        <v>0.65069444444444446</v>
      </c>
      <c r="AX9" s="288">
        <v>0.65972222222222221</v>
      </c>
      <c r="AY9" s="288">
        <v>0.63888888888888895</v>
      </c>
      <c r="AZ9" s="288">
        <v>0.69930555555555562</v>
      </c>
      <c r="BC9" s="288">
        <v>0.71736111111111101</v>
      </c>
      <c r="BD9" s="288">
        <v>0.7284722222222223</v>
      </c>
      <c r="BE9" s="288">
        <v>0.56111111111111112</v>
      </c>
      <c r="BF9" s="288">
        <v>0.78472222222222221</v>
      </c>
      <c r="BH9" s="18">
        <f>VLOOKUP(BI9,id!$A:$C,3,0)</f>
        <v>126</v>
      </c>
      <c r="BI9" s="18" t="str">
        <f t="shared" si="10"/>
        <v>SenderekŁukasz1977</v>
      </c>
      <c r="BJ9" s="9" t="str">
        <f t="shared" si="11"/>
        <v>Senderek</v>
      </c>
      <c r="BK9" s="9" t="str">
        <f t="shared" si="12"/>
        <v>Łukasz</v>
      </c>
      <c r="BL9" s="9" t="str">
        <f t="shared" si="13"/>
        <v>Team 360°</v>
      </c>
      <c r="BM9" s="9">
        <f t="shared" si="14"/>
        <v>1977</v>
      </c>
      <c r="BN9" s="9">
        <f t="shared" si="15"/>
        <v>82.11979634054758</v>
      </c>
      <c r="BO9" s="9"/>
      <c r="BP9" s="9">
        <f t="shared" si="16"/>
        <v>0.98984227307355888</v>
      </c>
      <c r="BQ9" s="9">
        <f t="shared" si="17"/>
        <v>1</v>
      </c>
      <c r="BR9" s="9">
        <f t="shared" si="18"/>
        <v>1</v>
      </c>
      <c r="BS9" s="9">
        <f t="shared" si="19"/>
        <v>1</v>
      </c>
    </row>
    <row r="10" spans="1:71">
      <c r="A10" s="287">
        <v>9</v>
      </c>
      <c r="B10" s="287">
        <v>9</v>
      </c>
      <c r="D10" s="287">
        <v>1</v>
      </c>
      <c r="E10" s="287">
        <v>41</v>
      </c>
      <c r="F10" s="287" t="s">
        <v>22</v>
      </c>
      <c r="G10" s="287" t="s">
        <v>23</v>
      </c>
      <c r="H10" s="287">
        <v>1964</v>
      </c>
      <c r="I10" s="287" t="s">
        <v>283</v>
      </c>
      <c r="J10" s="287" t="s">
        <v>997</v>
      </c>
      <c r="K10" s="287">
        <v>314</v>
      </c>
      <c r="L10" s="287">
        <v>10</v>
      </c>
      <c r="M10" s="287">
        <v>26</v>
      </c>
      <c r="N10" s="287">
        <v>6</v>
      </c>
      <c r="O10" s="287">
        <v>314</v>
      </c>
      <c r="P10" s="289">
        <v>0.4060185185185185</v>
      </c>
      <c r="Q10" s="287">
        <v>0</v>
      </c>
      <c r="R10" s="289">
        <v>4.4074074074074099E-2</v>
      </c>
      <c r="S10" s="288">
        <v>0.4145833333333333</v>
      </c>
      <c r="T10" s="288">
        <v>0.41041666666666665</v>
      </c>
      <c r="U10" s="288">
        <v>0.40902777777777777</v>
      </c>
      <c r="V10" s="288">
        <v>0.37847222222222227</v>
      </c>
      <c r="W10" s="288">
        <v>0.38125000000000003</v>
      </c>
      <c r="X10" s="288">
        <v>0.38819444444444445</v>
      </c>
      <c r="Y10" s="288">
        <v>0.40138888888888885</v>
      </c>
      <c r="Z10" s="288">
        <v>0.40486111111111112</v>
      </c>
      <c r="AA10" s="288">
        <v>0.38541666666666669</v>
      </c>
      <c r="AB10" s="288">
        <v>0.39166666666666666</v>
      </c>
      <c r="AC10" s="288">
        <v>0.68611111111111101</v>
      </c>
      <c r="AD10" s="288">
        <v>0.61458333333333337</v>
      </c>
      <c r="AE10" s="288">
        <v>0.66180555555555554</v>
      </c>
      <c r="AF10" s="288">
        <v>0.69652777777777775</v>
      </c>
      <c r="AG10" s="288">
        <v>0.70347222222222217</v>
      </c>
      <c r="AH10" s="288">
        <v>0.71458333333333324</v>
      </c>
      <c r="AI10" s="288">
        <v>0.72499999999999998</v>
      </c>
      <c r="AJ10" s="288">
        <v>0.54583333333333328</v>
      </c>
      <c r="AK10" s="288">
        <v>0.43055555555555558</v>
      </c>
      <c r="AL10" s="288">
        <v>0.67361111111111116</v>
      </c>
      <c r="AM10" s="288">
        <v>0.60347222222222219</v>
      </c>
      <c r="AN10" s="288">
        <v>0.58819444444444446</v>
      </c>
      <c r="AO10" s="288">
        <v>0.52500000000000002</v>
      </c>
      <c r="AP10" s="288">
        <v>0.51250000000000007</v>
      </c>
      <c r="AQ10" s="288">
        <v>0.57500000000000007</v>
      </c>
      <c r="AR10" s="288">
        <v>0.53819444444444442</v>
      </c>
      <c r="AT10" s="288">
        <v>0.46666666666666662</v>
      </c>
      <c r="AU10" s="288">
        <v>0.45555555555555555</v>
      </c>
      <c r="AV10" s="288">
        <v>0.4368055555555555</v>
      </c>
      <c r="AW10" s="288">
        <v>0.48680555555555555</v>
      </c>
      <c r="AX10" s="288">
        <v>0.47847222222222219</v>
      </c>
      <c r="AY10" s="288">
        <v>0.49722222222222223</v>
      </c>
      <c r="AZ10" s="288">
        <v>0.44791666666666669</v>
      </c>
      <c r="BC10" s="288">
        <v>0.76388888888888884</v>
      </c>
      <c r="BD10" s="288">
        <v>0.7729166666666667</v>
      </c>
      <c r="BE10" s="288">
        <v>0.55555555555555558</v>
      </c>
      <c r="BF10" s="288">
        <v>0.78055555555555556</v>
      </c>
      <c r="BH10" s="18">
        <f>VLOOKUP(BI10,id!$A:$C,3,0)</f>
        <v>9</v>
      </c>
      <c r="BI10" s="18" t="str">
        <f t="shared" si="10"/>
        <v>LiszkaGrzegorz1964</v>
      </c>
      <c r="BJ10" s="9" t="str">
        <f t="shared" si="11"/>
        <v>Liszka</v>
      </c>
      <c r="BK10" s="9" t="str">
        <f t="shared" si="12"/>
        <v>Grzegorz</v>
      </c>
      <c r="BL10" s="9" t="str">
        <f t="shared" si="13"/>
        <v>Trezado BikeTires.pl</v>
      </c>
      <c r="BM10" s="9">
        <f t="shared" si="14"/>
        <v>1964</v>
      </c>
      <c r="BN10" s="9">
        <f t="shared" si="15"/>
        <v>79.585234725098573</v>
      </c>
      <c r="BO10" s="9"/>
      <c r="BP10" s="9">
        <f t="shared" si="16"/>
        <v>1.0102907639680729</v>
      </c>
      <c r="BQ10" s="9">
        <f t="shared" si="17"/>
        <v>0.97674418604651159</v>
      </c>
      <c r="BR10" s="9">
        <f t="shared" si="18"/>
        <v>0.96913580246913578</v>
      </c>
      <c r="BS10" s="9">
        <f t="shared" si="19"/>
        <v>0.99530495685325759</v>
      </c>
    </row>
    <row r="11" spans="1:71">
      <c r="A11" s="287">
        <v>10</v>
      </c>
      <c r="B11" s="287">
        <v>10</v>
      </c>
      <c r="E11" s="287">
        <v>45</v>
      </c>
      <c r="F11" s="287" t="s">
        <v>1184</v>
      </c>
      <c r="G11" s="287" t="s">
        <v>21</v>
      </c>
      <c r="H11" s="287">
        <v>1972</v>
      </c>
      <c r="I11" s="287" t="s">
        <v>307</v>
      </c>
      <c r="K11" s="287">
        <v>314</v>
      </c>
      <c r="L11" s="287">
        <v>10</v>
      </c>
      <c r="M11" s="287">
        <v>26</v>
      </c>
      <c r="N11" s="287">
        <v>6</v>
      </c>
      <c r="O11" s="287">
        <v>314</v>
      </c>
      <c r="P11" s="289">
        <v>0.4120138888888889</v>
      </c>
      <c r="Q11" s="287">
        <v>0</v>
      </c>
      <c r="R11" s="289">
        <v>4.2939814814814792E-2</v>
      </c>
      <c r="S11" s="288">
        <v>0.41250000000000003</v>
      </c>
      <c r="T11" s="288">
        <v>0.40833333333333338</v>
      </c>
      <c r="U11" s="288">
        <v>0.40625</v>
      </c>
      <c r="V11" s="288">
        <v>0.37916666666666665</v>
      </c>
      <c r="W11" s="288">
        <v>0.38194444444444442</v>
      </c>
      <c r="X11" s="288">
        <v>0.3888888888888889</v>
      </c>
      <c r="Y11" s="288">
        <v>0.39930555555555558</v>
      </c>
      <c r="Z11" s="288">
        <v>0.40208333333333335</v>
      </c>
      <c r="AA11" s="288">
        <v>0.38611111111111113</v>
      </c>
      <c r="AB11" s="288">
        <v>0.39166666666666666</v>
      </c>
      <c r="AC11" s="288">
        <v>0.55138888888888882</v>
      </c>
      <c r="AD11" s="288">
        <v>0.62638888888888888</v>
      </c>
      <c r="AE11" s="288">
        <v>0.58194444444444449</v>
      </c>
      <c r="AF11" s="288">
        <v>0.43194444444444446</v>
      </c>
      <c r="AG11" s="288">
        <v>0.43888888888888888</v>
      </c>
      <c r="AH11" s="288">
        <v>0.44791666666666669</v>
      </c>
      <c r="AI11" s="288">
        <v>0.45902777777777781</v>
      </c>
      <c r="AJ11" s="288">
        <v>0.71527777777777779</v>
      </c>
      <c r="AK11" s="288">
        <v>0.54305555555555551</v>
      </c>
      <c r="AL11" s="288">
        <v>0.57291666666666663</v>
      </c>
      <c r="AM11" s="288">
        <v>0.63611111111111118</v>
      </c>
      <c r="AN11" s="288">
        <v>0.64722222222222225</v>
      </c>
      <c r="AO11" s="288">
        <v>0.68541666666666667</v>
      </c>
      <c r="AP11" s="288">
        <v>0.70138888888888884</v>
      </c>
      <c r="AQ11" s="288">
        <v>0.65972222222222221</v>
      </c>
      <c r="AR11" s="288">
        <v>0.67569444444444438</v>
      </c>
      <c r="AS11" s="288">
        <v>0.74097222222222225</v>
      </c>
      <c r="AU11" s="288">
        <v>0.77500000000000002</v>
      </c>
      <c r="AV11" s="288">
        <v>0.53680555555555554</v>
      </c>
      <c r="AX11" s="288">
        <v>0.7631944444444444</v>
      </c>
      <c r="AY11" s="288">
        <v>0.75208333333333333</v>
      </c>
      <c r="BA11" s="288">
        <v>0.50138888888888888</v>
      </c>
      <c r="BB11" s="288">
        <v>0.47847222222222219</v>
      </c>
      <c r="BC11" s="288">
        <v>0.5180555555555556</v>
      </c>
      <c r="BD11" s="288">
        <v>0.52777777777777779</v>
      </c>
      <c r="BE11" s="288">
        <v>0.72569444444444453</v>
      </c>
      <c r="BF11" s="288">
        <v>0.78680555555555554</v>
      </c>
      <c r="BH11" s="18">
        <f>VLOOKUP(BI11,id!$A:$C,3,0)</f>
        <v>420</v>
      </c>
      <c r="BI11" s="18" t="str">
        <f t="shared" si="10"/>
        <v>KrasuskiMarcin1972</v>
      </c>
      <c r="BJ11" s="9" t="str">
        <f t="shared" si="11"/>
        <v>Krasuski</v>
      </c>
      <c r="BK11" s="9" t="str">
        <f t="shared" si="12"/>
        <v>Marcin</v>
      </c>
      <c r="BL11" s="9">
        <f t="shared" si="13"/>
        <v>0</v>
      </c>
      <c r="BM11" s="9">
        <f t="shared" si="14"/>
        <v>1972</v>
      </c>
      <c r="BN11" s="9">
        <f t="shared" si="15"/>
        <v>78.427159788652673</v>
      </c>
      <c r="BO11" s="9"/>
      <c r="BP11" s="9">
        <f t="shared" si="16"/>
        <v>0.9854486207090285</v>
      </c>
      <c r="BQ11" s="9">
        <f t="shared" si="17"/>
        <v>1</v>
      </c>
      <c r="BR11" s="9">
        <f t="shared" si="18"/>
        <v>1</v>
      </c>
      <c r="BS11" s="9">
        <f t="shared" si="19"/>
        <v>1</v>
      </c>
    </row>
    <row r="12" spans="1:71">
      <c r="A12" s="287">
        <v>11</v>
      </c>
      <c r="B12" s="287">
        <v>11</v>
      </c>
      <c r="E12" s="287">
        <v>30</v>
      </c>
      <c r="F12" s="287" t="s">
        <v>12</v>
      </c>
      <c r="G12" s="287" t="s">
        <v>21</v>
      </c>
      <c r="H12" s="287">
        <v>1978</v>
      </c>
      <c r="I12" s="287" t="s">
        <v>441</v>
      </c>
      <c r="J12" s="287" t="s">
        <v>1183</v>
      </c>
      <c r="K12" s="287">
        <v>314</v>
      </c>
      <c r="L12" s="287">
        <v>10</v>
      </c>
      <c r="M12" s="287">
        <v>26</v>
      </c>
      <c r="N12" s="287">
        <v>6</v>
      </c>
      <c r="O12" s="287">
        <v>314</v>
      </c>
      <c r="P12" s="289">
        <v>0.41616898148148151</v>
      </c>
      <c r="Q12" s="287">
        <v>0</v>
      </c>
      <c r="R12" s="289">
        <v>5.5821759259259307E-2</v>
      </c>
      <c r="S12" s="288">
        <v>0.37986111111111115</v>
      </c>
      <c r="T12" s="288">
        <v>0.3840277777777778</v>
      </c>
      <c r="U12" s="288">
        <v>0.38611111111111113</v>
      </c>
      <c r="V12" s="288">
        <v>0.42638888888888887</v>
      </c>
      <c r="W12" s="288">
        <v>0.41805555555555557</v>
      </c>
      <c r="X12" s="288">
        <v>0.39652777777777781</v>
      </c>
      <c r="Y12" s="288">
        <v>0.39930555555555558</v>
      </c>
      <c r="Z12" s="288">
        <v>0.39097222222222222</v>
      </c>
      <c r="AA12" s="288">
        <v>0.41388888888888892</v>
      </c>
      <c r="AB12" s="288">
        <v>0.40902777777777777</v>
      </c>
      <c r="AC12" s="288">
        <v>0.78055555555555556</v>
      </c>
      <c r="AD12" s="288">
        <v>0.49861111111111112</v>
      </c>
      <c r="AE12" s="288">
        <v>0.45277777777777778</v>
      </c>
      <c r="AF12" s="288">
        <v>0.44097222222222227</v>
      </c>
      <c r="AJ12" s="288">
        <v>0.60625000000000007</v>
      </c>
      <c r="AK12" s="288">
        <v>0.78749999999999998</v>
      </c>
      <c r="AL12" s="288">
        <v>0.51180555555555551</v>
      </c>
      <c r="AM12" s="288">
        <v>0.52152777777777781</v>
      </c>
      <c r="AN12" s="288">
        <v>0.53333333333333333</v>
      </c>
      <c r="AO12" s="288">
        <v>0.57916666666666672</v>
      </c>
      <c r="AP12" s="288">
        <v>0.59236111111111112</v>
      </c>
      <c r="AQ12" s="288">
        <v>0.5444444444444444</v>
      </c>
      <c r="AR12" s="288">
        <v>0.56736111111111109</v>
      </c>
      <c r="AS12" s="288">
        <v>0.61458333333333337</v>
      </c>
      <c r="AT12" s="288">
        <v>0.65833333333333333</v>
      </c>
      <c r="AU12" s="288">
        <v>0.67222222222222217</v>
      </c>
      <c r="AV12" s="288">
        <v>0.77083333333333337</v>
      </c>
      <c r="AW12" s="288">
        <v>0.63750000000000007</v>
      </c>
      <c r="AX12" s="288">
        <v>0.64583333333333337</v>
      </c>
      <c r="AY12" s="288">
        <v>0.62430555555555556</v>
      </c>
      <c r="AZ12" s="288">
        <v>0.68263888888888891</v>
      </c>
      <c r="BA12" s="288">
        <v>0.71250000000000002</v>
      </c>
      <c r="BB12" s="288">
        <v>0.73958333333333337</v>
      </c>
      <c r="BC12" s="288">
        <v>0.6958333333333333</v>
      </c>
      <c r="BD12" s="288">
        <v>0.76250000000000007</v>
      </c>
      <c r="BE12" s="288">
        <v>0.55833333333333335</v>
      </c>
      <c r="BF12" s="288">
        <v>0.7909722222222223</v>
      </c>
      <c r="BH12" s="18">
        <f>VLOOKUP(BI12,id!$A:$C,3,0)</f>
        <v>6</v>
      </c>
      <c r="BI12" s="18" t="str">
        <f t="shared" si="10"/>
        <v>OwczarskiMarcin1978</v>
      </c>
      <c r="BJ12" s="9" t="str">
        <f t="shared" si="11"/>
        <v>Owczarski</v>
      </c>
      <c r="BK12" s="9" t="str">
        <f t="shared" si="12"/>
        <v>Marcin</v>
      </c>
      <c r="BL12" s="9" t="str">
        <f t="shared" si="13"/>
        <v>MMGO Boryteam</v>
      </c>
      <c r="BM12" s="9">
        <f t="shared" si="14"/>
        <v>1978</v>
      </c>
      <c r="BN12" s="9">
        <f t="shared" si="15"/>
        <v>77.644131439120557</v>
      </c>
      <c r="BO12" s="9"/>
      <c r="BP12" s="9">
        <f t="shared" si="16"/>
        <v>0.99001585226798672</v>
      </c>
      <c r="BQ12" s="9">
        <f t="shared" si="17"/>
        <v>1</v>
      </c>
      <c r="BR12" s="9">
        <f t="shared" si="18"/>
        <v>1</v>
      </c>
      <c r="BS12" s="9">
        <f t="shared" si="19"/>
        <v>1</v>
      </c>
    </row>
    <row r="13" spans="1:71">
      <c r="A13" s="287">
        <v>12</v>
      </c>
      <c r="B13" s="287">
        <v>12</v>
      </c>
      <c r="E13" s="287">
        <v>12</v>
      </c>
      <c r="F13" s="287" t="s">
        <v>57</v>
      </c>
      <c r="G13" s="287" t="s">
        <v>56</v>
      </c>
      <c r="H13" s="287">
        <v>1967</v>
      </c>
      <c r="I13" s="287" t="s">
        <v>443</v>
      </c>
      <c r="J13" s="287" t="s">
        <v>158</v>
      </c>
      <c r="K13" s="287">
        <v>300</v>
      </c>
      <c r="L13" s="287">
        <v>10</v>
      </c>
      <c r="M13" s="287">
        <v>27</v>
      </c>
      <c r="N13" s="287">
        <v>0</v>
      </c>
      <c r="O13" s="287">
        <v>300</v>
      </c>
      <c r="P13" s="289">
        <v>0.40733796296296299</v>
      </c>
      <c r="Q13" s="287">
        <v>0</v>
      </c>
      <c r="R13" s="289">
        <v>4.4212962962963009E-2</v>
      </c>
      <c r="S13" s="288">
        <v>0.4145833333333333</v>
      </c>
      <c r="T13" s="288">
        <v>0.41111111111111115</v>
      </c>
      <c r="U13" s="288">
        <v>0.40902777777777777</v>
      </c>
      <c r="V13" s="288">
        <v>0.37916666666666665</v>
      </c>
      <c r="W13" s="288">
        <v>0.38194444444444442</v>
      </c>
      <c r="X13" s="288">
        <v>0.39027777777777778</v>
      </c>
      <c r="Y13" s="288">
        <v>0.40208333333333335</v>
      </c>
      <c r="Z13" s="288">
        <v>0.40486111111111112</v>
      </c>
      <c r="AA13" s="288">
        <v>0.38611111111111113</v>
      </c>
      <c r="AB13" s="288">
        <v>0.39374999999999999</v>
      </c>
      <c r="AC13" s="288">
        <v>0.76180555555555562</v>
      </c>
      <c r="AD13" s="288">
        <v>0.71875</v>
      </c>
      <c r="AE13" s="288">
        <v>0.73611111111111116</v>
      </c>
      <c r="AF13" s="288">
        <v>0.4291666666666667</v>
      </c>
      <c r="AG13" s="288">
        <v>0.4375</v>
      </c>
      <c r="AH13" s="288">
        <v>0.44930555555555557</v>
      </c>
      <c r="AI13" s="288">
        <v>0.46249999999999997</v>
      </c>
      <c r="AJ13" s="288">
        <v>0.6479166666666667</v>
      </c>
      <c r="AK13" s="288">
        <v>0.77847222222222223</v>
      </c>
      <c r="AL13" s="288">
        <v>0.74652777777777779</v>
      </c>
      <c r="AM13" s="288">
        <v>0.70624999999999993</v>
      </c>
      <c r="AN13" s="288">
        <v>0.69444444444444453</v>
      </c>
      <c r="AQ13" s="288">
        <v>0.67986111111111114</v>
      </c>
      <c r="AR13" s="288">
        <v>0.66736111111111107</v>
      </c>
      <c r="AS13" s="288">
        <v>0.63680555555555551</v>
      </c>
      <c r="AT13" s="288">
        <v>0.58333333333333337</v>
      </c>
      <c r="AU13" s="288">
        <v>0.56736111111111109</v>
      </c>
      <c r="AV13" s="288">
        <v>0.77083333333333337</v>
      </c>
      <c r="AW13" s="288">
        <v>0.60902777777777783</v>
      </c>
      <c r="AX13" s="288">
        <v>0.60069444444444442</v>
      </c>
      <c r="AY13" s="288">
        <v>0.625</v>
      </c>
      <c r="AZ13" s="288">
        <v>0.55763888888888891</v>
      </c>
      <c r="BA13" s="288">
        <v>0.50624999999999998</v>
      </c>
      <c r="BB13" s="288">
        <v>0.48541666666666666</v>
      </c>
      <c r="BC13" s="288">
        <v>0.52638888888888891</v>
      </c>
      <c r="BD13" s="288">
        <v>0.53819444444444442</v>
      </c>
      <c r="BE13" s="288">
        <v>0.65763888888888888</v>
      </c>
      <c r="BF13" s="288">
        <v>0.78194444444444444</v>
      </c>
      <c r="BH13" s="18">
        <f>VLOOKUP(BI13,id!$A:$C,3,0)</f>
        <v>5</v>
      </c>
      <c r="BI13" s="18" t="str">
        <f t="shared" si="10"/>
        <v>StanekRobert1967</v>
      </c>
      <c r="BJ13" s="9" t="str">
        <f t="shared" si="11"/>
        <v>Stanek</v>
      </c>
      <c r="BK13" s="9" t="str">
        <f t="shared" si="12"/>
        <v>Robert</v>
      </c>
      <c r="BL13" s="9" t="str">
        <f t="shared" si="13"/>
        <v>RUDY KOT</v>
      </c>
      <c r="BM13" s="9">
        <f t="shared" si="14"/>
        <v>1967</v>
      </c>
      <c r="BN13" s="9">
        <f t="shared" si="15"/>
        <v>74.182291183873147</v>
      </c>
      <c r="BO13" s="9"/>
      <c r="BP13" s="9">
        <f t="shared" si="16"/>
        <v>1.0216798317895095</v>
      </c>
      <c r="BQ13" s="9">
        <f t="shared" si="17"/>
        <v>0.88095238095238093</v>
      </c>
      <c r="BR13" s="9">
        <f t="shared" si="18"/>
        <v>0.95541401273885351</v>
      </c>
      <c r="BS13" s="9">
        <f t="shared" si="19"/>
        <v>0.9749682807010166</v>
      </c>
    </row>
    <row r="14" spans="1:71">
      <c r="A14" s="287">
        <v>13</v>
      </c>
      <c r="B14" s="287">
        <v>13</v>
      </c>
      <c r="E14" s="287">
        <v>27</v>
      </c>
      <c r="F14" s="287" t="s">
        <v>185</v>
      </c>
      <c r="G14" s="287" t="s">
        <v>182</v>
      </c>
      <c r="H14" s="287">
        <v>1978</v>
      </c>
      <c r="I14" s="287" t="s">
        <v>406</v>
      </c>
      <c r="K14" s="287">
        <v>292</v>
      </c>
      <c r="L14" s="287">
        <v>10</v>
      </c>
      <c r="M14" s="287">
        <v>25</v>
      </c>
      <c r="N14" s="287">
        <v>6</v>
      </c>
      <c r="O14" s="287">
        <v>304</v>
      </c>
      <c r="P14" s="289">
        <v>0.424837962962963</v>
      </c>
      <c r="Q14" s="287">
        <v>12</v>
      </c>
      <c r="R14" s="289">
        <v>4.7905092592592569E-2</v>
      </c>
      <c r="S14" s="288">
        <v>0.38125000000000003</v>
      </c>
      <c r="T14" s="288">
        <v>0.38680555555555557</v>
      </c>
      <c r="U14" s="288">
        <v>0.38819444444444445</v>
      </c>
      <c r="V14" s="288">
        <v>0.41875000000000001</v>
      </c>
      <c r="W14" s="288">
        <v>0.4152777777777778</v>
      </c>
      <c r="X14" s="288">
        <v>0.39652777777777781</v>
      </c>
      <c r="Y14" s="288">
        <v>0.39930555555555558</v>
      </c>
      <c r="Z14" s="288">
        <v>0.3923611111111111</v>
      </c>
      <c r="AA14" s="288">
        <v>0.41111111111111115</v>
      </c>
      <c r="AB14" s="288">
        <v>0.40625</v>
      </c>
      <c r="AD14" s="288">
        <v>0.72916666666666663</v>
      </c>
      <c r="AE14" s="288">
        <v>0.78055555555555556</v>
      </c>
      <c r="AF14" s="288">
        <v>0.44027777777777777</v>
      </c>
      <c r="AG14" s="288">
        <v>0.4465277777777778</v>
      </c>
      <c r="AH14" s="288">
        <v>0.45624999999999999</v>
      </c>
      <c r="AI14" s="288">
        <v>0.46597222222222223</v>
      </c>
      <c r="AJ14" s="288">
        <v>0.65347222222222223</v>
      </c>
      <c r="AK14" s="288">
        <v>0.79583333333333339</v>
      </c>
      <c r="AM14" s="288">
        <v>0.71736111111111101</v>
      </c>
      <c r="AN14" s="288">
        <v>0.70000000000000007</v>
      </c>
      <c r="AO14" s="288">
        <v>0.63541666666666663</v>
      </c>
      <c r="AP14" s="288">
        <v>0.62430555555555556</v>
      </c>
      <c r="AQ14" s="288">
        <v>0.68888888888888899</v>
      </c>
      <c r="AR14" s="288">
        <v>0.64583333333333337</v>
      </c>
      <c r="AS14" s="288">
        <v>0.66319444444444442</v>
      </c>
      <c r="AT14" s="288">
        <v>0.56111111111111112</v>
      </c>
      <c r="AU14" s="288">
        <v>0.54722222222222217</v>
      </c>
      <c r="AW14" s="288">
        <v>0.58263888888888882</v>
      </c>
      <c r="AX14" s="288">
        <v>0.57291666666666663</v>
      </c>
      <c r="AY14" s="288">
        <v>0.59513888888888888</v>
      </c>
      <c r="AZ14" s="288">
        <v>0.53402777777777777</v>
      </c>
      <c r="BA14" s="288">
        <v>0.4993055555555555</v>
      </c>
      <c r="BB14" s="288">
        <v>0.4826388888888889</v>
      </c>
      <c r="BC14" s="288">
        <v>0.52152777777777781</v>
      </c>
      <c r="BE14" s="288">
        <v>0.6743055555555556</v>
      </c>
      <c r="BF14" s="288">
        <v>0.7993055555555556</v>
      </c>
      <c r="BH14" s="18">
        <f>VLOOKUP(BI14,id!$A:$C,3,0)</f>
        <v>62</v>
      </c>
      <c r="BI14" s="18" t="str">
        <f t="shared" si="10"/>
        <v>PaszkowskiWojciech1978</v>
      </c>
      <c r="BJ14" s="9" t="str">
        <f t="shared" si="11"/>
        <v>Paszkowski</v>
      </c>
      <c r="BK14" s="9" t="str">
        <f t="shared" si="12"/>
        <v>Wojciech</v>
      </c>
      <c r="BL14" s="9">
        <f t="shared" si="13"/>
        <v>0</v>
      </c>
      <c r="BM14" s="9">
        <f t="shared" si="14"/>
        <v>1978</v>
      </c>
      <c r="BN14" s="9">
        <f t="shared" si="15"/>
        <v>72.204096752303201</v>
      </c>
      <c r="BO14" s="9"/>
      <c r="BP14" s="9">
        <f t="shared" si="16"/>
        <v>0.95880782433389633</v>
      </c>
      <c r="BQ14" s="9">
        <f t="shared" si="17"/>
        <v>1.1081081081081081</v>
      </c>
      <c r="BR14" s="9">
        <f t="shared" si="18"/>
        <v>0.97333333333333338</v>
      </c>
      <c r="BS14" s="9">
        <f t="shared" si="19"/>
        <v>1.0207430380947953</v>
      </c>
    </row>
    <row r="15" spans="1:71">
      <c r="A15" s="287">
        <v>14</v>
      </c>
      <c r="B15" s="287">
        <v>14</v>
      </c>
      <c r="E15" s="287">
        <v>15</v>
      </c>
      <c r="F15" s="287" t="s">
        <v>62</v>
      </c>
      <c r="G15" s="287" t="s">
        <v>26</v>
      </c>
      <c r="H15" s="287">
        <v>1969</v>
      </c>
      <c r="I15" s="287" t="s">
        <v>298</v>
      </c>
      <c r="K15" s="287">
        <v>286</v>
      </c>
      <c r="L15" s="287">
        <v>10</v>
      </c>
      <c r="M15" s="287">
        <v>24</v>
      </c>
      <c r="N15" s="287">
        <v>4</v>
      </c>
      <c r="O15" s="287">
        <v>286</v>
      </c>
      <c r="P15" s="289">
        <v>0.41128472222222223</v>
      </c>
      <c r="Q15" s="287">
        <v>0</v>
      </c>
      <c r="R15" s="289">
        <v>5.2534722222222274E-2</v>
      </c>
      <c r="S15" s="288">
        <v>0.42222222222222222</v>
      </c>
      <c r="T15" s="288">
        <v>0.41666666666666669</v>
      </c>
      <c r="U15" s="288">
        <v>0.4145833333333333</v>
      </c>
      <c r="V15" s="288">
        <v>0.37916666666666665</v>
      </c>
      <c r="W15" s="288">
        <v>0.38263888888888892</v>
      </c>
      <c r="X15" s="288">
        <v>0.40486111111111112</v>
      </c>
      <c r="Y15" s="288">
        <v>0.40138888888888885</v>
      </c>
      <c r="Z15" s="288">
        <v>0.40902777777777777</v>
      </c>
      <c r="AA15" s="288">
        <v>0.38819444444444445</v>
      </c>
      <c r="AB15" s="288">
        <v>0.39166666666666666</v>
      </c>
      <c r="AD15" s="288">
        <v>0.73472222222222217</v>
      </c>
      <c r="AF15" s="288">
        <v>0.43888888888888888</v>
      </c>
      <c r="AG15" s="288">
        <v>0.45347222222222222</v>
      </c>
      <c r="AH15" s="288">
        <v>0.46180555555555558</v>
      </c>
      <c r="AI15" s="288">
        <v>0.47361111111111115</v>
      </c>
      <c r="AJ15" s="288">
        <v>0.63888888888888895</v>
      </c>
      <c r="AM15" s="288">
        <v>0.72499999999999998</v>
      </c>
      <c r="AN15" s="288">
        <v>0.70000000000000007</v>
      </c>
      <c r="AO15" s="288">
        <v>0.66180555555555554</v>
      </c>
      <c r="AP15" s="288">
        <v>0.65208333333333335</v>
      </c>
      <c r="AQ15" s="288">
        <v>0.68958333333333333</v>
      </c>
      <c r="AR15" s="288">
        <v>0.6743055555555556</v>
      </c>
      <c r="AS15" s="288">
        <v>0.62986111111111109</v>
      </c>
      <c r="AT15" s="288">
        <v>0.58958333333333335</v>
      </c>
      <c r="AU15" s="288">
        <v>0.5708333333333333</v>
      </c>
      <c r="AW15" s="288">
        <v>0.61041666666666672</v>
      </c>
      <c r="AX15" s="288">
        <v>0.6020833333333333</v>
      </c>
      <c r="AY15" s="288">
        <v>0.61875000000000002</v>
      </c>
      <c r="AZ15" s="288">
        <v>0.5625</v>
      </c>
      <c r="BA15" s="288">
        <v>0.51597222222222217</v>
      </c>
      <c r="BB15" s="288">
        <v>0.49513888888888885</v>
      </c>
      <c r="BC15" s="288">
        <v>0.53611111111111109</v>
      </c>
      <c r="BD15" s="288">
        <v>0.54861111111111105</v>
      </c>
      <c r="BE15" s="288">
        <v>0.58263888888888882</v>
      </c>
      <c r="BF15" s="288">
        <v>0.78611111111111109</v>
      </c>
      <c r="BH15" s="18">
        <f>VLOOKUP(BI15,id!$A:$C,3,0)</f>
        <v>7</v>
      </c>
      <c r="BI15" s="18" t="str">
        <f t="shared" si="10"/>
        <v>SzawdzinKrzysztof1969</v>
      </c>
      <c r="BJ15" s="9" t="str">
        <f t="shared" si="11"/>
        <v>Szawdzin</v>
      </c>
      <c r="BK15" s="9" t="str">
        <f t="shared" si="12"/>
        <v>Krzysztof</v>
      </c>
      <c r="BL15" s="9">
        <f t="shared" si="13"/>
        <v>0</v>
      </c>
      <c r="BM15" s="9">
        <f t="shared" si="14"/>
        <v>1969</v>
      </c>
      <c r="BN15" s="9">
        <f t="shared" si="15"/>
        <v>70.720450928625738</v>
      </c>
      <c r="BO15" s="9"/>
      <c r="BP15" s="9">
        <f t="shared" si="16"/>
        <v>1.0329534261995217</v>
      </c>
      <c r="BQ15" s="9">
        <f t="shared" si="17"/>
        <v>0.92682926829268297</v>
      </c>
      <c r="BR15" s="9">
        <f t="shared" si="18"/>
        <v>0.97945205479452058</v>
      </c>
      <c r="BS15" s="9">
        <f t="shared" si="19"/>
        <v>0.98491771300556996</v>
      </c>
    </row>
    <row r="16" spans="1:71">
      <c r="A16" s="287">
        <v>15</v>
      </c>
      <c r="B16" s="287">
        <v>15</v>
      </c>
      <c r="E16" s="287">
        <v>39</v>
      </c>
      <c r="F16" s="287" t="s">
        <v>171</v>
      </c>
      <c r="G16" s="287" t="s">
        <v>76</v>
      </c>
      <c r="H16" s="287">
        <v>1980</v>
      </c>
      <c r="I16" s="287" t="s">
        <v>321</v>
      </c>
      <c r="K16" s="287">
        <v>284</v>
      </c>
      <c r="L16" s="287">
        <v>10</v>
      </c>
      <c r="M16" s="287">
        <v>23</v>
      </c>
      <c r="N16" s="287">
        <v>6</v>
      </c>
      <c r="O16" s="287">
        <v>284</v>
      </c>
      <c r="P16" s="289">
        <v>0.40774305555555551</v>
      </c>
      <c r="Q16" s="287">
        <v>0</v>
      </c>
      <c r="R16" s="289">
        <v>5.3287037037037022E-2</v>
      </c>
      <c r="S16" s="288">
        <v>0.38055555555555554</v>
      </c>
      <c r="T16" s="288">
        <v>0.38541666666666669</v>
      </c>
      <c r="U16" s="288">
        <v>0.38750000000000001</v>
      </c>
      <c r="V16" s="288">
        <v>0.4236111111111111</v>
      </c>
      <c r="W16" s="288">
        <v>0.41805555555555557</v>
      </c>
      <c r="X16" s="288">
        <v>0.40486111111111112</v>
      </c>
      <c r="Y16" s="288">
        <v>0.40763888888888888</v>
      </c>
      <c r="Z16" s="288">
        <v>0.3923611111111111</v>
      </c>
      <c r="AA16" s="288">
        <v>0.41319444444444442</v>
      </c>
      <c r="AB16" s="288">
        <v>0.39861111111111108</v>
      </c>
      <c r="AC16" s="288">
        <v>0.375</v>
      </c>
      <c r="AD16" s="288">
        <v>0.57708333333333328</v>
      </c>
      <c r="AE16" s="288">
        <v>0.51736111111111105</v>
      </c>
      <c r="AF16" s="288">
        <v>0.77638888888888891</v>
      </c>
      <c r="AG16" s="288">
        <v>0.75069444444444444</v>
      </c>
      <c r="AH16" s="288">
        <v>0.76250000000000007</v>
      </c>
      <c r="AJ16" s="288">
        <v>0.64374999999999993</v>
      </c>
      <c r="AK16" s="288">
        <v>0.44097222222222227</v>
      </c>
      <c r="AL16" s="288">
        <v>0.50694444444444442</v>
      </c>
      <c r="AM16" s="288">
        <v>0.375</v>
      </c>
      <c r="AN16" s="288">
        <v>0.59722222222222221</v>
      </c>
      <c r="AQ16" s="288">
        <v>0.61319444444444449</v>
      </c>
      <c r="AR16" s="288">
        <v>0.63611111111111118</v>
      </c>
      <c r="AS16" s="288">
        <v>0.65416666666666667</v>
      </c>
      <c r="AU16" s="288">
        <v>0.7006944444444444</v>
      </c>
      <c r="AV16" s="288">
        <v>0.44861111111111113</v>
      </c>
      <c r="AW16" s="288">
        <v>0.67708333333333337</v>
      </c>
      <c r="AX16" s="288">
        <v>0.68611111111111101</v>
      </c>
      <c r="AY16" s="288">
        <v>0.6645833333333333</v>
      </c>
      <c r="AZ16" s="288">
        <v>0.7090277777777777</v>
      </c>
      <c r="BC16" s="288">
        <v>0.72430555555555554</v>
      </c>
      <c r="BD16" s="288">
        <v>0.73541666666666661</v>
      </c>
      <c r="BE16" s="288">
        <v>0.62847222222222221</v>
      </c>
      <c r="BF16" s="288">
        <v>0.78263888888888899</v>
      </c>
      <c r="BH16" s="18">
        <f>VLOOKUP(BI16,id!$A:$C,3,0)</f>
        <v>72</v>
      </c>
      <c r="BI16" s="18" t="str">
        <f t="shared" si="10"/>
        <v>JaskólskiKonrad1980</v>
      </c>
      <c r="BJ16" s="9" t="str">
        <f t="shared" si="11"/>
        <v>Jaskólski</v>
      </c>
      <c r="BK16" s="9" t="str">
        <f t="shared" si="12"/>
        <v>Konrad</v>
      </c>
      <c r="BL16" s="9">
        <f t="shared" si="13"/>
        <v>0</v>
      </c>
      <c r="BM16" s="9">
        <f t="shared" si="14"/>
        <v>1980</v>
      </c>
      <c r="BN16" s="9">
        <f t="shared" si="15"/>
        <v>70.225902320733255</v>
      </c>
      <c r="BO16" s="9"/>
      <c r="BP16" s="9">
        <f t="shared" si="16"/>
        <v>1.0086860257174488</v>
      </c>
      <c r="BQ16" s="9">
        <f t="shared" si="17"/>
        <v>1.0263157894736843</v>
      </c>
      <c r="BR16" s="9">
        <f t="shared" si="18"/>
        <v>0.99300699300699302</v>
      </c>
      <c r="BS16" s="9">
        <f t="shared" si="19"/>
        <v>1.005208615197356</v>
      </c>
    </row>
    <row r="17" spans="1:71">
      <c r="A17" s="287">
        <v>16</v>
      </c>
      <c r="B17" s="287">
        <v>16</v>
      </c>
      <c r="E17" s="287">
        <v>52</v>
      </c>
      <c r="F17" s="287" t="s">
        <v>114</v>
      </c>
      <c r="G17" s="287" t="s">
        <v>71</v>
      </c>
      <c r="H17" s="287">
        <v>1984</v>
      </c>
      <c r="I17" s="287" t="s">
        <v>1182</v>
      </c>
      <c r="J17" s="287" t="s">
        <v>220</v>
      </c>
      <c r="K17" s="287">
        <v>284</v>
      </c>
      <c r="L17" s="287">
        <v>10</v>
      </c>
      <c r="M17" s="287">
        <v>23</v>
      </c>
      <c r="N17" s="287">
        <v>6</v>
      </c>
      <c r="O17" s="287">
        <v>284</v>
      </c>
      <c r="P17" s="289">
        <v>0.40797453703703707</v>
      </c>
      <c r="Q17" s="287">
        <v>0</v>
      </c>
      <c r="R17" s="289">
        <v>5.2164351851851809E-2</v>
      </c>
      <c r="S17" s="288">
        <v>0.38055555555555554</v>
      </c>
      <c r="T17" s="288">
        <v>0.38680555555555557</v>
      </c>
      <c r="U17" s="288">
        <v>0.3888888888888889</v>
      </c>
      <c r="V17" s="288">
        <v>0.42222222222222222</v>
      </c>
      <c r="W17" s="288">
        <v>0.41875000000000001</v>
      </c>
      <c r="X17" s="288">
        <v>0.3979166666666667</v>
      </c>
      <c r="Y17" s="288">
        <v>0.40138888888888885</v>
      </c>
      <c r="Z17" s="288">
        <v>0.39374999999999999</v>
      </c>
      <c r="AA17" s="288">
        <v>0.41388888888888892</v>
      </c>
      <c r="AB17" s="288">
        <v>0.40833333333333338</v>
      </c>
      <c r="AC17" s="288">
        <v>0.54166666666666663</v>
      </c>
      <c r="AD17" s="288">
        <v>0.50138888888888888</v>
      </c>
      <c r="AE17" s="288">
        <v>0.45277777777777778</v>
      </c>
      <c r="AF17" s="288">
        <v>0.43958333333333338</v>
      </c>
      <c r="AJ17" s="288">
        <v>0.6166666666666667</v>
      </c>
      <c r="AK17" s="288">
        <v>0.77847222222222223</v>
      </c>
      <c r="AL17" s="288">
        <v>0.52500000000000002</v>
      </c>
      <c r="AM17" s="288">
        <v>0.375</v>
      </c>
      <c r="AN17" s="288">
        <v>0.5541666666666667</v>
      </c>
      <c r="AO17" s="288">
        <v>0.64097222222222217</v>
      </c>
      <c r="AP17" s="288">
        <v>0.66180555555555554</v>
      </c>
      <c r="AQ17" s="288">
        <v>0.57291666666666663</v>
      </c>
      <c r="AR17" s="288">
        <v>0.62708333333333333</v>
      </c>
      <c r="AS17" s="288">
        <v>0.60277777777777775</v>
      </c>
      <c r="AU17" s="288">
        <v>0.72013888888888899</v>
      </c>
      <c r="AV17" s="288">
        <v>0.77083333333333337</v>
      </c>
      <c r="AW17" s="288">
        <v>0.69374999999999998</v>
      </c>
      <c r="AX17" s="288">
        <v>0.70416666666666661</v>
      </c>
      <c r="AY17" s="288">
        <v>0.68125000000000002</v>
      </c>
      <c r="AZ17" s="288">
        <v>0.72916666666666663</v>
      </c>
      <c r="BC17" s="288">
        <v>0.74791666666666667</v>
      </c>
      <c r="BD17" s="288">
        <v>0.76111111111111107</v>
      </c>
      <c r="BE17" s="288">
        <v>0.58958333333333335</v>
      </c>
      <c r="BF17" s="288">
        <v>0.78263888888888899</v>
      </c>
      <c r="BH17" s="18">
        <f>VLOOKUP(BI17,id!$A:$C,3,0)</f>
        <v>43</v>
      </c>
      <c r="BI17" s="18" t="str">
        <f t="shared" si="10"/>
        <v>SosińskiŁukasz1984</v>
      </c>
      <c r="BJ17" s="9" t="str">
        <f t="shared" si="11"/>
        <v>Sosiński</v>
      </c>
      <c r="BK17" s="9" t="str">
        <f t="shared" si="12"/>
        <v>Łukasz</v>
      </c>
      <c r="BL17" s="9" t="str">
        <f t="shared" si="13"/>
        <v>agmar.eu</v>
      </c>
      <c r="BM17" s="9">
        <f t="shared" si="14"/>
        <v>1984</v>
      </c>
      <c r="BN17" s="9">
        <f t="shared" si="15"/>
        <v>70.186056706774977</v>
      </c>
      <c r="BO17" s="9"/>
      <c r="BP17" s="9">
        <f t="shared" si="16"/>
        <v>0.99943260801724854</v>
      </c>
      <c r="BQ17" s="9">
        <f t="shared" si="17"/>
        <v>1</v>
      </c>
      <c r="BR17" s="9">
        <f t="shared" si="18"/>
        <v>1</v>
      </c>
      <c r="BS17" s="9">
        <f t="shared" si="19"/>
        <v>1</v>
      </c>
    </row>
    <row r="18" spans="1:71">
      <c r="A18" s="287">
        <v>17</v>
      </c>
      <c r="B18" s="287">
        <v>17</v>
      </c>
      <c r="D18" s="287">
        <v>2</v>
      </c>
      <c r="E18" s="287">
        <v>55</v>
      </c>
      <c r="F18" s="287" t="s">
        <v>2</v>
      </c>
      <c r="G18" s="287" t="s">
        <v>29</v>
      </c>
      <c r="H18" s="287">
        <v>1958</v>
      </c>
      <c r="I18" s="287" t="s">
        <v>307</v>
      </c>
      <c r="K18" s="287">
        <v>284</v>
      </c>
      <c r="L18" s="287">
        <v>10</v>
      </c>
      <c r="M18" s="287">
        <v>23</v>
      </c>
      <c r="N18" s="287">
        <v>6</v>
      </c>
      <c r="O18" s="287">
        <v>284</v>
      </c>
      <c r="P18" s="289">
        <v>0.41262731481481479</v>
      </c>
      <c r="Q18" s="287">
        <v>0</v>
      </c>
      <c r="R18" s="289">
        <v>6.4178240740740744E-2</v>
      </c>
      <c r="S18" s="288">
        <v>0.43333333333333335</v>
      </c>
      <c r="T18" s="288">
        <v>0.42777777777777781</v>
      </c>
      <c r="U18" s="288">
        <v>0.42499999999999999</v>
      </c>
      <c r="V18" s="288">
        <v>0.37916666666666665</v>
      </c>
      <c r="W18" s="288">
        <v>0.38194444444444442</v>
      </c>
      <c r="X18" s="288">
        <v>0.39027777777777778</v>
      </c>
      <c r="Y18" s="288">
        <v>0.41736111111111113</v>
      </c>
      <c r="Z18" s="288">
        <v>0.41319444444444442</v>
      </c>
      <c r="AA18" s="288">
        <v>0.38680555555555557</v>
      </c>
      <c r="AB18" s="288">
        <v>0.39930555555555558</v>
      </c>
      <c r="AC18" s="288">
        <v>0.48472222222222222</v>
      </c>
      <c r="AD18" s="288">
        <v>0.55902777777777779</v>
      </c>
      <c r="AE18" s="288">
        <v>0.50972222222222219</v>
      </c>
      <c r="AF18" s="288">
        <v>0.78194444444444444</v>
      </c>
      <c r="AJ18" s="288">
        <v>0.63888888888888895</v>
      </c>
      <c r="AK18" s="288">
        <v>0.45277777777777778</v>
      </c>
      <c r="AL18" s="288">
        <v>0.49583333333333335</v>
      </c>
      <c r="AM18" s="288">
        <v>0.57291666666666663</v>
      </c>
      <c r="AN18" s="288">
        <v>0.58680555555555558</v>
      </c>
      <c r="AO18" s="288">
        <v>0.65902777777777777</v>
      </c>
      <c r="AP18" s="288">
        <v>0.67569444444444438</v>
      </c>
      <c r="AQ18" s="288">
        <v>0.6</v>
      </c>
      <c r="AR18" s="288">
        <v>0.6479166666666667</v>
      </c>
      <c r="AS18" s="288">
        <v>0.62569444444444444</v>
      </c>
      <c r="AT18" s="288">
        <v>0.73333333333333339</v>
      </c>
      <c r="AU18" s="288">
        <v>0.74930555555555556</v>
      </c>
      <c r="AV18" s="288">
        <v>0.47222222222222227</v>
      </c>
      <c r="AW18" s="288">
        <v>0.7055555555555556</v>
      </c>
      <c r="AX18" s="288">
        <v>0.71805555555555556</v>
      </c>
      <c r="AY18" s="288">
        <v>0.69374999999999998</v>
      </c>
      <c r="AZ18" s="288">
        <v>0.75902777777777775</v>
      </c>
      <c r="BD18" s="288">
        <v>0.46249999999999997</v>
      </c>
      <c r="BE18" s="288">
        <v>0.61249999999999993</v>
      </c>
      <c r="BF18" s="288">
        <v>0.78749999999999998</v>
      </c>
      <c r="BH18" s="18">
        <f>VLOOKUP(BI18,id!$A:$C,3,0)</f>
        <v>20</v>
      </c>
      <c r="BI18" s="18" t="str">
        <f t="shared" si="10"/>
        <v>Herman-IżyckiLeszek1958</v>
      </c>
      <c r="BJ18" s="9" t="str">
        <f t="shared" si="11"/>
        <v>Herman-Iżycki</v>
      </c>
      <c r="BK18" s="9" t="str">
        <f t="shared" si="12"/>
        <v>Leszek</v>
      </c>
      <c r="BL18" s="9">
        <f t="shared" si="13"/>
        <v>0</v>
      </c>
      <c r="BM18" s="9">
        <f t="shared" si="14"/>
        <v>1958</v>
      </c>
      <c r="BN18" s="9">
        <f t="shared" si="15"/>
        <v>69.394640062189325</v>
      </c>
      <c r="BO18" s="9"/>
      <c r="BP18" s="9">
        <f t="shared" si="16"/>
        <v>0.98872401896160012</v>
      </c>
      <c r="BQ18" s="9">
        <f t="shared" si="17"/>
        <v>1</v>
      </c>
      <c r="BR18" s="9">
        <f t="shared" si="18"/>
        <v>1</v>
      </c>
      <c r="BS18" s="9">
        <f t="shared" si="19"/>
        <v>1</v>
      </c>
    </row>
    <row r="19" spans="1:71">
      <c r="A19" s="287">
        <v>18</v>
      </c>
      <c r="B19" s="287">
        <v>18</v>
      </c>
      <c r="E19" s="287">
        <v>38</v>
      </c>
      <c r="F19" s="287" t="s">
        <v>622</v>
      </c>
      <c r="G19" s="287" t="s">
        <v>293</v>
      </c>
      <c r="H19" s="287">
        <v>1978</v>
      </c>
      <c r="I19" s="287" t="s">
        <v>621</v>
      </c>
      <c r="J19" s="287" t="s">
        <v>620</v>
      </c>
      <c r="K19" s="287">
        <v>283</v>
      </c>
      <c r="L19" s="287">
        <v>10</v>
      </c>
      <c r="M19" s="287">
        <v>23</v>
      </c>
      <c r="N19" s="287">
        <v>6</v>
      </c>
      <c r="O19" s="287">
        <v>284</v>
      </c>
      <c r="P19" s="289">
        <v>0.41714120370370367</v>
      </c>
      <c r="Q19" s="287">
        <v>1</v>
      </c>
      <c r="R19" s="289">
        <v>5.2118055555555542E-2</v>
      </c>
      <c r="S19" s="288">
        <v>0.38055555555555554</v>
      </c>
      <c r="T19" s="288">
        <v>0.38472222222222219</v>
      </c>
      <c r="U19" s="288">
        <v>0.38680555555555557</v>
      </c>
      <c r="V19" s="288">
        <v>0.42222222222222222</v>
      </c>
      <c r="W19" s="288">
        <v>0.41805555555555557</v>
      </c>
      <c r="X19" s="288">
        <v>0.40486111111111112</v>
      </c>
      <c r="Y19" s="288">
        <v>0.40763888888888888</v>
      </c>
      <c r="Z19" s="288">
        <v>0.3923611111111111</v>
      </c>
      <c r="AA19" s="288">
        <v>0.41319444444444442</v>
      </c>
      <c r="AB19" s="288">
        <v>0.3979166666666667</v>
      </c>
      <c r="AC19" s="288">
        <v>0.375</v>
      </c>
      <c r="AD19" s="288">
        <v>0.50972222222222219</v>
      </c>
      <c r="AE19" s="288">
        <v>0.45902777777777781</v>
      </c>
      <c r="AF19" s="288">
        <v>0.4458333333333333</v>
      </c>
      <c r="AJ19" s="288">
        <v>0.64583333333333337</v>
      </c>
      <c r="AK19" s="288">
        <v>0.78888888888888886</v>
      </c>
      <c r="AL19" s="288">
        <v>0.52777777777777779</v>
      </c>
      <c r="AM19" s="288">
        <v>0.375</v>
      </c>
      <c r="AN19" s="288">
        <v>0.57013888888888886</v>
      </c>
      <c r="AO19" s="288">
        <v>0.60555555555555551</v>
      </c>
      <c r="AP19" s="288">
        <v>0.62777777777777777</v>
      </c>
      <c r="AQ19" s="288">
        <v>0.58194444444444449</v>
      </c>
      <c r="AR19" s="288">
        <v>0.59375</v>
      </c>
      <c r="AS19" s="288">
        <v>0.6694444444444444</v>
      </c>
      <c r="AU19" s="288">
        <v>0.71875</v>
      </c>
      <c r="AV19" s="288">
        <v>0.76944444444444438</v>
      </c>
      <c r="AW19" s="288">
        <v>0.69444444444444453</v>
      </c>
      <c r="AX19" s="288">
        <v>0.70416666666666661</v>
      </c>
      <c r="AY19" s="288">
        <v>0.68125000000000002</v>
      </c>
      <c r="AZ19" s="288">
        <v>0.7319444444444444</v>
      </c>
      <c r="BC19" s="288">
        <v>0.74791666666666667</v>
      </c>
      <c r="BD19" s="288">
        <v>0.7583333333333333</v>
      </c>
      <c r="BE19" s="288">
        <v>0.65555555555555556</v>
      </c>
      <c r="BF19" s="288">
        <v>0.79166666666666663</v>
      </c>
      <c r="BH19" s="18">
        <f>VLOOKUP(BI19,id!$A:$C,3,0)</f>
        <v>163</v>
      </c>
      <c r="BI19" s="18" t="str">
        <f t="shared" si="10"/>
        <v>PoździkRadosław1978</v>
      </c>
      <c r="BJ19" s="9" t="str">
        <f t="shared" si="11"/>
        <v>Poździk</v>
      </c>
      <c r="BK19" s="9" t="str">
        <f t="shared" si="12"/>
        <v>Radosław</v>
      </c>
      <c r="BL19" s="9" t="str">
        <f t="shared" si="13"/>
        <v>Barlinecka Grupa Kolarska</v>
      </c>
      <c r="BM19" s="9">
        <f t="shared" si="14"/>
        <v>1978</v>
      </c>
      <c r="BN19" s="9">
        <f t="shared" si="15"/>
        <v>69.150292738026693</v>
      </c>
      <c r="BO19" s="9"/>
      <c r="BP19" s="9">
        <f t="shared" si="16"/>
        <v>0.98917899059404568</v>
      </c>
      <c r="BQ19" s="9">
        <f t="shared" si="17"/>
        <v>1</v>
      </c>
      <c r="BR19" s="9">
        <f t="shared" si="18"/>
        <v>0.99647887323943662</v>
      </c>
      <c r="BS19" s="9">
        <f t="shared" si="19"/>
        <v>1</v>
      </c>
    </row>
    <row r="20" spans="1:71">
      <c r="A20" s="287">
        <v>19</v>
      </c>
      <c r="B20" s="287">
        <v>19</v>
      </c>
      <c r="E20" s="287">
        <v>56</v>
      </c>
      <c r="F20" s="287" t="s">
        <v>484</v>
      </c>
      <c r="G20" s="287" t="s">
        <v>78</v>
      </c>
      <c r="H20" s="287">
        <v>1970</v>
      </c>
      <c r="I20" s="287" t="s">
        <v>1181</v>
      </c>
      <c r="J20" s="287" t="s">
        <v>611</v>
      </c>
      <c r="K20" s="287">
        <v>280</v>
      </c>
      <c r="L20" s="287">
        <v>10</v>
      </c>
      <c r="M20" s="287">
        <v>25</v>
      </c>
      <c r="N20" s="287">
        <v>0</v>
      </c>
      <c r="O20" s="287">
        <v>280</v>
      </c>
      <c r="P20" s="289">
        <v>0.40179398148148149</v>
      </c>
      <c r="Q20" s="287">
        <v>0</v>
      </c>
      <c r="R20" s="289">
        <v>4.7858796296296247E-2</v>
      </c>
      <c r="S20" s="288">
        <v>0.37986111111111115</v>
      </c>
      <c r="T20" s="288">
        <v>0.3840277777777778</v>
      </c>
      <c r="U20" s="288">
        <v>0.38541666666666669</v>
      </c>
      <c r="V20" s="288">
        <v>0.41875000000000001</v>
      </c>
      <c r="W20" s="288">
        <v>0.4152777777777778</v>
      </c>
      <c r="X20" s="288">
        <v>0.3972222222222222</v>
      </c>
      <c r="Y20" s="288">
        <v>0.39930555555555558</v>
      </c>
      <c r="Z20" s="288">
        <v>0.39097222222222222</v>
      </c>
      <c r="AA20" s="288">
        <v>0.41041666666666665</v>
      </c>
      <c r="AB20" s="288">
        <v>0.40486111111111112</v>
      </c>
      <c r="AC20" s="288">
        <v>0.375</v>
      </c>
      <c r="AD20" s="288">
        <v>0.46458333333333335</v>
      </c>
      <c r="AE20" s="288">
        <v>0.4548611111111111</v>
      </c>
      <c r="AF20" s="288">
        <v>0.44375000000000003</v>
      </c>
      <c r="AG20" s="288">
        <v>0.76597222222222217</v>
      </c>
      <c r="AJ20" s="288">
        <v>0.6069444444444444</v>
      </c>
      <c r="AK20" s="288">
        <v>0.4368055555555555</v>
      </c>
      <c r="AL20" s="288">
        <v>0.48680555555555555</v>
      </c>
      <c r="AM20" s="288">
        <v>0.375</v>
      </c>
      <c r="AN20" s="288">
        <v>0.53472222222222221</v>
      </c>
      <c r="AO20" s="288">
        <v>0.6333333333333333</v>
      </c>
      <c r="AP20" s="288">
        <v>0.64652777777777781</v>
      </c>
      <c r="AQ20" s="288">
        <v>0.54652777777777783</v>
      </c>
      <c r="AR20" s="288">
        <v>0.61805555555555558</v>
      </c>
      <c r="AS20" s="288">
        <v>0.59236111111111112</v>
      </c>
      <c r="AT20" s="288">
        <v>0.5756944444444444</v>
      </c>
      <c r="AU20" s="288">
        <v>0.70347222222222217</v>
      </c>
      <c r="AV20" s="288">
        <v>0.52083333333333337</v>
      </c>
      <c r="AW20" s="288">
        <v>0.67222222222222217</v>
      </c>
      <c r="AX20" s="288">
        <v>0.68958333333333333</v>
      </c>
      <c r="AY20" s="288">
        <v>0.66180555555555554</v>
      </c>
      <c r="AZ20" s="288">
        <v>0.71319444444444446</v>
      </c>
      <c r="BC20" s="288">
        <v>0.74791666666666667</v>
      </c>
      <c r="BD20" s="288">
        <v>0.73402777777777783</v>
      </c>
      <c r="BE20" s="288">
        <v>0.56041666666666667</v>
      </c>
      <c r="BF20" s="288">
        <v>0.77638888888888891</v>
      </c>
      <c r="BH20" s="18">
        <f>VLOOKUP(BI20,id!$A:$C,3,0)</f>
        <v>155</v>
      </c>
      <c r="BI20" s="18" t="str">
        <f t="shared" si="10"/>
        <v>WalterMaciej1970</v>
      </c>
      <c r="BJ20" s="9" t="str">
        <f t="shared" si="11"/>
        <v>Walter</v>
      </c>
      <c r="BK20" s="9" t="str">
        <f t="shared" si="12"/>
        <v>Maciej</v>
      </c>
      <c r="BL20" s="9" t="str">
        <f t="shared" si="13"/>
        <v>zwijjakchcesz</v>
      </c>
      <c r="BM20" s="9">
        <f t="shared" si="14"/>
        <v>1970</v>
      </c>
      <c r="BN20" s="9">
        <f t="shared" si="15"/>
        <v>68.417250765538782</v>
      </c>
      <c r="BO20" s="9"/>
      <c r="BP20" s="9">
        <f t="shared" si="16"/>
        <v>1.0381967449229439</v>
      </c>
      <c r="BQ20" s="9">
        <f t="shared" si="17"/>
        <v>0.89743589743589747</v>
      </c>
      <c r="BR20" s="9">
        <f t="shared" si="18"/>
        <v>0.98939929328621912</v>
      </c>
      <c r="BS20" s="9">
        <f t="shared" si="19"/>
        <v>0.97858980617170088</v>
      </c>
    </row>
    <row r="21" spans="1:71">
      <c r="A21" s="287">
        <v>20</v>
      </c>
      <c r="B21" s="287">
        <v>20</v>
      </c>
      <c r="E21" s="287">
        <v>10</v>
      </c>
      <c r="F21" s="287" t="s">
        <v>1180</v>
      </c>
      <c r="G21" s="287" t="s">
        <v>67</v>
      </c>
      <c r="H21" s="287">
        <v>1978</v>
      </c>
      <c r="I21" s="287" t="s">
        <v>289</v>
      </c>
      <c r="J21" s="287" t="s">
        <v>1179</v>
      </c>
      <c r="K21" s="287">
        <v>274</v>
      </c>
      <c r="L21" s="287">
        <v>10</v>
      </c>
      <c r="M21" s="287">
        <v>22</v>
      </c>
      <c r="N21" s="287">
        <v>6</v>
      </c>
      <c r="O21" s="287">
        <v>274</v>
      </c>
      <c r="P21" s="289">
        <v>0.40770833333333334</v>
      </c>
      <c r="Q21" s="287">
        <v>0</v>
      </c>
      <c r="R21" s="289">
        <v>5.7256944444444458E-2</v>
      </c>
      <c r="S21" s="288">
        <v>0.38194444444444442</v>
      </c>
      <c r="T21" s="288">
        <v>0.38750000000000001</v>
      </c>
      <c r="U21" s="288">
        <v>0.39027777777777778</v>
      </c>
      <c r="V21" s="288">
        <v>0.42708333333333331</v>
      </c>
      <c r="W21" s="288">
        <v>0.42291666666666666</v>
      </c>
      <c r="X21" s="288">
        <v>0.40069444444444446</v>
      </c>
      <c r="Y21" s="288">
        <v>0.40347222222222223</v>
      </c>
      <c r="Z21" s="288">
        <v>0.39513888888888887</v>
      </c>
      <c r="AA21" s="288">
        <v>0.41597222222222219</v>
      </c>
      <c r="AB21" s="288">
        <v>0.40972222222222227</v>
      </c>
      <c r="AC21" s="288">
        <v>0.62708333333333333</v>
      </c>
      <c r="AD21" s="288">
        <v>0.5854166666666667</v>
      </c>
      <c r="AE21" s="288">
        <v>0.52013888888888882</v>
      </c>
      <c r="AF21" s="288">
        <v>0.50138888888888888</v>
      </c>
      <c r="AG21" s="288">
        <v>0.4916666666666667</v>
      </c>
      <c r="AH21" s="288">
        <v>0.48055555555555557</v>
      </c>
      <c r="AI21" s="288">
        <v>0.4680555555555555</v>
      </c>
      <c r="AJ21" s="288">
        <v>0.68472222222222223</v>
      </c>
      <c r="AK21" s="288">
        <v>0.45208333333333334</v>
      </c>
      <c r="AL21" s="288">
        <v>0.61111111111111105</v>
      </c>
      <c r="AM21" s="288">
        <v>0.59861111111111109</v>
      </c>
      <c r="AN21" s="288">
        <v>0.64166666666666672</v>
      </c>
      <c r="AQ21" s="288">
        <v>0.65347222222222223</v>
      </c>
      <c r="AR21" s="288">
        <v>0.67361111111111116</v>
      </c>
      <c r="AS21" s="288">
        <v>0.6958333333333333</v>
      </c>
      <c r="AT21" s="288">
        <v>0.74722222222222223</v>
      </c>
      <c r="AU21" s="288">
        <v>0.76111111111111107</v>
      </c>
      <c r="AV21" s="288">
        <v>0.77361111111111114</v>
      </c>
      <c r="AW21" s="288">
        <v>0.72083333333333333</v>
      </c>
      <c r="AX21" s="288">
        <v>0.73125000000000007</v>
      </c>
      <c r="AY21" s="288">
        <v>0.70833333333333337</v>
      </c>
      <c r="BE21" s="288">
        <v>0.66527777777777775</v>
      </c>
      <c r="BF21" s="288">
        <v>0.78263888888888899</v>
      </c>
      <c r="BH21" s="18">
        <f>VLOOKUP(BI21,id!$A:$C,3,0)</f>
        <v>421</v>
      </c>
      <c r="BI21" s="18" t="str">
        <f t="shared" si="10"/>
        <v>RychlikMichał1978</v>
      </c>
      <c r="BJ21" s="9" t="str">
        <f t="shared" si="11"/>
        <v>Rychlik</v>
      </c>
      <c r="BK21" s="9" t="str">
        <f t="shared" si="12"/>
        <v>Michał</v>
      </c>
      <c r="BL21" s="9" t="str">
        <f t="shared" si="13"/>
        <v>OrientAkcja</v>
      </c>
      <c r="BM21" s="9">
        <f t="shared" si="14"/>
        <v>1978</v>
      </c>
      <c r="BN21" s="9">
        <f t="shared" si="15"/>
        <v>66.951166820562946</v>
      </c>
      <c r="BO21" s="9"/>
      <c r="BP21" s="9">
        <f t="shared" si="16"/>
        <v>0.98549366944870265</v>
      </c>
      <c r="BQ21" s="9">
        <f t="shared" si="17"/>
        <v>1.0857142857142856</v>
      </c>
      <c r="BR21" s="9">
        <f t="shared" si="18"/>
        <v>0.97857142857142854</v>
      </c>
      <c r="BS21" s="9">
        <f t="shared" si="19"/>
        <v>1.0165836263826273</v>
      </c>
    </row>
    <row r="22" spans="1:71">
      <c r="A22" s="287">
        <v>22</v>
      </c>
      <c r="B22" s="287">
        <v>21</v>
      </c>
      <c r="E22" s="287">
        <v>19</v>
      </c>
      <c r="F22" s="287" t="s">
        <v>70</v>
      </c>
      <c r="G22" s="287" t="s">
        <v>71</v>
      </c>
      <c r="H22" s="287">
        <v>1981</v>
      </c>
      <c r="I22" s="287" t="s">
        <v>578</v>
      </c>
      <c r="K22" s="287">
        <v>270</v>
      </c>
      <c r="L22" s="287">
        <v>10</v>
      </c>
      <c r="M22" s="287">
        <v>24</v>
      </c>
      <c r="N22" s="287">
        <v>0</v>
      </c>
      <c r="O22" s="287">
        <v>270</v>
      </c>
      <c r="P22" s="289">
        <v>0.41305555555555556</v>
      </c>
      <c r="Q22" s="287">
        <v>0</v>
      </c>
      <c r="R22" s="289">
        <v>5.7002314814814825E-2</v>
      </c>
      <c r="S22" s="288">
        <v>0.37986111111111115</v>
      </c>
      <c r="T22" s="288">
        <v>0.38541666666666669</v>
      </c>
      <c r="U22" s="288">
        <v>0.38750000000000001</v>
      </c>
      <c r="V22" s="288">
        <v>0.42708333333333331</v>
      </c>
      <c r="W22" s="288">
        <v>0.42222222222222222</v>
      </c>
      <c r="X22" s="288">
        <v>0.40138888888888885</v>
      </c>
      <c r="Y22" s="288">
        <v>0.40416666666666662</v>
      </c>
      <c r="Z22" s="288">
        <v>0.3923611111111111</v>
      </c>
      <c r="AA22" s="288">
        <v>0.41736111111111113</v>
      </c>
      <c r="AB22" s="288">
        <v>0.41111111111111115</v>
      </c>
      <c r="AC22" s="288">
        <v>0.375</v>
      </c>
      <c r="AF22" s="288">
        <v>0.78333333333333333</v>
      </c>
      <c r="AG22" s="288">
        <v>0.77430555555555547</v>
      </c>
      <c r="AI22" s="288">
        <v>0.75902777777777775</v>
      </c>
      <c r="AJ22" s="288">
        <v>0.52638888888888891</v>
      </c>
      <c r="AK22" s="288">
        <v>0.44513888888888892</v>
      </c>
      <c r="AM22" s="288">
        <v>0.375</v>
      </c>
      <c r="AN22" s="288">
        <v>0.375</v>
      </c>
      <c r="AO22" s="288">
        <v>0.56805555555555554</v>
      </c>
      <c r="AP22" s="288">
        <v>0.54513888888888895</v>
      </c>
      <c r="AQ22" s="288">
        <v>0.50416666666666665</v>
      </c>
      <c r="AR22" s="288">
        <v>0.51874999999999993</v>
      </c>
      <c r="AS22" s="288">
        <v>0.60277777777777775</v>
      </c>
      <c r="AT22" s="288">
        <v>0.66111111111111109</v>
      </c>
      <c r="AU22" s="288">
        <v>0.68125000000000002</v>
      </c>
      <c r="AV22" s="288">
        <v>0.4513888888888889</v>
      </c>
      <c r="AW22" s="288">
        <v>0.62986111111111109</v>
      </c>
      <c r="AX22" s="288">
        <v>0.63958333333333328</v>
      </c>
      <c r="AY22" s="288">
        <v>0.6166666666666667</v>
      </c>
      <c r="AZ22" s="288">
        <v>0.69236111111111109</v>
      </c>
      <c r="BA22" s="288">
        <v>0.71319444444444446</v>
      </c>
      <c r="BC22" s="288">
        <v>0.73125000000000007</v>
      </c>
      <c r="BD22" s="288">
        <v>0.7416666666666667</v>
      </c>
      <c r="BE22" s="288">
        <v>0.58263888888888882</v>
      </c>
      <c r="BF22" s="288">
        <v>0.78749999999999998</v>
      </c>
      <c r="BH22" s="18">
        <f>VLOOKUP(BI22,id!$A:$C,3,0)</f>
        <v>44</v>
      </c>
      <c r="BI22" s="18" t="str">
        <f t="shared" si="10"/>
        <v>WronaŁukasz1981</v>
      </c>
      <c r="BJ22" s="9" t="str">
        <f t="shared" si="11"/>
        <v>Wrona</v>
      </c>
      <c r="BK22" s="9" t="str">
        <f t="shared" si="12"/>
        <v>Łukasz</v>
      </c>
      <c r="BL22" s="9">
        <f t="shared" si="13"/>
        <v>0</v>
      </c>
      <c r="BM22" s="9">
        <f t="shared" si="14"/>
        <v>1981</v>
      </c>
      <c r="BN22" s="9">
        <f t="shared" ref="BN22:BN42" si="20">BN21*IF(BR22&lt;1,BR22,IF(BS22&lt;1,BS22,IF(BQ22&lt;1,BQ22,IF(BP22&lt;1,BP22,1))))</f>
        <v>65.973777523912389</v>
      </c>
      <c r="BO22" s="9"/>
      <c r="BP22" s="9">
        <f t="shared" ref="BP22:BP42" si="21">P21/P22</f>
        <v>0.98705447209145936</v>
      </c>
      <c r="BQ22" s="9">
        <f t="shared" ref="BQ22:BQ42" si="22">SUM(L22:N22)/SUM(L21:N21)</f>
        <v>0.89473684210526316</v>
      </c>
      <c r="BR22" s="9">
        <f t="shared" ref="BR22:BR42" si="23">K22/K21</f>
        <v>0.98540145985401462</v>
      </c>
      <c r="BS22" s="9">
        <f t="shared" ref="BS22:BS42" si="24">BQ22^0.2</f>
        <v>0.97800047132303236</v>
      </c>
    </row>
    <row r="23" spans="1:71">
      <c r="A23" s="287">
        <v>23</v>
      </c>
      <c r="B23" s="287">
        <v>22</v>
      </c>
      <c r="E23" s="287">
        <v>8</v>
      </c>
      <c r="F23" s="287" t="s">
        <v>102</v>
      </c>
      <c r="G23" s="287" t="s">
        <v>38</v>
      </c>
      <c r="H23" s="287">
        <v>1978</v>
      </c>
      <c r="I23" s="287" t="s">
        <v>451</v>
      </c>
      <c r="J23" s="287" t="s">
        <v>189</v>
      </c>
      <c r="K23" s="287">
        <v>262</v>
      </c>
      <c r="L23" s="287">
        <v>10</v>
      </c>
      <c r="M23" s="287">
        <v>24</v>
      </c>
      <c r="N23" s="287">
        <v>0</v>
      </c>
      <c r="O23" s="287">
        <v>270</v>
      </c>
      <c r="P23" s="289">
        <v>0.42222222222222222</v>
      </c>
      <c r="Q23" s="287">
        <v>8</v>
      </c>
      <c r="R23" s="289">
        <v>5.8194444444444438E-2</v>
      </c>
      <c r="S23" s="288">
        <v>0.38055555555555554</v>
      </c>
      <c r="T23" s="288">
        <v>0.38680555555555557</v>
      </c>
      <c r="U23" s="288">
        <v>0.3888888888888889</v>
      </c>
      <c r="V23" s="288">
        <v>0.42777777777777781</v>
      </c>
      <c r="W23" s="288">
        <v>0.42222222222222222</v>
      </c>
      <c r="X23" s="288">
        <v>0.40138888888888885</v>
      </c>
      <c r="Y23" s="288">
        <v>0.3979166666666667</v>
      </c>
      <c r="Z23" s="288">
        <v>0.39374999999999999</v>
      </c>
      <c r="AA23" s="288">
        <v>0.41597222222222219</v>
      </c>
      <c r="AB23" s="288">
        <v>0.4069444444444445</v>
      </c>
      <c r="AC23" s="288">
        <v>0.77986111111111101</v>
      </c>
      <c r="AF23" s="288">
        <v>0.45624999999999999</v>
      </c>
      <c r="AG23" s="288">
        <v>0.46597222222222223</v>
      </c>
      <c r="AH23" s="288">
        <v>0.48125000000000001</v>
      </c>
      <c r="AI23" s="288">
        <v>0.49444444444444446</v>
      </c>
      <c r="AJ23" s="288">
        <v>0.68958333333333333</v>
      </c>
      <c r="AK23" s="288">
        <v>0.44861111111111113</v>
      </c>
      <c r="AM23" s="288">
        <v>0.76736111111111116</v>
      </c>
      <c r="AN23" s="288">
        <v>0.75</v>
      </c>
      <c r="AQ23" s="288">
        <v>0.73749999999999993</v>
      </c>
      <c r="AR23" s="288">
        <v>0.69791666666666663</v>
      </c>
      <c r="AS23" s="288">
        <v>0.67847222222222225</v>
      </c>
      <c r="AT23" s="288">
        <v>0.71597222222222223</v>
      </c>
      <c r="AU23" s="288">
        <v>0.62222222222222223</v>
      </c>
      <c r="AV23" s="288">
        <v>0.7895833333333333</v>
      </c>
      <c r="AW23" s="288">
        <v>0.65208333333333335</v>
      </c>
      <c r="AX23" s="288">
        <v>0.64166666666666672</v>
      </c>
      <c r="AY23" s="288">
        <v>0.66249999999999998</v>
      </c>
      <c r="AZ23" s="288">
        <v>0.61041666666666672</v>
      </c>
      <c r="BA23" s="288">
        <v>0.5541666666666667</v>
      </c>
      <c r="BB23" s="288">
        <v>0.52569444444444446</v>
      </c>
      <c r="BC23" s="288">
        <v>0.52569444444444446</v>
      </c>
      <c r="BD23" s="288">
        <v>0.59027777777777779</v>
      </c>
      <c r="BE23" s="288">
        <v>0.7055555555555556</v>
      </c>
      <c r="BF23" s="288">
        <v>0.79722222222222217</v>
      </c>
      <c r="BH23" s="18">
        <f>VLOOKUP(BI23,id!$A:$C,3,0)</f>
        <v>28</v>
      </c>
      <c r="BI23" s="18" t="str">
        <f t="shared" si="10"/>
        <v>SadowskiMarek1978</v>
      </c>
      <c r="BJ23" s="9" t="str">
        <f t="shared" si="11"/>
        <v>Sadowski</v>
      </c>
      <c r="BK23" s="9" t="str">
        <f t="shared" si="12"/>
        <v>Marek</v>
      </c>
      <c r="BL23" s="9" t="str">
        <f t="shared" si="13"/>
        <v>GR3miasto</v>
      </c>
      <c r="BM23" s="9">
        <f t="shared" si="14"/>
        <v>1978</v>
      </c>
      <c r="BN23" s="9">
        <f t="shared" si="20"/>
        <v>64.018998930611275</v>
      </c>
      <c r="BO23" s="9"/>
      <c r="BP23" s="9">
        <f t="shared" si="21"/>
        <v>0.9782894736842106</v>
      </c>
      <c r="BQ23" s="9">
        <f t="shared" si="22"/>
        <v>1</v>
      </c>
      <c r="BR23" s="9">
        <f t="shared" si="23"/>
        <v>0.97037037037037033</v>
      </c>
      <c r="BS23" s="9">
        <f t="shared" si="24"/>
        <v>1</v>
      </c>
    </row>
    <row r="24" spans="1:71">
      <c r="A24" s="287">
        <v>24</v>
      </c>
      <c r="B24" s="287">
        <v>23</v>
      </c>
      <c r="E24" s="287">
        <v>29</v>
      </c>
      <c r="F24" s="287" t="s">
        <v>110</v>
      </c>
      <c r="G24" s="287" t="s">
        <v>55</v>
      </c>
      <c r="H24" s="287">
        <v>1978</v>
      </c>
      <c r="I24" s="287" t="s">
        <v>1178</v>
      </c>
      <c r="K24" s="287">
        <v>261</v>
      </c>
      <c r="L24" s="287">
        <v>10</v>
      </c>
      <c r="M24" s="287">
        <v>24</v>
      </c>
      <c r="N24" s="287">
        <v>0</v>
      </c>
      <c r="O24" s="287">
        <v>270</v>
      </c>
      <c r="P24" s="289">
        <v>0.42228009259259264</v>
      </c>
      <c r="Q24" s="287">
        <v>9</v>
      </c>
      <c r="R24" s="289">
        <v>5.8124999999999982E-2</v>
      </c>
      <c r="S24" s="288">
        <v>0.37986111111111115</v>
      </c>
      <c r="T24" s="288">
        <v>0.38680555555555557</v>
      </c>
      <c r="U24" s="288">
        <v>0.3888888888888889</v>
      </c>
      <c r="V24" s="288">
        <v>0.42777777777777781</v>
      </c>
      <c r="W24" s="288">
        <v>0.42222222222222222</v>
      </c>
      <c r="X24" s="288">
        <v>0.40138888888888885</v>
      </c>
      <c r="Y24" s="288">
        <v>0.3979166666666667</v>
      </c>
      <c r="Z24" s="288">
        <v>0.39374999999999999</v>
      </c>
      <c r="AA24" s="288">
        <v>0.41597222222222219</v>
      </c>
      <c r="AB24" s="288">
        <v>0.4069444444444445</v>
      </c>
      <c r="AC24" s="288">
        <v>0.77986111111111101</v>
      </c>
      <c r="AF24" s="288">
        <v>0.45624999999999999</v>
      </c>
      <c r="AG24" s="288">
        <v>0.46597222222222223</v>
      </c>
      <c r="AH24" s="288">
        <v>0.48125000000000001</v>
      </c>
      <c r="AI24" s="288">
        <v>0.49444444444444446</v>
      </c>
      <c r="AJ24" s="288">
        <v>0.68958333333333333</v>
      </c>
      <c r="AK24" s="288">
        <v>0.44861111111111113</v>
      </c>
      <c r="AM24" s="288">
        <v>0.76666666666666661</v>
      </c>
      <c r="AN24" s="288">
        <v>0.75</v>
      </c>
      <c r="AQ24" s="288">
        <v>0.73749999999999993</v>
      </c>
      <c r="AR24" s="288">
        <v>0.69791666666666663</v>
      </c>
      <c r="AS24" s="288">
        <v>0.67847222222222225</v>
      </c>
      <c r="AT24" s="288">
        <v>0.71458333333333324</v>
      </c>
      <c r="AU24" s="288">
        <v>0.62222222222222223</v>
      </c>
      <c r="AV24" s="288">
        <v>0.78888888888888886</v>
      </c>
      <c r="AW24" s="288">
        <v>0.65208333333333335</v>
      </c>
      <c r="AX24" s="288">
        <v>0.64166666666666672</v>
      </c>
      <c r="AY24" s="288">
        <v>0.66249999999999998</v>
      </c>
      <c r="AZ24" s="288">
        <v>0.61041666666666672</v>
      </c>
      <c r="BA24" s="288">
        <v>0.5541666666666667</v>
      </c>
      <c r="BB24" s="288">
        <v>0.52500000000000002</v>
      </c>
      <c r="BC24" s="288">
        <v>0.52500000000000002</v>
      </c>
      <c r="BD24" s="288">
        <v>0.58958333333333335</v>
      </c>
      <c r="BE24" s="288">
        <v>0.7055555555555556</v>
      </c>
      <c r="BF24" s="288">
        <v>0.79722222222222217</v>
      </c>
      <c r="BH24" s="18">
        <f>VLOOKUP(BI24,id!$A:$C,3,0)</f>
        <v>29</v>
      </c>
      <c r="BI24" s="18" t="str">
        <f t="shared" si="10"/>
        <v>ProcekTomasz1978</v>
      </c>
      <c r="BJ24" s="9" t="str">
        <f t="shared" si="11"/>
        <v>Procek</v>
      </c>
      <c r="BK24" s="9" t="str">
        <f t="shared" si="12"/>
        <v>Tomasz</v>
      </c>
      <c r="BL24" s="9">
        <f t="shared" si="13"/>
        <v>0</v>
      </c>
      <c r="BM24" s="9">
        <f t="shared" si="14"/>
        <v>1978</v>
      </c>
      <c r="BN24" s="9">
        <f t="shared" si="20"/>
        <v>63.774651606448643</v>
      </c>
      <c r="BO24" s="9"/>
      <c r="BP24" s="9">
        <f t="shared" si="21"/>
        <v>0.99986295737974495</v>
      </c>
      <c r="BQ24" s="9">
        <f t="shared" si="22"/>
        <v>1</v>
      </c>
      <c r="BR24" s="9">
        <f t="shared" si="23"/>
        <v>0.99618320610687028</v>
      </c>
      <c r="BS24" s="9">
        <f t="shared" si="24"/>
        <v>1</v>
      </c>
    </row>
    <row r="25" spans="1:71">
      <c r="A25" s="287">
        <v>25</v>
      </c>
      <c r="B25" s="287">
        <v>24</v>
      </c>
      <c r="D25" s="287">
        <v>3</v>
      </c>
      <c r="E25" s="287">
        <v>42</v>
      </c>
      <c r="F25" s="287" t="s">
        <v>33</v>
      </c>
      <c r="G25" s="287" t="s">
        <v>30</v>
      </c>
      <c r="H25" s="287">
        <v>1965</v>
      </c>
      <c r="I25" s="287" t="s">
        <v>307</v>
      </c>
      <c r="K25" s="287">
        <v>260</v>
      </c>
      <c r="L25" s="287">
        <v>10</v>
      </c>
      <c r="M25" s="287">
        <v>21</v>
      </c>
      <c r="N25" s="287">
        <v>5</v>
      </c>
      <c r="O25" s="287">
        <v>260</v>
      </c>
      <c r="P25" s="289">
        <v>0.40112268518518518</v>
      </c>
      <c r="Q25" s="287">
        <v>0</v>
      </c>
      <c r="R25" s="289">
        <v>6.1562499999999964E-2</v>
      </c>
      <c r="S25" s="288">
        <v>0.43055555555555558</v>
      </c>
      <c r="T25" s="288">
        <v>0.42430555555555555</v>
      </c>
      <c r="U25" s="288">
        <v>0.42152777777777778</v>
      </c>
      <c r="V25" s="288">
        <v>0.37916666666666665</v>
      </c>
      <c r="W25" s="288">
        <v>0.38263888888888892</v>
      </c>
      <c r="X25" s="288">
        <v>0.39305555555555555</v>
      </c>
      <c r="Y25" s="288">
        <v>0.3972222222222222</v>
      </c>
      <c r="Z25" s="288">
        <v>0.41597222222222219</v>
      </c>
      <c r="AA25" s="288">
        <v>0.38819444444444445</v>
      </c>
      <c r="AB25" s="288">
        <v>0.40902777777777777</v>
      </c>
      <c r="AC25" s="288">
        <v>0.45416666666666666</v>
      </c>
      <c r="AD25" s="288">
        <v>0.6958333333333333</v>
      </c>
      <c r="AE25" s="288">
        <v>0.75555555555555554</v>
      </c>
      <c r="AF25" s="288">
        <v>0.77013888888888893</v>
      </c>
      <c r="AJ25" s="288">
        <v>0.57222222222222219</v>
      </c>
      <c r="AK25" s="288">
        <v>0.44444444444444442</v>
      </c>
      <c r="AL25" s="288">
        <v>0.67569444444444438</v>
      </c>
      <c r="AM25" s="288">
        <v>0.66180555555555554</v>
      </c>
      <c r="AN25" s="288">
        <v>0.64374999999999993</v>
      </c>
      <c r="AQ25" s="288">
        <v>0.62708333333333333</v>
      </c>
      <c r="AR25" s="288">
        <v>0.60972222222222217</v>
      </c>
      <c r="AS25" s="288">
        <v>0.58263888888888882</v>
      </c>
      <c r="AU25" s="288">
        <v>0.51180555555555551</v>
      </c>
      <c r="AV25" s="288">
        <v>0.46458333333333335</v>
      </c>
      <c r="AW25" s="288">
        <v>0.54097222222222219</v>
      </c>
      <c r="AX25" s="288">
        <v>0.52708333333333335</v>
      </c>
      <c r="AY25" s="288">
        <v>0.55763888888888891</v>
      </c>
      <c r="AZ25" s="288">
        <v>0.50138888888888888</v>
      </c>
      <c r="BC25" s="288">
        <v>0.4861111111111111</v>
      </c>
      <c r="BD25" s="288">
        <v>0.47569444444444442</v>
      </c>
      <c r="BE25" s="288">
        <v>0.60069444444444442</v>
      </c>
      <c r="BF25" s="288">
        <v>0.77569444444444446</v>
      </c>
      <c r="BH25" s="18">
        <f>VLOOKUP(BI25,id!$A:$C,3,0)</f>
        <v>37</v>
      </c>
      <c r="BI25" s="18" t="str">
        <f t="shared" si="10"/>
        <v>SmejdaAndrzej1965</v>
      </c>
      <c r="BJ25" s="9" t="str">
        <f t="shared" si="11"/>
        <v>Smejda</v>
      </c>
      <c r="BK25" s="9" t="str">
        <f t="shared" si="12"/>
        <v>Andrzej</v>
      </c>
      <c r="BL25" s="9">
        <f t="shared" si="13"/>
        <v>0</v>
      </c>
      <c r="BM25" s="9">
        <f t="shared" si="14"/>
        <v>1965</v>
      </c>
      <c r="BN25" s="9">
        <f t="shared" si="20"/>
        <v>63.530304282286004</v>
      </c>
      <c r="BO25" s="9"/>
      <c r="BP25" s="9">
        <f t="shared" si="21"/>
        <v>1.0527454771041926</v>
      </c>
      <c r="BQ25" s="9">
        <f t="shared" si="22"/>
        <v>1.0588235294117647</v>
      </c>
      <c r="BR25" s="9">
        <f t="shared" si="23"/>
        <v>0.99616858237547889</v>
      </c>
      <c r="BS25" s="9">
        <f t="shared" si="24"/>
        <v>1.0114972741551362</v>
      </c>
    </row>
    <row r="26" spans="1:71">
      <c r="A26" s="287">
        <v>27</v>
      </c>
      <c r="B26" s="287">
        <v>25</v>
      </c>
      <c r="E26" s="287">
        <v>2</v>
      </c>
      <c r="F26" s="287" t="s">
        <v>95</v>
      </c>
      <c r="G26" s="287" t="s">
        <v>23</v>
      </c>
      <c r="H26" s="287">
        <v>1974</v>
      </c>
      <c r="I26" s="287" t="s">
        <v>883</v>
      </c>
      <c r="J26" s="287" t="s">
        <v>227</v>
      </c>
      <c r="K26" s="287">
        <v>254</v>
      </c>
      <c r="L26" s="287">
        <v>10</v>
      </c>
      <c r="M26" s="287">
        <v>20</v>
      </c>
      <c r="N26" s="287">
        <v>6</v>
      </c>
      <c r="O26" s="287">
        <v>254</v>
      </c>
      <c r="P26" s="289">
        <v>0.40778935185185183</v>
      </c>
      <c r="Q26" s="287">
        <v>0</v>
      </c>
      <c r="R26" s="289">
        <v>5.8726851851851836E-2</v>
      </c>
      <c r="S26" s="288">
        <v>0.4284722222222222</v>
      </c>
      <c r="T26" s="288">
        <v>0.4236111111111111</v>
      </c>
      <c r="U26" s="288">
        <v>0.42083333333333334</v>
      </c>
      <c r="V26" s="288">
        <v>0.3833333333333333</v>
      </c>
      <c r="W26" s="288">
        <v>0.38750000000000001</v>
      </c>
      <c r="X26" s="288">
        <v>0.39999999999999997</v>
      </c>
      <c r="Y26" s="288">
        <v>0.41041666666666665</v>
      </c>
      <c r="Z26" s="288">
        <v>0.4152777777777778</v>
      </c>
      <c r="AA26" s="288">
        <v>0.39513888888888887</v>
      </c>
      <c r="AB26" s="288">
        <v>0.40486111111111112</v>
      </c>
      <c r="AC26" s="288">
        <v>0.375</v>
      </c>
      <c r="AD26" s="288">
        <v>0.55972222222222223</v>
      </c>
      <c r="AE26" s="288">
        <v>0.50486111111111109</v>
      </c>
      <c r="AF26" s="288">
        <v>0.48888888888888887</v>
      </c>
      <c r="AJ26" s="288">
        <v>0.66111111111111109</v>
      </c>
      <c r="AK26" s="288">
        <v>0.48125000000000001</v>
      </c>
      <c r="AL26" s="288">
        <v>0.58263888888888882</v>
      </c>
      <c r="AM26" s="288">
        <v>0.59861111111111109</v>
      </c>
      <c r="AN26" s="288">
        <v>0.61458333333333337</v>
      </c>
      <c r="AO26" s="288">
        <v>0.67361111111111116</v>
      </c>
      <c r="AP26" s="288">
        <v>0.69444444444444453</v>
      </c>
      <c r="AQ26" s="288">
        <v>0.63263888888888886</v>
      </c>
      <c r="AR26" s="288">
        <v>0.65277777777777779</v>
      </c>
      <c r="AT26" s="288">
        <v>0.75069444444444444</v>
      </c>
      <c r="AU26" s="288">
        <v>0.76944444444444438</v>
      </c>
      <c r="AV26" s="288">
        <v>0.47083333333333338</v>
      </c>
      <c r="AW26" s="288">
        <v>0.72569444444444453</v>
      </c>
      <c r="AX26" s="288">
        <v>0.73472222222222217</v>
      </c>
      <c r="AY26" s="288">
        <v>0.71111111111111114</v>
      </c>
      <c r="BE26" s="288">
        <v>0.75902777777777775</v>
      </c>
      <c r="BF26" s="288">
        <v>0.78263888888888899</v>
      </c>
      <c r="BH26" s="18">
        <f>VLOOKUP(BI26,id!$A:$C,3,0)</f>
        <v>42</v>
      </c>
      <c r="BI26" s="18" t="str">
        <f t="shared" si="10"/>
        <v>RygalskiGrzegorz1974</v>
      </c>
      <c r="BJ26" s="9" t="str">
        <f t="shared" si="11"/>
        <v>Rygalski</v>
      </c>
      <c r="BK26" s="9" t="str">
        <f t="shared" si="12"/>
        <v>Grzegorz</v>
      </c>
      <c r="BL26" s="9" t="str">
        <f t="shared" si="13"/>
        <v>Welocypedy</v>
      </c>
      <c r="BM26" s="9">
        <f t="shared" si="14"/>
        <v>1974</v>
      </c>
      <c r="BN26" s="9">
        <f t="shared" si="20"/>
        <v>62.064220337310168</v>
      </c>
      <c r="BO26" s="9"/>
      <c r="BP26" s="9">
        <f t="shared" si="21"/>
        <v>0.98365169017682286</v>
      </c>
      <c r="BQ26" s="9">
        <f t="shared" si="22"/>
        <v>1</v>
      </c>
      <c r="BR26" s="9">
        <f t="shared" si="23"/>
        <v>0.97692307692307689</v>
      </c>
      <c r="BS26" s="9">
        <f t="shared" si="24"/>
        <v>1</v>
      </c>
    </row>
    <row r="27" spans="1:71">
      <c r="A27" s="287">
        <v>29</v>
      </c>
      <c r="B27" s="287">
        <v>26</v>
      </c>
      <c r="E27" s="287">
        <v>9</v>
      </c>
      <c r="F27" s="287" t="s">
        <v>93</v>
      </c>
      <c r="G27" s="287" t="s">
        <v>55</v>
      </c>
      <c r="H27" s="287">
        <v>1982</v>
      </c>
      <c r="I27" s="287" t="s">
        <v>1177</v>
      </c>
      <c r="J27" s="287" t="s">
        <v>227</v>
      </c>
      <c r="K27" s="287">
        <v>254</v>
      </c>
      <c r="L27" s="287">
        <v>10</v>
      </c>
      <c r="M27" s="287">
        <v>20</v>
      </c>
      <c r="N27" s="287">
        <v>6</v>
      </c>
      <c r="O27" s="287">
        <v>254</v>
      </c>
      <c r="P27" s="289">
        <v>0.41037037037037033</v>
      </c>
      <c r="Q27" s="287">
        <v>0</v>
      </c>
      <c r="R27" s="289">
        <v>5.866898148148153E-2</v>
      </c>
      <c r="S27" s="288">
        <v>0.4284722222222222</v>
      </c>
      <c r="T27" s="288">
        <v>0.4236111111111111</v>
      </c>
      <c r="U27" s="288">
        <v>0.42083333333333334</v>
      </c>
      <c r="V27" s="288">
        <v>0.3833333333333333</v>
      </c>
      <c r="W27" s="288">
        <v>0.38750000000000001</v>
      </c>
      <c r="X27" s="288">
        <v>0.39999999999999997</v>
      </c>
      <c r="Y27" s="288">
        <v>0.41041666666666665</v>
      </c>
      <c r="Z27" s="288">
        <v>0.4152777777777778</v>
      </c>
      <c r="AA27" s="288">
        <v>0.39513888888888887</v>
      </c>
      <c r="AB27" s="288">
        <v>0.40486111111111112</v>
      </c>
      <c r="AC27" s="288">
        <v>0.375</v>
      </c>
      <c r="AD27" s="288">
        <v>0.55972222222222223</v>
      </c>
      <c r="AE27" s="288">
        <v>0.50486111111111109</v>
      </c>
      <c r="AF27" s="288">
        <v>0.48888888888888887</v>
      </c>
      <c r="AJ27" s="288">
        <v>0.66111111111111109</v>
      </c>
      <c r="AK27" s="288">
        <v>0.48125000000000001</v>
      </c>
      <c r="AL27" s="288">
        <v>0.58263888888888882</v>
      </c>
      <c r="AM27" s="288">
        <v>0.59791666666666665</v>
      </c>
      <c r="AN27" s="288">
        <v>0.61527777777777781</v>
      </c>
      <c r="AO27" s="288">
        <v>0.67361111111111116</v>
      </c>
      <c r="AP27" s="288">
        <v>0.69305555555555554</v>
      </c>
      <c r="AQ27" s="288">
        <v>0.63194444444444442</v>
      </c>
      <c r="AR27" s="288">
        <v>0.65277777777777779</v>
      </c>
      <c r="AT27" s="288">
        <v>0.75069444444444444</v>
      </c>
      <c r="AU27" s="288">
        <v>0.76944444444444438</v>
      </c>
      <c r="AV27" s="288">
        <v>0.47083333333333338</v>
      </c>
      <c r="AW27" s="288">
        <v>0.72499999999999998</v>
      </c>
      <c r="AX27" s="288">
        <v>0.73472222222222217</v>
      </c>
      <c r="AY27" s="288">
        <v>0.71111111111111114</v>
      </c>
      <c r="BE27" s="288">
        <v>0.75902777777777775</v>
      </c>
      <c r="BF27" s="288">
        <v>0.78472222222222221</v>
      </c>
      <c r="BH27" s="18">
        <f>VLOOKUP(BI27,id!$A:$C,3,0)</f>
        <v>40</v>
      </c>
      <c r="BI27" s="18" t="str">
        <f t="shared" si="10"/>
        <v>StefańskiTomasz1982</v>
      </c>
      <c r="BJ27" s="9" t="str">
        <f t="shared" si="11"/>
        <v>Stefański</v>
      </c>
      <c r="BK27" s="9" t="str">
        <f t="shared" si="12"/>
        <v>Tomasz</v>
      </c>
      <c r="BL27" s="9" t="str">
        <f t="shared" si="13"/>
        <v>Welocypedy</v>
      </c>
      <c r="BM27" s="9">
        <f t="shared" si="14"/>
        <v>1982</v>
      </c>
      <c r="BN27" s="9">
        <f t="shared" si="20"/>
        <v>61.673868319732883</v>
      </c>
      <c r="BO27" s="9"/>
      <c r="BP27" s="9">
        <f t="shared" si="21"/>
        <v>0.99371051444043323</v>
      </c>
      <c r="BQ27" s="9">
        <f t="shared" si="22"/>
        <v>1</v>
      </c>
      <c r="BR27" s="9">
        <f t="shared" si="23"/>
        <v>1</v>
      </c>
      <c r="BS27" s="9">
        <f t="shared" si="24"/>
        <v>1</v>
      </c>
    </row>
    <row r="28" spans="1:71">
      <c r="A28" s="287">
        <v>30</v>
      </c>
      <c r="B28" s="287">
        <v>27</v>
      </c>
      <c r="E28" s="287">
        <v>37</v>
      </c>
      <c r="F28" s="287" t="s">
        <v>1176</v>
      </c>
      <c r="G28" s="287" t="s">
        <v>52</v>
      </c>
      <c r="H28" s="287">
        <v>1981</v>
      </c>
      <c r="I28" s="287" t="s">
        <v>1175</v>
      </c>
      <c r="J28" s="287" t="s">
        <v>1172</v>
      </c>
      <c r="K28" s="287">
        <v>250</v>
      </c>
      <c r="L28" s="287">
        <v>10</v>
      </c>
      <c r="M28" s="287">
        <v>22</v>
      </c>
      <c r="N28" s="287">
        <v>0</v>
      </c>
      <c r="O28" s="287">
        <v>250</v>
      </c>
      <c r="P28" s="289">
        <v>0.40744212962962961</v>
      </c>
      <c r="Q28" s="287">
        <v>0</v>
      </c>
      <c r="R28" s="289">
        <v>6.3854166666666712E-2</v>
      </c>
      <c r="S28" s="288">
        <v>0.38055555555555554</v>
      </c>
      <c r="T28" s="288">
        <v>0.38541666666666669</v>
      </c>
      <c r="U28" s="288">
        <v>0.38750000000000001</v>
      </c>
      <c r="V28" s="288">
        <v>0.43333333333333335</v>
      </c>
      <c r="W28" s="288">
        <v>0.42777777777777781</v>
      </c>
      <c r="X28" s="288">
        <v>0.3979166666666667</v>
      </c>
      <c r="Y28" s="288">
        <v>0.40069444444444446</v>
      </c>
      <c r="Z28" s="288">
        <v>0.3923611111111111</v>
      </c>
      <c r="AA28" s="288">
        <v>0.4201388888888889</v>
      </c>
      <c r="AB28" s="288">
        <v>0.4145833333333333</v>
      </c>
      <c r="AC28" s="288">
        <v>0.47638888888888892</v>
      </c>
      <c r="AD28" s="288">
        <v>0.51388888888888895</v>
      </c>
      <c r="AE28" s="288">
        <v>0.50208333333333333</v>
      </c>
      <c r="AF28" s="288">
        <v>0.77638888888888891</v>
      </c>
      <c r="AJ28" s="288">
        <v>0.6381944444444444</v>
      </c>
      <c r="AK28" s="288">
        <v>0.44861111111111113</v>
      </c>
      <c r="AL28" s="288">
        <v>0.49027777777777781</v>
      </c>
      <c r="AM28" s="288">
        <v>0.52708333333333335</v>
      </c>
      <c r="AN28" s="288">
        <v>0.54236111111111118</v>
      </c>
      <c r="AO28" s="288">
        <v>0.59722222222222221</v>
      </c>
      <c r="AP28" s="288">
        <v>0.6166666666666667</v>
      </c>
      <c r="AQ28" s="288">
        <v>0.55486111111111114</v>
      </c>
      <c r="AR28" s="288">
        <v>0.58333333333333337</v>
      </c>
      <c r="AS28" s="288">
        <v>0.64861111111111114</v>
      </c>
      <c r="AT28" s="288">
        <v>0.72777777777777775</v>
      </c>
      <c r="AU28" s="288">
        <v>0.74513888888888891</v>
      </c>
      <c r="AV28" s="288">
        <v>0.45624999999999999</v>
      </c>
      <c r="AW28" s="288">
        <v>0.67638888888888893</v>
      </c>
      <c r="AX28" s="288">
        <v>0.69236111111111109</v>
      </c>
      <c r="AY28" s="288">
        <v>0.66180555555555554</v>
      </c>
      <c r="AZ28" s="288">
        <v>0.75555555555555554</v>
      </c>
      <c r="BE28" s="288">
        <v>0.57222222222222219</v>
      </c>
      <c r="BF28" s="288">
        <v>0.78194444444444444</v>
      </c>
      <c r="BH28" s="18">
        <f>VLOOKUP(BI28,id!$A:$C,3,0)</f>
        <v>422</v>
      </c>
      <c r="BI28" s="18" t="str">
        <f t="shared" si="10"/>
        <v>KucharskiRafał1981</v>
      </c>
      <c r="BJ28" s="9" t="str">
        <f t="shared" si="11"/>
        <v>Kucharski</v>
      </c>
      <c r="BK28" s="9" t="str">
        <f t="shared" si="12"/>
        <v>Rafał</v>
      </c>
      <c r="BL28" s="9" t="str">
        <f t="shared" si="13"/>
        <v>Rower Janka</v>
      </c>
      <c r="BM28" s="9">
        <f t="shared" si="14"/>
        <v>1981</v>
      </c>
      <c r="BN28" s="9">
        <f t="shared" si="20"/>
        <v>60.702626298949689</v>
      </c>
      <c r="BO28" s="9"/>
      <c r="BP28" s="9">
        <f t="shared" si="21"/>
        <v>1.0071868874811805</v>
      </c>
      <c r="BQ28" s="9">
        <f t="shared" si="22"/>
        <v>0.88888888888888884</v>
      </c>
      <c r="BR28" s="9">
        <f t="shared" si="23"/>
        <v>0.98425196850393704</v>
      </c>
      <c r="BS28" s="9">
        <f t="shared" si="24"/>
        <v>0.97671868386117389</v>
      </c>
    </row>
    <row r="29" spans="1:71">
      <c r="A29" s="287">
        <v>31</v>
      </c>
      <c r="B29" s="287">
        <v>28</v>
      </c>
      <c r="E29" s="287">
        <v>49</v>
      </c>
      <c r="F29" s="287" t="s">
        <v>1174</v>
      </c>
      <c r="G29" s="287" t="s">
        <v>23</v>
      </c>
      <c r="H29" s="287">
        <v>1982</v>
      </c>
      <c r="I29" s="287" t="s">
        <v>1173</v>
      </c>
      <c r="J29" s="287" t="s">
        <v>1172</v>
      </c>
      <c r="K29" s="287">
        <v>250</v>
      </c>
      <c r="L29" s="287">
        <v>10</v>
      </c>
      <c r="M29" s="287">
        <v>22</v>
      </c>
      <c r="N29" s="287">
        <v>0</v>
      </c>
      <c r="O29" s="287">
        <v>250</v>
      </c>
      <c r="P29" s="289">
        <v>0.40747685185185184</v>
      </c>
      <c r="Q29" s="287">
        <v>0</v>
      </c>
      <c r="R29" s="289">
        <v>6.3981481481481473E-2</v>
      </c>
      <c r="S29" s="288">
        <v>0.38055555555555554</v>
      </c>
      <c r="T29" s="288">
        <v>0.38541666666666669</v>
      </c>
      <c r="U29" s="288">
        <v>0.38750000000000001</v>
      </c>
      <c r="V29" s="288">
        <v>0.43333333333333335</v>
      </c>
      <c r="W29" s="288">
        <v>0.42777777777777781</v>
      </c>
      <c r="X29" s="288">
        <v>0.3979166666666667</v>
      </c>
      <c r="Y29" s="288">
        <v>0.40069444444444446</v>
      </c>
      <c r="Z29" s="288">
        <v>0.3923611111111111</v>
      </c>
      <c r="AA29" s="288">
        <v>0.42083333333333334</v>
      </c>
      <c r="AB29" s="288">
        <v>0.4145833333333333</v>
      </c>
      <c r="AC29" s="288">
        <v>0.47638888888888892</v>
      </c>
      <c r="AD29" s="288">
        <v>0.51458333333333328</v>
      </c>
      <c r="AE29" s="288">
        <v>0.50208333333333333</v>
      </c>
      <c r="AF29" s="288">
        <v>0.77638888888888891</v>
      </c>
      <c r="AJ29" s="288">
        <v>0.6381944444444444</v>
      </c>
      <c r="AK29" s="288">
        <v>0.44861111111111113</v>
      </c>
      <c r="AL29" s="288">
        <v>0.49027777777777781</v>
      </c>
      <c r="AM29" s="288">
        <v>0.52708333333333335</v>
      </c>
      <c r="AN29" s="288">
        <v>0.54236111111111118</v>
      </c>
      <c r="AO29" s="288">
        <v>0.59930555555555554</v>
      </c>
      <c r="AP29" s="288">
        <v>0.61388888888888882</v>
      </c>
      <c r="AQ29" s="288">
        <v>0.55555555555555558</v>
      </c>
      <c r="AR29" s="288">
        <v>0.58333333333333337</v>
      </c>
      <c r="AS29" s="288">
        <v>0.64930555555555558</v>
      </c>
      <c r="AT29" s="288">
        <v>0.72777777777777775</v>
      </c>
      <c r="AU29" s="288">
        <v>0.74513888888888891</v>
      </c>
      <c r="AV29" s="288">
        <v>0.45624999999999999</v>
      </c>
      <c r="AW29" s="288">
        <v>0.67638888888888893</v>
      </c>
      <c r="AX29" s="288">
        <v>0.69236111111111109</v>
      </c>
      <c r="AY29" s="288">
        <v>0.66180555555555554</v>
      </c>
      <c r="AZ29" s="288">
        <v>0.75555555555555554</v>
      </c>
      <c r="BE29" s="288">
        <v>0.57222222222222219</v>
      </c>
      <c r="BF29" s="288">
        <v>0.78194444444444444</v>
      </c>
      <c r="BH29" s="18">
        <f>VLOOKUP(BI29,id!$A:$C,3,0)</f>
        <v>423</v>
      </c>
      <c r="BI29" s="18" t="str">
        <f t="shared" si="10"/>
        <v>BaworowskiGrzegorz1982</v>
      </c>
      <c r="BJ29" s="9" t="str">
        <f t="shared" si="11"/>
        <v>Baworowski</v>
      </c>
      <c r="BK29" s="9" t="str">
        <f t="shared" si="12"/>
        <v>Grzegorz</v>
      </c>
      <c r="BL29" s="9" t="str">
        <f t="shared" si="13"/>
        <v>Rower Janka</v>
      </c>
      <c r="BM29" s="9">
        <f t="shared" si="14"/>
        <v>1982</v>
      </c>
      <c r="BN29" s="9">
        <f t="shared" si="20"/>
        <v>60.697453661362431</v>
      </c>
      <c r="BO29" s="9"/>
      <c r="BP29" s="9">
        <f t="shared" si="21"/>
        <v>0.99991478725217287</v>
      </c>
      <c r="BQ29" s="9">
        <f t="shared" si="22"/>
        <v>1</v>
      </c>
      <c r="BR29" s="9">
        <f t="shared" si="23"/>
        <v>1</v>
      </c>
      <c r="BS29" s="9">
        <f t="shared" si="24"/>
        <v>1</v>
      </c>
    </row>
    <row r="30" spans="1:71">
      <c r="A30" s="287">
        <v>33</v>
      </c>
      <c r="B30" s="287">
        <v>29</v>
      </c>
      <c r="E30" s="287">
        <v>13</v>
      </c>
      <c r="F30" s="287" t="s">
        <v>468</v>
      </c>
      <c r="G30" s="287" t="s">
        <v>21</v>
      </c>
      <c r="H30" s="287">
        <v>1979</v>
      </c>
      <c r="I30" s="287" t="s">
        <v>471</v>
      </c>
      <c r="J30" s="287" t="s">
        <v>469</v>
      </c>
      <c r="K30" s="287">
        <v>250</v>
      </c>
      <c r="L30" s="287">
        <v>10</v>
      </c>
      <c r="M30" s="287">
        <v>22</v>
      </c>
      <c r="N30" s="287">
        <v>0</v>
      </c>
      <c r="O30" s="287">
        <v>250</v>
      </c>
      <c r="P30" s="289">
        <v>0.41491898148148149</v>
      </c>
      <c r="Q30" s="287">
        <v>0</v>
      </c>
      <c r="R30" s="289">
        <v>4.7488425925925892E-2</v>
      </c>
      <c r="S30" s="288">
        <v>0.37986111111111115</v>
      </c>
      <c r="T30" s="288">
        <v>0.3833333333333333</v>
      </c>
      <c r="U30" s="288">
        <v>0.38541666666666669</v>
      </c>
      <c r="V30" s="288">
        <v>0.41805555555555557</v>
      </c>
      <c r="W30" s="288">
        <v>0.4145833333333333</v>
      </c>
      <c r="X30" s="288">
        <v>0.40486111111111112</v>
      </c>
      <c r="Y30" s="288">
        <v>0.3923611111111111</v>
      </c>
      <c r="Z30" s="288">
        <v>0.38958333333333334</v>
      </c>
      <c r="AA30" s="288">
        <v>0.41041666666666665</v>
      </c>
      <c r="AB30" s="288">
        <v>0.39861111111111108</v>
      </c>
      <c r="AF30" s="288">
        <v>0.4513888888888889</v>
      </c>
      <c r="AG30" s="288">
        <v>0.45902777777777781</v>
      </c>
      <c r="AH30" s="288">
        <v>0.47638888888888892</v>
      </c>
      <c r="AI30" s="288">
        <v>0.4909722222222222</v>
      </c>
      <c r="AJ30" s="288">
        <v>0.71527777777777779</v>
      </c>
      <c r="AK30" s="288">
        <v>0.44444444444444442</v>
      </c>
      <c r="AO30" s="288">
        <v>0.69513888888888886</v>
      </c>
      <c r="AP30" s="288">
        <v>0.67569444444444438</v>
      </c>
      <c r="AR30" s="288">
        <v>0.70763888888888893</v>
      </c>
      <c r="AS30" s="288">
        <v>0.72638888888888886</v>
      </c>
      <c r="AT30" s="288">
        <v>0.76527777777777783</v>
      </c>
      <c r="AU30" s="288">
        <v>0.59652777777777777</v>
      </c>
      <c r="AV30" s="288">
        <v>0.78333333333333333</v>
      </c>
      <c r="AW30" s="288">
        <v>0.64097222222222217</v>
      </c>
      <c r="AX30" s="288">
        <v>0.63124999999999998</v>
      </c>
      <c r="AY30" s="288">
        <v>0.65347222222222223</v>
      </c>
      <c r="AZ30" s="288">
        <v>0.6118055555555556</v>
      </c>
      <c r="BA30" s="288">
        <v>0.53819444444444442</v>
      </c>
      <c r="BB30" s="288">
        <v>0.51666666666666672</v>
      </c>
      <c r="BC30" s="288">
        <v>0.5625</v>
      </c>
      <c r="BD30" s="288">
        <v>0.57638888888888895</v>
      </c>
      <c r="BE30" s="288">
        <v>0.75624999999999998</v>
      </c>
      <c r="BF30" s="288">
        <v>0.7895833333333333</v>
      </c>
      <c r="BH30" s="18">
        <f>VLOOKUP(BI30,id!$A:$C,3,0)</f>
        <v>150</v>
      </c>
      <c r="BI30" s="18" t="str">
        <f t="shared" si="10"/>
        <v>WarmowskiMarcin1979</v>
      </c>
      <c r="BJ30" s="9" t="str">
        <f t="shared" si="11"/>
        <v>Warmowski</v>
      </c>
      <c r="BK30" s="9" t="str">
        <f t="shared" si="12"/>
        <v>Marcin</v>
      </c>
      <c r="BL30" s="9" t="str">
        <f t="shared" si="13"/>
        <v>WARMA Team</v>
      </c>
      <c r="BM30" s="9">
        <f t="shared" si="14"/>
        <v>1979</v>
      </c>
      <c r="BN30" s="9">
        <f t="shared" si="20"/>
        <v>59.608763245890415</v>
      </c>
      <c r="BO30" s="9"/>
      <c r="BP30" s="9">
        <f t="shared" si="21"/>
        <v>0.9820636558899829</v>
      </c>
      <c r="BQ30" s="9">
        <f t="shared" si="22"/>
        <v>1</v>
      </c>
      <c r="BR30" s="9">
        <f t="shared" si="23"/>
        <v>1</v>
      </c>
      <c r="BS30" s="9">
        <f t="shared" si="24"/>
        <v>1</v>
      </c>
    </row>
    <row r="31" spans="1:71">
      <c r="A31" s="287">
        <v>34</v>
      </c>
      <c r="B31" s="287">
        <v>30</v>
      </c>
      <c r="E31" s="287">
        <v>14</v>
      </c>
      <c r="F31" s="287" t="s">
        <v>468</v>
      </c>
      <c r="G31" s="287" t="s">
        <v>71</v>
      </c>
      <c r="H31" s="287">
        <v>1984</v>
      </c>
      <c r="I31" s="287" t="s">
        <v>470</v>
      </c>
      <c r="J31" s="287" t="s">
        <v>469</v>
      </c>
      <c r="K31" s="287">
        <v>250</v>
      </c>
      <c r="L31" s="287">
        <v>10</v>
      </c>
      <c r="M31" s="287">
        <v>22</v>
      </c>
      <c r="N31" s="287">
        <v>0</v>
      </c>
      <c r="O31" s="287">
        <v>250</v>
      </c>
      <c r="P31" s="289">
        <v>0.41509259259259257</v>
      </c>
      <c r="Q31" s="287">
        <v>0</v>
      </c>
      <c r="R31" s="289">
        <v>4.7581018518518536E-2</v>
      </c>
      <c r="S31" s="288">
        <v>0.37986111111111115</v>
      </c>
      <c r="T31" s="288">
        <v>0.3833333333333333</v>
      </c>
      <c r="U31" s="288">
        <v>0.38541666666666669</v>
      </c>
      <c r="V31" s="288">
        <v>0.41805555555555557</v>
      </c>
      <c r="W31" s="288">
        <v>0.4145833333333333</v>
      </c>
      <c r="X31" s="288">
        <v>0.40486111111111112</v>
      </c>
      <c r="Y31" s="288">
        <v>0.3923611111111111</v>
      </c>
      <c r="Z31" s="288">
        <v>0.38958333333333334</v>
      </c>
      <c r="AA31" s="288">
        <v>0.41041666666666665</v>
      </c>
      <c r="AB31" s="288">
        <v>0.39861111111111108</v>
      </c>
      <c r="AF31" s="288">
        <v>0.4513888888888889</v>
      </c>
      <c r="AG31" s="288">
        <v>0.45902777777777781</v>
      </c>
      <c r="AH31" s="288">
        <v>0.47638888888888892</v>
      </c>
      <c r="AI31" s="288">
        <v>0.4909722222222222</v>
      </c>
      <c r="AJ31" s="288">
        <v>0.71527777777777779</v>
      </c>
      <c r="AK31" s="288">
        <v>0.44444444444444442</v>
      </c>
      <c r="AO31" s="288">
        <v>0.69513888888888886</v>
      </c>
      <c r="AP31" s="288">
        <v>0.67569444444444438</v>
      </c>
      <c r="AR31" s="288">
        <v>0.70763888888888893</v>
      </c>
      <c r="AS31" s="288">
        <v>0.72638888888888886</v>
      </c>
      <c r="AT31" s="288">
        <v>0.76527777777777783</v>
      </c>
      <c r="AU31" s="288">
        <v>0.59652777777777777</v>
      </c>
      <c r="AV31" s="288">
        <v>0.78333333333333333</v>
      </c>
      <c r="AW31" s="288">
        <v>0.64097222222222217</v>
      </c>
      <c r="AX31" s="288">
        <v>0.63124999999999998</v>
      </c>
      <c r="AY31" s="288">
        <v>0.65277777777777779</v>
      </c>
      <c r="AZ31" s="288">
        <v>0.6118055555555556</v>
      </c>
      <c r="BA31" s="288">
        <v>0.53749999999999998</v>
      </c>
      <c r="BB31" s="288">
        <v>0.51666666666666672</v>
      </c>
      <c r="BC31" s="288">
        <v>0.56180555555555556</v>
      </c>
      <c r="BD31" s="288">
        <v>0.57638888888888895</v>
      </c>
      <c r="BE31" s="288">
        <v>0.75624999999999998</v>
      </c>
      <c r="BF31" s="288">
        <v>0.7895833333333333</v>
      </c>
      <c r="BH31" s="18">
        <f>VLOOKUP(BI31,id!$A:$C,3,0)</f>
        <v>149</v>
      </c>
      <c r="BI31" s="18" t="str">
        <f t="shared" si="10"/>
        <v>WarmowskiŁukasz1984</v>
      </c>
      <c r="BJ31" s="9" t="str">
        <f t="shared" si="11"/>
        <v>Warmowski</v>
      </c>
      <c r="BK31" s="9" t="str">
        <f t="shared" si="12"/>
        <v>Łukasz</v>
      </c>
      <c r="BL31" s="9" t="str">
        <f t="shared" si="13"/>
        <v>WARMA Team</v>
      </c>
      <c r="BM31" s="9">
        <f t="shared" si="14"/>
        <v>1984</v>
      </c>
      <c r="BN31" s="9">
        <f t="shared" si="20"/>
        <v>59.583832076788021</v>
      </c>
      <c r="BO31" s="9"/>
      <c r="BP31" s="9">
        <f t="shared" si="21"/>
        <v>0.99958175329020749</v>
      </c>
      <c r="BQ31" s="9">
        <f t="shared" si="22"/>
        <v>1</v>
      </c>
      <c r="BR31" s="9">
        <f t="shared" si="23"/>
        <v>1</v>
      </c>
      <c r="BS31" s="9">
        <f t="shared" si="24"/>
        <v>1</v>
      </c>
    </row>
    <row r="32" spans="1:71">
      <c r="A32" s="287">
        <v>38</v>
      </c>
      <c r="B32" s="287">
        <v>34</v>
      </c>
      <c r="E32" s="287">
        <v>23</v>
      </c>
      <c r="F32" s="287" t="s">
        <v>736</v>
      </c>
      <c r="G32" s="287" t="s">
        <v>55</v>
      </c>
      <c r="H32" s="287">
        <v>1975</v>
      </c>
      <c r="I32" s="287" t="s">
        <v>1171</v>
      </c>
      <c r="K32" s="287">
        <v>234</v>
      </c>
      <c r="L32" s="287">
        <v>10</v>
      </c>
      <c r="M32" s="287">
        <v>18</v>
      </c>
      <c r="N32" s="287">
        <v>6</v>
      </c>
      <c r="O32" s="287">
        <v>234</v>
      </c>
      <c r="P32" s="289">
        <v>0.40728009259259257</v>
      </c>
      <c r="Q32" s="287">
        <v>0</v>
      </c>
      <c r="R32" s="289">
        <v>5.9340277777777783E-2</v>
      </c>
      <c r="S32" s="288">
        <v>0.38055555555555554</v>
      </c>
      <c r="T32" s="288">
        <v>0.38680555555555557</v>
      </c>
      <c r="U32" s="288">
        <v>0.38958333333333334</v>
      </c>
      <c r="V32" s="288">
        <v>0.42777777777777781</v>
      </c>
      <c r="W32" s="288">
        <v>0.42083333333333334</v>
      </c>
      <c r="X32" s="288">
        <v>0.40138888888888885</v>
      </c>
      <c r="Y32" s="288">
        <v>0.39861111111111108</v>
      </c>
      <c r="Z32" s="288">
        <v>0.39444444444444443</v>
      </c>
      <c r="AA32" s="288">
        <v>0.41319444444444442</v>
      </c>
      <c r="AB32" s="288">
        <v>0.40625</v>
      </c>
      <c r="AC32" s="288">
        <v>0.77569444444444446</v>
      </c>
      <c r="AD32" s="288">
        <v>0.5395833333333333</v>
      </c>
      <c r="AE32" s="288">
        <v>0.47013888888888888</v>
      </c>
      <c r="AF32" s="288">
        <v>0.4548611111111111</v>
      </c>
      <c r="AJ32" s="288">
        <v>0.62569444444444444</v>
      </c>
      <c r="AK32" s="288">
        <v>0.44444444444444442</v>
      </c>
      <c r="AM32" s="288">
        <v>0.375</v>
      </c>
      <c r="AN32" s="288">
        <v>0.57222222222222219</v>
      </c>
      <c r="AQ32" s="288">
        <v>0.58611111111111114</v>
      </c>
      <c r="AR32" s="288">
        <v>0.61458333333333337</v>
      </c>
      <c r="AS32" s="288">
        <v>0.64097222222222217</v>
      </c>
      <c r="AU32" s="288">
        <v>0.71597222222222223</v>
      </c>
      <c r="AV32" s="288">
        <v>0.7631944444444444</v>
      </c>
      <c r="AW32" s="288">
        <v>0.67083333333333339</v>
      </c>
      <c r="AX32" s="288">
        <v>0.69305555555555554</v>
      </c>
      <c r="AY32" s="288">
        <v>0.65555555555555556</v>
      </c>
      <c r="AZ32" s="288">
        <v>0.7284722222222223</v>
      </c>
      <c r="BD32" s="288">
        <v>0.74791666666666667</v>
      </c>
      <c r="BF32" s="288">
        <v>0.78194444444444444</v>
      </c>
      <c r="BH32" s="18">
        <f>VLOOKUP(BI32,id!$A:$C,3,0)</f>
        <v>413</v>
      </c>
      <c r="BI32" s="18" t="str">
        <f t="shared" si="10"/>
        <v>LipińskiTomasz1975</v>
      </c>
      <c r="BJ32" s="9" t="str">
        <f t="shared" si="11"/>
        <v>Lipiński</v>
      </c>
      <c r="BK32" s="9" t="str">
        <f t="shared" si="12"/>
        <v>Tomasz</v>
      </c>
      <c r="BL32" s="9">
        <f t="shared" si="13"/>
        <v>0</v>
      </c>
      <c r="BM32" s="9">
        <f t="shared" si="14"/>
        <v>1975</v>
      </c>
      <c r="BN32" s="9">
        <f t="shared" si="20"/>
        <v>55.770466823873591</v>
      </c>
      <c r="BO32" s="9"/>
      <c r="BP32" s="9">
        <f t="shared" si="21"/>
        <v>1.019182130779505</v>
      </c>
      <c r="BQ32" s="9">
        <f t="shared" si="22"/>
        <v>1.0625</v>
      </c>
      <c r="BR32" s="9">
        <f t="shared" si="23"/>
        <v>0.93600000000000005</v>
      </c>
      <c r="BS32" s="9">
        <f t="shared" si="24"/>
        <v>1.0121987292499426</v>
      </c>
    </row>
    <row r="33" spans="1:71">
      <c r="A33" s="287">
        <v>35</v>
      </c>
      <c r="B33" s="287">
        <v>31</v>
      </c>
      <c r="D33" s="287">
        <v>4</v>
      </c>
      <c r="E33" s="287">
        <v>40</v>
      </c>
      <c r="F33" s="287" t="s">
        <v>32</v>
      </c>
      <c r="G33" s="287" t="s">
        <v>29</v>
      </c>
      <c r="H33" s="287">
        <v>1958</v>
      </c>
      <c r="I33" s="287" t="s">
        <v>474</v>
      </c>
      <c r="J33" s="287" t="s">
        <v>181</v>
      </c>
      <c r="K33" s="287">
        <v>230</v>
      </c>
      <c r="L33" s="287">
        <v>10</v>
      </c>
      <c r="M33" s="287">
        <v>20</v>
      </c>
      <c r="N33" s="287">
        <v>0</v>
      </c>
      <c r="O33" s="287">
        <v>230</v>
      </c>
      <c r="P33" s="289">
        <v>0.40427083333333336</v>
      </c>
      <c r="Q33" s="287">
        <v>0</v>
      </c>
      <c r="R33" s="289">
        <v>6.2349537037037051E-2</v>
      </c>
      <c r="S33" s="288">
        <v>0.37986111111111115</v>
      </c>
      <c r="T33" s="288">
        <v>0.38541666666666669</v>
      </c>
      <c r="U33" s="288">
        <v>0.38750000000000001</v>
      </c>
      <c r="V33" s="288">
        <v>0.43124999999999997</v>
      </c>
      <c r="W33" s="288">
        <v>0.4236111111111111</v>
      </c>
      <c r="X33" s="288">
        <v>0.3972222222222222</v>
      </c>
      <c r="Y33" s="288">
        <v>0.39999999999999997</v>
      </c>
      <c r="Z33" s="288">
        <v>0.3923611111111111</v>
      </c>
      <c r="AA33" s="288">
        <v>0.41805555555555557</v>
      </c>
      <c r="AB33" s="288">
        <v>0.40833333333333338</v>
      </c>
      <c r="AC33" s="288">
        <v>0.7680555555555556</v>
      </c>
      <c r="AF33" s="288">
        <v>0.45416666666666666</v>
      </c>
      <c r="AG33" s="288">
        <v>0.46319444444444446</v>
      </c>
      <c r="AH33" s="288">
        <v>0.47569444444444442</v>
      </c>
      <c r="AI33" s="288">
        <v>0.4909722222222222</v>
      </c>
      <c r="AJ33" s="288">
        <v>0.68263888888888891</v>
      </c>
      <c r="AK33" s="288">
        <v>0.4458333333333333</v>
      </c>
      <c r="AN33" s="288">
        <v>0.73402777777777783</v>
      </c>
      <c r="AQ33" s="288">
        <v>0.72152777777777777</v>
      </c>
      <c r="AR33" s="288">
        <v>0.69166666666666676</v>
      </c>
      <c r="AS33" s="288">
        <v>0.6694444444444444</v>
      </c>
      <c r="AU33" s="288">
        <v>0.61805555555555558</v>
      </c>
      <c r="AX33" s="288">
        <v>0.63680555555555551</v>
      </c>
      <c r="AY33" s="288">
        <v>0.65555555555555556</v>
      </c>
      <c r="AZ33" s="288">
        <v>0.60347222222222219</v>
      </c>
      <c r="BA33" s="288">
        <v>0.55069444444444449</v>
      </c>
      <c r="BB33" s="288">
        <v>0.52500000000000002</v>
      </c>
      <c r="BC33" s="288">
        <v>0.57013888888888886</v>
      </c>
      <c r="BD33" s="288">
        <v>0.58472222222222225</v>
      </c>
      <c r="BE33" s="288">
        <v>0.70277777777777783</v>
      </c>
      <c r="BF33" s="288">
        <v>0.77916666666666667</v>
      </c>
      <c r="BH33" s="18">
        <f>VLOOKUP(BI33,id!$A:$C,3,0)</f>
        <v>15</v>
      </c>
      <c r="BI33" s="18" t="str">
        <f t="shared" si="10"/>
        <v>OrłowskiLeszek1958</v>
      </c>
      <c r="BJ33" s="9" t="str">
        <f t="shared" si="11"/>
        <v>Orłowski</v>
      </c>
      <c r="BK33" s="9" t="str">
        <f t="shared" si="12"/>
        <v>Leszek</v>
      </c>
      <c r="BL33" s="9" t="str">
        <f t="shared" si="13"/>
        <v>Troll Team</v>
      </c>
      <c r="BM33" s="9">
        <f t="shared" si="14"/>
        <v>1958</v>
      </c>
      <c r="BN33" s="9">
        <f t="shared" si="20"/>
        <v>54.817125510644978</v>
      </c>
      <c r="BO33" s="9"/>
      <c r="BP33" s="9">
        <f t="shared" si="21"/>
        <v>1.0074436714477939</v>
      </c>
      <c r="BQ33" s="9">
        <f t="shared" si="22"/>
        <v>0.88235294117647056</v>
      </c>
      <c r="BR33" s="9">
        <f t="shared" si="23"/>
        <v>0.98290598290598286</v>
      </c>
      <c r="BS33" s="9">
        <f t="shared" si="24"/>
        <v>0.97527808955947271</v>
      </c>
    </row>
    <row r="34" spans="1:71">
      <c r="A34" s="287">
        <v>36</v>
      </c>
      <c r="B34" s="287">
        <v>32</v>
      </c>
      <c r="E34" s="287">
        <v>5</v>
      </c>
      <c r="F34" s="287" t="s">
        <v>1163</v>
      </c>
      <c r="G34" s="287" t="s">
        <v>726</v>
      </c>
      <c r="H34" s="287">
        <v>1989</v>
      </c>
      <c r="I34" s="287" t="s">
        <v>1148</v>
      </c>
      <c r="J34" s="287" t="s">
        <v>1147</v>
      </c>
      <c r="K34" s="287">
        <v>230</v>
      </c>
      <c r="L34" s="287">
        <v>10</v>
      </c>
      <c r="M34" s="287">
        <v>20</v>
      </c>
      <c r="N34" s="287">
        <v>0</v>
      </c>
      <c r="O34" s="287">
        <v>230</v>
      </c>
      <c r="P34" s="289">
        <v>0.41203703703703703</v>
      </c>
      <c r="Q34" s="287">
        <v>0</v>
      </c>
      <c r="R34" s="289">
        <v>5.1990740740740726E-2</v>
      </c>
      <c r="S34" s="288">
        <v>0.38125000000000003</v>
      </c>
      <c r="T34" s="288">
        <v>0.38680555555555557</v>
      </c>
      <c r="U34" s="288">
        <v>0.38819444444444445</v>
      </c>
      <c r="V34" s="288">
        <v>0.42291666666666666</v>
      </c>
      <c r="W34" s="288">
        <v>0.41805555555555557</v>
      </c>
      <c r="X34" s="288">
        <v>0.3972222222222222</v>
      </c>
      <c r="Y34" s="288">
        <v>0.39999999999999997</v>
      </c>
      <c r="Z34" s="288">
        <v>0.3923611111111111</v>
      </c>
      <c r="AA34" s="288">
        <v>0.41388888888888892</v>
      </c>
      <c r="AB34" s="288">
        <v>0.4069444444444445</v>
      </c>
      <c r="AC34" s="288">
        <v>0.57847222222222217</v>
      </c>
      <c r="AF34" s="288">
        <v>0.44722222222222219</v>
      </c>
      <c r="AG34" s="288">
        <v>0.45624999999999999</v>
      </c>
      <c r="AH34" s="288">
        <v>0.46597222222222223</v>
      </c>
      <c r="AI34" s="288">
        <v>0.47847222222222219</v>
      </c>
      <c r="AK34" s="288">
        <v>0.43958333333333338</v>
      </c>
      <c r="AO34" s="288">
        <v>0.71458333333333324</v>
      </c>
      <c r="AP34" s="288">
        <v>0.69444444444444453</v>
      </c>
      <c r="AR34" s="288">
        <v>0.73611111111111116</v>
      </c>
      <c r="AU34" s="288">
        <v>0.60833333333333328</v>
      </c>
      <c r="AV34" s="288">
        <v>0.56527777777777777</v>
      </c>
      <c r="AW34" s="288">
        <v>0.65694444444444444</v>
      </c>
      <c r="AX34" s="288">
        <v>0.64722222222222225</v>
      </c>
      <c r="AY34" s="288">
        <v>0.6694444444444444</v>
      </c>
      <c r="AZ34" s="288">
        <v>0.62638888888888888</v>
      </c>
      <c r="BA34" s="288">
        <v>0.51736111111111105</v>
      </c>
      <c r="BB34" s="288">
        <v>0.49583333333333335</v>
      </c>
      <c r="BC34" s="288">
        <v>0.49583333333333335</v>
      </c>
      <c r="BD34" s="288">
        <v>0.55277777777777781</v>
      </c>
      <c r="BE34" s="288">
        <v>0.74722222222222223</v>
      </c>
      <c r="BF34" s="288">
        <v>0.78680555555555554</v>
      </c>
      <c r="BH34" s="18">
        <f>VLOOKUP(BI34,id!$A:$C,3,0)</f>
        <v>417</v>
      </c>
      <c r="BI34" s="18" t="str">
        <f t="shared" si="10"/>
        <v>WojtuńDawid1989</v>
      </c>
      <c r="BJ34" s="9" t="str">
        <f t="shared" si="11"/>
        <v>Wojtuń</v>
      </c>
      <c r="BK34" s="9" t="str">
        <f t="shared" si="12"/>
        <v>Dawid</v>
      </c>
      <c r="BL34" s="9" t="str">
        <f t="shared" si="13"/>
        <v>Zdezorientowani w terenie</v>
      </c>
      <c r="BM34" s="9">
        <f t="shared" si="14"/>
        <v>1989</v>
      </c>
      <c r="BN34" s="9">
        <f t="shared" si="20"/>
        <v>53.783915083183103</v>
      </c>
      <c r="BO34" s="9"/>
      <c r="BP34" s="9">
        <f t="shared" si="21"/>
        <v>0.98115168539325848</v>
      </c>
      <c r="BQ34" s="9">
        <f t="shared" si="22"/>
        <v>1</v>
      </c>
      <c r="BR34" s="9">
        <f t="shared" si="23"/>
        <v>1</v>
      </c>
      <c r="BS34" s="9">
        <f t="shared" si="24"/>
        <v>1</v>
      </c>
    </row>
    <row r="35" spans="1:71">
      <c r="A35" s="287">
        <v>37</v>
      </c>
      <c r="B35" s="287">
        <v>33</v>
      </c>
      <c r="E35" s="287">
        <v>43</v>
      </c>
      <c r="F35" s="287" t="s">
        <v>61</v>
      </c>
      <c r="G35" s="287" t="s">
        <v>55</v>
      </c>
      <c r="H35" s="287">
        <v>1986</v>
      </c>
      <c r="I35" s="287" t="s">
        <v>542</v>
      </c>
      <c r="J35" s="287" t="s">
        <v>540</v>
      </c>
      <c r="K35" s="287">
        <v>224</v>
      </c>
      <c r="L35" s="287">
        <v>10</v>
      </c>
      <c r="M35" s="287">
        <v>17</v>
      </c>
      <c r="N35" s="287">
        <v>6</v>
      </c>
      <c r="O35" s="287">
        <v>224</v>
      </c>
      <c r="P35" s="289">
        <v>0.36767361111111113</v>
      </c>
      <c r="Q35" s="287">
        <v>0</v>
      </c>
      <c r="R35" s="289">
        <v>5.7546296296296262E-2</v>
      </c>
      <c r="S35" s="288">
        <v>0.42708333333333331</v>
      </c>
      <c r="T35" s="288">
        <v>0.42222222222222222</v>
      </c>
      <c r="U35" s="288">
        <v>0.41944444444444445</v>
      </c>
      <c r="V35" s="288">
        <v>0.37916666666666665</v>
      </c>
      <c r="W35" s="288">
        <v>0.38263888888888892</v>
      </c>
      <c r="X35" s="288">
        <v>0.40486111111111112</v>
      </c>
      <c r="Y35" s="288">
        <v>0.40277777777777773</v>
      </c>
      <c r="Z35" s="288">
        <v>0.4145833333333333</v>
      </c>
      <c r="AA35" s="288">
        <v>0.38819444444444445</v>
      </c>
      <c r="AB35" s="288">
        <v>0.3923611111111111</v>
      </c>
      <c r="AC35" s="288">
        <v>0.71458333333333324</v>
      </c>
      <c r="AD35" s="288">
        <v>0.50972222222222219</v>
      </c>
      <c r="AE35" s="288">
        <v>0.45694444444444443</v>
      </c>
      <c r="AF35" s="288">
        <v>0.44166666666666665</v>
      </c>
      <c r="AJ35" s="288">
        <v>0.61875000000000002</v>
      </c>
      <c r="AK35" s="288">
        <v>0.73749999999999993</v>
      </c>
      <c r="AL35" s="288">
        <v>0.52777777777777779</v>
      </c>
      <c r="AM35" s="288">
        <v>0.54791666666666672</v>
      </c>
      <c r="AN35" s="288">
        <v>0.56874999999999998</v>
      </c>
      <c r="AQ35" s="288">
        <v>0.58194444444444449</v>
      </c>
      <c r="AR35" s="288">
        <v>0.60902777777777783</v>
      </c>
      <c r="AS35" s="288">
        <v>0.63888888888888895</v>
      </c>
      <c r="AU35" s="288">
        <v>0.7006944444444444</v>
      </c>
      <c r="AV35" s="288">
        <v>0.72916666666666663</v>
      </c>
      <c r="AX35" s="288">
        <v>0.67361111111111116</v>
      </c>
      <c r="AY35" s="288">
        <v>0.65555555555555556</v>
      </c>
      <c r="BE35" s="288">
        <v>0.59722222222222221</v>
      </c>
      <c r="BF35" s="288">
        <v>0.74236111111111114</v>
      </c>
      <c r="BH35" s="18">
        <f>VLOOKUP(BI35,id!$A:$C,3,0)</f>
        <v>45</v>
      </c>
      <c r="BI35" s="18" t="str">
        <f t="shared" si="10"/>
        <v>SkorackiTomasz1986</v>
      </c>
      <c r="BJ35" s="9" t="str">
        <f t="shared" si="11"/>
        <v>Skoracki</v>
      </c>
      <c r="BK35" s="9" t="str">
        <f t="shared" si="12"/>
        <v>Tomasz</v>
      </c>
      <c r="BL35" s="9" t="str">
        <f t="shared" si="13"/>
        <v>Serotonina Team</v>
      </c>
      <c r="BM35" s="9">
        <f t="shared" si="14"/>
        <v>1986</v>
      </c>
      <c r="BN35" s="9">
        <f t="shared" si="20"/>
        <v>52.380856428839202</v>
      </c>
      <c r="BO35" s="9"/>
      <c r="BP35" s="9">
        <f t="shared" si="21"/>
        <v>1.1206598041993263</v>
      </c>
      <c r="BQ35" s="9">
        <f t="shared" si="22"/>
        <v>1.1000000000000001</v>
      </c>
      <c r="BR35" s="9">
        <f t="shared" si="23"/>
        <v>0.97391304347826091</v>
      </c>
      <c r="BS35" s="9">
        <f t="shared" si="24"/>
        <v>1.0192448764914566</v>
      </c>
    </row>
    <row r="36" spans="1:71">
      <c r="A36" s="287">
        <v>40</v>
      </c>
      <c r="B36" s="287">
        <v>35</v>
      </c>
      <c r="D36" s="287">
        <v>5</v>
      </c>
      <c r="E36" s="287">
        <v>58</v>
      </c>
      <c r="F36" s="287" t="s">
        <v>138</v>
      </c>
      <c r="G36" s="287" t="s">
        <v>26</v>
      </c>
      <c r="H36" s="287">
        <v>1964</v>
      </c>
      <c r="I36" s="287" t="s">
        <v>474</v>
      </c>
      <c r="J36" s="287" t="s">
        <v>181</v>
      </c>
      <c r="K36" s="287">
        <v>214</v>
      </c>
      <c r="L36" s="287">
        <v>10</v>
      </c>
      <c r="M36" s="287">
        <v>16</v>
      </c>
      <c r="N36" s="287">
        <v>6</v>
      </c>
      <c r="O36" s="287">
        <v>214</v>
      </c>
      <c r="P36" s="289">
        <v>0.36938657407407405</v>
      </c>
      <c r="Q36" s="287">
        <v>0</v>
      </c>
      <c r="R36" s="289">
        <v>6.2280092592592595E-2</v>
      </c>
      <c r="S36" s="288">
        <v>0.38055555555555554</v>
      </c>
      <c r="T36" s="288">
        <v>0.38541666666666669</v>
      </c>
      <c r="U36" s="288">
        <v>0.38750000000000001</v>
      </c>
      <c r="V36" s="288">
        <v>0.43124999999999997</v>
      </c>
      <c r="W36" s="288">
        <v>0.4236111111111111</v>
      </c>
      <c r="X36" s="288">
        <v>0.3972222222222222</v>
      </c>
      <c r="Y36" s="288">
        <v>0.39999999999999997</v>
      </c>
      <c r="Z36" s="288">
        <v>0.3923611111111111</v>
      </c>
      <c r="AA36" s="288">
        <v>0.41805555555555557</v>
      </c>
      <c r="AB36" s="288">
        <v>0.40833333333333338</v>
      </c>
      <c r="AC36" s="288">
        <v>0.72083333333333333</v>
      </c>
      <c r="AF36" s="288">
        <v>0.45416666666666666</v>
      </c>
      <c r="AG36" s="288">
        <v>0.46319444444444446</v>
      </c>
      <c r="AH36" s="288">
        <v>0.47569444444444442</v>
      </c>
      <c r="AI36" s="288">
        <v>0.4909722222222222</v>
      </c>
      <c r="AK36" s="288">
        <v>0.4458333333333333</v>
      </c>
      <c r="AS36" s="288">
        <v>0.67013888888888884</v>
      </c>
      <c r="AU36" s="288">
        <v>0.61805555555555558</v>
      </c>
      <c r="AV36" s="288">
        <v>0.73333333333333339</v>
      </c>
      <c r="AX36" s="288">
        <v>0.63750000000000007</v>
      </c>
      <c r="AY36" s="288">
        <v>0.65555555555555556</v>
      </c>
      <c r="AZ36" s="288">
        <v>0.60347222222222219</v>
      </c>
      <c r="BA36" s="288">
        <v>0.55138888888888882</v>
      </c>
      <c r="BB36" s="288">
        <v>0.52569444444444446</v>
      </c>
      <c r="BC36" s="288">
        <v>0.57013888888888886</v>
      </c>
      <c r="BD36" s="288">
        <v>0.58402777777777781</v>
      </c>
      <c r="BF36" s="288">
        <v>0.74375000000000002</v>
      </c>
      <c r="BH36" s="18">
        <f>VLOOKUP(BI36,id!$A:$C,3,0)</f>
        <v>17</v>
      </c>
      <c r="BI36" s="18" t="str">
        <f t="shared" si="10"/>
        <v>ŚwietlikKrzysztof1964</v>
      </c>
      <c r="BJ36" s="9" t="str">
        <f t="shared" si="11"/>
        <v>Świetlik</v>
      </c>
      <c r="BK36" s="9" t="str">
        <f t="shared" si="12"/>
        <v>Krzysztof</v>
      </c>
      <c r="BL36" s="9" t="str">
        <f t="shared" si="13"/>
        <v>Troll Team</v>
      </c>
      <c r="BM36" s="9">
        <f t="shared" si="14"/>
        <v>1964</v>
      </c>
      <c r="BN36" s="9">
        <f t="shared" si="20"/>
        <v>50.042425338266028</v>
      </c>
      <c r="BO36" s="9"/>
      <c r="BP36" s="9">
        <f t="shared" si="21"/>
        <v>0.99536268212439305</v>
      </c>
      <c r="BQ36" s="9">
        <f t="shared" si="22"/>
        <v>0.96969696969696972</v>
      </c>
      <c r="BR36" s="9">
        <f t="shared" si="23"/>
        <v>0.9553571428571429</v>
      </c>
      <c r="BS36" s="9">
        <f t="shared" si="24"/>
        <v>0.99386456737585316</v>
      </c>
    </row>
    <row r="37" spans="1:71">
      <c r="A37" s="287">
        <v>41</v>
      </c>
      <c r="B37" s="287">
        <v>36</v>
      </c>
      <c r="E37" s="287">
        <v>22</v>
      </c>
      <c r="F37" s="287" t="s">
        <v>75</v>
      </c>
      <c r="G37" s="287" t="s">
        <v>19</v>
      </c>
      <c r="H37" s="287">
        <v>1963</v>
      </c>
      <c r="I37" s="287" t="s">
        <v>443</v>
      </c>
      <c r="J37" s="287" t="s">
        <v>1170</v>
      </c>
      <c r="K37" s="287">
        <v>212</v>
      </c>
      <c r="L37" s="287">
        <v>10</v>
      </c>
      <c r="M37" s="287">
        <v>18</v>
      </c>
      <c r="N37" s="287">
        <v>2</v>
      </c>
      <c r="O37" s="287">
        <v>218</v>
      </c>
      <c r="P37" s="289">
        <v>0.42077546296296298</v>
      </c>
      <c r="Q37" s="287">
        <v>6</v>
      </c>
      <c r="R37" s="289">
        <v>5.7430555555555596E-2</v>
      </c>
      <c r="S37" s="288">
        <v>0.42708333333333331</v>
      </c>
      <c r="T37" s="288">
        <v>0.42222222222222222</v>
      </c>
      <c r="U37" s="288">
        <v>0.41944444444444445</v>
      </c>
      <c r="V37" s="288">
        <v>0.37916666666666665</v>
      </c>
      <c r="W37" s="288">
        <v>0.38263888888888892</v>
      </c>
      <c r="X37" s="288">
        <v>0.40486111111111112</v>
      </c>
      <c r="Y37" s="288">
        <v>0.40208333333333335</v>
      </c>
      <c r="Z37" s="288">
        <v>0.41319444444444442</v>
      </c>
      <c r="AA37" s="288">
        <v>0.38819444444444445</v>
      </c>
      <c r="AB37" s="288">
        <v>0.3923611111111111</v>
      </c>
      <c r="AF37" s="288">
        <v>0.45208333333333334</v>
      </c>
      <c r="AG37" s="288">
        <v>0.46319444444444446</v>
      </c>
      <c r="AH37" s="288">
        <v>0.4861111111111111</v>
      </c>
      <c r="AI37" s="288">
        <v>0.49861111111111112</v>
      </c>
      <c r="AJ37" s="288">
        <v>0.69374999999999998</v>
      </c>
      <c r="AN37" s="288">
        <v>0.73541666666666661</v>
      </c>
      <c r="AQ37" s="288">
        <v>0.72361111111111109</v>
      </c>
      <c r="AR37" s="288">
        <v>0.70416666666666661</v>
      </c>
      <c r="AS37" s="288">
        <v>0.67638888888888893</v>
      </c>
      <c r="AU37" s="288">
        <v>0.61805555555555558</v>
      </c>
      <c r="AW37" s="288">
        <v>0.64930555555555558</v>
      </c>
      <c r="AX37" s="288">
        <v>0.63958333333333328</v>
      </c>
      <c r="AY37" s="288">
        <v>0.66180555555555554</v>
      </c>
      <c r="AZ37" s="288">
        <v>0.59444444444444444</v>
      </c>
      <c r="BA37" s="288">
        <v>0.55277777777777781</v>
      </c>
      <c r="BB37" s="288">
        <v>0.52569444444444446</v>
      </c>
      <c r="BC37" s="288">
        <v>0.57361111111111118</v>
      </c>
      <c r="BE37" s="288">
        <v>0.71111111111111114</v>
      </c>
      <c r="BF37" s="288">
        <v>0.79513888888888884</v>
      </c>
      <c r="BH37" s="18">
        <f>VLOOKUP(BI37,id!$A:$C,3,0)</f>
        <v>19</v>
      </c>
      <c r="BI37" s="18" t="str">
        <f t="shared" si="10"/>
        <v>SzajdukPiotr1963</v>
      </c>
      <c r="BJ37" s="9" t="str">
        <f t="shared" si="11"/>
        <v>Szajduk</v>
      </c>
      <c r="BK37" s="9" t="str">
        <f t="shared" si="12"/>
        <v>Piotr</v>
      </c>
      <c r="BL37" s="9" t="str">
        <f t="shared" si="13"/>
        <v>Wrzaskun</v>
      </c>
      <c r="BM37" s="9">
        <f t="shared" si="14"/>
        <v>1963</v>
      </c>
      <c r="BN37" s="9">
        <f t="shared" si="20"/>
        <v>49.574739120151392</v>
      </c>
      <c r="BO37" s="9"/>
      <c r="BP37" s="9">
        <f t="shared" si="21"/>
        <v>0.87787099436116067</v>
      </c>
      <c r="BQ37" s="9">
        <f t="shared" si="22"/>
        <v>0.9375</v>
      </c>
      <c r="BR37" s="9">
        <f t="shared" si="23"/>
        <v>0.99065420560747663</v>
      </c>
      <c r="BS37" s="9">
        <f t="shared" si="24"/>
        <v>0.98717524291740988</v>
      </c>
    </row>
    <row r="38" spans="1:71">
      <c r="A38" s="287">
        <v>43</v>
      </c>
      <c r="B38" s="287">
        <v>37</v>
      </c>
      <c r="E38" s="287">
        <v>32</v>
      </c>
      <c r="F38" s="287" t="s">
        <v>279</v>
      </c>
      <c r="G38" s="287" t="s">
        <v>481</v>
      </c>
      <c r="H38" s="287">
        <v>1967</v>
      </c>
      <c r="I38" s="287" t="s">
        <v>480</v>
      </c>
      <c r="J38" s="287" t="s">
        <v>479</v>
      </c>
      <c r="K38" s="287">
        <v>205</v>
      </c>
      <c r="L38" s="287">
        <v>5</v>
      </c>
      <c r="M38" s="287">
        <v>19</v>
      </c>
      <c r="N38" s="287">
        <v>0</v>
      </c>
      <c r="O38" s="287">
        <v>205</v>
      </c>
      <c r="P38" s="289">
        <v>0.40291666666666665</v>
      </c>
      <c r="Q38" s="287">
        <v>0</v>
      </c>
      <c r="R38" s="289">
        <v>9.6203703703703736E-2</v>
      </c>
      <c r="V38" s="288">
        <v>0.38263888888888892</v>
      </c>
      <c r="W38" s="288">
        <v>0.38750000000000001</v>
      </c>
      <c r="X38" s="288">
        <v>0.42430555555555555</v>
      </c>
      <c r="Y38" s="288">
        <v>0.43055555555555558</v>
      </c>
      <c r="AA38" s="288">
        <v>0.4055555555555555</v>
      </c>
      <c r="AC38" s="288">
        <v>0.25208333333333333</v>
      </c>
      <c r="AF38" s="288">
        <v>0.49305555555555558</v>
      </c>
      <c r="AG38" s="288">
        <v>0.50277777777777777</v>
      </c>
      <c r="AH38" s="288">
        <v>0.51597222222222217</v>
      </c>
      <c r="AI38" s="288">
        <v>0.53125</v>
      </c>
      <c r="AJ38" s="288">
        <v>0.70486111111111116</v>
      </c>
      <c r="AK38" s="288">
        <v>0.77222222222222225</v>
      </c>
      <c r="AN38" s="288">
        <v>0.74305555555555547</v>
      </c>
      <c r="AQ38" s="288">
        <v>0.72986111111111107</v>
      </c>
      <c r="AS38" s="288">
        <v>0.69097222222222221</v>
      </c>
      <c r="AU38" s="288">
        <v>0.6</v>
      </c>
      <c r="AV38" s="288">
        <v>0.76388888888888884</v>
      </c>
      <c r="AW38" s="288">
        <v>0.65763888888888888</v>
      </c>
      <c r="AX38" s="288">
        <v>0.64513888888888882</v>
      </c>
      <c r="AY38" s="288">
        <v>0.67499999999999993</v>
      </c>
      <c r="AZ38" s="288">
        <v>0.61388888888888882</v>
      </c>
      <c r="BC38" s="288">
        <v>0.55972222222222223</v>
      </c>
      <c r="BD38" s="288">
        <v>0.57777777777777783</v>
      </c>
      <c r="BE38" s="288">
        <v>0.71736111111111101</v>
      </c>
      <c r="BF38" s="288">
        <v>0.77777777777777779</v>
      </c>
      <c r="BH38" s="18">
        <f>VLOOKUP(BI38,id!$A:$C,3,0)</f>
        <v>153</v>
      </c>
      <c r="BI38" s="18" t="str">
        <f t="shared" si="10"/>
        <v>AdamczykJarek1967</v>
      </c>
      <c r="BJ38" s="9" t="str">
        <f t="shared" si="11"/>
        <v>Adamczyk</v>
      </c>
      <c r="BK38" s="9" t="str">
        <f t="shared" si="12"/>
        <v>Jarek</v>
      </c>
      <c r="BL38" s="9" t="str">
        <f t="shared" si="13"/>
        <v>Zbieranina z Niesięcina</v>
      </c>
      <c r="BM38" s="9">
        <f t="shared" si="14"/>
        <v>1967</v>
      </c>
      <c r="BN38" s="9">
        <f t="shared" si="20"/>
        <v>47.937837356750165</v>
      </c>
      <c r="BO38" s="9"/>
      <c r="BP38" s="9">
        <f t="shared" si="21"/>
        <v>1.0443237963920489</v>
      </c>
      <c r="BQ38" s="9">
        <f t="shared" si="22"/>
        <v>0.8</v>
      </c>
      <c r="BR38" s="9">
        <f t="shared" si="23"/>
        <v>0.96698113207547165</v>
      </c>
      <c r="BS38" s="9">
        <f t="shared" si="24"/>
        <v>0.956352499790037</v>
      </c>
    </row>
    <row r="39" spans="1:71">
      <c r="A39" s="287">
        <v>44</v>
      </c>
      <c r="B39" s="287">
        <v>38</v>
      </c>
      <c r="E39" s="287">
        <v>4</v>
      </c>
      <c r="F39" s="287" t="s">
        <v>87</v>
      </c>
      <c r="G39" s="287" t="s">
        <v>98</v>
      </c>
      <c r="H39" s="287">
        <v>1984</v>
      </c>
      <c r="I39" s="287" t="s">
        <v>298</v>
      </c>
      <c r="J39" s="287" t="s">
        <v>299</v>
      </c>
      <c r="K39" s="287">
        <v>200</v>
      </c>
      <c r="L39" s="287">
        <v>10</v>
      </c>
      <c r="M39" s="287">
        <v>17</v>
      </c>
      <c r="N39" s="287">
        <v>0</v>
      </c>
      <c r="O39" s="287">
        <v>200</v>
      </c>
      <c r="P39" s="289">
        <v>0.32748842592592592</v>
      </c>
      <c r="Q39" s="287">
        <v>0</v>
      </c>
      <c r="R39" s="289">
        <v>5.2488425925925952E-2</v>
      </c>
      <c r="S39" s="288">
        <v>0.42222222222222222</v>
      </c>
      <c r="T39" s="288">
        <v>0.41666666666666669</v>
      </c>
      <c r="U39" s="288">
        <v>0.4145833333333333</v>
      </c>
      <c r="V39" s="288">
        <v>0.37986111111111115</v>
      </c>
      <c r="W39" s="288">
        <v>0.38263888888888892</v>
      </c>
      <c r="X39" s="288">
        <v>0.40416666666666662</v>
      </c>
      <c r="Y39" s="288">
        <v>0.40208333333333335</v>
      </c>
      <c r="Z39" s="288">
        <v>0.40902777777777777</v>
      </c>
      <c r="AA39" s="288">
        <v>0.38819444444444445</v>
      </c>
      <c r="AB39" s="288">
        <v>0.39166666666666666</v>
      </c>
      <c r="AC39" s="288">
        <v>0.68611111111111101</v>
      </c>
      <c r="AF39" s="288">
        <v>0.43888888888888888</v>
      </c>
      <c r="AG39" s="288">
        <v>0.45347222222222222</v>
      </c>
      <c r="AH39" s="288">
        <v>0.46180555555555558</v>
      </c>
      <c r="AI39" s="288">
        <v>0.47361111111111115</v>
      </c>
      <c r="AK39" s="288">
        <v>0.69791666666666663</v>
      </c>
      <c r="AL39" s="288">
        <v>0.67569444444444438</v>
      </c>
      <c r="AM39" s="288">
        <v>0.66249999999999998</v>
      </c>
      <c r="AN39" s="288">
        <v>0.61875000000000002</v>
      </c>
      <c r="AQ39" s="288">
        <v>0.60625000000000007</v>
      </c>
      <c r="AU39" s="288">
        <v>0.57152777777777775</v>
      </c>
      <c r="AZ39" s="288">
        <v>0.5625</v>
      </c>
      <c r="BA39" s="288">
        <v>0.51666666666666672</v>
      </c>
      <c r="BB39" s="288">
        <v>0.49583333333333335</v>
      </c>
      <c r="BC39" s="288">
        <v>0.53680555555555554</v>
      </c>
      <c r="BD39" s="288">
        <v>0.5493055555555556</v>
      </c>
      <c r="BE39" s="288">
        <v>0.58333333333333337</v>
      </c>
      <c r="BF39" s="288">
        <v>0.70208333333333339</v>
      </c>
      <c r="BH39" s="18">
        <f>VLOOKUP(BI39,id!$A:$C,3,0)</f>
        <v>8</v>
      </c>
      <c r="BI39" s="18" t="str">
        <f t="shared" si="10"/>
        <v>WieczorekJarosław1984</v>
      </c>
      <c r="BJ39" s="9" t="str">
        <f t="shared" si="11"/>
        <v>Wieczorek</v>
      </c>
      <c r="BK39" s="9" t="str">
        <f t="shared" si="12"/>
        <v>Jarosław</v>
      </c>
      <c r="BL39" s="9" t="str">
        <f t="shared" si="13"/>
        <v>Europa Ubezpieczenia</v>
      </c>
      <c r="BM39" s="9">
        <f t="shared" si="14"/>
        <v>1984</v>
      </c>
      <c r="BN39" s="9">
        <f t="shared" si="20"/>
        <v>46.768621811463575</v>
      </c>
      <c r="BO39" s="9"/>
      <c r="BP39" s="9">
        <f t="shared" si="21"/>
        <v>1.2303233786888141</v>
      </c>
      <c r="BQ39" s="9">
        <f t="shared" si="22"/>
        <v>1.125</v>
      </c>
      <c r="BR39" s="9">
        <f t="shared" si="23"/>
        <v>0.97560975609756095</v>
      </c>
      <c r="BS39" s="9">
        <f t="shared" si="24"/>
        <v>1.0238362555396097</v>
      </c>
    </row>
    <row r="40" spans="1:71">
      <c r="A40" s="287">
        <v>45</v>
      </c>
      <c r="B40" s="287">
        <v>39</v>
      </c>
      <c r="E40" s="287">
        <v>34</v>
      </c>
      <c r="F40" s="287" t="s">
        <v>1169</v>
      </c>
      <c r="G40" s="287" t="s">
        <v>1168</v>
      </c>
      <c r="H40" s="287">
        <v>1970</v>
      </c>
      <c r="I40" s="287" t="s">
        <v>474</v>
      </c>
      <c r="K40" s="287">
        <v>190</v>
      </c>
      <c r="L40" s="287">
        <v>10</v>
      </c>
      <c r="M40" s="287">
        <v>16</v>
      </c>
      <c r="N40" s="287">
        <v>0</v>
      </c>
      <c r="O40" s="287">
        <v>190</v>
      </c>
      <c r="P40" s="289">
        <v>0.40650462962962958</v>
      </c>
      <c r="Q40" s="287">
        <v>0</v>
      </c>
      <c r="R40" s="289">
        <v>5.9525462962962961E-2</v>
      </c>
      <c r="S40" s="288">
        <v>0.38125000000000003</v>
      </c>
      <c r="T40" s="288">
        <v>0.38680555555555557</v>
      </c>
      <c r="U40" s="288">
        <v>0.38958333333333334</v>
      </c>
      <c r="V40" s="288">
        <v>0.4284722222222222</v>
      </c>
      <c r="W40" s="288">
        <v>0.42291666666666666</v>
      </c>
      <c r="X40" s="288">
        <v>0.40138888888888885</v>
      </c>
      <c r="Y40" s="288">
        <v>0.39861111111111108</v>
      </c>
      <c r="Z40" s="288">
        <v>0.39444444444444443</v>
      </c>
      <c r="AA40" s="288">
        <v>0.41319444444444442</v>
      </c>
      <c r="AB40" s="288">
        <v>0.40625</v>
      </c>
      <c r="AD40" s="288">
        <v>0.5395833333333333</v>
      </c>
      <c r="AE40" s="288">
        <v>0.47013888888888888</v>
      </c>
      <c r="AF40" s="288">
        <v>0.4548611111111111</v>
      </c>
      <c r="AJ40" s="288">
        <v>0.62638888888888888</v>
      </c>
      <c r="AK40" s="288">
        <v>0.44444444444444442</v>
      </c>
      <c r="AN40" s="288">
        <v>0.57291666666666663</v>
      </c>
      <c r="AQ40" s="288">
        <v>0.58680555555555558</v>
      </c>
      <c r="AR40" s="288">
        <v>0.61527777777777781</v>
      </c>
      <c r="AS40" s="288">
        <v>0.64097222222222217</v>
      </c>
      <c r="AU40" s="288">
        <v>0.71736111111111101</v>
      </c>
      <c r="AV40" s="288">
        <v>0.76944444444444438</v>
      </c>
      <c r="AW40" s="288">
        <v>0.67152777777777783</v>
      </c>
      <c r="AX40" s="288">
        <v>0.69374999999999998</v>
      </c>
      <c r="AY40" s="288">
        <v>0.65555555555555556</v>
      </c>
      <c r="AZ40" s="288">
        <v>0.7284722222222223</v>
      </c>
      <c r="BD40" s="288">
        <v>0.74861111111111101</v>
      </c>
      <c r="BF40" s="288">
        <v>0.78125</v>
      </c>
      <c r="BH40" s="18">
        <f>VLOOKUP(BI40,id!$A:$C,3,0)</f>
        <v>424</v>
      </c>
      <c r="BI40" s="18" t="str">
        <f t="shared" si="10"/>
        <v>DurasWłodzimierz1970</v>
      </c>
      <c r="BJ40" s="9" t="str">
        <f t="shared" si="11"/>
        <v>Duras</v>
      </c>
      <c r="BK40" s="9" t="str">
        <f t="shared" si="12"/>
        <v>Włodzimierz</v>
      </c>
      <c r="BL40" s="9">
        <f t="shared" si="13"/>
        <v>0</v>
      </c>
      <c r="BM40" s="9">
        <f t="shared" si="14"/>
        <v>1970</v>
      </c>
      <c r="BN40" s="9">
        <f t="shared" si="20"/>
        <v>44.430190720890394</v>
      </c>
      <c r="BO40" s="9"/>
      <c r="BP40" s="9">
        <f t="shared" si="21"/>
        <v>0.80562040886054331</v>
      </c>
      <c r="BQ40" s="9">
        <f t="shared" si="22"/>
        <v>0.96296296296296291</v>
      </c>
      <c r="BR40" s="9">
        <f t="shared" si="23"/>
        <v>0.95</v>
      </c>
      <c r="BS40" s="9">
        <f t="shared" si="24"/>
        <v>0.99248034951257291</v>
      </c>
    </row>
    <row r="41" spans="1:71">
      <c r="A41" s="287">
        <v>46</v>
      </c>
      <c r="B41" s="287">
        <v>40</v>
      </c>
      <c r="D41" s="287">
        <v>6</v>
      </c>
      <c r="E41" s="287">
        <v>25</v>
      </c>
      <c r="F41" s="287" t="s">
        <v>169</v>
      </c>
      <c r="G41" s="287" t="s">
        <v>30</v>
      </c>
      <c r="H41" s="287">
        <v>1951</v>
      </c>
      <c r="I41" s="287" t="s">
        <v>321</v>
      </c>
      <c r="J41" s="287" t="s">
        <v>174</v>
      </c>
      <c r="K41" s="287">
        <v>188</v>
      </c>
      <c r="L41" s="287">
        <v>10</v>
      </c>
      <c r="M41" s="287">
        <v>17</v>
      </c>
      <c r="N41" s="287">
        <v>0</v>
      </c>
      <c r="O41" s="287">
        <v>200</v>
      </c>
      <c r="P41" s="289">
        <v>0.424837962962963</v>
      </c>
      <c r="Q41" s="287">
        <v>12</v>
      </c>
      <c r="R41" s="289">
        <v>9.0787037037036999E-2</v>
      </c>
      <c r="S41" s="288">
        <v>0.45902777777777781</v>
      </c>
      <c r="T41" s="288">
        <v>0.45</v>
      </c>
      <c r="U41" s="288">
        <v>0.4458333333333333</v>
      </c>
      <c r="V41" s="288">
        <v>0.38194444444444442</v>
      </c>
      <c r="W41" s="288">
        <v>0.38750000000000001</v>
      </c>
      <c r="X41" s="288">
        <v>0.42152777777777778</v>
      </c>
      <c r="Y41" s="288">
        <v>0.42638888888888887</v>
      </c>
      <c r="Z41" s="288">
        <v>0.43888888888888888</v>
      </c>
      <c r="AA41" s="288">
        <v>0.39999999999999997</v>
      </c>
      <c r="AB41" s="288">
        <v>0.4069444444444445</v>
      </c>
      <c r="AD41" s="288">
        <v>0.55486111111111114</v>
      </c>
      <c r="AE41" s="288">
        <v>0.53541666666666665</v>
      </c>
      <c r="AF41" s="288">
        <v>0.49374999999999997</v>
      </c>
      <c r="AG41" s="288">
        <v>0.50416666666666665</v>
      </c>
      <c r="AJ41" s="288">
        <v>0.66875000000000007</v>
      </c>
      <c r="AK41" s="288">
        <v>0.48194444444444445</v>
      </c>
      <c r="AM41" s="288">
        <v>0.56944444444444442</v>
      </c>
      <c r="AN41" s="288">
        <v>0.58819444444444446</v>
      </c>
      <c r="AO41" s="288">
        <v>0.70347222222222217</v>
      </c>
      <c r="AP41" s="288">
        <v>0.72152777777777777</v>
      </c>
      <c r="AQ41" s="288">
        <v>0.60902777777777783</v>
      </c>
      <c r="AR41" s="288">
        <v>0.68472222222222223</v>
      </c>
      <c r="AS41" s="288">
        <v>0.65</v>
      </c>
      <c r="AU41" s="288">
        <v>0.76736111111111116</v>
      </c>
      <c r="AV41" s="288">
        <v>0.78888888888888886</v>
      </c>
      <c r="AY41" s="288">
        <v>0.74722222222222223</v>
      </c>
      <c r="BE41" s="288">
        <v>0.63402777777777775</v>
      </c>
      <c r="BF41" s="288">
        <v>0.7993055555555556</v>
      </c>
      <c r="BH41" s="18">
        <f>VLOOKUP(BI41,id!$A:$C,3,0)</f>
        <v>152</v>
      </c>
      <c r="BI41" s="18" t="str">
        <f t="shared" si="10"/>
        <v>PiwakowskiAndrzej1951</v>
      </c>
      <c r="BJ41" s="9" t="str">
        <f t="shared" si="11"/>
        <v>Piwakowski</v>
      </c>
      <c r="BK41" s="9" t="str">
        <f t="shared" si="12"/>
        <v>Andrzej</v>
      </c>
      <c r="BL41" s="9" t="str">
        <f t="shared" si="13"/>
        <v>Harpagan</v>
      </c>
      <c r="BM41" s="9">
        <f t="shared" si="14"/>
        <v>1951</v>
      </c>
      <c r="BN41" s="9">
        <f t="shared" si="20"/>
        <v>43.962504502775758</v>
      </c>
      <c r="BO41" s="9"/>
      <c r="BP41" s="9">
        <f t="shared" si="21"/>
        <v>0.95684629215931982</v>
      </c>
      <c r="BQ41" s="9">
        <f t="shared" si="22"/>
        <v>1.0384615384615385</v>
      </c>
      <c r="BR41" s="9">
        <f t="shared" si="23"/>
        <v>0.98947368421052628</v>
      </c>
      <c r="BS41" s="9">
        <f t="shared" si="24"/>
        <v>1.0075766240521742</v>
      </c>
    </row>
    <row r="42" spans="1:71">
      <c r="A42" s="287">
        <v>48</v>
      </c>
      <c r="B42" s="287">
        <v>41</v>
      </c>
      <c r="D42" s="287">
        <v>7</v>
      </c>
      <c r="E42" s="287">
        <v>57</v>
      </c>
      <c r="F42" s="287" t="s">
        <v>1166</v>
      </c>
      <c r="G42" s="287" t="s">
        <v>394</v>
      </c>
      <c r="H42" s="287">
        <v>1966</v>
      </c>
      <c r="I42" s="287" t="s">
        <v>1148</v>
      </c>
      <c r="K42" s="287">
        <v>107</v>
      </c>
      <c r="L42" s="287">
        <v>9</v>
      </c>
      <c r="M42" s="287">
        <v>8</v>
      </c>
      <c r="N42" s="287">
        <v>0</v>
      </c>
      <c r="O42" s="287">
        <v>107</v>
      </c>
      <c r="P42" s="289">
        <v>0.40554398148148146</v>
      </c>
      <c r="Q42" s="287">
        <v>0</v>
      </c>
      <c r="R42" s="289">
        <v>6.9918981481481512E-2</v>
      </c>
      <c r="S42" s="288">
        <v>0.38125000000000003</v>
      </c>
      <c r="T42" s="288">
        <v>0.38541666666666669</v>
      </c>
      <c r="U42" s="288">
        <v>0.38819444444444445</v>
      </c>
      <c r="V42" s="288">
        <v>0.43958333333333338</v>
      </c>
      <c r="W42" s="288">
        <v>0.41875000000000001</v>
      </c>
      <c r="X42" s="288">
        <v>0.40347222222222223</v>
      </c>
      <c r="Y42" s="288">
        <v>0.3972222222222222</v>
      </c>
      <c r="Z42" s="288">
        <v>0.3923611111111111</v>
      </c>
      <c r="AA42" s="288">
        <v>0.43194444444444446</v>
      </c>
      <c r="AC42" s="288">
        <v>0.75277777777777777</v>
      </c>
      <c r="AF42" s="288">
        <v>0.45555555555555555</v>
      </c>
      <c r="AG42" s="288">
        <v>0.48888888888888887</v>
      </c>
      <c r="AH42" s="288">
        <v>0.51527777777777783</v>
      </c>
      <c r="AI42" s="288">
        <v>0.5444444444444444</v>
      </c>
      <c r="BA42" s="288">
        <v>0.58750000000000002</v>
      </c>
      <c r="BC42" s="288">
        <v>0.62916666666666665</v>
      </c>
      <c r="BD42" s="288">
        <v>0.68611111111111101</v>
      </c>
      <c r="BF42" s="288">
        <v>0.77986111111111101</v>
      </c>
      <c r="BH42" s="18">
        <f>VLOOKUP(BI42,id!$A:$C,3,0)</f>
        <v>425</v>
      </c>
      <c r="BI42" s="18" t="str">
        <f t="shared" si="10"/>
        <v>SkrzyniarzStanisław1966</v>
      </c>
      <c r="BJ42" s="9" t="str">
        <f t="shared" si="11"/>
        <v>Skrzyniarz</v>
      </c>
      <c r="BK42" s="9" t="str">
        <f t="shared" si="12"/>
        <v>Stanisław</v>
      </c>
      <c r="BL42" s="9">
        <f t="shared" si="13"/>
        <v>0</v>
      </c>
      <c r="BM42" s="9">
        <f t="shared" si="14"/>
        <v>1966</v>
      </c>
      <c r="BN42" s="9">
        <f t="shared" si="20"/>
        <v>25.021212669133011</v>
      </c>
      <c r="BO42" s="9"/>
      <c r="BP42" s="9">
        <f t="shared" si="21"/>
        <v>1.0475755586632041</v>
      </c>
      <c r="BQ42" s="9">
        <f t="shared" si="22"/>
        <v>0.62962962962962965</v>
      </c>
      <c r="BR42" s="9">
        <f t="shared" si="23"/>
        <v>0.56914893617021278</v>
      </c>
      <c r="BS42" s="9">
        <f t="shared" si="24"/>
        <v>0.91162668950534553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workbookViewId="0"/>
  </sheetViews>
  <sheetFormatPr defaultColWidth="18.88671875" defaultRowHeight="14.4"/>
  <cols>
    <col min="1" max="1" width="13.6640625" style="291" customWidth="1"/>
    <col min="2" max="2" width="15.77734375" style="291" bestFit="1" customWidth="1"/>
    <col min="3" max="3" width="12.21875" style="291" bestFit="1" customWidth="1"/>
    <col min="4" max="4" width="16.21875" style="291" bestFit="1" customWidth="1"/>
    <col min="5" max="5" width="10.109375" style="291" bestFit="1" customWidth="1"/>
    <col min="6" max="6" width="16.44140625" style="291" bestFit="1" customWidth="1"/>
    <col min="7" max="7" width="13.33203125" style="291" bestFit="1" customWidth="1"/>
    <col min="8" max="8" width="14.5546875" style="291" bestFit="1" customWidth="1"/>
    <col min="9" max="9" width="35.109375" style="291" bestFit="1" customWidth="1"/>
    <col min="10" max="10" width="11.44140625" style="291" bestFit="1" customWidth="1"/>
    <col min="11" max="11" width="6.77734375" style="291" bestFit="1" customWidth="1"/>
    <col min="12" max="12" width="11.44140625" style="291" bestFit="1" customWidth="1"/>
    <col min="13" max="13" width="16.21875" style="291" bestFit="1" customWidth="1"/>
    <col min="14" max="16" width="18.88671875" style="291"/>
    <col min="17" max="17" width="13.21875" style="291" bestFit="1" customWidth="1"/>
    <col min="18" max="18" width="9.77734375" style="291" bestFit="1" customWidth="1"/>
    <col min="19" max="19" width="20" style="291" bestFit="1" customWidth="1"/>
    <col min="20" max="20" width="6.88671875" style="291" bestFit="1" customWidth="1"/>
    <col min="21" max="21" width="12" style="291" bestFit="1" customWidth="1"/>
    <col min="22" max="22" width="9.77734375" style="291" customWidth="1"/>
    <col min="23" max="23" width="12" style="291" bestFit="1" customWidth="1"/>
    <col min="24" max="24" width="2.88671875" style="291" bestFit="1" customWidth="1"/>
    <col min="25" max="25" width="3" style="291" bestFit="1" customWidth="1"/>
    <col min="26" max="26" width="6.21875" style="291" bestFit="1" customWidth="1"/>
    <col min="27" max="16384" width="18.88671875" style="291"/>
  </cols>
  <sheetData>
    <row r="1" spans="1:26" ht="22.8">
      <c r="A1" s="325" t="s">
        <v>1262</v>
      </c>
      <c r="B1" s="326"/>
      <c r="C1" s="326"/>
      <c r="D1" s="326"/>
      <c r="E1" s="327"/>
      <c r="F1" s="326"/>
      <c r="G1" s="326"/>
      <c r="H1" s="326"/>
      <c r="I1" s="326"/>
      <c r="J1" s="326"/>
      <c r="K1" s="326"/>
      <c r="L1" s="326"/>
      <c r="M1" s="328"/>
      <c r="O1" s="18"/>
      <c r="P1" s="18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31.2">
      <c r="A2" s="324" t="s">
        <v>1261</v>
      </c>
      <c r="B2" s="324" t="s">
        <v>1260</v>
      </c>
      <c r="C2" s="324" t="s">
        <v>1259</v>
      </c>
      <c r="D2" s="324" t="s">
        <v>1258</v>
      </c>
      <c r="E2" s="324"/>
      <c r="F2" s="324" t="s">
        <v>1257</v>
      </c>
      <c r="G2" s="324" t="s">
        <v>1256</v>
      </c>
      <c r="H2" s="324" t="s">
        <v>367</v>
      </c>
      <c r="I2" s="324" t="s">
        <v>1255</v>
      </c>
      <c r="J2" s="324" t="s">
        <v>425</v>
      </c>
      <c r="K2" s="324" t="s">
        <v>1254</v>
      </c>
      <c r="L2" s="324" t="s">
        <v>425</v>
      </c>
      <c r="M2" s="324" t="s">
        <v>1253</v>
      </c>
      <c r="O2" s="18" t="s">
        <v>79</v>
      </c>
      <c r="P2" s="18" t="s">
        <v>80</v>
      </c>
      <c r="Q2" s="9" t="s">
        <v>108</v>
      </c>
      <c r="R2" s="9" t="s">
        <v>109</v>
      </c>
      <c r="S2" s="9" t="s">
        <v>83</v>
      </c>
      <c r="T2" s="9" t="s">
        <v>81</v>
      </c>
      <c r="U2" s="9" t="s">
        <v>48</v>
      </c>
      <c r="V2" s="9" t="s">
        <v>49</v>
      </c>
      <c r="W2" s="9" t="s">
        <v>45</v>
      </c>
      <c r="X2" s="9" t="s">
        <v>46</v>
      </c>
      <c r="Y2" s="9" t="s">
        <v>35</v>
      </c>
      <c r="Z2" s="9" t="s">
        <v>47</v>
      </c>
    </row>
    <row r="3" spans="1:26">
      <c r="A3" s="321">
        <v>1</v>
      </c>
      <c r="B3" s="321"/>
      <c r="C3" s="319" t="s">
        <v>91</v>
      </c>
      <c r="D3" s="319" t="s">
        <v>422</v>
      </c>
      <c r="E3" s="319" t="s">
        <v>1220</v>
      </c>
      <c r="F3" s="319">
        <v>1984</v>
      </c>
      <c r="G3" s="320">
        <v>31</v>
      </c>
      <c r="H3" s="319" t="s">
        <v>420</v>
      </c>
      <c r="I3" s="318"/>
      <c r="J3" s="316">
        <v>28</v>
      </c>
      <c r="K3" s="316"/>
      <c r="L3" s="316">
        <f t="shared" ref="L3:L14" si="0">J3+K3</f>
        <v>28</v>
      </c>
      <c r="M3" s="315">
        <v>0.31495370370370374</v>
      </c>
      <c r="O3" s="18">
        <f>VLOOKUP(P3,id!$A:$C,3,0)</f>
        <v>123</v>
      </c>
      <c r="P3" s="18" t="str">
        <f>Q3&amp;R3&amp;T3</f>
        <v>WojciechowskiAdam1984</v>
      </c>
      <c r="Q3" s="9" t="str">
        <f>D3</f>
        <v>Wojciechowski</v>
      </c>
      <c r="R3" s="9" t="str">
        <f>C3</f>
        <v>Adam</v>
      </c>
      <c r="S3" s="9">
        <f>I3</f>
        <v>0</v>
      </c>
      <c r="T3" s="9">
        <f>F3</f>
        <v>1984</v>
      </c>
      <c r="U3" s="9"/>
      <c r="V3" s="9">
        <v>100</v>
      </c>
      <c r="W3" s="9"/>
      <c r="X3" s="9"/>
      <c r="Y3" s="9"/>
      <c r="Z3" s="9"/>
    </row>
    <row r="4" spans="1:26">
      <c r="A4" s="297">
        <v>18</v>
      </c>
      <c r="B4" s="310">
        <v>1</v>
      </c>
      <c r="C4" s="312" t="s">
        <v>41</v>
      </c>
      <c r="D4" s="312" t="s">
        <v>410</v>
      </c>
      <c r="E4" s="312" t="s">
        <v>1214</v>
      </c>
      <c r="F4" s="311">
        <v>1976</v>
      </c>
      <c r="G4" s="309">
        <v>57</v>
      </c>
      <c r="H4" s="312" t="s">
        <v>1167</v>
      </c>
      <c r="I4" s="311" t="s">
        <v>408</v>
      </c>
      <c r="J4" s="306">
        <v>28</v>
      </c>
      <c r="K4" s="306"/>
      <c r="L4" s="305">
        <f t="shared" si="0"/>
        <v>28</v>
      </c>
      <c r="M4" s="304">
        <v>0.40944444444444444</v>
      </c>
      <c r="O4" s="18">
        <f>VLOOKUP(P4,id!$A:$C,3,0)</f>
        <v>135</v>
      </c>
      <c r="P4" s="18" t="str">
        <f t="shared" ref="P4:P16" si="1">Q4&amp;R4&amp;T4</f>
        <v>GruzielMagdalena1976</v>
      </c>
      <c r="Q4" s="9" t="str">
        <f t="shared" ref="Q4:Q16" si="2">D4</f>
        <v>Gruziel</v>
      </c>
      <c r="R4" s="9" t="str">
        <f t="shared" ref="R4:R16" si="3">C4</f>
        <v>Magdalena</v>
      </c>
      <c r="S4" s="9" t="str">
        <f t="shared" ref="S4:S16" si="4">I4</f>
        <v>Team360</v>
      </c>
      <c r="T4" s="9">
        <f t="shared" ref="T4:T16" si="5">F4</f>
        <v>1976</v>
      </c>
      <c r="U4" s="9">
        <v>100</v>
      </c>
      <c r="V4" s="9">
        <f>V3*IF(Y4&lt;1,Y4,IF(Z4&lt;1,Z4,IF(X4&lt;1,X4,IF(W4&lt;1,W4,1))))</f>
        <v>76.922207146087757</v>
      </c>
      <c r="W4" s="9">
        <f t="shared" ref="W4:W6" si="6">M3/M4</f>
        <v>0.76922207146087751</v>
      </c>
      <c r="X4" s="9">
        <f t="shared" ref="X4:X6" si="7">L4/L3</f>
        <v>1</v>
      </c>
      <c r="Y4" s="9">
        <v>1</v>
      </c>
      <c r="Z4" s="9">
        <v>1</v>
      </c>
    </row>
    <row r="5" spans="1:26">
      <c r="A5" s="297">
        <v>22</v>
      </c>
      <c r="B5" s="310">
        <v>2</v>
      </c>
      <c r="C5" s="312" t="s">
        <v>69</v>
      </c>
      <c r="D5" s="312" t="s">
        <v>68</v>
      </c>
      <c r="E5" s="312" t="s">
        <v>1214</v>
      </c>
      <c r="F5" s="312">
        <v>1981</v>
      </c>
      <c r="G5" s="309">
        <v>38</v>
      </c>
      <c r="H5" s="312" t="s">
        <v>581</v>
      </c>
      <c r="I5" s="311" t="s">
        <v>159</v>
      </c>
      <c r="J5" s="306">
        <v>28</v>
      </c>
      <c r="K5" s="306"/>
      <c r="L5" s="305">
        <f t="shared" si="0"/>
        <v>28</v>
      </c>
      <c r="M5" s="304">
        <v>0.4251388888888889</v>
      </c>
      <c r="O5" s="18">
        <f>VLOOKUP(P5,id!$A:$C,3,0)</f>
        <v>56</v>
      </c>
      <c r="P5" s="18" t="str">
        <f t="shared" si="1"/>
        <v>BlankDanuta1981</v>
      </c>
      <c r="Q5" s="9" t="str">
        <f t="shared" si="2"/>
        <v>Blank</v>
      </c>
      <c r="R5" s="9" t="str">
        <f t="shared" si="3"/>
        <v>Danuta</v>
      </c>
      <c r="S5" s="9" t="str">
        <f t="shared" si="4"/>
        <v>Towanda</v>
      </c>
      <c r="T5" s="9">
        <f t="shared" si="5"/>
        <v>1981</v>
      </c>
      <c r="U5" s="9">
        <f t="shared" ref="U5:U6" si="8">U4*IF(Y5&lt;1,Y5,IF(Z5&lt;1,Z5,IF(X5&lt;1,X5,IF(W5&lt;1,W5,1))))</f>
        <v>96.308395949036267</v>
      </c>
      <c r="V5" s="9">
        <f t="shared" ref="V5:V15" si="9">V4*IF(Y5&lt;1,Y5,IF(Z5&lt;1,Z5,IF(X5&lt;1,X5,IF(W5&lt;1,W5,1))))</f>
        <v>74.082543830992066</v>
      </c>
      <c r="W5" s="9">
        <f t="shared" si="6"/>
        <v>0.96308395949036263</v>
      </c>
      <c r="X5" s="9">
        <f t="shared" si="7"/>
        <v>1</v>
      </c>
      <c r="Y5" s="9">
        <v>1</v>
      </c>
      <c r="Z5" s="9">
        <v>1</v>
      </c>
    </row>
    <row r="6" spans="1:26">
      <c r="A6" s="297">
        <v>31</v>
      </c>
      <c r="B6" s="310">
        <v>3</v>
      </c>
      <c r="C6" s="308" t="s">
        <v>241</v>
      </c>
      <c r="D6" s="308" t="s">
        <v>240</v>
      </c>
      <c r="E6" s="308" t="s">
        <v>1214</v>
      </c>
      <c r="F6" s="308">
        <v>1980</v>
      </c>
      <c r="G6" s="309">
        <v>27</v>
      </c>
      <c r="H6" s="308"/>
      <c r="I6" s="307"/>
      <c r="J6" s="306">
        <v>28</v>
      </c>
      <c r="K6" s="306"/>
      <c r="L6" s="305">
        <f t="shared" si="0"/>
        <v>28</v>
      </c>
      <c r="M6" s="304">
        <v>0.47819444444444448</v>
      </c>
      <c r="O6" s="18">
        <f>VLOOKUP(P6,id!$A:$C,3,0)</f>
        <v>88</v>
      </c>
      <c r="P6" s="18" t="str">
        <f t="shared" si="1"/>
        <v>TruszkowskaKamila1980</v>
      </c>
      <c r="Q6" s="9" t="str">
        <f t="shared" si="2"/>
        <v>Truszkowska</v>
      </c>
      <c r="R6" s="9" t="str">
        <f t="shared" si="3"/>
        <v>Kamila</v>
      </c>
      <c r="S6" s="9">
        <f t="shared" si="4"/>
        <v>0</v>
      </c>
      <c r="T6" s="9">
        <f t="shared" si="5"/>
        <v>1980</v>
      </c>
      <c r="U6" s="9">
        <f t="shared" si="8"/>
        <v>85.62300319488817</v>
      </c>
      <c r="V6" s="9">
        <f t="shared" si="9"/>
        <v>65.863103882273222</v>
      </c>
      <c r="W6" s="9">
        <f t="shared" si="6"/>
        <v>0.88905024687772283</v>
      </c>
      <c r="X6" s="9">
        <f t="shared" si="7"/>
        <v>1</v>
      </c>
      <c r="Y6" s="9">
        <v>1</v>
      </c>
      <c r="Z6" s="9">
        <v>1</v>
      </c>
    </row>
    <row r="7" spans="1:26">
      <c r="A7" s="297">
        <v>32</v>
      </c>
      <c r="B7" s="297">
        <v>4</v>
      </c>
      <c r="C7" s="295" t="s">
        <v>819</v>
      </c>
      <c r="D7" s="295" t="s">
        <v>820</v>
      </c>
      <c r="E7" s="295" t="s">
        <v>1214</v>
      </c>
      <c r="F7" s="295">
        <v>1988</v>
      </c>
      <c r="G7" s="296">
        <v>48</v>
      </c>
      <c r="H7" s="295" t="s">
        <v>307</v>
      </c>
      <c r="I7" s="294" t="s">
        <v>423</v>
      </c>
      <c r="J7" s="300">
        <v>28</v>
      </c>
      <c r="K7" s="300"/>
      <c r="L7" s="293">
        <f t="shared" si="0"/>
        <v>28</v>
      </c>
      <c r="M7" s="292">
        <v>0.47984953703703709</v>
      </c>
      <c r="O7" s="18">
        <f>VLOOKUP(P7,id!$A:$C,3,0)</f>
        <v>368</v>
      </c>
      <c r="P7" s="18" t="str">
        <f t="shared" si="1"/>
        <v>PacekKarolina1988</v>
      </c>
      <c r="Q7" s="9" t="str">
        <f t="shared" si="2"/>
        <v>Pacek</v>
      </c>
      <c r="R7" s="9" t="str">
        <f t="shared" si="3"/>
        <v>Karolina</v>
      </c>
      <c r="S7" s="9" t="str">
        <f t="shared" si="4"/>
        <v>Team 360º</v>
      </c>
      <c r="T7" s="9">
        <f t="shared" si="5"/>
        <v>1988</v>
      </c>
      <c r="U7" s="9">
        <f t="shared" ref="U7:U15" si="10">U6*IF(Y7&lt;1,Y7,IF(Z7&lt;1,Z7,IF(X7&lt;1,X7,IF(W7&lt;1,W7,1))))</f>
        <v>85.327673122844246</v>
      </c>
      <c r="V7" s="9">
        <f t="shared" si="9"/>
        <v>65.635929472490901</v>
      </c>
      <c r="W7" s="9">
        <f t="shared" ref="W7:W16" si="11">M6/M7</f>
        <v>0.99655080923321837</v>
      </c>
      <c r="X7" s="9">
        <f t="shared" ref="X7:X16" si="12">L7/L6</f>
        <v>1</v>
      </c>
      <c r="Y7" s="9">
        <v>1</v>
      </c>
      <c r="Z7" s="9">
        <v>1</v>
      </c>
    </row>
    <row r="8" spans="1:26">
      <c r="A8" s="297">
        <v>36</v>
      </c>
      <c r="B8" s="297">
        <v>5</v>
      </c>
      <c r="C8" s="302" t="s">
        <v>1242</v>
      </c>
      <c r="D8" s="302" t="s">
        <v>1241</v>
      </c>
      <c r="E8" s="302" t="s">
        <v>1214</v>
      </c>
      <c r="F8" s="302">
        <v>1970</v>
      </c>
      <c r="G8" s="296">
        <v>63</v>
      </c>
      <c r="H8" s="302" t="s">
        <v>1240</v>
      </c>
      <c r="I8" s="303" t="s">
        <v>292</v>
      </c>
      <c r="J8" s="300">
        <v>25</v>
      </c>
      <c r="K8" s="300"/>
      <c r="L8" s="293">
        <f t="shared" si="0"/>
        <v>25</v>
      </c>
      <c r="M8" s="292">
        <v>0.48162037037037037</v>
      </c>
      <c r="O8" s="18">
        <f>VLOOKUP(P8,id!$A:$C,3,0)</f>
        <v>57</v>
      </c>
      <c r="P8" s="18" t="str">
        <f t="shared" si="1"/>
        <v>MARCINKOWSKAMAGDALENA1970</v>
      </c>
      <c r="Q8" s="9" t="str">
        <f t="shared" si="2"/>
        <v>MARCINKOWSKA</v>
      </c>
      <c r="R8" s="9" t="str">
        <f t="shared" si="3"/>
        <v>MAGDALENA</v>
      </c>
      <c r="S8" s="9" t="str">
        <f t="shared" si="4"/>
        <v>podrozerowerowe.info</v>
      </c>
      <c r="T8" s="9">
        <f t="shared" si="5"/>
        <v>1970</v>
      </c>
      <c r="U8" s="9">
        <f t="shared" si="10"/>
        <v>76.185422431110936</v>
      </c>
      <c r="V8" s="9">
        <f t="shared" si="9"/>
        <v>58.603508457581164</v>
      </c>
      <c r="W8" s="9">
        <f t="shared" si="11"/>
        <v>0.99632317600692122</v>
      </c>
      <c r="X8" s="9">
        <f t="shared" si="12"/>
        <v>0.8928571428571429</v>
      </c>
      <c r="Y8" s="9">
        <v>1</v>
      </c>
      <c r="Z8" s="9">
        <v>1</v>
      </c>
    </row>
    <row r="9" spans="1:26">
      <c r="A9" s="297">
        <v>39</v>
      </c>
      <c r="B9" s="297">
        <v>6</v>
      </c>
      <c r="C9" s="299" t="s">
        <v>1232</v>
      </c>
      <c r="D9" s="299" t="s">
        <v>1238</v>
      </c>
      <c r="E9" s="299" t="s">
        <v>1214</v>
      </c>
      <c r="F9" s="299">
        <v>1988</v>
      </c>
      <c r="G9" s="296">
        <v>5</v>
      </c>
      <c r="H9" s="299" t="s">
        <v>307</v>
      </c>
      <c r="I9" s="298"/>
      <c r="J9" s="300">
        <v>24</v>
      </c>
      <c r="K9" s="300"/>
      <c r="L9" s="293">
        <f t="shared" si="0"/>
        <v>24</v>
      </c>
      <c r="M9" s="292">
        <v>0.49599537037037039</v>
      </c>
      <c r="O9" s="18">
        <f>VLOOKUP(P9,id!$A:$C,3,0)</f>
        <v>395</v>
      </c>
      <c r="P9" s="18" t="str">
        <f t="shared" si="1"/>
        <v>LipińskaKatarzyna1988</v>
      </c>
      <c r="Q9" s="9" t="str">
        <f t="shared" si="2"/>
        <v>Lipińska</v>
      </c>
      <c r="R9" s="9" t="str">
        <f t="shared" si="3"/>
        <v>Katarzyna</v>
      </c>
      <c r="S9" s="9">
        <f t="shared" si="4"/>
        <v>0</v>
      </c>
      <c r="T9" s="9">
        <f t="shared" si="5"/>
        <v>1988</v>
      </c>
      <c r="U9" s="9">
        <f t="shared" si="10"/>
        <v>73.13800553386649</v>
      </c>
      <c r="V9" s="9">
        <f t="shared" si="9"/>
        <v>56.259368119277916</v>
      </c>
      <c r="W9" s="9">
        <f t="shared" si="11"/>
        <v>0.97101787464414047</v>
      </c>
      <c r="X9" s="9">
        <f t="shared" si="12"/>
        <v>0.96</v>
      </c>
      <c r="Y9" s="9">
        <v>1</v>
      </c>
      <c r="Z9" s="9">
        <v>1</v>
      </c>
    </row>
    <row r="10" spans="1:26">
      <c r="A10" s="297">
        <v>41</v>
      </c>
      <c r="B10" s="297">
        <v>7</v>
      </c>
      <c r="C10" s="299" t="s">
        <v>74</v>
      </c>
      <c r="D10" s="299" t="s">
        <v>57</v>
      </c>
      <c r="E10" s="299" t="s">
        <v>1214</v>
      </c>
      <c r="F10" s="299">
        <v>1969</v>
      </c>
      <c r="G10" s="296">
        <v>3</v>
      </c>
      <c r="H10" s="299" t="s">
        <v>443</v>
      </c>
      <c r="I10" s="298" t="s">
        <v>158</v>
      </c>
      <c r="J10" s="293">
        <v>23</v>
      </c>
      <c r="K10" s="293"/>
      <c r="L10" s="293">
        <f t="shared" si="0"/>
        <v>23</v>
      </c>
      <c r="M10" s="292">
        <v>0.48429398148148156</v>
      </c>
      <c r="O10" s="18">
        <f>VLOOKUP(P10,id!$A:$C,3,0)</f>
        <v>55</v>
      </c>
      <c r="P10" s="18" t="str">
        <f t="shared" si="1"/>
        <v>StanekAsia1969</v>
      </c>
      <c r="Q10" s="9" t="str">
        <f t="shared" si="2"/>
        <v>Stanek</v>
      </c>
      <c r="R10" s="9" t="str">
        <f t="shared" si="3"/>
        <v>Asia</v>
      </c>
      <c r="S10" s="9" t="str">
        <f t="shared" si="4"/>
        <v>RUDY KOT</v>
      </c>
      <c r="T10" s="9">
        <f t="shared" si="5"/>
        <v>1969</v>
      </c>
      <c r="U10" s="9">
        <f t="shared" si="10"/>
        <v>70.090588636622059</v>
      </c>
      <c r="V10" s="9">
        <f t="shared" si="9"/>
        <v>53.915227780974675</v>
      </c>
      <c r="W10" s="9">
        <f t="shared" si="11"/>
        <v>1.0241617474846449</v>
      </c>
      <c r="X10" s="9">
        <f t="shared" si="12"/>
        <v>0.95833333333333337</v>
      </c>
      <c r="Y10" s="9">
        <v>1</v>
      </c>
      <c r="Z10" s="9">
        <v>1</v>
      </c>
    </row>
    <row r="11" spans="1:26">
      <c r="A11" s="297">
        <v>48</v>
      </c>
      <c r="B11" s="297">
        <v>8</v>
      </c>
      <c r="C11" s="295" t="s">
        <v>476</v>
      </c>
      <c r="D11" s="295" t="s">
        <v>475</v>
      </c>
      <c r="E11" s="295" t="s">
        <v>1214</v>
      </c>
      <c r="F11" s="295">
        <v>1959</v>
      </c>
      <c r="G11" s="296">
        <v>42</v>
      </c>
      <c r="H11" s="295" t="s">
        <v>448</v>
      </c>
      <c r="I11" s="294" t="s">
        <v>447</v>
      </c>
      <c r="J11" s="300">
        <v>21</v>
      </c>
      <c r="K11" s="300"/>
      <c r="L11" s="293">
        <f t="shared" si="0"/>
        <v>21</v>
      </c>
      <c r="M11" s="292">
        <v>0.46027777777777779</v>
      </c>
      <c r="O11" s="18">
        <f>VLOOKUP(P11,id!$A:$C,3,0)</f>
        <v>157</v>
      </c>
      <c r="P11" s="18" t="str">
        <f t="shared" si="1"/>
        <v>KoniecznaKrystyna1959</v>
      </c>
      <c r="Q11" s="9" t="str">
        <f t="shared" si="2"/>
        <v>Konieczna</v>
      </c>
      <c r="R11" s="9" t="str">
        <f t="shared" si="3"/>
        <v>Krystyna</v>
      </c>
      <c r="S11" s="9" t="str">
        <f t="shared" si="4"/>
        <v>Grupa Rowerowa Lipka</v>
      </c>
      <c r="T11" s="9">
        <f t="shared" si="5"/>
        <v>1959</v>
      </c>
      <c r="U11" s="9">
        <f t="shared" si="10"/>
        <v>63.995754842133181</v>
      </c>
      <c r="V11" s="9">
        <f t="shared" si="9"/>
        <v>49.226947104368179</v>
      </c>
      <c r="W11" s="9">
        <f t="shared" si="11"/>
        <v>1.0521776302554819</v>
      </c>
      <c r="X11" s="9">
        <f t="shared" si="12"/>
        <v>0.91304347826086951</v>
      </c>
      <c r="Y11" s="9">
        <v>1</v>
      </c>
      <c r="Z11" s="9">
        <v>1</v>
      </c>
    </row>
    <row r="12" spans="1:26">
      <c r="A12" s="297">
        <v>49</v>
      </c>
      <c r="B12" s="297">
        <v>9</v>
      </c>
      <c r="C12" s="295" t="s">
        <v>1234</v>
      </c>
      <c r="D12" s="295" t="s">
        <v>1233</v>
      </c>
      <c r="E12" s="295" t="s">
        <v>1214</v>
      </c>
      <c r="F12" s="295">
        <v>1969</v>
      </c>
      <c r="G12" s="296">
        <v>39</v>
      </c>
      <c r="H12" s="295" t="s">
        <v>307</v>
      </c>
      <c r="I12" s="294" t="s">
        <v>818</v>
      </c>
      <c r="J12" s="300">
        <v>19</v>
      </c>
      <c r="K12" s="300"/>
      <c r="L12" s="293">
        <f t="shared" si="0"/>
        <v>19</v>
      </c>
      <c r="M12" s="292">
        <v>0.46930555555555559</v>
      </c>
      <c r="O12" s="18">
        <f>VLOOKUP(P12,id!$A:$C,3,0)</f>
        <v>436</v>
      </c>
      <c r="P12" s="18" t="str">
        <f t="shared" si="1"/>
        <v>TrykozkoUrszula1969</v>
      </c>
      <c r="Q12" s="9" t="str">
        <f t="shared" si="2"/>
        <v>Trykozko</v>
      </c>
      <c r="R12" s="9" t="str">
        <f t="shared" si="3"/>
        <v>Urszula</v>
      </c>
      <c r="S12" s="9" t="str">
        <f t="shared" si="4"/>
        <v>Team 360</v>
      </c>
      <c r="T12" s="9">
        <f t="shared" si="5"/>
        <v>1969</v>
      </c>
      <c r="U12" s="9">
        <f t="shared" si="10"/>
        <v>57.90092104764431</v>
      </c>
      <c r="V12" s="9">
        <f t="shared" si="9"/>
        <v>44.538666427761683</v>
      </c>
      <c r="W12" s="9">
        <f t="shared" si="11"/>
        <v>0.9807635395087303</v>
      </c>
      <c r="X12" s="9">
        <f t="shared" si="12"/>
        <v>0.90476190476190477</v>
      </c>
      <c r="Y12" s="9">
        <v>1</v>
      </c>
      <c r="Z12" s="9">
        <v>1</v>
      </c>
    </row>
    <row r="13" spans="1:26">
      <c r="A13" s="297">
        <v>51</v>
      </c>
      <c r="B13" s="297">
        <v>10</v>
      </c>
      <c r="C13" s="295" t="s">
        <v>1232</v>
      </c>
      <c r="D13" s="295" t="s">
        <v>1231</v>
      </c>
      <c r="E13" s="295" t="s">
        <v>1214</v>
      </c>
      <c r="F13" s="295">
        <v>1982</v>
      </c>
      <c r="G13" s="296">
        <v>34</v>
      </c>
      <c r="H13" s="295" t="s">
        <v>307</v>
      </c>
      <c r="I13" s="294" t="s">
        <v>1230</v>
      </c>
      <c r="J13" s="293">
        <v>20</v>
      </c>
      <c r="K13" s="293">
        <v>-2</v>
      </c>
      <c r="L13" s="293">
        <f t="shared" si="0"/>
        <v>18</v>
      </c>
      <c r="M13" s="292">
        <v>0.50717592592592586</v>
      </c>
      <c r="O13" s="18">
        <f>VLOOKUP(P13,id!$A:$C,3,0)</f>
        <v>437</v>
      </c>
      <c r="P13" s="18" t="str">
        <f t="shared" si="1"/>
        <v>KarpaKatarzyna1982</v>
      </c>
      <c r="Q13" s="9" t="str">
        <f t="shared" si="2"/>
        <v>Karpa</v>
      </c>
      <c r="R13" s="9" t="str">
        <f t="shared" si="3"/>
        <v>Katarzyna</v>
      </c>
      <c r="S13" s="9" t="str">
        <f t="shared" si="4"/>
        <v>dziewczynynastart.pl / Smashing pĄpkins</v>
      </c>
      <c r="T13" s="9">
        <f t="shared" si="5"/>
        <v>1982</v>
      </c>
      <c r="U13" s="9">
        <f t="shared" si="10"/>
        <v>54.853504150399871</v>
      </c>
      <c r="V13" s="9">
        <f t="shared" si="9"/>
        <v>42.194526089458435</v>
      </c>
      <c r="W13" s="9">
        <f t="shared" si="11"/>
        <v>0.92533089913281619</v>
      </c>
      <c r="X13" s="9">
        <f t="shared" si="12"/>
        <v>0.94736842105263153</v>
      </c>
      <c r="Y13" s="9">
        <v>1</v>
      </c>
      <c r="Z13" s="9">
        <v>1</v>
      </c>
    </row>
    <row r="14" spans="1:26">
      <c r="A14" s="297">
        <v>53</v>
      </c>
      <c r="B14" s="297">
        <v>11</v>
      </c>
      <c r="C14" s="299" t="s">
        <v>1228</v>
      </c>
      <c r="D14" s="299" t="s">
        <v>1227</v>
      </c>
      <c r="E14" s="299" t="s">
        <v>1214</v>
      </c>
      <c r="F14" s="299">
        <v>1985</v>
      </c>
      <c r="G14" s="296">
        <v>24</v>
      </c>
      <c r="H14" s="299"/>
      <c r="I14" s="298" t="s">
        <v>1226</v>
      </c>
      <c r="J14" s="300">
        <v>17</v>
      </c>
      <c r="K14" s="300"/>
      <c r="L14" s="293">
        <f t="shared" si="0"/>
        <v>17</v>
      </c>
      <c r="M14" s="292">
        <v>0.47819444444444448</v>
      </c>
      <c r="O14" s="18">
        <f>VLOOKUP(P14,id!$A:$C,3,0)</f>
        <v>438</v>
      </c>
      <c r="P14" s="18" t="str">
        <f t="shared" si="1"/>
        <v>OlechowskaEmilia1985</v>
      </c>
      <c r="Q14" s="9" t="str">
        <f t="shared" si="2"/>
        <v>Olechowska</v>
      </c>
      <c r="R14" s="9" t="str">
        <f t="shared" si="3"/>
        <v>Emilia</v>
      </c>
      <c r="S14" s="9" t="str">
        <f t="shared" si="4"/>
        <v>Bo ja kręcić chcę!</v>
      </c>
      <c r="T14" s="9">
        <f t="shared" si="5"/>
        <v>1985</v>
      </c>
      <c r="U14" s="9">
        <f t="shared" si="10"/>
        <v>51.806087253155432</v>
      </c>
      <c r="V14" s="9">
        <f t="shared" si="9"/>
        <v>39.850385751155187</v>
      </c>
      <c r="W14" s="9">
        <f t="shared" si="11"/>
        <v>1.0606060606060603</v>
      </c>
      <c r="X14" s="9">
        <f t="shared" si="12"/>
        <v>0.94444444444444442</v>
      </c>
      <c r="Y14" s="9">
        <v>1</v>
      </c>
      <c r="Z14" s="9">
        <v>1</v>
      </c>
    </row>
    <row r="15" spans="1:26">
      <c r="A15" s="297">
        <v>58</v>
      </c>
      <c r="B15" s="297">
        <v>12</v>
      </c>
      <c r="C15" s="295" t="s">
        <v>1218</v>
      </c>
      <c r="D15" s="295" t="s">
        <v>1217</v>
      </c>
      <c r="E15" s="295" t="s">
        <v>1214</v>
      </c>
      <c r="F15" s="295">
        <v>1983</v>
      </c>
      <c r="G15" s="296">
        <v>53</v>
      </c>
      <c r="H15" s="295" t="s">
        <v>307</v>
      </c>
      <c r="I15" s="294" t="s">
        <v>1213</v>
      </c>
      <c r="J15" s="293" t="s">
        <v>248</v>
      </c>
      <c r="K15" s="293"/>
      <c r="L15" s="293"/>
      <c r="M15" s="292"/>
      <c r="O15" s="18">
        <f>VLOOKUP(P15,id!$A:$C,3,0)</f>
        <v>439</v>
      </c>
      <c r="P15" s="18" t="str">
        <f t="shared" si="1"/>
        <v>BrzezińskaArletta1983</v>
      </c>
      <c r="Q15" s="9" t="str">
        <f t="shared" si="2"/>
        <v>Brzezińska</v>
      </c>
      <c r="R15" s="9" t="str">
        <f t="shared" si="3"/>
        <v>Arletta</v>
      </c>
      <c r="S15" s="9" t="str">
        <f t="shared" si="4"/>
        <v>Rącze Pomrowy</v>
      </c>
      <c r="T15" s="9">
        <f t="shared" si="5"/>
        <v>1983</v>
      </c>
      <c r="U15" s="9">
        <f t="shared" si="10"/>
        <v>0</v>
      </c>
      <c r="V15" s="9">
        <f t="shared" si="9"/>
        <v>0</v>
      </c>
      <c r="W15" s="9" t="e">
        <f t="shared" si="11"/>
        <v>#DIV/0!</v>
      </c>
      <c r="X15" s="9">
        <f t="shared" si="12"/>
        <v>0</v>
      </c>
      <c r="Y15" s="9">
        <v>1</v>
      </c>
      <c r="Z15" s="9">
        <v>1</v>
      </c>
    </row>
    <row r="16" spans="1:26">
      <c r="A16" s="297">
        <v>58</v>
      </c>
      <c r="B16" s="297">
        <v>13</v>
      </c>
      <c r="C16" s="295" t="s">
        <v>1216</v>
      </c>
      <c r="D16" s="295" t="s">
        <v>1215</v>
      </c>
      <c r="E16" s="295" t="s">
        <v>1214</v>
      </c>
      <c r="F16" s="295">
        <v>1980</v>
      </c>
      <c r="G16" s="296">
        <v>54</v>
      </c>
      <c r="H16" s="295" t="s">
        <v>307</v>
      </c>
      <c r="I16" s="294" t="s">
        <v>1213</v>
      </c>
      <c r="J16" s="293" t="s">
        <v>248</v>
      </c>
      <c r="K16" s="293"/>
      <c r="L16" s="293"/>
      <c r="M16" s="292"/>
      <c r="O16" s="18">
        <f>VLOOKUP(P16,id!$A:$C,3,0)</f>
        <v>440</v>
      </c>
      <c r="P16" s="18" t="str">
        <f t="shared" si="1"/>
        <v>KatnerJolanta1980</v>
      </c>
      <c r="Q16" s="9" t="str">
        <f t="shared" si="2"/>
        <v>Katner</v>
      </c>
      <c r="R16" s="9" t="str">
        <f t="shared" si="3"/>
        <v>Jolanta</v>
      </c>
      <c r="S16" s="9" t="str">
        <f t="shared" si="4"/>
        <v>Rącze Pomrowy</v>
      </c>
      <c r="T16" s="9">
        <f t="shared" si="5"/>
        <v>1980</v>
      </c>
      <c r="U16" s="9">
        <v>0</v>
      </c>
      <c r="V16" s="9">
        <v>0</v>
      </c>
      <c r="W16" s="9" t="e">
        <f t="shared" si="11"/>
        <v>#DIV/0!</v>
      </c>
      <c r="X16" s="9" t="e">
        <f t="shared" si="12"/>
        <v>#DIV/0!</v>
      </c>
      <c r="Y16" s="9">
        <v>1</v>
      </c>
      <c r="Z16" s="9">
        <v>1</v>
      </c>
    </row>
  </sheetData>
  <hyperlinks>
    <hyperlink ref="I8" r:id="rId1" display="http://podrozerowerowe.info/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"/>
  <sheetViews>
    <sheetView workbookViewId="0"/>
  </sheetViews>
  <sheetFormatPr defaultColWidth="18.88671875" defaultRowHeight="14.4"/>
  <cols>
    <col min="1" max="1" width="13.6640625" style="291" customWidth="1"/>
    <col min="2" max="2" width="15.77734375" style="291" bestFit="1" customWidth="1"/>
    <col min="3" max="3" width="12.21875" style="291" bestFit="1" customWidth="1"/>
    <col min="4" max="4" width="16.21875" style="291" bestFit="1" customWidth="1"/>
    <col min="5" max="5" width="10.109375" style="291" bestFit="1" customWidth="1"/>
    <col min="6" max="6" width="16.44140625" style="291" bestFit="1" customWidth="1"/>
    <col min="7" max="7" width="13.33203125" style="291" bestFit="1" customWidth="1"/>
    <col min="8" max="8" width="14.5546875" style="291" bestFit="1" customWidth="1"/>
    <col min="9" max="9" width="35.109375" style="291" bestFit="1" customWidth="1"/>
    <col min="10" max="10" width="11.44140625" style="291" bestFit="1" customWidth="1"/>
    <col min="11" max="11" width="6.77734375" style="291" bestFit="1" customWidth="1"/>
    <col min="12" max="12" width="11.44140625" style="291" bestFit="1" customWidth="1"/>
    <col min="13" max="13" width="16.21875" style="291" bestFit="1" customWidth="1"/>
    <col min="14" max="16" width="18.88671875" style="291"/>
    <col min="17" max="17" width="13.21875" style="291" bestFit="1" customWidth="1"/>
    <col min="18" max="18" width="9.77734375" style="291" bestFit="1" customWidth="1"/>
    <col min="19" max="19" width="20" style="291" bestFit="1" customWidth="1"/>
    <col min="20" max="20" width="6.88671875" style="291" bestFit="1" customWidth="1"/>
    <col min="21" max="21" width="12" style="291" bestFit="1" customWidth="1"/>
    <col min="22" max="22" width="9.77734375" style="291" customWidth="1"/>
    <col min="23" max="23" width="12" style="291" bestFit="1" customWidth="1"/>
    <col min="24" max="24" width="2.88671875" style="291" bestFit="1" customWidth="1"/>
    <col min="25" max="25" width="3" style="291" bestFit="1" customWidth="1"/>
    <col min="26" max="26" width="6.21875" style="291" bestFit="1" customWidth="1"/>
    <col min="27" max="16384" width="18.88671875" style="291"/>
  </cols>
  <sheetData>
    <row r="1" spans="1:26" ht="22.8">
      <c r="A1" s="325" t="s">
        <v>1262</v>
      </c>
      <c r="B1" s="326"/>
      <c r="C1" s="326"/>
      <c r="D1" s="326"/>
      <c r="E1" s="327"/>
      <c r="F1" s="326"/>
      <c r="G1" s="326"/>
      <c r="H1" s="326"/>
      <c r="I1" s="326"/>
      <c r="J1" s="326"/>
      <c r="K1" s="326"/>
      <c r="L1" s="326"/>
      <c r="M1" s="328"/>
      <c r="O1" s="18"/>
      <c r="P1" s="18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31.2">
      <c r="A2" s="324" t="s">
        <v>1261</v>
      </c>
      <c r="B2" s="324" t="s">
        <v>1260</v>
      </c>
      <c r="C2" s="324" t="s">
        <v>1259</v>
      </c>
      <c r="D2" s="324" t="s">
        <v>1258</v>
      </c>
      <c r="E2" s="324"/>
      <c r="F2" s="324" t="s">
        <v>1257</v>
      </c>
      <c r="G2" s="324" t="s">
        <v>1256</v>
      </c>
      <c r="H2" s="324" t="s">
        <v>367</v>
      </c>
      <c r="I2" s="324" t="s">
        <v>1255</v>
      </c>
      <c r="J2" s="324" t="s">
        <v>425</v>
      </c>
      <c r="K2" s="324" t="s">
        <v>1254</v>
      </c>
      <c r="L2" s="324" t="s">
        <v>425</v>
      </c>
      <c r="M2" s="324" t="s">
        <v>1253</v>
      </c>
      <c r="O2" s="18" t="s">
        <v>79</v>
      </c>
      <c r="P2" s="18" t="s">
        <v>80</v>
      </c>
      <c r="Q2" s="9" t="s">
        <v>108</v>
      </c>
      <c r="R2" s="9" t="s">
        <v>109</v>
      </c>
      <c r="S2" s="9" t="s">
        <v>83</v>
      </c>
      <c r="T2" s="9" t="s">
        <v>81</v>
      </c>
      <c r="U2" s="9" t="s">
        <v>48</v>
      </c>
      <c r="V2" s="9"/>
      <c r="W2" s="9" t="s">
        <v>45</v>
      </c>
      <c r="X2" s="9" t="s">
        <v>46</v>
      </c>
      <c r="Y2" s="9" t="s">
        <v>35</v>
      </c>
      <c r="Z2" s="9" t="s">
        <v>47</v>
      </c>
    </row>
    <row r="3" spans="1:26">
      <c r="A3" s="321">
        <v>1</v>
      </c>
      <c r="B3" s="321"/>
      <c r="C3" s="319" t="s">
        <v>91</v>
      </c>
      <c r="D3" s="319" t="s">
        <v>422</v>
      </c>
      <c r="E3" s="319" t="s">
        <v>1220</v>
      </c>
      <c r="F3" s="319">
        <v>1984</v>
      </c>
      <c r="G3" s="320">
        <v>31</v>
      </c>
      <c r="H3" s="319" t="s">
        <v>420</v>
      </c>
      <c r="I3" s="318"/>
      <c r="J3" s="316">
        <v>28</v>
      </c>
      <c r="K3" s="316"/>
      <c r="L3" s="316">
        <f t="shared" ref="L3:L48" si="0">J3+K3</f>
        <v>28</v>
      </c>
      <c r="M3" s="315">
        <v>0.31495370370370374</v>
      </c>
      <c r="O3" s="18">
        <f>VLOOKUP(P3,id!$A:$C,3,0)</f>
        <v>123</v>
      </c>
      <c r="P3" s="18" t="str">
        <f>Q3&amp;R3&amp;T3</f>
        <v>WojciechowskiAdam1984</v>
      </c>
      <c r="Q3" s="9" t="str">
        <f>D3</f>
        <v>Wojciechowski</v>
      </c>
      <c r="R3" s="9" t="str">
        <f>C3</f>
        <v>Adam</v>
      </c>
      <c r="S3" s="9">
        <f>I3</f>
        <v>0</v>
      </c>
      <c r="T3" s="9">
        <f>F3</f>
        <v>1984</v>
      </c>
      <c r="U3" s="9">
        <v>100</v>
      </c>
      <c r="V3" s="9"/>
      <c r="W3" s="9"/>
      <c r="X3" s="9"/>
      <c r="Y3" s="9"/>
      <c r="Z3" s="9"/>
    </row>
    <row r="4" spans="1:26">
      <c r="A4" s="321">
        <v>2</v>
      </c>
      <c r="B4" s="321"/>
      <c r="C4" s="323" t="s">
        <v>380</v>
      </c>
      <c r="D4" s="323" t="s">
        <v>419</v>
      </c>
      <c r="E4" s="323" t="s">
        <v>1220</v>
      </c>
      <c r="F4" s="323">
        <v>1972</v>
      </c>
      <c r="G4" s="320">
        <v>14</v>
      </c>
      <c r="H4" s="323" t="s">
        <v>510</v>
      </c>
      <c r="I4" s="322" t="s">
        <v>174</v>
      </c>
      <c r="J4" s="316">
        <v>28</v>
      </c>
      <c r="K4" s="316"/>
      <c r="L4" s="316">
        <f t="shared" si="0"/>
        <v>28</v>
      </c>
      <c r="M4" s="315">
        <v>0.31951388888888888</v>
      </c>
      <c r="O4" s="18">
        <f>VLOOKUP(P4,id!$A:$C,3,0)</f>
        <v>124</v>
      </c>
      <c r="P4" s="18" t="str">
        <f t="shared" ref="P4:P6" si="1">Q4&amp;R4&amp;T4</f>
        <v>BoberBartłomiej1972</v>
      </c>
      <c r="Q4" s="9" t="str">
        <f t="shared" ref="Q4:Q6" si="2">D4</f>
        <v>Bober</v>
      </c>
      <c r="R4" s="9" t="str">
        <f t="shared" ref="R4:R6" si="3">C4</f>
        <v>Bartłomiej</v>
      </c>
      <c r="S4" s="9" t="str">
        <f t="shared" ref="S4:S6" si="4">I4</f>
        <v>Harpagan</v>
      </c>
      <c r="T4" s="9">
        <f t="shared" ref="T4:T6" si="5">F4</f>
        <v>1972</v>
      </c>
      <c r="U4" s="9">
        <f>U3*IF(Y4&lt;1,Y4,IF(Z4&lt;1,Z4,IF(X4&lt;1,X4,IF(W4&lt;1,W4,1))))</f>
        <v>98.572774034630157</v>
      </c>
      <c r="V4" s="9"/>
      <c r="W4" s="9">
        <f>M3/M4</f>
        <v>0.98572774034630162</v>
      </c>
      <c r="X4" s="9">
        <f>L4/L3</f>
        <v>1</v>
      </c>
      <c r="Y4" s="9">
        <v>1</v>
      </c>
      <c r="Z4" s="9">
        <v>1</v>
      </c>
    </row>
    <row r="5" spans="1:26">
      <c r="A5" s="321">
        <v>2</v>
      </c>
      <c r="B5" s="321"/>
      <c r="C5" s="319" t="s">
        <v>23</v>
      </c>
      <c r="D5" s="319" t="s">
        <v>22</v>
      </c>
      <c r="E5" s="319" t="s">
        <v>1220</v>
      </c>
      <c r="F5" s="319">
        <v>1964</v>
      </c>
      <c r="G5" s="320">
        <v>40</v>
      </c>
      <c r="H5" s="319" t="s">
        <v>283</v>
      </c>
      <c r="I5" s="318" t="s">
        <v>997</v>
      </c>
      <c r="J5" s="317">
        <v>28</v>
      </c>
      <c r="K5" s="317"/>
      <c r="L5" s="316">
        <f t="shared" si="0"/>
        <v>28</v>
      </c>
      <c r="M5" s="315">
        <v>0.31951388888888888</v>
      </c>
      <c r="O5" s="18">
        <f>VLOOKUP(P5,id!$A:$C,3,0)</f>
        <v>9</v>
      </c>
      <c r="P5" s="18" t="str">
        <f t="shared" si="1"/>
        <v>LiszkaGrzegorz1964</v>
      </c>
      <c r="Q5" s="9" t="str">
        <f t="shared" si="2"/>
        <v>Liszka</v>
      </c>
      <c r="R5" s="9" t="str">
        <f t="shared" si="3"/>
        <v>Grzegorz</v>
      </c>
      <c r="S5" s="9" t="str">
        <f t="shared" si="4"/>
        <v>Trezado BikeTires.pl</v>
      </c>
      <c r="T5" s="9">
        <f t="shared" si="5"/>
        <v>1964</v>
      </c>
      <c r="U5" s="9">
        <f>U4*IF(Y5&lt;1,Y5,IF(Z5&lt;1,Z5,IF(X5&lt;1,X5,IF(W5&lt;1,W5,1))))</f>
        <v>98.572774034630157</v>
      </c>
      <c r="V5" s="9"/>
      <c r="W5" s="9">
        <f t="shared" ref="W5:W6" si="6">M4/M5</f>
        <v>1</v>
      </c>
      <c r="X5" s="9">
        <f t="shared" ref="X5:X6" si="7">L5/L4</f>
        <v>1</v>
      </c>
      <c r="Y5" s="9">
        <v>1</v>
      </c>
      <c r="Z5" s="9">
        <v>1</v>
      </c>
    </row>
    <row r="6" spans="1:26">
      <c r="A6" s="297">
        <v>4</v>
      </c>
      <c r="B6" s="297"/>
      <c r="C6" s="299" t="s">
        <v>182</v>
      </c>
      <c r="D6" s="299" t="s">
        <v>169</v>
      </c>
      <c r="E6" s="299" t="s">
        <v>1220</v>
      </c>
      <c r="F6" s="299">
        <v>1977</v>
      </c>
      <c r="G6" s="296">
        <v>26</v>
      </c>
      <c r="H6" s="299" t="s">
        <v>321</v>
      </c>
      <c r="I6" s="298" t="s">
        <v>174</v>
      </c>
      <c r="J6" s="293">
        <v>28</v>
      </c>
      <c r="K6" s="293"/>
      <c r="L6" s="293">
        <f t="shared" si="0"/>
        <v>28</v>
      </c>
      <c r="M6" s="292">
        <v>0.32535879629629627</v>
      </c>
      <c r="O6" s="18">
        <f>VLOOKUP(P6,id!$A:$C,3,0)</f>
        <v>61</v>
      </c>
      <c r="P6" s="18" t="str">
        <f t="shared" si="1"/>
        <v>PiwakowskiWojciech1977</v>
      </c>
      <c r="Q6" s="9" t="str">
        <f t="shared" si="2"/>
        <v>Piwakowski</v>
      </c>
      <c r="R6" s="9" t="str">
        <f t="shared" si="3"/>
        <v>Wojciech</v>
      </c>
      <c r="S6" s="9" t="str">
        <f t="shared" si="4"/>
        <v>Harpagan</v>
      </c>
      <c r="T6" s="9">
        <f t="shared" si="5"/>
        <v>1977</v>
      </c>
      <c r="U6" s="9">
        <f t="shared" ref="U6" si="8">U5*IF(Y6&lt;1,Y6,IF(Z6&lt;1,Z6,IF(X6&lt;1,X6,IF(W6&lt;1,W6,1))))</f>
        <v>96.801963644125081</v>
      </c>
      <c r="V6" s="9"/>
      <c r="W6" s="9">
        <f t="shared" si="6"/>
        <v>0.98203550211660917</v>
      </c>
      <c r="X6" s="9">
        <f t="shared" si="7"/>
        <v>1</v>
      </c>
      <c r="Y6" s="9">
        <v>1</v>
      </c>
      <c r="Z6" s="9">
        <v>1</v>
      </c>
    </row>
    <row r="7" spans="1:26">
      <c r="A7" s="297">
        <v>5</v>
      </c>
      <c r="B7" s="297"/>
      <c r="C7" s="299" t="s">
        <v>20</v>
      </c>
      <c r="D7" s="299" t="s">
        <v>326</v>
      </c>
      <c r="E7" s="299" t="s">
        <v>1220</v>
      </c>
      <c r="F7" s="299">
        <v>1979</v>
      </c>
      <c r="G7" s="296">
        <v>6</v>
      </c>
      <c r="H7" s="299" t="s">
        <v>307</v>
      </c>
      <c r="I7" s="298" t="s">
        <v>325</v>
      </c>
      <c r="J7" s="300">
        <v>28</v>
      </c>
      <c r="K7" s="300"/>
      <c r="L7" s="293">
        <f t="shared" si="0"/>
        <v>28</v>
      </c>
      <c r="M7" s="292">
        <v>0.3276041666666667</v>
      </c>
      <c r="O7" s="18">
        <f>VLOOKUP(P7,id!$A:$C,3,0)</f>
        <v>91</v>
      </c>
      <c r="P7" s="18" t="str">
        <f t="shared" ref="P7:P19" si="9">Q7&amp;R7&amp;T7</f>
        <v>BrudłoPaweł1979</v>
      </c>
      <c r="Q7" s="9" t="str">
        <f t="shared" ref="Q7:Q19" si="10">D7</f>
        <v>Brudło</v>
      </c>
      <c r="R7" s="9" t="str">
        <f t="shared" ref="R7:R19" si="11">C7</f>
        <v>Paweł</v>
      </c>
      <c r="S7" s="9" t="str">
        <f t="shared" ref="S7:S19" si="12">I7</f>
        <v>KTE Tramp</v>
      </c>
      <c r="T7" s="9">
        <f t="shared" ref="T7:T19" si="13">F7</f>
        <v>1979</v>
      </c>
      <c r="U7" s="9">
        <f t="shared" ref="U7:U19" si="14">U6*IF(Y7&lt;1,Y7,IF(Z7&lt;1,Z7,IF(X7&lt;1,X7,IF(W7&lt;1,W7,1))))</f>
        <v>96.138491432609058</v>
      </c>
      <c r="V7" s="9"/>
      <c r="W7" s="9">
        <f t="shared" ref="W7:W19" si="15">M6/M7</f>
        <v>0.9931460872637341</v>
      </c>
      <c r="X7" s="9">
        <f t="shared" ref="X7:X19" si="16">L7/L6</f>
        <v>1</v>
      </c>
      <c r="Y7" s="9">
        <v>1</v>
      </c>
      <c r="Z7" s="9">
        <v>1</v>
      </c>
    </row>
    <row r="8" spans="1:26">
      <c r="A8" s="297">
        <v>6</v>
      </c>
      <c r="B8" s="297"/>
      <c r="C8" s="299" t="s">
        <v>293</v>
      </c>
      <c r="D8" s="299" t="s">
        <v>297</v>
      </c>
      <c r="E8" s="299" t="s">
        <v>1220</v>
      </c>
      <c r="F8" s="299">
        <v>1979</v>
      </c>
      <c r="G8" s="296">
        <v>8</v>
      </c>
      <c r="H8" s="299" t="s">
        <v>286</v>
      </c>
      <c r="I8" s="298" t="s">
        <v>287</v>
      </c>
      <c r="J8" s="300">
        <v>28</v>
      </c>
      <c r="K8" s="300"/>
      <c r="L8" s="293">
        <f t="shared" si="0"/>
        <v>28</v>
      </c>
      <c r="M8" s="292">
        <v>0.34434027777777776</v>
      </c>
      <c r="O8" s="18">
        <f>VLOOKUP(P8,id!$A:$C,3,0)</f>
        <v>101</v>
      </c>
      <c r="P8" s="18" t="str">
        <f t="shared" si="9"/>
        <v>WalentowskiRadosław1979</v>
      </c>
      <c r="Q8" s="9" t="str">
        <f t="shared" si="10"/>
        <v>Walentowski</v>
      </c>
      <c r="R8" s="9" t="str">
        <f t="shared" si="11"/>
        <v>Radosław</v>
      </c>
      <c r="S8" s="9" t="str">
        <f t="shared" si="12"/>
        <v>LosMaruderos</v>
      </c>
      <c r="T8" s="9">
        <f t="shared" si="13"/>
        <v>1979</v>
      </c>
      <c r="U8" s="9">
        <f t="shared" si="14"/>
        <v>91.465833081240959</v>
      </c>
      <c r="V8" s="9"/>
      <c r="W8" s="9">
        <f t="shared" si="15"/>
        <v>0.95139659171120317</v>
      </c>
      <c r="X8" s="9">
        <f t="shared" si="16"/>
        <v>1</v>
      </c>
      <c r="Y8" s="9">
        <v>1</v>
      </c>
      <c r="Z8" s="9">
        <v>1</v>
      </c>
    </row>
    <row r="9" spans="1:26">
      <c r="A9" s="297">
        <v>6</v>
      </c>
      <c r="B9" s="297"/>
      <c r="C9" s="299" t="s">
        <v>71</v>
      </c>
      <c r="D9" s="299" t="s">
        <v>88</v>
      </c>
      <c r="E9" s="299" t="s">
        <v>1220</v>
      </c>
      <c r="F9" s="299">
        <v>1986</v>
      </c>
      <c r="G9" s="296">
        <v>10</v>
      </c>
      <c r="H9" s="299" t="s">
        <v>298</v>
      </c>
      <c r="I9" s="298"/>
      <c r="J9" s="300">
        <v>28</v>
      </c>
      <c r="K9" s="300"/>
      <c r="L9" s="293">
        <f t="shared" si="0"/>
        <v>28</v>
      </c>
      <c r="M9" s="292">
        <v>0.34434027777777776</v>
      </c>
      <c r="O9" s="18">
        <f>VLOOKUP(P9,id!$A:$C,3,0)</f>
        <v>4</v>
      </c>
      <c r="P9" s="18" t="str">
        <f t="shared" si="9"/>
        <v>MirowskiŁukasz1986</v>
      </c>
      <c r="Q9" s="9" t="str">
        <f t="shared" si="10"/>
        <v>Mirowski</v>
      </c>
      <c r="R9" s="9" t="str">
        <f t="shared" si="11"/>
        <v>Łukasz</v>
      </c>
      <c r="S9" s="9">
        <f t="shared" si="12"/>
        <v>0</v>
      </c>
      <c r="T9" s="9">
        <f t="shared" si="13"/>
        <v>1986</v>
      </c>
      <c r="U9" s="9">
        <f t="shared" si="14"/>
        <v>91.465833081240959</v>
      </c>
      <c r="V9" s="9"/>
      <c r="W9" s="9">
        <f t="shared" si="15"/>
        <v>1</v>
      </c>
      <c r="X9" s="9">
        <f t="shared" si="16"/>
        <v>1</v>
      </c>
      <c r="Y9" s="9">
        <v>1</v>
      </c>
      <c r="Z9" s="9">
        <v>1</v>
      </c>
    </row>
    <row r="10" spans="1:26">
      <c r="A10" s="297">
        <v>8</v>
      </c>
      <c r="B10" s="297"/>
      <c r="C10" s="299" t="s">
        <v>98</v>
      </c>
      <c r="D10" s="299" t="s">
        <v>87</v>
      </c>
      <c r="E10" s="299" t="s">
        <v>1220</v>
      </c>
      <c r="F10" s="299">
        <v>1984</v>
      </c>
      <c r="G10" s="296">
        <v>9</v>
      </c>
      <c r="H10" s="299" t="s">
        <v>298</v>
      </c>
      <c r="I10" s="298" t="s">
        <v>299</v>
      </c>
      <c r="J10" s="300">
        <v>28</v>
      </c>
      <c r="K10" s="300"/>
      <c r="L10" s="293">
        <f t="shared" si="0"/>
        <v>28</v>
      </c>
      <c r="M10" s="292">
        <v>0.34841435185185188</v>
      </c>
      <c r="O10" s="18">
        <f>VLOOKUP(P10,id!$A:$C,3,0)</f>
        <v>8</v>
      </c>
      <c r="P10" s="18" t="str">
        <f t="shared" si="9"/>
        <v>WieczorekJarosław1984</v>
      </c>
      <c r="Q10" s="9" t="str">
        <f t="shared" si="10"/>
        <v>Wieczorek</v>
      </c>
      <c r="R10" s="9" t="str">
        <f t="shared" si="11"/>
        <v>Jarosław</v>
      </c>
      <c r="S10" s="9" t="str">
        <f t="shared" si="12"/>
        <v>Europa Ubezpieczenia</v>
      </c>
      <c r="T10" s="9">
        <f t="shared" si="13"/>
        <v>1984</v>
      </c>
      <c r="U10" s="9">
        <f t="shared" si="14"/>
        <v>90.396306016011678</v>
      </c>
      <c r="V10" s="9"/>
      <c r="W10" s="9">
        <f t="shared" si="15"/>
        <v>0.98830681327442438</v>
      </c>
      <c r="X10" s="9">
        <f t="shared" si="16"/>
        <v>1</v>
      </c>
      <c r="Y10" s="9">
        <v>1</v>
      </c>
      <c r="Z10" s="9">
        <v>1</v>
      </c>
    </row>
    <row r="11" spans="1:26">
      <c r="A11" s="297">
        <v>9</v>
      </c>
      <c r="B11" s="297"/>
      <c r="C11" s="295" t="s">
        <v>21</v>
      </c>
      <c r="D11" s="295" t="s">
        <v>1184</v>
      </c>
      <c r="E11" s="295" t="s">
        <v>1220</v>
      </c>
      <c r="F11" s="295">
        <v>1972</v>
      </c>
      <c r="G11" s="296">
        <v>30</v>
      </c>
      <c r="H11" s="295" t="s">
        <v>307</v>
      </c>
      <c r="I11" s="294"/>
      <c r="J11" s="300">
        <v>28</v>
      </c>
      <c r="K11" s="300"/>
      <c r="L11" s="293">
        <f t="shared" si="0"/>
        <v>28</v>
      </c>
      <c r="M11" s="292">
        <v>0.35004629629629636</v>
      </c>
      <c r="O11" s="18">
        <f>VLOOKUP(P11,id!$A:$C,3,0)</f>
        <v>420</v>
      </c>
      <c r="P11" s="18" t="str">
        <f t="shared" si="9"/>
        <v>KrasuskiMarcin1972</v>
      </c>
      <c r="Q11" s="9" t="str">
        <f t="shared" si="10"/>
        <v>Krasuski</v>
      </c>
      <c r="R11" s="9" t="str">
        <f t="shared" si="11"/>
        <v>Marcin</v>
      </c>
      <c r="S11" s="9">
        <f t="shared" si="12"/>
        <v>0</v>
      </c>
      <c r="T11" s="9">
        <f t="shared" si="13"/>
        <v>1972</v>
      </c>
      <c r="U11" s="9">
        <f t="shared" si="14"/>
        <v>89.974871048803038</v>
      </c>
      <c r="V11" s="9"/>
      <c r="W11" s="9">
        <f t="shared" si="15"/>
        <v>0.99533791826477969</v>
      </c>
      <c r="X11" s="9">
        <f t="shared" si="16"/>
        <v>1</v>
      </c>
      <c r="Y11" s="9">
        <v>1</v>
      </c>
      <c r="Z11" s="9">
        <v>1</v>
      </c>
    </row>
    <row r="12" spans="1:26">
      <c r="A12" s="297">
        <v>10</v>
      </c>
      <c r="B12" s="297"/>
      <c r="C12" s="295" t="s">
        <v>20</v>
      </c>
      <c r="D12" s="295" t="s">
        <v>417</v>
      </c>
      <c r="E12" s="295" t="s">
        <v>1220</v>
      </c>
      <c r="F12" s="295">
        <v>1990</v>
      </c>
      <c r="G12" s="296">
        <v>55</v>
      </c>
      <c r="H12" s="295" t="s">
        <v>1252</v>
      </c>
      <c r="I12" s="294" t="s">
        <v>415</v>
      </c>
      <c r="J12" s="293">
        <v>28</v>
      </c>
      <c r="K12" s="293"/>
      <c r="L12" s="293">
        <f t="shared" si="0"/>
        <v>28</v>
      </c>
      <c r="M12" s="292">
        <v>0.36159722222222224</v>
      </c>
      <c r="O12" s="18">
        <f>VLOOKUP(P12,id!$A:$C,3,0)</f>
        <v>125</v>
      </c>
      <c r="P12" s="18" t="str">
        <f t="shared" si="9"/>
        <v>SłomkaPaweł1990</v>
      </c>
      <c r="Q12" s="9" t="str">
        <f t="shared" si="10"/>
        <v>Słomka</v>
      </c>
      <c r="R12" s="9" t="str">
        <f t="shared" si="11"/>
        <v>Paweł</v>
      </c>
      <c r="S12" s="9" t="str">
        <f t="shared" si="12"/>
        <v>KTR Bikeorient</v>
      </c>
      <c r="T12" s="9">
        <f t="shared" si="13"/>
        <v>1990</v>
      </c>
      <c r="U12" s="9">
        <f t="shared" si="14"/>
        <v>87.100697778631314</v>
      </c>
      <c r="V12" s="9"/>
      <c r="W12" s="9">
        <f t="shared" si="15"/>
        <v>0.96805582229050646</v>
      </c>
      <c r="X12" s="9">
        <f t="shared" si="16"/>
        <v>1</v>
      </c>
      <c r="Y12" s="9">
        <v>1</v>
      </c>
      <c r="Z12" s="9">
        <v>1</v>
      </c>
    </row>
    <row r="13" spans="1:26">
      <c r="A13" s="297">
        <v>11</v>
      </c>
      <c r="B13" s="297"/>
      <c r="C13" s="295" t="s">
        <v>21</v>
      </c>
      <c r="D13" s="295" t="s">
        <v>1251</v>
      </c>
      <c r="E13" s="295" t="s">
        <v>1220</v>
      </c>
      <c r="F13" s="295">
        <v>1979</v>
      </c>
      <c r="G13" s="296">
        <v>56</v>
      </c>
      <c r="H13" s="295" t="s">
        <v>987</v>
      </c>
      <c r="I13" s="294" t="s">
        <v>988</v>
      </c>
      <c r="J13" s="293">
        <v>28</v>
      </c>
      <c r="K13" s="293"/>
      <c r="L13" s="293">
        <f t="shared" si="0"/>
        <v>28</v>
      </c>
      <c r="M13" s="292">
        <v>0.36280092592592594</v>
      </c>
      <c r="O13" s="18">
        <f>VLOOKUP(P13,id!$A:$C,3,0)</f>
        <v>382</v>
      </c>
      <c r="P13" s="18" t="str">
        <f t="shared" si="9"/>
        <v>MiśkiewiczMarcin1979</v>
      </c>
      <c r="Q13" s="9" t="str">
        <f t="shared" si="10"/>
        <v>Miśkiewicz</v>
      </c>
      <c r="R13" s="9" t="str">
        <f t="shared" si="11"/>
        <v>Marcin</v>
      </c>
      <c r="S13" s="9" t="str">
        <f t="shared" si="12"/>
        <v>KB Galeria Warszawa</v>
      </c>
      <c r="T13" s="9">
        <f t="shared" si="13"/>
        <v>1979</v>
      </c>
      <c r="U13" s="9">
        <f t="shared" si="14"/>
        <v>86.81171441332225</v>
      </c>
      <c r="V13" s="9"/>
      <c r="W13" s="9">
        <f t="shared" si="15"/>
        <v>0.99668219230523825</v>
      </c>
      <c r="X13" s="9">
        <f t="shared" si="16"/>
        <v>1</v>
      </c>
      <c r="Y13" s="9">
        <v>1</v>
      </c>
      <c r="Z13" s="9">
        <v>1</v>
      </c>
    </row>
    <row r="14" spans="1:26">
      <c r="A14" s="297">
        <v>12</v>
      </c>
      <c r="B14" s="297"/>
      <c r="C14" s="302" t="s">
        <v>182</v>
      </c>
      <c r="D14" s="302" t="s">
        <v>185</v>
      </c>
      <c r="E14" s="302" t="s">
        <v>1220</v>
      </c>
      <c r="F14" s="302">
        <v>1978</v>
      </c>
      <c r="G14" s="296">
        <v>61</v>
      </c>
      <c r="H14" s="302" t="s">
        <v>406</v>
      </c>
      <c r="I14" s="301"/>
      <c r="J14" s="293">
        <v>28</v>
      </c>
      <c r="K14" s="293"/>
      <c r="L14" s="293">
        <f t="shared" si="0"/>
        <v>28</v>
      </c>
      <c r="M14" s="292">
        <v>0.37040509259259258</v>
      </c>
      <c r="O14" s="18">
        <f>VLOOKUP(P14,id!$A:$C,3,0)</f>
        <v>62</v>
      </c>
      <c r="P14" s="18" t="str">
        <f t="shared" si="9"/>
        <v>PaszkowskiWojciech1978</v>
      </c>
      <c r="Q14" s="9" t="str">
        <f t="shared" si="10"/>
        <v>Paszkowski</v>
      </c>
      <c r="R14" s="9" t="str">
        <f t="shared" si="11"/>
        <v>Wojciech</v>
      </c>
      <c r="S14" s="9">
        <f t="shared" si="12"/>
        <v>0</v>
      </c>
      <c r="T14" s="9">
        <f t="shared" si="13"/>
        <v>1978</v>
      </c>
      <c r="U14" s="9">
        <f t="shared" si="14"/>
        <v>85.02952848170483</v>
      </c>
      <c r="V14" s="9"/>
      <c r="W14" s="9">
        <f t="shared" si="15"/>
        <v>0.97947067462425408</v>
      </c>
      <c r="X14" s="9">
        <f t="shared" si="16"/>
        <v>1</v>
      </c>
      <c r="Y14" s="9">
        <v>1</v>
      </c>
      <c r="Z14" s="9">
        <v>1</v>
      </c>
    </row>
    <row r="15" spans="1:26">
      <c r="A15" s="297">
        <v>13</v>
      </c>
      <c r="B15" s="297"/>
      <c r="C15" s="302" t="s">
        <v>29</v>
      </c>
      <c r="D15" s="302" t="s">
        <v>197</v>
      </c>
      <c r="E15" s="302" t="s">
        <v>1220</v>
      </c>
      <c r="F15" s="314">
        <v>1967</v>
      </c>
      <c r="G15" s="296">
        <v>64</v>
      </c>
      <c r="H15" s="314"/>
      <c r="I15" s="314"/>
      <c r="J15" s="293">
        <v>28</v>
      </c>
      <c r="K15" s="293"/>
      <c r="L15" s="293">
        <f t="shared" si="0"/>
        <v>28</v>
      </c>
      <c r="M15" s="292">
        <v>0.38295138888888891</v>
      </c>
      <c r="O15" s="18">
        <f>VLOOKUP(P15,id!$A:$C,3,0)</f>
        <v>60</v>
      </c>
      <c r="P15" s="18" t="str">
        <f t="shared" si="9"/>
        <v>PachulskiLeszek1967</v>
      </c>
      <c r="Q15" s="9" t="str">
        <f t="shared" si="10"/>
        <v>Pachulski</v>
      </c>
      <c r="R15" s="9" t="str">
        <f t="shared" si="11"/>
        <v>Leszek</v>
      </c>
      <c r="S15" s="9">
        <f t="shared" si="12"/>
        <v>0</v>
      </c>
      <c r="T15" s="9">
        <f t="shared" si="13"/>
        <v>1967</v>
      </c>
      <c r="U15" s="9">
        <f t="shared" si="14"/>
        <v>82.243781545622127</v>
      </c>
      <c r="V15" s="9"/>
      <c r="W15" s="9">
        <f t="shared" si="15"/>
        <v>0.96723788799226273</v>
      </c>
      <c r="X15" s="9">
        <f t="shared" si="16"/>
        <v>1</v>
      </c>
      <c r="Y15" s="9">
        <v>1</v>
      </c>
      <c r="Z15" s="9">
        <v>1</v>
      </c>
    </row>
    <row r="16" spans="1:26">
      <c r="A16" s="297">
        <v>14</v>
      </c>
      <c r="B16" s="297"/>
      <c r="C16" s="302" t="s">
        <v>55</v>
      </c>
      <c r="D16" s="302" t="s">
        <v>315</v>
      </c>
      <c r="E16" s="302" t="s">
        <v>1220</v>
      </c>
      <c r="F16" s="302">
        <v>1982</v>
      </c>
      <c r="G16" s="296">
        <v>58</v>
      </c>
      <c r="H16" s="302" t="s">
        <v>1250</v>
      </c>
      <c r="I16" s="301"/>
      <c r="J16" s="300">
        <v>28</v>
      </c>
      <c r="K16" s="300"/>
      <c r="L16" s="293">
        <f t="shared" si="0"/>
        <v>28</v>
      </c>
      <c r="M16" s="292">
        <v>0.39030092592592597</v>
      </c>
      <c r="O16" s="18">
        <f>VLOOKUP(P16,id!$A:$C,3,0)</f>
        <v>95</v>
      </c>
      <c r="P16" s="18" t="str">
        <f t="shared" si="9"/>
        <v>ZadwornyTomasz1982</v>
      </c>
      <c r="Q16" s="9" t="str">
        <f t="shared" si="10"/>
        <v>Zadworny</v>
      </c>
      <c r="R16" s="9" t="str">
        <f t="shared" si="11"/>
        <v>Tomasz</v>
      </c>
      <c r="S16" s="9">
        <f t="shared" si="12"/>
        <v>0</v>
      </c>
      <c r="T16" s="9">
        <f t="shared" si="13"/>
        <v>1982</v>
      </c>
      <c r="U16" s="9">
        <f t="shared" si="14"/>
        <v>80.695095190083592</v>
      </c>
      <c r="V16" s="9"/>
      <c r="W16" s="9">
        <f t="shared" si="15"/>
        <v>0.98116956289662527</v>
      </c>
      <c r="X16" s="9">
        <f t="shared" si="16"/>
        <v>1</v>
      </c>
      <c r="Y16" s="9">
        <v>1</v>
      </c>
      <c r="Z16" s="9">
        <v>1</v>
      </c>
    </row>
    <row r="17" spans="1:26">
      <c r="A17" s="297">
        <v>15</v>
      </c>
      <c r="B17" s="297"/>
      <c r="C17" s="295" t="s">
        <v>55</v>
      </c>
      <c r="D17" s="295" t="s">
        <v>54</v>
      </c>
      <c r="E17" s="295" t="s">
        <v>1220</v>
      </c>
      <c r="F17" s="295">
        <v>1960</v>
      </c>
      <c r="G17" s="296">
        <v>43</v>
      </c>
      <c r="H17" s="295" t="s">
        <v>448</v>
      </c>
      <c r="I17" s="294" t="s">
        <v>447</v>
      </c>
      <c r="J17" s="293">
        <v>28</v>
      </c>
      <c r="K17" s="293"/>
      <c r="L17" s="293">
        <f t="shared" si="0"/>
        <v>28</v>
      </c>
      <c r="M17" s="292">
        <v>0.39689814814814817</v>
      </c>
      <c r="O17" s="18">
        <f>VLOOKUP(P17,id!$A:$C,3,0)</f>
        <v>14</v>
      </c>
      <c r="P17" s="18" t="str">
        <f t="shared" si="9"/>
        <v>KoniecznyTomasz1960</v>
      </c>
      <c r="Q17" s="9" t="str">
        <f t="shared" si="10"/>
        <v>Konieczny</v>
      </c>
      <c r="R17" s="9" t="str">
        <f t="shared" si="11"/>
        <v>Tomasz</v>
      </c>
      <c r="S17" s="9" t="str">
        <f t="shared" si="12"/>
        <v>Grupa Rowerowa Lipka</v>
      </c>
      <c r="T17" s="9">
        <f t="shared" si="13"/>
        <v>1960</v>
      </c>
      <c r="U17" s="9">
        <f t="shared" si="14"/>
        <v>79.353785139391078</v>
      </c>
      <c r="V17" s="9"/>
      <c r="W17" s="9">
        <f t="shared" si="15"/>
        <v>0.9833780473579844</v>
      </c>
      <c r="X17" s="9">
        <f t="shared" si="16"/>
        <v>1</v>
      </c>
      <c r="Y17" s="9">
        <v>1</v>
      </c>
      <c r="Z17" s="9">
        <v>1</v>
      </c>
    </row>
    <row r="18" spans="1:26">
      <c r="A18" s="297">
        <v>16</v>
      </c>
      <c r="B18" s="297"/>
      <c r="C18" s="295" t="s">
        <v>460</v>
      </c>
      <c r="D18" s="295" t="s">
        <v>473</v>
      </c>
      <c r="E18" s="295" t="s">
        <v>1220</v>
      </c>
      <c r="F18" s="295">
        <v>1984</v>
      </c>
      <c r="G18" s="296">
        <v>46</v>
      </c>
      <c r="H18" s="295" t="s">
        <v>321</v>
      </c>
      <c r="I18" s="294"/>
      <c r="J18" s="293">
        <v>28</v>
      </c>
      <c r="K18" s="293"/>
      <c r="L18" s="293">
        <f t="shared" si="0"/>
        <v>28</v>
      </c>
      <c r="M18" s="292">
        <v>0.40218750000000003</v>
      </c>
      <c r="O18" s="18">
        <f>VLOOKUP(P18,id!$A:$C,3,0)</f>
        <v>151</v>
      </c>
      <c r="P18" s="18" t="str">
        <f t="shared" si="9"/>
        <v>ChomickiAdrian1984</v>
      </c>
      <c r="Q18" s="9" t="str">
        <f t="shared" si="10"/>
        <v>Chomicki</v>
      </c>
      <c r="R18" s="9" t="str">
        <f t="shared" si="11"/>
        <v>Adrian</v>
      </c>
      <c r="S18" s="9">
        <f t="shared" si="12"/>
        <v>0</v>
      </c>
      <c r="T18" s="9">
        <f t="shared" si="13"/>
        <v>1984</v>
      </c>
      <c r="U18" s="9">
        <f t="shared" si="14"/>
        <v>78.310167199056053</v>
      </c>
      <c r="V18" s="9"/>
      <c r="W18" s="9">
        <f t="shared" si="15"/>
        <v>0.98684854240409792</v>
      </c>
      <c r="X18" s="9">
        <f t="shared" si="16"/>
        <v>1</v>
      </c>
      <c r="Y18" s="9">
        <v>1</v>
      </c>
      <c r="Z18" s="9">
        <v>1</v>
      </c>
    </row>
    <row r="19" spans="1:26">
      <c r="A19" s="297">
        <v>17</v>
      </c>
      <c r="B19" s="297"/>
      <c r="C19" s="299" t="s">
        <v>58</v>
      </c>
      <c r="D19" s="299" t="s">
        <v>225</v>
      </c>
      <c r="E19" s="299" t="s">
        <v>1220</v>
      </c>
      <c r="F19" s="299">
        <v>1970</v>
      </c>
      <c r="G19" s="296">
        <v>17</v>
      </c>
      <c r="H19" s="299" t="s">
        <v>530</v>
      </c>
      <c r="I19" s="298" t="s">
        <v>392</v>
      </c>
      <c r="J19" s="293">
        <v>28</v>
      </c>
      <c r="K19" s="293"/>
      <c r="L19" s="293">
        <f t="shared" si="0"/>
        <v>28</v>
      </c>
      <c r="M19" s="292">
        <v>0.40460648148148148</v>
      </c>
      <c r="O19" s="18">
        <f>VLOOKUP(P19,id!$A:$C,3,0)</f>
        <v>71</v>
      </c>
      <c r="P19" s="18" t="str">
        <f t="shared" si="9"/>
        <v>ZawadzkiArtur1970</v>
      </c>
      <c r="Q19" s="9" t="str">
        <f t="shared" si="10"/>
        <v>Zawadzki</v>
      </c>
      <c r="R19" s="9" t="str">
        <f t="shared" si="11"/>
        <v>Artur</v>
      </c>
      <c r="S19" s="9" t="str">
        <f t="shared" si="12"/>
        <v>Pustelnik</v>
      </c>
      <c r="T19" s="9">
        <f t="shared" si="13"/>
        <v>1970</v>
      </c>
      <c r="U19" s="9">
        <f t="shared" si="14"/>
        <v>77.841981806739483</v>
      </c>
      <c r="V19" s="9"/>
      <c r="W19" s="9">
        <f t="shared" si="15"/>
        <v>0.99402139710509763</v>
      </c>
      <c r="X19" s="9">
        <f t="shared" si="16"/>
        <v>1</v>
      </c>
      <c r="Y19" s="9">
        <v>1</v>
      </c>
      <c r="Z19" s="9">
        <v>1</v>
      </c>
    </row>
    <row r="20" spans="1:26">
      <c r="A20" s="297">
        <v>19</v>
      </c>
      <c r="B20" s="297"/>
      <c r="C20" s="299" t="s">
        <v>76</v>
      </c>
      <c r="D20" s="299" t="s">
        <v>171</v>
      </c>
      <c r="E20" s="299" t="s">
        <v>1220</v>
      </c>
      <c r="F20" s="299">
        <v>1980</v>
      </c>
      <c r="G20" s="296">
        <v>25</v>
      </c>
      <c r="H20" s="299" t="s">
        <v>321</v>
      </c>
      <c r="I20" s="298"/>
      <c r="J20" s="300">
        <v>28</v>
      </c>
      <c r="K20" s="300"/>
      <c r="L20" s="293">
        <f t="shared" si="0"/>
        <v>28</v>
      </c>
      <c r="M20" s="292">
        <v>0.41297453703703701</v>
      </c>
      <c r="O20" s="18">
        <f>VLOOKUP(P20,id!$A:$C,3,0)</f>
        <v>72</v>
      </c>
      <c r="P20" s="18" t="str">
        <f t="shared" ref="P20:P48" si="17">Q20&amp;R20&amp;T20</f>
        <v>JaskólskiKonrad1980</v>
      </c>
      <c r="Q20" s="9" t="str">
        <f t="shared" ref="Q20:Q48" si="18">D20</f>
        <v>Jaskólski</v>
      </c>
      <c r="R20" s="9" t="str">
        <f t="shared" ref="R20:R48" si="19">C20</f>
        <v>Konrad</v>
      </c>
      <c r="S20" s="9">
        <f t="shared" ref="S20:S48" si="20">I20</f>
        <v>0</v>
      </c>
      <c r="T20" s="9">
        <f t="shared" ref="T20:T48" si="21">F20</f>
        <v>1980</v>
      </c>
      <c r="U20" s="9">
        <f t="shared" ref="U20:U48" si="22">U19*IF(Y20&lt;1,Y20,IF(Z20&lt;1,Z20,IF(X20&lt;1,X20,IF(W20&lt;1,W20,1))))</f>
        <v>76.264678680530224</v>
      </c>
      <c r="V20" s="9"/>
      <c r="W20" s="9">
        <f t="shared" ref="W20:W48" si="23">M19/M20</f>
        <v>0.97973711499117178</v>
      </c>
      <c r="X20" s="9">
        <f t="shared" ref="X20:X48" si="24">L20/L19</f>
        <v>1</v>
      </c>
      <c r="Y20" s="9">
        <v>1</v>
      </c>
      <c r="Z20" s="9">
        <v>1</v>
      </c>
    </row>
    <row r="21" spans="1:26">
      <c r="A21" s="297">
        <v>20</v>
      </c>
      <c r="B21" s="313"/>
      <c r="C21" s="295" t="s">
        <v>19</v>
      </c>
      <c r="D21" s="295" t="s">
        <v>184</v>
      </c>
      <c r="E21" s="295" t="s">
        <v>1220</v>
      </c>
      <c r="F21" s="295">
        <v>1977</v>
      </c>
      <c r="G21" s="296">
        <v>32</v>
      </c>
      <c r="H21" s="295" t="s">
        <v>381</v>
      </c>
      <c r="I21" s="294" t="s">
        <v>202</v>
      </c>
      <c r="J21" s="300">
        <v>28</v>
      </c>
      <c r="K21" s="300"/>
      <c r="L21" s="293">
        <f t="shared" si="0"/>
        <v>28</v>
      </c>
      <c r="M21" s="292">
        <v>0.41641203703703711</v>
      </c>
      <c r="O21" s="18">
        <f>VLOOKUP(P21,id!$A:$C,3,0)</f>
        <v>66</v>
      </c>
      <c r="P21" s="18" t="str">
        <f t="shared" si="17"/>
        <v>OrzołPiotr1977</v>
      </c>
      <c r="Q21" s="9" t="str">
        <f t="shared" si="18"/>
        <v>Orzoł</v>
      </c>
      <c r="R21" s="9" t="str">
        <f t="shared" si="19"/>
        <v>Piotr</v>
      </c>
      <c r="S21" s="9" t="str">
        <f t="shared" si="20"/>
        <v>OlsztynKocham</v>
      </c>
      <c r="T21" s="9">
        <f t="shared" si="21"/>
        <v>1977</v>
      </c>
      <c r="U21" s="9">
        <f t="shared" si="22"/>
        <v>75.635110345210919</v>
      </c>
      <c r="V21" s="9"/>
      <c r="W21" s="9">
        <f t="shared" si="23"/>
        <v>0.9917449552504306</v>
      </c>
      <c r="X21" s="9">
        <f t="shared" si="24"/>
        <v>1</v>
      </c>
      <c r="Y21" s="9">
        <v>1</v>
      </c>
      <c r="Z21" s="9">
        <v>1</v>
      </c>
    </row>
    <row r="22" spans="1:26">
      <c r="A22" s="297">
        <v>21</v>
      </c>
      <c r="B22" s="297"/>
      <c r="C22" s="299" t="s">
        <v>56</v>
      </c>
      <c r="D22" s="299" t="s">
        <v>57</v>
      </c>
      <c r="E22" s="299" t="s">
        <v>1220</v>
      </c>
      <c r="F22" s="299">
        <v>1967</v>
      </c>
      <c r="G22" s="296">
        <v>4</v>
      </c>
      <c r="H22" s="299" t="s">
        <v>443</v>
      </c>
      <c r="I22" s="298" t="s">
        <v>158</v>
      </c>
      <c r="J22" s="293">
        <v>28</v>
      </c>
      <c r="K22" s="293"/>
      <c r="L22" s="293">
        <f t="shared" si="0"/>
        <v>28</v>
      </c>
      <c r="M22" s="292">
        <v>0.42406250000000001</v>
      </c>
      <c r="O22" s="18">
        <f>VLOOKUP(P22,id!$A:$C,3,0)</f>
        <v>5</v>
      </c>
      <c r="P22" s="18" t="str">
        <f t="shared" si="17"/>
        <v>StanekRobert1967</v>
      </c>
      <c r="Q22" s="9" t="str">
        <f t="shared" si="18"/>
        <v>Stanek</v>
      </c>
      <c r="R22" s="9" t="str">
        <f t="shared" si="19"/>
        <v>Robert</v>
      </c>
      <c r="S22" s="9" t="str">
        <f t="shared" si="20"/>
        <v>RUDY KOT</v>
      </c>
      <c r="T22" s="9">
        <f t="shared" si="21"/>
        <v>1967</v>
      </c>
      <c r="U22" s="9">
        <f t="shared" si="22"/>
        <v>74.270585987608797</v>
      </c>
      <c r="V22" s="9"/>
      <c r="W22" s="9">
        <f t="shared" si="23"/>
        <v>0.98195911460465635</v>
      </c>
      <c r="X22" s="9">
        <f t="shared" si="24"/>
        <v>1</v>
      </c>
      <c r="Y22" s="9">
        <v>1</v>
      </c>
      <c r="Z22" s="9">
        <v>1</v>
      </c>
    </row>
    <row r="23" spans="1:26">
      <c r="A23" s="297">
        <v>22</v>
      </c>
      <c r="B23" s="297"/>
      <c r="C23" s="295" t="s">
        <v>71</v>
      </c>
      <c r="D23" s="295" t="s">
        <v>70</v>
      </c>
      <c r="E23" s="295" t="s">
        <v>1220</v>
      </c>
      <c r="F23" s="295">
        <v>1981</v>
      </c>
      <c r="G23" s="296">
        <v>37</v>
      </c>
      <c r="H23" s="295" t="s">
        <v>578</v>
      </c>
      <c r="I23" s="294" t="s">
        <v>159</v>
      </c>
      <c r="J23" s="293">
        <v>28</v>
      </c>
      <c r="K23" s="293"/>
      <c r="L23" s="293">
        <f t="shared" si="0"/>
        <v>28</v>
      </c>
      <c r="M23" s="292">
        <v>0.4251388888888889</v>
      </c>
      <c r="O23" s="18">
        <f>VLOOKUP(P23,id!$A:$C,3,0)</f>
        <v>44</v>
      </c>
      <c r="P23" s="18" t="str">
        <f t="shared" si="17"/>
        <v>WronaŁukasz1981</v>
      </c>
      <c r="Q23" s="9" t="str">
        <f t="shared" si="18"/>
        <v>Wrona</v>
      </c>
      <c r="R23" s="9" t="str">
        <f t="shared" si="19"/>
        <v>Łukasz</v>
      </c>
      <c r="S23" s="9" t="str">
        <f t="shared" si="20"/>
        <v>Towanda</v>
      </c>
      <c r="T23" s="9">
        <f t="shared" si="21"/>
        <v>1981</v>
      </c>
      <c r="U23" s="9">
        <f t="shared" si="22"/>
        <v>74.082543830992009</v>
      </c>
      <c r="V23" s="9"/>
      <c r="W23" s="9">
        <f t="shared" si="23"/>
        <v>0.99746814766416203</v>
      </c>
      <c r="X23" s="9">
        <f t="shared" si="24"/>
        <v>1</v>
      </c>
      <c r="Y23" s="9">
        <v>1</v>
      </c>
      <c r="Z23" s="9">
        <v>1</v>
      </c>
    </row>
    <row r="24" spans="1:26">
      <c r="A24" s="297">
        <v>24</v>
      </c>
      <c r="B24" s="297"/>
      <c r="C24" s="295" t="s">
        <v>394</v>
      </c>
      <c r="D24" s="295" t="s">
        <v>624</v>
      </c>
      <c r="E24" s="295" t="s">
        <v>1220</v>
      </c>
      <c r="F24" s="295">
        <v>1983</v>
      </c>
      <c r="G24" s="296">
        <v>44</v>
      </c>
      <c r="H24" s="295" t="s">
        <v>406</v>
      </c>
      <c r="I24" s="294" t="s">
        <v>623</v>
      </c>
      <c r="J24" s="293">
        <v>28</v>
      </c>
      <c r="K24" s="293"/>
      <c r="L24" s="293">
        <f t="shared" si="0"/>
        <v>28</v>
      </c>
      <c r="M24" s="292">
        <v>0.42939814814814814</v>
      </c>
      <c r="O24" s="18">
        <f>VLOOKUP(P24,id!$A:$C,3,0)</f>
        <v>162</v>
      </c>
      <c r="P24" s="18" t="str">
        <f t="shared" si="17"/>
        <v>RuchlickiStanisław1983</v>
      </c>
      <c r="Q24" s="9" t="str">
        <f t="shared" si="18"/>
        <v>Ruchlicki</v>
      </c>
      <c r="R24" s="9" t="str">
        <f t="shared" si="19"/>
        <v>Stanisław</v>
      </c>
      <c r="S24" s="9" t="str">
        <f t="shared" si="20"/>
        <v>Bliska Team</v>
      </c>
      <c r="T24" s="9">
        <f t="shared" si="21"/>
        <v>1983</v>
      </c>
      <c r="U24" s="9">
        <f t="shared" si="22"/>
        <v>73.347708894878664</v>
      </c>
      <c r="V24" s="9"/>
      <c r="W24" s="9">
        <f t="shared" si="23"/>
        <v>0.99008086253369276</v>
      </c>
      <c r="X24" s="9">
        <f t="shared" si="24"/>
        <v>1</v>
      </c>
      <c r="Y24" s="9">
        <v>1</v>
      </c>
      <c r="Z24" s="9">
        <v>1</v>
      </c>
    </row>
    <row r="25" spans="1:26">
      <c r="A25" s="297">
        <v>25</v>
      </c>
      <c r="B25" s="297"/>
      <c r="C25" s="299" t="s">
        <v>25</v>
      </c>
      <c r="D25" s="299" t="s">
        <v>1249</v>
      </c>
      <c r="E25" s="299" t="s">
        <v>1220</v>
      </c>
      <c r="F25" s="299">
        <v>1966</v>
      </c>
      <c r="G25" s="296">
        <v>22</v>
      </c>
      <c r="H25" s="299" t="s">
        <v>985</v>
      </c>
      <c r="I25" s="298" t="s">
        <v>986</v>
      </c>
      <c r="J25" s="293">
        <v>28</v>
      </c>
      <c r="K25" s="293"/>
      <c r="L25" s="293">
        <f t="shared" si="0"/>
        <v>28</v>
      </c>
      <c r="M25" s="292">
        <v>0.42960648148148151</v>
      </c>
      <c r="O25" s="18">
        <f>VLOOKUP(P25,id!$A:$C,3,0)</f>
        <v>383</v>
      </c>
      <c r="P25" s="18" t="str">
        <f t="shared" si="17"/>
        <v>SkorupowskiJacek1966</v>
      </c>
      <c r="Q25" s="9" t="str">
        <f t="shared" si="18"/>
        <v>Skorupowski</v>
      </c>
      <c r="R25" s="9" t="str">
        <f t="shared" si="19"/>
        <v>Jacek</v>
      </c>
      <c r="S25" s="9" t="str">
        <f t="shared" si="20"/>
        <v>Cenzus Pro Bike Team</v>
      </c>
      <c r="T25" s="9">
        <f t="shared" si="21"/>
        <v>1966</v>
      </c>
      <c r="U25" s="9">
        <f t="shared" si="22"/>
        <v>73.312139662697291</v>
      </c>
      <c r="V25" s="9"/>
      <c r="W25" s="9">
        <f t="shared" si="23"/>
        <v>0.99951506007866797</v>
      </c>
      <c r="X25" s="9">
        <f t="shared" si="24"/>
        <v>1</v>
      </c>
      <c r="Y25" s="9">
        <v>1</v>
      </c>
      <c r="Z25" s="9">
        <v>1</v>
      </c>
    </row>
    <row r="26" spans="1:26">
      <c r="A26" s="297">
        <v>25</v>
      </c>
      <c r="B26" s="297"/>
      <c r="C26" s="299" t="s">
        <v>1248</v>
      </c>
      <c r="D26" s="299" t="s">
        <v>1247</v>
      </c>
      <c r="E26" s="299" t="s">
        <v>1220</v>
      </c>
      <c r="F26" s="299">
        <v>1975</v>
      </c>
      <c r="G26" s="296">
        <v>23</v>
      </c>
      <c r="H26" s="299" t="s">
        <v>307</v>
      </c>
      <c r="I26" s="298" t="s">
        <v>1246</v>
      </c>
      <c r="J26" s="300">
        <v>28</v>
      </c>
      <c r="K26" s="300"/>
      <c r="L26" s="293">
        <f t="shared" si="0"/>
        <v>28</v>
      </c>
      <c r="M26" s="292">
        <v>0.42960648148148151</v>
      </c>
      <c r="O26" s="18">
        <f>VLOOKUP(P26,id!$A:$C,3,0)</f>
        <v>387</v>
      </c>
      <c r="P26" s="18" t="str">
        <f t="shared" si="17"/>
        <v>WasiakGerard1975</v>
      </c>
      <c r="Q26" s="9" t="str">
        <f t="shared" si="18"/>
        <v>Wasiak</v>
      </c>
      <c r="R26" s="9" t="str">
        <f t="shared" si="19"/>
        <v>Gerard</v>
      </c>
      <c r="S26" s="9" t="str">
        <f t="shared" si="20"/>
        <v>Ibox MTB Team</v>
      </c>
      <c r="T26" s="9">
        <f t="shared" si="21"/>
        <v>1975</v>
      </c>
      <c r="U26" s="9">
        <f t="shared" si="22"/>
        <v>73.312139662697291</v>
      </c>
      <c r="V26" s="9"/>
      <c r="W26" s="9">
        <f t="shared" si="23"/>
        <v>1</v>
      </c>
      <c r="X26" s="9">
        <f t="shared" si="24"/>
        <v>1</v>
      </c>
      <c r="Y26" s="9">
        <v>1</v>
      </c>
      <c r="Z26" s="9">
        <v>1</v>
      </c>
    </row>
    <row r="27" spans="1:26">
      <c r="A27" s="297">
        <v>27</v>
      </c>
      <c r="B27" s="297"/>
      <c r="C27" s="299" t="s">
        <v>21</v>
      </c>
      <c r="D27" s="299" t="s">
        <v>27</v>
      </c>
      <c r="E27" s="299" t="s">
        <v>1220</v>
      </c>
      <c r="F27" s="299">
        <v>1969</v>
      </c>
      <c r="G27" s="296">
        <v>16</v>
      </c>
      <c r="H27" s="299" t="s">
        <v>307</v>
      </c>
      <c r="I27" s="298" t="s">
        <v>204</v>
      </c>
      <c r="J27" s="293">
        <v>28</v>
      </c>
      <c r="K27" s="293"/>
      <c r="L27" s="293">
        <f t="shared" si="0"/>
        <v>28</v>
      </c>
      <c r="M27" s="292">
        <v>0.44048611111111113</v>
      </c>
      <c r="O27" s="18">
        <f>VLOOKUP(P27,id!$A:$C,3,0)</f>
        <v>12</v>
      </c>
      <c r="P27" s="18" t="str">
        <f t="shared" si="17"/>
        <v>WitkowskiMarcin1969</v>
      </c>
      <c r="Q27" s="9" t="str">
        <f t="shared" si="18"/>
        <v>Witkowski</v>
      </c>
      <c r="R27" s="9" t="str">
        <f t="shared" si="19"/>
        <v>Marcin</v>
      </c>
      <c r="S27" s="9" t="str">
        <f t="shared" si="20"/>
        <v>SONY MTB TEAM</v>
      </c>
      <c r="T27" s="9">
        <f t="shared" si="21"/>
        <v>1969</v>
      </c>
      <c r="U27" s="9">
        <f t="shared" si="22"/>
        <v>71.501392611277481</v>
      </c>
      <c r="V27" s="9"/>
      <c r="W27" s="9">
        <f t="shared" si="23"/>
        <v>0.97530085658731414</v>
      </c>
      <c r="X27" s="9">
        <f t="shared" si="24"/>
        <v>1</v>
      </c>
      <c r="Y27" s="9">
        <v>1</v>
      </c>
      <c r="Z27" s="9">
        <v>1</v>
      </c>
    </row>
    <row r="28" spans="1:26">
      <c r="A28" s="297">
        <v>28</v>
      </c>
      <c r="B28" s="297"/>
      <c r="C28" s="295" t="s">
        <v>29</v>
      </c>
      <c r="D28" s="295" t="s">
        <v>2</v>
      </c>
      <c r="E28" s="295" t="s">
        <v>1220</v>
      </c>
      <c r="F28" s="295">
        <v>1958</v>
      </c>
      <c r="G28" s="296">
        <v>36</v>
      </c>
      <c r="H28" s="295" t="s">
        <v>307</v>
      </c>
      <c r="I28" s="294"/>
      <c r="J28" s="300">
        <v>28</v>
      </c>
      <c r="K28" s="300"/>
      <c r="L28" s="293">
        <f t="shared" si="0"/>
        <v>28</v>
      </c>
      <c r="M28" s="292">
        <v>0.44113425925925925</v>
      </c>
      <c r="O28" s="18">
        <f>VLOOKUP(P28,id!$A:$C,3,0)</f>
        <v>20</v>
      </c>
      <c r="P28" s="18" t="str">
        <f t="shared" si="17"/>
        <v>Herman-IżyckiLeszek1958</v>
      </c>
      <c r="Q28" s="9" t="str">
        <f t="shared" si="18"/>
        <v>Herman-Iżycki</v>
      </c>
      <c r="R28" s="9" t="str">
        <f t="shared" si="19"/>
        <v>Leszek</v>
      </c>
      <c r="S28" s="9">
        <f t="shared" si="20"/>
        <v>0</v>
      </c>
      <c r="T28" s="9">
        <f t="shared" si="21"/>
        <v>1958</v>
      </c>
      <c r="U28" s="9">
        <f t="shared" si="22"/>
        <v>71.3963373038778</v>
      </c>
      <c r="V28" s="9"/>
      <c r="W28" s="9">
        <f t="shared" si="23"/>
        <v>0.99853072361861794</v>
      </c>
      <c r="X28" s="9">
        <f t="shared" si="24"/>
        <v>1</v>
      </c>
      <c r="Y28" s="9">
        <v>1</v>
      </c>
      <c r="Z28" s="9">
        <v>1</v>
      </c>
    </row>
    <row r="29" spans="1:26">
      <c r="A29" s="297">
        <v>29</v>
      </c>
      <c r="B29" s="297"/>
      <c r="C29" s="295" t="s">
        <v>26</v>
      </c>
      <c r="D29" s="295" t="s">
        <v>407</v>
      </c>
      <c r="E29" s="295" t="s">
        <v>1220</v>
      </c>
      <c r="F29" s="295">
        <v>1979</v>
      </c>
      <c r="G29" s="296">
        <v>29</v>
      </c>
      <c r="H29" s="295" t="s">
        <v>406</v>
      </c>
      <c r="I29" s="294"/>
      <c r="J29" s="300">
        <v>28</v>
      </c>
      <c r="K29" s="300"/>
      <c r="L29" s="293">
        <f t="shared" si="0"/>
        <v>28</v>
      </c>
      <c r="M29" s="292">
        <v>0.45019675925925928</v>
      </c>
      <c r="O29" s="18">
        <f>VLOOKUP(P29,id!$A:$C,3,0)</f>
        <v>128</v>
      </c>
      <c r="P29" s="18" t="str">
        <f t="shared" si="17"/>
        <v>SiemieniukKrzysztof1979</v>
      </c>
      <c r="Q29" s="9" t="str">
        <f t="shared" si="18"/>
        <v>Siemieniuk</v>
      </c>
      <c r="R29" s="9" t="str">
        <f t="shared" si="19"/>
        <v>Krzysztof</v>
      </c>
      <c r="S29" s="9">
        <f t="shared" si="20"/>
        <v>0</v>
      </c>
      <c r="T29" s="9">
        <f t="shared" si="21"/>
        <v>1979</v>
      </c>
      <c r="U29" s="9">
        <f t="shared" si="22"/>
        <v>69.959122811527834</v>
      </c>
      <c r="V29" s="9"/>
      <c r="W29" s="9">
        <f t="shared" si="23"/>
        <v>0.97986991284674907</v>
      </c>
      <c r="X29" s="9">
        <f t="shared" si="24"/>
        <v>1</v>
      </c>
      <c r="Y29" s="9">
        <v>1</v>
      </c>
      <c r="Z29" s="9">
        <v>1</v>
      </c>
    </row>
    <row r="30" spans="1:26">
      <c r="A30" s="297">
        <v>30</v>
      </c>
      <c r="B30" s="297"/>
      <c r="C30" s="295" t="s">
        <v>67</v>
      </c>
      <c r="D30" s="295" t="s">
        <v>1180</v>
      </c>
      <c r="E30" s="295" t="s">
        <v>1220</v>
      </c>
      <c r="F30" s="295">
        <v>1978</v>
      </c>
      <c r="G30" s="296">
        <v>47</v>
      </c>
      <c r="H30" s="295" t="s">
        <v>289</v>
      </c>
      <c r="I30" s="294" t="s">
        <v>1179</v>
      </c>
      <c r="J30" s="293">
        <v>28</v>
      </c>
      <c r="K30" s="293"/>
      <c r="L30" s="293">
        <f t="shared" si="0"/>
        <v>28</v>
      </c>
      <c r="M30" s="292">
        <v>0.47548611111111116</v>
      </c>
      <c r="O30" s="18">
        <f>VLOOKUP(P30,id!$A:$C,3,0)</f>
        <v>421</v>
      </c>
      <c r="P30" s="18" t="str">
        <f t="shared" si="17"/>
        <v>RychlikMichał1978</v>
      </c>
      <c r="Q30" s="9" t="str">
        <f t="shared" si="18"/>
        <v>Rychlik</v>
      </c>
      <c r="R30" s="9" t="str">
        <f t="shared" si="19"/>
        <v>Michał</v>
      </c>
      <c r="S30" s="9" t="str">
        <f t="shared" si="20"/>
        <v>OrientAkcja</v>
      </c>
      <c r="T30" s="9">
        <f t="shared" si="21"/>
        <v>1978</v>
      </c>
      <c r="U30" s="9">
        <f t="shared" si="22"/>
        <v>66.238255196923177</v>
      </c>
      <c r="V30" s="9"/>
      <c r="W30" s="9">
        <f t="shared" si="23"/>
        <v>0.9468136896937831</v>
      </c>
      <c r="X30" s="9">
        <f t="shared" si="24"/>
        <v>1</v>
      </c>
      <c r="Y30" s="9">
        <v>1</v>
      </c>
      <c r="Z30" s="9">
        <v>1</v>
      </c>
    </row>
    <row r="31" spans="1:26">
      <c r="A31" s="297">
        <v>33</v>
      </c>
      <c r="B31" s="297"/>
      <c r="C31" s="299" t="s">
        <v>170</v>
      </c>
      <c r="D31" s="299" t="s">
        <v>1245</v>
      </c>
      <c r="E31" s="299" t="s">
        <v>1220</v>
      </c>
      <c r="F31" s="299">
        <v>1985</v>
      </c>
      <c r="G31" s="296">
        <v>21</v>
      </c>
      <c r="H31" s="299" t="s">
        <v>1244</v>
      </c>
      <c r="I31" s="298" t="s">
        <v>1243</v>
      </c>
      <c r="J31" s="293">
        <v>28</v>
      </c>
      <c r="K31" s="293"/>
      <c r="L31" s="293">
        <f t="shared" si="0"/>
        <v>28</v>
      </c>
      <c r="M31" s="292">
        <v>0.48137731481481488</v>
      </c>
      <c r="O31" s="18">
        <f>VLOOKUP(P31,id!$A:$C,3,0)</f>
        <v>426</v>
      </c>
      <c r="P31" s="18" t="str">
        <f t="shared" si="17"/>
        <v>KokłowskiDaniel1985</v>
      </c>
      <c r="Q31" s="9" t="str">
        <f t="shared" si="18"/>
        <v>Kokłowski</v>
      </c>
      <c r="R31" s="9" t="str">
        <f t="shared" si="19"/>
        <v>Daniel</v>
      </c>
      <c r="S31" s="9" t="str">
        <f t="shared" si="20"/>
        <v>AKT Olsztyn</v>
      </c>
      <c r="T31" s="9">
        <f t="shared" si="21"/>
        <v>1985</v>
      </c>
      <c r="U31" s="9">
        <f t="shared" si="22"/>
        <v>65.427616551657763</v>
      </c>
      <c r="V31" s="9"/>
      <c r="W31" s="9">
        <f t="shared" si="23"/>
        <v>0.98776177538409748</v>
      </c>
      <c r="X31" s="9">
        <f t="shared" si="24"/>
        <v>1</v>
      </c>
      <c r="Y31" s="9">
        <v>1</v>
      </c>
      <c r="Z31" s="9">
        <v>1</v>
      </c>
    </row>
    <row r="32" spans="1:26">
      <c r="A32" s="297">
        <v>34</v>
      </c>
      <c r="B32" s="297"/>
      <c r="C32" s="299" t="s">
        <v>55</v>
      </c>
      <c r="D32" s="299" t="s">
        <v>93</v>
      </c>
      <c r="E32" s="299" t="s">
        <v>1220</v>
      </c>
      <c r="F32" s="299">
        <v>1982</v>
      </c>
      <c r="G32" s="296">
        <v>2</v>
      </c>
      <c r="H32" s="299" t="s">
        <v>307</v>
      </c>
      <c r="I32" s="298" t="s">
        <v>227</v>
      </c>
      <c r="J32" s="300">
        <v>28</v>
      </c>
      <c r="K32" s="300"/>
      <c r="L32" s="293">
        <f t="shared" si="0"/>
        <v>28</v>
      </c>
      <c r="M32" s="292">
        <v>0.49578703703703703</v>
      </c>
      <c r="O32" s="18">
        <f>VLOOKUP(P32,id!$A:$C,3,0)</f>
        <v>40</v>
      </c>
      <c r="P32" s="18" t="str">
        <f t="shared" si="17"/>
        <v>StefańskiTomasz1982</v>
      </c>
      <c r="Q32" s="9" t="str">
        <f t="shared" si="18"/>
        <v>Stefański</v>
      </c>
      <c r="R32" s="9" t="str">
        <f t="shared" si="19"/>
        <v>Tomasz</v>
      </c>
      <c r="S32" s="9" t="str">
        <f t="shared" si="20"/>
        <v>Welocypedy</v>
      </c>
      <c r="T32" s="9">
        <f t="shared" si="21"/>
        <v>1982</v>
      </c>
      <c r="U32" s="9">
        <f t="shared" si="22"/>
        <v>63.5260061630404</v>
      </c>
      <c r="V32" s="9"/>
      <c r="W32" s="9">
        <f t="shared" si="23"/>
        <v>0.97093566159305278</v>
      </c>
      <c r="X32" s="9">
        <f t="shared" si="24"/>
        <v>1</v>
      </c>
      <c r="Y32" s="9">
        <v>1</v>
      </c>
      <c r="Z32" s="9">
        <v>1</v>
      </c>
    </row>
    <row r="33" spans="1:26">
      <c r="A33" s="297">
        <v>34</v>
      </c>
      <c r="B33" s="297"/>
      <c r="C33" s="299" t="s">
        <v>23</v>
      </c>
      <c r="D33" s="299" t="s">
        <v>95</v>
      </c>
      <c r="E33" s="299" t="s">
        <v>1220</v>
      </c>
      <c r="F33" s="299">
        <v>1974</v>
      </c>
      <c r="G33" s="296">
        <v>11</v>
      </c>
      <c r="H33" s="299" t="s">
        <v>883</v>
      </c>
      <c r="I33" s="298" t="s">
        <v>227</v>
      </c>
      <c r="J33" s="293">
        <v>28</v>
      </c>
      <c r="K33" s="293"/>
      <c r="L33" s="293">
        <f t="shared" si="0"/>
        <v>28</v>
      </c>
      <c r="M33" s="292">
        <v>0.49578703703703703</v>
      </c>
      <c r="O33" s="18">
        <f>VLOOKUP(P33,id!$A:$C,3,0)</f>
        <v>42</v>
      </c>
      <c r="P33" s="18" t="str">
        <f t="shared" si="17"/>
        <v>RygalskiGrzegorz1974</v>
      </c>
      <c r="Q33" s="9" t="str">
        <f t="shared" si="18"/>
        <v>Rygalski</v>
      </c>
      <c r="R33" s="9" t="str">
        <f t="shared" si="19"/>
        <v>Grzegorz</v>
      </c>
      <c r="S33" s="9" t="str">
        <f t="shared" si="20"/>
        <v>Welocypedy</v>
      </c>
      <c r="T33" s="9">
        <f t="shared" si="21"/>
        <v>1974</v>
      </c>
      <c r="U33" s="9">
        <f t="shared" si="22"/>
        <v>63.5260061630404</v>
      </c>
      <c r="V33" s="9"/>
      <c r="W33" s="9">
        <f t="shared" si="23"/>
        <v>1</v>
      </c>
      <c r="X33" s="9">
        <f t="shared" si="24"/>
        <v>1</v>
      </c>
      <c r="Y33" s="9">
        <v>1</v>
      </c>
      <c r="Z33" s="9">
        <v>1</v>
      </c>
    </row>
    <row r="34" spans="1:26">
      <c r="A34" s="297">
        <v>37</v>
      </c>
      <c r="B34" s="297"/>
      <c r="C34" s="295" t="s">
        <v>67</v>
      </c>
      <c r="D34" s="295" t="s">
        <v>1239</v>
      </c>
      <c r="E34" s="295" t="s">
        <v>1220</v>
      </c>
      <c r="F34" s="295">
        <v>1980</v>
      </c>
      <c r="G34" s="296">
        <v>52</v>
      </c>
      <c r="H34" s="295" t="s">
        <v>307</v>
      </c>
      <c r="I34" s="294" t="s">
        <v>325</v>
      </c>
      <c r="J34" s="293">
        <v>24</v>
      </c>
      <c r="K34" s="293"/>
      <c r="L34" s="293">
        <f t="shared" si="0"/>
        <v>24</v>
      </c>
      <c r="M34" s="292">
        <v>0.46094907407407404</v>
      </c>
      <c r="O34" s="18">
        <f>VLOOKUP(P34,id!$A:$C,3,0)</f>
        <v>427</v>
      </c>
      <c r="P34" s="18" t="str">
        <f t="shared" si="17"/>
        <v>DomańskiMichał1980</v>
      </c>
      <c r="Q34" s="9" t="str">
        <f t="shared" si="18"/>
        <v>Domański</v>
      </c>
      <c r="R34" s="9" t="str">
        <f t="shared" si="19"/>
        <v>Michał</v>
      </c>
      <c r="S34" s="9" t="str">
        <f t="shared" si="20"/>
        <v>KTE Tramp</v>
      </c>
      <c r="T34" s="9">
        <f t="shared" si="21"/>
        <v>1980</v>
      </c>
      <c r="U34" s="9">
        <f t="shared" si="22"/>
        <v>54.4508624254632</v>
      </c>
      <c r="V34" s="9"/>
      <c r="W34" s="9">
        <f t="shared" si="23"/>
        <v>1.0755787676392308</v>
      </c>
      <c r="X34" s="9">
        <f t="shared" si="24"/>
        <v>0.8571428571428571</v>
      </c>
      <c r="Y34" s="9">
        <v>1</v>
      </c>
      <c r="Z34" s="9">
        <v>1</v>
      </c>
    </row>
    <row r="35" spans="1:26">
      <c r="A35" s="297">
        <v>38</v>
      </c>
      <c r="B35" s="297"/>
      <c r="C35" s="295" t="s">
        <v>30</v>
      </c>
      <c r="D35" s="295" t="s">
        <v>33</v>
      </c>
      <c r="E35" s="295" t="s">
        <v>1220</v>
      </c>
      <c r="F35" s="295">
        <v>1965</v>
      </c>
      <c r="G35" s="296">
        <v>41</v>
      </c>
      <c r="H35" s="295" t="s">
        <v>307</v>
      </c>
      <c r="I35" s="294"/>
      <c r="J35" s="300">
        <v>24</v>
      </c>
      <c r="K35" s="300"/>
      <c r="L35" s="293">
        <f t="shared" si="0"/>
        <v>24</v>
      </c>
      <c r="M35" s="292">
        <v>0.49016203703703703</v>
      </c>
      <c r="O35" s="18">
        <f>VLOOKUP(P35,id!$A:$C,3,0)</f>
        <v>37</v>
      </c>
      <c r="P35" s="18" t="str">
        <f t="shared" si="17"/>
        <v>SmejdaAndrzej1965</v>
      </c>
      <c r="Q35" s="9" t="str">
        <f t="shared" si="18"/>
        <v>Smejda</v>
      </c>
      <c r="R35" s="9" t="str">
        <f t="shared" si="19"/>
        <v>Andrzej</v>
      </c>
      <c r="S35" s="9">
        <f t="shared" si="20"/>
        <v>0</v>
      </c>
      <c r="T35" s="9">
        <f t="shared" si="21"/>
        <v>1965</v>
      </c>
      <c r="U35" s="9">
        <f t="shared" si="22"/>
        <v>51.205668168984587</v>
      </c>
      <c r="V35" s="9"/>
      <c r="W35" s="9">
        <f t="shared" si="23"/>
        <v>0.94040141676505307</v>
      </c>
      <c r="X35" s="9">
        <f t="shared" si="24"/>
        <v>1</v>
      </c>
      <c r="Y35" s="9">
        <v>1</v>
      </c>
      <c r="Z35" s="9">
        <v>1</v>
      </c>
    </row>
    <row r="36" spans="1:26">
      <c r="A36" s="297">
        <v>40</v>
      </c>
      <c r="B36" s="297"/>
      <c r="C36" s="299" t="s">
        <v>23</v>
      </c>
      <c r="D36" s="299" t="s">
        <v>60</v>
      </c>
      <c r="E36" s="299" t="s">
        <v>1220</v>
      </c>
      <c r="F36" s="299">
        <v>1984</v>
      </c>
      <c r="G36" s="296">
        <v>1</v>
      </c>
      <c r="H36" s="299" t="s">
        <v>972</v>
      </c>
      <c r="I36" s="299" t="s">
        <v>1237</v>
      </c>
      <c r="J36" s="293">
        <v>25</v>
      </c>
      <c r="K36" s="293">
        <v>-1</v>
      </c>
      <c r="L36" s="293">
        <f t="shared" si="0"/>
        <v>24</v>
      </c>
      <c r="M36" s="292">
        <v>0.5015856481481481</v>
      </c>
      <c r="O36" s="18">
        <f>VLOOKUP(P36,id!$A:$C,3,0)</f>
        <v>388</v>
      </c>
      <c r="P36" s="18" t="str">
        <f t="shared" si="17"/>
        <v>ZającGrzegorz1984</v>
      </c>
      <c r="Q36" s="9" t="str">
        <f t="shared" si="18"/>
        <v>Zając</v>
      </c>
      <c r="R36" s="9" t="str">
        <f t="shared" si="19"/>
        <v>Grzegorz</v>
      </c>
      <c r="S36" s="9" t="str">
        <f t="shared" si="20"/>
        <v>WIĘCEJ FUNKU!</v>
      </c>
      <c r="T36" s="9">
        <f t="shared" si="21"/>
        <v>1984</v>
      </c>
      <c r="U36" s="9">
        <f t="shared" si="22"/>
        <v>50.039459283210597</v>
      </c>
      <c r="V36" s="9"/>
      <c r="W36" s="9">
        <f t="shared" si="23"/>
        <v>0.97722500403811996</v>
      </c>
      <c r="X36" s="9">
        <f t="shared" si="24"/>
        <v>1</v>
      </c>
      <c r="Y36" s="9">
        <v>1</v>
      </c>
      <c r="Z36" s="9">
        <v>1</v>
      </c>
    </row>
    <row r="37" spans="1:26">
      <c r="A37" s="297">
        <v>42</v>
      </c>
      <c r="B37" s="297"/>
      <c r="C37" s="299" t="s">
        <v>55</v>
      </c>
      <c r="D37" s="299" t="s">
        <v>1236</v>
      </c>
      <c r="E37" s="299" t="s">
        <v>1220</v>
      </c>
      <c r="F37" s="299">
        <v>1968</v>
      </c>
      <c r="G37" s="296">
        <v>15</v>
      </c>
      <c r="H37" s="299" t="s">
        <v>307</v>
      </c>
      <c r="I37" s="298"/>
      <c r="J37" s="300">
        <v>23</v>
      </c>
      <c r="K37" s="300"/>
      <c r="L37" s="293">
        <f t="shared" si="0"/>
        <v>23</v>
      </c>
      <c r="M37" s="292">
        <v>0.48951388888888886</v>
      </c>
      <c r="O37" s="18">
        <f>VLOOKUP(P37,id!$A:$C,3,0)</f>
        <v>428</v>
      </c>
      <c r="P37" s="18" t="str">
        <f t="shared" si="17"/>
        <v>BrodowiczTomasz1968</v>
      </c>
      <c r="Q37" s="9" t="str">
        <f t="shared" si="18"/>
        <v>Brodowicz</v>
      </c>
      <c r="R37" s="9" t="str">
        <f t="shared" si="19"/>
        <v>Tomasz</v>
      </c>
      <c r="S37" s="9">
        <f t="shared" si="20"/>
        <v>0</v>
      </c>
      <c r="T37" s="9">
        <f t="shared" si="21"/>
        <v>1968</v>
      </c>
      <c r="U37" s="9">
        <f t="shared" si="22"/>
        <v>47.954481813076825</v>
      </c>
      <c r="V37" s="9"/>
      <c r="W37" s="9">
        <f t="shared" si="23"/>
        <v>1.0246607083747103</v>
      </c>
      <c r="X37" s="9">
        <f t="shared" si="24"/>
        <v>0.95833333333333337</v>
      </c>
      <c r="Y37" s="9">
        <v>1</v>
      </c>
      <c r="Z37" s="9">
        <v>1</v>
      </c>
    </row>
    <row r="38" spans="1:26">
      <c r="A38" s="297">
        <v>43</v>
      </c>
      <c r="B38" s="297"/>
      <c r="C38" s="295" t="s">
        <v>53</v>
      </c>
      <c r="D38" s="295" t="s">
        <v>912</v>
      </c>
      <c r="E38" s="295" t="s">
        <v>1220</v>
      </c>
      <c r="F38" s="295">
        <v>1976</v>
      </c>
      <c r="G38" s="296">
        <v>45</v>
      </c>
      <c r="H38" s="295" t="s">
        <v>666</v>
      </c>
      <c r="I38" s="294" t="s">
        <v>910</v>
      </c>
      <c r="J38" s="293">
        <v>23</v>
      </c>
      <c r="K38" s="293"/>
      <c r="L38" s="293">
        <f t="shared" si="0"/>
        <v>23</v>
      </c>
      <c r="M38" s="292">
        <v>0.4992476851851852</v>
      </c>
      <c r="O38" s="18">
        <f>VLOOKUP(P38,id!$A:$C,3,0)</f>
        <v>237</v>
      </c>
      <c r="P38" s="18" t="str">
        <f t="shared" si="17"/>
        <v>DębskiBartosz1976</v>
      </c>
      <c r="Q38" s="9" t="str">
        <f t="shared" si="18"/>
        <v>Dębski</v>
      </c>
      <c r="R38" s="9" t="str">
        <f t="shared" si="19"/>
        <v>Bartosz</v>
      </c>
      <c r="S38" s="9" t="str">
        <f t="shared" si="20"/>
        <v>MIG</v>
      </c>
      <c r="T38" s="9">
        <f t="shared" si="21"/>
        <v>1976</v>
      </c>
      <c r="U38" s="9">
        <f t="shared" si="22"/>
        <v>47.019516721972209</v>
      </c>
      <c r="V38" s="9"/>
      <c r="W38" s="9">
        <f t="shared" si="23"/>
        <v>0.98050307175147788</v>
      </c>
      <c r="X38" s="9">
        <f t="shared" si="24"/>
        <v>1</v>
      </c>
      <c r="Y38" s="9">
        <v>1</v>
      </c>
      <c r="Z38" s="9">
        <v>1</v>
      </c>
    </row>
    <row r="39" spans="1:26">
      <c r="A39" s="297">
        <v>44</v>
      </c>
      <c r="B39" s="297"/>
      <c r="C39" s="299" t="s">
        <v>19</v>
      </c>
      <c r="D39" s="299" t="s">
        <v>75</v>
      </c>
      <c r="E39" s="299" t="s">
        <v>1220</v>
      </c>
      <c r="F39" s="299">
        <v>1963</v>
      </c>
      <c r="G39" s="296">
        <v>12</v>
      </c>
      <c r="H39" s="299" t="s">
        <v>443</v>
      </c>
      <c r="I39" s="298" t="s">
        <v>1170</v>
      </c>
      <c r="J39" s="293">
        <v>24</v>
      </c>
      <c r="K39" s="293">
        <v>-1</v>
      </c>
      <c r="L39" s="293">
        <f t="shared" si="0"/>
        <v>23</v>
      </c>
      <c r="M39" s="292">
        <v>0.50386574074074075</v>
      </c>
      <c r="O39" s="18">
        <f>VLOOKUP(P39,id!$A:$C,3,0)</f>
        <v>19</v>
      </c>
      <c r="P39" s="18" t="str">
        <f t="shared" si="17"/>
        <v>SzajdukPiotr1963</v>
      </c>
      <c r="Q39" s="9" t="str">
        <f t="shared" si="18"/>
        <v>Szajduk</v>
      </c>
      <c r="R39" s="9" t="str">
        <f t="shared" si="19"/>
        <v>Piotr</v>
      </c>
      <c r="S39" s="9" t="str">
        <f t="shared" si="20"/>
        <v>Wrzaskun</v>
      </c>
      <c r="T39" s="9">
        <f t="shared" si="21"/>
        <v>1963</v>
      </c>
      <c r="U39" s="9">
        <f t="shared" si="22"/>
        <v>46.588571089315735</v>
      </c>
      <c r="V39" s="9"/>
      <c r="W39" s="9">
        <f t="shared" si="23"/>
        <v>0.99083474985069142</v>
      </c>
      <c r="X39" s="9">
        <f t="shared" si="24"/>
        <v>1</v>
      </c>
      <c r="Y39" s="9">
        <v>1</v>
      </c>
      <c r="Z39" s="9">
        <v>1</v>
      </c>
    </row>
    <row r="40" spans="1:26">
      <c r="A40" s="297">
        <v>45</v>
      </c>
      <c r="B40" s="297"/>
      <c r="C40" s="295" t="s">
        <v>91</v>
      </c>
      <c r="D40" s="295" t="s">
        <v>106</v>
      </c>
      <c r="E40" s="295" t="s">
        <v>1220</v>
      </c>
      <c r="F40" s="295"/>
      <c r="G40" s="296">
        <v>49</v>
      </c>
      <c r="H40" s="295" t="s">
        <v>599</v>
      </c>
      <c r="I40" s="294" t="s">
        <v>598</v>
      </c>
      <c r="J40" s="293">
        <v>22</v>
      </c>
      <c r="K40" s="293"/>
      <c r="L40" s="293">
        <f t="shared" si="0"/>
        <v>22</v>
      </c>
      <c r="M40" s="292">
        <v>0.46142361111111113</v>
      </c>
      <c r="O40" s="18">
        <f>VLOOKUP(P40,id!$A:$C,3,0)</f>
        <v>429</v>
      </c>
      <c r="P40" s="18" t="str">
        <f t="shared" si="17"/>
        <v>GrabowskiAdam0</v>
      </c>
      <c r="Q40" s="9" t="str">
        <f t="shared" si="18"/>
        <v>Grabowski</v>
      </c>
      <c r="R40" s="9" t="str">
        <f t="shared" si="19"/>
        <v>Adam</v>
      </c>
      <c r="S40" s="9" t="str">
        <f t="shared" si="20"/>
        <v>ITS</v>
      </c>
      <c r="T40" s="9">
        <f t="shared" si="21"/>
        <v>0</v>
      </c>
      <c r="U40" s="9">
        <f t="shared" si="22"/>
        <v>44.562981041954181</v>
      </c>
      <c r="V40" s="9"/>
      <c r="W40" s="9">
        <f t="shared" si="23"/>
        <v>1.0919808362806331</v>
      </c>
      <c r="X40" s="9">
        <f t="shared" si="24"/>
        <v>0.95652173913043481</v>
      </c>
      <c r="Y40" s="9">
        <v>1</v>
      </c>
      <c r="Z40" s="9">
        <v>1</v>
      </c>
    </row>
    <row r="41" spans="1:26">
      <c r="A41" s="297">
        <v>45</v>
      </c>
      <c r="B41" s="297"/>
      <c r="C41" s="295" t="s">
        <v>78</v>
      </c>
      <c r="D41" s="295" t="s">
        <v>1235</v>
      </c>
      <c r="E41" s="295" t="s">
        <v>1220</v>
      </c>
      <c r="F41" s="295">
        <v>1989</v>
      </c>
      <c r="G41" s="296">
        <v>50</v>
      </c>
      <c r="H41" s="295" t="s">
        <v>599</v>
      </c>
      <c r="I41" s="294" t="s">
        <v>598</v>
      </c>
      <c r="J41" s="300">
        <v>22</v>
      </c>
      <c r="K41" s="300"/>
      <c r="L41" s="293">
        <f t="shared" si="0"/>
        <v>22</v>
      </c>
      <c r="M41" s="292">
        <v>0.46142361111111113</v>
      </c>
      <c r="O41" s="18">
        <f>VLOOKUP(P41,id!$A:$C,3,0)</f>
        <v>430</v>
      </c>
      <c r="P41" s="18" t="str">
        <f t="shared" si="17"/>
        <v>TumińskiMaciej1989</v>
      </c>
      <c r="Q41" s="9" t="str">
        <f t="shared" si="18"/>
        <v>Tumiński</v>
      </c>
      <c r="R41" s="9" t="str">
        <f t="shared" si="19"/>
        <v>Maciej</v>
      </c>
      <c r="S41" s="9" t="str">
        <f t="shared" si="20"/>
        <v>ITS</v>
      </c>
      <c r="T41" s="9">
        <f t="shared" si="21"/>
        <v>1989</v>
      </c>
      <c r="U41" s="9">
        <f t="shared" si="22"/>
        <v>44.562981041954181</v>
      </c>
      <c r="V41" s="9"/>
      <c r="W41" s="9">
        <f t="shared" si="23"/>
        <v>1</v>
      </c>
      <c r="X41" s="9">
        <f t="shared" si="24"/>
        <v>1</v>
      </c>
      <c r="Y41" s="9">
        <v>1</v>
      </c>
      <c r="Z41" s="9">
        <v>1</v>
      </c>
    </row>
    <row r="42" spans="1:26">
      <c r="A42" s="297">
        <v>47</v>
      </c>
      <c r="B42" s="297"/>
      <c r="C42" s="295" t="s">
        <v>71</v>
      </c>
      <c r="D42" s="295" t="s">
        <v>715</v>
      </c>
      <c r="E42" s="295" t="s">
        <v>1220</v>
      </c>
      <c r="F42" s="295">
        <v>1976</v>
      </c>
      <c r="G42" s="296">
        <v>51</v>
      </c>
      <c r="H42" s="295"/>
      <c r="I42" s="294"/>
      <c r="J42" s="293">
        <v>22</v>
      </c>
      <c r="K42" s="293"/>
      <c r="L42" s="293">
        <f t="shared" si="0"/>
        <v>22</v>
      </c>
      <c r="M42" s="292">
        <v>0.46527777777777779</v>
      </c>
      <c r="O42" s="18">
        <f>VLOOKUP(P42,id!$A:$C,3,0)</f>
        <v>348</v>
      </c>
      <c r="P42" s="18" t="str">
        <f t="shared" si="17"/>
        <v>IwanowskiŁukasz1976</v>
      </c>
      <c r="Q42" s="9" t="str">
        <f t="shared" si="18"/>
        <v>Iwanowski</v>
      </c>
      <c r="R42" s="9" t="str">
        <f t="shared" si="19"/>
        <v>Łukasz</v>
      </c>
      <c r="S42" s="9">
        <f t="shared" si="20"/>
        <v>0</v>
      </c>
      <c r="T42" s="9">
        <f t="shared" si="21"/>
        <v>1976</v>
      </c>
      <c r="U42" s="9">
        <f t="shared" si="22"/>
        <v>44.193839930337994</v>
      </c>
      <c r="V42" s="9"/>
      <c r="W42" s="9">
        <f t="shared" si="23"/>
        <v>0.99171641791044773</v>
      </c>
      <c r="X42" s="9">
        <f t="shared" si="24"/>
        <v>1</v>
      </c>
      <c r="Y42" s="9">
        <v>1</v>
      </c>
      <c r="Z42" s="9">
        <v>1</v>
      </c>
    </row>
    <row r="43" spans="1:26">
      <c r="A43" s="297">
        <v>50</v>
      </c>
      <c r="B43" s="297"/>
      <c r="C43" s="295" t="s">
        <v>30</v>
      </c>
      <c r="D43" s="295" t="s">
        <v>169</v>
      </c>
      <c r="E43" s="295" t="s">
        <v>1220</v>
      </c>
      <c r="F43" s="295">
        <v>1951</v>
      </c>
      <c r="G43" s="296">
        <v>28</v>
      </c>
      <c r="H43" s="295" t="s">
        <v>321</v>
      </c>
      <c r="I43" s="294" t="s">
        <v>174</v>
      </c>
      <c r="J43" s="300">
        <v>19</v>
      </c>
      <c r="K43" s="300"/>
      <c r="L43" s="293">
        <f t="shared" si="0"/>
        <v>19</v>
      </c>
      <c r="M43" s="292">
        <v>0.49085648148148148</v>
      </c>
      <c r="O43" s="18">
        <f>VLOOKUP(P43,id!$A:$C,3,0)</f>
        <v>152</v>
      </c>
      <c r="P43" s="18" t="str">
        <f t="shared" si="17"/>
        <v>PiwakowskiAndrzej1951</v>
      </c>
      <c r="Q43" s="9" t="str">
        <f t="shared" si="18"/>
        <v>Piwakowski</v>
      </c>
      <c r="R43" s="9" t="str">
        <f t="shared" si="19"/>
        <v>Andrzej</v>
      </c>
      <c r="S43" s="9" t="str">
        <f t="shared" si="20"/>
        <v>Harpagan</v>
      </c>
      <c r="T43" s="9">
        <f t="shared" si="21"/>
        <v>1951</v>
      </c>
      <c r="U43" s="9">
        <f t="shared" si="22"/>
        <v>38.167407212564633</v>
      </c>
      <c r="V43" s="9"/>
      <c r="W43" s="9">
        <f t="shared" si="23"/>
        <v>0.94788964866776704</v>
      </c>
      <c r="X43" s="9">
        <f t="shared" si="24"/>
        <v>0.86363636363636365</v>
      </c>
      <c r="Y43" s="9">
        <v>1</v>
      </c>
      <c r="Z43" s="9">
        <v>1</v>
      </c>
    </row>
    <row r="44" spans="1:26">
      <c r="A44" s="297">
        <v>51</v>
      </c>
      <c r="B44" s="297"/>
      <c r="C44" s="295" t="s">
        <v>21</v>
      </c>
      <c r="D44" s="295" t="s">
        <v>1229</v>
      </c>
      <c r="E44" s="295" t="s">
        <v>1220</v>
      </c>
      <c r="F44" s="295">
        <v>1978</v>
      </c>
      <c r="G44" s="296">
        <v>35</v>
      </c>
      <c r="H44" s="295" t="s">
        <v>307</v>
      </c>
      <c r="I44" s="294"/>
      <c r="J44" s="293">
        <v>20</v>
      </c>
      <c r="K44" s="293">
        <v>-2</v>
      </c>
      <c r="L44" s="293">
        <f t="shared" si="0"/>
        <v>18</v>
      </c>
      <c r="M44" s="292">
        <v>0.50717592592592586</v>
      </c>
      <c r="O44" s="18">
        <f>VLOOKUP(P44,id!$A:$C,3,0)</f>
        <v>431</v>
      </c>
      <c r="P44" s="18" t="str">
        <f t="shared" si="17"/>
        <v>TrzeciakiewiczMarcin1978</v>
      </c>
      <c r="Q44" s="9" t="str">
        <f t="shared" si="18"/>
        <v>Trzeciakiewicz</v>
      </c>
      <c r="R44" s="9" t="str">
        <f t="shared" si="19"/>
        <v>Marcin</v>
      </c>
      <c r="S44" s="9">
        <f t="shared" si="20"/>
        <v>0</v>
      </c>
      <c r="T44" s="9">
        <f t="shared" si="21"/>
        <v>1978</v>
      </c>
      <c r="U44" s="9">
        <f t="shared" si="22"/>
        <v>36.158596306640177</v>
      </c>
      <c r="V44" s="9"/>
      <c r="W44" s="9">
        <f t="shared" si="23"/>
        <v>0.96782291191236891</v>
      </c>
      <c r="X44" s="9">
        <f t="shared" si="24"/>
        <v>0.94736842105263153</v>
      </c>
      <c r="Y44" s="9">
        <v>1</v>
      </c>
      <c r="Z44" s="9">
        <v>1</v>
      </c>
    </row>
    <row r="45" spans="1:26">
      <c r="A45" s="297">
        <v>54</v>
      </c>
      <c r="B45" s="297"/>
      <c r="C45" s="299" t="s">
        <v>19</v>
      </c>
      <c r="D45" s="299" t="s">
        <v>1225</v>
      </c>
      <c r="E45" s="299" t="s">
        <v>1220</v>
      </c>
      <c r="F45" s="299">
        <v>1975</v>
      </c>
      <c r="G45" s="296">
        <v>19</v>
      </c>
      <c r="H45" s="299" t="s">
        <v>381</v>
      </c>
      <c r="I45" s="298" t="s">
        <v>1219</v>
      </c>
      <c r="J45" s="293">
        <v>14</v>
      </c>
      <c r="K45" s="293"/>
      <c r="L45" s="293">
        <f t="shared" si="0"/>
        <v>14</v>
      </c>
      <c r="M45" s="292">
        <v>0.48716435185185186</v>
      </c>
      <c r="O45" s="18">
        <f>VLOOKUP(P45,id!$A:$C,3,0)</f>
        <v>432</v>
      </c>
      <c r="P45" s="18" t="str">
        <f t="shared" si="17"/>
        <v>KuncewiczPiotr1975</v>
      </c>
      <c r="Q45" s="9" t="str">
        <f t="shared" si="18"/>
        <v>Kuncewicz</v>
      </c>
      <c r="R45" s="9" t="str">
        <f t="shared" si="19"/>
        <v>Piotr</v>
      </c>
      <c r="S45" s="9" t="str">
        <f t="shared" si="20"/>
        <v>Szybcy Inaczej</v>
      </c>
      <c r="T45" s="9">
        <f t="shared" si="21"/>
        <v>1975</v>
      </c>
      <c r="U45" s="9">
        <f t="shared" si="22"/>
        <v>28.123352682942361</v>
      </c>
      <c r="V45" s="9"/>
      <c r="W45" s="9">
        <f t="shared" si="23"/>
        <v>1.0410776650590385</v>
      </c>
      <c r="X45" s="9">
        <f t="shared" si="24"/>
        <v>0.77777777777777779</v>
      </c>
      <c r="Y45" s="9">
        <v>1</v>
      </c>
      <c r="Z45" s="9">
        <v>1</v>
      </c>
    </row>
    <row r="46" spans="1:26">
      <c r="A46" s="297">
        <v>55</v>
      </c>
      <c r="B46" s="297"/>
      <c r="C46" s="302" t="s">
        <v>23</v>
      </c>
      <c r="D46" s="302" t="s">
        <v>1224</v>
      </c>
      <c r="E46" s="302" t="s">
        <v>1220</v>
      </c>
      <c r="F46" s="302">
        <v>1975</v>
      </c>
      <c r="G46" s="296">
        <v>60</v>
      </c>
      <c r="H46" s="302" t="s">
        <v>381</v>
      </c>
      <c r="I46" s="301" t="s">
        <v>1219</v>
      </c>
      <c r="J46" s="300">
        <v>14</v>
      </c>
      <c r="K46" s="300"/>
      <c r="L46" s="293">
        <f t="shared" si="0"/>
        <v>14</v>
      </c>
      <c r="M46" s="292">
        <v>0.48726851851851855</v>
      </c>
      <c r="O46" s="18">
        <f>VLOOKUP(P46,id!$A:$C,3,0)</f>
        <v>433</v>
      </c>
      <c r="P46" s="18" t="str">
        <f t="shared" si="17"/>
        <v>SadłowskiGrzegorz1975</v>
      </c>
      <c r="Q46" s="9" t="str">
        <f t="shared" si="18"/>
        <v>Sadłowski</v>
      </c>
      <c r="R46" s="9" t="str">
        <f t="shared" si="19"/>
        <v>Grzegorz</v>
      </c>
      <c r="S46" s="9" t="str">
        <f t="shared" si="20"/>
        <v>Szybcy Inaczej</v>
      </c>
      <c r="T46" s="9">
        <f t="shared" si="21"/>
        <v>1975</v>
      </c>
      <c r="U46" s="9">
        <f t="shared" si="22"/>
        <v>28.117340564791611</v>
      </c>
      <c r="V46" s="9"/>
      <c r="W46" s="9">
        <f t="shared" si="23"/>
        <v>0.99978622327790967</v>
      </c>
      <c r="X46" s="9">
        <f t="shared" si="24"/>
        <v>1</v>
      </c>
      <c r="Y46" s="9">
        <v>1</v>
      </c>
      <c r="Z46" s="9">
        <v>1</v>
      </c>
    </row>
    <row r="47" spans="1:26">
      <c r="A47" s="297">
        <v>56</v>
      </c>
      <c r="B47" s="297"/>
      <c r="C47" s="299" t="s">
        <v>38</v>
      </c>
      <c r="D47" s="299" t="s">
        <v>1223</v>
      </c>
      <c r="E47" s="299" t="s">
        <v>1220</v>
      </c>
      <c r="F47" s="299">
        <v>1975</v>
      </c>
      <c r="G47" s="296">
        <v>18</v>
      </c>
      <c r="H47" s="299" t="s">
        <v>381</v>
      </c>
      <c r="I47" s="298" t="s">
        <v>1222</v>
      </c>
      <c r="J47" s="300">
        <v>14</v>
      </c>
      <c r="K47" s="300"/>
      <c r="L47" s="293">
        <f t="shared" si="0"/>
        <v>14</v>
      </c>
      <c r="M47" s="292">
        <v>0.48806712962962967</v>
      </c>
      <c r="O47" s="18">
        <f>VLOOKUP(P47,id!$A:$C,3,0)</f>
        <v>434</v>
      </c>
      <c r="P47" s="18" t="str">
        <f t="shared" si="17"/>
        <v>WalczykMarek1975</v>
      </c>
      <c r="Q47" s="9" t="str">
        <f t="shared" si="18"/>
        <v>Walczyk</v>
      </c>
      <c r="R47" s="9" t="str">
        <f t="shared" si="19"/>
        <v>Marek</v>
      </c>
      <c r="S47" s="9" t="str">
        <f t="shared" si="20"/>
        <v>szybcy inaczej</v>
      </c>
      <c r="T47" s="9">
        <f t="shared" si="21"/>
        <v>1975</v>
      </c>
      <c r="U47" s="9">
        <f t="shared" si="22"/>
        <v>28.071332917017877</v>
      </c>
      <c r="V47" s="9"/>
      <c r="W47" s="9">
        <f t="shared" si="23"/>
        <v>0.99836372690839237</v>
      </c>
      <c r="X47" s="9">
        <f t="shared" si="24"/>
        <v>1</v>
      </c>
      <c r="Y47" s="9">
        <v>1</v>
      </c>
      <c r="Z47" s="9">
        <v>1</v>
      </c>
    </row>
    <row r="48" spans="1:26">
      <c r="A48" s="297">
        <v>57</v>
      </c>
      <c r="B48" s="297"/>
      <c r="C48" s="299" t="s">
        <v>235</v>
      </c>
      <c r="D48" s="299" t="s">
        <v>1221</v>
      </c>
      <c r="E48" s="299" t="s">
        <v>1220</v>
      </c>
      <c r="F48" s="299">
        <v>1975</v>
      </c>
      <c r="G48" s="296">
        <v>20</v>
      </c>
      <c r="H48" s="299" t="s">
        <v>307</v>
      </c>
      <c r="I48" s="298" t="s">
        <v>1219</v>
      </c>
      <c r="J48" s="293">
        <v>14</v>
      </c>
      <c r="K48" s="293"/>
      <c r="L48" s="293">
        <f t="shared" si="0"/>
        <v>14</v>
      </c>
      <c r="M48" s="292">
        <v>0.48896990740740748</v>
      </c>
      <c r="O48" s="18">
        <f>VLOOKUP(P48,id!$A:$C,3,0)</f>
        <v>435</v>
      </c>
      <c r="P48" s="18" t="str">
        <f t="shared" si="17"/>
        <v>SawkoKamil1975</v>
      </c>
      <c r="Q48" s="9" t="str">
        <f t="shared" si="18"/>
        <v>Sawko</v>
      </c>
      <c r="R48" s="9" t="str">
        <f t="shared" si="19"/>
        <v>Kamil</v>
      </c>
      <c r="S48" s="9" t="str">
        <f t="shared" si="20"/>
        <v>Szybcy Inaczej</v>
      </c>
      <c r="T48" s="9">
        <f t="shared" si="21"/>
        <v>1975</v>
      </c>
      <c r="U48" s="9">
        <f t="shared" si="22"/>
        <v>28.019505237714554</v>
      </c>
      <c r="V48" s="9"/>
      <c r="W48" s="9">
        <f t="shared" si="23"/>
        <v>0.99815371505669037</v>
      </c>
      <c r="X48" s="9">
        <f t="shared" si="24"/>
        <v>1</v>
      </c>
      <c r="Y48" s="9">
        <v>1</v>
      </c>
      <c r="Z48" s="9">
        <v>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7"/>
  <sheetViews>
    <sheetView topLeftCell="D1" zoomScale="85" zoomScaleNormal="85" zoomScaleSheetLayoutView="40" workbookViewId="0">
      <pane xSplit="8" ySplit="4" topLeftCell="L5" activePane="bottomRight" state="frozen"/>
      <selection activeCell="D1" sqref="D1"/>
      <selection pane="topRight" activeCell="G1" sqref="G1"/>
      <selection pane="bottomLeft" activeCell="D5" sqref="D5"/>
      <selection pane="bottomRight" activeCell="L5" sqref="L5"/>
    </sheetView>
  </sheetViews>
  <sheetFormatPr defaultColWidth="9.109375" defaultRowHeight="16.5" customHeight="1"/>
  <cols>
    <col min="1" max="1" width="7.6640625" style="334" bestFit="1" customWidth="1"/>
    <col min="2" max="2" width="6.33203125" style="334" customWidth="1"/>
    <col min="3" max="3" width="19.109375" style="329" customWidth="1"/>
    <col min="4" max="4" width="10.44140625" style="329" bestFit="1" customWidth="1"/>
    <col min="5" max="5" width="5" style="329" customWidth="1"/>
    <col min="6" max="6" width="5.6640625" style="329" bestFit="1" customWidth="1"/>
    <col min="7" max="7" width="13.88671875" style="329" bestFit="1" customWidth="1"/>
    <col min="8" max="8" width="11" style="329" bestFit="1" customWidth="1"/>
    <col min="9" max="9" width="8.44140625" style="332" customWidth="1"/>
    <col min="10" max="10" width="9.33203125" style="330" bestFit="1" customWidth="1"/>
    <col min="11" max="11" width="11.5546875" style="330" customWidth="1"/>
    <col min="12" max="14" width="5.44140625" style="333" customWidth="1"/>
    <col min="15" max="17" width="9" style="332" customWidth="1"/>
    <col min="18" max="18" width="6.6640625" style="332" customWidth="1"/>
    <col min="19" max="53" width="6.6640625" style="332" hidden="1" customWidth="1"/>
    <col min="54" max="54" width="8.109375" style="332" customWidth="1"/>
    <col min="55" max="55" width="8.109375" style="330" customWidth="1"/>
    <col min="56" max="57" width="8.33203125" style="330" bestFit="1" customWidth="1"/>
    <col min="58" max="58" width="8.33203125" style="330" customWidth="1"/>
    <col min="59" max="60" width="8.33203125" style="330" bestFit="1" customWidth="1"/>
    <col min="61" max="61" width="8.33203125" style="330" customWidth="1"/>
    <col min="62" max="63" width="8.33203125" style="330" bestFit="1" customWidth="1"/>
    <col min="64" max="68" width="9" style="330" bestFit="1" customWidth="1"/>
    <col min="69" max="90" width="9" style="330" customWidth="1"/>
    <col min="91" max="91" width="10.6640625" style="330" bestFit="1" customWidth="1"/>
    <col min="92" max="92" width="23.33203125" style="330" customWidth="1"/>
    <col min="93" max="93" width="6.109375" style="331" customWidth="1"/>
    <col min="94" max="94" width="7.6640625" style="330" bestFit="1" customWidth="1"/>
    <col min="95" max="95" width="6.109375" style="330" customWidth="1"/>
    <col min="96" max="96" width="7" style="330" bestFit="1" customWidth="1"/>
    <col min="97" max="98" width="6.109375" style="330" customWidth="1"/>
    <col min="99" max="99" width="7.33203125" style="330" customWidth="1"/>
    <col min="100" max="16384" width="9.109375" style="329"/>
  </cols>
  <sheetData>
    <row r="1" spans="1:107" ht="16.5" customHeight="1" thickBot="1">
      <c r="R1" s="332" t="s">
        <v>378</v>
      </c>
      <c r="BB1" s="644">
        <v>42539.520833333336</v>
      </c>
      <c r="BC1" s="644"/>
      <c r="BD1" s="644"/>
      <c r="BE1" s="371"/>
      <c r="BF1" s="371"/>
      <c r="BG1" s="371" t="s">
        <v>1278</v>
      </c>
      <c r="BH1" s="372">
        <v>2.0833333333333333E-3</v>
      </c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403"/>
      <c r="CP1" s="371"/>
      <c r="CQ1" s="371"/>
      <c r="CR1" s="371"/>
      <c r="CS1" s="371"/>
      <c r="CT1" s="371"/>
      <c r="CU1" s="371"/>
    </row>
    <row r="2" spans="1:107" ht="18.75" customHeight="1">
      <c r="A2" s="402"/>
      <c r="B2" s="399"/>
      <c r="C2" s="399"/>
      <c r="D2" s="402"/>
      <c r="E2" s="399"/>
      <c r="F2" s="399"/>
      <c r="G2" s="399"/>
      <c r="H2" s="399"/>
      <c r="I2" s="401"/>
      <c r="J2" s="400"/>
      <c r="K2" s="399"/>
      <c r="L2" s="638" t="s">
        <v>375</v>
      </c>
      <c r="M2" s="639"/>
      <c r="N2" s="639"/>
      <c r="O2" s="639"/>
      <c r="P2" s="639"/>
      <c r="Q2" s="639"/>
      <c r="R2" s="640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398"/>
      <c r="AN2" s="398"/>
      <c r="AO2" s="398"/>
      <c r="AP2" s="398"/>
      <c r="AQ2" s="398"/>
      <c r="AR2" s="398"/>
      <c r="AS2" s="398"/>
      <c r="AT2" s="398"/>
      <c r="AU2" s="398"/>
      <c r="AV2" s="398"/>
      <c r="AW2" s="398"/>
      <c r="AX2" s="398"/>
      <c r="AY2" s="398"/>
      <c r="AZ2" s="398"/>
      <c r="BA2" s="398"/>
      <c r="BB2" s="641" t="s">
        <v>374</v>
      </c>
      <c r="BC2" s="642"/>
      <c r="BD2" s="642"/>
      <c r="BE2" s="642"/>
      <c r="BF2" s="642"/>
      <c r="BG2" s="642"/>
      <c r="BH2" s="642"/>
      <c r="BI2" s="642"/>
      <c r="BJ2" s="642"/>
      <c r="BK2" s="642"/>
      <c r="BL2" s="642"/>
      <c r="BM2" s="642"/>
      <c r="BN2" s="642"/>
      <c r="BO2" s="642"/>
      <c r="BP2" s="642"/>
      <c r="BQ2" s="642"/>
      <c r="BR2" s="642"/>
      <c r="BS2" s="642"/>
      <c r="BT2" s="642"/>
      <c r="BU2" s="642"/>
      <c r="BV2" s="642"/>
      <c r="BW2" s="642"/>
      <c r="BX2" s="642"/>
      <c r="BY2" s="642"/>
      <c r="BZ2" s="642"/>
      <c r="CA2" s="642"/>
      <c r="CB2" s="642"/>
      <c r="CC2" s="642"/>
      <c r="CD2" s="642"/>
      <c r="CE2" s="642"/>
      <c r="CF2" s="642"/>
      <c r="CG2" s="642"/>
      <c r="CH2" s="642"/>
      <c r="CI2" s="642"/>
      <c r="CJ2" s="642"/>
      <c r="CK2" s="642"/>
      <c r="CL2" s="642"/>
      <c r="CM2" s="642"/>
      <c r="CN2" s="643"/>
      <c r="CP2" s="371"/>
      <c r="CQ2" s="371"/>
      <c r="CR2" s="371"/>
      <c r="CS2" s="371"/>
      <c r="CT2" s="371"/>
      <c r="CU2" s="371"/>
    </row>
    <row r="3" spans="1:107" ht="18.75" customHeight="1">
      <c r="A3" s="397"/>
      <c r="B3" s="394"/>
      <c r="C3" s="394"/>
      <c r="D3" s="397"/>
      <c r="E3" s="394"/>
      <c r="F3" s="394"/>
      <c r="G3" s="394"/>
      <c r="H3" s="394"/>
      <c r="I3" s="396"/>
      <c r="J3" s="395"/>
      <c r="K3" s="394"/>
      <c r="L3" s="393"/>
      <c r="M3" s="391"/>
      <c r="N3" s="391"/>
      <c r="O3" s="391"/>
      <c r="P3" s="391"/>
      <c r="Q3" s="391"/>
      <c r="R3" s="392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  <c r="AP3" s="391"/>
      <c r="AQ3" s="391"/>
      <c r="AR3" s="391"/>
      <c r="AS3" s="391"/>
      <c r="AT3" s="391"/>
      <c r="AU3" s="391"/>
      <c r="AV3" s="391"/>
      <c r="AW3" s="391"/>
      <c r="AX3" s="391"/>
      <c r="AY3" s="391"/>
      <c r="AZ3" s="391"/>
      <c r="BA3" s="391"/>
      <c r="BB3" s="390" t="s">
        <v>34</v>
      </c>
      <c r="BC3" s="389">
        <v>15</v>
      </c>
      <c r="BD3" s="389">
        <v>15</v>
      </c>
      <c r="BE3" s="389">
        <v>10</v>
      </c>
      <c r="BF3" s="389">
        <v>30</v>
      </c>
      <c r="BG3" s="389">
        <v>10</v>
      </c>
      <c r="BH3" s="389">
        <v>15</v>
      </c>
      <c r="BI3" s="389">
        <v>15</v>
      </c>
      <c r="BJ3" s="389">
        <v>50</v>
      </c>
      <c r="BK3" s="389">
        <v>50</v>
      </c>
      <c r="BL3" s="389">
        <v>60</v>
      </c>
      <c r="BM3" s="389">
        <v>40</v>
      </c>
      <c r="BN3" s="389">
        <v>30</v>
      </c>
      <c r="BO3" s="389">
        <v>30</v>
      </c>
      <c r="BP3" s="389">
        <v>50</v>
      </c>
      <c r="BQ3" s="389">
        <v>30</v>
      </c>
      <c r="BR3" s="389">
        <v>30</v>
      </c>
      <c r="BS3" s="389">
        <v>30</v>
      </c>
      <c r="BT3" s="389">
        <v>50</v>
      </c>
      <c r="BU3" s="389">
        <v>40</v>
      </c>
      <c r="BV3" s="389">
        <v>50</v>
      </c>
      <c r="BW3" s="389">
        <v>50</v>
      </c>
      <c r="BX3" s="389">
        <v>40</v>
      </c>
      <c r="BY3" s="389">
        <v>60</v>
      </c>
      <c r="BZ3" s="389">
        <v>50</v>
      </c>
      <c r="CA3" s="389">
        <v>30</v>
      </c>
      <c r="CB3" s="389">
        <v>30</v>
      </c>
      <c r="CC3" s="389">
        <v>30</v>
      </c>
      <c r="CD3" s="389">
        <v>50</v>
      </c>
      <c r="CE3" s="389">
        <v>30</v>
      </c>
      <c r="CF3" s="389">
        <v>50</v>
      </c>
      <c r="CG3" s="389">
        <v>40</v>
      </c>
      <c r="CH3" s="389">
        <v>40</v>
      </c>
      <c r="CI3" s="389">
        <v>40</v>
      </c>
      <c r="CJ3" s="389">
        <v>30</v>
      </c>
      <c r="CK3" s="389">
        <v>50</v>
      </c>
      <c r="CL3" s="389">
        <v>10</v>
      </c>
      <c r="CM3" s="389"/>
      <c r="CN3" s="388"/>
      <c r="CP3" s="371"/>
      <c r="CQ3" s="371"/>
      <c r="CR3" s="371"/>
      <c r="CS3" s="371"/>
      <c r="CT3" s="371"/>
      <c r="CU3" s="371"/>
    </row>
    <row r="4" spans="1:107" ht="18.75" customHeight="1" thickBot="1">
      <c r="A4" s="385" t="s">
        <v>373</v>
      </c>
      <c r="B4" s="387" t="s">
        <v>372</v>
      </c>
      <c r="C4" s="386" t="s">
        <v>191</v>
      </c>
      <c r="D4" s="385" t="s">
        <v>664</v>
      </c>
      <c r="E4" s="383" t="s">
        <v>372</v>
      </c>
      <c r="F4" s="383" t="s">
        <v>370</v>
      </c>
      <c r="G4" s="383" t="s">
        <v>191</v>
      </c>
      <c r="H4" s="383" t="s">
        <v>192</v>
      </c>
      <c r="I4" s="384" t="s">
        <v>368</v>
      </c>
      <c r="J4" s="383" t="s">
        <v>660</v>
      </c>
      <c r="K4" s="382" t="s">
        <v>367</v>
      </c>
      <c r="L4" s="381" t="s">
        <v>364</v>
      </c>
      <c r="M4" s="380" t="s">
        <v>103</v>
      </c>
      <c r="N4" s="380" t="s">
        <v>1270</v>
      </c>
      <c r="O4" s="380" t="s">
        <v>35</v>
      </c>
      <c r="P4" s="380" t="s">
        <v>1278</v>
      </c>
      <c r="Q4" s="380" t="s">
        <v>45</v>
      </c>
      <c r="R4" s="379" t="s">
        <v>366</v>
      </c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7" t="s">
        <v>360</v>
      </c>
      <c r="BC4" s="376" t="s">
        <v>359</v>
      </c>
      <c r="BD4" s="375" t="s">
        <v>358</v>
      </c>
      <c r="BE4" s="375" t="s">
        <v>357</v>
      </c>
      <c r="BF4" s="375" t="s">
        <v>356</v>
      </c>
      <c r="BG4" s="375" t="s">
        <v>355</v>
      </c>
      <c r="BH4" s="375" t="s">
        <v>354</v>
      </c>
      <c r="BI4" s="375" t="s">
        <v>353</v>
      </c>
      <c r="BJ4" s="375" t="s">
        <v>352</v>
      </c>
      <c r="BK4" s="375" t="s">
        <v>351</v>
      </c>
      <c r="BL4" s="375" t="s">
        <v>350</v>
      </c>
      <c r="BM4" s="375" t="s">
        <v>349</v>
      </c>
      <c r="BN4" s="375" t="s">
        <v>348</v>
      </c>
      <c r="BO4" s="375" t="s">
        <v>347</v>
      </c>
      <c r="BP4" s="375" t="s">
        <v>346</v>
      </c>
      <c r="BQ4" s="375" t="s">
        <v>345</v>
      </c>
      <c r="BR4" s="375" t="s">
        <v>344</v>
      </c>
      <c r="BS4" s="375" t="s">
        <v>343</v>
      </c>
      <c r="BT4" s="375" t="s">
        <v>342</v>
      </c>
      <c r="BU4" s="375" t="s">
        <v>341</v>
      </c>
      <c r="BV4" s="375" t="s">
        <v>340</v>
      </c>
      <c r="BW4" s="375" t="s">
        <v>339</v>
      </c>
      <c r="BX4" s="375" t="s">
        <v>338</v>
      </c>
      <c r="BY4" s="375" t="s">
        <v>337</v>
      </c>
      <c r="BZ4" s="375" t="s">
        <v>336</v>
      </c>
      <c r="CA4" s="375" t="s">
        <v>335</v>
      </c>
      <c r="CB4" s="375" t="s">
        <v>334</v>
      </c>
      <c r="CC4" s="375" t="s">
        <v>333</v>
      </c>
      <c r="CD4" s="375" t="s">
        <v>332</v>
      </c>
      <c r="CE4" s="375" t="s">
        <v>1277</v>
      </c>
      <c r="CF4" s="375" t="s">
        <v>1276</v>
      </c>
      <c r="CG4" s="375" t="s">
        <v>1275</v>
      </c>
      <c r="CH4" s="375" t="s">
        <v>1274</v>
      </c>
      <c r="CI4" s="375" t="s">
        <v>1273</v>
      </c>
      <c r="CJ4" s="375" t="s">
        <v>1272</v>
      </c>
      <c r="CK4" s="375" t="s">
        <v>1271</v>
      </c>
      <c r="CL4" s="374" t="s">
        <v>1270</v>
      </c>
      <c r="CM4" s="374" t="s">
        <v>1269</v>
      </c>
      <c r="CN4" s="373" t="s">
        <v>331</v>
      </c>
      <c r="CP4" s="372">
        <v>0.5</v>
      </c>
      <c r="CQ4" s="371"/>
      <c r="CR4" s="18" t="s">
        <v>79</v>
      </c>
      <c r="CS4" s="18" t="s">
        <v>80</v>
      </c>
      <c r="CT4" s="9" t="s">
        <v>108</v>
      </c>
      <c r="CU4" s="9" t="s">
        <v>109</v>
      </c>
      <c r="CV4" s="9" t="s">
        <v>83</v>
      </c>
      <c r="CW4" s="9" t="s">
        <v>81</v>
      </c>
      <c r="CX4" s="9" t="s">
        <v>48</v>
      </c>
      <c r="CY4" s="9" t="s">
        <v>49</v>
      </c>
      <c r="CZ4" s="9" t="s">
        <v>45</v>
      </c>
      <c r="DA4" s="9" t="s">
        <v>46</v>
      </c>
      <c r="DB4" s="9" t="s">
        <v>35</v>
      </c>
      <c r="DC4" s="9" t="s">
        <v>47</v>
      </c>
    </row>
    <row r="5" spans="1:107" ht="15.6">
      <c r="A5" s="370" t="e">
        <f ca="1">IF(L5=#REF!,IF(M5=#REF!,IF(Q5=#REF!,#REF!,CELL("wiersz",#REF!)),CELL("wiersz",#REF!)),CELL("wiersz",#REF!))</f>
        <v>#REF!</v>
      </c>
      <c r="B5" s="352">
        <v>314</v>
      </c>
      <c r="C5" s="351" t="s">
        <v>256</v>
      </c>
      <c r="D5" s="94">
        <f ca="1">IF(L5=L4,IF(M5=M4,IF(Q5=Q4,D4,CELL("row",D1)),CELL("row",D1)),CELL("row",D1))</f>
        <v>1</v>
      </c>
      <c r="E5" s="347">
        <v>305</v>
      </c>
      <c r="F5" s="347" t="s">
        <v>36</v>
      </c>
      <c r="G5" s="347" t="s">
        <v>326</v>
      </c>
      <c r="H5" s="347" t="s">
        <v>20</v>
      </c>
      <c r="I5" s="347" t="s">
        <v>325</v>
      </c>
      <c r="J5" s="344">
        <v>1979</v>
      </c>
      <c r="K5" s="346" t="s">
        <v>307</v>
      </c>
      <c r="L5" s="345">
        <f>O5+R5</f>
        <v>1400</v>
      </c>
      <c r="M5" s="344">
        <f>COUNTA(BC5:CK5)</f>
        <v>34</v>
      </c>
      <c r="N5" s="344">
        <f>CL5</f>
        <v>16</v>
      </c>
      <c r="O5" s="343">
        <f>SUM(S5:BA5)+CL5*$CL$3</f>
        <v>1400</v>
      </c>
      <c r="P5" s="342">
        <f>COUNTIF(BC5:CK5,"jest")*$BH$1</f>
        <v>0</v>
      </c>
      <c r="Q5" s="341">
        <f>CN5-$BB$1+P5</f>
        <v>0.99305555555474712</v>
      </c>
      <c r="R5" s="340">
        <f>IF(CN5="z","0",-(IF((DAY(Q5)*1440+MINUTE(Q5)+HOUR(Q5)*60)&gt;1440,(MINUTE(Q5)+HOUR(Q5)*60+DAY(Q5)*1440)-1440,0)))</f>
        <v>0</v>
      </c>
      <c r="S5" s="339">
        <f t="shared" ref="S5:AB7" si="0">COUNTA(BC5)*BC$3</f>
        <v>15</v>
      </c>
      <c r="T5" s="339">
        <f t="shared" si="0"/>
        <v>15</v>
      </c>
      <c r="U5" s="339">
        <f t="shared" si="0"/>
        <v>10</v>
      </c>
      <c r="V5" s="339">
        <f t="shared" si="0"/>
        <v>30</v>
      </c>
      <c r="W5" s="339">
        <f t="shared" si="0"/>
        <v>10</v>
      </c>
      <c r="X5" s="339">
        <f t="shared" si="0"/>
        <v>15</v>
      </c>
      <c r="Y5" s="339">
        <f t="shared" si="0"/>
        <v>15</v>
      </c>
      <c r="Z5" s="339">
        <f t="shared" si="0"/>
        <v>50</v>
      </c>
      <c r="AA5" s="339">
        <f t="shared" si="0"/>
        <v>50</v>
      </c>
      <c r="AB5" s="339">
        <f t="shared" si="0"/>
        <v>60</v>
      </c>
      <c r="AC5" s="339">
        <f t="shared" ref="AC5:AL7" si="1">COUNTA(BM5)*BM$3</f>
        <v>40</v>
      </c>
      <c r="AD5" s="339">
        <f t="shared" si="1"/>
        <v>0</v>
      </c>
      <c r="AE5" s="339">
        <f t="shared" si="1"/>
        <v>30</v>
      </c>
      <c r="AF5" s="339">
        <f t="shared" si="1"/>
        <v>50</v>
      </c>
      <c r="AG5" s="339">
        <f t="shared" si="1"/>
        <v>30</v>
      </c>
      <c r="AH5" s="339">
        <f t="shared" si="1"/>
        <v>30</v>
      </c>
      <c r="AI5" s="339">
        <f t="shared" si="1"/>
        <v>30</v>
      </c>
      <c r="AJ5" s="339">
        <f t="shared" si="1"/>
        <v>50</v>
      </c>
      <c r="AK5" s="339">
        <f t="shared" si="1"/>
        <v>40</v>
      </c>
      <c r="AL5" s="339">
        <f t="shared" si="1"/>
        <v>50</v>
      </c>
      <c r="AM5" s="339">
        <f t="shared" ref="AM5:AV7" si="2">COUNTA(BW5)*BW$3</f>
        <v>50</v>
      </c>
      <c r="AN5" s="339">
        <f t="shared" si="2"/>
        <v>40</v>
      </c>
      <c r="AO5" s="339">
        <f t="shared" si="2"/>
        <v>60</v>
      </c>
      <c r="AP5" s="339">
        <f t="shared" si="2"/>
        <v>50</v>
      </c>
      <c r="AQ5" s="339">
        <f t="shared" si="2"/>
        <v>30</v>
      </c>
      <c r="AR5" s="339">
        <f t="shared" si="2"/>
        <v>30</v>
      </c>
      <c r="AS5" s="339">
        <f t="shared" si="2"/>
        <v>30</v>
      </c>
      <c r="AT5" s="339">
        <f t="shared" si="2"/>
        <v>50</v>
      </c>
      <c r="AU5" s="339">
        <f t="shared" si="2"/>
        <v>30</v>
      </c>
      <c r="AV5" s="339">
        <f t="shared" si="2"/>
        <v>50</v>
      </c>
      <c r="AW5" s="339">
        <f t="shared" ref="AW5:BA7" si="3">COUNTA(CG5)*CG$3</f>
        <v>40</v>
      </c>
      <c r="AX5" s="339">
        <f t="shared" si="3"/>
        <v>40</v>
      </c>
      <c r="AY5" s="339">
        <f t="shared" si="3"/>
        <v>40</v>
      </c>
      <c r="AZ5" s="339">
        <f t="shared" si="3"/>
        <v>30</v>
      </c>
      <c r="BA5" s="339">
        <f t="shared" si="3"/>
        <v>50</v>
      </c>
      <c r="BB5" s="338">
        <f>$BB$1</f>
        <v>42539.520833333336</v>
      </c>
      <c r="BC5" s="336">
        <v>0.99236111111111114</v>
      </c>
      <c r="BD5" s="336">
        <v>0.99583333333333324</v>
      </c>
      <c r="BE5" s="336">
        <v>0</v>
      </c>
      <c r="BF5" s="336">
        <v>0.55625000000000002</v>
      </c>
      <c r="BG5" s="336">
        <v>2.7777777777777776E-2</v>
      </c>
      <c r="BH5" s="336">
        <v>1.2499999999999999E-2</v>
      </c>
      <c r="BI5" s="336">
        <v>1.5972222222222224E-2</v>
      </c>
      <c r="BJ5" s="336">
        <v>0.31597222222222221</v>
      </c>
      <c r="BK5" s="336">
        <v>0.45277777777777778</v>
      </c>
      <c r="BL5" s="336">
        <v>0.64861111111111114</v>
      </c>
      <c r="BM5" s="336">
        <v>0.42222222222222222</v>
      </c>
      <c r="BN5" s="336"/>
      <c r="BO5" s="336">
        <v>0.49791666666666662</v>
      </c>
      <c r="BP5" s="336">
        <v>0.61875000000000002</v>
      </c>
      <c r="BQ5" s="336">
        <v>0.47638888888888892</v>
      </c>
      <c r="BR5" s="336">
        <v>0.26944444444444443</v>
      </c>
      <c r="BS5" s="336">
        <v>0.34166666666666662</v>
      </c>
      <c r="BT5" s="336">
        <v>0.36458333333333331</v>
      </c>
      <c r="BU5" s="336">
        <v>0.29236111111111113</v>
      </c>
      <c r="BV5" s="336">
        <v>0.6791666666666667</v>
      </c>
      <c r="BW5" s="336">
        <v>0.92361111111111116</v>
      </c>
      <c r="BX5" s="336">
        <v>0.7055555555555556</v>
      </c>
      <c r="BY5" s="336">
        <v>0.82291666666666663</v>
      </c>
      <c r="BZ5" s="336">
        <v>0.39652777777777781</v>
      </c>
      <c r="CA5" s="336">
        <v>0.21388888888888891</v>
      </c>
      <c r="CB5" s="336">
        <v>0.97499999999999998</v>
      </c>
      <c r="CC5" s="336">
        <v>0.15277777777777776</v>
      </c>
      <c r="CD5" s="336">
        <v>0.76041666666666663</v>
      </c>
      <c r="CE5" s="336">
        <v>6.7361111111111108E-2</v>
      </c>
      <c r="CF5" s="336">
        <v>0.8979166666666667</v>
      </c>
      <c r="CG5" s="336">
        <v>0.78333333333333333</v>
      </c>
      <c r="CH5" s="336">
        <v>0.10833333333333334</v>
      </c>
      <c r="CI5" s="336">
        <v>0.85138888888888886</v>
      </c>
      <c r="CJ5" s="336">
        <v>0.17916666666666667</v>
      </c>
      <c r="CK5" s="336">
        <v>0.95486111111111116</v>
      </c>
      <c r="CL5" s="337">
        <v>16</v>
      </c>
      <c r="CM5" s="336" t="s">
        <v>1268</v>
      </c>
      <c r="CN5" s="335">
        <v>42540.513888888891</v>
      </c>
      <c r="CP5" s="330">
        <f>M5</f>
        <v>34</v>
      </c>
      <c r="CR5" s="18">
        <f>VLOOKUP(CS5,id!$A:$C,3,0)</f>
        <v>91</v>
      </c>
      <c r="CS5" s="18" t="str">
        <f>CT5&amp;CU5&amp;CW5</f>
        <v>BrudłoPaweł1979</v>
      </c>
      <c r="CT5" s="9" t="str">
        <f>G5</f>
        <v>Brudło</v>
      </c>
      <c r="CU5" s="9" t="str">
        <f>H5</f>
        <v>Paweł</v>
      </c>
      <c r="CV5" s="9" t="str">
        <f>I5</f>
        <v>KTE Tramp</v>
      </c>
      <c r="CW5" s="9">
        <f>J5</f>
        <v>1979</v>
      </c>
      <c r="CX5" s="9"/>
      <c r="CY5" s="9">
        <v>100</v>
      </c>
      <c r="CZ5" s="9"/>
      <c r="DA5" s="9"/>
      <c r="DB5" s="9"/>
      <c r="DC5" s="9"/>
    </row>
    <row r="6" spans="1:107" ht="16.5" customHeight="1">
      <c r="D6" s="94">
        <v>1</v>
      </c>
      <c r="E6" s="347">
        <v>329</v>
      </c>
      <c r="F6" s="347" t="s">
        <v>0</v>
      </c>
      <c r="G6" s="347" t="s">
        <v>240</v>
      </c>
      <c r="H6" s="347" t="s">
        <v>241</v>
      </c>
      <c r="I6" s="347"/>
      <c r="J6" s="344">
        <v>1980</v>
      </c>
      <c r="K6" s="346" t="s">
        <v>321</v>
      </c>
      <c r="L6" s="345">
        <f>O6+R6</f>
        <v>1100</v>
      </c>
      <c r="M6" s="344">
        <f>COUNTA(BC6:CK6)</f>
        <v>26</v>
      </c>
      <c r="N6" s="344">
        <f>CL6</f>
        <v>16</v>
      </c>
      <c r="O6" s="343">
        <f>SUM(S6:BA6)+CL6*$CL$3</f>
        <v>1100</v>
      </c>
      <c r="P6" s="342">
        <f>COUNTIF(BC6:CK6,"jest")*$BH$1</f>
        <v>0</v>
      </c>
      <c r="Q6" s="341">
        <f>CN6-$BB$1+P6</f>
        <v>0.97847222221753327</v>
      </c>
      <c r="R6" s="340">
        <f>IF(CN6="z","0",-(IF((DAY(Q6)*1440+MINUTE(Q6)+HOUR(Q6)*60)&gt;1440,(MINUTE(Q6)+HOUR(Q6)*60+DAY(Q6)*1440)-1440,0)))</f>
        <v>0</v>
      </c>
      <c r="S6" s="339">
        <f t="shared" si="0"/>
        <v>15</v>
      </c>
      <c r="T6" s="339">
        <f t="shared" si="0"/>
        <v>15</v>
      </c>
      <c r="U6" s="339">
        <f t="shared" si="0"/>
        <v>10</v>
      </c>
      <c r="V6" s="339">
        <f t="shared" si="0"/>
        <v>30</v>
      </c>
      <c r="W6" s="339">
        <f t="shared" si="0"/>
        <v>10</v>
      </c>
      <c r="X6" s="339">
        <f t="shared" si="0"/>
        <v>15</v>
      </c>
      <c r="Y6" s="339">
        <f t="shared" si="0"/>
        <v>15</v>
      </c>
      <c r="Z6" s="339">
        <f t="shared" si="0"/>
        <v>50</v>
      </c>
      <c r="AA6" s="339">
        <f t="shared" si="0"/>
        <v>50</v>
      </c>
      <c r="AB6" s="339">
        <f t="shared" si="0"/>
        <v>60</v>
      </c>
      <c r="AC6" s="339">
        <f t="shared" si="1"/>
        <v>40</v>
      </c>
      <c r="AD6" s="339">
        <f t="shared" si="1"/>
        <v>0</v>
      </c>
      <c r="AE6" s="339">
        <f t="shared" si="1"/>
        <v>0</v>
      </c>
      <c r="AF6" s="339">
        <f t="shared" si="1"/>
        <v>50</v>
      </c>
      <c r="AG6" s="339">
        <f t="shared" si="1"/>
        <v>30</v>
      </c>
      <c r="AH6" s="339">
        <f t="shared" si="1"/>
        <v>30</v>
      </c>
      <c r="AI6" s="339">
        <f t="shared" si="1"/>
        <v>30</v>
      </c>
      <c r="AJ6" s="339">
        <f t="shared" si="1"/>
        <v>50</v>
      </c>
      <c r="AK6" s="339">
        <f t="shared" si="1"/>
        <v>0</v>
      </c>
      <c r="AL6" s="339">
        <f t="shared" si="1"/>
        <v>50</v>
      </c>
      <c r="AM6" s="339">
        <f t="shared" si="2"/>
        <v>0</v>
      </c>
      <c r="AN6" s="339">
        <f t="shared" si="2"/>
        <v>40</v>
      </c>
      <c r="AO6" s="339">
        <f t="shared" si="2"/>
        <v>60</v>
      </c>
      <c r="AP6" s="339">
        <f t="shared" si="2"/>
        <v>50</v>
      </c>
      <c r="AQ6" s="339">
        <f t="shared" si="2"/>
        <v>0</v>
      </c>
      <c r="AR6" s="339">
        <f t="shared" si="2"/>
        <v>30</v>
      </c>
      <c r="AS6" s="339">
        <f t="shared" si="2"/>
        <v>0</v>
      </c>
      <c r="AT6" s="339">
        <f t="shared" si="2"/>
        <v>50</v>
      </c>
      <c r="AU6" s="339">
        <f t="shared" si="2"/>
        <v>30</v>
      </c>
      <c r="AV6" s="339">
        <f t="shared" si="2"/>
        <v>0</v>
      </c>
      <c r="AW6" s="339">
        <f t="shared" si="3"/>
        <v>40</v>
      </c>
      <c r="AX6" s="339">
        <f t="shared" si="3"/>
        <v>40</v>
      </c>
      <c r="AY6" s="339">
        <f t="shared" si="3"/>
        <v>0</v>
      </c>
      <c r="AZ6" s="339">
        <f t="shared" si="3"/>
        <v>0</v>
      </c>
      <c r="BA6" s="339">
        <f t="shared" si="3"/>
        <v>50</v>
      </c>
      <c r="BB6" s="338">
        <f>$BB$1</f>
        <v>42539.520833333336</v>
      </c>
      <c r="BC6" s="336">
        <v>0.33194444444444443</v>
      </c>
      <c r="BD6" s="336">
        <v>0.33680555555555558</v>
      </c>
      <c r="BE6" s="336">
        <v>0.32361111111111113</v>
      </c>
      <c r="BF6" s="336">
        <v>0.53472222222222221</v>
      </c>
      <c r="BG6" s="336">
        <v>0.29166666666666669</v>
      </c>
      <c r="BH6" s="336">
        <v>0.30694444444444441</v>
      </c>
      <c r="BI6" s="336">
        <v>0.3125</v>
      </c>
      <c r="BJ6" s="336">
        <v>0.1111111111111111</v>
      </c>
      <c r="BK6" s="336">
        <v>0.87222222222222223</v>
      </c>
      <c r="BL6" s="336">
        <v>0.80833333333333324</v>
      </c>
      <c r="BM6" s="336">
        <v>0.9868055555555556</v>
      </c>
      <c r="BN6" s="336"/>
      <c r="BO6" s="336"/>
      <c r="BP6" s="336">
        <v>0.62638888888888888</v>
      </c>
      <c r="BQ6" s="336">
        <v>0.84236111111111101</v>
      </c>
      <c r="BR6" s="336">
        <v>0.16666666666666666</v>
      </c>
      <c r="BS6" s="336">
        <v>7.0833333333333331E-2</v>
      </c>
      <c r="BT6" s="336">
        <v>2.7777777777777776E-2</v>
      </c>
      <c r="BU6" s="336"/>
      <c r="BV6" s="336">
        <v>0.76180555555555562</v>
      </c>
      <c r="BW6" s="336"/>
      <c r="BX6" s="336">
        <v>0.66736111111111107</v>
      </c>
      <c r="BY6" s="336">
        <v>0.42152777777777778</v>
      </c>
      <c r="BZ6" s="336">
        <v>0.91666666666666663</v>
      </c>
      <c r="CA6" s="336"/>
      <c r="CB6" s="336">
        <v>0.35416666666666669</v>
      </c>
      <c r="CC6" s="336"/>
      <c r="CD6" s="336">
        <v>0.71736111111111101</v>
      </c>
      <c r="CE6" s="336">
        <v>0.24583333333333335</v>
      </c>
      <c r="CF6" s="336"/>
      <c r="CG6" s="336">
        <v>0.4548611111111111</v>
      </c>
      <c r="CH6" s="336">
        <v>0.21249999999999999</v>
      </c>
      <c r="CI6" s="336"/>
      <c r="CJ6" s="336"/>
      <c r="CK6" s="336">
        <v>0.38125000000000003</v>
      </c>
      <c r="CL6" s="337">
        <v>16</v>
      </c>
      <c r="CM6" s="336">
        <v>0.6020833333333333</v>
      </c>
      <c r="CN6" s="335">
        <v>42540.499305555553</v>
      </c>
      <c r="CO6" s="330"/>
      <c r="CP6" s="330">
        <f>M6</f>
        <v>26</v>
      </c>
      <c r="CR6" s="18">
        <f>VLOOKUP(CS6,id!$A:$C,3,0)</f>
        <v>88</v>
      </c>
      <c r="CS6" s="18" t="str">
        <f t="shared" ref="CS6:CS7" si="4">CT6&amp;CU6&amp;CW6</f>
        <v>TruszkowskaKamila1980</v>
      </c>
      <c r="CT6" s="9" t="str">
        <f t="shared" ref="CT6:CT7" si="5">G6</f>
        <v>Truszkowska</v>
      </c>
      <c r="CU6" s="9" t="str">
        <f t="shared" ref="CU6:CU7" si="6">H6</f>
        <v>Kamila</v>
      </c>
      <c r="CV6" s="9">
        <f t="shared" ref="CV6:CV7" si="7">I6</f>
        <v>0</v>
      </c>
      <c r="CW6" s="9">
        <f t="shared" ref="CW6:CW7" si="8">J6</f>
        <v>1980</v>
      </c>
      <c r="CX6" s="9">
        <v>100</v>
      </c>
      <c r="CY6" s="9">
        <f t="shared" ref="CY6" si="9">CY5*IF(DB6&lt;1,DB6,IF(DC6&lt;1,DC6,IF(DA6&lt;1,DA6,IF(CZ6&lt;1,CZ6,1))))</f>
        <v>78.571428571428569</v>
      </c>
      <c r="CZ6" s="9">
        <f t="shared" ref="CZ6" si="10">Q5/Q6</f>
        <v>1.0149041873709641</v>
      </c>
      <c r="DA6" s="9">
        <f t="shared" ref="DA6" si="11">M6/M5</f>
        <v>0.76470588235294112</v>
      </c>
      <c r="DB6" s="9">
        <f t="shared" ref="DB6" si="12">L6/L5</f>
        <v>0.7857142857142857</v>
      </c>
      <c r="DC6" s="9">
        <f t="shared" ref="DC6" si="13">DA6^0.2</f>
        <v>0.94776111458224055</v>
      </c>
    </row>
    <row r="7" spans="1:107" ht="16.5" customHeight="1">
      <c r="D7" s="94">
        <v>2</v>
      </c>
      <c r="E7" s="347">
        <v>308</v>
      </c>
      <c r="F7" s="347" t="s">
        <v>0</v>
      </c>
      <c r="G7" s="347" t="s">
        <v>57</v>
      </c>
      <c r="H7" s="347" t="s">
        <v>74</v>
      </c>
      <c r="I7" s="347" t="s">
        <v>158</v>
      </c>
      <c r="J7" s="344">
        <v>1969</v>
      </c>
      <c r="K7" s="346" t="s">
        <v>443</v>
      </c>
      <c r="L7" s="345">
        <f>O7+R7</f>
        <v>920</v>
      </c>
      <c r="M7" s="344">
        <f>COUNTA(BC7:CK7)</f>
        <v>22</v>
      </c>
      <c r="N7" s="344">
        <f>CL7</f>
        <v>16</v>
      </c>
      <c r="O7" s="343">
        <f>SUM(S7:BA7)+CL7*$CL$3</f>
        <v>920</v>
      </c>
      <c r="P7" s="342">
        <f>COUNTIF(BC7:CK7,"jest")*$BH$1</f>
        <v>0</v>
      </c>
      <c r="Q7" s="341">
        <f>CN7-$BB$1+P7</f>
        <v>0.85694444444379769</v>
      </c>
      <c r="R7" s="340">
        <f>IF(CN7="z","0",-(IF((DAY(Q7)*1440+MINUTE(Q7)+HOUR(Q7)*60)&gt;1440,(MINUTE(Q7)+HOUR(Q7)*60+DAY(Q7)*1440)-1440,0)))</f>
        <v>0</v>
      </c>
      <c r="S7" s="339">
        <f t="shared" si="0"/>
        <v>15</v>
      </c>
      <c r="T7" s="339">
        <f t="shared" si="0"/>
        <v>15</v>
      </c>
      <c r="U7" s="339">
        <f t="shared" si="0"/>
        <v>10</v>
      </c>
      <c r="V7" s="339">
        <f t="shared" si="0"/>
        <v>30</v>
      </c>
      <c r="W7" s="339">
        <f t="shared" si="0"/>
        <v>10</v>
      </c>
      <c r="X7" s="339">
        <f t="shared" si="0"/>
        <v>15</v>
      </c>
      <c r="Y7" s="339">
        <f t="shared" si="0"/>
        <v>15</v>
      </c>
      <c r="Z7" s="339">
        <f t="shared" si="0"/>
        <v>50</v>
      </c>
      <c r="AA7" s="339">
        <f t="shared" si="0"/>
        <v>50</v>
      </c>
      <c r="AB7" s="339">
        <f t="shared" si="0"/>
        <v>60</v>
      </c>
      <c r="AC7" s="339">
        <f t="shared" si="1"/>
        <v>40</v>
      </c>
      <c r="AD7" s="339">
        <f t="shared" si="1"/>
        <v>0</v>
      </c>
      <c r="AE7" s="339">
        <f t="shared" si="1"/>
        <v>0</v>
      </c>
      <c r="AF7" s="339">
        <f t="shared" si="1"/>
        <v>50</v>
      </c>
      <c r="AG7" s="339">
        <f t="shared" si="1"/>
        <v>30</v>
      </c>
      <c r="AH7" s="339">
        <f t="shared" si="1"/>
        <v>30</v>
      </c>
      <c r="AI7" s="339">
        <f t="shared" si="1"/>
        <v>30</v>
      </c>
      <c r="AJ7" s="339">
        <f t="shared" si="1"/>
        <v>50</v>
      </c>
      <c r="AK7" s="339">
        <f t="shared" si="1"/>
        <v>0</v>
      </c>
      <c r="AL7" s="339">
        <f t="shared" si="1"/>
        <v>50</v>
      </c>
      <c r="AM7" s="339">
        <f t="shared" si="2"/>
        <v>0</v>
      </c>
      <c r="AN7" s="339">
        <f t="shared" si="2"/>
        <v>40</v>
      </c>
      <c r="AO7" s="339">
        <f t="shared" si="2"/>
        <v>0</v>
      </c>
      <c r="AP7" s="339">
        <f t="shared" si="2"/>
        <v>50</v>
      </c>
      <c r="AQ7" s="339">
        <f t="shared" si="2"/>
        <v>0</v>
      </c>
      <c r="AR7" s="339">
        <f t="shared" si="2"/>
        <v>0</v>
      </c>
      <c r="AS7" s="339">
        <f t="shared" si="2"/>
        <v>0</v>
      </c>
      <c r="AT7" s="339">
        <f t="shared" si="2"/>
        <v>50</v>
      </c>
      <c r="AU7" s="339">
        <f t="shared" si="2"/>
        <v>30</v>
      </c>
      <c r="AV7" s="339">
        <f t="shared" si="2"/>
        <v>0</v>
      </c>
      <c r="AW7" s="339">
        <f t="shared" si="3"/>
        <v>0</v>
      </c>
      <c r="AX7" s="339">
        <f t="shared" si="3"/>
        <v>40</v>
      </c>
      <c r="AY7" s="339">
        <f t="shared" si="3"/>
        <v>0</v>
      </c>
      <c r="AZ7" s="339">
        <f t="shared" si="3"/>
        <v>0</v>
      </c>
      <c r="BA7" s="339">
        <f t="shared" si="3"/>
        <v>0</v>
      </c>
      <c r="BB7" s="338">
        <f>$BB$1</f>
        <v>42539.520833333336</v>
      </c>
      <c r="BC7" s="336">
        <v>0.33194444444444443</v>
      </c>
      <c r="BD7" s="336">
        <v>0.33680555555555558</v>
      </c>
      <c r="BE7" s="336">
        <v>0.32361111111111113</v>
      </c>
      <c r="BF7" s="336">
        <v>0.53472222222222221</v>
      </c>
      <c r="BG7" s="336">
        <v>0.29166666666666669</v>
      </c>
      <c r="BH7" s="336">
        <v>0.30555555555555552</v>
      </c>
      <c r="BI7" s="336">
        <v>0.3125</v>
      </c>
      <c r="BJ7" s="336">
        <v>0.86249999999999993</v>
      </c>
      <c r="BK7" s="336">
        <v>0.87222222222222223</v>
      </c>
      <c r="BL7" s="336">
        <v>0.80833333333333324</v>
      </c>
      <c r="BM7" s="336">
        <v>0.9868055555555556</v>
      </c>
      <c r="BN7" s="336"/>
      <c r="BO7" s="336"/>
      <c r="BP7" s="336">
        <v>0.62638888888888888</v>
      </c>
      <c r="BQ7" s="336">
        <v>0.84236111111111101</v>
      </c>
      <c r="BR7" s="336">
        <v>0.16666666666666666</v>
      </c>
      <c r="BS7" s="336">
        <v>7.0833333333333331E-2</v>
      </c>
      <c r="BT7" s="336">
        <v>2.7777777777777776E-2</v>
      </c>
      <c r="BU7" s="336"/>
      <c r="BV7" s="336">
        <v>0.7597222222222223</v>
      </c>
      <c r="BW7" s="336"/>
      <c r="BX7" s="336">
        <v>0.66736111111111107</v>
      </c>
      <c r="BY7" s="336"/>
      <c r="BZ7" s="336">
        <v>0.9375</v>
      </c>
      <c r="CA7" s="336"/>
      <c r="CB7" s="336"/>
      <c r="CC7" s="336"/>
      <c r="CD7" s="336">
        <v>0.71736111111111101</v>
      </c>
      <c r="CE7" s="336">
        <v>0.24583333333333335</v>
      </c>
      <c r="CF7" s="336"/>
      <c r="CG7" s="336"/>
      <c r="CH7" s="336">
        <v>0.21249999999999999</v>
      </c>
      <c r="CI7" s="336"/>
      <c r="CJ7" s="336"/>
      <c r="CK7" s="336"/>
      <c r="CL7" s="337">
        <v>16</v>
      </c>
      <c r="CM7" s="336">
        <v>0.6020833333333333</v>
      </c>
      <c r="CN7" s="335">
        <v>42540.37777777778</v>
      </c>
      <c r="CO7" s="330"/>
      <c r="CP7" s="330">
        <f>M7</f>
        <v>22</v>
      </c>
      <c r="CR7" s="18">
        <f>VLOOKUP(CS7,id!$A:$C,3,0)</f>
        <v>55</v>
      </c>
      <c r="CS7" s="18" t="str">
        <f t="shared" si="4"/>
        <v>StanekAsia1969</v>
      </c>
      <c r="CT7" s="9" t="str">
        <f t="shared" si="5"/>
        <v>Stanek</v>
      </c>
      <c r="CU7" s="9" t="str">
        <f t="shared" si="6"/>
        <v>Asia</v>
      </c>
      <c r="CV7" s="9" t="str">
        <f t="shared" si="7"/>
        <v>RUDY KOT</v>
      </c>
      <c r="CW7" s="9">
        <f t="shared" si="8"/>
        <v>1969</v>
      </c>
      <c r="CX7" s="9">
        <f t="shared" ref="CX7" si="14">CX6*IF(DB7&lt;1,DB7,IF(DC7&lt;1,DC7,IF(DA7&lt;1,DA7,IF(CZ7&lt;1,CZ7,1))))</f>
        <v>83.636363636363626</v>
      </c>
      <c r="CY7" s="9">
        <f t="shared" ref="CY7" si="15">CY6*IF(DB7&lt;1,DB7,IF(DC7&lt;1,DC7,IF(DA7&lt;1,DA7,IF(CZ7&lt;1,CZ7,1))))</f>
        <v>65.714285714285708</v>
      </c>
      <c r="CZ7" s="9">
        <f t="shared" ref="CZ7" si="16">Q6/Q7</f>
        <v>1.1418152350034938</v>
      </c>
      <c r="DA7" s="9">
        <f t="shared" ref="DA7" si="17">M7/M6</f>
        <v>0.84615384615384615</v>
      </c>
      <c r="DB7" s="9">
        <f t="shared" ref="DB7" si="18">L7/L6</f>
        <v>0.83636363636363631</v>
      </c>
      <c r="DC7" s="9">
        <f t="shared" ref="DC7" si="19">DA7^0.2</f>
        <v>0.96714116000060635</v>
      </c>
    </row>
  </sheetData>
  <mergeCells count="3">
    <mergeCell ref="L2:R2"/>
    <mergeCell ref="BB2:CN2"/>
    <mergeCell ref="BB1:BD1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18" orientation="portrait" horizontalDpi="300" verticalDpi="300" r:id="rId1"/>
  <headerFooter alignWithMargins="0">
    <oddHeader>&amp;C&amp;"Arial CE,Pogrubiony"&amp;28GRASSOR 2016 - Wyniki TR300&amp;R&amp;D  &amp;T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C37"/>
  <sheetViews>
    <sheetView topLeftCell="D1" zoomScale="85" zoomScaleNormal="85" zoomScaleSheetLayoutView="40" workbookViewId="0">
      <pane xSplit="8" ySplit="4" topLeftCell="CM5" activePane="bottomRight" state="frozen"/>
      <selection activeCell="D1" sqref="D1"/>
      <selection pane="topRight" activeCell="G1" sqref="G1"/>
      <selection pane="bottomLeft" activeCell="D5" sqref="D5"/>
      <selection pane="bottomRight" activeCell="CR4" sqref="CR4:DC13"/>
    </sheetView>
  </sheetViews>
  <sheetFormatPr defaultColWidth="9.109375" defaultRowHeight="16.5" customHeight="1"/>
  <cols>
    <col min="1" max="1" width="7.6640625" style="334" bestFit="1" customWidth="1"/>
    <col min="2" max="2" width="6.33203125" style="334" customWidth="1"/>
    <col min="3" max="3" width="19.109375" style="329" customWidth="1"/>
    <col min="4" max="4" width="8.33203125" style="329" bestFit="1" customWidth="1"/>
    <col min="5" max="5" width="5" style="329" customWidth="1"/>
    <col min="6" max="6" width="5.6640625" style="329" bestFit="1" customWidth="1"/>
    <col min="7" max="7" width="13.88671875" style="329" bestFit="1" customWidth="1"/>
    <col min="8" max="8" width="11" style="329" bestFit="1" customWidth="1"/>
    <col min="9" max="9" width="8.44140625" style="332" customWidth="1"/>
    <col min="10" max="10" width="9.33203125" style="330" bestFit="1" customWidth="1"/>
    <col min="11" max="11" width="11.5546875" style="330" customWidth="1"/>
    <col min="12" max="14" width="5.44140625" style="333" customWidth="1"/>
    <col min="15" max="17" width="9" style="332" customWidth="1"/>
    <col min="18" max="18" width="6.6640625" style="332" customWidth="1"/>
    <col min="19" max="53" width="6.6640625" style="332" hidden="1" customWidth="1"/>
    <col min="54" max="54" width="8.109375" style="332" customWidth="1"/>
    <col min="55" max="55" width="8.109375" style="330" customWidth="1"/>
    <col min="56" max="57" width="8.33203125" style="330" bestFit="1" customWidth="1"/>
    <col min="58" max="58" width="8.33203125" style="330" customWidth="1"/>
    <col min="59" max="60" width="8.33203125" style="330" bestFit="1" customWidth="1"/>
    <col min="61" max="61" width="8.33203125" style="330" customWidth="1"/>
    <col min="62" max="63" width="8.33203125" style="330" bestFit="1" customWidth="1"/>
    <col min="64" max="68" width="9" style="330" bestFit="1" customWidth="1"/>
    <col min="69" max="90" width="9" style="330" customWidth="1"/>
    <col min="91" max="91" width="10.6640625" style="330" bestFit="1" customWidth="1"/>
    <col min="92" max="92" width="23.33203125" style="330" customWidth="1"/>
    <col min="93" max="93" width="6.109375" style="331" customWidth="1"/>
    <col min="94" max="94" width="7.6640625" style="330" bestFit="1" customWidth="1"/>
    <col min="95" max="95" width="6.109375" style="330" customWidth="1"/>
    <col min="96" max="96" width="7" style="330" bestFit="1" customWidth="1"/>
    <col min="97" max="98" width="6.109375" style="330" customWidth="1"/>
    <col min="99" max="99" width="7.33203125" style="330" customWidth="1"/>
    <col min="100" max="16384" width="9.109375" style="329"/>
  </cols>
  <sheetData>
    <row r="1" spans="1:107" ht="16.5" customHeight="1" thickBot="1">
      <c r="R1" s="332" t="s">
        <v>378</v>
      </c>
      <c r="BB1" s="644">
        <v>42539.520833333336</v>
      </c>
      <c r="BC1" s="644"/>
      <c r="BD1" s="644"/>
      <c r="BE1" s="371"/>
      <c r="BF1" s="371"/>
      <c r="BG1" s="371" t="s">
        <v>1278</v>
      </c>
      <c r="BH1" s="372">
        <v>2.0833333333333333E-3</v>
      </c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403"/>
      <c r="CP1" s="371"/>
      <c r="CQ1" s="371"/>
      <c r="CR1" s="371"/>
      <c r="CS1" s="371"/>
      <c r="CT1" s="371"/>
      <c r="CU1" s="371"/>
    </row>
    <row r="2" spans="1:107" ht="18.75" customHeight="1">
      <c r="A2" s="402"/>
      <c r="B2" s="399"/>
      <c r="C2" s="399"/>
      <c r="D2" s="402"/>
      <c r="E2" s="399"/>
      <c r="F2" s="399"/>
      <c r="G2" s="399"/>
      <c r="H2" s="399"/>
      <c r="I2" s="401"/>
      <c r="J2" s="400"/>
      <c r="K2" s="399"/>
      <c r="L2" s="638" t="s">
        <v>375</v>
      </c>
      <c r="M2" s="639"/>
      <c r="N2" s="639"/>
      <c r="O2" s="639"/>
      <c r="P2" s="639"/>
      <c r="Q2" s="639"/>
      <c r="R2" s="640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398"/>
      <c r="AM2" s="398"/>
      <c r="AN2" s="398"/>
      <c r="AO2" s="398"/>
      <c r="AP2" s="398"/>
      <c r="AQ2" s="398"/>
      <c r="AR2" s="398"/>
      <c r="AS2" s="398"/>
      <c r="AT2" s="398"/>
      <c r="AU2" s="398"/>
      <c r="AV2" s="398"/>
      <c r="AW2" s="398"/>
      <c r="AX2" s="398"/>
      <c r="AY2" s="398"/>
      <c r="AZ2" s="398"/>
      <c r="BA2" s="398"/>
      <c r="BB2" s="641" t="s">
        <v>374</v>
      </c>
      <c r="BC2" s="642"/>
      <c r="BD2" s="642"/>
      <c r="BE2" s="642"/>
      <c r="BF2" s="642"/>
      <c r="BG2" s="642"/>
      <c r="BH2" s="642"/>
      <c r="BI2" s="642"/>
      <c r="BJ2" s="642"/>
      <c r="BK2" s="642"/>
      <c r="BL2" s="642"/>
      <c r="BM2" s="642"/>
      <c r="BN2" s="642"/>
      <c r="BO2" s="642"/>
      <c r="BP2" s="642"/>
      <c r="BQ2" s="642"/>
      <c r="BR2" s="642"/>
      <c r="BS2" s="642"/>
      <c r="BT2" s="642"/>
      <c r="BU2" s="642"/>
      <c r="BV2" s="642"/>
      <c r="BW2" s="642"/>
      <c r="BX2" s="642"/>
      <c r="BY2" s="642"/>
      <c r="BZ2" s="642"/>
      <c r="CA2" s="642"/>
      <c r="CB2" s="642"/>
      <c r="CC2" s="642"/>
      <c r="CD2" s="642"/>
      <c r="CE2" s="642"/>
      <c r="CF2" s="642"/>
      <c r="CG2" s="642"/>
      <c r="CH2" s="642"/>
      <c r="CI2" s="642"/>
      <c r="CJ2" s="642"/>
      <c r="CK2" s="642"/>
      <c r="CL2" s="642"/>
      <c r="CM2" s="642"/>
      <c r="CN2" s="643"/>
      <c r="CP2" s="371"/>
      <c r="CQ2" s="371"/>
      <c r="CR2" s="371"/>
      <c r="CS2" s="371"/>
      <c r="CT2" s="371"/>
      <c r="CU2" s="371"/>
    </row>
    <row r="3" spans="1:107" ht="18.75" customHeight="1">
      <c r="A3" s="397"/>
      <c r="B3" s="394"/>
      <c r="C3" s="394"/>
      <c r="D3" s="397"/>
      <c r="E3" s="394"/>
      <c r="F3" s="394"/>
      <c r="G3" s="394"/>
      <c r="H3" s="394"/>
      <c r="I3" s="396"/>
      <c r="J3" s="395"/>
      <c r="K3" s="394"/>
      <c r="L3" s="393"/>
      <c r="M3" s="391"/>
      <c r="N3" s="391"/>
      <c r="O3" s="391"/>
      <c r="P3" s="391"/>
      <c r="Q3" s="391"/>
      <c r="R3" s="392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  <c r="AP3" s="391"/>
      <c r="AQ3" s="391"/>
      <c r="AR3" s="391"/>
      <c r="AS3" s="391"/>
      <c r="AT3" s="391"/>
      <c r="AU3" s="391"/>
      <c r="AV3" s="391"/>
      <c r="AW3" s="391"/>
      <c r="AX3" s="391"/>
      <c r="AY3" s="391"/>
      <c r="AZ3" s="391"/>
      <c r="BA3" s="391"/>
      <c r="BB3" s="390" t="s">
        <v>34</v>
      </c>
      <c r="BC3" s="389">
        <v>15</v>
      </c>
      <c r="BD3" s="389">
        <v>15</v>
      </c>
      <c r="BE3" s="389">
        <v>10</v>
      </c>
      <c r="BF3" s="389">
        <v>30</v>
      </c>
      <c r="BG3" s="389">
        <v>10</v>
      </c>
      <c r="BH3" s="389">
        <v>15</v>
      </c>
      <c r="BI3" s="389">
        <v>15</v>
      </c>
      <c r="BJ3" s="389">
        <v>50</v>
      </c>
      <c r="BK3" s="389">
        <v>50</v>
      </c>
      <c r="BL3" s="389">
        <v>60</v>
      </c>
      <c r="BM3" s="389">
        <v>40</v>
      </c>
      <c r="BN3" s="389">
        <v>30</v>
      </c>
      <c r="BO3" s="389">
        <v>30</v>
      </c>
      <c r="BP3" s="389">
        <v>50</v>
      </c>
      <c r="BQ3" s="389">
        <v>30</v>
      </c>
      <c r="BR3" s="389">
        <v>30</v>
      </c>
      <c r="BS3" s="389">
        <v>30</v>
      </c>
      <c r="BT3" s="389">
        <v>50</v>
      </c>
      <c r="BU3" s="389">
        <v>40</v>
      </c>
      <c r="BV3" s="389">
        <v>50</v>
      </c>
      <c r="BW3" s="389">
        <v>50</v>
      </c>
      <c r="BX3" s="389">
        <v>40</v>
      </c>
      <c r="BY3" s="389">
        <v>60</v>
      </c>
      <c r="BZ3" s="389">
        <v>50</v>
      </c>
      <c r="CA3" s="389">
        <v>30</v>
      </c>
      <c r="CB3" s="389">
        <v>30</v>
      </c>
      <c r="CC3" s="389">
        <v>30</v>
      </c>
      <c r="CD3" s="389">
        <v>50</v>
      </c>
      <c r="CE3" s="389">
        <v>30</v>
      </c>
      <c r="CF3" s="389">
        <v>50</v>
      </c>
      <c r="CG3" s="389">
        <v>40</v>
      </c>
      <c r="CH3" s="389">
        <v>40</v>
      </c>
      <c r="CI3" s="389">
        <v>40</v>
      </c>
      <c r="CJ3" s="389">
        <v>30</v>
      </c>
      <c r="CK3" s="389">
        <v>50</v>
      </c>
      <c r="CL3" s="389">
        <v>10</v>
      </c>
      <c r="CM3" s="389"/>
      <c r="CN3" s="388"/>
      <c r="CP3" s="371"/>
      <c r="CQ3" s="371"/>
      <c r="CR3" s="371"/>
      <c r="CS3" s="371"/>
      <c r="CT3" s="371"/>
      <c r="CU3" s="371"/>
    </row>
    <row r="4" spans="1:107" ht="18.75" customHeight="1" thickBot="1">
      <c r="A4" s="385" t="s">
        <v>373</v>
      </c>
      <c r="B4" s="387" t="s">
        <v>372</v>
      </c>
      <c r="C4" s="386" t="s">
        <v>191</v>
      </c>
      <c r="D4" s="385" t="s">
        <v>664</v>
      </c>
      <c r="E4" s="383" t="s">
        <v>372</v>
      </c>
      <c r="F4" s="383" t="s">
        <v>370</v>
      </c>
      <c r="G4" s="383" t="s">
        <v>191</v>
      </c>
      <c r="H4" s="383" t="s">
        <v>192</v>
      </c>
      <c r="I4" s="384" t="s">
        <v>368</v>
      </c>
      <c r="J4" s="383" t="s">
        <v>660</v>
      </c>
      <c r="K4" s="382" t="s">
        <v>367</v>
      </c>
      <c r="L4" s="381" t="s">
        <v>364</v>
      </c>
      <c r="M4" s="380" t="s">
        <v>103</v>
      </c>
      <c r="N4" s="380" t="s">
        <v>1270</v>
      </c>
      <c r="O4" s="380" t="s">
        <v>35</v>
      </c>
      <c r="P4" s="380" t="s">
        <v>1278</v>
      </c>
      <c r="Q4" s="380" t="s">
        <v>45</v>
      </c>
      <c r="R4" s="379" t="s">
        <v>366</v>
      </c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8"/>
      <c r="AM4" s="378"/>
      <c r="AN4" s="378"/>
      <c r="AO4" s="378"/>
      <c r="AP4" s="378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7" t="s">
        <v>360</v>
      </c>
      <c r="BC4" s="376" t="s">
        <v>359</v>
      </c>
      <c r="BD4" s="375" t="s">
        <v>358</v>
      </c>
      <c r="BE4" s="375" t="s">
        <v>357</v>
      </c>
      <c r="BF4" s="375" t="s">
        <v>356</v>
      </c>
      <c r="BG4" s="375" t="s">
        <v>355</v>
      </c>
      <c r="BH4" s="375" t="s">
        <v>354</v>
      </c>
      <c r="BI4" s="375" t="s">
        <v>353</v>
      </c>
      <c r="BJ4" s="375" t="s">
        <v>352</v>
      </c>
      <c r="BK4" s="375" t="s">
        <v>351</v>
      </c>
      <c r="BL4" s="375" t="s">
        <v>350</v>
      </c>
      <c r="BM4" s="375" t="s">
        <v>349</v>
      </c>
      <c r="BN4" s="375" t="s">
        <v>348</v>
      </c>
      <c r="BO4" s="375" t="s">
        <v>347</v>
      </c>
      <c r="BP4" s="375" t="s">
        <v>346</v>
      </c>
      <c r="BQ4" s="375" t="s">
        <v>345</v>
      </c>
      <c r="BR4" s="375" t="s">
        <v>344</v>
      </c>
      <c r="BS4" s="375" t="s">
        <v>343</v>
      </c>
      <c r="BT4" s="375" t="s">
        <v>342</v>
      </c>
      <c r="BU4" s="375" t="s">
        <v>341</v>
      </c>
      <c r="BV4" s="375" t="s">
        <v>340</v>
      </c>
      <c r="BW4" s="375" t="s">
        <v>339</v>
      </c>
      <c r="BX4" s="375" t="s">
        <v>338</v>
      </c>
      <c r="BY4" s="375" t="s">
        <v>337</v>
      </c>
      <c r="BZ4" s="375" t="s">
        <v>336</v>
      </c>
      <c r="CA4" s="375" t="s">
        <v>335</v>
      </c>
      <c r="CB4" s="375" t="s">
        <v>334</v>
      </c>
      <c r="CC4" s="375" t="s">
        <v>333</v>
      </c>
      <c r="CD4" s="375" t="s">
        <v>332</v>
      </c>
      <c r="CE4" s="375" t="s">
        <v>1277</v>
      </c>
      <c r="CF4" s="375" t="s">
        <v>1276</v>
      </c>
      <c r="CG4" s="375" t="s">
        <v>1275</v>
      </c>
      <c r="CH4" s="375" t="s">
        <v>1274</v>
      </c>
      <c r="CI4" s="375" t="s">
        <v>1273</v>
      </c>
      <c r="CJ4" s="375" t="s">
        <v>1272</v>
      </c>
      <c r="CK4" s="375" t="s">
        <v>1271</v>
      </c>
      <c r="CL4" s="374" t="s">
        <v>1270</v>
      </c>
      <c r="CM4" s="374" t="s">
        <v>1269</v>
      </c>
      <c r="CN4" s="373" t="s">
        <v>331</v>
      </c>
      <c r="CP4" s="372">
        <v>0.5</v>
      </c>
      <c r="CQ4" s="371"/>
      <c r="CR4" s="18" t="s">
        <v>79</v>
      </c>
      <c r="CS4" s="18" t="s">
        <v>80</v>
      </c>
      <c r="CT4" s="9" t="s">
        <v>108</v>
      </c>
      <c r="CU4" s="9" t="s">
        <v>109</v>
      </c>
      <c r="CV4" s="9" t="s">
        <v>83</v>
      </c>
      <c r="CW4" s="9" t="s">
        <v>81</v>
      </c>
      <c r="CX4" s="9" t="s">
        <v>48</v>
      </c>
      <c r="CY4" s="9" t="s">
        <v>49</v>
      </c>
      <c r="CZ4" s="9" t="s">
        <v>45</v>
      </c>
      <c r="DA4" s="9" t="s">
        <v>46</v>
      </c>
      <c r="DB4" s="9" t="s">
        <v>35</v>
      </c>
      <c r="DC4" s="9" t="s">
        <v>47</v>
      </c>
    </row>
    <row r="5" spans="1:107" ht="15.6">
      <c r="A5" s="370" t="e">
        <f ca="1">IF(L5=#REF!,IF(M5=#REF!,IF(Q5=#REF!,#REF!,CELL("wiersz",#REF!)),CELL("wiersz",#REF!)),CELL("wiersz",#REF!))</f>
        <v>#REF!</v>
      </c>
      <c r="B5" s="352">
        <v>314</v>
      </c>
      <c r="C5" s="351" t="s">
        <v>256</v>
      </c>
      <c r="D5" s="94">
        <f ca="1">IF(L5=L4,IF(M5=M4,IF(Q5=Q4,D4,CELL("row",D1)),CELL("row",D1)),CELL("row",D1))</f>
        <v>1</v>
      </c>
      <c r="E5" s="347">
        <v>305</v>
      </c>
      <c r="F5" s="347" t="s">
        <v>36</v>
      </c>
      <c r="G5" s="347" t="s">
        <v>326</v>
      </c>
      <c r="H5" s="347" t="s">
        <v>20</v>
      </c>
      <c r="I5" s="347" t="s">
        <v>325</v>
      </c>
      <c r="J5" s="344">
        <v>1979</v>
      </c>
      <c r="K5" s="346" t="s">
        <v>307</v>
      </c>
      <c r="L5" s="345">
        <f t="shared" ref="L5:L37" si="0">O5+R5</f>
        <v>1400</v>
      </c>
      <c r="M5" s="344">
        <f t="shared" ref="M5:M37" si="1">COUNTA(BC5:CK5)</f>
        <v>34</v>
      </c>
      <c r="N5" s="344">
        <f t="shared" ref="N5:N37" si="2">CL5</f>
        <v>16</v>
      </c>
      <c r="O5" s="343">
        <f t="shared" ref="O5:O37" si="3">SUM(S5:BA5)+CL5*$CL$3</f>
        <v>1400</v>
      </c>
      <c r="P5" s="342">
        <f t="shared" ref="P5:P20" si="4">COUNTIF(BC5:CK5,"jest")*$BH$1</f>
        <v>0</v>
      </c>
      <c r="Q5" s="341">
        <f t="shared" ref="Q5:Q37" si="5">CN5-$BB$1+P5</f>
        <v>0.99305555555474712</v>
      </c>
      <c r="R5" s="340">
        <f t="shared" ref="R5:R37" si="6">IF(CN5="z","0",-(IF((DAY(Q5)*1440+MINUTE(Q5)+HOUR(Q5)*60)&gt;1440,(MINUTE(Q5)+HOUR(Q5)*60+DAY(Q5)*1440)-1440,0)))</f>
        <v>0</v>
      </c>
      <c r="S5" s="339">
        <f t="shared" ref="S5:S37" si="7">COUNTA(BC5)*BC$3</f>
        <v>15</v>
      </c>
      <c r="T5" s="339">
        <f t="shared" ref="T5:T37" si="8">COUNTA(BD5)*BD$3</f>
        <v>15</v>
      </c>
      <c r="U5" s="339">
        <f t="shared" ref="U5:U37" si="9">COUNTA(BE5)*BE$3</f>
        <v>10</v>
      </c>
      <c r="V5" s="339">
        <f t="shared" ref="V5:V37" si="10">COUNTA(BF5)*BF$3</f>
        <v>30</v>
      </c>
      <c r="W5" s="339">
        <f t="shared" ref="W5:W37" si="11">COUNTA(BG5)*BG$3</f>
        <v>10</v>
      </c>
      <c r="X5" s="339">
        <f t="shared" ref="X5:X37" si="12">COUNTA(BH5)*BH$3</f>
        <v>15</v>
      </c>
      <c r="Y5" s="339">
        <f t="shared" ref="Y5:Y37" si="13">COUNTA(BI5)*BI$3</f>
        <v>15</v>
      </c>
      <c r="Z5" s="339">
        <f t="shared" ref="Z5:Z37" si="14">COUNTA(BJ5)*BJ$3</f>
        <v>50</v>
      </c>
      <c r="AA5" s="339">
        <f t="shared" ref="AA5:AA37" si="15">COUNTA(BK5)*BK$3</f>
        <v>50</v>
      </c>
      <c r="AB5" s="339">
        <f t="shared" ref="AB5:AB37" si="16">COUNTA(BL5)*BL$3</f>
        <v>60</v>
      </c>
      <c r="AC5" s="339">
        <f t="shared" ref="AC5:AC37" si="17">COUNTA(BM5)*BM$3</f>
        <v>40</v>
      </c>
      <c r="AD5" s="339">
        <f t="shared" ref="AD5:AD37" si="18">COUNTA(BN5)*BN$3</f>
        <v>0</v>
      </c>
      <c r="AE5" s="339">
        <f t="shared" ref="AE5:AE37" si="19">COUNTA(BO5)*BO$3</f>
        <v>30</v>
      </c>
      <c r="AF5" s="339">
        <f t="shared" ref="AF5:AF37" si="20">COUNTA(BP5)*BP$3</f>
        <v>50</v>
      </c>
      <c r="AG5" s="339">
        <f t="shared" ref="AG5:AG37" si="21">COUNTA(BQ5)*BQ$3</f>
        <v>30</v>
      </c>
      <c r="AH5" s="339">
        <f t="shared" ref="AH5:AH37" si="22">COUNTA(BR5)*BR$3</f>
        <v>30</v>
      </c>
      <c r="AI5" s="339">
        <f t="shared" ref="AI5:AI37" si="23">COUNTA(BS5)*BS$3</f>
        <v>30</v>
      </c>
      <c r="AJ5" s="339">
        <f t="shared" ref="AJ5:AJ37" si="24">COUNTA(BT5)*BT$3</f>
        <v>50</v>
      </c>
      <c r="AK5" s="339">
        <f t="shared" ref="AK5:AK37" si="25">COUNTA(BU5)*BU$3</f>
        <v>40</v>
      </c>
      <c r="AL5" s="339">
        <f t="shared" ref="AL5:AL37" si="26">COUNTA(BV5)*BV$3</f>
        <v>50</v>
      </c>
      <c r="AM5" s="339">
        <f t="shared" ref="AM5:AM37" si="27">COUNTA(BW5)*BW$3</f>
        <v>50</v>
      </c>
      <c r="AN5" s="339">
        <f t="shared" ref="AN5:AN37" si="28">COUNTA(BX5)*BX$3</f>
        <v>40</v>
      </c>
      <c r="AO5" s="339">
        <f t="shared" ref="AO5:AO37" si="29">COUNTA(BY5)*BY$3</f>
        <v>60</v>
      </c>
      <c r="AP5" s="339">
        <f t="shared" ref="AP5:AP37" si="30">COUNTA(BZ5)*BZ$3</f>
        <v>50</v>
      </c>
      <c r="AQ5" s="339">
        <f t="shared" ref="AQ5:AQ37" si="31">COUNTA(CA5)*CA$3</f>
        <v>30</v>
      </c>
      <c r="AR5" s="339">
        <f t="shared" ref="AR5:AR37" si="32">COUNTA(CB5)*CB$3</f>
        <v>30</v>
      </c>
      <c r="AS5" s="339">
        <f t="shared" ref="AS5:AS37" si="33">COUNTA(CC5)*CC$3</f>
        <v>30</v>
      </c>
      <c r="AT5" s="339">
        <f t="shared" ref="AT5:AT37" si="34">COUNTA(CD5)*CD$3</f>
        <v>50</v>
      </c>
      <c r="AU5" s="339">
        <f t="shared" ref="AU5:AU37" si="35">COUNTA(CE5)*CE$3</f>
        <v>30</v>
      </c>
      <c r="AV5" s="339">
        <f t="shared" ref="AV5:AV37" si="36">COUNTA(CF5)*CF$3</f>
        <v>50</v>
      </c>
      <c r="AW5" s="339">
        <f t="shared" ref="AW5:AW37" si="37">COUNTA(CG5)*CG$3</f>
        <v>40</v>
      </c>
      <c r="AX5" s="339">
        <f t="shared" ref="AX5:AX37" si="38">COUNTA(CH5)*CH$3</f>
        <v>40</v>
      </c>
      <c r="AY5" s="339">
        <f t="shared" ref="AY5:AY37" si="39">COUNTA(CI5)*CI$3</f>
        <v>40</v>
      </c>
      <c r="AZ5" s="339">
        <f t="shared" ref="AZ5:AZ37" si="40">COUNTA(CJ5)*CJ$3</f>
        <v>30</v>
      </c>
      <c r="BA5" s="339">
        <f t="shared" ref="BA5:BA37" si="41">COUNTA(CK5)*CK$3</f>
        <v>50</v>
      </c>
      <c r="BB5" s="338">
        <f t="shared" ref="BB5:BB37" si="42">$BB$1</f>
        <v>42539.520833333336</v>
      </c>
      <c r="BC5" s="336">
        <v>0.99236111111111114</v>
      </c>
      <c r="BD5" s="336">
        <v>0.99583333333333324</v>
      </c>
      <c r="BE5" s="336">
        <v>0</v>
      </c>
      <c r="BF5" s="336">
        <v>0.55625000000000002</v>
      </c>
      <c r="BG5" s="336">
        <v>2.7777777777777776E-2</v>
      </c>
      <c r="BH5" s="336">
        <v>1.2499999999999999E-2</v>
      </c>
      <c r="BI5" s="336">
        <v>1.5972222222222224E-2</v>
      </c>
      <c r="BJ5" s="336">
        <v>0.31597222222222221</v>
      </c>
      <c r="BK5" s="336">
        <v>0.45277777777777778</v>
      </c>
      <c r="BL5" s="336">
        <v>0.64861111111111114</v>
      </c>
      <c r="BM5" s="336">
        <v>0.42222222222222222</v>
      </c>
      <c r="BN5" s="336"/>
      <c r="BO5" s="336">
        <v>0.49791666666666662</v>
      </c>
      <c r="BP5" s="336">
        <v>0.61875000000000002</v>
      </c>
      <c r="BQ5" s="336">
        <v>0.47638888888888892</v>
      </c>
      <c r="BR5" s="336">
        <v>0.26944444444444443</v>
      </c>
      <c r="BS5" s="336">
        <v>0.34166666666666662</v>
      </c>
      <c r="BT5" s="336">
        <v>0.36458333333333331</v>
      </c>
      <c r="BU5" s="336">
        <v>0.29236111111111113</v>
      </c>
      <c r="BV5" s="336">
        <v>0.6791666666666667</v>
      </c>
      <c r="BW5" s="336">
        <v>0.92361111111111116</v>
      </c>
      <c r="BX5" s="336">
        <v>0.7055555555555556</v>
      </c>
      <c r="BY5" s="336">
        <v>0.82291666666666663</v>
      </c>
      <c r="BZ5" s="336">
        <v>0.39652777777777781</v>
      </c>
      <c r="CA5" s="336">
        <v>0.21388888888888891</v>
      </c>
      <c r="CB5" s="336">
        <v>0.97499999999999998</v>
      </c>
      <c r="CC5" s="336">
        <v>0.15277777777777776</v>
      </c>
      <c r="CD5" s="336">
        <v>0.76041666666666663</v>
      </c>
      <c r="CE5" s="336">
        <v>6.7361111111111108E-2</v>
      </c>
      <c r="CF5" s="336">
        <v>0.8979166666666667</v>
      </c>
      <c r="CG5" s="336">
        <v>0.78333333333333333</v>
      </c>
      <c r="CH5" s="336">
        <v>0.10833333333333334</v>
      </c>
      <c r="CI5" s="336">
        <v>0.85138888888888886</v>
      </c>
      <c r="CJ5" s="336">
        <v>0.17916666666666667</v>
      </c>
      <c r="CK5" s="336">
        <v>0.95486111111111116</v>
      </c>
      <c r="CL5" s="337">
        <v>16</v>
      </c>
      <c r="CM5" s="336" t="s">
        <v>1268</v>
      </c>
      <c r="CN5" s="335">
        <v>42540.513888888891</v>
      </c>
      <c r="CP5" s="330">
        <f t="shared" ref="CP5:CP37" si="43">M5</f>
        <v>34</v>
      </c>
      <c r="CR5" s="18">
        <f>VLOOKUP(CS5,id!$A:$C,3,0)</f>
        <v>91</v>
      </c>
      <c r="CS5" s="18" t="str">
        <f>CT5&amp;CU5&amp;CW5</f>
        <v>BrudłoPaweł1979</v>
      </c>
      <c r="CT5" s="9" t="str">
        <f>G5</f>
        <v>Brudło</v>
      </c>
      <c r="CU5" s="9" t="str">
        <f>H5</f>
        <v>Paweł</v>
      </c>
      <c r="CV5" s="9" t="str">
        <f>I5</f>
        <v>KTE Tramp</v>
      </c>
      <c r="CW5" s="9">
        <f>J5</f>
        <v>1979</v>
      </c>
      <c r="CX5" s="9">
        <v>100</v>
      </c>
      <c r="CY5" s="9"/>
      <c r="CZ5" s="9"/>
      <c r="DA5" s="9"/>
      <c r="DB5" s="9"/>
      <c r="DC5" s="9"/>
    </row>
    <row r="6" spans="1:107" ht="15.6">
      <c r="A6" s="370" t="e">
        <f ca="1">IF(L6=L5,IF(M6=M5,IF(Q6=Q5,A5,CELL("wiersz",#REF!)),CELL("wiersz",#REF!)),CELL("wiersz",#REF!))</f>
        <v>#REF!</v>
      </c>
      <c r="B6" s="352">
        <v>315</v>
      </c>
      <c r="C6" s="351" t="s">
        <v>481</v>
      </c>
      <c r="D6" s="94">
        <f t="shared" ref="D6:D37" ca="1" si="44">IF(L6=L5,IF(M6=M5,IF(Q6=Q5,D5,CELL("row",D2)),CELL("row",D2)),CELL("row",D2))</f>
        <v>1</v>
      </c>
      <c r="E6" s="347">
        <v>312</v>
      </c>
      <c r="F6" s="347" t="s">
        <v>36</v>
      </c>
      <c r="G6" s="347" t="s">
        <v>22</v>
      </c>
      <c r="H6" s="347" t="s">
        <v>23</v>
      </c>
      <c r="I6" s="347" t="s">
        <v>997</v>
      </c>
      <c r="J6" s="344">
        <v>1964</v>
      </c>
      <c r="K6" s="346" t="s">
        <v>283</v>
      </c>
      <c r="L6" s="345">
        <f t="shared" si="0"/>
        <v>1400</v>
      </c>
      <c r="M6" s="344">
        <f t="shared" si="1"/>
        <v>34</v>
      </c>
      <c r="N6" s="344">
        <f t="shared" si="2"/>
        <v>16</v>
      </c>
      <c r="O6" s="343">
        <f t="shared" si="3"/>
        <v>1400</v>
      </c>
      <c r="P6" s="342">
        <f t="shared" si="4"/>
        <v>0</v>
      </c>
      <c r="Q6" s="341">
        <f t="shared" si="5"/>
        <v>0.99305555555474712</v>
      </c>
      <c r="R6" s="340">
        <f t="shared" si="6"/>
        <v>0</v>
      </c>
      <c r="S6" s="339">
        <f t="shared" si="7"/>
        <v>15</v>
      </c>
      <c r="T6" s="339">
        <f t="shared" si="8"/>
        <v>15</v>
      </c>
      <c r="U6" s="339">
        <f t="shared" si="9"/>
        <v>10</v>
      </c>
      <c r="V6" s="339">
        <f t="shared" si="10"/>
        <v>30</v>
      </c>
      <c r="W6" s="339">
        <f t="shared" si="11"/>
        <v>10</v>
      </c>
      <c r="X6" s="339">
        <f t="shared" si="12"/>
        <v>15</v>
      </c>
      <c r="Y6" s="339">
        <f t="shared" si="13"/>
        <v>15</v>
      </c>
      <c r="Z6" s="339">
        <f t="shared" si="14"/>
        <v>50</v>
      </c>
      <c r="AA6" s="339">
        <f t="shared" si="15"/>
        <v>50</v>
      </c>
      <c r="AB6" s="339">
        <f t="shared" si="16"/>
        <v>60</v>
      </c>
      <c r="AC6" s="339">
        <f t="shared" si="17"/>
        <v>40</v>
      </c>
      <c r="AD6" s="339">
        <f t="shared" si="18"/>
        <v>0</v>
      </c>
      <c r="AE6" s="339">
        <f t="shared" si="19"/>
        <v>30</v>
      </c>
      <c r="AF6" s="339">
        <f t="shared" si="20"/>
        <v>50</v>
      </c>
      <c r="AG6" s="339">
        <f t="shared" si="21"/>
        <v>30</v>
      </c>
      <c r="AH6" s="339">
        <f t="shared" si="22"/>
        <v>30</v>
      </c>
      <c r="AI6" s="339">
        <f t="shared" si="23"/>
        <v>30</v>
      </c>
      <c r="AJ6" s="339">
        <f t="shared" si="24"/>
        <v>50</v>
      </c>
      <c r="AK6" s="339">
        <f t="shared" si="25"/>
        <v>40</v>
      </c>
      <c r="AL6" s="339">
        <f t="shared" si="26"/>
        <v>50</v>
      </c>
      <c r="AM6" s="339">
        <f t="shared" si="27"/>
        <v>50</v>
      </c>
      <c r="AN6" s="339">
        <f t="shared" si="28"/>
        <v>40</v>
      </c>
      <c r="AO6" s="339">
        <f t="shared" si="29"/>
        <v>60</v>
      </c>
      <c r="AP6" s="339">
        <f t="shared" si="30"/>
        <v>50</v>
      </c>
      <c r="AQ6" s="339">
        <f t="shared" si="31"/>
        <v>30</v>
      </c>
      <c r="AR6" s="339">
        <f t="shared" si="32"/>
        <v>30</v>
      </c>
      <c r="AS6" s="339">
        <f t="shared" si="33"/>
        <v>30</v>
      </c>
      <c r="AT6" s="339">
        <f t="shared" si="34"/>
        <v>50</v>
      </c>
      <c r="AU6" s="339">
        <f t="shared" si="35"/>
        <v>30</v>
      </c>
      <c r="AV6" s="339">
        <f t="shared" si="36"/>
        <v>50</v>
      </c>
      <c r="AW6" s="339">
        <f t="shared" si="37"/>
        <v>40</v>
      </c>
      <c r="AX6" s="339">
        <f t="shared" si="38"/>
        <v>40</v>
      </c>
      <c r="AY6" s="339">
        <f t="shared" si="39"/>
        <v>40</v>
      </c>
      <c r="AZ6" s="339">
        <f t="shared" si="40"/>
        <v>30</v>
      </c>
      <c r="BA6" s="339">
        <f t="shared" si="41"/>
        <v>50</v>
      </c>
      <c r="BB6" s="338">
        <f t="shared" si="42"/>
        <v>42539.520833333336</v>
      </c>
      <c r="BC6" s="336">
        <v>2.0833333333333333E-3</v>
      </c>
      <c r="BD6" s="336">
        <v>0.99583333333333324</v>
      </c>
      <c r="BE6" s="336">
        <v>6.9444444444444447E-4</v>
      </c>
      <c r="BF6" s="336">
        <v>0.55694444444444446</v>
      </c>
      <c r="BG6" s="336">
        <v>2.7777777777777776E-2</v>
      </c>
      <c r="BH6" s="336">
        <v>1.1111111111111112E-2</v>
      </c>
      <c r="BI6" s="336">
        <v>1.4583333333333332E-2</v>
      </c>
      <c r="BJ6" s="336">
        <v>0.31597222222222221</v>
      </c>
      <c r="BK6" s="336">
        <v>0.45347222222222222</v>
      </c>
      <c r="BL6" s="336">
        <v>0.64861111111111114</v>
      </c>
      <c r="BM6" s="336">
        <v>0.42222222222222222</v>
      </c>
      <c r="BN6" s="336"/>
      <c r="BO6" s="336">
        <v>0.49791666666666662</v>
      </c>
      <c r="BP6" s="336">
        <v>0.61944444444444446</v>
      </c>
      <c r="BQ6" s="336">
        <v>0.47638888888888892</v>
      </c>
      <c r="BR6" s="336">
        <v>0.27013888888888887</v>
      </c>
      <c r="BS6" s="336">
        <v>0.34236111111111112</v>
      </c>
      <c r="BT6" s="336">
        <v>0.36458333333333331</v>
      </c>
      <c r="BU6" s="336">
        <v>0.29236111111111113</v>
      </c>
      <c r="BV6" s="336">
        <v>0.6791666666666667</v>
      </c>
      <c r="BW6" s="336">
        <v>0.9243055555555556</v>
      </c>
      <c r="BX6" s="336">
        <v>0.7055555555555556</v>
      </c>
      <c r="BY6" s="336">
        <v>0.82291666666666663</v>
      </c>
      <c r="BZ6" s="336">
        <v>0.39652777777777781</v>
      </c>
      <c r="CA6" s="336">
        <v>0.21041666666666667</v>
      </c>
      <c r="CB6" s="336">
        <v>2.0833333333333333E-3</v>
      </c>
      <c r="CC6" s="336">
        <v>0.15347222222222223</v>
      </c>
      <c r="CD6" s="336">
        <v>0.76250000000000007</v>
      </c>
      <c r="CE6" s="336">
        <v>6.6666666666666666E-2</v>
      </c>
      <c r="CF6" s="336">
        <v>0.89861111111111114</v>
      </c>
      <c r="CG6" s="336">
        <v>0.78333333333333333</v>
      </c>
      <c r="CH6" s="336">
        <v>0.10833333333333334</v>
      </c>
      <c r="CI6" s="336">
        <v>0.8520833333333333</v>
      </c>
      <c r="CJ6" s="336">
        <v>0.17916666666666667</v>
      </c>
      <c r="CK6" s="336">
        <v>0.9555555555555556</v>
      </c>
      <c r="CL6" s="337">
        <v>16</v>
      </c>
      <c r="CM6" s="336" t="s">
        <v>1268</v>
      </c>
      <c r="CN6" s="335">
        <v>42540.513888888891</v>
      </c>
      <c r="CP6" s="330">
        <f t="shared" si="43"/>
        <v>34</v>
      </c>
      <c r="CR6" s="18">
        <f>VLOOKUP(CS6,id!$A:$C,3,0)</f>
        <v>9</v>
      </c>
      <c r="CS6" s="18" t="str">
        <f t="shared" ref="CS6:CS37" si="45">CT6&amp;CU6&amp;CW6</f>
        <v>LiszkaGrzegorz1964</v>
      </c>
      <c r="CT6" s="9" t="str">
        <f t="shared" ref="CT6:CW20" si="46">G6</f>
        <v>Liszka</v>
      </c>
      <c r="CU6" s="9" t="str">
        <f t="shared" si="46"/>
        <v>Grzegorz</v>
      </c>
      <c r="CV6" s="9" t="str">
        <f t="shared" si="46"/>
        <v>Trezado BikeTires.pl</v>
      </c>
      <c r="CW6" s="9">
        <f t="shared" si="46"/>
        <v>1964</v>
      </c>
      <c r="CX6" s="9">
        <f t="shared" ref="CX6:CX16" si="47">CX5*IF(DB6&lt;1,DB6,IF(DC6&lt;1,DC6,IF(DA6&lt;1,DA6,IF(CZ6&lt;1,CZ6,1))))</f>
        <v>100</v>
      </c>
      <c r="CY6" s="9"/>
      <c r="CZ6" s="9">
        <f>Q5/Q6</f>
        <v>1</v>
      </c>
      <c r="DA6" s="9">
        <f>M6/M5</f>
        <v>1</v>
      </c>
      <c r="DB6" s="9">
        <f>L6/L5</f>
        <v>1</v>
      </c>
      <c r="DC6" s="9">
        <f t="shared" ref="DC6:DC16" si="48">DA6^0.2</f>
        <v>1</v>
      </c>
    </row>
    <row r="7" spans="1:107" ht="18.75" customHeight="1">
      <c r="A7" s="370" t="e">
        <f ca="1">IF(L7=#REF!,IF(M7=#REF!,IF(Q7=#REF!,#REF!,CELL("wiersz",A5)),CELL("wiersz",A5)),CELL("wiersz",A5))</f>
        <v>#REF!</v>
      </c>
      <c r="B7" s="352">
        <v>318</v>
      </c>
      <c r="C7" s="351" t="s">
        <v>29</v>
      </c>
      <c r="D7" s="94">
        <f t="shared" ca="1" si="44"/>
        <v>3</v>
      </c>
      <c r="E7" s="347">
        <v>310</v>
      </c>
      <c r="F7" s="347" t="s">
        <v>36</v>
      </c>
      <c r="G7" s="347" t="s">
        <v>87</v>
      </c>
      <c r="H7" s="347" t="s">
        <v>98</v>
      </c>
      <c r="I7" s="347" t="s">
        <v>299</v>
      </c>
      <c r="J7" s="344">
        <v>1984</v>
      </c>
      <c r="K7" s="346" t="s">
        <v>298</v>
      </c>
      <c r="L7" s="345">
        <f t="shared" si="0"/>
        <v>1290</v>
      </c>
      <c r="M7" s="344">
        <f t="shared" si="1"/>
        <v>32</v>
      </c>
      <c r="N7" s="344">
        <f t="shared" si="2"/>
        <v>16</v>
      </c>
      <c r="O7" s="343">
        <f t="shared" si="3"/>
        <v>1290</v>
      </c>
      <c r="P7" s="342">
        <f t="shared" si="4"/>
        <v>0</v>
      </c>
      <c r="Q7" s="341">
        <f t="shared" si="5"/>
        <v>0.97847222221753327</v>
      </c>
      <c r="R7" s="340">
        <f t="shared" si="6"/>
        <v>0</v>
      </c>
      <c r="S7" s="339">
        <f t="shared" si="7"/>
        <v>15</v>
      </c>
      <c r="T7" s="339">
        <f t="shared" si="8"/>
        <v>15</v>
      </c>
      <c r="U7" s="339">
        <f t="shared" si="9"/>
        <v>10</v>
      </c>
      <c r="V7" s="339">
        <f t="shared" si="10"/>
        <v>30</v>
      </c>
      <c r="W7" s="339">
        <f t="shared" si="11"/>
        <v>10</v>
      </c>
      <c r="X7" s="339">
        <f t="shared" si="12"/>
        <v>15</v>
      </c>
      <c r="Y7" s="339">
        <f t="shared" si="13"/>
        <v>15</v>
      </c>
      <c r="Z7" s="339">
        <f t="shared" si="14"/>
        <v>50</v>
      </c>
      <c r="AA7" s="339">
        <f t="shared" si="15"/>
        <v>50</v>
      </c>
      <c r="AB7" s="339">
        <f t="shared" si="16"/>
        <v>60</v>
      </c>
      <c r="AC7" s="339">
        <f t="shared" si="17"/>
        <v>40</v>
      </c>
      <c r="AD7" s="339">
        <f t="shared" si="18"/>
        <v>30</v>
      </c>
      <c r="AE7" s="339">
        <f t="shared" si="19"/>
        <v>30</v>
      </c>
      <c r="AF7" s="339">
        <f t="shared" si="20"/>
        <v>50</v>
      </c>
      <c r="AG7" s="339">
        <f t="shared" si="21"/>
        <v>30</v>
      </c>
      <c r="AH7" s="339">
        <f t="shared" si="22"/>
        <v>30</v>
      </c>
      <c r="AI7" s="339">
        <f t="shared" si="23"/>
        <v>30</v>
      </c>
      <c r="AJ7" s="339">
        <f t="shared" si="24"/>
        <v>50</v>
      </c>
      <c r="AK7" s="339">
        <f t="shared" si="25"/>
        <v>40</v>
      </c>
      <c r="AL7" s="339">
        <f t="shared" si="26"/>
        <v>0</v>
      </c>
      <c r="AM7" s="339">
        <f t="shared" si="27"/>
        <v>50</v>
      </c>
      <c r="AN7" s="339">
        <f t="shared" si="28"/>
        <v>0</v>
      </c>
      <c r="AO7" s="339">
        <f t="shared" si="29"/>
        <v>60</v>
      </c>
      <c r="AP7" s="339">
        <f t="shared" si="30"/>
        <v>50</v>
      </c>
      <c r="AQ7" s="339">
        <f t="shared" si="31"/>
        <v>30</v>
      </c>
      <c r="AR7" s="339">
        <f t="shared" si="32"/>
        <v>30</v>
      </c>
      <c r="AS7" s="339">
        <f t="shared" si="33"/>
        <v>30</v>
      </c>
      <c r="AT7" s="339">
        <f t="shared" si="34"/>
        <v>0</v>
      </c>
      <c r="AU7" s="339">
        <f t="shared" si="35"/>
        <v>30</v>
      </c>
      <c r="AV7" s="339">
        <f t="shared" si="36"/>
        <v>50</v>
      </c>
      <c r="AW7" s="339">
        <f t="shared" si="37"/>
        <v>40</v>
      </c>
      <c r="AX7" s="339">
        <f t="shared" si="38"/>
        <v>40</v>
      </c>
      <c r="AY7" s="339">
        <f t="shared" si="39"/>
        <v>40</v>
      </c>
      <c r="AZ7" s="339">
        <f t="shared" si="40"/>
        <v>30</v>
      </c>
      <c r="BA7" s="339">
        <f t="shared" si="41"/>
        <v>50</v>
      </c>
      <c r="BB7" s="338">
        <f t="shared" si="42"/>
        <v>42539.520833333336</v>
      </c>
      <c r="BC7" s="336">
        <v>0.53680555555555554</v>
      </c>
      <c r="BD7" s="336">
        <v>0.54375000000000007</v>
      </c>
      <c r="BE7" s="336">
        <v>0.54861111111111105</v>
      </c>
      <c r="BF7" s="336">
        <v>0.33194444444444443</v>
      </c>
      <c r="BG7" s="336">
        <v>0.56111111111111112</v>
      </c>
      <c r="BH7" s="336">
        <v>0.57013888888888886</v>
      </c>
      <c r="BI7" s="336">
        <v>0.57222222222222219</v>
      </c>
      <c r="BJ7" s="336">
        <v>0.9902777777777777</v>
      </c>
      <c r="BK7" s="336">
        <v>0.25486111111111109</v>
      </c>
      <c r="BL7" s="336">
        <v>0.44791666666666669</v>
      </c>
      <c r="BM7" s="336">
        <v>0.25416666666666665</v>
      </c>
      <c r="BN7" s="336">
        <v>0.1277777777777778</v>
      </c>
      <c r="BO7" s="336">
        <v>8.4722222222222213E-2</v>
      </c>
      <c r="BP7" s="336">
        <v>0.47916666666666669</v>
      </c>
      <c r="BQ7" s="336">
        <v>0.3125</v>
      </c>
      <c r="BR7" s="336">
        <v>2.1527777777777781E-2</v>
      </c>
      <c r="BS7" s="336">
        <v>0.15486111111111112</v>
      </c>
      <c r="BT7" s="336">
        <v>0.17916666666666667</v>
      </c>
      <c r="BU7" s="336">
        <v>4.7916666666666663E-2</v>
      </c>
      <c r="BV7" s="336"/>
      <c r="BW7" s="336">
        <v>0.78541666666666676</v>
      </c>
      <c r="BX7" s="336"/>
      <c r="BY7" s="336">
        <v>0.69236111111111109</v>
      </c>
      <c r="BZ7" s="336">
        <v>0.21666666666666667</v>
      </c>
      <c r="CA7" s="336">
        <v>0.95000000000000007</v>
      </c>
      <c r="CB7" s="336">
        <v>0.60069444444444442</v>
      </c>
      <c r="CC7" s="336">
        <v>0.87986111111111109</v>
      </c>
      <c r="CD7" s="336"/>
      <c r="CE7" s="336">
        <v>0.81805555555555554</v>
      </c>
      <c r="CF7" s="336">
        <v>0.76388888888888884</v>
      </c>
      <c r="CG7" s="336">
        <v>0.65694444444444444</v>
      </c>
      <c r="CH7" s="336">
        <v>0.84444444444444444</v>
      </c>
      <c r="CI7" s="336">
        <v>0.73611111111111116</v>
      </c>
      <c r="CJ7" s="336">
        <v>0.91527777777777775</v>
      </c>
      <c r="CK7" s="336">
        <v>0.62222222222222223</v>
      </c>
      <c r="CL7" s="337">
        <v>16</v>
      </c>
      <c r="CM7" s="336"/>
      <c r="CN7" s="335">
        <v>42540.499305555553</v>
      </c>
      <c r="CO7" s="330"/>
      <c r="CP7" s="330">
        <f t="shared" si="43"/>
        <v>32</v>
      </c>
      <c r="CR7" s="18">
        <f>VLOOKUP(CS7,id!$A:$C,3,0)</f>
        <v>8</v>
      </c>
      <c r="CS7" s="18" t="str">
        <f t="shared" si="45"/>
        <v>WieczorekJarosław1984</v>
      </c>
      <c r="CT7" s="9" t="str">
        <f t="shared" si="46"/>
        <v>Wieczorek</v>
      </c>
      <c r="CU7" s="9" t="str">
        <f t="shared" si="46"/>
        <v>Jarosław</v>
      </c>
      <c r="CV7" s="9" t="str">
        <f t="shared" si="46"/>
        <v>Europa Ubezpieczenia</v>
      </c>
      <c r="CW7" s="9">
        <f t="shared" si="46"/>
        <v>1984</v>
      </c>
      <c r="CX7" s="9">
        <f t="shared" si="47"/>
        <v>92.142857142857139</v>
      </c>
      <c r="CY7" s="9"/>
      <c r="CZ7" s="9">
        <f t="shared" ref="CZ7:CZ16" si="49">Q6/Q7</f>
        <v>1.0149041873709641</v>
      </c>
      <c r="DA7" s="9">
        <f t="shared" ref="DA7:DA16" si="50">M7/M6</f>
        <v>0.94117647058823528</v>
      </c>
      <c r="DB7" s="9">
        <f t="shared" ref="DB7:DB16" si="51">L7/L6</f>
        <v>0.92142857142857137</v>
      </c>
      <c r="DC7" s="9">
        <f t="shared" si="48"/>
        <v>0.98794828634196963</v>
      </c>
    </row>
    <row r="8" spans="1:107" ht="18.75" customHeight="1" thickBot="1">
      <c r="A8" s="353" t="e">
        <f ca="1">IF(L8=#REF!,IF(M8=#REF!,IF(Q8=#REF!,#REF!,CELL("wiersz",#REF!)),CELL("wiersz",#REF!)),CELL("wiersz",#REF!))</f>
        <v>#REF!</v>
      </c>
      <c r="B8" s="352" t="e">
        <v>#REF!</v>
      </c>
      <c r="C8" s="351" t="e">
        <v>#REF!</v>
      </c>
      <c r="D8" s="94">
        <f t="shared" ca="1" si="44"/>
        <v>3</v>
      </c>
      <c r="E8" s="347">
        <v>313</v>
      </c>
      <c r="F8" s="347" t="s">
        <v>36</v>
      </c>
      <c r="G8" s="347" t="s">
        <v>62</v>
      </c>
      <c r="H8" s="347" t="s">
        <v>26</v>
      </c>
      <c r="I8" s="347"/>
      <c r="J8" s="344">
        <v>1969</v>
      </c>
      <c r="K8" s="346" t="s">
        <v>298</v>
      </c>
      <c r="L8" s="345">
        <f t="shared" si="0"/>
        <v>1290</v>
      </c>
      <c r="M8" s="344">
        <f t="shared" si="1"/>
        <v>32</v>
      </c>
      <c r="N8" s="344">
        <f t="shared" si="2"/>
        <v>16</v>
      </c>
      <c r="O8" s="343">
        <f t="shared" si="3"/>
        <v>1290</v>
      </c>
      <c r="P8" s="342">
        <f t="shared" si="4"/>
        <v>0</v>
      </c>
      <c r="Q8" s="341">
        <f t="shared" si="5"/>
        <v>0.97847222221753327</v>
      </c>
      <c r="R8" s="340">
        <f t="shared" si="6"/>
        <v>0</v>
      </c>
      <c r="S8" s="339">
        <f t="shared" si="7"/>
        <v>15</v>
      </c>
      <c r="T8" s="339">
        <f t="shared" si="8"/>
        <v>15</v>
      </c>
      <c r="U8" s="339">
        <f t="shared" si="9"/>
        <v>10</v>
      </c>
      <c r="V8" s="339">
        <f t="shared" si="10"/>
        <v>30</v>
      </c>
      <c r="W8" s="339">
        <f t="shared" si="11"/>
        <v>10</v>
      </c>
      <c r="X8" s="339">
        <f t="shared" si="12"/>
        <v>15</v>
      </c>
      <c r="Y8" s="339">
        <f t="shared" si="13"/>
        <v>15</v>
      </c>
      <c r="Z8" s="339">
        <f t="shared" si="14"/>
        <v>50</v>
      </c>
      <c r="AA8" s="339">
        <f t="shared" si="15"/>
        <v>50</v>
      </c>
      <c r="AB8" s="339">
        <f t="shared" si="16"/>
        <v>60</v>
      </c>
      <c r="AC8" s="339">
        <f t="shared" si="17"/>
        <v>40</v>
      </c>
      <c r="AD8" s="339">
        <f t="shared" si="18"/>
        <v>30</v>
      </c>
      <c r="AE8" s="339">
        <f t="shared" si="19"/>
        <v>30</v>
      </c>
      <c r="AF8" s="339">
        <f t="shared" si="20"/>
        <v>50</v>
      </c>
      <c r="AG8" s="339">
        <f t="shared" si="21"/>
        <v>30</v>
      </c>
      <c r="AH8" s="339">
        <f t="shared" si="22"/>
        <v>30</v>
      </c>
      <c r="AI8" s="339">
        <f t="shared" si="23"/>
        <v>30</v>
      </c>
      <c r="AJ8" s="339">
        <f t="shared" si="24"/>
        <v>50</v>
      </c>
      <c r="AK8" s="339">
        <f t="shared" si="25"/>
        <v>40</v>
      </c>
      <c r="AL8" s="339">
        <f t="shared" si="26"/>
        <v>0</v>
      </c>
      <c r="AM8" s="339">
        <f t="shared" si="27"/>
        <v>50</v>
      </c>
      <c r="AN8" s="339">
        <f t="shared" si="28"/>
        <v>0</v>
      </c>
      <c r="AO8" s="339">
        <f t="shared" si="29"/>
        <v>60</v>
      </c>
      <c r="AP8" s="339">
        <f t="shared" si="30"/>
        <v>50</v>
      </c>
      <c r="AQ8" s="339">
        <f t="shared" si="31"/>
        <v>30</v>
      </c>
      <c r="AR8" s="339">
        <f t="shared" si="32"/>
        <v>30</v>
      </c>
      <c r="AS8" s="339">
        <f t="shared" si="33"/>
        <v>30</v>
      </c>
      <c r="AT8" s="339">
        <f t="shared" si="34"/>
        <v>0</v>
      </c>
      <c r="AU8" s="339">
        <f t="shared" si="35"/>
        <v>30</v>
      </c>
      <c r="AV8" s="339">
        <f t="shared" si="36"/>
        <v>50</v>
      </c>
      <c r="AW8" s="339">
        <f t="shared" si="37"/>
        <v>40</v>
      </c>
      <c r="AX8" s="339">
        <f t="shared" si="38"/>
        <v>40</v>
      </c>
      <c r="AY8" s="339">
        <f t="shared" si="39"/>
        <v>40</v>
      </c>
      <c r="AZ8" s="339">
        <f t="shared" si="40"/>
        <v>30</v>
      </c>
      <c r="BA8" s="339">
        <f t="shared" si="41"/>
        <v>50</v>
      </c>
      <c r="BB8" s="338">
        <f t="shared" si="42"/>
        <v>42539.520833333336</v>
      </c>
      <c r="BC8" s="336">
        <v>0.53819444444444442</v>
      </c>
      <c r="BD8" s="336">
        <v>0.54652777777777783</v>
      </c>
      <c r="BE8" s="336">
        <v>0.55486111111111114</v>
      </c>
      <c r="BF8" s="336">
        <v>0.33333333333333331</v>
      </c>
      <c r="BG8" s="336">
        <v>0.5625</v>
      </c>
      <c r="BH8" s="336">
        <v>0.57013888888888886</v>
      </c>
      <c r="BI8" s="336">
        <v>0.57361111111111118</v>
      </c>
      <c r="BJ8" s="336">
        <v>0.9902777777777777</v>
      </c>
      <c r="BK8" s="336">
        <v>0.28750000000000003</v>
      </c>
      <c r="BL8" s="336">
        <v>0.45</v>
      </c>
      <c r="BM8" s="336">
        <v>0.25416666666666665</v>
      </c>
      <c r="BN8" s="336">
        <v>0.1277777777777778</v>
      </c>
      <c r="BO8" s="336">
        <v>8.6111111111111124E-2</v>
      </c>
      <c r="BP8" s="336">
        <v>0.47986111111111113</v>
      </c>
      <c r="BQ8" s="336">
        <v>0.31388888888888888</v>
      </c>
      <c r="BR8" s="336">
        <v>2.361111111111111E-2</v>
      </c>
      <c r="BS8" s="336">
        <v>0.15625</v>
      </c>
      <c r="BT8" s="336">
        <v>0.18124999999999999</v>
      </c>
      <c r="BU8" s="336">
        <v>4.9999999999999996E-2</v>
      </c>
      <c r="BV8" s="336"/>
      <c r="BW8" s="336">
        <v>0.78749999999999998</v>
      </c>
      <c r="BX8" s="369"/>
      <c r="BY8" s="336">
        <v>0.68888888888888899</v>
      </c>
      <c r="BZ8" s="336">
        <v>0.21875</v>
      </c>
      <c r="CA8" s="336">
        <v>0.94791666666666663</v>
      </c>
      <c r="CB8" s="336">
        <v>0.60069444444444442</v>
      </c>
      <c r="CC8" s="336">
        <v>0.88124999999999998</v>
      </c>
      <c r="CD8" s="336"/>
      <c r="CE8" s="336">
        <v>0.81944444444444453</v>
      </c>
      <c r="CF8" s="336">
        <v>0.76388888888888884</v>
      </c>
      <c r="CG8" s="336">
        <v>0.65833333333333333</v>
      </c>
      <c r="CH8" s="336">
        <v>0.84652777777777777</v>
      </c>
      <c r="CI8" s="336">
        <v>0.73749999999999993</v>
      </c>
      <c r="CJ8" s="336">
        <v>0.91666666666666663</v>
      </c>
      <c r="CK8" s="336">
        <v>0.62222222222222223</v>
      </c>
      <c r="CL8" s="337">
        <v>16</v>
      </c>
      <c r="CM8" s="336">
        <v>0.40486111111111112</v>
      </c>
      <c r="CN8" s="335">
        <v>42540.499305555553</v>
      </c>
      <c r="CP8" s="330">
        <f t="shared" si="43"/>
        <v>32</v>
      </c>
      <c r="CR8" s="18">
        <f>VLOOKUP(CS8,id!$A:$C,3,0)</f>
        <v>7</v>
      </c>
      <c r="CS8" s="18" t="str">
        <f t="shared" si="45"/>
        <v>SzawdzinKrzysztof1969</v>
      </c>
      <c r="CT8" s="9" t="str">
        <f t="shared" si="46"/>
        <v>Szawdzin</v>
      </c>
      <c r="CU8" s="9" t="str">
        <f t="shared" si="46"/>
        <v>Krzysztof</v>
      </c>
      <c r="CV8" s="9">
        <f t="shared" si="46"/>
        <v>0</v>
      </c>
      <c r="CW8" s="9">
        <f t="shared" si="46"/>
        <v>1969</v>
      </c>
      <c r="CX8" s="9">
        <f t="shared" si="47"/>
        <v>92.142857142857139</v>
      </c>
      <c r="CY8" s="9"/>
      <c r="CZ8" s="9">
        <f t="shared" si="49"/>
        <v>1</v>
      </c>
      <c r="DA8" s="9">
        <f t="shared" si="50"/>
        <v>1</v>
      </c>
      <c r="DB8" s="9">
        <f t="shared" si="51"/>
        <v>1</v>
      </c>
      <c r="DC8" s="9">
        <f t="shared" si="48"/>
        <v>1</v>
      </c>
    </row>
    <row r="9" spans="1:107" ht="18.75" customHeight="1" thickBot="1">
      <c r="A9" s="353" t="e">
        <f ca="1">IF(L9=L8,IF(M9=M8,IF(Q9=Q8,A8,CELL("wiersz",#REF!)),CELL("wiersz",#REF!)),CELL("wiersz",#REF!))</f>
        <v>#REF!</v>
      </c>
      <c r="B9" s="352" t="e">
        <v>#REF!</v>
      </c>
      <c r="C9" s="351" t="e">
        <v>#REF!</v>
      </c>
      <c r="D9" s="94">
        <f t="shared" ca="1" si="44"/>
        <v>5</v>
      </c>
      <c r="E9" s="347">
        <v>325</v>
      </c>
      <c r="F9" s="347" t="s">
        <v>36</v>
      </c>
      <c r="G9" s="347" t="s">
        <v>86</v>
      </c>
      <c r="H9" s="347" t="s">
        <v>85</v>
      </c>
      <c r="I9" s="347" t="s">
        <v>194</v>
      </c>
      <c r="J9" s="344">
        <v>1992</v>
      </c>
      <c r="K9" s="346" t="s">
        <v>298</v>
      </c>
      <c r="L9" s="345">
        <f t="shared" si="0"/>
        <v>1280</v>
      </c>
      <c r="M9" s="344">
        <f t="shared" si="1"/>
        <v>33</v>
      </c>
      <c r="N9" s="344">
        <f t="shared" si="2"/>
        <v>16</v>
      </c>
      <c r="O9" s="343">
        <f t="shared" si="3"/>
        <v>1370</v>
      </c>
      <c r="P9" s="342">
        <f t="shared" si="4"/>
        <v>0</v>
      </c>
      <c r="Q9" s="341">
        <f t="shared" si="5"/>
        <v>1.0625</v>
      </c>
      <c r="R9" s="340">
        <f t="shared" si="6"/>
        <v>-90</v>
      </c>
      <c r="S9" s="339">
        <f t="shared" si="7"/>
        <v>15</v>
      </c>
      <c r="T9" s="339">
        <f t="shared" si="8"/>
        <v>15</v>
      </c>
      <c r="U9" s="339">
        <f t="shared" si="9"/>
        <v>10</v>
      </c>
      <c r="V9" s="339">
        <f t="shared" si="10"/>
        <v>30</v>
      </c>
      <c r="W9" s="339">
        <f t="shared" si="11"/>
        <v>10</v>
      </c>
      <c r="X9" s="339">
        <f t="shared" si="12"/>
        <v>15</v>
      </c>
      <c r="Y9" s="339">
        <f t="shared" si="13"/>
        <v>15</v>
      </c>
      <c r="Z9" s="339">
        <f t="shared" si="14"/>
        <v>50</v>
      </c>
      <c r="AA9" s="339">
        <f t="shared" si="15"/>
        <v>50</v>
      </c>
      <c r="AB9" s="339">
        <f t="shared" si="16"/>
        <v>60</v>
      </c>
      <c r="AC9" s="339">
        <f t="shared" si="17"/>
        <v>40</v>
      </c>
      <c r="AD9" s="339">
        <f t="shared" si="18"/>
        <v>0</v>
      </c>
      <c r="AE9" s="339">
        <f t="shared" si="19"/>
        <v>0</v>
      </c>
      <c r="AF9" s="339">
        <f t="shared" si="20"/>
        <v>50</v>
      </c>
      <c r="AG9" s="339">
        <f t="shared" si="21"/>
        <v>30</v>
      </c>
      <c r="AH9" s="339">
        <f t="shared" si="22"/>
        <v>30</v>
      </c>
      <c r="AI9" s="339">
        <f t="shared" si="23"/>
        <v>30</v>
      </c>
      <c r="AJ9" s="339">
        <f t="shared" si="24"/>
        <v>50</v>
      </c>
      <c r="AK9" s="339">
        <f t="shared" si="25"/>
        <v>40</v>
      </c>
      <c r="AL9" s="339">
        <f t="shared" si="26"/>
        <v>50</v>
      </c>
      <c r="AM9" s="339">
        <f t="shared" si="27"/>
        <v>50</v>
      </c>
      <c r="AN9" s="339">
        <f t="shared" si="28"/>
        <v>40</v>
      </c>
      <c r="AO9" s="339">
        <f t="shared" si="29"/>
        <v>60</v>
      </c>
      <c r="AP9" s="339">
        <f t="shared" si="30"/>
        <v>50</v>
      </c>
      <c r="AQ9" s="339">
        <f t="shared" si="31"/>
        <v>30</v>
      </c>
      <c r="AR9" s="339">
        <f t="shared" si="32"/>
        <v>30</v>
      </c>
      <c r="AS9" s="339">
        <f t="shared" si="33"/>
        <v>30</v>
      </c>
      <c r="AT9" s="339">
        <f t="shared" si="34"/>
        <v>50</v>
      </c>
      <c r="AU9" s="339">
        <f t="shared" si="35"/>
        <v>30</v>
      </c>
      <c r="AV9" s="339">
        <f t="shared" si="36"/>
        <v>50</v>
      </c>
      <c r="AW9" s="339">
        <f t="shared" si="37"/>
        <v>40</v>
      </c>
      <c r="AX9" s="339">
        <f t="shared" si="38"/>
        <v>40</v>
      </c>
      <c r="AY9" s="339">
        <f t="shared" si="39"/>
        <v>40</v>
      </c>
      <c r="AZ9" s="339">
        <f t="shared" si="40"/>
        <v>30</v>
      </c>
      <c r="BA9" s="339">
        <f t="shared" si="41"/>
        <v>50</v>
      </c>
      <c r="BB9" s="338">
        <f t="shared" si="42"/>
        <v>42539.520833333336</v>
      </c>
      <c r="BC9" s="336">
        <v>0.99236111111111114</v>
      </c>
      <c r="BD9" s="336">
        <v>0.99444444444444446</v>
      </c>
      <c r="BE9" s="336">
        <v>6.9444444444444447E-4</v>
      </c>
      <c r="BF9" s="336">
        <v>0.4993055555555555</v>
      </c>
      <c r="BG9" s="336">
        <v>2.7777777777777776E-2</v>
      </c>
      <c r="BH9" s="336">
        <v>1.1111111111111112E-2</v>
      </c>
      <c r="BI9" s="336">
        <v>1.4583333333333332E-2</v>
      </c>
      <c r="BJ9" s="336">
        <v>0.31666666666666665</v>
      </c>
      <c r="BK9" s="336">
        <v>0.45277777777777778</v>
      </c>
      <c r="BL9" s="336">
        <v>0.59027777777777779</v>
      </c>
      <c r="BM9" s="336">
        <v>0.42222222222222222</v>
      </c>
      <c r="BN9" s="336"/>
      <c r="BO9" s="336"/>
      <c r="BP9" s="336">
        <v>0.55763888888888891</v>
      </c>
      <c r="BQ9" s="336">
        <v>0.47638888888888892</v>
      </c>
      <c r="BR9" s="336">
        <v>0.27013888888888887</v>
      </c>
      <c r="BS9" s="336">
        <v>0.34166666666666662</v>
      </c>
      <c r="BT9" s="336">
        <v>0.36458333333333331</v>
      </c>
      <c r="BU9" s="336">
        <v>0.29236111111111113</v>
      </c>
      <c r="BV9" s="336">
        <v>0.62777777777777777</v>
      </c>
      <c r="BW9" s="336">
        <v>0.92291666666666661</v>
      </c>
      <c r="BX9" s="336">
        <v>0.6645833333333333</v>
      </c>
      <c r="BY9" s="336">
        <v>0.75486111111111109</v>
      </c>
      <c r="BZ9" s="336">
        <v>0.39652777777777781</v>
      </c>
      <c r="CA9" s="336">
        <v>0.21180555555555555</v>
      </c>
      <c r="CB9" s="336">
        <v>0.97499999999999998</v>
      </c>
      <c r="CC9" s="336">
        <v>0.15416666666666667</v>
      </c>
      <c r="CD9" s="336">
        <v>0.69236111111111109</v>
      </c>
      <c r="CE9" s="336">
        <v>6.7361111111111108E-2</v>
      </c>
      <c r="CF9" s="336">
        <v>0.85625000000000007</v>
      </c>
      <c r="CG9" s="336">
        <v>0.72152777777777777</v>
      </c>
      <c r="CH9" s="336">
        <v>0.10833333333333334</v>
      </c>
      <c r="CI9" s="336">
        <v>0.81666666666666676</v>
      </c>
      <c r="CJ9" s="336">
        <v>0.17916666666666667</v>
      </c>
      <c r="CK9" s="336">
        <v>0.95486111111111116</v>
      </c>
      <c r="CL9" s="337">
        <v>16</v>
      </c>
      <c r="CM9" s="336">
        <v>0.5756944444444444</v>
      </c>
      <c r="CN9" s="335">
        <v>42540.583333333336</v>
      </c>
      <c r="CP9" s="330">
        <f t="shared" si="43"/>
        <v>33</v>
      </c>
      <c r="CR9" s="18">
        <f>VLOOKUP(CS9,id!$A:$C,3,0)</f>
        <v>3</v>
      </c>
      <c r="CS9" s="18" t="str">
        <f t="shared" si="45"/>
        <v>JakubekKrystian1992</v>
      </c>
      <c r="CT9" s="9" t="str">
        <f t="shared" si="46"/>
        <v>Jakubek</v>
      </c>
      <c r="CU9" s="9" t="str">
        <f t="shared" si="46"/>
        <v>Krystian</v>
      </c>
      <c r="CV9" s="9" t="str">
        <f t="shared" si="46"/>
        <v>Mitutoyo AZS Wratislavia</v>
      </c>
      <c r="CW9" s="9">
        <f t="shared" si="46"/>
        <v>1992</v>
      </c>
      <c r="CX9" s="9">
        <f t="shared" si="47"/>
        <v>91.428571428571416</v>
      </c>
      <c r="CY9" s="9"/>
      <c r="CZ9" s="9">
        <f t="shared" si="49"/>
        <v>0.92091503267532548</v>
      </c>
      <c r="DA9" s="9">
        <f t="shared" si="50"/>
        <v>1.03125</v>
      </c>
      <c r="DB9" s="9">
        <f t="shared" si="51"/>
        <v>0.99224806201550386</v>
      </c>
      <c r="DC9" s="9">
        <f t="shared" si="48"/>
        <v>1.0061733085427791</v>
      </c>
    </row>
    <row r="10" spans="1:107" ht="18.75" customHeight="1" thickBot="1">
      <c r="A10" s="353" t="e">
        <f ca="1">IF(L10=L9,IF(M10=M9,IF(Q10=Q9,A9,CELL("wiersz",#REF!)),CELL("wiersz",#REF!)),CELL("wiersz",#REF!))</f>
        <v>#REF!</v>
      </c>
      <c r="B10" s="352" t="e">
        <v>#REF!</v>
      </c>
      <c r="C10" s="351" t="e">
        <v>#REF!</v>
      </c>
      <c r="D10" s="94">
        <f t="shared" ca="1" si="44"/>
        <v>6</v>
      </c>
      <c r="E10" s="347">
        <v>602</v>
      </c>
      <c r="F10" s="347" t="s">
        <v>36</v>
      </c>
      <c r="G10" s="347" t="s">
        <v>24</v>
      </c>
      <c r="H10" s="347" t="s">
        <v>25</v>
      </c>
      <c r="I10" s="347" t="s">
        <v>292</v>
      </c>
      <c r="J10" s="344">
        <v>1973</v>
      </c>
      <c r="K10" s="346" t="s">
        <v>321</v>
      </c>
      <c r="L10" s="345">
        <f t="shared" si="0"/>
        <v>1200</v>
      </c>
      <c r="M10" s="344">
        <f t="shared" si="1"/>
        <v>29</v>
      </c>
      <c r="N10" s="344">
        <f t="shared" si="2"/>
        <v>16</v>
      </c>
      <c r="O10" s="343">
        <f t="shared" si="3"/>
        <v>1200</v>
      </c>
      <c r="P10" s="342">
        <f t="shared" si="4"/>
        <v>0</v>
      </c>
      <c r="Q10" s="341">
        <f t="shared" si="5"/>
        <v>0.97152777777228039</v>
      </c>
      <c r="R10" s="340">
        <f t="shared" si="6"/>
        <v>0</v>
      </c>
      <c r="S10" s="339">
        <f t="shared" si="7"/>
        <v>15</v>
      </c>
      <c r="T10" s="339">
        <f t="shared" si="8"/>
        <v>15</v>
      </c>
      <c r="U10" s="339">
        <f t="shared" si="9"/>
        <v>10</v>
      </c>
      <c r="V10" s="339">
        <f t="shared" si="10"/>
        <v>30</v>
      </c>
      <c r="W10" s="339">
        <f t="shared" si="11"/>
        <v>10</v>
      </c>
      <c r="X10" s="339">
        <f t="shared" si="12"/>
        <v>15</v>
      </c>
      <c r="Y10" s="339">
        <f t="shared" si="13"/>
        <v>15</v>
      </c>
      <c r="Z10" s="339">
        <f t="shared" si="14"/>
        <v>50</v>
      </c>
      <c r="AA10" s="339">
        <f t="shared" si="15"/>
        <v>50</v>
      </c>
      <c r="AB10" s="339">
        <f t="shared" si="16"/>
        <v>60</v>
      </c>
      <c r="AC10" s="339">
        <f t="shared" si="17"/>
        <v>0</v>
      </c>
      <c r="AD10" s="339">
        <f t="shared" si="18"/>
        <v>0</v>
      </c>
      <c r="AE10" s="339">
        <f t="shared" si="19"/>
        <v>30</v>
      </c>
      <c r="AF10" s="339">
        <f t="shared" si="20"/>
        <v>50</v>
      </c>
      <c r="AG10" s="339">
        <f t="shared" si="21"/>
        <v>30</v>
      </c>
      <c r="AH10" s="339">
        <f t="shared" si="22"/>
        <v>0</v>
      </c>
      <c r="AI10" s="339">
        <f t="shared" si="23"/>
        <v>0</v>
      </c>
      <c r="AJ10" s="339">
        <f t="shared" si="24"/>
        <v>0</v>
      </c>
      <c r="AK10" s="339">
        <f t="shared" si="25"/>
        <v>40</v>
      </c>
      <c r="AL10" s="339">
        <f t="shared" si="26"/>
        <v>50</v>
      </c>
      <c r="AM10" s="339">
        <f t="shared" si="27"/>
        <v>50</v>
      </c>
      <c r="AN10" s="339">
        <f t="shared" si="28"/>
        <v>40</v>
      </c>
      <c r="AO10" s="339">
        <f t="shared" si="29"/>
        <v>60</v>
      </c>
      <c r="AP10" s="339">
        <f t="shared" si="30"/>
        <v>0</v>
      </c>
      <c r="AQ10" s="339">
        <f t="shared" si="31"/>
        <v>30</v>
      </c>
      <c r="AR10" s="339">
        <f t="shared" si="32"/>
        <v>30</v>
      </c>
      <c r="AS10" s="339">
        <f t="shared" si="33"/>
        <v>30</v>
      </c>
      <c r="AT10" s="339">
        <f t="shared" si="34"/>
        <v>50</v>
      </c>
      <c r="AU10" s="339">
        <f t="shared" si="35"/>
        <v>30</v>
      </c>
      <c r="AV10" s="339">
        <f t="shared" si="36"/>
        <v>50</v>
      </c>
      <c r="AW10" s="339">
        <f t="shared" si="37"/>
        <v>40</v>
      </c>
      <c r="AX10" s="339">
        <f t="shared" si="38"/>
        <v>40</v>
      </c>
      <c r="AY10" s="339">
        <f t="shared" si="39"/>
        <v>40</v>
      </c>
      <c r="AZ10" s="339">
        <f t="shared" si="40"/>
        <v>30</v>
      </c>
      <c r="BA10" s="339">
        <f t="shared" si="41"/>
        <v>50</v>
      </c>
      <c r="BB10" s="338">
        <f t="shared" si="42"/>
        <v>42539.520833333336</v>
      </c>
      <c r="BC10" s="336">
        <v>0.14166666666666666</v>
      </c>
      <c r="BD10" s="336">
        <v>0.14444444444444446</v>
      </c>
      <c r="BE10" s="336">
        <v>0.15277777777777776</v>
      </c>
      <c r="BF10" s="336">
        <v>0.55486111111111114</v>
      </c>
      <c r="BG10" s="336">
        <v>0.16458333333333333</v>
      </c>
      <c r="BH10" s="336">
        <v>0.17708333333333334</v>
      </c>
      <c r="BI10" s="336">
        <v>0.18263888888888891</v>
      </c>
      <c r="BJ10" s="336">
        <v>0.43888888888888888</v>
      </c>
      <c r="BK10" s="336">
        <v>0.67222222222222217</v>
      </c>
      <c r="BL10" s="336">
        <v>0.72083333333333333</v>
      </c>
      <c r="BM10" s="336"/>
      <c r="BN10" s="336"/>
      <c r="BO10" s="336">
        <v>0.53472222222222221</v>
      </c>
      <c r="BP10" s="336">
        <v>0.75069444444444444</v>
      </c>
      <c r="BQ10" s="336">
        <v>0.64930555555555558</v>
      </c>
      <c r="BR10" s="336"/>
      <c r="BS10" s="336"/>
      <c r="BT10" s="336"/>
      <c r="BU10" s="336">
        <v>0.4680555555555555</v>
      </c>
      <c r="BV10" s="336">
        <v>0.81874999999999998</v>
      </c>
      <c r="BW10" s="336">
        <v>2.9166666666666664E-2</v>
      </c>
      <c r="BX10" s="336">
        <v>0.79027777777777775</v>
      </c>
      <c r="BY10" s="336">
        <v>0.92291666666666661</v>
      </c>
      <c r="BZ10" s="336"/>
      <c r="CA10" s="336">
        <v>0.3979166666666667</v>
      </c>
      <c r="CB10" s="336">
        <v>0.11388888888888889</v>
      </c>
      <c r="CC10" s="336">
        <v>0.3354166666666667</v>
      </c>
      <c r="CD10" s="336">
        <v>0.84722222222222221</v>
      </c>
      <c r="CE10" s="336">
        <v>0.24722222222222223</v>
      </c>
      <c r="CF10" s="336">
        <v>0.99791666666666667</v>
      </c>
      <c r="CG10" s="336">
        <v>0.87430555555555556</v>
      </c>
      <c r="CH10" s="336">
        <v>0.28750000000000003</v>
      </c>
      <c r="CI10" s="336">
        <v>0.96388888888888891</v>
      </c>
      <c r="CJ10" s="336">
        <v>0.3611111111111111</v>
      </c>
      <c r="CK10" s="336">
        <v>7.9166666666666663E-2</v>
      </c>
      <c r="CL10" s="337">
        <v>16</v>
      </c>
      <c r="CM10" s="336">
        <v>0.60486111111111118</v>
      </c>
      <c r="CN10" s="335">
        <v>42540.492361111108</v>
      </c>
      <c r="CP10" s="330">
        <f t="shared" si="43"/>
        <v>29</v>
      </c>
      <c r="CR10" s="18">
        <f>VLOOKUP(CS10,id!$A:$C,3,0)</f>
        <v>1</v>
      </c>
      <c r="CS10" s="18" t="str">
        <f t="shared" si="45"/>
        <v>NowickiJacek1973</v>
      </c>
      <c r="CT10" s="9" t="str">
        <f t="shared" si="46"/>
        <v>Nowicki</v>
      </c>
      <c r="CU10" s="9" t="str">
        <f t="shared" si="46"/>
        <v>Jacek</v>
      </c>
      <c r="CV10" s="9" t="str">
        <f t="shared" si="46"/>
        <v>podrozerowerowe.info</v>
      </c>
      <c r="CW10" s="9">
        <f t="shared" si="46"/>
        <v>1973</v>
      </c>
      <c r="CX10" s="9">
        <f t="shared" si="47"/>
        <v>85.714285714285708</v>
      </c>
      <c r="CY10" s="9"/>
      <c r="CZ10" s="9">
        <f t="shared" si="49"/>
        <v>1.0936383130869602</v>
      </c>
      <c r="DA10" s="9">
        <f t="shared" si="50"/>
        <v>0.87878787878787878</v>
      </c>
      <c r="DB10" s="9">
        <f t="shared" si="51"/>
        <v>0.9375</v>
      </c>
      <c r="DC10" s="9">
        <f t="shared" si="48"/>
        <v>0.97448870925359699</v>
      </c>
    </row>
    <row r="11" spans="1:107" s="355" customFormat="1" ht="18.75" customHeight="1">
      <c r="A11" s="356"/>
      <c r="B11" s="356"/>
      <c r="C11" s="356"/>
      <c r="D11" s="94">
        <f t="shared" ca="1" si="44"/>
        <v>7</v>
      </c>
      <c r="E11" s="368">
        <v>307</v>
      </c>
      <c r="F11" s="368" t="s">
        <v>36</v>
      </c>
      <c r="G11" s="368" t="s">
        <v>88</v>
      </c>
      <c r="H11" s="368" t="s">
        <v>71</v>
      </c>
      <c r="I11" s="368"/>
      <c r="J11" s="365">
        <v>1986</v>
      </c>
      <c r="K11" s="367" t="s">
        <v>298</v>
      </c>
      <c r="L11" s="366">
        <f t="shared" si="0"/>
        <v>1157</v>
      </c>
      <c r="M11" s="365">
        <f t="shared" si="1"/>
        <v>28</v>
      </c>
      <c r="N11" s="365">
        <f t="shared" si="2"/>
        <v>16</v>
      </c>
      <c r="O11" s="364">
        <f t="shared" si="3"/>
        <v>1170</v>
      </c>
      <c r="P11" s="363">
        <f t="shared" si="4"/>
        <v>0</v>
      </c>
      <c r="Q11" s="362">
        <f t="shared" si="5"/>
        <v>1.0090277777781012</v>
      </c>
      <c r="R11" s="361">
        <f t="shared" si="6"/>
        <v>-13</v>
      </c>
      <c r="S11" s="360">
        <f t="shared" si="7"/>
        <v>15</v>
      </c>
      <c r="T11" s="360">
        <f t="shared" si="8"/>
        <v>15</v>
      </c>
      <c r="U11" s="360">
        <f t="shared" si="9"/>
        <v>10</v>
      </c>
      <c r="V11" s="360">
        <f t="shared" si="10"/>
        <v>30</v>
      </c>
      <c r="W11" s="360">
        <f t="shared" si="11"/>
        <v>10</v>
      </c>
      <c r="X11" s="360">
        <f t="shared" si="12"/>
        <v>15</v>
      </c>
      <c r="Y11" s="360">
        <f t="shared" si="13"/>
        <v>15</v>
      </c>
      <c r="Z11" s="360">
        <f t="shared" si="14"/>
        <v>50</v>
      </c>
      <c r="AA11" s="360">
        <f t="shared" si="15"/>
        <v>50</v>
      </c>
      <c r="AB11" s="360">
        <f t="shared" si="16"/>
        <v>60</v>
      </c>
      <c r="AC11" s="360">
        <f t="shared" si="17"/>
        <v>40</v>
      </c>
      <c r="AD11" s="360">
        <f t="shared" si="18"/>
        <v>0</v>
      </c>
      <c r="AE11" s="360">
        <f t="shared" si="19"/>
        <v>30</v>
      </c>
      <c r="AF11" s="360">
        <f t="shared" si="20"/>
        <v>50</v>
      </c>
      <c r="AG11" s="360">
        <f t="shared" si="21"/>
        <v>30</v>
      </c>
      <c r="AH11" s="360">
        <f t="shared" si="22"/>
        <v>30</v>
      </c>
      <c r="AI11" s="360">
        <f t="shared" si="23"/>
        <v>30</v>
      </c>
      <c r="AJ11" s="360">
        <f t="shared" si="24"/>
        <v>50</v>
      </c>
      <c r="AK11" s="360">
        <f t="shared" si="25"/>
        <v>40</v>
      </c>
      <c r="AL11" s="360">
        <f t="shared" si="26"/>
        <v>0</v>
      </c>
      <c r="AM11" s="360">
        <f t="shared" si="27"/>
        <v>50</v>
      </c>
      <c r="AN11" s="360">
        <f t="shared" si="28"/>
        <v>0</v>
      </c>
      <c r="AO11" s="360">
        <f t="shared" si="29"/>
        <v>60</v>
      </c>
      <c r="AP11" s="360">
        <f t="shared" si="30"/>
        <v>50</v>
      </c>
      <c r="AQ11" s="360">
        <f t="shared" si="31"/>
        <v>0</v>
      </c>
      <c r="AR11" s="360">
        <f t="shared" si="32"/>
        <v>30</v>
      </c>
      <c r="AS11" s="360">
        <f t="shared" si="33"/>
        <v>0</v>
      </c>
      <c r="AT11" s="360">
        <f t="shared" si="34"/>
        <v>0</v>
      </c>
      <c r="AU11" s="360">
        <f t="shared" si="35"/>
        <v>30</v>
      </c>
      <c r="AV11" s="360">
        <f t="shared" si="36"/>
        <v>50</v>
      </c>
      <c r="AW11" s="360">
        <f t="shared" si="37"/>
        <v>40</v>
      </c>
      <c r="AX11" s="360">
        <f t="shared" si="38"/>
        <v>40</v>
      </c>
      <c r="AY11" s="360">
        <f t="shared" si="39"/>
        <v>40</v>
      </c>
      <c r="AZ11" s="360">
        <f t="shared" si="40"/>
        <v>0</v>
      </c>
      <c r="BA11" s="360">
        <f t="shared" si="41"/>
        <v>50</v>
      </c>
      <c r="BB11" s="359">
        <f t="shared" si="42"/>
        <v>42539.520833333336</v>
      </c>
      <c r="BC11" s="336">
        <v>0.14976851851851852</v>
      </c>
      <c r="BD11" s="336">
        <v>0.14097222222222222</v>
      </c>
      <c r="BE11" s="336">
        <v>0.12847222222222224</v>
      </c>
      <c r="BF11" s="336">
        <v>0.55138888888888882</v>
      </c>
      <c r="BG11" s="336">
        <v>0.97430555555555554</v>
      </c>
      <c r="BH11" s="336">
        <v>0.11116898148148148</v>
      </c>
      <c r="BI11" s="336">
        <v>0.10694444444444444</v>
      </c>
      <c r="BJ11" s="336">
        <v>0.91041666666666676</v>
      </c>
      <c r="BK11" s="336">
        <v>0.72361111111111109</v>
      </c>
      <c r="BL11" s="336">
        <v>0.6875</v>
      </c>
      <c r="BM11" s="336">
        <v>0.80972222222222223</v>
      </c>
      <c r="BN11" s="336"/>
      <c r="BO11" s="336">
        <v>0.63750000000000007</v>
      </c>
      <c r="BP11" s="358">
        <v>0.5131944444444444</v>
      </c>
      <c r="BQ11" s="336">
        <v>0.66319444444444442</v>
      </c>
      <c r="BR11" s="358">
        <v>0.97444444444444445</v>
      </c>
      <c r="BS11" s="336">
        <v>0.88402777777777775</v>
      </c>
      <c r="BT11" s="336">
        <v>0.8618055555555556</v>
      </c>
      <c r="BU11" s="336">
        <v>0.94513888888888886</v>
      </c>
      <c r="BV11" s="336"/>
      <c r="BW11" s="358">
        <v>0.25998842592592591</v>
      </c>
      <c r="BX11" s="336"/>
      <c r="BY11" s="358">
        <v>0.44283564814814813</v>
      </c>
      <c r="BZ11" s="336">
        <v>0.76041666666666663</v>
      </c>
      <c r="CA11" s="336"/>
      <c r="CB11" s="358">
        <v>0.17707175925925925</v>
      </c>
      <c r="CC11" s="358"/>
      <c r="CD11" s="358"/>
      <c r="CE11" s="358">
        <v>5.4884259259259258E-2</v>
      </c>
      <c r="CF11" s="358">
        <v>0.29878472222222224</v>
      </c>
      <c r="CG11" s="358">
        <v>0.47268518518518521</v>
      </c>
      <c r="CH11" s="358">
        <v>1.9398148148148147E-2</v>
      </c>
      <c r="CI11" s="358">
        <v>0.39791666666666664</v>
      </c>
      <c r="CJ11" s="358"/>
      <c r="CK11" s="358">
        <v>0.20171296296296296</v>
      </c>
      <c r="CL11" s="337">
        <v>16</v>
      </c>
      <c r="CM11" s="336">
        <v>0.61388888888888882</v>
      </c>
      <c r="CN11" s="357">
        <v>42540.529861111114</v>
      </c>
      <c r="CO11" s="356"/>
      <c r="CP11" s="356">
        <f t="shared" si="43"/>
        <v>28</v>
      </c>
      <c r="CQ11" s="356"/>
      <c r="CR11" s="18">
        <f>VLOOKUP(CS11,id!$A:$C,3,0)</f>
        <v>4</v>
      </c>
      <c r="CS11" s="18" t="str">
        <f t="shared" si="45"/>
        <v>MirowskiŁukasz1986</v>
      </c>
      <c r="CT11" s="9" t="str">
        <f t="shared" si="46"/>
        <v>Mirowski</v>
      </c>
      <c r="CU11" s="9" t="str">
        <f t="shared" si="46"/>
        <v>Łukasz</v>
      </c>
      <c r="CV11" s="9">
        <f t="shared" si="46"/>
        <v>0</v>
      </c>
      <c r="CW11" s="9">
        <f t="shared" si="46"/>
        <v>1986</v>
      </c>
      <c r="CX11" s="9">
        <f t="shared" si="47"/>
        <v>82.642857142857139</v>
      </c>
      <c r="CY11" s="9"/>
      <c r="CZ11" s="9">
        <f t="shared" si="49"/>
        <v>0.96283551272652124</v>
      </c>
      <c r="DA11" s="9">
        <f t="shared" si="50"/>
        <v>0.96551724137931039</v>
      </c>
      <c r="DB11" s="9">
        <f t="shared" si="51"/>
        <v>0.96416666666666662</v>
      </c>
      <c r="DC11" s="9">
        <f t="shared" si="48"/>
        <v>0.99300630653791377</v>
      </c>
    </row>
    <row r="12" spans="1:107" ht="16.5" customHeight="1">
      <c r="D12" s="94">
        <f t="shared" ca="1" si="44"/>
        <v>7</v>
      </c>
      <c r="E12" s="347">
        <v>336</v>
      </c>
      <c r="F12" s="347" t="s">
        <v>36</v>
      </c>
      <c r="G12" s="347" t="s">
        <v>315</v>
      </c>
      <c r="H12" s="347" t="s">
        <v>55</v>
      </c>
      <c r="I12" s="347"/>
      <c r="J12" s="344">
        <v>1982</v>
      </c>
      <c r="K12" s="346" t="s">
        <v>289</v>
      </c>
      <c r="L12" s="345">
        <f t="shared" si="0"/>
        <v>1157</v>
      </c>
      <c r="M12" s="344">
        <f t="shared" si="1"/>
        <v>28</v>
      </c>
      <c r="N12" s="344">
        <f t="shared" si="2"/>
        <v>16</v>
      </c>
      <c r="O12" s="343">
        <f t="shared" si="3"/>
        <v>1170</v>
      </c>
      <c r="P12" s="342">
        <f t="shared" si="4"/>
        <v>0</v>
      </c>
      <c r="Q12" s="341">
        <f t="shared" si="5"/>
        <v>1.0090277777781012</v>
      </c>
      <c r="R12" s="340">
        <f t="shared" si="6"/>
        <v>-13</v>
      </c>
      <c r="S12" s="339">
        <f t="shared" si="7"/>
        <v>15</v>
      </c>
      <c r="T12" s="339">
        <f t="shared" si="8"/>
        <v>15</v>
      </c>
      <c r="U12" s="339">
        <f t="shared" si="9"/>
        <v>10</v>
      </c>
      <c r="V12" s="339">
        <f t="shared" si="10"/>
        <v>30</v>
      </c>
      <c r="W12" s="339">
        <f t="shared" si="11"/>
        <v>10</v>
      </c>
      <c r="X12" s="339">
        <f t="shared" si="12"/>
        <v>15</v>
      </c>
      <c r="Y12" s="339">
        <f t="shared" si="13"/>
        <v>15</v>
      </c>
      <c r="Z12" s="339">
        <f t="shared" si="14"/>
        <v>50</v>
      </c>
      <c r="AA12" s="339">
        <f t="shared" si="15"/>
        <v>50</v>
      </c>
      <c r="AB12" s="339">
        <f t="shared" si="16"/>
        <v>60</v>
      </c>
      <c r="AC12" s="339">
        <f t="shared" si="17"/>
        <v>40</v>
      </c>
      <c r="AD12" s="339">
        <f t="shared" si="18"/>
        <v>0</v>
      </c>
      <c r="AE12" s="339">
        <f t="shared" si="19"/>
        <v>30</v>
      </c>
      <c r="AF12" s="339">
        <f t="shared" si="20"/>
        <v>50</v>
      </c>
      <c r="AG12" s="339">
        <f t="shared" si="21"/>
        <v>30</v>
      </c>
      <c r="AH12" s="339">
        <f t="shared" si="22"/>
        <v>30</v>
      </c>
      <c r="AI12" s="339">
        <f t="shared" si="23"/>
        <v>30</v>
      </c>
      <c r="AJ12" s="339">
        <f t="shared" si="24"/>
        <v>50</v>
      </c>
      <c r="AK12" s="339">
        <f t="shared" si="25"/>
        <v>40</v>
      </c>
      <c r="AL12" s="339">
        <f t="shared" si="26"/>
        <v>0</v>
      </c>
      <c r="AM12" s="339">
        <f t="shared" si="27"/>
        <v>50</v>
      </c>
      <c r="AN12" s="339">
        <f t="shared" si="28"/>
        <v>0</v>
      </c>
      <c r="AO12" s="339">
        <f t="shared" si="29"/>
        <v>60</v>
      </c>
      <c r="AP12" s="339">
        <f t="shared" si="30"/>
        <v>50</v>
      </c>
      <c r="AQ12" s="339">
        <f t="shared" si="31"/>
        <v>0</v>
      </c>
      <c r="AR12" s="339">
        <f t="shared" si="32"/>
        <v>30</v>
      </c>
      <c r="AS12" s="339">
        <f t="shared" si="33"/>
        <v>0</v>
      </c>
      <c r="AT12" s="339">
        <f t="shared" si="34"/>
        <v>0</v>
      </c>
      <c r="AU12" s="339">
        <f t="shared" si="35"/>
        <v>30</v>
      </c>
      <c r="AV12" s="339">
        <f t="shared" si="36"/>
        <v>50</v>
      </c>
      <c r="AW12" s="339">
        <f t="shared" si="37"/>
        <v>40</v>
      </c>
      <c r="AX12" s="339">
        <f t="shared" si="38"/>
        <v>40</v>
      </c>
      <c r="AY12" s="339">
        <f t="shared" si="39"/>
        <v>40</v>
      </c>
      <c r="AZ12" s="339">
        <f t="shared" si="40"/>
        <v>0</v>
      </c>
      <c r="BA12" s="339">
        <f t="shared" si="41"/>
        <v>50</v>
      </c>
      <c r="BB12" s="338">
        <f t="shared" si="42"/>
        <v>42539.520833333336</v>
      </c>
      <c r="BC12" s="336">
        <v>0.14976851851851852</v>
      </c>
      <c r="BD12" s="336">
        <v>0.14097222222222222</v>
      </c>
      <c r="BE12" s="336">
        <v>0.12847222222222224</v>
      </c>
      <c r="BF12" s="336">
        <v>0.55138888888888882</v>
      </c>
      <c r="BG12" s="336">
        <v>0.97430555555555554</v>
      </c>
      <c r="BH12" s="336">
        <v>0.11116898148148148</v>
      </c>
      <c r="BI12" s="336">
        <v>0.10694444444444444</v>
      </c>
      <c r="BJ12" s="336">
        <v>0.91041666666666676</v>
      </c>
      <c r="BK12" s="336">
        <v>0.72361111111111109</v>
      </c>
      <c r="BL12" s="336">
        <v>0.6875</v>
      </c>
      <c r="BM12" s="336">
        <v>0.80972222222222223</v>
      </c>
      <c r="BN12" s="336"/>
      <c r="BO12" s="336">
        <v>0.63750000000000007</v>
      </c>
      <c r="BP12" s="336">
        <v>0.51250000000000007</v>
      </c>
      <c r="BQ12" s="336">
        <v>0.66319444444444442</v>
      </c>
      <c r="BR12" s="336">
        <v>0.97444444444444445</v>
      </c>
      <c r="BS12" s="336">
        <v>0.88402777777777775</v>
      </c>
      <c r="BT12" s="336">
        <v>0.86111111111111116</v>
      </c>
      <c r="BU12" s="336">
        <v>0.9458333333333333</v>
      </c>
      <c r="BV12" s="336"/>
      <c r="BW12" s="336">
        <v>0.25972222222222224</v>
      </c>
      <c r="BX12" s="336"/>
      <c r="BY12" s="336">
        <v>0.44305555555555554</v>
      </c>
      <c r="BZ12" s="336">
        <v>0.76041666666666663</v>
      </c>
      <c r="CA12" s="336"/>
      <c r="CB12" s="336">
        <v>0.1763888888888889</v>
      </c>
      <c r="CC12" s="336"/>
      <c r="CD12" s="336"/>
      <c r="CE12" s="336">
        <v>5.347222222222222E-2</v>
      </c>
      <c r="CF12" s="336">
        <v>0.2986111111111111</v>
      </c>
      <c r="CG12" s="336">
        <v>0.47222222222222227</v>
      </c>
      <c r="CH12" s="336">
        <v>1.9444444444444445E-2</v>
      </c>
      <c r="CI12" s="336">
        <v>0.3972222222222222</v>
      </c>
      <c r="CJ12" s="336"/>
      <c r="CK12" s="336">
        <v>0.20138888888888887</v>
      </c>
      <c r="CL12" s="337">
        <v>16</v>
      </c>
      <c r="CM12" s="336">
        <v>0.61388888888888882</v>
      </c>
      <c r="CN12" s="335">
        <v>42540.529861111114</v>
      </c>
      <c r="CO12" s="330"/>
      <c r="CP12" s="330">
        <f t="shared" si="43"/>
        <v>28</v>
      </c>
      <c r="CR12" s="18">
        <f>VLOOKUP(CS12,id!$A:$C,3,0)</f>
        <v>95</v>
      </c>
      <c r="CS12" s="18" t="str">
        <f t="shared" si="45"/>
        <v>ZadwornyTomasz1982</v>
      </c>
      <c r="CT12" s="9" t="str">
        <f t="shared" si="46"/>
        <v>Zadworny</v>
      </c>
      <c r="CU12" s="9" t="str">
        <f t="shared" si="46"/>
        <v>Tomasz</v>
      </c>
      <c r="CV12" s="9">
        <f t="shared" si="46"/>
        <v>0</v>
      </c>
      <c r="CW12" s="9">
        <f t="shared" si="46"/>
        <v>1982</v>
      </c>
      <c r="CX12" s="9">
        <f t="shared" si="47"/>
        <v>82.642857142857139</v>
      </c>
      <c r="CY12" s="9"/>
      <c r="CZ12" s="9">
        <f t="shared" si="49"/>
        <v>1</v>
      </c>
      <c r="DA12" s="9">
        <f t="shared" si="50"/>
        <v>1</v>
      </c>
      <c r="DB12" s="9">
        <f t="shared" si="51"/>
        <v>1</v>
      </c>
      <c r="DC12" s="9">
        <f t="shared" si="48"/>
        <v>1</v>
      </c>
    </row>
    <row r="13" spans="1:107" ht="16.5" customHeight="1">
      <c r="D13" s="94">
        <f t="shared" ca="1" si="44"/>
        <v>9</v>
      </c>
      <c r="E13" s="347">
        <v>306</v>
      </c>
      <c r="F13" s="347" t="s">
        <v>36</v>
      </c>
      <c r="G13" s="347" t="s">
        <v>324</v>
      </c>
      <c r="H13" s="347" t="s">
        <v>284</v>
      </c>
      <c r="I13" s="347" t="s">
        <v>323</v>
      </c>
      <c r="J13" s="344">
        <v>1963</v>
      </c>
      <c r="K13" s="346" t="s">
        <v>322</v>
      </c>
      <c r="L13" s="345">
        <f t="shared" si="0"/>
        <v>1117</v>
      </c>
      <c r="M13" s="344">
        <f t="shared" si="1"/>
        <v>28</v>
      </c>
      <c r="N13" s="344">
        <f t="shared" si="2"/>
        <v>16</v>
      </c>
      <c r="O13" s="343">
        <f t="shared" si="3"/>
        <v>1120</v>
      </c>
      <c r="P13" s="342">
        <f t="shared" si="4"/>
        <v>0</v>
      </c>
      <c r="Q13" s="341">
        <f t="shared" si="5"/>
        <v>1.0020833333328483</v>
      </c>
      <c r="R13" s="340">
        <f t="shared" si="6"/>
        <v>-3</v>
      </c>
      <c r="S13" s="339">
        <f t="shared" si="7"/>
        <v>15</v>
      </c>
      <c r="T13" s="339">
        <f t="shared" si="8"/>
        <v>15</v>
      </c>
      <c r="U13" s="339">
        <f t="shared" si="9"/>
        <v>10</v>
      </c>
      <c r="V13" s="339">
        <f t="shared" si="10"/>
        <v>30</v>
      </c>
      <c r="W13" s="339">
        <f t="shared" si="11"/>
        <v>10</v>
      </c>
      <c r="X13" s="339">
        <f t="shared" si="12"/>
        <v>15</v>
      </c>
      <c r="Y13" s="339">
        <f t="shared" si="13"/>
        <v>15</v>
      </c>
      <c r="Z13" s="339">
        <f t="shared" si="14"/>
        <v>0</v>
      </c>
      <c r="AA13" s="339">
        <f t="shared" si="15"/>
        <v>0</v>
      </c>
      <c r="AB13" s="339">
        <f t="shared" si="16"/>
        <v>60</v>
      </c>
      <c r="AC13" s="339">
        <f t="shared" si="17"/>
        <v>40</v>
      </c>
      <c r="AD13" s="339">
        <f t="shared" si="18"/>
        <v>30</v>
      </c>
      <c r="AE13" s="339">
        <f t="shared" si="19"/>
        <v>0</v>
      </c>
      <c r="AF13" s="339">
        <f t="shared" si="20"/>
        <v>0</v>
      </c>
      <c r="AG13" s="339">
        <f t="shared" si="21"/>
        <v>30</v>
      </c>
      <c r="AH13" s="339">
        <f t="shared" si="22"/>
        <v>30</v>
      </c>
      <c r="AI13" s="339">
        <f t="shared" si="23"/>
        <v>30</v>
      </c>
      <c r="AJ13" s="339">
        <f t="shared" si="24"/>
        <v>50</v>
      </c>
      <c r="AK13" s="339">
        <f t="shared" si="25"/>
        <v>40</v>
      </c>
      <c r="AL13" s="339">
        <f t="shared" si="26"/>
        <v>50</v>
      </c>
      <c r="AM13" s="339">
        <f t="shared" si="27"/>
        <v>50</v>
      </c>
      <c r="AN13" s="339">
        <f t="shared" si="28"/>
        <v>0</v>
      </c>
      <c r="AO13" s="339">
        <f t="shared" si="29"/>
        <v>60</v>
      </c>
      <c r="AP13" s="339">
        <f t="shared" si="30"/>
        <v>0</v>
      </c>
      <c r="AQ13" s="339">
        <f t="shared" si="31"/>
        <v>30</v>
      </c>
      <c r="AR13" s="339">
        <f t="shared" si="32"/>
        <v>30</v>
      </c>
      <c r="AS13" s="339">
        <f t="shared" si="33"/>
        <v>30</v>
      </c>
      <c r="AT13" s="339">
        <f t="shared" si="34"/>
        <v>50</v>
      </c>
      <c r="AU13" s="339">
        <f t="shared" si="35"/>
        <v>30</v>
      </c>
      <c r="AV13" s="339">
        <f t="shared" si="36"/>
        <v>50</v>
      </c>
      <c r="AW13" s="339">
        <f t="shared" si="37"/>
        <v>0</v>
      </c>
      <c r="AX13" s="339">
        <f t="shared" si="38"/>
        <v>40</v>
      </c>
      <c r="AY13" s="339">
        <f t="shared" si="39"/>
        <v>40</v>
      </c>
      <c r="AZ13" s="339">
        <f t="shared" si="40"/>
        <v>30</v>
      </c>
      <c r="BA13" s="339">
        <f t="shared" si="41"/>
        <v>50</v>
      </c>
      <c r="BB13" s="338">
        <f t="shared" si="42"/>
        <v>42539.520833333336</v>
      </c>
      <c r="BC13" s="336">
        <v>0.99444444444444446</v>
      </c>
      <c r="BD13" s="336">
        <v>0.99444444444444446</v>
      </c>
      <c r="BE13" s="336">
        <v>0</v>
      </c>
      <c r="BF13" s="336">
        <v>0.53125</v>
      </c>
      <c r="BG13" s="336">
        <v>2.8472222222222222E-2</v>
      </c>
      <c r="BH13" s="336">
        <v>1.1805555555555555E-2</v>
      </c>
      <c r="BI13" s="336">
        <v>1.5277777777777777E-2</v>
      </c>
      <c r="BJ13" s="336"/>
      <c r="BK13" s="336"/>
      <c r="BL13" s="336">
        <v>0.65138888888888891</v>
      </c>
      <c r="BM13" s="336">
        <v>0.4291666666666667</v>
      </c>
      <c r="BN13" s="336">
        <v>0.48958333333333331</v>
      </c>
      <c r="BO13" s="336"/>
      <c r="BP13" s="336"/>
      <c r="BQ13" s="336">
        <v>0.61875000000000002</v>
      </c>
      <c r="BR13" s="336">
        <v>0.27013888888888887</v>
      </c>
      <c r="BS13" s="336">
        <v>0.35625000000000001</v>
      </c>
      <c r="BT13" s="336">
        <v>0.38958333333333334</v>
      </c>
      <c r="BU13" s="336">
        <v>0.2951388888888889</v>
      </c>
      <c r="BV13" s="336">
        <v>0.69027777777777777</v>
      </c>
      <c r="BW13" s="336">
        <v>0.89583333333333337</v>
      </c>
      <c r="BX13" s="336"/>
      <c r="BY13" s="336">
        <v>0.77500000000000002</v>
      </c>
      <c r="BZ13" s="336"/>
      <c r="CA13" s="336">
        <v>0.21041666666666667</v>
      </c>
      <c r="CB13" s="336">
        <v>0.97083333333333333</v>
      </c>
      <c r="CC13" s="336">
        <v>0.15347222222222223</v>
      </c>
      <c r="CD13" s="336">
        <v>0.72499999999999998</v>
      </c>
      <c r="CE13" s="336">
        <v>6.7361111111111108E-2</v>
      </c>
      <c r="CF13" s="349">
        <v>0.8666666666666667</v>
      </c>
      <c r="CG13" s="336"/>
      <c r="CH13" s="336">
        <v>0.10902777777777778</v>
      </c>
      <c r="CI13" s="336">
        <v>0.8208333333333333</v>
      </c>
      <c r="CJ13" s="336">
        <v>0.17916666666666667</v>
      </c>
      <c r="CK13" s="336">
        <v>0.9458333333333333</v>
      </c>
      <c r="CL13" s="337">
        <v>16</v>
      </c>
      <c r="CM13" s="336">
        <v>0.59236111111111112</v>
      </c>
      <c r="CN13" s="335">
        <v>42540.522916666669</v>
      </c>
      <c r="CP13" s="330">
        <f t="shared" si="43"/>
        <v>28</v>
      </c>
      <c r="CR13" s="18">
        <f>VLOOKUP(CS13,id!$A:$C,3,0)</f>
        <v>92</v>
      </c>
      <c r="CS13" s="18" t="str">
        <f t="shared" si="45"/>
        <v>KrólikowskiRoman1963</v>
      </c>
      <c r="CT13" s="9" t="str">
        <f t="shared" si="46"/>
        <v>Królikowski</v>
      </c>
      <c r="CU13" s="9" t="str">
        <f t="shared" si="46"/>
        <v>Roman</v>
      </c>
      <c r="CV13" s="9" t="str">
        <f t="shared" si="46"/>
        <v>totalnie niezorientowani</v>
      </c>
      <c r="CW13" s="9">
        <f t="shared" si="46"/>
        <v>1963</v>
      </c>
      <c r="CX13" s="9">
        <f t="shared" si="47"/>
        <v>79.785714285714278</v>
      </c>
      <c r="CY13" s="9"/>
      <c r="CZ13" s="9">
        <f t="shared" si="49"/>
        <v>1.0069300069308171</v>
      </c>
      <c r="DA13" s="9">
        <f t="shared" si="50"/>
        <v>1</v>
      </c>
      <c r="DB13" s="9">
        <f t="shared" si="51"/>
        <v>0.96542783059636994</v>
      </c>
      <c r="DC13" s="9">
        <f t="shared" si="48"/>
        <v>1</v>
      </c>
    </row>
    <row r="14" spans="1:107" ht="16.5" customHeight="1">
      <c r="D14" s="94">
        <f t="shared" ca="1" si="44"/>
        <v>10</v>
      </c>
      <c r="E14" s="347">
        <v>304</v>
      </c>
      <c r="F14" s="347" t="s">
        <v>36</v>
      </c>
      <c r="G14" s="347" t="s">
        <v>14</v>
      </c>
      <c r="H14" s="347" t="s">
        <v>26</v>
      </c>
      <c r="I14" s="347"/>
      <c r="J14" s="344">
        <v>1975</v>
      </c>
      <c r="K14" s="346" t="s">
        <v>436</v>
      </c>
      <c r="L14" s="345">
        <f t="shared" si="0"/>
        <v>1117</v>
      </c>
      <c r="M14" s="344">
        <f t="shared" si="1"/>
        <v>25</v>
      </c>
      <c r="N14" s="344">
        <f t="shared" si="2"/>
        <v>16</v>
      </c>
      <c r="O14" s="343">
        <f t="shared" si="3"/>
        <v>1155</v>
      </c>
      <c r="P14" s="342">
        <f t="shared" si="4"/>
        <v>0</v>
      </c>
      <c r="Q14" s="341">
        <f t="shared" si="5"/>
        <v>1.0263888888875954</v>
      </c>
      <c r="R14" s="340">
        <f t="shared" si="6"/>
        <v>-38</v>
      </c>
      <c r="S14" s="339">
        <f t="shared" si="7"/>
        <v>15</v>
      </c>
      <c r="T14" s="339">
        <f t="shared" si="8"/>
        <v>0</v>
      </c>
      <c r="U14" s="339">
        <f t="shared" si="9"/>
        <v>0</v>
      </c>
      <c r="V14" s="339">
        <f t="shared" si="10"/>
        <v>30</v>
      </c>
      <c r="W14" s="339">
        <f t="shared" si="11"/>
        <v>0</v>
      </c>
      <c r="X14" s="339">
        <f t="shared" si="12"/>
        <v>0</v>
      </c>
      <c r="Y14" s="339">
        <f t="shared" si="13"/>
        <v>0</v>
      </c>
      <c r="Z14" s="339">
        <f t="shared" si="14"/>
        <v>50</v>
      </c>
      <c r="AA14" s="339">
        <f t="shared" si="15"/>
        <v>50</v>
      </c>
      <c r="AB14" s="339">
        <f t="shared" si="16"/>
        <v>60</v>
      </c>
      <c r="AC14" s="339">
        <f t="shared" si="17"/>
        <v>0</v>
      </c>
      <c r="AD14" s="339">
        <f t="shared" si="18"/>
        <v>0</v>
      </c>
      <c r="AE14" s="339">
        <f t="shared" si="19"/>
        <v>30</v>
      </c>
      <c r="AF14" s="339">
        <f t="shared" si="20"/>
        <v>50</v>
      </c>
      <c r="AG14" s="339">
        <f t="shared" si="21"/>
        <v>30</v>
      </c>
      <c r="AH14" s="339">
        <f t="shared" si="22"/>
        <v>30</v>
      </c>
      <c r="AI14" s="339">
        <f t="shared" si="23"/>
        <v>30</v>
      </c>
      <c r="AJ14" s="339">
        <f t="shared" si="24"/>
        <v>50</v>
      </c>
      <c r="AK14" s="339">
        <f t="shared" si="25"/>
        <v>40</v>
      </c>
      <c r="AL14" s="339">
        <f t="shared" si="26"/>
        <v>50</v>
      </c>
      <c r="AM14" s="339">
        <f t="shared" si="27"/>
        <v>50</v>
      </c>
      <c r="AN14" s="339">
        <f t="shared" si="28"/>
        <v>0</v>
      </c>
      <c r="AO14" s="339">
        <f t="shared" si="29"/>
        <v>0</v>
      </c>
      <c r="AP14" s="339">
        <f t="shared" si="30"/>
        <v>50</v>
      </c>
      <c r="AQ14" s="339">
        <f t="shared" si="31"/>
        <v>30</v>
      </c>
      <c r="AR14" s="339">
        <f t="shared" si="32"/>
        <v>30</v>
      </c>
      <c r="AS14" s="339">
        <f t="shared" si="33"/>
        <v>30</v>
      </c>
      <c r="AT14" s="339">
        <f t="shared" si="34"/>
        <v>50</v>
      </c>
      <c r="AU14" s="339">
        <f t="shared" si="35"/>
        <v>30</v>
      </c>
      <c r="AV14" s="339">
        <f t="shared" si="36"/>
        <v>50</v>
      </c>
      <c r="AW14" s="339">
        <f t="shared" si="37"/>
        <v>40</v>
      </c>
      <c r="AX14" s="339">
        <f t="shared" si="38"/>
        <v>40</v>
      </c>
      <c r="AY14" s="339">
        <f t="shared" si="39"/>
        <v>0</v>
      </c>
      <c r="AZ14" s="339">
        <f t="shared" si="40"/>
        <v>30</v>
      </c>
      <c r="BA14" s="339">
        <f t="shared" si="41"/>
        <v>50</v>
      </c>
      <c r="BB14" s="338">
        <f t="shared" si="42"/>
        <v>42539.520833333336</v>
      </c>
      <c r="BC14" s="336">
        <v>0.82638888888888884</v>
      </c>
      <c r="BD14" s="336"/>
      <c r="BE14" s="336"/>
      <c r="BF14" s="336">
        <v>0.5541666666666667</v>
      </c>
      <c r="BG14" s="336"/>
      <c r="BH14" s="336"/>
      <c r="BI14" s="336"/>
      <c r="BJ14" s="336">
        <v>0.13055555555555556</v>
      </c>
      <c r="BK14" s="336">
        <v>0.92986111111111114</v>
      </c>
      <c r="BL14" s="349">
        <v>0.64861111111111114</v>
      </c>
      <c r="BM14" s="336"/>
      <c r="BN14" s="349"/>
      <c r="BO14" s="336">
        <v>0.53541666666666665</v>
      </c>
      <c r="BP14" s="349">
        <v>0.61875000000000002</v>
      </c>
      <c r="BQ14" s="336">
        <v>0.90416666666666667</v>
      </c>
      <c r="BR14" s="336">
        <v>0.21111111111111111</v>
      </c>
      <c r="BS14" s="349">
        <v>8.9583333333333334E-2</v>
      </c>
      <c r="BT14" s="336">
        <v>5.347222222222222E-2</v>
      </c>
      <c r="BU14" s="336">
        <v>0.17847222222222223</v>
      </c>
      <c r="BV14" s="336">
        <v>0.68541666666666667</v>
      </c>
      <c r="BW14" s="336">
        <v>0.46527777777777773</v>
      </c>
      <c r="BX14" s="336"/>
      <c r="BY14" s="336"/>
      <c r="BZ14" s="336">
        <v>0.98125000000000007</v>
      </c>
      <c r="CA14" s="336">
        <v>0.26180555555555557</v>
      </c>
      <c r="CB14" s="336">
        <v>0.80486111111111114</v>
      </c>
      <c r="CC14" s="336">
        <v>0.32083333333333336</v>
      </c>
      <c r="CD14" s="336">
        <v>0.72569444444444453</v>
      </c>
      <c r="CE14" s="336">
        <v>0.42083333333333334</v>
      </c>
      <c r="CF14" s="336">
        <v>0.4916666666666667</v>
      </c>
      <c r="CG14" s="336">
        <v>0.75486111111111109</v>
      </c>
      <c r="CH14" s="336">
        <v>0.39097222222222222</v>
      </c>
      <c r="CI14" s="336"/>
      <c r="CJ14" s="336">
        <v>0.29583333333333334</v>
      </c>
      <c r="CK14" s="336">
        <v>0.78333333333333333</v>
      </c>
      <c r="CL14" s="337">
        <v>16</v>
      </c>
      <c r="CM14" s="336">
        <v>0.6020833333333333</v>
      </c>
      <c r="CN14" s="335">
        <v>42540.547222222223</v>
      </c>
      <c r="CP14" s="330">
        <f t="shared" si="43"/>
        <v>25</v>
      </c>
      <c r="CR14" s="18">
        <f>VLOOKUP(CS14,id!$A:$C,3,0)</f>
        <v>2</v>
      </c>
      <c r="CS14" s="18" t="str">
        <f t="shared" si="45"/>
        <v>CecułaKrzysztof1975</v>
      </c>
      <c r="CT14" s="9" t="str">
        <f t="shared" si="46"/>
        <v>Cecuła</v>
      </c>
      <c r="CU14" s="9" t="str">
        <f t="shared" si="46"/>
        <v>Krzysztof</v>
      </c>
      <c r="CV14" s="9">
        <f t="shared" si="46"/>
        <v>0</v>
      </c>
      <c r="CW14" s="9">
        <f t="shared" si="46"/>
        <v>1975</v>
      </c>
      <c r="CX14" s="9">
        <f t="shared" si="47"/>
        <v>77.997652680150722</v>
      </c>
      <c r="CY14" s="9"/>
      <c r="CZ14" s="9">
        <f t="shared" si="49"/>
        <v>0.9763193504743708</v>
      </c>
      <c r="DA14" s="9">
        <f t="shared" si="50"/>
        <v>0.8928571428571429</v>
      </c>
      <c r="DB14" s="9">
        <f t="shared" si="51"/>
        <v>1</v>
      </c>
      <c r="DC14" s="9">
        <f t="shared" si="48"/>
        <v>0.97758920100457491</v>
      </c>
    </row>
    <row r="15" spans="1:107" ht="16.5" customHeight="1">
      <c r="D15" s="94">
        <f t="shared" ca="1" si="44"/>
        <v>11</v>
      </c>
      <c r="E15" s="347">
        <v>315</v>
      </c>
      <c r="F15" s="347" t="s">
        <v>36</v>
      </c>
      <c r="G15" s="347" t="s">
        <v>75</v>
      </c>
      <c r="H15" s="347" t="s">
        <v>19</v>
      </c>
      <c r="I15" s="347" t="s">
        <v>1170</v>
      </c>
      <c r="J15" s="344">
        <v>1963</v>
      </c>
      <c r="K15" s="346" t="s">
        <v>443</v>
      </c>
      <c r="L15" s="345">
        <f t="shared" si="0"/>
        <v>1100</v>
      </c>
      <c r="M15" s="344">
        <f t="shared" si="1"/>
        <v>26</v>
      </c>
      <c r="N15" s="344">
        <f t="shared" si="2"/>
        <v>16</v>
      </c>
      <c r="O15" s="343">
        <f t="shared" si="3"/>
        <v>1100</v>
      </c>
      <c r="P15" s="342">
        <f t="shared" si="4"/>
        <v>0</v>
      </c>
      <c r="Q15" s="341">
        <f t="shared" si="5"/>
        <v>0.97847222221753327</v>
      </c>
      <c r="R15" s="340">
        <f t="shared" si="6"/>
        <v>0</v>
      </c>
      <c r="S15" s="339">
        <f t="shared" si="7"/>
        <v>15</v>
      </c>
      <c r="T15" s="339">
        <f t="shared" si="8"/>
        <v>15</v>
      </c>
      <c r="U15" s="339">
        <f t="shared" si="9"/>
        <v>10</v>
      </c>
      <c r="V15" s="339">
        <f t="shared" si="10"/>
        <v>30</v>
      </c>
      <c r="W15" s="339">
        <f t="shared" si="11"/>
        <v>10</v>
      </c>
      <c r="X15" s="339">
        <f t="shared" si="12"/>
        <v>15</v>
      </c>
      <c r="Y15" s="339">
        <f t="shared" si="13"/>
        <v>15</v>
      </c>
      <c r="Z15" s="339">
        <f t="shared" si="14"/>
        <v>50</v>
      </c>
      <c r="AA15" s="339">
        <f t="shared" si="15"/>
        <v>50</v>
      </c>
      <c r="AB15" s="339">
        <f t="shared" si="16"/>
        <v>60</v>
      </c>
      <c r="AC15" s="339">
        <f t="shared" si="17"/>
        <v>40</v>
      </c>
      <c r="AD15" s="339">
        <f t="shared" si="18"/>
        <v>0</v>
      </c>
      <c r="AE15" s="339">
        <f t="shared" si="19"/>
        <v>0</v>
      </c>
      <c r="AF15" s="339">
        <f t="shared" si="20"/>
        <v>50</v>
      </c>
      <c r="AG15" s="339">
        <f t="shared" si="21"/>
        <v>30</v>
      </c>
      <c r="AH15" s="339">
        <f t="shared" si="22"/>
        <v>30</v>
      </c>
      <c r="AI15" s="339">
        <f t="shared" si="23"/>
        <v>30</v>
      </c>
      <c r="AJ15" s="339">
        <f t="shared" si="24"/>
        <v>50</v>
      </c>
      <c r="AK15" s="339">
        <f t="shared" si="25"/>
        <v>0</v>
      </c>
      <c r="AL15" s="339">
        <f t="shared" si="26"/>
        <v>50</v>
      </c>
      <c r="AM15" s="339">
        <f t="shared" si="27"/>
        <v>0</v>
      </c>
      <c r="AN15" s="339">
        <f t="shared" si="28"/>
        <v>40</v>
      </c>
      <c r="AO15" s="339">
        <f t="shared" si="29"/>
        <v>60</v>
      </c>
      <c r="AP15" s="339">
        <f t="shared" si="30"/>
        <v>50</v>
      </c>
      <c r="AQ15" s="339">
        <f t="shared" si="31"/>
        <v>0</v>
      </c>
      <c r="AR15" s="339">
        <f t="shared" si="32"/>
        <v>30</v>
      </c>
      <c r="AS15" s="339">
        <f t="shared" si="33"/>
        <v>0</v>
      </c>
      <c r="AT15" s="339">
        <f t="shared" si="34"/>
        <v>50</v>
      </c>
      <c r="AU15" s="339">
        <f t="shared" si="35"/>
        <v>30</v>
      </c>
      <c r="AV15" s="339">
        <f t="shared" si="36"/>
        <v>0</v>
      </c>
      <c r="AW15" s="339">
        <f t="shared" si="37"/>
        <v>40</v>
      </c>
      <c r="AX15" s="339">
        <f t="shared" si="38"/>
        <v>40</v>
      </c>
      <c r="AY15" s="339">
        <f t="shared" si="39"/>
        <v>0</v>
      </c>
      <c r="AZ15" s="339">
        <f t="shared" si="40"/>
        <v>0</v>
      </c>
      <c r="BA15" s="339">
        <f t="shared" si="41"/>
        <v>50</v>
      </c>
      <c r="BB15" s="338">
        <f t="shared" si="42"/>
        <v>42539.520833333336</v>
      </c>
      <c r="BC15" s="348">
        <v>1</v>
      </c>
      <c r="BD15" s="336">
        <v>0.33194444444444443</v>
      </c>
      <c r="BE15" s="348">
        <v>1</v>
      </c>
      <c r="BF15" s="336">
        <v>0.33194444444444443</v>
      </c>
      <c r="BG15" s="348">
        <v>1</v>
      </c>
      <c r="BH15" s="348">
        <v>1</v>
      </c>
      <c r="BI15" s="336">
        <v>0.3125</v>
      </c>
      <c r="BJ15" s="336">
        <v>0.11458333333333333</v>
      </c>
      <c r="BK15" s="336">
        <v>0.87291666666666667</v>
      </c>
      <c r="BL15" s="336">
        <v>0.80972222222222223</v>
      </c>
      <c r="BM15" s="336">
        <v>0.98749999999999993</v>
      </c>
      <c r="BN15" s="336"/>
      <c r="BO15" s="336"/>
      <c r="BP15" s="336">
        <v>0.62777777777777777</v>
      </c>
      <c r="BQ15" s="336">
        <v>0.84513888888888899</v>
      </c>
      <c r="BR15" s="336">
        <v>0.17152777777777775</v>
      </c>
      <c r="BS15" s="336">
        <v>7.0833333333333331E-2</v>
      </c>
      <c r="BT15" s="336">
        <v>3.1944444444444449E-2</v>
      </c>
      <c r="BU15" s="336"/>
      <c r="BV15" s="336">
        <v>0.7597222222222223</v>
      </c>
      <c r="BW15" s="336"/>
      <c r="BX15" s="336">
        <v>0.66666666666666663</v>
      </c>
      <c r="BY15" s="336">
        <v>0.42222222222222222</v>
      </c>
      <c r="BZ15" s="336">
        <v>0.93888888888888899</v>
      </c>
      <c r="CA15" s="336"/>
      <c r="CB15" s="348">
        <v>1</v>
      </c>
      <c r="CC15" s="336"/>
      <c r="CD15" s="336">
        <v>0.71805555555555556</v>
      </c>
      <c r="CE15" s="348">
        <v>1</v>
      </c>
      <c r="CF15" s="354"/>
      <c r="CG15" s="336">
        <v>0.45694444444444443</v>
      </c>
      <c r="CH15" s="348">
        <v>1</v>
      </c>
      <c r="CI15" s="336"/>
      <c r="CJ15" s="336"/>
      <c r="CK15" s="336">
        <v>0.3833333333333333</v>
      </c>
      <c r="CL15" s="337">
        <v>16</v>
      </c>
      <c r="CM15" s="336">
        <v>0.6020833333333333</v>
      </c>
      <c r="CN15" s="335">
        <v>42540.499305555553</v>
      </c>
      <c r="CP15" s="330">
        <f t="shared" si="43"/>
        <v>26</v>
      </c>
      <c r="CR15" s="18">
        <f>VLOOKUP(CS15,id!$A:$C,3,0)</f>
        <v>19</v>
      </c>
      <c r="CS15" s="18" t="str">
        <f t="shared" si="45"/>
        <v>SzajdukPiotr1963</v>
      </c>
      <c r="CT15" s="9" t="str">
        <f t="shared" si="46"/>
        <v>Szajduk</v>
      </c>
      <c r="CU15" s="9" t="str">
        <f t="shared" si="46"/>
        <v>Piotr</v>
      </c>
      <c r="CV15" s="9" t="str">
        <f t="shared" si="46"/>
        <v>Wrzaskun</v>
      </c>
      <c r="CW15" s="9">
        <f t="shared" si="46"/>
        <v>1963</v>
      </c>
      <c r="CX15" s="9">
        <f t="shared" si="47"/>
        <v>76.810580078930883</v>
      </c>
      <c r="CY15" s="9"/>
      <c r="CZ15" s="9">
        <f t="shared" si="49"/>
        <v>1.0489709013521789</v>
      </c>
      <c r="DA15" s="9">
        <f t="shared" si="50"/>
        <v>1.04</v>
      </c>
      <c r="DB15" s="9">
        <f t="shared" si="51"/>
        <v>0.98478066248880936</v>
      </c>
      <c r="DC15" s="9">
        <f t="shared" si="48"/>
        <v>1.0078749885178921</v>
      </c>
    </row>
    <row r="16" spans="1:107" ht="18.75" customHeight="1" thickBot="1">
      <c r="A16" s="353">
        <f ca="1">IF(L16=L15,IF(M16=M15,IF(Q16=Q15,A15,CELL("wiersz",#REF!)),CELL("wiersz",#REF!)),CELL("wiersz",#REF!))</f>
        <v>0</v>
      </c>
      <c r="B16" s="352" t="e">
        <v>#REF!</v>
      </c>
      <c r="C16" s="351" t="e">
        <v>#REF!</v>
      </c>
      <c r="D16" s="94">
        <f t="shared" ca="1" si="44"/>
        <v>11</v>
      </c>
      <c r="E16" s="347">
        <v>309</v>
      </c>
      <c r="F16" s="347" t="s">
        <v>36</v>
      </c>
      <c r="G16" s="347" t="s">
        <v>57</v>
      </c>
      <c r="H16" s="347" t="s">
        <v>56</v>
      </c>
      <c r="I16" s="347" t="s">
        <v>158</v>
      </c>
      <c r="J16" s="344">
        <v>1967</v>
      </c>
      <c r="K16" s="346" t="s">
        <v>443</v>
      </c>
      <c r="L16" s="345">
        <f t="shared" si="0"/>
        <v>1100</v>
      </c>
      <c r="M16" s="344">
        <f t="shared" si="1"/>
        <v>26</v>
      </c>
      <c r="N16" s="344">
        <f t="shared" si="2"/>
        <v>16</v>
      </c>
      <c r="O16" s="343">
        <f t="shared" si="3"/>
        <v>1100</v>
      </c>
      <c r="P16" s="342">
        <f t="shared" si="4"/>
        <v>0</v>
      </c>
      <c r="Q16" s="341">
        <f t="shared" si="5"/>
        <v>0.97847222221753327</v>
      </c>
      <c r="R16" s="340">
        <f t="shared" si="6"/>
        <v>0</v>
      </c>
      <c r="S16" s="339">
        <f t="shared" si="7"/>
        <v>15</v>
      </c>
      <c r="T16" s="339">
        <f t="shared" si="8"/>
        <v>15</v>
      </c>
      <c r="U16" s="339">
        <f t="shared" si="9"/>
        <v>10</v>
      </c>
      <c r="V16" s="339">
        <f t="shared" si="10"/>
        <v>30</v>
      </c>
      <c r="W16" s="339">
        <f t="shared" si="11"/>
        <v>10</v>
      </c>
      <c r="X16" s="339">
        <f t="shared" si="12"/>
        <v>15</v>
      </c>
      <c r="Y16" s="339">
        <f t="shared" si="13"/>
        <v>15</v>
      </c>
      <c r="Z16" s="339">
        <f t="shared" si="14"/>
        <v>50</v>
      </c>
      <c r="AA16" s="339">
        <f t="shared" si="15"/>
        <v>50</v>
      </c>
      <c r="AB16" s="339">
        <f t="shared" si="16"/>
        <v>60</v>
      </c>
      <c r="AC16" s="339">
        <f t="shared" si="17"/>
        <v>40</v>
      </c>
      <c r="AD16" s="339">
        <f t="shared" si="18"/>
        <v>0</v>
      </c>
      <c r="AE16" s="339">
        <f t="shared" si="19"/>
        <v>0</v>
      </c>
      <c r="AF16" s="339">
        <f t="shared" si="20"/>
        <v>50</v>
      </c>
      <c r="AG16" s="339">
        <f t="shared" si="21"/>
        <v>30</v>
      </c>
      <c r="AH16" s="339">
        <f t="shared" si="22"/>
        <v>30</v>
      </c>
      <c r="AI16" s="339">
        <f t="shared" si="23"/>
        <v>30</v>
      </c>
      <c r="AJ16" s="339">
        <f t="shared" si="24"/>
        <v>50</v>
      </c>
      <c r="AK16" s="339">
        <f t="shared" si="25"/>
        <v>0</v>
      </c>
      <c r="AL16" s="339">
        <f t="shared" si="26"/>
        <v>50</v>
      </c>
      <c r="AM16" s="339">
        <f t="shared" si="27"/>
        <v>0</v>
      </c>
      <c r="AN16" s="339">
        <f t="shared" si="28"/>
        <v>40</v>
      </c>
      <c r="AO16" s="339">
        <f t="shared" si="29"/>
        <v>60</v>
      </c>
      <c r="AP16" s="339">
        <f t="shared" si="30"/>
        <v>50</v>
      </c>
      <c r="AQ16" s="339">
        <f t="shared" si="31"/>
        <v>0</v>
      </c>
      <c r="AR16" s="339">
        <f t="shared" si="32"/>
        <v>30</v>
      </c>
      <c r="AS16" s="339">
        <f t="shared" si="33"/>
        <v>0</v>
      </c>
      <c r="AT16" s="339">
        <f t="shared" si="34"/>
        <v>50</v>
      </c>
      <c r="AU16" s="339">
        <f t="shared" si="35"/>
        <v>30</v>
      </c>
      <c r="AV16" s="339">
        <f t="shared" si="36"/>
        <v>0</v>
      </c>
      <c r="AW16" s="339">
        <f t="shared" si="37"/>
        <v>40</v>
      </c>
      <c r="AX16" s="339">
        <f t="shared" si="38"/>
        <v>40</v>
      </c>
      <c r="AY16" s="339">
        <f t="shared" si="39"/>
        <v>0</v>
      </c>
      <c r="AZ16" s="339">
        <f t="shared" si="40"/>
        <v>0</v>
      </c>
      <c r="BA16" s="339">
        <f t="shared" si="41"/>
        <v>50</v>
      </c>
      <c r="BB16" s="338">
        <f t="shared" si="42"/>
        <v>42539.520833333336</v>
      </c>
      <c r="BC16" s="348">
        <v>1</v>
      </c>
      <c r="BD16" s="348">
        <v>1</v>
      </c>
      <c r="BE16" s="348">
        <v>1</v>
      </c>
      <c r="BF16" s="348">
        <v>1</v>
      </c>
      <c r="BG16" s="348">
        <v>1</v>
      </c>
      <c r="BH16" s="348">
        <v>1</v>
      </c>
      <c r="BI16" s="348">
        <v>1</v>
      </c>
      <c r="BJ16" s="348">
        <v>1</v>
      </c>
      <c r="BK16" s="348">
        <v>1</v>
      </c>
      <c r="BL16" s="348">
        <v>1</v>
      </c>
      <c r="BM16" s="348">
        <v>1</v>
      </c>
      <c r="BN16" s="348"/>
      <c r="BO16" s="348"/>
      <c r="BP16" s="348">
        <v>1</v>
      </c>
      <c r="BQ16" s="348">
        <v>1</v>
      </c>
      <c r="BR16" s="348">
        <v>1</v>
      </c>
      <c r="BS16" s="348">
        <v>1</v>
      </c>
      <c r="BT16" s="348">
        <v>1</v>
      </c>
      <c r="BU16" s="348"/>
      <c r="BV16" s="348">
        <v>1</v>
      </c>
      <c r="BW16" s="348"/>
      <c r="BX16" s="348">
        <v>1</v>
      </c>
      <c r="BY16" s="348">
        <v>1</v>
      </c>
      <c r="BZ16" s="348">
        <v>1</v>
      </c>
      <c r="CA16" s="348"/>
      <c r="CB16" s="348">
        <v>1</v>
      </c>
      <c r="CC16" s="348"/>
      <c r="CD16" s="348">
        <v>1</v>
      </c>
      <c r="CE16" s="348">
        <v>1</v>
      </c>
      <c r="CF16" s="350"/>
      <c r="CG16" s="348">
        <v>1</v>
      </c>
      <c r="CH16" s="348">
        <v>1</v>
      </c>
      <c r="CI16" s="348"/>
      <c r="CJ16" s="348"/>
      <c r="CK16" s="348">
        <v>1</v>
      </c>
      <c r="CL16" s="337">
        <v>16</v>
      </c>
      <c r="CM16" s="336"/>
      <c r="CN16" s="335">
        <v>42540.499305555553</v>
      </c>
      <c r="CP16" s="330">
        <f t="shared" si="43"/>
        <v>26</v>
      </c>
      <c r="CR16" s="18">
        <f>VLOOKUP(CS16,id!$A:$C,3,0)</f>
        <v>5</v>
      </c>
      <c r="CS16" s="18" t="str">
        <f t="shared" si="45"/>
        <v>StanekRobert1967</v>
      </c>
      <c r="CT16" s="9" t="str">
        <f t="shared" si="46"/>
        <v>Stanek</v>
      </c>
      <c r="CU16" s="9" t="str">
        <f t="shared" si="46"/>
        <v>Robert</v>
      </c>
      <c r="CV16" s="9" t="str">
        <f t="shared" si="46"/>
        <v>RUDY KOT</v>
      </c>
      <c r="CW16" s="9">
        <f t="shared" si="46"/>
        <v>1967</v>
      </c>
      <c r="CX16" s="9">
        <f t="shared" si="47"/>
        <v>76.810580078930883</v>
      </c>
      <c r="CY16" s="9"/>
      <c r="CZ16" s="9">
        <f t="shared" si="49"/>
        <v>1</v>
      </c>
      <c r="DA16" s="9">
        <f t="shared" si="50"/>
        <v>1</v>
      </c>
      <c r="DB16" s="9">
        <f t="shared" si="51"/>
        <v>1</v>
      </c>
      <c r="DC16" s="9">
        <f t="shared" si="48"/>
        <v>1</v>
      </c>
    </row>
    <row r="17" spans="4:107" ht="16.5" customHeight="1">
      <c r="D17" s="94">
        <f t="shared" ca="1" si="44"/>
        <v>13</v>
      </c>
      <c r="E17" s="347">
        <v>316</v>
      </c>
      <c r="F17" s="347" t="s">
        <v>36</v>
      </c>
      <c r="G17" s="347" t="s">
        <v>169</v>
      </c>
      <c r="H17" s="347" t="s">
        <v>182</v>
      </c>
      <c r="I17" s="347" t="s">
        <v>174</v>
      </c>
      <c r="J17" s="344">
        <v>1977</v>
      </c>
      <c r="K17" s="346" t="s">
        <v>321</v>
      </c>
      <c r="L17" s="345">
        <f t="shared" si="0"/>
        <v>1040</v>
      </c>
      <c r="M17" s="344">
        <f t="shared" si="1"/>
        <v>25</v>
      </c>
      <c r="N17" s="344">
        <f t="shared" si="2"/>
        <v>16</v>
      </c>
      <c r="O17" s="343">
        <f t="shared" si="3"/>
        <v>1040</v>
      </c>
      <c r="P17" s="342">
        <f t="shared" si="4"/>
        <v>0</v>
      </c>
      <c r="Q17" s="341">
        <f t="shared" si="5"/>
        <v>0.82638888888322981</v>
      </c>
      <c r="R17" s="340">
        <f t="shared" si="6"/>
        <v>0</v>
      </c>
      <c r="S17" s="339">
        <f t="shared" si="7"/>
        <v>15</v>
      </c>
      <c r="T17" s="339">
        <f t="shared" si="8"/>
        <v>15</v>
      </c>
      <c r="U17" s="339">
        <f t="shared" si="9"/>
        <v>10</v>
      </c>
      <c r="V17" s="339">
        <f t="shared" si="10"/>
        <v>30</v>
      </c>
      <c r="W17" s="339">
        <f t="shared" si="11"/>
        <v>10</v>
      </c>
      <c r="X17" s="339">
        <f t="shared" si="12"/>
        <v>15</v>
      </c>
      <c r="Y17" s="339">
        <f t="shared" si="13"/>
        <v>15</v>
      </c>
      <c r="Z17" s="339">
        <f t="shared" si="14"/>
        <v>0</v>
      </c>
      <c r="AA17" s="339">
        <f t="shared" si="15"/>
        <v>0</v>
      </c>
      <c r="AB17" s="339">
        <f t="shared" si="16"/>
        <v>60</v>
      </c>
      <c r="AC17" s="339">
        <f t="shared" si="17"/>
        <v>0</v>
      </c>
      <c r="AD17" s="339">
        <f t="shared" si="18"/>
        <v>0</v>
      </c>
      <c r="AE17" s="339">
        <f t="shared" si="19"/>
        <v>30</v>
      </c>
      <c r="AF17" s="339">
        <f t="shared" si="20"/>
        <v>50</v>
      </c>
      <c r="AG17" s="339">
        <f t="shared" si="21"/>
        <v>30</v>
      </c>
      <c r="AH17" s="339">
        <f t="shared" si="22"/>
        <v>30</v>
      </c>
      <c r="AI17" s="339">
        <f t="shared" si="23"/>
        <v>0</v>
      </c>
      <c r="AJ17" s="339">
        <f t="shared" si="24"/>
        <v>0</v>
      </c>
      <c r="AK17" s="339">
        <f t="shared" si="25"/>
        <v>40</v>
      </c>
      <c r="AL17" s="339">
        <f t="shared" si="26"/>
        <v>50</v>
      </c>
      <c r="AM17" s="339">
        <f t="shared" si="27"/>
        <v>50</v>
      </c>
      <c r="AN17" s="339">
        <f t="shared" si="28"/>
        <v>40</v>
      </c>
      <c r="AO17" s="339">
        <f t="shared" si="29"/>
        <v>60</v>
      </c>
      <c r="AP17" s="339">
        <f t="shared" si="30"/>
        <v>0</v>
      </c>
      <c r="AQ17" s="339">
        <f t="shared" si="31"/>
        <v>0</v>
      </c>
      <c r="AR17" s="339">
        <f t="shared" si="32"/>
        <v>30</v>
      </c>
      <c r="AS17" s="339">
        <f t="shared" si="33"/>
        <v>0</v>
      </c>
      <c r="AT17" s="339">
        <f t="shared" si="34"/>
        <v>50</v>
      </c>
      <c r="AU17" s="339">
        <f t="shared" si="35"/>
        <v>30</v>
      </c>
      <c r="AV17" s="339">
        <f t="shared" si="36"/>
        <v>50</v>
      </c>
      <c r="AW17" s="339">
        <f t="shared" si="37"/>
        <v>40</v>
      </c>
      <c r="AX17" s="339">
        <f t="shared" si="38"/>
        <v>40</v>
      </c>
      <c r="AY17" s="339">
        <f t="shared" si="39"/>
        <v>40</v>
      </c>
      <c r="AZ17" s="339">
        <f t="shared" si="40"/>
        <v>0</v>
      </c>
      <c r="BA17" s="339">
        <f t="shared" si="41"/>
        <v>50</v>
      </c>
      <c r="BB17" s="338">
        <f t="shared" si="42"/>
        <v>42539.520833333336</v>
      </c>
      <c r="BC17" s="336">
        <v>0.10069444444444443</v>
      </c>
      <c r="BD17" s="336">
        <v>0.1076388888888889</v>
      </c>
      <c r="BE17" s="336">
        <v>0.11805555555555557</v>
      </c>
      <c r="BF17" s="336">
        <v>0.57638888888888895</v>
      </c>
      <c r="BG17" s="336">
        <v>0.15277777777777776</v>
      </c>
      <c r="BH17" s="336">
        <v>0.1423611111111111</v>
      </c>
      <c r="BI17" s="336">
        <v>0.1388888888888889</v>
      </c>
      <c r="BJ17" s="336"/>
      <c r="BK17" s="336"/>
      <c r="BL17" s="336">
        <v>0.70833333333333337</v>
      </c>
      <c r="BM17" s="336"/>
      <c r="BN17" s="336"/>
      <c r="BO17" s="336">
        <v>0.53472222222222221</v>
      </c>
      <c r="BP17" s="336">
        <v>0.67361111111111116</v>
      </c>
      <c r="BQ17" s="336">
        <v>0.55208333333333337</v>
      </c>
      <c r="BR17" s="336">
        <v>0.27083333333333331</v>
      </c>
      <c r="BS17" s="336"/>
      <c r="BT17" s="336"/>
      <c r="BU17" s="336">
        <v>0.30555555555555552</v>
      </c>
      <c r="BV17" s="336">
        <v>0.76736111111111116</v>
      </c>
      <c r="BW17" s="336">
        <v>0</v>
      </c>
      <c r="BX17" s="336">
        <v>0.80902777777777779</v>
      </c>
      <c r="BY17" s="336">
        <v>0.89583333333333337</v>
      </c>
      <c r="BZ17" s="336"/>
      <c r="CA17" s="336"/>
      <c r="CB17" s="336">
        <v>2.7777777777777776E-2</v>
      </c>
      <c r="CC17" s="336"/>
      <c r="CD17" s="336">
        <v>0.79861111111111116</v>
      </c>
      <c r="CE17" s="336">
        <v>0.19444444444444445</v>
      </c>
      <c r="CF17" s="336">
        <v>0.85416666666666663</v>
      </c>
      <c r="CG17" s="336">
        <v>0.95833333333333337</v>
      </c>
      <c r="CH17" s="336">
        <v>0.24027777777777778</v>
      </c>
      <c r="CI17" s="336">
        <v>0.9375</v>
      </c>
      <c r="CJ17" s="336"/>
      <c r="CK17" s="336">
        <v>6.9444444444444434E-2</v>
      </c>
      <c r="CL17" s="337">
        <v>16</v>
      </c>
      <c r="CM17" s="336">
        <v>0.65208333333333335</v>
      </c>
      <c r="CN17" s="335">
        <v>42540.347222222219</v>
      </c>
      <c r="CO17" s="330"/>
      <c r="CP17" s="330">
        <f t="shared" si="43"/>
        <v>25</v>
      </c>
      <c r="CR17" s="18">
        <f>VLOOKUP(CS17,id!$A:$C,3,0)</f>
        <v>61</v>
      </c>
      <c r="CS17" s="18" t="str">
        <f t="shared" si="45"/>
        <v>PiwakowskiWojciech1977</v>
      </c>
      <c r="CT17" s="9" t="str">
        <f t="shared" si="46"/>
        <v>Piwakowski</v>
      </c>
      <c r="CU17" s="9" t="str">
        <f t="shared" si="46"/>
        <v>Wojciech</v>
      </c>
      <c r="CV17" s="9" t="str">
        <f t="shared" si="46"/>
        <v>Harpagan</v>
      </c>
      <c r="CW17" s="9">
        <f t="shared" si="46"/>
        <v>1977</v>
      </c>
      <c r="CX17" s="9">
        <f t="shared" ref="CX17:CX37" si="52">CX16*IF(DB17&lt;1,DB17,IF(DC17&lt;1,DC17,IF(DA17&lt;1,DA17,IF(CZ17&lt;1,CZ17,1))))</f>
        <v>72.620912074625565</v>
      </c>
      <c r="CY17" s="9"/>
      <c r="CZ17" s="9">
        <f t="shared" ref="CZ17:CZ37" si="53">Q16/Q17</f>
        <v>1.1840336134478124</v>
      </c>
      <c r="DA17" s="9">
        <f t="shared" ref="DA17:DA37" si="54">M17/M16</f>
        <v>0.96153846153846156</v>
      </c>
      <c r="DB17" s="9">
        <f t="shared" ref="DB17:DB37" si="55">L17/L16</f>
        <v>0.94545454545454544</v>
      </c>
      <c r="DC17" s="9">
        <f t="shared" ref="DC17:DC37" si="56">DA17^0.2</f>
        <v>0.9921865423712195</v>
      </c>
    </row>
    <row r="18" spans="4:107" ht="16.5" customHeight="1">
      <c r="D18" s="94">
        <f t="shared" ca="1" si="44"/>
        <v>14</v>
      </c>
      <c r="E18" s="347">
        <v>324</v>
      </c>
      <c r="F18" s="347" t="s">
        <v>36</v>
      </c>
      <c r="G18" s="347" t="s">
        <v>54</v>
      </c>
      <c r="H18" s="347" t="s">
        <v>55</v>
      </c>
      <c r="I18" s="347" t="s">
        <v>447</v>
      </c>
      <c r="J18" s="344">
        <v>1960</v>
      </c>
      <c r="K18" s="346" t="s">
        <v>448</v>
      </c>
      <c r="L18" s="345">
        <f t="shared" si="0"/>
        <v>1000</v>
      </c>
      <c r="M18" s="344">
        <f t="shared" si="1"/>
        <v>23</v>
      </c>
      <c r="N18" s="344">
        <f t="shared" si="2"/>
        <v>16</v>
      </c>
      <c r="O18" s="343">
        <f t="shared" si="3"/>
        <v>1000</v>
      </c>
      <c r="P18" s="342">
        <f t="shared" si="4"/>
        <v>0</v>
      </c>
      <c r="Q18" s="341">
        <f t="shared" si="5"/>
        <v>0.96736111110658385</v>
      </c>
      <c r="R18" s="340">
        <f t="shared" si="6"/>
        <v>0</v>
      </c>
      <c r="S18" s="339">
        <f t="shared" si="7"/>
        <v>15</v>
      </c>
      <c r="T18" s="339">
        <f t="shared" si="8"/>
        <v>15</v>
      </c>
      <c r="U18" s="339">
        <f t="shared" si="9"/>
        <v>0</v>
      </c>
      <c r="V18" s="339">
        <f t="shared" si="10"/>
        <v>30</v>
      </c>
      <c r="W18" s="339">
        <f t="shared" si="11"/>
        <v>0</v>
      </c>
      <c r="X18" s="339">
        <f t="shared" si="12"/>
        <v>0</v>
      </c>
      <c r="Y18" s="339">
        <f t="shared" si="13"/>
        <v>0</v>
      </c>
      <c r="Z18" s="339">
        <f t="shared" si="14"/>
        <v>50</v>
      </c>
      <c r="AA18" s="339">
        <f t="shared" si="15"/>
        <v>50</v>
      </c>
      <c r="AB18" s="339">
        <f t="shared" si="16"/>
        <v>60</v>
      </c>
      <c r="AC18" s="339">
        <f t="shared" si="17"/>
        <v>40</v>
      </c>
      <c r="AD18" s="339">
        <f t="shared" si="18"/>
        <v>30</v>
      </c>
      <c r="AE18" s="339">
        <f t="shared" si="19"/>
        <v>30</v>
      </c>
      <c r="AF18" s="339">
        <f t="shared" si="20"/>
        <v>50</v>
      </c>
      <c r="AG18" s="339">
        <f t="shared" si="21"/>
        <v>30</v>
      </c>
      <c r="AH18" s="339">
        <f t="shared" si="22"/>
        <v>30</v>
      </c>
      <c r="AI18" s="339">
        <f t="shared" si="23"/>
        <v>30</v>
      </c>
      <c r="AJ18" s="339">
        <f t="shared" si="24"/>
        <v>50</v>
      </c>
      <c r="AK18" s="339">
        <f t="shared" si="25"/>
        <v>40</v>
      </c>
      <c r="AL18" s="339">
        <f t="shared" si="26"/>
        <v>0</v>
      </c>
      <c r="AM18" s="339">
        <f t="shared" si="27"/>
        <v>0</v>
      </c>
      <c r="AN18" s="339">
        <f t="shared" si="28"/>
        <v>0</v>
      </c>
      <c r="AO18" s="339">
        <f t="shared" si="29"/>
        <v>0</v>
      </c>
      <c r="AP18" s="339">
        <f t="shared" si="30"/>
        <v>50</v>
      </c>
      <c r="AQ18" s="339">
        <f t="shared" si="31"/>
        <v>30</v>
      </c>
      <c r="AR18" s="339">
        <f t="shared" si="32"/>
        <v>30</v>
      </c>
      <c r="AS18" s="339">
        <f t="shared" si="33"/>
        <v>30</v>
      </c>
      <c r="AT18" s="339">
        <f t="shared" si="34"/>
        <v>0</v>
      </c>
      <c r="AU18" s="339">
        <f t="shared" si="35"/>
        <v>30</v>
      </c>
      <c r="AV18" s="339">
        <f t="shared" si="36"/>
        <v>0</v>
      </c>
      <c r="AW18" s="339">
        <f t="shared" si="37"/>
        <v>0</v>
      </c>
      <c r="AX18" s="339">
        <f t="shared" si="38"/>
        <v>40</v>
      </c>
      <c r="AY18" s="339">
        <f t="shared" si="39"/>
        <v>0</v>
      </c>
      <c r="AZ18" s="339">
        <f t="shared" si="40"/>
        <v>30</v>
      </c>
      <c r="BA18" s="339">
        <f t="shared" si="41"/>
        <v>50</v>
      </c>
      <c r="BB18" s="338">
        <f t="shared" si="42"/>
        <v>42539.520833333336</v>
      </c>
      <c r="BC18" s="336">
        <v>0.4513888888888889</v>
      </c>
      <c r="BD18" s="336">
        <v>0.45833333333333331</v>
      </c>
      <c r="BE18" s="336"/>
      <c r="BF18" s="336">
        <v>0.53333333333333333</v>
      </c>
      <c r="BG18" s="336"/>
      <c r="BH18" s="336"/>
      <c r="BI18" s="336"/>
      <c r="BJ18" s="336">
        <v>0.91666666666666663</v>
      </c>
      <c r="BK18" s="336">
        <v>0.74444444444444446</v>
      </c>
      <c r="BL18" s="336">
        <v>0.68680555555555556</v>
      </c>
      <c r="BM18" s="336">
        <v>0.82847222222222217</v>
      </c>
      <c r="BN18" s="336">
        <v>0.9902777777777777</v>
      </c>
      <c r="BO18" s="336">
        <v>3.4027777777777775E-2</v>
      </c>
      <c r="BP18" s="336">
        <v>0.62638888888888888</v>
      </c>
      <c r="BQ18" s="336">
        <v>0.71805555555555556</v>
      </c>
      <c r="BR18" s="336">
        <v>0.10972222222222222</v>
      </c>
      <c r="BS18" s="336">
        <v>0.8833333333333333</v>
      </c>
      <c r="BT18" s="336">
        <v>0.8618055555555556</v>
      </c>
      <c r="BU18" s="336">
        <v>6.7361111111111108E-2</v>
      </c>
      <c r="BV18" s="336"/>
      <c r="BW18" s="336"/>
      <c r="BX18" s="336"/>
      <c r="BY18" s="336"/>
      <c r="BZ18" s="336">
        <v>0.79305555555555562</v>
      </c>
      <c r="CA18" s="336">
        <v>0.17361111111111113</v>
      </c>
      <c r="CB18" s="336">
        <v>0.39305555555555555</v>
      </c>
      <c r="CC18" s="336">
        <v>0.27083333333333331</v>
      </c>
      <c r="CD18" s="336"/>
      <c r="CE18" s="336">
        <v>0.35138888888888892</v>
      </c>
      <c r="CF18" s="349"/>
      <c r="CG18" s="336"/>
      <c r="CH18" s="336">
        <v>0.31527777777777777</v>
      </c>
      <c r="CI18" s="336"/>
      <c r="CJ18" s="336">
        <v>0.21597222222222223</v>
      </c>
      <c r="CK18" s="336">
        <v>0.4152777777777778</v>
      </c>
      <c r="CL18" s="337">
        <v>16</v>
      </c>
      <c r="CM18" s="336">
        <v>0.6020833333333333</v>
      </c>
      <c r="CN18" s="335">
        <v>42540.488194444442</v>
      </c>
      <c r="CP18" s="330">
        <f t="shared" si="43"/>
        <v>23</v>
      </c>
      <c r="CR18" s="18">
        <f>VLOOKUP(CS18,id!$A:$C,3,0)</f>
        <v>14</v>
      </c>
      <c r="CS18" s="18" t="str">
        <f t="shared" si="45"/>
        <v>KoniecznyTomasz1960</v>
      </c>
      <c r="CT18" s="9" t="str">
        <f t="shared" si="46"/>
        <v>Konieczny</v>
      </c>
      <c r="CU18" s="9" t="str">
        <f t="shared" si="46"/>
        <v>Tomasz</v>
      </c>
      <c r="CV18" s="9" t="str">
        <f t="shared" si="46"/>
        <v>Grupa Rowerowa Lipka</v>
      </c>
      <c r="CW18" s="9">
        <f t="shared" si="46"/>
        <v>1960</v>
      </c>
      <c r="CX18" s="9">
        <f t="shared" si="52"/>
        <v>69.827800071755348</v>
      </c>
      <c r="CY18" s="9"/>
      <c r="CZ18" s="9">
        <f t="shared" si="53"/>
        <v>0.85427135678206756</v>
      </c>
      <c r="DA18" s="9">
        <f t="shared" si="54"/>
        <v>0.92</v>
      </c>
      <c r="DB18" s="9">
        <f t="shared" si="55"/>
        <v>0.96153846153846156</v>
      </c>
      <c r="DC18" s="9">
        <f t="shared" si="56"/>
        <v>0.9834619583314298</v>
      </c>
    </row>
    <row r="19" spans="4:107" ht="16.5" customHeight="1">
      <c r="D19" s="94">
        <f t="shared" ca="1" si="44"/>
        <v>15</v>
      </c>
      <c r="E19" s="347">
        <v>331</v>
      </c>
      <c r="F19" s="347" t="s">
        <v>36</v>
      </c>
      <c r="G19" s="347" t="s">
        <v>183</v>
      </c>
      <c r="H19" s="347" t="s">
        <v>182</v>
      </c>
      <c r="I19" s="347"/>
      <c r="J19" s="344">
        <v>1970</v>
      </c>
      <c r="K19" s="346" t="s">
        <v>307</v>
      </c>
      <c r="L19" s="345">
        <f t="shared" si="0"/>
        <v>990</v>
      </c>
      <c r="M19" s="344">
        <f t="shared" si="1"/>
        <v>26</v>
      </c>
      <c r="N19" s="344">
        <f t="shared" si="2"/>
        <v>16</v>
      </c>
      <c r="O19" s="343">
        <f t="shared" si="3"/>
        <v>990</v>
      </c>
      <c r="P19" s="342">
        <f t="shared" si="4"/>
        <v>0</v>
      </c>
      <c r="Q19" s="341">
        <f t="shared" si="5"/>
        <v>0.96527777777373558</v>
      </c>
      <c r="R19" s="340">
        <f t="shared" si="6"/>
        <v>0</v>
      </c>
      <c r="S19" s="339">
        <f t="shared" si="7"/>
        <v>15</v>
      </c>
      <c r="T19" s="339">
        <f t="shared" si="8"/>
        <v>15</v>
      </c>
      <c r="U19" s="339">
        <f t="shared" si="9"/>
        <v>10</v>
      </c>
      <c r="V19" s="339">
        <f t="shared" si="10"/>
        <v>30</v>
      </c>
      <c r="W19" s="339">
        <f t="shared" si="11"/>
        <v>10</v>
      </c>
      <c r="X19" s="339">
        <f t="shared" si="12"/>
        <v>15</v>
      </c>
      <c r="Y19" s="339">
        <f t="shared" si="13"/>
        <v>15</v>
      </c>
      <c r="Z19" s="339">
        <f t="shared" si="14"/>
        <v>50</v>
      </c>
      <c r="AA19" s="339">
        <f t="shared" si="15"/>
        <v>50</v>
      </c>
      <c r="AB19" s="339">
        <f t="shared" si="16"/>
        <v>0</v>
      </c>
      <c r="AC19" s="339">
        <f t="shared" si="17"/>
        <v>40</v>
      </c>
      <c r="AD19" s="339">
        <f t="shared" si="18"/>
        <v>30</v>
      </c>
      <c r="AE19" s="339">
        <f t="shared" si="19"/>
        <v>30</v>
      </c>
      <c r="AF19" s="339">
        <f t="shared" si="20"/>
        <v>0</v>
      </c>
      <c r="AG19" s="339">
        <f t="shared" si="21"/>
        <v>30</v>
      </c>
      <c r="AH19" s="339">
        <f t="shared" si="22"/>
        <v>30</v>
      </c>
      <c r="AI19" s="339">
        <f t="shared" si="23"/>
        <v>30</v>
      </c>
      <c r="AJ19" s="339">
        <f t="shared" si="24"/>
        <v>50</v>
      </c>
      <c r="AK19" s="339">
        <f t="shared" si="25"/>
        <v>40</v>
      </c>
      <c r="AL19" s="339">
        <f t="shared" si="26"/>
        <v>0</v>
      </c>
      <c r="AM19" s="339">
        <f t="shared" si="27"/>
        <v>50</v>
      </c>
      <c r="AN19" s="339">
        <f t="shared" si="28"/>
        <v>0</v>
      </c>
      <c r="AO19" s="339">
        <f t="shared" si="29"/>
        <v>0</v>
      </c>
      <c r="AP19" s="339">
        <f t="shared" si="30"/>
        <v>50</v>
      </c>
      <c r="AQ19" s="339">
        <f t="shared" si="31"/>
        <v>30</v>
      </c>
      <c r="AR19" s="339">
        <f t="shared" si="32"/>
        <v>30</v>
      </c>
      <c r="AS19" s="339">
        <f t="shared" si="33"/>
        <v>30</v>
      </c>
      <c r="AT19" s="339">
        <f t="shared" si="34"/>
        <v>0</v>
      </c>
      <c r="AU19" s="339">
        <f t="shared" si="35"/>
        <v>30</v>
      </c>
      <c r="AV19" s="339">
        <f t="shared" si="36"/>
        <v>0</v>
      </c>
      <c r="AW19" s="339">
        <f t="shared" si="37"/>
        <v>0</v>
      </c>
      <c r="AX19" s="339">
        <f t="shared" si="38"/>
        <v>40</v>
      </c>
      <c r="AY19" s="339">
        <f t="shared" si="39"/>
        <v>0</v>
      </c>
      <c r="AZ19" s="339">
        <f t="shared" si="40"/>
        <v>30</v>
      </c>
      <c r="BA19" s="339">
        <f t="shared" si="41"/>
        <v>50</v>
      </c>
      <c r="BB19" s="338">
        <f t="shared" si="42"/>
        <v>42539.520833333336</v>
      </c>
      <c r="BC19" s="336">
        <v>0.40208333333333335</v>
      </c>
      <c r="BD19" s="336">
        <v>0.40763888888888888</v>
      </c>
      <c r="BE19" s="336">
        <v>0.42222222222222222</v>
      </c>
      <c r="BF19" s="336">
        <v>0.55625000000000002</v>
      </c>
      <c r="BG19" s="336">
        <v>0.44861111111111113</v>
      </c>
      <c r="BH19" s="336">
        <v>0.44791666666666669</v>
      </c>
      <c r="BI19" s="336">
        <v>0.44861111111111113</v>
      </c>
      <c r="BJ19" s="336">
        <v>2.6388888888888889E-2</v>
      </c>
      <c r="BK19" s="336">
        <v>0.66527777777777775</v>
      </c>
      <c r="BL19" s="336"/>
      <c r="BM19" s="336">
        <v>0.86805555555555547</v>
      </c>
      <c r="BN19" s="336">
        <v>0.91249999999999998</v>
      </c>
      <c r="BO19" s="336">
        <v>0.53541666666666665</v>
      </c>
      <c r="BP19" s="336"/>
      <c r="BQ19" s="336">
        <v>0.63958333333333328</v>
      </c>
      <c r="BR19" s="336">
        <v>0.99583333333333324</v>
      </c>
      <c r="BS19" s="336">
        <v>0.82847222222222217</v>
      </c>
      <c r="BT19" s="336">
        <v>0.80069444444444438</v>
      </c>
      <c r="BU19" s="336">
        <v>0.96250000000000002</v>
      </c>
      <c r="BV19" s="336"/>
      <c r="BW19" s="336">
        <v>0.29583333333333334</v>
      </c>
      <c r="BX19" s="336"/>
      <c r="BY19" s="336"/>
      <c r="BZ19" s="336">
        <v>0.71250000000000002</v>
      </c>
      <c r="CA19" s="336">
        <v>7.4305555555555555E-2</v>
      </c>
      <c r="CB19" s="336">
        <v>0.36458333333333331</v>
      </c>
      <c r="CC19" s="336">
        <v>0.16111111111111112</v>
      </c>
      <c r="CD19" s="336"/>
      <c r="CE19" s="336">
        <v>0.24652777777777779</v>
      </c>
      <c r="CF19" s="336"/>
      <c r="CG19" s="336"/>
      <c r="CH19" s="336">
        <v>0.21041666666666667</v>
      </c>
      <c r="CI19" s="336"/>
      <c r="CJ19" s="336">
        <v>0.12361111111111112</v>
      </c>
      <c r="CK19" s="336">
        <v>0.37013888888888885</v>
      </c>
      <c r="CL19" s="337">
        <v>16</v>
      </c>
      <c r="CM19" s="336">
        <v>0.61875000000000002</v>
      </c>
      <c r="CN19" s="335">
        <v>42540.486111111109</v>
      </c>
      <c r="CP19" s="330">
        <f t="shared" si="43"/>
        <v>26</v>
      </c>
      <c r="CR19" s="18">
        <f>VLOOKUP(CS19,id!$A:$C,3,0)</f>
        <v>64</v>
      </c>
      <c r="CS19" s="18" t="str">
        <f t="shared" si="45"/>
        <v>HołdakowskiWojciech1970</v>
      </c>
      <c r="CT19" s="9" t="str">
        <f t="shared" si="46"/>
        <v>Hołdakowski</v>
      </c>
      <c r="CU19" s="9" t="str">
        <f t="shared" si="46"/>
        <v>Wojciech</v>
      </c>
      <c r="CV19" s="9">
        <f t="shared" si="46"/>
        <v>0</v>
      </c>
      <c r="CW19" s="9">
        <f t="shared" si="46"/>
        <v>1970</v>
      </c>
      <c r="CX19" s="9">
        <f t="shared" si="52"/>
        <v>69.129522071037798</v>
      </c>
      <c r="CY19" s="9"/>
      <c r="CZ19" s="9">
        <f t="shared" si="53"/>
        <v>1.0021582733808014</v>
      </c>
      <c r="DA19" s="9">
        <f t="shared" si="54"/>
        <v>1.1304347826086956</v>
      </c>
      <c r="DB19" s="9">
        <f t="shared" si="55"/>
        <v>0.99</v>
      </c>
      <c r="DC19" s="9">
        <f t="shared" si="56"/>
        <v>1.0248235633108598</v>
      </c>
    </row>
    <row r="20" spans="4:107" ht="16.5" customHeight="1">
      <c r="D20" s="94">
        <f t="shared" ca="1" si="44"/>
        <v>15</v>
      </c>
      <c r="E20" s="347">
        <v>119</v>
      </c>
      <c r="F20" s="347" t="s">
        <v>36</v>
      </c>
      <c r="G20" s="347" t="s">
        <v>1267</v>
      </c>
      <c r="H20" s="347" t="s">
        <v>19</v>
      </c>
      <c r="I20" s="347"/>
      <c r="J20" s="344">
        <v>1971</v>
      </c>
      <c r="K20" s="346" t="s">
        <v>1266</v>
      </c>
      <c r="L20" s="345">
        <f t="shared" si="0"/>
        <v>990</v>
      </c>
      <c r="M20" s="344">
        <f t="shared" si="1"/>
        <v>26</v>
      </c>
      <c r="N20" s="344">
        <f t="shared" si="2"/>
        <v>16</v>
      </c>
      <c r="O20" s="343">
        <f t="shared" si="3"/>
        <v>990</v>
      </c>
      <c r="P20" s="342">
        <f t="shared" si="4"/>
        <v>0</v>
      </c>
      <c r="Q20" s="341">
        <f t="shared" si="5"/>
        <v>0.96527777777373558</v>
      </c>
      <c r="R20" s="340">
        <f t="shared" si="6"/>
        <v>0</v>
      </c>
      <c r="S20" s="339">
        <f t="shared" si="7"/>
        <v>15</v>
      </c>
      <c r="T20" s="339">
        <f t="shared" si="8"/>
        <v>15</v>
      </c>
      <c r="U20" s="339">
        <f t="shared" si="9"/>
        <v>10</v>
      </c>
      <c r="V20" s="339">
        <f t="shared" si="10"/>
        <v>30</v>
      </c>
      <c r="W20" s="339">
        <f t="shared" si="11"/>
        <v>10</v>
      </c>
      <c r="X20" s="339">
        <f t="shared" si="12"/>
        <v>15</v>
      </c>
      <c r="Y20" s="339">
        <f t="shared" si="13"/>
        <v>15</v>
      </c>
      <c r="Z20" s="339">
        <f t="shared" si="14"/>
        <v>50</v>
      </c>
      <c r="AA20" s="339">
        <f t="shared" si="15"/>
        <v>50</v>
      </c>
      <c r="AB20" s="339">
        <f t="shared" si="16"/>
        <v>0</v>
      </c>
      <c r="AC20" s="339">
        <f t="shared" si="17"/>
        <v>40</v>
      </c>
      <c r="AD20" s="339">
        <f t="shared" si="18"/>
        <v>30</v>
      </c>
      <c r="AE20" s="339">
        <f t="shared" si="19"/>
        <v>30</v>
      </c>
      <c r="AF20" s="339">
        <f t="shared" si="20"/>
        <v>0</v>
      </c>
      <c r="AG20" s="339">
        <f t="shared" si="21"/>
        <v>30</v>
      </c>
      <c r="AH20" s="339">
        <f t="shared" si="22"/>
        <v>30</v>
      </c>
      <c r="AI20" s="339">
        <f t="shared" si="23"/>
        <v>30</v>
      </c>
      <c r="AJ20" s="339">
        <f t="shared" si="24"/>
        <v>50</v>
      </c>
      <c r="AK20" s="339">
        <f t="shared" si="25"/>
        <v>40</v>
      </c>
      <c r="AL20" s="339">
        <f t="shared" si="26"/>
        <v>0</v>
      </c>
      <c r="AM20" s="339">
        <f t="shared" si="27"/>
        <v>50</v>
      </c>
      <c r="AN20" s="339">
        <f t="shared" si="28"/>
        <v>0</v>
      </c>
      <c r="AO20" s="339">
        <f t="shared" si="29"/>
        <v>0</v>
      </c>
      <c r="AP20" s="339">
        <f t="shared" si="30"/>
        <v>50</v>
      </c>
      <c r="AQ20" s="339">
        <f t="shared" si="31"/>
        <v>30</v>
      </c>
      <c r="AR20" s="339">
        <f t="shared" si="32"/>
        <v>30</v>
      </c>
      <c r="AS20" s="339">
        <f t="shared" si="33"/>
        <v>30</v>
      </c>
      <c r="AT20" s="339">
        <f t="shared" si="34"/>
        <v>0</v>
      </c>
      <c r="AU20" s="339">
        <f t="shared" si="35"/>
        <v>30</v>
      </c>
      <c r="AV20" s="339">
        <f t="shared" si="36"/>
        <v>0</v>
      </c>
      <c r="AW20" s="339">
        <f t="shared" si="37"/>
        <v>0</v>
      </c>
      <c r="AX20" s="339">
        <f t="shared" si="38"/>
        <v>40</v>
      </c>
      <c r="AY20" s="339">
        <f t="shared" si="39"/>
        <v>0</v>
      </c>
      <c r="AZ20" s="339">
        <f t="shared" si="40"/>
        <v>30</v>
      </c>
      <c r="BA20" s="339">
        <f t="shared" si="41"/>
        <v>50</v>
      </c>
      <c r="BB20" s="338">
        <f t="shared" si="42"/>
        <v>42539.520833333336</v>
      </c>
      <c r="BC20" s="336">
        <v>0.40138888888888885</v>
      </c>
      <c r="BD20" s="336">
        <v>0.4069444444444445</v>
      </c>
      <c r="BE20" s="336">
        <v>0.42222222222222222</v>
      </c>
      <c r="BF20" s="336">
        <v>0.53333333333333333</v>
      </c>
      <c r="BG20" s="336">
        <v>0.43402777777777773</v>
      </c>
      <c r="BH20" s="336">
        <v>0.44305555555555554</v>
      </c>
      <c r="BI20" s="336">
        <v>0.44791666666666669</v>
      </c>
      <c r="BJ20" s="336">
        <v>2.4305555555555556E-2</v>
      </c>
      <c r="BK20" s="336">
        <v>0.66527777777777775</v>
      </c>
      <c r="BL20" s="336"/>
      <c r="BM20" s="336">
        <v>0.86736111111111114</v>
      </c>
      <c r="BN20" s="336">
        <v>0.90972222222222221</v>
      </c>
      <c r="BO20" s="336">
        <v>0.61458333333333337</v>
      </c>
      <c r="BP20" s="336"/>
      <c r="BQ20" s="336">
        <v>0.63958333333333328</v>
      </c>
      <c r="BR20" s="336">
        <v>0.99444444444444446</v>
      </c>
      <c r="BS20" s="336">
        <v>0.82777777777777783</v>
      </c>
      <c r="BT20" s="336">
        <v>0.79861111111111116</v>
      </c>
      <c r="BU20" s="336">
        <v>0.95763888888888893</v>
      </c>
      <c r="BV20" s="336"/>
      <c r="BW20" s="336">
        <v>0.2951388888888889</v>
      </c>
      <c r="BX20" s="336"/>
      <c r="BY20" s="336"/>
      <c r="BZ20" s="336">
        <v>0.70763888888888893</v>
      </c>
      <c r="CA20" s="336">
        <v>7.2916666666666671E-2</v>
      </c>
      <c r="CB20" s="336">
        <v>0.33263888888888887</v>
      </c>
      <c r="CC20" s="336">
        <v>0.16111111111111112</v>
      </c>
      <c r="CD20" s="336"/>
      <c r="CE20" s="336">
        <v>0.24652777777777779</v>
      </c>
      <c r="CF20" s="336"/>
      <c r="CG20" s="336"/>
      <c r="CH20" s="336">
        <v>0.21041666666666667</v>
      </c>
      <c r="CI20" s="336"/>
      <c r="CJ20" s="336">
        <v>0.12222222222222223</v>
      </c>
      <c r="CK20" s="336">
        <v>0.36874999999999997</v>
      </c>
      <c r="CL20" s="337">
        <v>16</v>
      </c>
      <c r="CM20" s="336"/>
      <c r="CN20" s="335">
        <v>42540.486111111109</v>
      </c>
      <c r="CO20" s="330"/>
      <c r="CP20" s="330">
        <f t="shared" si="43"/>
        <v>26</v>
      </c>
      <c r="CR20" s="18">
        <f>VLOOKUP(CS20,id!$A:$C,3,0)</f>
        <v>441</v>
      </c>
      <c r="CS20" s="18" t="str">
        <f t="shared" si="45"/>
        <v>SzaciłowskiPiotr1971</v>
      </c>
      <c r="CT20" s="9" t="str">
        <f t="shared" si="46"/>
        <v>Szaciłowski</v>
      </c>
      <c r="CU20" s="9" t="str">
        <f t="shared" si="46"/>
        <v>Piotr</v>
      </c>
      <c r="CV20" s="9">
        <f t="shared" si="46"/>
        <v>0</v>
      </c>
      <c r="CW20" s="9">
        <f t="shared" si="46"/>
        <v>1971</v>
      </c>
      <c r="CX20" s="9">
        <f t="shared" si="52"/>
        <v>69.129522071037798</v>
      </c>
      <c r="CY20" s="9"/>
      <c r="CZ20" s="9">
        <f t="shared" si="53"/>
        <v>1</v>
      </c>
      <c r="DA20" s="9">
        <f t="shared" si="54"/>
        <v>1</v>
      </c>
      <c r="DB20" s="9">
        <f t="shared" si="55"/>
        <v>1</v>
      </c>
      <c r="DC20" s="9">
        <f t="shared" si="56"/>
        <v>1</v>
      </c>
    </row>
    <row r="21" spans="4:107" ht="16.5" customHeight="1">
      <c r="D21" s="94">
        <f t="shared" ca="1" si="44"/>
        <v>17</v>
      </c>
      <c r="E21" s="347">
        <v>314</v>
      </c>
      <c r="F21" s="347" t="s">
        <v>36</v>
      </c>
      <c r="G21" s="347" t="s">
        <v>629</v>
      </c>
      <c r="H21" s="347" t="s">
        <v>52</v>
      </c>
      <c r="I21" s="347"/>
      <c r="J21" s="344">
        <v>1975</v>
      </c>
      <c r="K21" s="346" t="s">
        <v>519</v>
      </c>
      <c r="L21" s="345">
        <f t="shared" si="0"/>
        <v>960</v>
      </c>
      <c r="M21" s="344">
        <f t="shared" si="1"/>
        <v>21</v>
      </c>
      <c r="N21" s="344">
        <f t="shared" si="2"/>
        <v>16</v>
      </c>
      <c r="O21" s="343">
        <f t="shared" si="3"/>
        <v>960</v>
      </c>
      <c r="P21" s="342">
        <f>COUNTIF(BD21:CK21,"jest")*$BH$1</f>
        <v>0</v>
      </c>
      <c r="Q21" s="341">
        <f t="shared" si="5"/>
        <v>0.98958333332848269</v>
      </c>
      <c r="R21" s="340">
        <f t="shared" si="6"/>
        <v>0</v>
      </c>
      <c r="S21" s="339">
        <f t="shared" si="7"/>
        <v>15</v>
      </c>
      <c r="T21" s="339">
        <f t="shared" si="8"/>
        <v>15</v>
      </c>
      <c r="U21" s="339">
        <f t="shared" si="9"/>
        <v>0</v>
      </c>
      <c r="V21" s="339">
        <f t="shared" si="10"/>
        <v>30</v>
      </c>
      <c r="W21" s="339">
        <f t="shared" si="11"/>
        <v>0</v>
      </c>
      <c r="X21" s="339">
        <f t="shared" si="12"/>
        <v>0</v>
      </c>
      <c r="Y21" s="339">
        <f t="shared" si="13"/>
        <v>0</v>
      </c>
      <c r="Z21" s="339">
        <f t="shared" si="14"/>
        <v>50</v>
      </c>
      <c r="AA21" s="339">
        <f t="shared" si="15"/>
        <v>50</v>
      </c>
      <c r="AB21" s="339">
        <f t="shared" si="16"/>
        <v>0</v>
      </c>
      <c r="AC21" s="339">
        <f t="shared" si="17"/>
        <v>40</v>
      </c>
      <c r="AD21" s="339">
        <f t="shared" si="18"/>
        <v>0</v>
      </c>
      <c r="AE21" s="339">
        <f t="shared" si="19"/>
        <v>30</v>
      </c>
      <c r="AF21" s="339">
        <f t="shared" si="20"/>
        <v>50</v>
      </c>
      <c r="AG21" s="339">
        <f t="shared" si="21"/>
        <v>30</v>
      </c>
      <c r="AH21" s="339">
        <f t="shared" si="22"/>
        <v>30</v>
      </c>
      <c r="AI21" s="339">
        <f t="shared" si="23"/>
        <v>30</v>
      </c>
      <c r="AJ21" s="339">
        <f t="shared" si="24"/>
        <v>50</v>
      </c>
      <c r="AK21" s="339">
        <f t="shared" si="25"/>
        <v>40</v>
      </c>
      <c r="AL21" s="339">
        <f t="shared" si="26"/>
        <v>0</v>
      </c>
      <c r="AM21" s="339">
        <f t="shared" si="27"/>
        <v>0</v>
      </c>
      <c r="AN21" s="339">
        <f t="shared" si="28"/>
        <v>0</v>
      </c>
      <c r="AO21" s="339">
        <f t="shared" si="29"/>
        <v>60</v>
      </c>
      <c r="AP21" s="339">
        <f t="shared" si="30"/>
        <v>0</v>
      </c>
      <c r="AQ21" s="339">
        <f t="shared" si="31"/>
        <v>0</v>
      </c>
      <c r="AR21" s="339">
        <f t="shared" si="32"/>
        <v>30</v>
      </c>
      <c r="AS21" s="339">
        <f t="shared" si="33"/>
        <v>0</v>
      </c>
      <c r="AT21" s="339">
        <f t="shared" si="34"/>
        <v>0</v>
      </c>
      <c r="AU21" s="339">
        <f t="shared" si="35"/>
        <v>30</v>
      </c>
      <c r="AV21" s="339">
        <f t="shared" si="36"/>
        <v>50</v>
      </c>
      <c r="AW21" s="339">
        <f t="shared" si="37"/>
        <v>40</v>
      </c>
      <c r="AX21" s="339">
        <f t="shared" si="38"/>
        <v>40</v>
      </c>
      <c r="AY21" s="339">
        <f t="shared" si="39"/>
        <v>40</v>
      </c>
      <c r="AZ21" s="339">
        <f t="shared" si="40"/>
        <v>0</v>
      </c>
      <c r="BA21" s="339">
        <f t="shared" si="41"/>
        <v>50</v>
      </c>
      <c r="BB21" s="338">
        <f t="shared" si="42"/>
        <v>42539.520833333336</v>
      </c>
      <c r="BC21" s="336">
        <v>0.10972222222222222</v>
      </c>
      <c r="BD21" s="336">
        <v>0.11458333333333333</v>
      </c>
      <c r="BE21" s="336"/>
      <c r="BF21" s="336">
        <v>0.55625000000000002</v>
      </c>
      <c r="BG21" s="336"/>
      <c r="BH21" s="336"/>
      <c r="BI21" s="336"/>
      <c r="BJ21" s="336">
        <v>0.91041666666666676</v>
      </c>
      <c r="BK21" s="336">
        <v>0.7729166666666667</v>
      </c>
      <c r="BL21" s="336"/>
      <c r="BM21" s="336">
        <v>0.81041666666666667</v>
      </c>
      <c r="BN21" s="336"/>
      <c r="BO21" s="336">
        <v>0.53541666666666665</v>
      </c>
      <c r="BP21" s="336">
        <v>0.63402777777777775</v>
      </c>
      <c r="BQ21" s="336">
        <v>0.74652777777777779</v>
      </c>
      <c r="BR21" s="336">
        <v>0.97569444444444453</v>
      </c>
      <c r="BS21" s="336">
        <v>0.88402777777777775</v>
      </c>
      <c r="BT21" s="336">
        <v>0.8618055555555556</v>
      </c>
      <c r="BU21" s="336">
        <v>0.9458333333333333</v>
      </c>
      <c r="BV21" s="336"/>
      <c r="BW21" s="336"/>
      <c r="BX21" s="336"/>
      <c r="BY21" s="336">
        <v>0.32291666666666669</v>
      </c>
      <c r="BZ21" s="336"/>
      <c r="CA21" s="336"/>
      <c r="CB21" s="336">
        <v>0.16527777777777777</v>
      </c>
      <c r="CC21" s="336"/>
      <c r="CD21" s="336"/>
      <c r="CE21" s="336">
        <v>5.2083333333333336E-2</v>
      </c>
      <c r="CF21" s="336">
        <v>0.24583333333333335</v>
      </c>
      <c r="CG21" s="336">
        <v>0.35347222222222219</v>
      </c>
      <c r="CH21" s="336">
        <v>1.9444444444444445E-2</v>
      </c>
      <c r="CI21" s="336">
        <v>0.28402777777777777</v>
      </c>
      <c r="CJ21" s="336"/>
      <c r="CK21" s="336">
        <v>0.38055555555555554</v>
      </c>
      <c r="CL21" s="337">
        <v>16</v>
      </c>
      <c r="CM21" s="336">
        <v>0.6020833333333333</v>
      </c>
      <c r="CN21" s="335">
        <v>42540.510416666664</v>
      </c>
      <c r="CP21" s="330">
        <f t="shared" si="43"/>
        <v>21</v>
      </c>
      <c r="CR21" s="18">
        <f>VLOOKUP(CS21,id!$A:$C,3,0)</f>
        <v>159</v>
      </c>
      <c r="CS21" s="18" t="str">
        <f t="shared" si="45"/>
        <v>JędrusikRafał1975</v>
      </c>
      <c r="CT21" s="9" t="str">
        <f t="shared" ref="CT21:CW37" si="57">G21</f>
        <v>Jędrusik</v>
      </c>
      <c r="CU21" s="9" t="str">
        <f t="shared" si="57"/>
        <v>Rafał</v>
      </c>
      <c r="CV21" s="9">
        <f t="shared" si="57"/>
        <v>0</v>
      </c>
      <c r="CW21" s="9">
        <f t="shared" si="57"/>
        <v>1975</v>
      </c>
      <c r="CX21" s="9">
        <f t="shared" si="52"/>
        <v>67.034688068885146</v>
      </c>
      <c r="CY21" s="9"/>
      <c r="CZ21" s="9">
        <f t="shared" si="53"/>
        <v>0.97543859649192466</v>
      </c>
      <c r="DA21" s="9">
        <f t="shared" si="54"/>
        <v>0.80769230769230771</v>
      </c>
      <c r="DB21" s="9">
        <f t="shared" si="55"/>
        <v>0.96969696969696972</v>
      </c>
      <c r="DC21" s="9">
        <f t="shared" si="56"/>
        <v>0.95818460613616663</v>
      </c>
    </row>
    <row r="22" spans="4:107" ht="16.5" customHeight="1">
      <c r="D22" s="94">
        <f t="shared" ca="1" si="44"/>
        <v>18</v>
      </c>
      <c r="E22" s="347">
        <v>302</v>
      </c>
      <c r="F22" s="347" t="s">
        <v>36</v>
      </c>
      <c r="G22" s="347" t="s">
        <v>468</v>
      </c>
      <c r="H22" s="347" t="s">
        <v>71</v>
      </c>
      <c r="I22" s="347" t="s">
        <v>469</v>
      </c>
      <c r="J22" s="344">
        <v>1984</v>
      </c>
      <c r="K22" s="346" t="s">
        <v>470</v>
      </c>
      <c r="L22" s="345">
        <f t="shared" si="0"/>
        <v>950</v>
      </c>
      <c r="M22" s="344">
        <f t="shared" si="1"/>
        <v>22</v>
      </c>
      <c r="N22" s="344">
        <f t="shared" si="2"/>
        <v>16</v>
      </c>
      <c r="O22" s="343">
        <f t="shared" si="3"/>
        <v>950</v>
      </c>
      <c r="P22" s="342">
        <f t="shared" ref="P22:P37" si="58">COUNTIF(BC22:CK22,"jest")*$BH$1</f>
        <v>0</v>
      </c>
      <c r="Q22" s="341">
        <f t="shared" si="5"/>
        <v>0.97361111110512866</v>
      </c>
      <c r="R22" s="340">
        <f t="shared" si="6"/>
        <v>0</v>
      </c>
      <c r="S22" s="339">
        <f t="shared" si="7"/>
        <v>15</v>
      </c>
      <c r="T22" s="339">
        <f t="shared" si="8"/>
        <v>15</v>
      </c>
      <c r="U22" s="339">
        <f t="shared" si="9"/>
        <v>10</v>
      </c>
      <c r="V22" s="339">
        <f t="shared" si="10"/>
        <v>30</v>
      </c>
      <c r="W22" s="339">
        <f t="shared" si="11"/>
        <v>10</v>
      </c>
      <c r="X22" s="339">
        <f t="shared" si="12"/>
        <v>15</v>
      </c>
      <c r="Y22" s="339">
        <f t="shared" si="13"/>
        <v>15</v>
      </c>
      <c r="Z22" s="339">
        <f t="shared" si="14"/>
        <v>0</v>
      </c>
      <c r="AA22" s="339">
        <f t="shared" si="15"/>
        <v>50</v>
      </c>
      <c r="AB22" s="339">
        <f t="shared" si="16"/>
        <v>60</v>
      </c>
      <c r="AC22" s="339">
        <f t="shared" si="17"/>
        <v>0</v>
      </c>
      <c r="AD22" s="339">
        <f t="shared" si="18"/>
        <v>0</v>
      </c>
      <c r="AE22" s="339">
        <f t="shared" si="19"/>
        <v>30</v>
      </c>
      <c r="AF22" s="339">
        <f t="shared" si="20"/>
        <v>50</v>
      </c>
      <c r="AG22" s="339">
        <f t="shared" si="21"/>
        <v>30</v>
      </c>
      <c r="AH22" s="339">
        <f t="shared" si="22"/>
        <v>0</v>
      </c>
      <c r="AI22" s="339">
        <f t="shared" si="23"/>
        <v>0</v>
      </c>
      <c r="AJ22" s="339">
        <f t="shared" si="24"/>
        <v>0</v>
      </c>
      <c r="AK22" s="339">
        <f t="shared" si="25"/>
        <v>0</v>
      </c>
      <c r="AL22" s="339">
        <f t="shared" si="26"/>
        <v>50</v>
      </c>
      <c r="AM22" s="339">
        <f t="shared" si="27"/>
        <v>50</v>
      </c>
      <c r="AN22" s="339">
        <f t="shared" si="28"/>
        <v>40</v>
      </c>
      <c r="AO22" s="339">
        <f t="shared" si="29"/>
        <v>60</v>
      </c>
      <c r="AP22" s="339">
        <f t="shared" si="30"/>
        <v>0</v>
      </c>
      <c r="AQ22" s="339">
        <f t="shared" si="31"/>
        <v>0</v>
      </c>
      <c r="AR22" s="339">
        <f t="shared" si="32"/>
        <v>30</v>
      </c>
      <c r="AS22" s="339">
        <f t="shared" si="33"/>
        <v>0</v>
      </c>
      <c r="AT22" s="339">
        <f t="shared" si="34"/>
        <v>50</v>
      </c>
      <c r="AU22" s="339">
        <f t="shared" si="35"/>
        <v>0</v>
      </c>
      <c r="AV22" s="339">
        <f t="shared" si="36"/>
        <v>50</v>
      </c>
      <c r="AW22" s="339">
        <f t="shared" si="37"/>
        <v>40</v>
      </c>
      <c r="AX22" s="339">
        <f t="shared" si="38"/>
        <v>0</v>
      </c>
      <c r="AY22" s="339">
        <f t="shared" si="39"/>
        <v>40</v>
      </c>
      <c r="AZ22" s="339">
        <f t="shared" si="40"/>
        <v>0</v>
      </c>
      <c r="BA22" s="339">
        <f t="shared" si="41"/>
        <v>50</v>
      </c>
      <c r="BB22" s="338">
        <f t="shared" si="42"/>
        <v>42539.520833333336</v>
      </c>
      <c r="BC22" s="348">
        <v>1</v>
      </c>
      <c r="BD22" s="336">
        <v>0.3520833333333333</v>
      </c>
      <c r="BE22" s="336">
        <v>0.36736111111111108</v>
      </c>
      <c r="BF22" s="336">
        <v>0.6069444444444444</v>
      </c>
      <c r="BG22" s="348">
        <v>1</v>
      </c>
      <c r="BH22" s="348">
        <v>1</v>
      </c>
      <c r="BI22" s="336">
        <v>0.40069444444444446</v>
      </c>
      <c r="BJ22" s="336"/>
      <c r="BK22" s="336">
        <v>0.68125000000000002</v>
      </c>
      <c r="BL22" s="336">
        <v>0.7270833333333333</v>
      </c>
      <c r="BM22" s="336"/>
      <c r="BN22" s="336"/>
      <c r="BO22" s="336">
        <v>0.47222222222222227</v>
      </c>
      <c r="BP22" s="336">
        <v>0.92847222222222225</v>
      </c>
      <c r="BQ22" s="336">
        <v>0.6333333333333333</v>
      </c>
      <c r="BR22" s="336"/>
      <c r="BS22" s="336"/>
      <c r="BT22" s="336"/>
      <c r="BU22" s="336"/>
      <c r="BV22" s="336">
        <v>0.7715277777777777</v>
      </c>
      <c r="BW22" s="336">
        <v>0.20625000000000002</v>
      </c>
      <c r="BX22" s="336">
        <v>0.88680555555555562</v>
      </c>
      <c r="BY22" s="336">
        <v>5.1388888888888894E-2</v>
      </c>
      <c r="BZ22" s="336"/>
      <c r="CA22" s="336"/>
      <c r="CB22" s="336">
        <v>0.26250000000000001</v>
      </c>
      <c r="CC22" s="336"/>
      <c r="CD22" s="336">
        <v>0.83333333333333337</v>
      </c>
      <c r="CE22" s="336"/>
      <c r="CF22" s="336">
        <v>0.16319444444444445</v>
      </c>
      <c r="CG22" s="336">
        <v>0.98888888888888893</v>
      </c>
      <c r="CH22" s="336"/>
      <c r="CI22" s="336">
        <v>0.10555555555555556</v>
      </c>
      <c r="CJ22" s="336"/>
      <c r="CK22" s="336">
        <v>0.30972222222222223</v>
      </c>
      <c r="CL22" s="337">
        <v>16</v>
      </c>
      <c r="CM22" s="336">
        <v>0.60416666666666663</v>
      </c>
      <c r="CN22" s="335">
        <v>42540.494444444441</v>
      </c>
      <c r="CP22" s="330">
        <f t="shared" si="43"/>
        <v>22</v>
      </c>
      <c r="CR22" s="18">
        <f>VLOOKUP(CS22,id!$A:$C,3,0)</f>
        <v>149</v>
      </c>
      <c r="CS22" s="18" t="str">
        <f t="shared" si="45"/>
        <v>WarmowskiŁukasz1984</v>
      </c>
      <c r="CT22" s="9" t="str">
        <f t="shared" si="57"/>
        <v>Warmowski</v>
      </c>
      <c r="CU22" s="9" t="str">
        <f t="shared" si="57"/>
        <v>Łukasz</v>
      </c>
      <c r="CV22" s="9" t="str">
        <f t="shared" si="57"/>
        <v>WARMA Team</v>
      </c>
      <c r="CW22" s="9">
        <f t="shared" si="57"/>
        <v>1984</v>
      </c>
      <c r="CX22" s="9">
        <f t="shared" si="52"/>
        <v>66.336410068167595</v>
      </c>
      <c r="CY22" s="9"/>
      <c r="CZ22" s="9">
        <f t="shared" si="53"/>
        <v>1.0164051355219481</v>
      </c>
      <c r="DA22" s="9">
        <f t="shared" si="54"/>
        <v>1.0476190476190477</v>
      </c>
      <c r="DB22" s="9">
        <f t="shared" si="55"/>
        <v>0.98958333333333337</v>
      </c>
      <c r="DC22" s="9">
        <f t="shared" si="56"/>
        <v>1.0093474199095689</v>
      </c>
    </row>
    <row r="23" spans="4:107" ht="16.5" customHeight="1">
      <c r="D23" s="94">
        <f t="shared" ca="1" si="44"/>
        <v>19</v>
      </c>
      <c r="E23" s="347">
        <v>334</v>
      </c>
      <c r="F23" s="347" t="s">
        <v>36</v>
      </c>
      <c r="G23" s="347" t="s">
        <v>587</v>
      </c>
      <c r="H23" s="347" t="s">
        <v>256</v>
      </c>
      <c r="I23" s="347"/>
      <c r="J23" s="344">
        <v>1955</v>
      </c>
      <c r="K23" s="346" t="s">
        <v>443</v>
      </c>
      <c r="L23" s="345">
        <f t="shared" si="0"/>
        <v>920</v>
      </c>
      <c r="M23" s="344">
        <f t="shared" si="1"/>
        <v>21</v>
      </c>
      <c r="N23" s="344">
        <f t="shared" si="2"/>
        <v>16</v>
      </c>
      <c r="O23" s="343">
        <f t="shared" si="3"/>
        <v>920</v>
      </c>
      <c r="P23" s="342">
        <f t="shared" si="58"/>
        <v>0</v>
      </c>
      <c r="Q23" s="341">
        <f t="shared" si="5"/>
        <v>0.93194444444088731</v>
      </c>
      <c r="R23" s="340">
        <f t="shared" si="6"/>
        <v>0</v>
      </c>
      <c r="S23" s="339">
        <f t="shared" si="7"/>
        <v>15</v>
      </c>
      <c r="T23" s="339">
        <f t="shared" si="8"/>
        <v>15</v>
      </c>
      <c r="U23" s="339">
        <f t="shared" si="9"/>
        <v>10</v>
      </c>
      <c r="V23" s="339">
        <f t="shared" si="10"/>
        <v>30</v>
      </c>
      <c r="W23" s="339">
        <f t="shared" si="11"/>
        <v>10</v>
      </c>
      <c r="X23" s="339">
        <f t="shared" si="12"/>
        <v>15</v>
      </c>
      <c r="Y23" s="339">
        <f t="shared" si="13"/>
        <v>15</v>
      </c>
      <c r="Z23" s="339">
        <f t="shared" si="14"/>
        <v>0</v>
      </c>
      <c r="AA23" s="339">
        <f t="shared" si="15"/>
        <v>50</v>
      </c>
      <c r="AB23" s="339">
        <f t="shared" si="16"/>
        <v>60</v>
      </c>
      <c r="AC23" s="339">
        <f t="shared" si="17"/>
        <v>0</v>
      </c>
      <c r="AD23" s="339">
        <f t="shared" si="18"/>
        <v>0</v>
      </c>
      <c r="AE23" s="339">
        <f t="shared" si="19"/>
        <v>0</v>
      </c>
      <c r="AF23" s="339">
        <f t="shared" si="20"/>
        <v>50</v>
      </c>
      <c r="AG23" s="339">
        <f t="shared" si="21"/>
        <v>30</v>
      </c>
      <c r="AH23" s="339">
        <f t="shared" si="22"/>
        <v>0</v>
      </c>
      <c r="AI23" s="339">
        <f t="shared" si="23"/>
        <v>0</v>
      </c>
      <c r="AJ23" s="339">
        <f t="shared" si="24"/>
        <v>0</v>
      </c>
      <c r="AK23" s="339">
        <f t="shared" si="25"/>
        <v>0</v>
      </c>
      <c r="AL23" s="339">
        <f t="shared" si="26"/>
        <v>50</v>
      </c>
      <c r="AM23" s="339">
        <f t="shared" si="27"/>
        <v>50</v>
      </c>
      <c r="AN23" s="339">
        <f t="shared" si="28"/>
        <v>40</v>
      </c>
      <c r="AO23" s="339">
        <f t="shared" si="29"/>
        <v>60</v>
      </c>
      <c r="AP23" s="339">
        <f t="shared" si="30"/>
        <v>0</v>
      </c>
      <c r="AQ23" s="339">
        <f t="shared" si="31"/>
        <v>0</v>
      </c>
      <c r="AR23" s="339">
        <f t="shared" si="32"/>
        <v>30</v>
      </c>
      <c r="AS23" s="339">
        <f t="shared" si="33"/>
        <v>0</v>
      </c>
      <c r="AT23" s="339">
        <f t="shared" si="34"/>
        <v>50</v>
      </c>
      <c r="AU23" s="339">
        <f t="shared" si="35"/>
        <v>0</v>
      </c>
      <c r="AV23" s="339">
        <f t="shared" si="36"/>
        <v>50</v>
      </c>
      <c r="AW23" s="339">
        <f t="shared" si="37"/>
        <v>40</v>
      </c>
      <c r="AX23" s="339">
        <f t="shared" si="38"/>
        <v>0</v>
      </c>
      <c r="AY23" s="339">
        <f t="shared" si="39"/>
        <v>40</v>
      </c>
      <c r="AZ23" s="339">
        <f t="shared" si="40"/>
        <v>0</v>
      </c>
      <c r="BA23" s="339">
        <f t="shared" si="41"/>
        <v>50</v>
      </c>
      <c r="BB23" s="338">
        <f t="shared" si="42"/>
        <v>42539.520833333336</v>
      </c>
      <c r="BC23" s="336">
        <v>0.35555555555555557</v>
      </c>
      <c r="BD23" s="336">
        <v>0.3527777777777778</v>
      </c>
      <c r="BE23" s="336">
        <v>0.3666666666666667</v>
      </c>
      <c r="BF23" s="336">
        <v>0.53125</v>
      </c>
      <c r="BG23" s="336">
        <v>0.37777777777777777</v>
      </c>
      <c r="BH23" s="336">
        <v>0.42499999999999999</v>
      </c>
      <c r="BI23" s="336">
        <v>0.39930555555555558</v>
      </c>
      <c r="BJ23" s="336"/>
      <c r="BK23" s="336">
        <v>0.68194444444444446</v>
      </c>
      <c r="BL23" s="336">
        <v>0.7270833333333333</v>
      </c>
      <c r="BM23" s="336"/>
      <c r="BN23" s="336"/>
      <c r="BO23" s="336"/>
      <c r="BP23" s="336">
        <v>0.9291666666666667</v>
      </c>
      <c r="BQ23" s="336">
        <v>0.6333333333333333</v>
      </c>
      <c r="BR23" s="336"/>
      <c r="BS23" s="336"/>
      <c r="BT23" s="336"/>
      <c r="BU23" s="336"/>
      <c r="BV23" s="336">
        <v>0.7729166666666667</v>
      </c>
      <c r="BW23" s="336">
        <v>0.22222222222222221</v>
      </c>
      <c r="BX23" s="336">
        <v>0.88611111111111107</v>
      </c>
      <c r="BY23" s="336">
        <v>5.2083333333333336E-2</v>
      </c>
      <c r="BZ23" s="336"/>
      <c r="CA23" s="336"/>
      <c r="CB23" s="336">
        <v>0.26319444444444445</v>
      </c>
      <c r="CC23" s="336"/>
      <c r="CD23" s="336">
        <v>0.83611111111111114</v>
      </c>
      <c r="CE23" s="336"/>
      <c r="CF23" s="336">
        <v>0.16666666666666666</v>
      </c>
      <c r="CG23" s="336">
        <v>0.98819444444444438</v>
      </c>
      <c r="CH23" s="336"/>
      <c r="CI23" s="336">
        <v>0.10833333333333334</v>
      </c>
      <c r="CJ23" s="336"/>
      <c r="CK23" s="336">
        <v>0.30972222222222223</v>
      </c>
      <c r="CL23" s="337">
        <v>16</v>
      </c>
      <c r="CM23" s="336">
        <v>0.60555555555555551</v>
      </c>
      <c r="CN23" s="335">
        <v>42540.452777777777</v>
      </c>
      <c r="CP23" s="330">
        <f t="shared" si="43"/>
        <v>21</v>
      </c>
      <c r="CR23" s="18">
        <f>VLOOKUP(CS23,id!$A:$C,3,0)</f>
        <v>178</v>
      </c>
      <c r="CS23" s="18" t="str">
        <f t="shared" si="45"/>
        <v>ŚcibiszJerzy1955</v>
      </c>
      <c r="CT23" s="9" t="str">
        <f t="shared" si="57"/>
        <v>Ścibisz</v>
      </c>
      <c r="CU23" s="9" t="str">
        <f t="shared" si="57"/>
        <v>Jerzy</v>
      </c>
      <c r="CV23" s="9">
        <f t="shared" si="57"/>
        <v>0</v>
      </c>
      <c r="CW23" s="9">
        <f t="shared" si="57"/>
        <v>1955</v>
      </c>
      <c r="CX23" s="9">
        <f t="shared" si="52"/>
        <v>64.241576066014929</v>
      </c>
      <c r="CY23" s="9"/>
      <c r="CZ23" s="9">
        <f t="shared" si="53"/>
        <v>1.0447093889692523</v>
      </c>
      <c r="DA23" s="9">
        <f t="shared" si="54"/>
        <v>0.95454545454545459</v>
      </c>
      <c r="DB23" s="9">
        <f t="shared" si="55"/>
        <v>0.96842105263157896</v>
      </c>
      <c r="DC23" s="9">
        <f t="shared" si="56"/>
        <v>0.99073914518907036</v>
      </c>
    </row>
    <row r="24" spans="4:107" ht="16.5" customHeight="1">
      <c r="D24" s="94">
        <f t="shared" ca="1" si="44"/>
        <v>20</v>
      </c>
      <c r="E24" s="347">
        <v>318</v>
      </c>
      <c r="F24" s="347" t="s">
        <v>36</v>
      </c>
      <c r="G24" s="347" t="s">
        <v>185</v>
      </c>
      <c r="H24" s="347" t="s">
        <v>182</v>
      </c>
      <c r="I24" s="347"/>
      <c r="J24" s="344">
        <v>1978</v>
      </c>
      <c r="K24" s="346" t="s">
        <v>406</v>
      </c>
      <c r="L24" s="345">
        <f t="shared" si="0"/>
        <v>900</v>
      </c>
      <c r="M24" s="344">
        <f t="shared" si="1"/>
        <v>18</v>
      </c>
      <c r="N24" s="344">
        <f t="shared" si="2"/>
        <v>16</v>
      </c>
      <c r="O24" s="343">
        <f t="shared" si="3"/>
        <v>900</v>
      </c>
      <c r="P24" s="342">
        <f t="shared" si="58"/>
        <v>0</v>
      </c>
      <c r="Q24" s="341">
        <f t="shared" si="5"/>
        <v>0.82986111110949423</v>
      </c>
      <c r="R24" s="340">
        <f t="shared" si="6"/>
        <v>0</v>
      </c>
      <c r="S24" s="339">
        <f t="shared" si="7"/>
        <v>15</v>
      </c>
      <c r="T24" s="339">
        <f t="shared" si="8"/>
        <v>15</v>
      </c>
      <c r="U24" s="339">
        <f t="shared" si="9"/>
        <v>0</v>
      </c>
      <c r="V24" s="339">
        <f t="shared" si="10"/>
        <v>30</v>
      </c>
      <c r="W24" s="339">
        <f t="shared" si="11"/>
        <v>0</v>
      </c>
      <c r="X24" s="339">
        <f t="shared" si="12"/>
        <v>0</v>
      </c>
      <c r="Y24" s="339">
        <f t="shared" si="13"/>
        <v>0</v>
      </c>
      <c r="Z24" s="339">
        <f t="shared" si="14"/>
        <v>0</v>
      </c>
      <c r="AA24" s="339">
        <f t="shared" si="15"/>
        <v>50</v>
      </c>
      <c r="AB24" s="339">
        <f t="shared" si="16"/>
        <v>60</v>
      </c>
      <c r="AC24" s="339">
        <f t="shared" si="17"/>
        <v>0</v>
      </c>
      <c r="AD24" s="339">
        <f t="shared" si="18"/>
        <v>0</v>
      </c>
      <c r="AE24" s="339">
        <f t="shared" si="19"/>
        <v>30</v>
      </c>
      <c r="AF24" s="339">
        <f t="shared" si="20"/>
        <v>50</v>
      </c>
      <c r="AG24" s="339">
        <f t="shared" si="21"/>
        <v>30</v>
      </c>
      <c r="AH24" s="339">
        <f t="shared" si="22"/>
        <v>0</v>
      </c>
      <c r="AI24" s="339">
        <f t="shared" si="23"/>
        <v>0</v>
      </c>
      <c r="AJ24" s="339">
        <f t="shared" si="24"/>
        <v>0</v>
      </c>
      <c r="AK24" s="339">
        <f t="shared" si="25"/>
        <v>0</v>
      </c>
      <c r="AL24" s="339">
        <f t="shared" si="26"/>
        <v>50</v>
      </c>
      <c r="AM24" s="339">
        <f t="shared" si="27"/>
        <v>50</v>
      </c>
      <c r="AN24" s="339">
        <f t="shared" si="28"/>
        <v>40</v>
      </c>
      <c r="AO24" s="339">
        <f t="shared" si="29"/>
        <v>60</v>
      </c>
      <c r="AP24" s="339">
        <f t="shared" si="30"/>
        <v>0</v>
      </c>
      <c r="AQ24" s="339">
        <f t="shared" si="31"/>
        <v>0</v>
      </c>
      <c r="AR24" s="339">
        <f t="shared" si="32"/>
        <v>30</v>
      </c>
      <c r="AS24" s="339">
        <f t="shared" si="33"/>
        <v>0</v>
      </c>
      <c r="AT24" s="339">
        <f t="shared" si="34"/>
        <v>50</v>
      </c>
      <c r="AU24" s="339">
        <f t="shared" si="35"/>
        <v>0</v>
      </c>
      <c r="AV24" s="339">
        <f t="shared" si="36"/>
        <v>50</v>
      </c>
      <c r="AW24" s="339">
        <f t="shared" si="37"/>
        <v>40</v>
      </c>
      <c r="AX24" s="339">
        <f t="shared" si="38"/>
        <v>0</v>
      </c>
      <c r="AY24" s="339">
        <f t="shared" si="39"/>
        <v>40</v>
      </c>
      <c r="AZ24" s="339">
        <f t="shared" si="40"/>
        <v>0</v>
      </c>
      <c r="BA24" s="339">
        <f t="shared" si="41"/>
        <v>50</v>
      </c>
      <c r="BB24" s="338">
        <f t="shared" si="42"/>
        <v>42539.520833333336</v>
      </c>
      <c r="BC24" s="348">
        <v>1</v>
      </c>
      <c r="BD24" s="336">
        <v>0.27986111111111112</v>
      </c>
      <c r="BE24" s="336"/>
      <c r="BF24" s="336">
        <v>0.55972222222222223</v>
      </c>
      <c r="BG24" s="336"/>
      <c r="BH24" s="336"/>
      <c r="BI24" s="336"/>
      <c r="BJ24" s="336"/>
      <c r="BK24" s="336">
        <v>0.68125000000000002</v>
      </c>
      <c r="BL24" s="336">
        <v>0.72083333333333333</v>
      </c>
      <c r="BM24" s="336"/>
      <c r="BN24" s="336"/>
      <c r="BO24" s="336">
        <v>0.32500000000000001</v>
      </c>
      <c r="BP24" s="336">
        <v>0.75138888888888899</v>
      </c>
      <c r="BQ24" s="336">
        <v>0.65763888888888888</v>
      </c>
      <c r="BR24" s="336"/>
      <c r="BS24" s="336"/>
      <c r="BT24" s="336"/>
      <c r="BU24" s="336"/>
      <c r="BV24" s="336">
        <v>0.81805555555555554</v>
      </c>
      <c r="BW24" s="336">
        <v>0.11944444444444445</v>
      </c>
      <c r="BX24" s="336">
        <v>0.79305555555555562</v>
      </c>
      <c r="BY24" s="336">
        <v>0.94861111111111107</v>
      </c>
      <c r="BZ24" s="336"/>
      <c r="CA24" s="336"/>
      <c r="CB24" s="348">
        <v>1</v>
      </c>
      <c r="CC24" s="336"/>
      <c r="CD24" s="336">
        <v>0.85972222222222217</v>
      </c>
      <c r="CE24" s="336"/>
      <c r="CF24" s="336">
        <v>7.6388888888888895E-2</v>
      </c>
      <c r="CG24" s="336">
        <v>0.88750000000000007</v>
      </c>
      <c r="CH24" s="336"/>
      <c r="CI24" s="336">
        <v>4.9305555555555554E-2</v>
      </c>
      <c r="CJ24" s="336"/>
      <c r="CK24" s="336">
        <v>0.19722222222222222</v>
      </c>
      <c r="CL24" s="337">
        <v>16</v>
      </c>
      <c r="CM24" s="336">
        <v>0.63263888888888886</v>
      </c>
      <c r="CN24" s="335">
        <v>42540.350694444445</v>
      </c>
      <c r="CP24" s="330">
        <f t="shared" si="43"/>
        <v>18</v>
      </c>
      <c r="CR24" s="18">
        <f>VLOOKUP(CS24,id!$A:$C,3,0)</f>
        <v>62</v>
      </c>
      <c r="CS24" s="18" t="str">
        <f t="shared" si="45"/>
        <v>PaszkowskiWojciech1978</v>
      </c>
      <c r="CT24" s="9" t="str">
        <f t="shared" si="57"/>
        <v>Paszkowski</v>
      </c>
      <c r="CU24" s="9" t="str">
        <f t="shared" si="57"/>
        <v>Wojciech</v>
      </c>
      <c r="CV24" s="9">
        <f t="shared" si="57"/>
        <v>0</v>
      </c>
      <c r="CW24" s="9">
        <f t="shared" si="57"/>
        <v>1978</v>
      </c>
      <c r="CX24" s="9">
        <f t="shared" si="52"/>
        <v>62.84502006457982</v>
      </c>
      <c r="CY24" s="9"/>
      <c r="CZ24" s="9">
        <f t="shared" si="53"/>
        <v>1.1230125522991568</v>
      </c>
      <c r="DA24" s="9">
        <f t="shared" si="54"/>
        <v>0.8571428571428571</v>
      </c>
      <c r="DB24" s="9">
        <f t="shared" si="55"/>
        <v>0.97826086956521741</v>
      </c>
      <c r="DC24" s="9">
        <f t="shared" si="56"/>
        <v>0.96964026609557907</v>
      </c>
    </row>
    <row r="25" spans="4:107" ht="16.5" customHeight="1">
      <c r="D25" s="94">
        <f t="shared" ca="1" si="44"/>
        <v>21</v>
      </c>
      <c r="E25" s="347">
        <v>322</v>
      </c>
      <c r="F25" s="347" t="s">
        <v>36</v>
      </c>
      <c r="G25" s="347" t="s">
        <v>32</v>
      </c>
      <c r="H25" s="347" t="s">
        <v>29</v>
      </c>
      <c r="I25" s="347" t="s">
        <v>181</v>
      </c>
      <c r="J25" s="344">
        <v>1958</v>
      </c>
      <c r="K25" s="346" t="s">
        <v>474</v>
      </c>
      <c r="L25" s="345">
        <f t="shared" si="0"/>
        <v>900</v>
      </c>
      <c r="M25" s="344">
        <f t="shared" si="1"/>
        <v>18</v>
      </c>
      <c r="N25" s="344">
        <f t="shared" si="2"/>
        <v>16</v>
      </c>
      <c r="O25" s="343">
        <f t="shared" si="3"/>
        <v>900</v>
      </c>
      <c r="P25" s="342">
        <f t="shared" si="58"/>
        <v>0</v>
      </c>
      <c r="Q25" s="341">
        <f t="shared" si="5"/>
        <v>0.97430555555183673</v>
      </c>
      <c r="R25" s="340">
        <f t="shared" si="6"/>
        <v>0</v>
      </c>
      <c r="S25" s="339">
        <f t="shared" si="7"/>
        <v>0</v>
      </c>
      <c r="T25" s="339">
        <f t="shared" si="8"/>
        <v>0</v>
      </c>
      <c r="U25" s="339">
        <f t="shared" si="9"/>
        <v>0</v>
      </c>
      <c r="V25" s="339">
        <f t="shared" si="10"/>
        <v>30</v>
      </c>
      <c r="W25" s="339">
        <f t="shared" si="11"/>
        <v>0</v>
      </c>
      <c r="X25" s="339">
        <f t="shared" si="12"/>
        <v>0</v>
      </c>
      <c r="Y25" s="339">
        <f t="shared" si="13"/>
        <v>0</v>
      </c>
      <c r="Z25" s="339">
        <f t="shared" si="14"/>
        <v>0</v>
      </c>
      <c r="AA25" s="339">
        <f t="shared" si="15"/>
        <v>0</v>
      </c>
      <c r="AB25" s="339">
        <f t="shared" si="16"/>
        <v>0</v>
      </c>
      <c r="AC25" s="339">
        <f t="shared" si="17"/>
        <v>0</v>
      </c>
      <c r="AD25" s="339">
        <f t="shared" si="18"/>
        <v>0</v>
      </c>
      <c r="AE25" s="339">
        <f t="shared" si="19"/>
        <v>30</v>
      </c>
      <c r="AF25" s="339">
        <f t="shared" si="20"/>
        <v>50</v>
      </c>
      <c r="AG25" s="339">
        <f t="shared" si="21"/>
        <v>30</v>
      </c>
      <c r="AH25" s="339">
        <f t="shared" si="22"/>
        <v>30</v>
      </c>
      <c r="AI25" s="339">
        <f t="shared" si="23"/>
        <v>0</v>
      </c>
      <c r="AJ25" s="339">
        <f t="shared" si="24"/>
        <v>0</v>
      </c>
      <c r="AK25" s="339">
        <f t="shared" si="25"/>
        <v>40</v>
      </c>
      <c r="AL25" s="339">
        <f t="shared" si="26"/>
        <v>50</v>
      </c>
      <c r="AM25" s="339">
        <f t="shared" si="27"/>
        <v>50</v>
      </c>
      <c r="AN25" s="339">
        <f t="shared" si="28"/>
        <v>40</v>
      </c>
      <c r="AO25" s="339">
        <f t="shared" si="29"/>
        <v>60</v>
      </c>
      <c r="AP25" s="339">
        <f t="shared" si="30"/>
        <v>0</v>
      </c>
      <c r="AQ25" s="339">
        <f t="shared" si="31"/>
        <v>0</v>
      </c>
      <c r="AR25" s="339">
        <f t="shared" si="32"/>
        <v>30</v>
      </c>
      <c r="AS25" s="339">
        <f t="shared" si="33"/>
        <v>0</v>
      </c>
      <c r="AT25" s="339">
        <f t="shared" si="34"/>
        <v>50</v>
      </c>
      <c r="AU25" s="339">
        <f t="shared" si="35"/>
        <v>30</v>
      </c>
      <c r="AV25" s="339">
        <f t="shared" si="36"/>
        <v>50</v>
      </c>
      <c r="AW25" s="339">
        <f t="shared" si="37"/>
        <v>40</v>
      </c>
      <c r="AX25" s="339">
        <f t="shared" si="38"/>
        <v>40</v>
      </c>
      <c r="AY25" s="339">
        <f t="shared" si="39"/>
        <v>40</v>
      </c>
      <c r="AZ25" s="339">
        <f t="shared" si="40"/>
        <v>0</v>
      </c>
      <c r="BA25" s="339">
        <f t="shared" si="41"/>
        <v>50</v>
      </c>
      <c r="BB25" s="338">
        <f t="shared" si="42"/>
        <v>42539.520833333336</v>
      </c>
      <c r="BC25" s="336"/>
      <c r="BD25" s="336"/>
      <c r="BE25" s="336"/>
      <c r="BF25" s="336">
        <v>0.53333333333333333</v>
      </c>
      <c r="BG25" s="336"/>
      <c r="BH25" s="336"/>
      <c r="BI25" s="336"/>
      <c r="BJ25" s="336"/>
      <c r="BK25" s="336"/>
      <c r="BL25" s="336"/>
      <c r="BM25" s="336"/>
      <c r="BN25" s="336"/>
      <c r="BO25" s="336">
        <v>0.42708333333333331</v>
      </c>
      <c r="BP25" s="336">
        <v>0.66249999999999998</v>
      </c>
      <c r="BQ25" s="336">
        <v>0.4597222222222222</v>
      </c>
      <c r="BR25" s="336">
        <v>0.3576388888888889</v>
      </c>
      <c r="BS25" s="336"/>
      <c r="BT25" s="336"/>
      <c r="BU25" s="336">
        <v>0.39374999999999999</v>
      </c>
      <c r="BV25" s="336">
        <v>0.74444444444444446</v>
      </c>
      <c r="BW25" s="336">
        <v>3.5416666666666666E-2</v>
      </c>
      <c r="BX25" s="336">
        <v>0.70347222222222217</v>
      </c>
      <c r="BY25" s="336">
        <v>0.87361111111111101</v>
      </c>
      <c r="BZ25" s="336"/>
      <c r="CA25" s="336"/>
      <c r="CB25" s="336">
        <v>0.10416666666666667</v>
      </c>
      <c r="CC25" s="336"/>
      <c r="CD25" s="336">
        <v>0.78680555555555554</v>
      </c>
      <c r="CE25" s="348">
        <v>1</v>
      </c>
      <c r="CF25" s="336">
        <v>0.99513888888888891</v>
      </c>
      <c r="CG25" s="336">
        <v>0.83333333333333337</v>
      </c>
      <c r="CH25" s="348">
        <v>1</v>
      </c>
      <c r="CI25" s="336">
        <v>0.91736111111111107</v>
      </c>
      <c r="CJ25" s="336"/>
      <c r="CK25" s="336">
        <v>0.1423611111111111</v>
      </c>
      <c r="CL25" s="337">
        <v>16</v>
      </c>
      <c r="CM25" s="336">
        <v>0.625</v>
      </c>
      <c r="CN25" s="335">
        <v>42540.495138888888</v>
      </c>
      <c r="CP25" s="330">
        <f t="shared" si="43"/>
        <v>18</v>
      </c>
      <c r="CR25" s="18">
        <f>VLOOKUP(CS25,id!$A:$C,3,0)</f>
        <v>15</v>
      </c>
      <c r="CS25" s="18" t="str">
        <f t="shared" si="45"/>
        <v>OrłowskiLeszek1958</v>
      </c>
      <c r="CT25" s="9" t="str">
        <f t="shared" si="57"/>
        <v>Orłowski</v>
      </c>
      <c r="CU25" s="9" t="str">
        <f t="shared" si="57"/>
        <v>Leszek</v>
      </c>
      <c r="CV25" s="9" t="str">
        <f t="shared" si="57"/>
        <v>Troll Team</v>
      </c>
      <c r="CW25" s="9">
        <f t="shared" si="57"/>
        <v>1958</v>
      </c>
      <c r="CX25" s="9">
        <f t="shared" si="52"/>
        <v>53.528010675205429</v>
      </c>
      <c r="CY25" s="9"/>
      <c r="CZ25" s="9">
        <f t="shared" si="53"/>
        <v>0.85174625802012327</v>
      </c>
      <c r="DA25" s="9">
        <f t="shared" si="54"/>
        <v>1</v>
      </c>
      <c r="DB25" s="9">
        <f t="shared" si="55"/>
        <v>1</v>
      </c>
      <c r="DC25" s="9">
        <f t="shared" si="56"/>
        <v>1</v>
      </c>
    </row>
    <row r="26" spans="4:107" ht="16.5" customHeight="1">
      <c r="D26" s="94">
        <f t="shared" ca="1" si="44"/>
        <v>21</v>
      </c>
      <c r="E26" s="347">
        <v>330</v>
      </c>
      <c r="F26" s="347" t="s">
        <v>36</v>
      </c>
      <c r="G26" s="347" t="s">
        <v>138</v>
      </c>
      <c r="H26" s="347" t="s">
        <v>26</v>
      </c>
      <c r="I26" s="347" t="s">
        <v>181</v>
      </c>
      <c r="J26" s="344">
        <v>1964</v>
      </c>
      <c r="K26" s="346" t="s">
        <v>474</v>
      </c>
      <c r="L26" s="345">
        <f t="shared" si="0"/>
        <v>900</v>
      </c>
      <c r="M26" s="344">
        <f t="shared" si="1"/>
        <v>18</v>
      </c>
      <c r="N26" s="344">
        <f t="shared" si="2"/>
        <v>16</v>
      </c>
      <c r="O26" s="343">
        <f t="shared" si="3"/>
        <v>900</v>
      </c>
      <c r="P26" s="342">
        <f t="shared" si="58"/>
        <v>0</v>
      </c>
      <c r="Q26" s="341">
        <f t="shared" si="5"/>
        <v>0.97430555555183673</v>
      </c>
      <c r="R26" s="340">
        <f t="shared" si="6"/>
        <v>0</v>
      </c>
      <c r="S26" s="339">
        <f t="shared" si="7"/>
        <v>0</v>
      </c>
      <c r="T26" s="339">
        <f t="shared" si="8"/>
        <v>0</v>
      </c>
      <c r="U26" s="339">
        <f t="shared" si="9"/>
        <v>0</v>
      </c>
      <c r="V26" s="339">
        <f t="shared" si="10"/>
        <v>30</v>
      </c>
      <c r="W26" s="339">
        <f t="shared" si="11"/>
        <v>0</v>
      </c>
      <c r="X26" s="339">
        <f t="shared" si="12"/>
        <v>0</v>
      </c>
      <c r="Y26" s="339">
        <f t="shared" si="13"/>
        <v>0</v>
      </c>
      <c r="Z26" s="339">
        <f t="shared" si="14"/>
        <v>0</v>
      </c>
      <c r="AA26" s="339">
        <f t="shared" si="15"/>
        <v>0</v>
      </c>
      <c r="AB26" s="339">
        <f t="shared" si="16"/>
        <v>0</v>
      </c>
      <c r="AC26" s="339">
        <f t="shared" si="17"/>
        <v>0</v>
      </c>
      <c r="AD26" s="339">
        <f t="shared" si="18"/>
        <v>0</v>
      </c>
      <c r="AE26" s="339">
        <f t="shared" si="19"/>
        <v>30</v>
      </c>
      <c r="AF26" s="339">
        <f t="shared" si="20"/>
        <v>50</v>
      </c>
      <c r="AG26" s="339">
        <f t="shared" si="21"/>
        <v>30</v>
      </c>
      <c r="AH26" s="339">
        <f t="shared" si="22"/>
        <v>30</v>
      </c>
      <c r="AI26" s="339">
        <f t="shared" si="23"/>
        <v>0</v>
      </c>
      <c r="AJ26" s="339">
        <f t="shared" si="24"/>
        <v>0</v>
      </c>
      <c r="AK26" s="339">
        <f t="shared" si="25"/>
        <v>40</v>
      </c>
      <c r="AL26" s="339">
        <f t="shared" si="26"/>
        <v>50</v>
      </c>
      <c r="AM26" s="339">
        <f t="shared" si="27"/>
        <v>50</v>
      </c>
      <c r="AN26" s="339">
        <f t="shared" si="28"/>
        <v>40</v>
      </c>
      <c r="AO26" s="339">
        <f t="shared" si="29"/>
        <v>60</v>
      </c>
      <c r="AP26" s="339">
        <f t="shared" si="30"/>
        <v>0</v>
      </c>
      <c r="AQ26" s="339">
        <f t="shared" si="31"/>
        <v>0</v>
      </c>
      <c r="AR26" s="339">
        <f t="shared" si="32"/>
        <v>30</v>
      </c>
      <c r="AS26" s="339">
        <f t="shared" si="33"/>
        <v>0</v>
      </c>
      <c r="AT26" s="339">
        <f t="shared" si="34"/>
        <v>50</v>
      </c>
      <c r="AU26" s="339">
        <f t="shared" si="35"/>
        <v>30</v>
      </c>
      <c r="AV26" s="339">
        <f t="shared" si="36"/>
        <v>50</v>
      </c>
      <c r="AW26" s="339">
        <f t="shared" si="37"/>
        <v>40</v>
      </c>
      <c r="AX26" s="339">
        <f t="shared" si="38"/>
        <v>40</v>
      </c>
      <c r="AY26" s="339">
        <f t="shared" si="39"/>
        <v>40</v>
      </c>
      <c r="AZ26" s="339">
        <f t="shared" si="40"/>
        <v>0</v>
      </c>
      <c r="BA26" s="339">
        <f t="shared" si="41"/>
        <v>50</v>
      </c>
      <c r="BB26" s="338">
        <f t="shared" si="42"/>
        <v>42539.520833333336</v>
      </c>
      <c r="BC26" s="336"/>
      <c r="BD26" s="336"/>
      <c r="BE26" s="336"/>
      <c r="BF26" s="336">
        <v>0.53402777777777777</v>
      </c>
      <c r="BG26" s="336"/>
      <c r="BH26" s="336"/>
      <c r="BI26" s="336"/>
      <c r="BJ26" s="336"/>
      <c r="BK26" s="336"/>
      <c r="BL26" s="336"/>
      <c r="BM26" s="336"/>
      <c r="BN26" s="336"/>
      <c r="BO26" s="336">
        <v>0.42777777777777781</v>
      </c>
      <c r="BP26" s="336">
        <v>0.66180555555555554</v>
      </c>
      <c r="BQ26" s="336">
        <v>0.4604166666666667</v>
      </c>
      <c r="BR26" s="336">
        <v>0.35555555555555557</v>
      </c>
      <c r="BS26" s="336"/>
      <c r="BT26" s="336"/>
      <c r="BU26" s="336">
        <v>0.39513888888888887</v>
      </c>
      <c r="BV26" s="336">
        <v>0.74444444444444446</v>
      </c>
      <c r="BW26" s="336">
        <v>3.5416666666666666E-2</v>
      </c>
      <c r="BX26" s="336">
        <v>0.7055555555555556</v>
      </c>
      <c r="BY26" s="336">
        <v>0.87291666666666667</v>
      </c>
      <c r="BZ26" s="336"/>
      <c r="CA26" s="336"/>
      <c r="CB26" s="336">
        <v>0.10347222222222223</v>
      </c>
      <c r="CC26" s="336"/>
      <c r="CD26" s="336">
        <v>0.78611111111111109</v>
      </c>
      <c r="CE26" s="336">
        <v>0.22847222222222222</v>
      </c>
      <c r="CF26" s="336">
        <v>0.99583333333333324</v>
      </c>
      <c r="CG26" s="336">
        <v>0.83333333333333337</v>
      </c>
      <c r="CH26" s="336">
        <v>0.30208333333333331</v>
      </c>
      <c r="CI26" s="336">
        <v>0.91666666666666663</v>
      </c>
      <c r="CJ26" s="336"/>
      <c r="CK26" s="336">
        <v>0.1423611111111111</v>
      </c>
      <c r="CL26" s="337">
        <v>16</v>
      </c>
      <c r="CM26" s="336">
        <v>0.625</v>
      </c>
      <c r="CN26" s="335">
        <v>42540.495138888888</v>
      </c>
      <c r="CP26" s="330">
        <f t="shared" si="43"/>
        <v>18</v>
      </c>
      <c r="CR26" s="18">
        <f>VLOOKUP(CS26,id!$A:$C,3,0)</f>
        <v>17</v>
      </c>
      <c r="CS26" s="18" t="str">
        <f t="shared" si="45"/>
        <v>ŚwietlikKrzysztof1964</v>
      </c>
      <c r="CT26" s="9" t="str">
        <f t="shared" si="57"/>
        <v>Świetlik</v>
      </c>
      <c r="CU26" s="9" t="str">
        <f t="shared" si="57"/>
        <v>Krzysztof</v>
      </c>
      <c r="CV26" s="9" t="str">
        <f t="shared" si="57"/>
        <v>Troll Team</v>
      </c>
      <c r="CW26" s="9">
        <f t="shared" si="57"/>
        <v>1964</v>
      </c>
      <c r="CX26" s="9">
        <f t="shared" si="52"/>
        <v>53.528010675205429</v>
      </c>
      <c r="CY26" s="9"/>
      <c r="CZ26" s="9">
        <f t="shared" si="53"/>
        <v>1</v>
      </c>
      <c r="DA26" s="9">
        <f t="shared" si="54"/>
        <v>1</v>
      </c>
      <c r="DB26" s="9">
        <f t="shared" si="55"/>
        <v>1</v>
      </c>
      <c r="DC26" s="9">
        <f t="shared" si="56"/>
        <v>1</v>
      </c>
    </row>
    <row r="27" spans="4:107" ht="16.5" customHeight="1">
      <c r="D27" s="94">
        <f t="shared" ca="1" si="44"/>
        <v>23</v>
      </c>
      <c r="E27" s="347">
        <v>326</v>
      </c>
      <c r="F27" s="347" t="s">
        <v>36</v>
      </c>
      <c r="G27" s="347" t="s">
        <v>31</v>
      </c>
      <c r="H27" s="347" t="s">
        <v>29</v>
      </c>
      <c r="I27" s="347" t="s">
        <v>181</v>
      </c>
      <c r="J27" s="344">
        <v>1958</v>
      </c>
      <c r="K27" s="346" t="s">
        <v>474</v>
      </c>
      <c r="L27" s="345">
        <f t="shared" si="0"/>
        <v>870</v>
      </c>
      <c r="M27" s="344">
        <f t="shared" si="1"/>
        <v>17</v>
      </c>
      <c r="N27" s="344">
        <f t="shared" si="2"/>
        <v>16</v>
      </c>
      <c r="O27" s="343">
        <f t="shared" si="3"/>
        <v>870</v>
      </c>
      <c r="P27" s="342">
        <f t="shared" si="58"/>
        <v>0</v>
      </c>
      <c r="Q27" s="341">
        <f t="shared" si="5"/>
        <v>0.92916666666133096</v>
      </c>
      <c r="R27" s="340">
        <f t="shared" si="6"/>
        <v>0</v>
      </c>
      <c r="S27" s="339">
        <f t="shared" si="7"/>
        <v>0</v>
      </c>
      <c r="T27" s="339">
        <f t="shared" si="8"/>
        <v>0</v>
      </c>
      <c r="U27" s="339">
        <f t="shared" si="9"/>
        <v>0</v>
      </c>
      <c r="V27" s="339">
        <f t="shared" si="10"/>
        <v>30</v>
      </c>
      <c r="W27" s="339">
        <f t="shared" si="11"/>
        <v>0</v>
      </c>
      <c r="X27" s="339">
        <f t="shared" si="12"/>
        <v>0</v>
      </c>
      <c r="Y27" s="339">
        <f t="shared" si="13"/>
        <v>0</v>
      </c>
      <c r="Z27" s="339">
        <f t="shared" si="14"/>
        <v>0</v>
      </c>
      <c r="AA27" s="339">
        <f t="shared" si="15"/>
        <v>0</v>
      </c>
      <c r="AB27" s="339">
        <f t="shared" si="16"/>
        <v>0</v>
      </c>
      <c r="AC27" s="339">
        <f t="shared" si="17"/>
        <v>0</v>
      </c>
      <c r="AD27" s="339">
        <f t="shared" si="18"/>
        <v>0</v>
      </c>
      <c r="AE27" s="339">
        <f t="shared" si="19"/>
        <v>30</v>
      </c>
      <c r="AF27" s="339">
        <f t="shared" si="20"/>
        <v>50</v>
      </c>
      <c r="AG27" s="339">
        <f t="shared" si="21"/>
        <v>0</v>
      </c>
      <c r="AH27" s="339">
        <f t="shared" si="22"/>
        <v>30</v>
      </c>
      <c r="AI27" s="339">
        <f t="shared" si="23"/>
        <v>0</v>
      </c>
      <c r="AJ27" s="339">
        <f t="shared" si="24"/>
        <v>0</v>
      </c>
      <c r="AK27" s="339">
        <f t="shared" si="25"/>
        <v>40</v>
      </c>
      <c r="AL27" s="339">
        <f t="shared" si="26"/>
        <v>50</v>
      </c>
      <c r="AM27" s="339">
        <f t="shared" si="27"/>
        <v>50</v>
      </c>
      <c r="AN27" s="339">
        <f t="shared" si="28"/>
        <v>40</v>
      </c>
      <c r="AO27" s="339">
        <f t="shared" si="29"/>
        <v>60</v>
      </c>
      <c r="AP27" s="339">
        <f t="shared" si="30"/>
        <v>0</v>
      </c>
      <c r="AQ27" s="339">
        <f t="shared" si="31"/>
        <v>0</v>
      </c>
      <c r="AR27" s="339">
        <f t="shared" si="32"/>
        <v>30</v>
      </c>
      <c r="AS27" s="339">
        <f t="shared" si="33"/>
        <v>0</v>
      </c>
      <c r="AT27" s="339">
        <f t="shared" si="34"/>
        <v>50</v>
      </c>
      <c r="AU27" s="339">
        <f t="shared" si="35"/>
        <v>30</v>
      </c>
      <c r="AV27" s="339">
        <f t="shared" si="36"/>
        <v>50</v>
      </c>
      <c r="AW27" s="339">
        <f t="shared" si="37"/>
        <v>40</v>
      </c>
      <c r="AX27" s="339">
        <f t="shared" si="38"/>
        <v>40</v>
      </c>
      <c r="AY27" s="339">
        <f t="shared" si="39"/>
        <v>40</v>
      </c>
      <c r="AZ27" s="339">
        <f t="shared" si="40"/>
        <v>0</v>
      </c>
      <c r="BA27" s="339">
        <f t="shared" si="41"/>
        <v>50</v>
      </c>
      <c r="BB27" s="338">
        <f t="shared" si="42"/>
        <v>42539.520833333336</v>
      </c>
      <c r="BC27" s="336"/>
      <c r="BD27" s="336"/>
      <c r="BE27" s="336"/>
      <c r="BF27" s="336">
        <v>0.53472222222222221</v>
      </c>
      <c r="BG27" s="336"/>
      <c r="BH27" s="336"/>
      <c r="BI27" s="336"/>
      <c r="BJ27" s="336"/>
      <c r="BK27" s="336"/>
      <c r="BL27" s="336"/>
      <c r="BM27" s="336"/>
      <c r="BN27" s="336"/>
      <c r="BO27" s="336">
        <v>0.43124999999999997</v>
      </c>
      <c r="BP27" s="336">
        <v>0.66805555555555562</v>
      </c>
      <c r="BQ27" s="336"/>
      <c r="BR27" s="336">
        <v>0.3576388888888889</v>
      </c>
      <c r="BS27" s="336"/>
      <c r="BT27" s="336"/>
      <c r="BU27" s="336">
        <v>0.40347222222222223</v>
      </c>
      <c r="BV27" s="336">
        <v>0.74583333333333324</v>
      </c>
      <c r="BW27" s="336">
        <v>3.7499999999999999E-2</v>
      </c>
      <c r="BX27" s="336">
        <v>0.7055555555555556</v>
      </c>
      <c r="BY27" s="336">
        <v>0.87361111111111101</v>
      </c>
      <c r="BZ27" s="336"/>
      <c r="CA27" s="336"/>
      <c r="CB27" s="336">
        <v>0.10486111111111111</v>
      </c>
      <c r="CC27" s="336"/>
      <c r="CD27" s="336">
        <v>0.78680555555555554</v>
      </c>
      <c r="CE27" s="336">
        <v>0.2298611111111111</v>
      </c>
      <c r="CF27" s="336">
        <v>0.99722222222222223</v>
      </c>
      <c r="CG27" s="336">
        <v>0.83680555555555547</v>
      </c>
      <c r="CH27" s="336">
        <v>0.3</v>
      </c>
      <c r="CI27" s="336">
        <v>0.91805555555555562</v>
      </c>
      <c r="CJ27" s="336"/>
      <c r="CK27" s="336">
        <v>0.1451388888888889</v>
      </c>
      <c r="CL27" s="337">
        <v>16</v>
      </c>
      <c r="CM27" s="336">
        <v>0.62777777777777777</v>
      </c>
      <c r="CN27" s="335">
        <v>42540.45</v>
      </c>
      <c r="CP27" s="330">
        <f t="shared" si="43"/>
        <v>17</v>
      </c>
      <c r="CR27" s="18">
        <f>VLOOKUP(CS27,id!$A:$C,3,0)</f>
        <v>16</v>
      </c>
      <c r="CS27" s="18" t="str">
        <f t="shared" si="45"/>
        <v>PapisLeszek1958</v>
      </c>
      <c r="CT27" s="9" t="str">
        <f t="shared" si="57"/>
        <v>Papis</v>
      </c>
      <c r="CU27" s="9" t="str">
        <f t="shared" si="57"/>
        <v>Leszek</v>
      </c>
      <c r="CV27" s="9" t="str">
        <f t="shared" si="57"/>
        <v>Troll Team</v>
      </c>
      <c r="CW27" s="9">
        <f t="shared" si="57"/>
        <v>1958</v>
      </c>
      <c r="CX27" s="9">
        <f t="shared" si="52"/>
        <v>51.743743652698583</v>
      </c>
      <c r="CY27" s="9"/>
      <c r="CZ27" s="9">
        <f t="shared" si="53"/>
        <v>1.0485799701066529</v>
      </c>
      <c r="DA27" s="9">
        <f t="shared" si="54"/>
        <v>0.94444444444444442</v>
      </c>
      <c r="DB27" s="9">
        <f t="shared" si="55"/>
        <v>0.96666666666666667</v>
      </c>
      <c r="DC27" s="9">
        <f t="shared" si="56"/>
        <v>0.98863341063895649</v>
      </c>
    </row>
    <row r="28" spans="4:107" ht="16.5" customHeight="1">
      <c r="D28" s="94">
        <f t="shared" ca="1" si="44"/>
        <v>24</v>
      </c>
      <c r="E28" s="347">
        <v>327</v>
      </c>
      <c r="F28" s="347" t="s">
        <v>36</v>
      </c>
      <c r="G28" s="347" t="s">
        <v>414</v>
      </c>
      <c r="H28" s="347" t="s">
        <v>71</v>
      </c>
      <c r="I28" s="347" t="s">
        <v>413</v>
      </c>
      <c r="J28" s="344">
        <v>1977</v>
      </c>
      <c r="K28" s="346" t="s">
        <v>307</v>
      </c>
      <c r="L28" s="345">
        <f t="shared" si="0"/>
        <v>810</v>
      </c>
      <c r="M28" s="344">
        <f t="shared" si="1"/>
        <v>19</v>
      </c>
      <c r="N28" s="344">
        <f t="shared" si="2"/>
        <v>16</v>
      </c>
      <c r="O28" s="343">
        <f t="shared" si="3"/>
        <v>810</v>
      </c>
      <c r="P28" s="342">
        <f t="shared" si="58"/>
        <v>0</v>
      </c>
      <c r="Q28" s="341">
        <f t="shared" si="5"/>
        <v>0.96944444443943212</v>
      </c>
      <c r="R28" s="340">
        <f t="shared" si="6"/>
        <v>0</v>
      </c>
      <c r="S28" s="339">
        <f t="shared" si="7"/>
        <v>15</v>
      </c>
      <c r="T28" s="339">
        <f t="shared" si="8"/>
        <v>15</v>
      </c>
      <c r="U28" s="339">
        <f t="shared" si="9"/>
        <v>10</v>
      </c>
      <c r="V28" s="339">
        <f t="shared" si="10"/>
        <v>30</v>
      </c>
      <c r="W28" s="339">
        <f t="shared" si="11"/>
        <v>10</v>
      </c>
      <c r="X28" s="339">
        <f t="shared" si="12"/>
        <v>15</v>
      </c>
      <c r="Y28" s="339">
        <f t="shared" si="13"/>
        <v>15</v>
      </c>
      <c r="Z28" s="339">
        <f t="shared" si="14"/>
        <v>0</v>
      </c>
      <c r="AA28" s="339">
        <f t="shared" si="15"/>
        <v>50</v>
      </c>
      <c r="AB28" s="339">
        <f t="shared" si="16"/>
        <v>60</v>
      </c>
      <c r="AC28" s="339">
        <f t="shared" si="17"/>
        <v>0</v>
      </c>
      <c r="AD28" s="339">
        <f t="shared" si="18"/>
        <v>0</v>
      </c>
      <c r="AE28" s="339">
        <f t="shared" si="19"/>
        <v>30</v>
      </c>
      <c r="AF28" s="339">
        <f t="shared" si="20"/>
        <v>50</v>
      </c>
      <c r="AG28" s="339">
        <f t="shared" si="21"/>
        <v>30</v>
      </c>
      <c r="AH28" s="339">
        <f t="shared" si="22"/>
        <v>0</v>
      </c>
      <c r="AI28" s="339">
        <f t="shared" si="23"/>
        <v>0</v>
      </c>
      <c r="AJ28" s="339">
        <f t="shared" si="24"/>
        <v>0</v>
      </c>
      <c r="AK28" s="339">
        <f t="shared" si="25"/>
        <v>0</v>
      </c>
      <c r="AL28" s="339">
        <f t="shared" si="26"/>
        <v>50</v>
      </c>
      <c r="AM28" s="339">
        <f t="shared" si="27"/>
        <v>0</v>
      </c>
      <c r="AN28" s="339">
        <f t="shared" si="28"/>
        <v>40</v>
      </c>
      <c r="AO28" s="339">
        <f t="shared" si="29"/>
        <v>60</v>
      </c>
      <c r="AP28" s="339">
        <f t="shared" si="30"/>
        <v>0</v>
      </c>
      <c r="AQ28" s="339">
        <f t="shared" si="31"/>
        <v>0</v>
      </c>
      <c r="AR28" s="339">
        <f t="shared" si="32"/>
        <v>30</v>
      </c>
      <c r="AS28" s="339">
        <f t="shared" si="33"/>
        <v>0</v>
      </c>
      <c r="AT28" s="339">
        <f t="shared" si="34"/>
        <v>50</v>
      </c>
      <c r="AU28" s="339">
        <f t="shared" si="35"/>
        <v>0</v>
      </c>
      <c r="AV28" s="339">
        <f t="shared" si="36"/>
        <v>0</v>
      </c>
      <c r="AW28" s="339">
        <f t="shared" si="37"/>
        <v>0</v>
      </c>
      <c r="AX28" s="339">
        <f t="shared" si="38"/>
        <v>0</v>
      </c>
      <c r="AY28" s="339">
        <f t="shared" si="39"/>
        <v>40</v>
      </c>
      <c r="AZ28" s="339">
        <f t="shared" si="40"/>
        <v>0</v>
      </c>
      <c r="BA28" s="339">
        <f t="shared" si="41"/>
        <v>50</v>
      </c>
      <c r="BB28" s="338">
        <f t="shared" si="42"/>
        <v>42539.520833333336</v>
      </c>
      <c r="BC28" s="336">
        <v>0.85277777777777775</v>
      </c>
      <c r="BD28" s="336">
        <v>0.86111111111111116</v>
      </c>
      <c r="BE28" s="336">
        <v>0.86805555555555547</v>
      </c>
      <c r="BF28" s="336">
        <v>0.20625000000000002</v>
      </c>
      <c r="BG28" s="348">
        <v>1</v>
      </c>
      <c r="BH28" s="336">
        <v>0.93541666666666667</v>
      </c>
      <c r="BI28" s="336">
        <v>0.89583333333333337</v>
      </c>
      <c r="BJ28" s="336"/>
      <c r="BK28" s="336">
        <v>0.40972222222222227</v>
      </c>
      <c r="BL28" s="336">
        <v>0.35486111111111113</v>
      </c>
      <c r="BM28" s="336"/>
      <c r="BN28" s="336"/>
      <c r="BO28" s="336">
        <v>1.3194444444444444E-2</v>
      </c>
      <c r="BP28" s="336">
        <v>0.54583333333333328</v>
      </c>
      <c r="BQ28" s="336">
        <v>0.4513888888888889</v>
      </c>
      <c r="BR28" s="336"/>
      <c r="BS28" s="336"/>
      <c r="BT28" s="336"/>
      <c r="BU28" s="336"/>
      <c r="BV28" s="336">
        <v>0.62569444444444444</v>
      </c>
      <c r="BW28" s="336"/>
      <c r="BX28" s="336">
        <v>0.58402777777777781</v>
      </c>
      <c r="BY28" s="336">
        <v>0.72013888888888899</v>
      </c>
      <c r="BZ28" s="336"/>
      <c r="CA28" s="336"/>
      <c r="CB28" s="336">
        <v>0.82986111111111116</v>
      </c>
      <c r="CC28" s="336"/>
      <c r="CD28" s="336">
        <v>0.66875000000000007</v>
      </c>
      <c r="CE28" s="336"/>
      <c r="CF28" s="336"/>
      <c r="CG28" s="336"/>
      <c r="CH28" s="336"/>
      <c r="CI28" s="336">
        <v>0.76527777777777783</v>
      </c>
      <c r="CJ28" s="336"/>
      <c r="CK28" s="336">
        <v>0.80763888888888891</v>
      </c>
      <c r="CL28" s="337">
        <v>16</v>
      </c>
      <c r="CM28" s="336">
        <v>0.30486111111111108</v>
      </c>
      <c r="CN28" s="335">
        <v>42540.490277777775</v>
      </c>
      <c r="CP28" s="330">
        <f t="shared" si="43"/>
        <v>19</v>
      </c>
      <c r="CR28" s="18">
        <f>VLOOKUP(CS28,id!$A:$C,3,0)</f>
        <v>126</v>
      </c>
      <c r="CS28" s="18" t="str">
        <f t="shared" si="45"/>
        <v>SenderekŁukasz1977</v>
      </c>
      <c r="CT28" s="9" t="str">
        <f t="shared" si="57"/>
        <v>Senderek</v>
      </c>
      <c r="CU28" s="9" t="str">
        <f t="shared" si="57"/>
        <v>Łukasz</v>
      </c>
      <c r="CV28" s="9" t="str">
        <f t="shared" si="57"/>
        <v>Team 360°</v>
      </c>
      <c r="CW28" s="9">
        <f t="shared" si="57"/>
        <v>1977</v>
      </c>
      <c r="CX28" s="9">
        <f t="shared" si="52"/>
        <v>48.175209607684884</v>
      </c>
      <c r="CY28" s="9"/>
      <c r="CZ28" s="9">
        <f t="shared" si="53"/>
        <v>0.95845272206248888</v>
      </c>
      <c r="DA28" s="9">
        <f t="shared" si="54"/>
        <v>1.1176470588235294</v>
      </c>
      <c r="DB28" s="9">
        <f t="shared" si="55"/>
        <v>0.93103448275862066</v>
      </c>
      <c r="DC28" s="9">
        <f t="shared" si="56"/>
        <v>1.0224943947595515</v>
      </c>
    </row>
    <row r="29" spans="4:107" ht="16.5" customHeight="1">
      <c r="D29" s="94">
        <f t="shared" ca="1" si="44"/>
        <v>25</v>
      </c>
      <c r="E29" s="347">
        <v>332</v>
      </c>
      <c r="F29" s="347" t="s">
        <v>36</v>
      </c>
      <c r="G29" s="347" t="s">
        <v>583</v>
      </c>
      <c r="H29" s="347" t="s">
        <v>53</v>
      </c>
      <c r="I29" s="347" t="s">
        <v>1265</v>
      </c>
      <c r="J29" s="344">
        <v>1981</v>
      </c>
      <c r="K29" s="346" t="s">
        <v>321</v>
      </c>
      <c r="L29" s="345">
        <f t="shared" si="0"/>
        <v>750</v>
      </c>
      <c r="M29" s="344">
        <f t="shared" si="1"/>
        <v>14</v>
      </c>
      <c r="N29" s="344">
        <f t="shared" si="2"/>
        <v>16</v>
      </c>
      <c r="O29" s="343">
        <f t="shared" si="3"/>
        <v>750</v>
      </c>
      <c r="P29" s="342">
        <f t="shared" si="58"/>
        <v>0</v>
      </c>
      <c r="Q29" s="341">
        <f t="shared" si="5"/>
        <v>0.90069444444088731</v>
      </c>
      <c r="R29" s="340">
        <f t="shared" si="6"/>
        <v>0</v>
      </c>
      <c r="S29" s="339">
        <f t="shared" si="7"/>
        <v>0</v>
      </c>
      <c r="T29" s="339">
        <f t="shared" si="8"/>
        <v>0</v>
      </c>
      <c r="U29" s="339">
        <f t="shared" si="9"/>
        <v>0</v>
      </c>
      <c r="V29" s="339">
        <f t="shared" si="10"/>
        <v>30</v>
      </c>
      <c r="W29" s="339">
        <f t="shared" si="11"/>
        <v>0</v>
      </c>
      <c r="X29" s="339">
        <f t="shared" si="12"/>
        <v>0</v>
      </c>
      <c r="Y29" s="339">
        <f t="shared" si="13"/>
        <v>0</v>
      </c>
      <c r="Z29" s="339">
        <f t="shared" si="14"/>
        <v>0</v>
      </c>
      <c r="AA29" s="339">
        <f t="shared" si="15"/>
        <v>50</v>
      </c>
      <c r="AB29" s="339">
        <f t="shared" si="16"/>
        <v>60</v>
      </c>
      <c r="AC29" s="339">
        <f t="shared" si="17"/>
        <v>40</v>
      </c>
      <c r="AD29" s="339">
        <f t="shared" si="18"/>
        <v>0</v>
      </c>
      <c r="AE29" s="339">
        <f t="shared" si="19"/>
        <v>30</v>
      </c>
      <c r="AF29" s="339">
        <f t="shared" si="20"/>
        <v>50</v>
      </c>
      <c r="AG29" s="339">
        <f t="shared" si="21"/>
        <v>30</v>
      </c>
      <c r="AH29" s="339">
        <f t="shared" si="22"/>
        <v>0</v>
      </c>
      <c r="AI29" s="339">
        <f t="shared" si="23"/>
        <v>30</v>
      </c>
      <c r="AJ29" s="339">
        <f t="shared" si="24"/>
        <v>50</v>
      </c>
      <c r="AK29" s="339">
        <f t="shared" si="25"/>
        <v>40</v>
      </c>
      <c r="AL29" s="339">
        <f t="shared" si="26"/>
        <v>50</v>
      </c>
      <c r="AM29" s="339">
        <f t="shared" si="27"/>
        <v>0</v>
      </c>
      <c r="AN29" s="339">
        <f t="shared" si="28"/>
        <v>40</v>
      </c>
      <c r="AO29" s="339">
        <f t="shared" si="29"/>
        <v>0</v>
      </c>
      <c r="AP29" s="339">
        <f t="shared" si="30"/>
        <v>0</v>
      </c>
      <c r="AQ29" s="339">
        <f t="shared" si="31"/>
        <v>0</v>
      </c>
      <c r="AR29" s="339">
        <f t="shared" si="32"/>
        <v>0</v>
      </c>
      <c r="AS29" s="339">
        <f t="shared" si="33"/>
        <v>0</v>
      </c>
      <c r="AT29" s="339">
        <f t="shared" si="34"/>
        <v>50</v>
      </c>
      <c r="AU29" s="339">
        <f t="shared" si="35"/>
        <v>0</v>
      </c>
      <c r="AV29" s="339">
        <f t="shared" si="36"/>
        <v>0</v>
      </c>
      <c r="AW29" s="339">
        <f t="shared" si="37"/>
        <v>40</v>
      </c>
      <c r="AX29" s="339">
        <f t="shared" si="38"/>
        <v>0</v>
      </c>
      <c r="AY29" s="339">
        <f t="shared" si="39"/>
        <v>0</v>
      </c>
      <c r="AZ29" s="339">
        <f t="shared" si="40"/>
        <v>0</v>
      </c>
      <c r="BA29" s="339">
        <f t="shared" si="41"/>
        <v>0</v>
      </c>
      <c r="BB29" s="338">
        <f t="shared" si="42"/>
        <v>42539.520833333336</v>
      </c>
      <c r="BC29" s="336"/>
      <c r="BD29" s="336"/>
      <c r="BE29" s="336"/>
      <c r="BF29" s="336">
        <v>0.56736111111111109</v>
      </c>
      <c r="BG29" s="336"/>
      <c r="BH29" s="336"/>
      <c r="BI29" s="336"/>
      <c r="BJ29" s="336"/>
      <c r="BK29" s="336">
        <v>0.12013888888888889</v>
      </c>
      <c r="BL29" s="336">
        <v>4.8611111111111112E-3</v>
      </c>
      <c r="BM29" s="336">
        <v>0.21527777777777779</v>
      </c>
      <c r="BN29" s="336"/>
      <c r="BO29" s="336">
        <v>0.53819444444444442</v>
      </c>
      <c r="BP29" s="336">
        <v>0.67708333333333337</v>
      </c>
      <c r="BQ29" s="336">
        <v>7.5694444444444439E-2</v>
      </c>
      <c r="BR29" s="336"/>
      <c r="BS29" s="336">
        <v>0.32430555555555557</v>
      </c>
      <c r="BT29" s="336">
        <v>0.28611111111111115</v>
      </c>
      <c r="BU29" s="336">
        <v>0.39097222222222222</v>
      </c>
      <c r="BV29" s="336">
        <v>0.9</v>
      </c>
      <c r="BW29" s="336"/>
      <c r="BX29" s="336">
        <v>0.70624999999999993</v>
      </c>
      <c r="BY29" s="336"/>
      <c r="BZ29" s="336"/>
      <c r="CA29" s="336"/>
      <c r="CB29" s="336"/>
      <c r="CC29" s="336"/>
      <c r="CD29" s="336">
        <v>0.86458333333333337</v>
      </c>
      <c r="CE29" s="336"/>
      <c r="CF29" s="336"/>
      <c r="CG29" s="336">
        <v>0.80972222222222223</v>
      </c>
      <c r="CH29" s="336"/>
      <c r="CI29" s="336"/>
      <c r="CJ29" s="336"/>
      <c r="CK29" s="336"/>
      <c r="CL29" s="337">
        <v>16</v>
      </c>
      <c r="CM29" s="336">
        <v>0.64444444444444449</v>
      </c>
      <c r="CN29" s="335">
        <v>42540.421527777777</v>
      </c>
      <c r="CP29" s="330">
        <f t="shared" si="43"/>
        <v>14</v>
      </c>
      <c r="CR29" s="18">
        <f>VLOOKUP(CS29,id!$A:$C,3,0)</f>
        <v>179</v>
      </c>
      <c r="CS29" s="18" t="str">
        <f t="shared" si="45"/>
        <v>RuksztoBartosz1981</v>
      </c>
      <c r="CT29" s="9" t="str">
        <f t="shared" si="57"/>
        <v>Rukszto</v>
      </c>
      <c r="CU29" s="9" t="str">
        <f t="shared" si="57"/>
        <v>Bartosz</v>
      </c>
      <c r="CV29" s="9" t="str">
        <f t="shared" si="57"/>
        <v>Forest Gaps</v>
      </c>
      <c r="CW29" s="9">
        <f t="shared" si="57"/>
        <v>1981</v>
      </c>
      <c r="CX29" s="9">
        <f t="shared" si="52"/>
        <v>44.606675562671192</v>
      </c>
      <c r="CY29" s="9"/>
      <c r="CZ29" s="9">
        <f t="shared" si="53"/>
        <v>1.0763299922885856</v>
      </c>
      <c r="DA29" s="9">
        <f t="shared" si="54"/>
        <v>0.73684210526315785</v>
      </c>
      <c r="DB29" s="9">
        <f t="shared" si="55"/>
        <v>0.92592592592592593</v>
      </c>
      <c r="DC29" s="9">
        <f t="shared" si="56"/>
        <v>0.94075142956323776</v>
      </c>
    </row>
    <row r="30" spans="4:107" ht="16.5" customHeight="1">
      <c r="D30" s="94">
        <f t="shared" ca="1" si="44"/>
        <v>25</v>
      </c>
      <c r="E30" s="347">
        <v>333</v>
      </c>
      <c r="F30" s="347" t="s">
        <v>36</v>
      </c>
      <c r="G30" s="347" t="s">
        <v>171</v>
      </c>
      <c r="H30" s="347" t="s">
        <v>76</v>
      </c>
      <c r="I30" s="347" t="s">
        <v>1265</v>
      </c>
      <c r="J30" s="344">
        <v>1980</v>
      </c>
      <c r="K30" s="346" t="s">
        <v>321</v>
      </c>
      <c r="L30" s="345">
        <f t="shared" si="0"/>
        <v>750</v>
      </c>
      <c r="M30" s="344">
        <f t="shared" si="1"/>
        <v>14</v>
      </c>
      <c r="N30" s="344">
        <f t="shared" si="2"/>
        <v>16</v>
      </c>
      <c r="O30" s="343">
        <f t="shared" si="3"/>
        <v>750</v>
      </c>
      <c r="P30" s="342">
        <f t="shared" si="58"/>
        <v>0</v>
      </c>
      <c r="Q30" s="341">
        <f t="shared" si="5"/>
        <v>0.90069444444088731</v>
      </c>
      <c r="R30" s="340">
        <f t="shared" si="6"/>
        <v>0</v>
      </c>
      <c r="S30" s="339">
        <f t="shared" si="7"/>
        <v>0</v>
      </c>
      <c r="T30" s="339">
        <f t="shared" si="8"/>
        <v>0</v>
      </c>
      <c r="U30" s="339">
        <f t="shared" si="9"/>
        <v>0</v>
      </c>
      <c r="V30" s="339">
        <f t="shared" si="10"/>
        <v>30</v>
      </c>
      <c r="W30" s="339">
        <f t="shared" si="11"/>
        <v>0</v>
      </c>
      <c r="X30" s="339">
        <f t="shared" si="12"/>
        <v>0</v>
      </c>
      <c r="Y30" s="339">
        <f t="shared" si="13"/>
        <v>0</v>
      </c>
      <c r="Z30" s="339">
        <f t="shared" si="14"/>
        <v>0</v>
      </c>
      <c r="AA30" s="339">
        <f t="shared" si="15"/>
        <v>50</v>
      </c>
      <c r="AB30" s="339">
        <f t="shared" si="16"/>
        <v>60</v>
      </c>
      <c r="AC30" s="339">
        <f t="shared" si="17"/>
        <v>40</v>
      </c>
      <c r="AD30" s="339">
        <f t="shared" si="18"/>
        <v>0</v>
      </c>
      <c r="AE30" s="339">
        <f t="shared" si="19"/>
        <v>30</v>
      </c>
      <c r="AF30" s="339">
        <f t="shared" si="20"/>
        <v>50</v>
      </c>
      <c r="AG30" s="339">
        <f t="shared" si="21"/>
        <v>30</v>
      </c>
      <c r="AH30" s="339">
        <f t="shared" si="22"/>
        <v>0</v>
      </c>
      <c r="AI30" s="339">
        <f t="shared" si="23"/>
        <v>30</v>
      </c>
      <c r="AJ30" s="339">
        <f t="shared" si="24"/>
        <v>50</v>
      </c>
      <c r="AK30" s="339">
        <f t="shared" si="25"/>
        <v>40</v>
      </c>
      <c r="AL30" s="339">
        <f t="shared" si="26"/>
        <v>50</v>
      </c>
      <c r="AM30" s="339">
        <f t="shared" si="27"/>
        <v>0</v>
      </c>
      <c r="AN30" s="339">
        <f t="shared" si="28"/>
        <v>40</v>
      </c>
      <c r="AO30" s="339">
        <f t="shared" si="29"/>
        <v>0</v>
      </c>
      <c r="AP30" s="339">
        <f t="shared" si="30"/>
        <v>0</v>
      </c>
      <c r="AQ30" s="339">
        <f t="shared" si="31"/>
        <v>0</v>
      </c>
      <c r="AR30" s="339">
        <f t="shared" si="32"/>
        <v>0</v>
      </c>
      <c r="AS30" s="339">
        <f t="shared" si="33"/>
        <v>0</v>
      </c>
      <c r="AT30" s="339">
        <f t="shared" si="34"/>
        <v>50</v>
      </c>
      <c r="AU30" s="339">
        <f t="shared" si="35"/>
        <v>0</v>
      </c>
      <c r="AV30" s="339">
        <f t="shared" si="36"/>
        <v>0</v>
      </c>
      <c r="AW30" s="339">
        <f t="shared" si="37"/>
        <v>40</v>
      </c>
      <c r="AX30" s="339">
        <f t="shared" si="38"/>
        <v>0</v>
      </c>
      <c r="AY30" s="339">
        <f t="shared" si="39"/>
        <v>0</v>
      </c>
      <c r="AZ30" s="339">
        <f t="shared" si="40"/>
        <v>0</v>
      </c>
      <c r="BA30" s="339">
        <f t="shared" si="41"/>
        <v>0</v>
      </c>
      <c r="BB30" s="338">
        <f t="shared" si="42"/>
        <v>42539.520833333336</v>
      </c>
      <c r="BC30" s="336"/>
      <c r="BD30" s="336"/>
      <c r="BE30" s="336"/>
      <c r="BF30" s="336">
        <v>0.56736111111111109</v>
      </c>
      <c r="BG30" s="336"/>
      <c r="BH30" s="336"/>
      <c r="BI30" s="336"/>
      <c r="BJ30" s="336"/>
      <c r="BK30" s="336">
        <v>0.12013888888888889</v>
      </c>
      <c r="BL30" s="336">
        <v>9.0277777777777787E-3</v>
      </c>
      <c r="BM30" s="336">
        <v>0.21666666666666667</v>
      </c>
      <c r="BN30" s="336"/>
      <c r="BO30" s="336">
        <v>0.53819444444444442</v>
      </c>
      <c r="BP30" s="336">
        <v>0.67569444444444438</v>
      </c>
      <c r="BQ30" s="336">
        <v>7.4999999999999997E-2</v>
      </c>
      <c r="BR30" s="336"/>
      <c r="BS30" s="336">
        <v>0.32430555555555557</v>
      </c>
      <c r="BT30" s="336">
        <v>0.28611111111111115</v>
      </c>
      <c r="BU30" s="336">
        <v>0.39097222222222222</v>
      </c>
      <c r="BV30" s="336">
        <v>0.90069444444444446</v>
      </c>
      <c r="BW30" s="336"/>
      <c r="BX30" s="336">
        <v>0.70694444444444438</v>
      </c>
      <c r="BY30" s="336"/>
      <c r="BZ30" s="336"/>
      <c r="CA30" s="336"/>
      <c r="CB30" s="336"/>
      <c r="CC30" s="336"/>
      <c r="CD30" s="336">
        <v>0.86458333333333337</v>
      </c>
      <c r="CE30" s="336"/>
      <c r="CF30" s="336"/>
      <c r="CG30" s="336">
        <v>0.80833333333333324</v>
      </c>
      <c r="CH30" s="336"/>
      <c r="CI30" s="336"/>
      <c r="CJ30" s="336"/>
      <c r="CK30" s="336"/>
      <c r="CL30" s="337">
        <v>16</v>
      </c>
      <c r="CM30" s="336">
        <v>0.64444444444444449</v>
      </c>
      <c r="CN30" s="335">
        <v>42540.421527777777</v>
      </c>
      <c r="CP30" s="330">
        <f t="shared" si="43"/>
        <v>14</v>
      </c>
      <c r="CR30" s="18">
        <f>VLOOKUP(CS30,id!$A:$C,3,0)</f>
        <v>72</v>
      </c>
      <c r="CS30" s="18" t="str">
        <f t="shared" si="45"/>
        <v>JaskólskiKonrad1980</v>
      </c>
      <c r="CT30" s="9" t="str">
        <f t="shared" si="57"/>
        <v>Jaskólski</v>
      </c>
      <c r="CU30" s="9" t="str">
        <f t="shared" si="57"/>
        <v>Konrad</v>
      </c>
      <c r="CV30" s="9" t="str">
        <f t="shared" si="57"/>
        <v>Forest Gaps</v>
      </c>
      <c r="CW30" s="9">
        <f t="shared" si="57"/>
        <v>1980</v>
      </c>
      <c r="CX30" s="9">
        <f t="shared" si="52"/>
        <v>44.606675562671192</v>
      </c>
      <c r="CY30" s="9"/>
      <c r="CZ30" s="9">
        <f t="shared" si="53"/>
        <v>1</v>
      </c>
      <c r="DA30" s="9">
        <f t="shared" si="54"/>
        <v>1</v>
      </c>
      <c r="DB30" s="9">
        <f t="shared" si="55"/>
        <v>1</v>
      </c>
      <c r="DC30" s="9">
        <f t="shared" si="56"/>
        <v>1</v>
      </c>
    </row>
    <row r="31" spans="4:107" ht="16.5" customHeight="1">
      <c r="D31" s="94">
        <f t="shared" ca="1" si="44"/>
        <v>27</v>
      </c>
      <c r="E31" s="347">
        <v>311</v>
      </c>
      <c r="F31" s="347" t="s">
        <v>36</v>
      </c>
      <c r="G31" s="347" t="s">
        <v>77</v>
      </c>
      <c r="H31" s="347" t="s">
        <v>55</v>
      </c>
      <c r="I31" s="347" t="s">
        <v>272</v>
      </c>
      <c r="J31" s="344">
        <v>1963</v>
      </c>
      <c r="K31" s="346" t="s">
        <v>271</v>
      </c>
      <c r="L31" s="345">
        <f t="shared" si="0"/>
        <v>736</v>
      </c>
      <c r="M31" s="344">
        <f t="shared" si="1"/>
        <v>18</v>
      </c>
      <c r="N31" s="344">
        <f t="shared" si="2"/>
        <v>16</v>
      </c>
      <c r="O31" s="343">
        <f t="shared" si="3"/>
        <v>850</v>
      </c>
      <c r="P31" s="342">
        <f t="shared" si="58"/>
        <v>0</v>
      </c>
      <c r="Q31" s="341">
        <f t="shared" si="5"/>
        <v>1.0791666666627862</v>
      </c>
      <c r="R31" s="340">
        <f t="shared" si="6"/>
        <v>-114</v>
      </c>
      <c r="S31" s="339">
        <f t="shared" si="7"/>
        <v>15</v>
      </c>
      <c r="T31" s="339">
        <f t="shared" si="8"/>
        <v>15</v>
      </c>
      <c r="U31" s="339">
        <f t="shared" si="9"/>
        <v>10</v>
      </c>
      <c r="V31" s="339">
        <f t="shared" si="10"/>
        <v>30</v>
      </c>
      <c r="W31" s="339">
        <f t="shared" si="11"/>
        <v>10</v>
      </c>
      <c r="X31" s="339">
        <f t="shared" si="12"/>
        <v>0</v>
      </c>
      <c r="Y31" s="339">
        <f t="shared" si="13"/>
        <v>0</v>
      </c>
      <c r="Z31" s="339">
        <f t="shared" si="14"/>
        <v>0</v>
      </c>
      <c r="AA31" s="339">
        <f t="shared" si="15"/>
        <v>50</v>
      </c>
      <c r="AB31" s="339">
        <f t="shared" si="16"/>
        <v>60</v>
      </c>
      <c r="AC31" s="339">
        <f t="shared" si="17"/>
        <v>0</v>
      </c>
      <c r="AD31" s="339">
        <f t="shared" si="18"/>
        <v>0</v>
      </c>
      <c r="AE31" s="339">
        <f t="shared" si="19"/>
        <v>0</v>
      </c>
      <c r="AF31" s="339">
        <f t="shared" si="20"/>
        <v>50</v>
      </c>
      <c r="AG31" s="339">
        <f t="shared" si="21"/>
        <v>30</v>
      </c>
      <c r="AH31" s="339">
        <f t="shared" si="22"/>
        <v>0</v>
      </c>
      <c r="AI31" s="339">
        <f t="shared" si="23"/>
        <v>0</v>
      </c>
      <c r="AJ31" s="339">
        <f t="shared" si="24"/>
        <v>0</v>
      </c>
      <c r="AK31" s="339">
        <f t="shared" si="25"/>
        <v>0</v>
      </c>
      <c r="AL31" s="339">
        <f t="shared" si="26"/>
        <v>50</v>
      </c>
      <c r="AM31" s="339">
        <f t="shared" si="27"/>
        <v>50</v>
      </c>
      <c r="AN31" s="339">
        <f t="shared" si="28"/>
        <v>0</v>
      </c>
      <c r="AO31" s="339">
        <f t="shared" si="29"/>
        <v>60</v>
      </c>
      <c r="AP31" s="339">
        <f t="shared" si="30"/>
        <v>0</v>
      </c>
      <c r="AQ31" s="339">
        <f t="shared" si="31"/>
        <v>0</v>
      </c>
      <c r="AR31" s="339">
        <f t="shared" si="32"/>
        <v>30</v>
      </c>
      <c r="AS31" s="339">
        <f t="shared" si="33"/>
        <v>0</v>
      </c>
      <c r="AT31" s="339">
        <f t="shared" si="34"/>
        <v>50</v>
      </c>
      <c r="AU31" s="339">
        <f t="shared" si="35"/>
        <v>0</v>
      </c>
      <c r="AV31" s="339">
        <f t="shared" si="36"/>
        <v>50</v>
      </c>
      <c r="AW31" s="339">
        <f t="shared" si="37"/>
        <v>40</v>
      </c>
      <c r="AX31" s="339">
        <f t="shared" si="38"/>
        <v>0</v>
      </c>
      <c r="AY31" s="339">
        <f t="shared" si="39"/>
        <v>40</v>
      </c>
      <c r="AZ31" s="339">
        <f t="shared" si="40"/>
        <v>0</v>
      </c>
      <c r="BA31" s="339">
        <f t="shared" si="41"/>
        <v>50</v>
      </c>
      <c r="BB31" s="338">
        <f t="shared" si="42"/>
        <v>42539.520833333336</v>
      </c>
      <c r="BC31" s="336">
        <v>8.1944444444444445E-2</v>
      </c>
      <c r="BD31" s="336">
        <v>8.5416666666666655E-2</v>
      </c>
      <c r="BE31" s="336">
        <v>0.20138888888888887</v>
      </c>
      <c r="BF31" s="336">
        <v>0.28125</v>
      </c>
      <c r="BG31" s="336">
        <v>0.18819444444444444</v>
      </c>
      <c r="BH31" s="336"/>
      <c r="BI31" s="336"/>
      <c r="BJ31" s="336"/>
      <c r="BK31" s="336">
        <v>0.51944444444444449</v>
      </c>
      <c r="BL31" s="336">
        <v>0.63541666666666663</v>
      </c>
      <c r="BM31" s="336"/>
      <c r="BN31" s="336"/>
      <c r="BO31" s="336"/>
      <c r="BP31" s="336">
        <v>0.56805555555555554</v>
      </c>
      <c r="BQ31" s="336">
        <v>0.45208333333333334</v>
      </c>
      <c r="BR31" s="336"/>
      <c r="BS31" s="336"/>
      <c r="BT31" s="336"/>
      <c r="BU31" s="336"/>
      <c r="BV31" s="336">
        <v>0.67986111111111114</v>
      </c>
      <c r="BW31" s="336">
        <v>0.94097222222222221</v>
      </c>
      <c r="BX31" s="336"/>
      <c r="BY31" s="336">
        <v>0.79791666666666661</v>
      </c>
      <c r="BZ31" s="336"/>
      <c r="CA31" s="336"/>
      <c r="CB31" s="336">
        <v>0.9902777777777777</v>
      </c>
      <c r="CC31" s="336"/>
      <c r="CD31" s="336">
        <v>0.71805555555555556</v>
      </c>
      <c r="CE31" s="336"/>
      <c r="CF31" s="336">
        <v>0.89930555555555547</v>
      </c>
      <c r="CG31" s="336">
        <v>0.75486111111111109</v>
      </c>
      <c r="CH31" s="336"/>
      <c r="CI31" s="336">
        <v>0.85972222222222217</v>
      </c>
      <c r="CJ31" s="336"/>
      <c r="CK31" s="336">
        <v>2.7083333333333334E-2</v>
      </c>
      <c r="CL31" s="337">
        <v>16</v>
      </c>
      <c r="CM31" s="336">
        <v>0.37152777777777773</v>
      </c>
      <c r="CN31" s="335">
        <v>42540.6</v>
      </c>
      <c r="CP31" s="330">
        <f t="shared" si="43"/>
        <v>18</v>
      </c>
      <c r="CR31" s="18">
        <f>VLOOKUP(CS31,id!$A:$C,3,0)</f>
        <v>41</v>
      </c>
      <c r="CS31" s="18" t="str">
        <f t="shared" si="45"/>
        <v>SójkaTomasz1963</v>
      </c>
      <c r="CT31" s="9" t="str">
        <f t="shared" si="57"/>
        <v>Sójka</v>
      </c>
      <c r="CU31" s="9" t="str">
        <f t="shared" si="57"/>
        <v>Tomasz</v>
      </c>
      <c r="CV31" s="9" t="str">
        <f t="shared" si="57"/>
        <v>RKS Fiedorek</v>
      </c>
      <c r="CW31" s="9">
        <f t="shared" si="57"/>
        <v>1963</v>
      </c>
      <c r="CX31" s="9">
        <f t="shared" si="52"/>
        <v>43.774017618834662</v>
      </c>
      <c r="CY31" s="9"/>
      <c r="CZ31" s="9">
        <f t="shared" si="53"/>
        <v>0.83462033462003959</v>
      </c>
      <c r="DA31" s="9">
        <f t="shared" si="54"/>
        <v>1.2857142857142858</v>
      </c>
      <c r="DB31" s="9">
        <f t="shared" si="55"/>
        <v>0.98133333333333328</v>
      </c>
      <c r="DC31" s="9">
        <f t="shared" si="56"/>
        <v>1.0515474967972804</v>
      </c>
    </row>
    <row r="32" spans="4:107" ht="16.5" customHeight="1">
      <c r="D32" s="94">
        <f t="shared" ca="1" si="44"/>
        <v>28</v>
      </c>
      <c r="E32" s="347">
        <v>303</v>
      </c>
      <c r="F32" s="347" t="s">
        <v>36</v>
      </c>
      <c r="G32" s="347" t="s">
        <v>84</v>
      </c>
      <c r="H32" s="347" t="s">
        <v>26</v>
      </c>
      <c r="I32" s="347"/>
      <c r="J32" s="344">
        <v>1954</v>
      </c>
      <c r="K32" s="346" t="s">
        <v>289</v>
      </c>
      <c r="L32" s="345">
        <f t="shared" si="0"/>
        <v>660</v>
      </c>
      <c r="M32" s="344">
        <f t="shared" si="1"/>
        <v>13</v>
      </c>
      <c r="N32" s="344">
        <f t="shared" si="2"/>
        <v>14</v>
      </c>
      <c r="O32" s="343">
        <f t="shared" si="3"/>
        <v>660</v>
      </c>
      <c r="P32" s="342">
        <f t="shared" si="58"/>
        <v>0</v>
      </c>
      <c r="Q32" s="341">
        <f t="shared" si="5"/>
        <v>0.99374999999417923</v>
      </c>
      <c r="R32" s="340">
        <f t="shared" si="6"/>
        <v>0</v>
      </c>
      <c r="S32" s="339">
        <f t="shared" si="7"/>
        <v>0</v>
      </c>
      <c r="T32" s="339">
        <f t="shared" si="8"/>
        <v>0</v>
      </c>
      <c r="U32" s="339">
        <f t="shared" si="9"/>
        <v>0</v>
      </c>
      <c r="V32" s="339">
        <f t="shared" si="10"/>
        <v>30</v>
      </c>
      <c r="W32" s="339">
        <f t="shared" si="11"/>
        <v>0</v>
      </c>
      <c r="X32" s="339">
        <f t="shared" si="12"/>
        <v>0</v>
      </c>
      <c r="Y32" s="339">
        <f t="shared" si="13"/>
        <v>0</v>
      </c>
      <c r="Z32" s="339">
        <f t="shared" si="14"/>
        <v>0</v>
      </c>
      <c r="AA32" s="339">
        <f t="shared" si="15"/>
        <v>50</v>
      </c>
      <c r="AB32" s="339">
        <f t="shared" si="16"/>
        <v>0</v>
      </c>
      <c r="AC32" s="339">
        <f t="shared" si="17"/>
        <v>40</v>
      </c>
      <c r="AD32" s="339">
        <f t="shared" si="18"/>
        <v>30</v>
      </c>
      <c r="AE32" s="339">
        <f t="shared" si="19"/>
        <v>30</v>
      </c>
      <c r="AF32" s="339">
        <f t="shared" si="20"/>
        <v>50</v>
      </c>
      <c r="AG32" s="339">
        <f t="shared" si="21"/>
        <v>30</v>
      </c>
      <c r="AH32" s="339">
        <f t="shared" si="22"/>
        <v>0</v>
      </c>
      <c r="AI32" s="339">
        <f t="shared" si="23"/>
        <v>30</v>
      </c>
      <c r="AJ32" s="339">
        <f t="shared" si="24"/>
        <v>50</v>
      </c>
      <c r="AK32" s="339">
        <f t="shared" si="25"/>
        <v>0</v>
      </c>
      <c r="AL32" s="339">
        <f t="shared" si="26"/>
        <v>0</v>
      </c>
      <c r="AM32" s="339">
        <f t="shared" si="27"/>
        <v>50</v>
      </c>
      <c r="AN32" s="339">
        <f t="shared" si="28"/>
        <v>0</v>
      </c>
      <c r="AO32" s="339">
        <f t="shared" si="29"/>
        <v>0</v>
      </c>
      <c r="AP32" s="339">
        <f t="shared" si="30"/>
        <v>50</v>
      </c>
      <c r="AQ32" s="339">
        <f t="shared" si="31"/>
        <v>0</v>
      </c>
      <c r="AR32" s="339">
        <f t="shared" si="32"/>
        <v>30</v>
      </c>
      <c r="AS32" s="339">
        <f t="shared" si="33"/>
        <v>0</v>
      </c>
      <c r="AT32" s="339">
        <f t="shared" si="34"/>
        <v>0</v>
      </c>
      <c r="AU32" s="339">
        <f t="shared" si="35"/>
        <v>0</v>
      </c>
      <c r="AV32" s="339">
        <f t="shared" si="36"/>
        <v>0</v>
      </c>
      <c r="AW32" s="339">
        <f t="shared" si="37"/>
        <v>0</v>
      </c>
      <c r="AX32" s="339">
        <f t="shared" si="38"/>
        <v>0</v>
      </c>
      <c r="AY32" s="339">
        <f t="shared" si="39"/>
        <v>0</v>
      </c>
      <c r="AZ32" s="339">
        <f t="shared" si="40"/>
        <v>0</v>
      </c>
      <c r="BA32" s="339">
        <f t="shared" si="41"/>
        <v>50</v>
      </c>
      <c r="BB32" s="338">
        <f t="shared" si="42"/>
        <v>42539.520833333336</v>
      </c>
      <c r="BC32" s="336"/>
      <c r="BD32" s="336"/>
      <c r="BE32" s="336"/>
      <c r="BF32" s="336">
        <v>0.87986111111111109</v>
      </c>
      <c r="BG32" s="336"/>
      <c r="BH32" s="336"/>
      <c r="BI32" s="336"/>
      <c r="BJ32" s="336"/>
      <c r="BK32" s="336">
        <v>0.79861111111111116</v>
      </c>
      <c r="BL32" s="336"/>
      <c r="BM32" s="336">
        <v>0.70000000000000007</v>
      </c>
      <c r="BN32" s="336">
        <v>0.57986111111111105</v>
      </c>
      <c r="BO32" s="336">
        <v>0.53541666666666665</v>
      </c>
      <c r="BP32" s="336">
        <v>0.11875000000000001</v>
      </c>
      <c r="BQ32" s="336">
        <v>0.84097222222222223</v>
      </c>
      <c r="BR32" s="336"/>
      <c r="BS32" s="336">
        <v>0.61111111111111105</v>
      </c>
      <c r="BT32" s="336">
        <v>0.64374999999999993</v>
      </c>
      <c r="BU32" s="336"/>
      <c r="BV32" s="336"/>
      <c r="BW32" s="336">
        <v>0.34166666666666662</v>
      </c>
      <c r="BX32" s="336"/>
      <c r="BY32" s="336"/>
      <c r="BZ32" s="336">
        <v>0.75277777777777777</v>
      </c>
      <c r="CA32" s="336"/>
      <c r="CB32" s="348">
        <v>1</v>
      </c>
      <c r="CC32" s="336"/>
      <c r="CD32" s="336"/>
      <c r="CE32" s="336"/>
      <c r="CF32" s="336"/>
      <c r="CG32" s="336"/>
      <c r="CH32" s="336"/>
      <c r="CI32" s="336"/>
      <c r="CJ32" s="336"/>
      <c r="CK32" s="336">
        <v>0.26458333333333334</v>
      </c>
      <c r="CL32" s="337">
        <v>14</v>
      </c>
      <c r="CM32" s="336">
        <v>3.125E-2</v>
      </c>
      <c r="CN32" s="335">
        <v>42540.51458333333</v>
      </c>
      <c r="CP32" s="330">
        <f t="shared" si="43"/>
        <v>13</v>
      </c>
      <c r="CR32" s="18">
        <f>VLOOKUP(CS32,id!$A:$C,3,0)</f>
        <v>13</v>
      </c>
      <c r="CS32" s="18" t="str">
        <f t="shared" si="45"/>
        <v>WiktorowskiKrzysztof1954</v>
      </c>
      <c r="CT32" s="9" t="str">
        <f t="shared" si="57"/>
        <v>Wiktorowski</v>
      </c>
      <c r="CU32" s="9" t="str">
        <f t="shared" si="57"/>
        <v>Krzysztof</v>
      </c>
      <c r="CV32" s="9">
        <f t="shared" si="57"/>
        <v>0</v>
      </c>
      <c r="CW32" s="9">
        <f t="shared" si="57"/>
        <v>1954</v>
      </c>
      <c r="CX32" s="9">
        <f t="shared" si="52"/>
        <v>39.253874495150647</v>
      </c>
      <c r="CY32" s="9"/>
      <c r="CZ32" s="9">
        <f t="shared" si="53"/>
        <v>1.0859538784091645</v>
      </c>
      <c r="DA32" s="9">
        <f t="shared" si="54"/>
        <v>0.72222222222222221</v>
      </c>
      <c r="DB32" s="9">
        <f t="shared" si="55"/>
        <v>0.89673913043478259</v>
      </c>
      <c r="DC32" s="9">
        <f t="shared" si="56"/>
        <v>0.93698830318041937</v>
      </c>
    </row>
    <row r="33" spans="4:107" ht="16.5" customHeight="1">
      <c r="D33" s="94">
        <f t="shared" ca="1" si="44"/>
        <v>29</v>
      </c>
      <c r="E33" s="347">
        <v>335</v>
      </c>
      <c r="F33" s="347" t="s">
        <v>36</v>
      </c>
      <c r="G33" s="347" t="s">
        <v>33</v>
      </c>
      <c r="H33" s="347" t="s">
        <v>30</v>
      </c>
      <c r="I33" s="347"/>
      <c r="J33" s="344">
        <v>1965</v>
      </c>
      <c r="K33" s="346" t="s">
        <v>307</v>
      </c>
      <c r="L33" s="345">
        <f t="shared" si="0"/>
        <v>640</v>
      </c>
      <c r="M33" s="344">
        <f t="shared" si="1"/>
        <v>15</v>
      </c>
      <c r="N33" s="344">
        <f t="shared" si="2"/>
        <v>16</v>
      </c>
      <c r="O33" s="343">
        <f t="shared" si="3"/>
        <v>640</v>
      </c>
      <c r="P33" s="342">
        <f t="shared" si="58"/>
        <v>0</v>
      </c>
      <c r="Q33" s="341">
        <f t="shared" si="5"/>
        <v>0.75555555555183673</v>
      </c>
      <c r="R33" s="340">
        <f t="shared" si="6"/>
        <v>0</v>
      </c>
      <c r="S33" s="339">
        <f t="shared" si="7"/>
        <v>15</v>
      </c>
      <c r="T33" s="339">
        <f t="shared" si="8"/>
        <v>15</v>
      </c>
      <c r="U33" s="339">
        <f t="shared" si="9"/>
        <v>10</v>
      </c>
      <c r="V33" s="339">
        <f t="shared" si="10"/>
        <v>30</v>
      </c>
      <c r="W33" s="339">
        <f t="shared" si="11"/>
        <v>10</v>
      </c>
      <c r="X33" s="339">
        <f t="shared" si="12"/>
        <v>15</v>
      </c>
      <c r="Y33" s="339">
        <f t="shared" si="13"/>
        <v>15</v>
      </c>
      <c r="Z33" s="339">
        <f t="shared" si="14"/>
        <v>0</v>
      </c>
      <c r="AA33" s="339">
        <f t="shared" si="15"/>
        <v>0</v>
      </c>
      <c r="AB33" s="339">
        <f t="shared" si="16"/>
        <v>60</v>
      </c>
      <c r="AC33" s="339">
        <f t="shared" si="17"/>
        <v>0</v>
      </c>
      <c r="AD33" s="339">
        <f t="shared" si="18"/>
        <v>0</v>
      </c>
      <c r="AE33" s="339">
        <f t="shared" si="19"/>
        <v>0</v>
      </c>
      <c r="AF33" s="339">
        <f t="shared" si="20"/>
        <v>50</v>
      </c>
      <c r="AG33" s="339">
        <f t="shared" si="21"/>
        <v>0</v>
      </c>
      <c r="AH33" s="339">
        <f t="shared" si="22"/>
        <v>0</v>
      </c>
      <c r="AI33" s="339">
        <f t="shared" si="23"/>
        <v>0</v>
      </c>
      <c r="AJ33" s="339">
        <f t="shared" si="24"/>
        <v>0</v>
      </c>
      <c r="AK33" s="339">
        <f t="shared" si="25"/>
        <v>0</v>
      </c>
      <c r="AL33" s="339">
        <f t="shared" si="26"/>
        <v>50</v>
      </c>
      <c r="AM33" s="339">
        <f t="shared" si="27"/>
        <v>0</v>
      </c>
      <c r="AN33" s="339">
        <f t="shared" si="28"/>
        <v>40</v>
      </c>
      <c r="AO33" s="339">
        <f t="shared" si="29"/>
        <v>0</v>
      </c>
      <c r="AP33" s="339">
        <f t="shared" si="30"/>
        <v>0</v>
      </c>
      <c r="AQ33" s="339">
        <f t="shared" si="31"/>
        <v>0</v>
      </c>
      <c r="AR33" s="339">
        <f t="shared" si="32"/>
        <v>30</v>
      </c>
      <c r="AS33" s="339">
        <f t="shared" si="33"/>
        <v>0</v>
      </c>
      <c r="AT33" s="339">
        <f t="shared" si="34"/>
        <v>50</v>
      </c>
      <c r="AU33" s="339">
        <f t="shared" si="35"/>
        <v>0</v>
      </c>
      <c r="AV33" s="339">
        <f t="shared" si="36"/>
        <v>0</v>
      </c>
      <c r="AW33" s="339">
        <f t="shared" si="37"/>
        <v>40</v>
      </c>
      <c r="AX33" s="339">
        <f t="shared" si="38"/>
        <v>0</v>
      </c>
      <c r="AY33" s="339">
        <f t="shared" si="39"/>
        <v>0</v>
      </c>
      <c r="AZ33" s="339">
        <f t="shared" si="40"/>
        <v>0</v>
      </c>
      <c r="BA33" s="339">
        <f t="shared" si="41"/>
        <v>50</v>
      </c>
      <c r="BB33" s="338">
        <f t="shared" si="42"/>
        <v>42539.520833333336</v>
      </c>
      <c r="BC33" s="336">
        <v>9.5138888888888884E-2</v>
      </c>
      <c r="BD33" s="336">
        <v>0.1013888888888889</v>
      </c>
      <c r="BE33" s="336">
        <v>0.14444444444444446</v>
      </c>
      <c r="BF33" s="336">
        <v>0.53402777777777777</v>
      </c>
      <c r="BG33" s="336">
        <v>0.16666666666666666</v>
      </c>
      <c r="BH33" s="336">
        <v>0.20069444444444443</v>
      </c>
      <c r="BI33" s="336">
        <v>0.19166666666666665</v>
      </c>
      <c r="BJ33" s="336"/>
      <c r="BK33" s="336"/>
      <c r="BL33" s="336">
        <v>0.72013888888888899</v>
      </c>
      <c r="BM33" s="336"/>
      <c r="BN33" s="336"/>
      <c r="BO33" s="336"/>
      <c r="BP33" s="336">
        <v>0.67291666666666661</v>
      </c>
      <c r="BQ33" s="336"/>
      <c r="BR33" s="336"/>
      <c r="BS33" s="336"/>
      <c r="BT33" s="336"/>
      <c r="BU33" s="336"/>
      <c r="BV33" s="336">
        <v>0.77847222222222223</v>
      </c>
      <c r="BW33" s="336"/>
      <c r="BX33" s="336">
        <v>0.83124999999999993</v>
      </c>
      <c r="BY33" s="336"/>
      <c r="BZ33" s="336"/>
      <c r="CA33" s="336"/>
      <c r="CB33" s="336">
        <v>6.1805555555555558E-2</v>
      </c>
      <c r="CC33" s="336"/>
      <c r="CD33" s="336">
        <v>0.89444444444444438</v>
      </c>
      <c r="CE33" s="336"/>
      <c r="CF33" s="336"/>
      <c r="CG33" s="336">
        <v>0.9555555555555556</v>
      </c>
      <c r="CH33" s="336"/>
      <c r="CI33" s="336"/>
      <c r="CJ33" s="336"/>
      <c r="CK33" s="336">
        <v>1.5277777777777777E-2</v>
      </c>
      <c r="CL33" s="337">
        <v>16</v>
      </c>
      <c r="CM33" s="336">
        <v>0.63055555555555554</v>
      </c>
      <c r="CN33" s="335">
        <v>42540.276388888888</v>
      </c>
      <c r="CP33" s="330">
        <f t="shared" si="43"/>
        <v>15</v>
      </c>
      <c r="CR33" s="18">
        <f>VLOOKUP(CS33,id!$A:$C,3,0)</f>
        <v>37</v>
      </c>
      <c r="CS33" s="18" t="str">
        <f t="shared" si="45"/>
        <v>SmejdaAndrzej1965</v>
      </c>
      <c r="CT33" s="9" t="str">
        <f t="shared" si="57"/>
        <v>Smejda</v>
      </c>
      <c r="CU33" s="9" t="str">
        <f t="shared" si="57"/>
        <v>Andrzej</v>
      </c>
      <c r="CV33" s="9">
        <f t="shared" si="57"/>
        <v>0</v>
      </c>
      <c r="CW33" s="9">
        <f t="shared" si="57"/>
        <v>1965</v>
      </c>
      <c r="CX33" s="9">
        <f t="shared" si="52"/>
        <v>38.064363146812752</v>
      </c>
      <c r="CY33" s="9"/>
      <c r="CZ33" s="9">
        <f t="shared" si="53"/>
        <v>1.3152573529399463</v>
      </c>
      <c r="DA33" s="9">
        <f t="shared" si="54"/>
        <v>1.1538461538461537</v>
      </c>
      <c r="DB33" s="9">
        <f t="shared" si="55"/>
        <v>0.96969696969696972</v>
      </c>
      <c r="DC33" s="9">
        <f t="shared" si="56"/>
        <v>1.0290336610711879</v>
      </c>
    </row>
    <row r="34" spans="4:107" ht="16.5" customHeight="1">
      <c r="D34" s="94">
        <f t="shared" ca="1" si="44"/>
        <v>30</v>
      </c>
      <c r="E34" s="347">
        <v>323</v>
      </c>
      <c r="F34" s="347" t="s">
        <v>36</v>
      </c>
      <c r="G34" s="347" t="s">
        <v>101</v>
      </c>
      <c r="H34" s="347" t="s">
        <v>100</v>
      </c>
      <c r="I34" s="347" t="s">
        <v>1264</v>
      </c>
      <c r="J34" s="344">
        <v>1974</v>
      </c>
      <c r="K34" s="346" t="s">
        <v>321</v>
      </c>
      <c r="L34" s="345">
        <f t="shared" si="0"/>
        <v>590</v>
      </c>
      <c r="M34" s="344">
        <f t="shared" si="1"/>
        <v>14</v>
      </c>
      <c r="N34" s="344">
        <f t="shared" si="2"/>
        <v>16</v>
      </c>
      <c r="O34" s="343">
        <f t="shared" si="3"/>
        <v>590</v>
      </c>
      <c r="P34" s="342">
        <f t="shared" si="58"/>
        <v>0</v>
      </c>
      <c r="Q34" s="341">
        <f t="shared" si="5"/>
        <v>0.98541666666278616</v>
      </c>
      <c r="R34" s="340">
        <f t="shared" si="6"/>
        <v>0</v>
      </c>
      <c r="S34" s="339">
        <f t="shared" si="7"/>
        <v>15</v>
      </c>
      <c r="T34" s="339">
        <f t="shared" si="8"/>
        <v>15</v>
      </c>
      <c r="U34" s="339">
        <f t="shared" si="9"/>
        <v>0</v>
      </c>
      <c r="V34" s="339">
        <f t="shared" si="10"/>
        <v>30</v>
      </c>
      <c r="W34" s="339">
        <f t="shared" si="11"/>
        <v>10</v>
      </c>
      <c r="X34" s="339">
        <f t="shared" si="12"/>
        <v>0</v>
      </c>
      <c r="Y34" s="339">
        <f t="shared" si="13"/>
        <v>0</v>
      </c>
      <c r="Z34" s="339">
        <f t="shared" si="14"/>
        <v>50</v>
      </c>
      <c r="AA34" s="339">
        <f t="shared" si="15"/>
        <v>0</v>
      </c>
      <c r="AB34" s="339">
        <f t="shared" si="16"/>
        <v>0</v>
      </c>
      <c r="AC34" s="339">
        <f t="shared" si="17"/>
        <v>0</v>
      </c>
      <c r="AD34" s="339">
        <f t="shared" si="18"/>
        <v>0</v>
      </c>
      <c r="AE34" s="339">
        <f t="shared" si="19"/>
        <v>30</v>
      </c>
      <c r="AF34" s="339">
        <f t="shared" si="20"/>
        <v>0</v>
      </c>
      <c r="AG34" s="339">
        <f t="shared" si="21"/>
        <v>0</v>
      </c>
      <c r="AH34" s="339">
        <f t="shared" si="22"/>
        <v>30</v>
      </c>
      <c r="AI34" s="339">
        <f t="shared" si="23"/>
        <v>0</v>
      </c>
      <c r="AJ34" s="339">
        <f t="shared" si="24"/>
        <v>0</v>
      </c>
      <c r="AK34" s="339">
        <f t="shared" si="25"/>
        <v>40</v>
      </c>
      <c r="AL34" s="339">
        <f t="shared" si="26"/>
        <v>0</v>
      </c>
      <c r="AM34" s="339">
        <f t="shared" si="27"/>
        <v>0</v>
      </c>
      <c r="AN34" s="339">
        <f t="shared" si="28"/>
        <v>0</v>
      </c>
      <c r="AO34" s="339">
        <f t="shared" si="29"/>
        <v>0</v>
      </c>
      <c r="AP34" s="339">
        <f t="shared" si="30"/>
        <v>0</v>
      </c>
      <c r="AQ34" s="339">
        <f t="shared" si="31"/>
        <v>30</v>
      </c>
      <c r="AR34" s="339">
        <f t="shared" si="32"/>
        <v>30</v>
      </c>
      <c r="AS34" s="339">
        <f t="shared" si="33"/>
        <v>0</v>
      </c>
      <c r="AT34" s="339">
        <f t="shared" si="34"/>
        <v>0</v>
      </c>
      <c r="AU34" s="339">
        <f t="shared" si="35"/>
        <v>30</v>
      </c>
      <c r="AV34" s="339">
        <f t="shared" si="36"/>
        <v>0</v>
      </c>
      <c r="AW34" s="339">
        <f t="shared" si="37"/>
        <v>0</v>
      </c>
      <c r="AX34" s="339">
        <f t="shared" si="38"/>
        <v>40</v>
      </c>
      <c r="AY34" s="339">
        <f t="shared" si="39"/>
        <v>0</v>
      </c>
      <c r="AZ34" s="339">
        <f t="shared" si="40"/>
        <v>30</v>
      </c>
      <c r="BA34" s="339">
        <f t="shared" si="41"/>
        <v>50</v>
      </c>
      <c r="BB34" s="338">
        <f t="shared" si="42"/>
        <v>42539.520833333336</v>
      </c>
      <c r="BC34" s="336">
        <v>0.42499999999999999</v>
      </c>
      <c r="BD34" s="336">
        <v>0.43333333333333335</v>
      </c>
      <c r="BE34" s="336"/>
      <c r="BF34" s="336">
        <v>0.53819444444444442</v>
      </c>
      <c r="BG34" s="336">
        <v>0.47013888888888888</v>
      </c>
      <c r="BH34" s="336"/>
      <c r="BI34" s="336"/>
      <c r="BJ34" s="336">
        <v>0.84097222222222223</v>
      </c>
      <c r="BK34" s="336"/>
      <c r="BL34" s="336"/>
      <c r="BM34" s="336"/>
      <c r="BN34" s="336"/>
      <c r="BO34" s="336">
        <v>0.68472222222222223</v>
      </c>
      <c r="BP34" s="336"/>
      <c r="BQ34" s="336"/>
      <c r="BR34" s="336">
        <v>0.77430555555555547</v>
      </c>
      <c r="BS34" s="336"/>
      <c r="BT34" s="336"/>
      <c r="BU34" s="336">
        <v>0.72569444444444453</v>
      </c>
      <c r="BV34" s="336"/>
      <c r="BW34" s="336"/>
      <c r="BX34" s="336"/>
      <c r="BY34" s="336"/>
      <c r="BZ34" s="336"/>
      <c r="CA34" s="336">
        <v>0.95000000000000007</v>
      </c>
      <c r="CB34" s="336">
        <v>0.35416666666666669</v>
      </c>
      <c r="CC34" s="336"/>
      <c r="CD34" s="336"/>
      <c r="CE34" s="336">
        <v>0.3</v>
      </c>
      <c r="CF34" s="336"/>
      <c r="CG34" s="336"/>
      <c r="CH34" s="336">
        <v>0.26041666666666669</v>
      </c>
      <c r="CI34" s="336"/>
      <c r="CJ34" s="336">
        <v>1.5277777777777777E-2</v>
      </c>
      <c r="CK34" s="336">
        <v>0.38680555555555557</v>
      </c>
      <c r="CL34" s="337">
        <v>16</v>
      </c>
      <c r="CM34" s="336">
        <v>0.64444444444444449</v>
      </c>
      <c r="CN34" s="335">
        <v>42540.506249999999</v>
      </c>
      <c r="CP34" s="330">
        <f t="shared" si="43"/>
        <v>14</v>
      </c>
      <c r="CR34" s="18">
        <f>VLOOKUP(CS34,id!$A:$C,3,0)</f>
        <v>47</v>
      </c>
      <c r="CS34" s="18" t="str">
        <f t="shared" si="45"/>
        <v>MakowiecSławomir1974</v>
      </c>
      <c r="CT34" s="9" t="str">
        <f t="shared" si="57"/>
        <v>Makowiec</v>
      </c>
      <c r="CU34" s="9" t="str">
        <f t="shared" si="57"/>
        <v>Sławomir</v>
      </c>
      <c r="CV34" s="9" t="str">
        <f t="shared" si="57"/>
        <v>Zamykam Stawkę</v>
      </c>
      <c r="CW34" s="9">
        <f t="shared" si="57"/>
        <v>1974</v>
      </c>
      <c r="CX34" s="9">
        <f t="shared" si="52"/>
        <v>35.090584775968004</v>
      </c>
      <c r="CY34" s="9"/>
      <c r="CZ34" s="9">
        <f t="shared" si="53"/>
        <v>0.76673713882940764</v>
      </c>
      <c r="DA34" s="9">
        <f t="shared" si="54"/>
        <v>0.93333333333333335</v>
      </c>
      <c r="DB34" s="9">
        <f t="shared" si="55"/>
        <v>0.921875</v>
      </c>
      <c r="DC34" s="9">
        <f t="shared" si="56"/>
        <v>0.98629618965902943</v>
      </c>
    </row>
    <row r="35" spans="4:107" ht="16.5" customHeight="1">
      <c r="D35" s="94">
        <f t="shared" ca="1" si="44"/>
        <v>31</v>
      </c>
      <c r="E35" s="347">
        <v>317</v>
      </c>
      <c r="F35" s="347" t="s">
        <v>36</v>
      </c>
      <c r="G35" s="347" t="s">
        <v>169</v>
      </c>
      <c r="H35" s="347" t="s">
        <v>30</v>
      </c>
      <c r="I35" s="347" t="s">
        <v>174</v>
      </c>
      <c r="J35" s="344">
        <v>1951</v>
      </c>
      <c r="K35" s="346" t="s">
        <v>321</v>
      </c>
      <c r="L35" s="345">
        <f t="shared" si="0"/>
        <v>530</v>
      </c>
      <c r="M35" s="344">
        <f t="shared" si="1"/>
        <v>9</v>
      </c>
      <c r="N35" s="344">
        <f t="shared" si="2"/>
        <v>16</v>
      </c>
      <c r="O35" s="343">
        <f t="shared" si="3"/>
        <v>530</v>
      </c>
      <c r="P35" s="342">
        <f t="shared" si="58"/>
        <v>0</v>
      </c>
      <c r="Q35" s="341">
        <f t="shared" si="5"/>
        <v>0.9881944444423425</v>
      </c>
      <c r="R35" s="340">
        <f t="shared" si="6"/>
        <v>0</v>
      </c>
      <c r="S35" s="339">
        <f t="shared" si="7"/>
        <v>0</v>
      </c>
      <c r="T35" s="339">
        <f t="shared" si="8"/>
        <v>0</v>
      </c>
      <c r="U35" s="339">
        <f t="shared" si="9"/>
        <v>0</v>
      </c>
      <c r="V35" s="339">
        <f t="shared" si="10"/>
        <v>30</v>
      </c>
      <c r="W35" s="339">
        <f t="shared" si="11"/>
        <v>0</v>
      </c>
      <c r="X35" s="339">
        <f t="shared" si="12"/>
        <v>0</v>
      </c>
      <c r="Y35" s="339">
        <f t="shared" si="13"/>
        <v>0</v>
      </c>
      <c r="Z35" s="339">
        <f t="shared" si="14"/>
        <v>0</v>
      </c>
      <c r="AA35" s="339">
        <f t="shared" si="15"/>
        <v>50</v>
      </c>
      <c r="AB35" s="339">
        <f t="shared" si="16"/>
        <v>60</v>
      </c>
      <c r="AC35" s="339">
        <f t="shared" si="17"/>
        <v>40</v>
      </c>
      <c r="AD35" s="339">
        <f t="shared" si="18"/>
        <v>30</v>
      </c>
      <c r="AE35" s="339">
        <f t="shared" si="19"/>
        <v>30</v>
      </c>
      <c r="AF35" s="339">
        <f t="shared" si="20"/>
        <v>50</v>
      </c>
      <c r="AG35" s="339">
        <f t="shared" si="21"/>
        <v>30</v>
      </c>
      <c r="AH35" s="339">
        <f t="shared" si="22"/>
        <v>0</v>
      </c>
      <c r="AI35" s="339">
        <f t="shared" si="23"/>
        <v>0</v>
      </c>
      <c r="AJ35" s="339">
        <f t="shared" si="24"/>
        <v>50</v>
      </c>
      <c r="AK35" s="339">
        <f t="shared" si="25"/>
        <v>0</v>
      </c>
      <c r="AL35" s="339">
        <f t="shared" si="26"/>
        <v>0</v>
      </c>
      <c r="AM35" s="339">
        <f t="shared" si="27"/>
        <v>0</v>
      </c>
      <c r="AN35" s="339">
        <f t="shared" si="28"/>
        <v>0</v>
      </c>
      <c r="AO35" s="339">
        <f t="shared" si="29"/>
        <v>0</v>
      </c>
      <c r="AP35" s="339">
        <f t="shared" si="30"/>
        <v>0</v>
      </c>
      <c r="AQ35" s="339">
        <f t="shared" si="31"/>
        <v>0</v>
      </c>
      <c r="AR35" s="339">
        <f t="shared" si="32"/>
        <v>0</v>
      </c>
      <c r="AS35" s="339">
        <f t="shared" si="33"/>
        <v>0</v>
      </c>
      <c r="AT35" s="339">
        <f t="shared" si="34"/>
        <v>0</v>
      </c>
      <c r="AU35" s="339">
        <f t="shared" si="35"/>
        <v>0</v>
      </c>
      <c r="AV35" s="339">
        <f t="shared" si="36"/>
        <v>0</v>
      </c>
      <c r="AW35" s="339">
        <f t="shared" si="37"/>
        <v>0</v>
      </c>
      <c r="AX35" s="339">
        <f t="shared" si="38"/>
        <v>0</v>
      </c>
      <c r="AY35" s="339">
        <f t="shared" si="39"/>
        <v>0</v>
      </c>
      <c r="AZ35" s="339">
        <f t="shared" si="40"/>
        <v>0</v>
      </c>
      <c r="BA35" s="339">
        <f t="shared" si="41"/>
        <v>0</v>
      </c>
      <c r="BB35" s="338">
        <f t="shared" si="42"/>
        <v>42539.520833333336</v>
      </c>
      <c r="BC35" s="336"/>
      <c r="BD35" s="336"/>
      <c r="BE35" s="336"/>
      <c r="BF35" s="336">
        <v>0.53749999999999998</v>
      </c>
      <c r="BG35" s="336"/>
      <c r="BH35" s="336"/>
      <c r="BI35" s="336"/>
      <c r="BJ35" s="336"/>
      <c r="BK35" s="336">
        <v>0.93055555555555547</v>
      </c>
      <c r="BL35" s="336">
        <v>0.80138888888888893</v>
      </c>
      <c r="BM35" s="336">
        <v>0.10069444444444443</v>
      </c>
      <c r="BN35" s="336">
        <v>0.4236111111111111</v>
      </c>
      <c r="BO35" s="336">
        <v>0.47986111111111113</v>
      </c>
      <c r="BP35" s="336">
        <v>0.7284722222222223</v>
      </c>
      <c r="BQ35" s="336">
        <v>0.86458333333333337</v>
      </c>
      <c r="BR35" s="336"/>
      <c r="BS35" s="336"/>
      <c r="BT35" s="336">
        <v>0.20347222222222219</v>
      </c>
      <c r="BU35" s="336"/>
      <c r="BV35" s="336"/>
      <c r="BW35" s="336"/>
      <c r="BX35" s="336"/>
      <c r="BY35" s="336"/>
      <c r="BZ35" s="336"/>
      <c r="CA35" s="336"/>
      <c r="CB35" s="336"/>
      <c r="CC35" s="336"/>
      <c r="CD35" s="336"/>
      <c r="CE35" s="336"/>
      <c r="CF35" s="336"/>
      <c r="CG35" s="336"/>
      <c r="CH35" s="336"/>
      <c r="CI35" s="336"/>
      <c r="CJ35" s="336"/>
      <c r="CK35" s="336"/>
      <c r="CL35" s="337">
        <v>16</v>
      </c>
      <c r="CM35" s="336"/>
      <c r="CN35" s="335">
        <v>42540.509027777778</v>
      </c>
      <c r="CP35" s="330">
        <f t="shared" si="43"/>
        <v>9</v>
      </c>
      <c r="CR35" s="18">
        <f>VLOOKUP(CS35,id!$A:$C,3,0)</f>
        <v>152</v>
      </c>
      <c r="CS35" s="18" t="str">
        <f t="shared" si="45"/>
        <v>PiwakowskiAndrzej1951</v>
      </c>
      <c r="CT35" s="9" t="str">
        <f t="shared" si="57"/>
        <v>Piwakowski</v>
      </c>
      <c r="CU35" s="9" t="str">
        <f t="shared" si="57"/>
        <v>Andrzej</v>
      </c>
      <c r="CV35" s="9" t="str">
        <f t="shared" si="57"/>
        <v>Harpagan</v>
      </c>
      <c r="CW35" s="9">
        <f t="shared" si="57"/>
        <v>1951</v>
      </c>
      <c r="CX35" s="9">
        <f t="shared" si="52"/>
        <v>31.522050730954312</v>
      </c>
      <c r="CY35" s="9"/>
      <c r="CZ35" s="9">
        <f t="shared" si="53"/>
        <v>0.99718903724345076</v>
      </c>
      <c r="DA35" s="9">
        <f t="shared" si="54"/>
        <v>0.6428571428571429</v>
      </c>
      <c r="DB35" s="9">
        <f t="shared" si="55"/>
        <v>0.89830508474576276</v>
      </c>
      <c r="DC35" s="9">
        <f t="shared" si="56"/>
        <v>0.91542526566950178</v>
      </c>
    </row>
    <row r="36" spans="4:107" ht="16.5" customHeight="1">
      <c r="D36" s="94">
        <f t="shared" ca="1" si="44"/>
        <v>32</v>
      </c>
      <c r="E36" s="347">
        <v>301</v>
      </c>
      <c r="F36" s="347" t="s">
        <v>36</v>
      </c>
      <c r="G36" s="347" t="s">
        <v>468</v>
      </c>
      <c r="H36" s="347" t="s">
        <v>21</v>
      </c>
      <c r="I36" s="347" t="s">
        <v>469</v>
      </c>
      <c r="J36" s="344">
        <v>1979</v>
      </c>
      <c r="K36" s="346" t="s">
        <v>471</v>
      </c>
      <c r="L36" s="345">
        <f t="shared" si="0"/>
        <v>520</v>
      </c>
      <c r="M36" s="344">
        <f t="shared" si="1"/>
        <v>8</v>
      </c>
      <c r="N36" s="344">
        <f t="shared" si="2"/>
        <v>16</v>
      </c>
      <c r="O36" s="343">
        <f t="shared" si="3"/>
        <v>520</v>
      </c>
      <c r="P36" s="342">
        <f t="shared" si="58"/>
        <v>0</v>
      </c>
      <c r="Q36" s="341">
        <f t="shared" si="5"/>
        <v>0.43611111110658385</v>
      </c>
      <c r="R36" s="340">
        <f t="shared" si="6"/>
        <v>0</v>
      </c>
      <c r="S36" s="339">
        <f t="shared" si="7"/>
        <v>0</v>
      </c>
      <c r="T36" s="339">
        <f t="shared" si="8"/>
        <v>0</v>
      </c>
      <c r="U36" s="339">
        <f t="shared" si="9"/>
        <v>0</v>
      </c>
      <c r="V36" s="339">
        <f t="shared" si="10"/>
        <v>30</v>
      </c>
      <c r="W36" s="339">
        <f t="shared" si="11"/>
        <v>0</v>
      </c>
      <c r="X36" s="339">
        <f t="shared" si="12"/>
        <v>0</v>
      </c>
      <c r="Y36" s="339">
        <f t="shared" si="13"/>
        <v>0</v>
      </c>
      <c r="Z36" s="339">
        <f t="shared" si="14"/>
        <v>0</v>
      </c>
      <c r="AA36" s="339">
        <f t="shared" si="15"/>
        <v>50</v>
      </c>
      <c r="AB36" s="339">
        <f t="shared" si="16"/>
        <v>60</v>
      </c>
      <c r="AC36" s="339">
        <f t="shared" si="17"/>
        <v>0</v>
      </c>
      <c r="AD36" s="339">
        <f t="shared" si="18"/>
        <v>0</v>
      </c>
      <c r="AE36" s="339">
        <f t="shared" si="19"/>
        <v>0</v>
      </c>
      <c r="AF36" s="339">
        <f t="shared" si="20"/>
        <v>50</v>
      </c>
      <c r="AG36" s="339">
        <f t="shared" si="21"/>
        <v>30</v>
      </c>
      <c r="AH36" s="339">
        <f t="shared" si="22"/>
        <v>0</v>
      </c>
      <c r="AI36" s="339">
        <f t="shared" si="23"/>
        <v>0</v>
      </c>
      <c r="AJ36" s="339">
        <f t="shared" si="24"/>
        <v>0</v>
      </c>
      <c r="AK36" s="339">
        <f t="shared" si="25"/>
        <v>0</v>
      </c>
      <c r="AL36" s="339">
        <f t="shared" si="26"/>
        <v>50</v>
      </c>
      <c r="AM36" s="339">
        <f t="shared" si="27"/>
        <v>0</v>
      </c>
      <c r="AN36" s="339">
        <f t="shared" si="28"/>
        <v>40</v>
      </c>
      <c r="AO36" s="339">
        <f t="shared" si="29"/>
        <v>0</v>
      </c>
      <c r="AP36" s="339">
        <f t="shared" si="30"/>
        <v>0</v>
      </c>
      <c r="AQ36" s="339">
        <f t="shared" si="31"/>
        <v>0</v>
      </c>
      <c r="AR36" s="339">
        <f t="shared" si="32"/>
        <v>0</v>
      </c>
      <c r="AS36" s="339">
        <f t="shared" si="33"/>
        <v>0</v>
      </c>
      <c r="AT36" s="339">
        <f t="shared" si="34"/>
        <v>50</v>
      </c>
      <c r="AU36" s="339">
        <f t="shared" si="35"/>
        <v>0</v>
      </c>
      <c r="AV36" s="339">
        <f t="shared" si="36"/>
        <v>0</v>
      </c>
      <c r="AW36" s="339">
        <f t="shared" si="37"/>
        <v>0</v>
      </c>
      <c r="AX36" s="339">
        <f t="shared" si="38"/>
        <v>0</v>
      </c>
      <c r="AY36" s="339">
        <f t="shared" si="39"/>
        <v>0</v>
      </c>
      <c r="AZ36" s="339">
        <f t="shared" si="40"/>
        <v>0</v>
      </c>
      <c r="BA36" s="339">
        <f t="shared" si="41"/>
        <v>0</v>
      </c>
      <c r="BB36" s="338">
        <f t="shared" si="42"/>
        <v>42539.520833333336</v>
      </c>
      <c r="BC36" s="336"/>
      <c r="BD36" s="336"/>
      <c r="BE36" s="336"/>
      <c r="BF36" s="348">
        <v>1</v>
      </c>
      <c r="BG36" s="336"/>
      <c r="BH36" s="336"/>
      <c r="BI36" s="336"/>
      <c r="BJ36" s="336"/>
      <c r="BK36" s="336">
        <v>0.68125000000000002</v>
      </c>
      <c r="BL36" s="336">
        <v>0.72638888888888886</v>
      </c>
      <c r="BM36" s="336"/>
      <c r="BN36" s="336"/>
      <c r="BO36" s="336"/>
      <c r="BP36" s="336">
        <v>0.92847222222222225</v>
      </c>
      <c r="BQ36" s="336">
        <v>0.6333333333333333</v>
      </c>
      <c r="BR36" s="336"/>
      <c r="BS36" s="336"/>
      <c r="BT36" s="336"/>
      <c r="BU36" s="336"/>
      <c r="BV36" s="336">
        <v>0.7715277777777777</v>
      </c>
      <c r="BW36" s="336"/>
      <c r="BX36" s="336">
        <v>0.88611111111111107</v>
      </c>
      <c r="BY36" s="336"/>
      <c r="BZ36" s="336"/>
      <c r="CA36" s="336"/>
      <c r="CB36" s="336"/>
      <c r="CC36" s="336"/>
      <c r="CD36" s="336">
        <v>0.83263888888888893</v>
      </c>
      <c r="CE36" s="336"/>
      <c r="CF36" s="336"/>
      <c r="CG36" s="336"/>
      <c r="CH36" s="336"/>
      <c r="CI36" s="336"/>
      <c r="CJ36" s="336"/>
      <c r="CK36" s="336"/>
      <c r="CL36" s="337">
        <v>16</v>
      </c>
      <c r="CM36" s="336">
        <v>0.60347222222222219</v>
      </c>
      <c r="CN36" s="335">
        <v>42539.956944444442</v>
      </c>
      <c r="CP36" s="330">
        <f t="shared" si="43"/>
        <v>8</v>
      </c>
      <c r="CR36" s="18">
        <f>VLOOKUP(CS36,id!$A:$C,3,0)</f>
        <v>150</v>
      </c>
      <c r="CS36" s="18" t="str">
        <f t="shared" si="45"/>
        <v>WarmowskiMarcin1979</v>
      </c>
      <c r="CT36" s="9" t="str">
        <f t="shared" si="57"/>
        <v>Warmowski</v>
      </c>
      <c r="CU36" s="9" t="str">
        <f t="shared" si="57"/>
        <v>Marcin</v>
      </c>
      <c r="CV36" s="9" t="str">
        <f t="shared" si="57"/>
        <v>WARMA Team</v>
      </c>
      <c r="CW36" s="9">
        <f t="shared" si="57"/>
        <v>1979</v>
      </c>
      <c r="CX36" s="9">
        <f t="shared" si="52"/>
        <v>30.927295056785365</v>
      </c>
      <c r="CY36" s="9"/>
      <c r="CZ36" s="9">
        <f t="shared" si="53"/>
        <v>2.2659235668976838</v>
      </c>
      <c r="DA36" s="9">
        <f t="shared" si="54"/>
        <v>0.88888888888888884</v>
      </c>
      <c r="DB36" s="9">
        <f t="shared" si="55"/>
        <v>0.98113207547169812</v>
      </c>
      <c r="DC36" s="9">
        <f t="shared" si="56"/>
        <v>0.97671868386117389</v>
      </c>
    </row>
    <row r="37" spans="4:107" ht="16.5" customHeight="1">
      <c r="D37" s="94">
        <f t="shared" ca="1" si="44"/>
        <v>33</v>
      </c>
      <c r="E37" s="347">
        <v>321</v>
      </c>
      <c r="F37" s="347" t="s">
        <v>36</v>
      </c>
      <c r="G37" s="347" t="s">
        <v>1176</v>
      </c>
      <c r="H37" s="347" t="s">
        <v>52</v>
      </c>
      <c r="I37" s="347" t="s">
        <v>1172</v>
      </c>
      <c r="J37" s="344">
        <v>1981</v>
      </c>
      <c r="K37" s="346" t="s">
        <v>1175</v>
      </c>
      <c r="L37" s="345">
        <f t="shared" si="0"/>
        <v>140</v>
      </c>
      <c r="M37" s="344">
        <f t="shared" si="1"/>
        <v>2</v>
      </c>
      <c r="N37" s="344">
        <f t="shared" si="2"/>
        <v>8</v>
      </c>
      <c r="O37" s="343">
        <f t="shared" si="3"/>
        <v>140</v>
      </c>
      <c r="P37" s="342">
        <f t="shared" si="58"/>
        <v>0</v>
      </c>
      <c r="Q37" s="341">
        <f t="shared" si="5"/>
        <v>0.12638888888614019</v>
      </c>
      <c r="R37" s="340">
        <f t="shared" si="6"/>
        <v>0</v>
      </c>
      <c r="S37" s="339">
        <f t="shared" si="7"/>
        <v>0</v>
      </c>
      <c r="T37" s="339">
        <f t="shared" si="8"/>
        <v>0</v>
      </c>
      <c r="U37" s="339">
        <f t="shared" si="9"/>
        <v>0</v>
      </c>
      <c r="V37" s="339">
        <f t="shared" si="10"/>
        <v>30</v>
      </c>
      <c r="W37" s="339">
        <f t="shared" si="11"/>
        <v>0</v>
      </c>
      <c r="X37" s="339">
        <f t="shared" si="12"/>
        <v>0</v>
      </c>
      <c r="Y37" s="339">
        <f t="shared" si="13"/>
        <v>0</v>
      </c>
      <c r="Z37" s="339">
        <f t="shared" si="14"/>
        <v>0</v>
      </c>
      <c r="AA37" s="339">
        <f t="shared" si="15"/>
        <v>0</v>
      </c>
      <c r="AB37" s="339">
        <f t="shared" si="16"/>
        <v>0</v>
      </c>
      <c r="AC37" s="339">
        <f t="shared" si="17"/>
        <v>0</v>
      </c>
      <c r="AD37" s="339">
        <f t="shared" si="18"/>
        <v>0</v>
      </c>
      <c r="AE37" s="339">
        <f t="shared" si="19"/>
        <v>30</v>
      </c>
      <c r="AF37" s="339">
        <f t="shared" si="20"/>
        <v>0</v>
      </c>
      <c r="AG37" s="339">
        <f t="shared" si="21"/>
        <v>0</v>
      </c>
      <c r="AH37" s="339">
        <f t="shared" si="22"/>
        <v>0</v>
      </c>
      <c r="AI37" s="339">
        <f t="shared" si="23"/>
        <v>0</v>
      </c>
      <c r="AJ37" s="339">
        <f t="shared" si="24"/>
        <v>0</v>
      </c>
      <c r="AK37" s="339">
        <f t="shared" si="25"/>
        <v>0</v>
      </c>
      <c r="AL37" s="339">
        <f t="shared" si="26"/>
        <v>0</v>
      </c>
      <c r="AM37" s="339">
        <f t="shared" si="27"/>
        <v>0</v>
      </c>
      <c r="AN37" s="339">
        <f t="shared" si="28"/>
        <v>0</v>
      </c>
      <c r="AO37" s="339">
        <f t="shared" si="29"/>
        <v>0</v>
      </c>
      <c r="AP37" s="339">
        <f t="shared" si="30"/>
        <v>0</v>
      </c>
      <c r="AQ37" s="339">
        <f t="shared" si="31"/>
        <v>0</v>
      </c>
      <c r="AR37" s="339">
        <f t="shared" si="32"/>
        <v>0</v>
      </c>
      <c r="AS37" s="339">
        <f t="shared" si="33"/>
        <v>0</v>
      </c>
      <c r="AT37" s="339">
        <f t="shared" si="34"/>
        <v>0</v>
      </c>
      <c r="AU37" s="339">
        <f t="shared" si="35"/>
        <v>0</v>
      </c>
      <c r="AV37" s="339">
        <f t="shared" si="36"/>
        <v>0</v>
      </c>
      <c r="AW37" s="339">
        <f t="shared" si="37"/>
        <v>0</v>
      </c>
      <c r="AX37" s="339">
        <f t="shared" si="38"/>
        <v>0</v>
      </c>
      <c r="AY37" s="339">
        <f t="shared" si="39"/>
        <v>0</v>
      </c>
      <c r="AZ37" s="339">
        <f t="shared" si="40"/>
        <v>0</v>
      </c>
      <c r="BA37" s="339">
        <f t="shared" si="41"/>
        <v>0</v>
      </c>
      <c r="BB37" s="338">
        <f t="shared" si="42"/>
        <v>42539.520833333336</v>
      </c>
      <c r="BC37" s="336"/>
      <c r="BD37" s="336"/>
      <c r="BE37" s="336"/>
      <c r="BF37" s="336">
        <v>0.5625</v>
      </c>
      <c r="BG37" s="336"/>
      <c r="BH37" s="336"/>
      <c r="BI37" s="336"/>
      <c r="BJ37" s="336"/>
      <c r="BK37" s="336"/>
      <c r="BL37" s="336"/>
      <c r="BM37" s="336"/>
      <c r="BN37" s="336"/>
      <c r="BO37" s="336">
        <v>0.53888888888888886</v>
      </c>
      <c r="BP37" s="336"/>
      <c r="BQ37" s="336"/>
      <c r="BR37" s="336"/>
      <c r="BS37" s="336"/>
      <c r="BT37" s="336"/>
      <c r="BU37" s="336"/>
      <c r="BV37" s="336"/>
      <c r="BW37" s="336"/>
      <c r="BX37" s="336"/>
      <c r="BY37" s="336"/>
      <c r="BZ37" s="336"/>
      <c r="CA37" s="336"/>
      <c r="CB37" s="336"/>
      <c r="CC37" s="336"/>
      <c r="CD37" s="336"/>
      <c r="CE37" s="336"/>
      <c r="CF37" s="336"/>
      <c r="CG37" s="336"/>
      <c r="CH37" s="336"/>
      <c r="CI37" s="336"/>
      <c r="CJ37" s="336"/>
      <c r="CK37" s="336"/>
      <c r="CL37" s="337">
        <v>8</v>
      </c>
      <c r="CM37" s="336">
        <v>0.61111111111111105</v>
      </c>
      <c r="CN37" s="335">
        <v>42539.647222222222</v>
      </c>
      <c r="CP37" s="330">
        <f t="shared" si="43"/>
        <v>2</v>
      </c>
      <c r="CR37" s="18">
        <f>VLOOKUP(CS37,id!$A:$C,3,0)</f>
        <v>422</v>
      </c>
      <c r="CS37" s="18" t="str">
        <f t="shared" si="45"/>
        <v>KucharskiRafał1981</v>
      </c>
      <c r="CT37" s="9" t="str">
        <f t="shared" si="57"/>
        <v>Kucharski</v>
      </c>
      <c r="CU37" s="9" t="str">
        <f t="shared" si="57"/>
        <v>Rafał</v>
      </c>
      <c r="CV37" s="9" t="str">
        <f t="shared" si="57"/>
        <v>Rower Janka</v>
      </c>
      <c r="CW37" s="9">
        <f t="shared" si="57"/>
        <v>1981</v>
      </c>
      <c r="CX37" s="9">
        <f t="shared" si="52"/>
        <v>8.3265794383652896</v>
      </c>
      <c r="CY37" s="9"/>
      <c r="CZ37" s="9">
        <f t="shared" si="53"/>
        <v>3.4505494505886727</v>
      </c>
      <c r="DA37" s="9">
        <f t="shared" si="54"/>
        <v>0.25</v>
      </c>
      <c r="DB37" s="9">
        <f t="shared" si="55"/>
        <v>0.26923076923076922</v>
      </c>
      <c r="DC37" s="9">
        <f t="shared" si="56"/>
        <v>0.75785828325519911</v>
      </c>
    </row>
  </sheetData>
  <mergeCells count="3">
    <mergeCell ref="BB1:BD1"/>
    <mergeCell ref="L2:R2"/>
    <mergeCell ref="BB2:CN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18" orientation="portrait" horizontalDpi="300" verticalDpi="300" r:id="rId1"/>
  <headerFooter alignWithMargins="0">
    <oddHeader>&amp;C&amp;"Arial CE,Pogrubiony"&amp;28GRASSOR 2016 - Wyniki TR300&amp;R&amp;D  &amp;T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7"/>
  <sheetViews>
    <sheetView topLeftCell="D1" zoomScale="85" zoomScaleNormal="85" zoomScaleSheetLayoutView="40" workbookViewId="0">
      <pane xSplit="8" ySplit="4" topLeftCell="L5" activePane="bottomRight" state="frozen"/>
      <selection activeCell="D1" sqref="D1"/>
      <selection pane="topRight" activeCell="G1" sqref="G1"/>
      <selection pane="bottomLeft" activeCell="D5" sqref="D5"/>
      <selection pane="bottomRight" activeCell="L5" sqref="L5"/>
    </sheetView>
  </sheetViews>
  <sheetFormatPr defaultColWidth="9.109375" defaultRowHeight="16.5" customHeight="1"/>
  <cols>
    <col min="1" max="1" width="7.6640625" style="334" bestFit="1" customWidth="1"/>
    <col min="2" max="2" width="6.33203125" style="334" customWidth="1"/>
    <col min="3" max="3" width="19.109375" style="329" customWidth="1"/>
    <col min="4" max="4" width="8.33203125" style="329" bestFit="1" customWidth="1"/>
    <col min="5" max="5" width="5" style="329" customWidth="1"/>
    <col min="6" max="6" width="5.6640625" style="329" bestFit="1" customWidth="1"/>
    <col min="7" max="7" width="13.88671875" style="329" bestFit="1" customWidth="1"/>
    <col min="8" max="8" width="11" style="329" bestFit="1" customWidth="1"/>
    <col min="9" max="9" width="8.44140625" style="332" customWidth="1"/>
    <col min="10" max="10" width="9.33203125" style="330" bestFit="1" customWidth="1"/>
    <col min="11" max="11" width="11.5546875" style="330" customWidth="1"/>
    <col min="12" max="14" width="5.44140625" style="333" customWidth="1"/>
    <col min="15" max="17" width="9" style="332" customWidth="1"/>
    <col min="18" max="18" width="6.6640625" style="332" customWidth="1"/>
    <col min="19" max="37" width="6.6640625" style="332" hidden="1" customWidth="1"/>
    <col min="38" max="38" width="8.109375" style="332" bestFit="1" customWidth="1"/>
    <col min="39" max="39" width="8.109375" style="330" customWidth="1"/>
    <col min="40" max="41" width="8.33203125" style="330" bestFit="1" customWidth="1"/>
    <col min="42" max="42" width="8.33203125" style="330" customWidth="1"/>
    <col min="43" max="44" width="8.33203125" style="330" bestFit="1" customWidth="1"/>
    <col min="45" max="45" width="8.33203125" style="330" customWidth="1"/>
    <col min="46" max="47" width="8.33203125" style="330" bestFit="1" customWidth="1"/>
    <col min="48" max="52" width="9" style="330" bestFit="1" customWidth="1"/>
    <col min="53" max="58" width="9" style="330" customWidth="1"/>
    <col min="59" max="59" width="10.6640625" style="330" bestFit="1" customWidth="1"/>
    <col min="60" max="60" width="23.33203125" style="330" customWidth="1"/>
    <col min="61" max="61" width="6.109375" style="331" customWidth="1"/>
    <col min="62" max="62" width="7.6640625" style="330" bestFit="1" customWidth="1"/>
    <col min="63" max="63" width="6.109375" style="330" customWidth="1"/>
    <col min="64" max="16384" width="9.109375" style="329"/>
  </cols>
  <sheetData>
    <row r="1" spans="1:75" ht="16.5" customHeight="1" thickBot="1">
      <c r="R1" s="332" t="s">
        <v>378</v>
      </c>
      <c r="AL1" s="644">
        <v>42539.520833333336</v>
      </c>
      <c r="AM1" s="644"/>
      <c r="AN1" s="644"/>
      <c r="AO1" s="371"/>
      <c r="AP1" s="371"/>
      <c r="AQ1" s="371" t="s">
        <v>1278</v>
      </c>
      <c r="AR1" s="372">
        <v>2.0833333333333333E-3</v>
      </c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403"/>
      <c r="BJ1" s="371"/>
      <c r="BK1" s="371"/>
    </row>
    <row r="2" spans="1:75" ht="18.75" customHeight="1">
      <c r="A2" s="402"/>
      <c r="B2" s="399"/>
      <c r="C2" s="399"/>
      <c r="D2" s="402"/>
      <c r="E2" s="399"/>
      <c r="F2" s="399"/>
      <c r="G2" s="399"/>
      <c r="H2" s="399"/>
      <c r="I2" s="401"/>
      <c r="J2" s="400"/>
      <c r="K2" s="399"/>
      <c r="L2" s="638" t="s">
        <v>375</v>
      </c>
      <c r="M2" s="639"/>
      <c r="N2" s="639"/>
      <c r="O2" s="639"/>
      <c r="P2" s="639"/>
      <c r="Q2" s="639"/>
      <c r="R2" s="640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641" t="s">
        <v>374</v>
      </c>
      <c r="AM2" s="642"/>
      <c r="AN2" s="642"/>
      <c r="AO2" s="642"/>
      <c r="AP2" s="642"/>
      <c r="AQ2" s="642"/>
      <c r="AR2" s="642"/>
      <c r="AS2" s="642"/>
      <c r="AT2" s="642"/>
      <c r="AU2" s="642"/>
      <c r="AV2" s="642"/>
      <c r="AW2" s="642"/>
      <c r="AX2" s="642"/>
      <c r="AY2" s="642"/>
      <c r="AZ2" s="642"/>
      <c r="BA2" s="642"/>
      <c r="BB2" s="642"/>
      <c r="BC2" s="642"/>
      <c r="BD2" s="642"/>
      <c r="BE2" s="642"/>
      <c r="BF2" s="642"/>
      <c r="BG2" s="642"/>
      <c r="BH2" s="643"/>
      <c r="BJ2" s="371"/>
      <c r="BK2" s="371"/>
    </row>
    <row r="3" spans="1:75" ht="18.75" customHeight="1">
      <c r="A3" s="397"/>
      <c r="B3" s="394"/>
      <c r="C3" s="394"/>
      <c r="D3" s="397"/>
      <c r="E3" s="394"/>
      <c r="F3" s="394"/>
      <c r="G3" s="394"/>
      <c r="H3" s="394"/>
      <c r="I3" s="396"/>
      <c r="J3" s="395"/>
      <c r="K3" s="394"/>
      <c r="L3" s="393"/>
      <c r="M3" s="391"/>
      <c r="N3" s="391"/>
      <c r="O3" s="391"/>
      <c r="P3" s="391"/>
      <c r="Q3" s="391"/>
      <c r="R3" s="392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0" t="s">
        <v>34</v>
      </c>
      <c r="AM3" s="389">
        <v>15</v>
      </c>
      <c r="AN3" s="389">
        <v>15</v>
      </c>
      <c r="AO3" s="389">
        <v>10</v>
      </c>
      <c r="AP3" s="389">
        <v>30</v>
      </c>
      <c r="AQ3" s="389">
        <v>10</v>
      </c>
      <c r="AR3" s="389">
        <v>15</v>
      </c>
      <c r="AS3" s="389">
        <v>15</v>
      </c>
      <c r="AT3" s="389">
        <v>50</v>
      </c>
      <c r="AU3" s="389">
        <v>50</v>
      </c>
      <c r="AV3" s="389">
        <v>60</v>
      </c>
      <c r="AW3" s="389">
        <v>40</v>
      </c>
      <c r="AX3" s="389">
        <v>30</v>
      </c>
      <c r="AY3" s="389">
        <v>30</v>
      </c>
      <c r="AZ3" s="389">
        <v>50</v>
      </c>
      <c r="BA3" s="389">
        <v>30</v>
      </c>
      <c r="BB3" s="389">
        <v>30</v>
      </c>
      <c r="BC3" s="389">
        <v>30</v>
      </c>
      <c r="BD3" s="389">
        <v>50</v>
      </c>
      <c r="BE3" s="389">
        <v>40</v>
      </c>
      <c r="BF3" s="389">
        <v>10</v>
      </c>
      <c r="BG3" s="389"/>
      <c r="BH3" s="388"/>
      <c r="BJ3" s="371"/>
      <c r="BK3" s="371"/>
    </row>
    <row r="4" spans="1:75" ht="18.75" customHeight="1" thickBot="1">
      <c r="A4" s="385" t="s">
        <v>373</v>
      </c>
      <c r="B4" s="387" t="s">
        <v>372</v>
      </c>
      <c r="C4" s="386" t="s">
        <v>191</v>
      </c>
      <c r="D4" s="385" t="s">
        <v>664</v>
      </c>
      <c r="E4" s="383" t="s">
        <v>372</v>
      </c>
      <c r="F4" s="383" t="s">
        <v>370</v>
      </c>
      <c r="G4" s="383" t="s">
        <v>191</v>
      </c>
      <c r="H4" s="383" t="s">
        <v>192</v>
      </c>
      <c r="I4" s="384" t="s">
        <v>368</v>
      </c>
      <c r="J4" s="383" t="s">
        <v>660</v>
      </c>
      <c r="K4" s="382" t="s">
        <v>367</v>
      </c>
      <c r="L4" s="381" t="s">
        <v>364</v>
      </c>
      <c r="M4" s="380" t="s">
        <v>103</v>
      </c>
      <c r="N4" s="380" t="s">
        <v>1270</v>
      </c>
      <c r="O4" s="380" t="s">
        <v>35</v>
      </c>
      <c r="P4" s="380" t="s">
        <v>1278</v>
      </c>
      <c r="Q4" s="380" t="s">
        <v>45</v>
      </c>
      <c r="R4" s="379" t="s">
        <v>366</v>
      </c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7" t="s">
        <v>360</v>
      </c>
      <c r="AM4" s="376" t="s">
        <v>359</v>
      </c>
      <c r="AN4" s="375" t="s">
        <v>358</v>
      </c>
      <c r="AO4" s="375" t="s">
        <v>357</v>
      </c>
      <c r="AP4" s="375" t="s">
        <v>356</v>
      </c>
      <c r="AQ4" s="375" t="s">
        <v>355</v>
      </c>
      <c r="AR4" s="375" t="s">
        <v>354</v>
      </c>
      <c r="AS4" s="375" t="s">
        <v>353</v>
      </c>
      <c r="AT4" s="375" t="s">
        <v>352</v>
      </c>
      <c r="AU4" s="375" t="s">
        <v>351</v>
      </c>
      <c r="AV4" s="375" t="s">
        <v>350</v>
      </c>
      <c r="AW4" s="375" t="s">
        <v>349</v>
      </c>
      <c r="AX4" s="375" t="s">
        <v>348</v>
      </c>
      <c r="AY4" s="375" t="s">
        <v>347</v>
      </c>
      <c r="AZ4" s="375" t="s">
        <v>346</v>
      </c>
      <c r="BA4" s="375" t="s">
        <v>345</v>
      </c>
      <c r="BB4" s="375" t="s">
        <v>344</v>
      </c>
      <c r="BC4" s="375" t="s">
        <v>343</v>
      </c>
      <c r="BD4" s="375" t="s">
        <v>342</v>
      </c>
      <c r="BE4" s="375" t="s">
        <v>341</v>
      </c>
      <c r="BF4" s="374" t="s">
        <v>1270</v>
      </c>
      <c r="BG4" s="374" t="s">
        <v>1269</v>
      </c>
      <c r="BH4" s="373" t="s">
        <v>331</v>
      </c>
      <c r="BJ4" s="372">
        <v>0.5</v>
      </c>
      <c r="BK4" s="371"/>
      <c r="BL4" s="18" t="s">
        <v>79</v>
      </c>
      <c r="BM4" s="18" t="s">
        <v>80</v>
      </c>
      <c r="BN4" s="9" t="s">
        <v>108</v>
      </c>
      <c r="BO4" s="9" t="s">
        <v>109</v>
      </c>
      <c r="BP4" s="9" t="s">
        <v>83</v>
      </c>
      <c r="BQ4" s="9" t="s">
        <v>81</v>
      </c>
      <c r="BR4" s="9" t="s">
        <v>48</v>
      </c>
      <c r="BS4" s="9" t="s">
        <v>49</v>
      </c>
      <c r="BT4" s="9" t="s">
        <v>45</v>
      </c>
      <c r="BU4" s="9" t="s">
        <v>46</v>
      </c>
      <c r="BV4" s="9" t="s">
        <v>35</v>
      </c>
      <c r="BW4" s="9" t="s">
        <v>47</v>
      </c>
    </row>
    <row r="5" spans="1:75" ht="15.6">
      <c r="A5" s="370" t="e">
        <f ca="1">IF(L5=#REF!,IF(M5=#REF!,IF(Q5=#REF!,#REF!,CELL("wiersz",#REF!)),CELL("wiersz",#REF!)),CELL("wiersz",#REF!))</f>
        <v>#REF!</v>
      </c>
      <c r="B5" s="352" t="e">
        <v>#REF!</v>
      </c>
      <c r="C5" s="351" t="e">
        <v>#REF!</v>
      </c>
      <c r="D5" s="94">
        <f ca="1">IF(L5=L4,IF(M5=M4,IF(Q5=Q4,D4,CELL("row",D1)),CELL("row",D1)),CELL("row",D1))</f>
        <v>1</v>
      </c>
      <c r="E5" s="347">
        <v>611</v>
      </c>
      <c r="F5" s="347" t="s">
        <v>36</v>
      </c>
      <c r="G5" s="347" t="s">
        <v>114</v>
      </c>
      <c r="H5" s="347" t="s">
        <v>71</v>
      </c>
      <c r="I5" s="347" t="s">
        <v>220</v>
      </c>
      <c r="J5" s="344">
        <v>1984</v>
      </c>
      <c r="K5" s="346" t="s">
        <v>1182</v>
      </c>
      <c r="L5" s="345">
        <f>O5+R5</f>
        <v>580</v>
      </c>
      <c r="M5" s="344">
        <f>COUNTA(AM5:BE5)</f>
        <v>10</v>
      </c>
      <c r="N5" s="344">
        <f>BF5</f>
        <v>16</v>
      </c>
      <c r="O5" s="343">
        <f>SUM(S5:AK5)+BF5*$BF$3</f>
        <v>580</v>
      </c>
      <c r="P5" s="342">
        <f>COUNTIF(AM5:BE5,"jest")*$AR$1</f>
        <v>0</v>
      </c>
      <c r="Q5" s="341">
        <f>BH5-$AL$1</f>
        <v>0.62152777777373558</v>
      </c>
      <c r="R5" s="340">
        <f>IF(BH5="z","0",-(IF((DAY(Q5)*1440+MINUTE(Q5)+HOUR(Q5)*60)&gt;1440,(MINUTE(Q5)+HOUR(Q5)*60+DAY(Q5)*1440)-1440,0)))</f>
        <v>0</v>
      </c>
      <c r="S5" s="339">
        <f t="shared" ref="S5:AB7" si="0">COUNTA(AM5)*AM$3</f>
        <v>0</v>
      </c>
      <c r="T5" s="339">
        <f t="shared" si="0"/>
        <v>0</v>
      </c>
      <c r="U5" s="339">
        <f t="shared" si="0"/>
        <v>0</v>
      </c>
      <c r="V5" s="339">
        <f t="shared" si="0"/>
        <v>30</v>
      </c>
      <c r="W5" s="339">
        <f t="shared" si="0"/>
        <v>0</v>
      </c>
      <c r="X5" s="339">
        <f t="shared" si="0"/>
        <v>0</v>
      </c>
      <c r="Y5" s="339">
        <f t="shared" si="0"/>
        <v>0</v>
      </c>
      <c r="Z5" s="339">
        <f t="shared" si="0"/>
        <v>50</v>
      </c>
      <c r="AA5" s="339">
        <f t="shared" si="0"/>
        <v>50</v>
      </c>
      <c r="AB5" s="339">
        <f t="shared" si="0"/>
        <v>60</v>
      </c>
      <c r="AC5" s="339">
        <f t="shared" ref="AC5:AK7" si="1">COUNTA(AW5)*AW$3</f>
        <v>40</v>
      </c>
      <c r="AD5" s="339">
        <f t="shared" si="1"/>
        <v>0</v>
      </c>
      <c r="AE5" s="339">
        <f t="shared" si="1"/>
        <v>30</v>
      </c>
      <c r="AF5" s="339">
        <f t="shared" si="1"/>
        <v>50</v>
      </c>
      <c r="AG5" s="339">
        <f t="shared" si="1"/>
        <v>30</v>
      </c>
      <c r="AH5" s="339">
        <f t="shared" si="1"/>
        <v>0</v>
      </c>
      <c r="AI5" s="339">
        <f t="shared" si="1"/>
        <v>30</v>
      </c>
      <c r="AJ5" s="339">
        <f t="shared" si="1"/>
        <v>50</v>
      </c>
      <c r="AK5" s="339">
        <f t="shared" si="1"/>
        <v>0</v>
      </c>
      <c r="AL5" s="338">
        <f>$AL$1</f>
        <v>42539.520833333336</v>
      </c>
      <c r="AM5" s="336"/>
      <c r="AN5" s="336"/>
      <c r="AO5" s="336"/>
      <c r="AP5" s="336">
        <v>0.56527777777777777</v>
      </c>
      <c r="AQ5" s="336"/>
      <c r="AR5" s="336"/>
      <c r="AS5" s="336"/>
      <c r="AT5" s="336">
        <v>6.1805555555555558E-2</v>
      </c>
      <c r="AU5" s="336">
        <v>0.81319444444444444</v>
      </c>
      <c r="AV5" s="336">
        <v>0.74236111111111114</v>
      </c>
      <c r="AW5" s="336">
        <v>0.86597222222222225</v>
      </c>
      <c r="AX5" s="336"/>
      <c r="AY5" s="336">
        <v>0.53819444444444442</v>
      </c>
      <c r="AZ5" s="336">
        <v>0.70694444444444438</v>
      </c>
      <c r="BA5" s="336">
        <v>0.78333333333333333</v>
      </c>
      <c r="BB5" s="336"/>
      <c r="BC5" s="336">
        <v>6.9444444444444447E-4</v>
      </c>
      <c r="BD5" s="336">
        <v>0.9555555555555556</v>
      </c>
      <c r="BE5" s="336"/>
      <c r="BF5" s="337">
        <v>16</v>
      </c>
      <c r="BG5" s="336">
        <v>0.66597222222222219</v>
      </c>
      <c r="BH5" s="335">
        <v>42540.142361111109</v>
      </c>
      <c r="BJ5" s="330">
        <f>M5</f>
        <v>10</v>
      </c>
      <c r="BL5" s="18">
        <f>VLOOKUP(BM5,id!$A:$C,3,0)</f>
        <v>43</v>
      </c>
      <c r="BM5" s="18" t="str">
        <f>BN5&amp;BO5&amp;BQ5</f>
        <v>SosińskiŁukasz1984</v>
      </c>
      <c r="BN5" s="9" t="str">
        <f t="shared" ref="BN5:BQ7" si="2">G5</f>
        <v>Sosiński</v>
      </c>
      <c r="BO5" s="9" t="str">
        <f t="shared" si="2"/>
        <v>Łukasz</v>
      </c>
      <c r="BP5" s="9" t="str">
        <f t="shared" si="2"/>
        <v>agmar.eu</v>
      </c>
      <c r="BQ5" s="9">
        <f t="shared" si="2"/>
        <v>1984</v>
      </c>
      <c r="BR5" s="9"/>
      <c r="BS5" s="9">
        <v>50</v>
      </c>
      <c r="BT5" s="9"/>
      <c r="BU5" s="9"/>
      <c r="BV5" s="9"/>
      <c r="BW5" s="9"/>
    </row>
    <row r="6" spans="1:75" ht="15.6">
      <c r="A6" s="370" t="e">
        <f ca="1">IF(L6=L5,IF(M6=M5,IF(Q6=Q5,A5,CELL("wiersz",#REF!)),CELL("wiersz",#REF!)),CELL("wiersz",#REF!))</f>
        <v>#REF!</v>
      </c>
      <c r="B6" s="352" t="e">
        <v>#REF!</v>
      </c>
      <c r="C6" s="351" t="e">
        <v>#REF!</v>
      </c>
      <c r="D6" s="94">
        <v>1</v>
      </c>
      <c r="E6" s="347">
        <v>604</v>
      </c>
      <c r="F6" s="347" t="s">
        <v>0</v>
      </c>
      <c r="G6" s="347" t="s">
        <v>1288</v>
      </c>
      <c r="H6" s="347" t="s">
        <v>1287</v>
      </c>
      <c r="I6" s="347"/>
      <c r="J6" s="344">
        <v>1985</v>
      </c>
      <c r="K6" s="346" t="s">
        <v>1281</v>
      </c>
      <c r="L6" s="345">
        <f>O6+R6</f>
        <v>500</v>
      </c>
      <c r="M6" s="344">
        <f>COUNTA(AM6:BE6)</f>
        <v>8</v>
      </c>
      <c r="N6" s="344">
        <f>BF6</f>
        <v>16</v>
      </c>
      <c r="O6" s="343">
        <f>SUM(S6:AK6)+BF6*$BF$3</f>
        <v>500</v>
      </c>
      <c r="P6" s="342">
        <f>COUNTIF(AM6:BE6,"jest")*$AR$1</f>
        <v>0</v>
      </c>
      <c r="Q6" s="341">
        <f>BH6-$AL$1</f>
        <v>0.62708333333284827</v>
      </c>
      <c r="R6" s="340">
        <f>IF(BH6="z","0",-(IF((DAY(Q6)*1440+MINUTE(Q6)+HOUR(Q6)*60)&gt;1440,(MINUTE(Q6)+HOUR(Q6)*60+DAY(Q6)*1440)-1440,0)))</f>
        <v>0</v>
      </c>
      <c r="S6" s="339">
        <f t="shared" si="0"/>
        <v>0</v>
      </c>
      <c r="T6" s="339">
        <f t="shared" si="0"/>
        <v>0</v>
      </c>
      <c r="U6" s="339">
        <f t="shared" si="0"/>
        <v>0</v>
      </c>
      <c r="V6" s="339">
        <f t="shared" si="0"/>
        <v>30</v>
      </c>
      <c r="W6" s="339">
        <f t="shared" si="0"/>
        <v>0</v>
      </c>
      <c r="X6" s="339">
        <f t="shared" si="0"/>
        <v>0</v>
      </c>
      <c r="Y6" s="339">
        <f t="shared" si="0"/>
        <v>0</v>
      </c>
      <c r="Z6" s="339">
        <f t="shared" si="0"/>
        <v>0</v>
      </c>
      <c r="AA6" s="339">
        <f t="shared" si="0"/>
        <v>50</v>
      </c>
      <c r="AB6" s="339">
        <f t="shared" si="0"/>
        <v>60</v>
      </c>
      <c r="AC6" s="339">
        <f t="shared" si="1"/>
        <v>40</v>
      </c>
      <c r="AD6" s="339">
        <f t="shared" si="1"/>
        <v>0</v>
      </c>
      <c r="AE6" s="339">
        <f t="shared" si="1"/>
        <v>0</v>
      </c>
      <c r="AF6" s="339">
        <f t="shared" si="1"/>
        <v>50</v>
      </c>
      <c r="AG6" s="339">
        <f t="shared" si="1"/>
        <v>30</v>
      </c>
      <c r="AH6" s="339">
        <f t="shared" si="1"/>
        <v>0</v>
      </c>
      <c r="AI6" s="339">
        <f t="shared" si="1"/>
        <v>30</v>
      </c>
      <c r="AJ6" s="339">
        <f t="shared" si="1"/>
        <v>50</v>
      </c>
      <c r="AK6" s="339">
        <f t="shared" si="1"/>
        <v>0</v>
      </c>
      <c r="AL6" s="338">
        <f>$AL$1</f>
        <v>42539.520833333336</v>
      </c>
      <c r="AM6" s="336"/>
      <c r="AN6" s="336"/>
      <c r="AO6" s="336"/>
      <c r="AP6" s="336">
        <v>0.53333333333333333</v>
      </c>
      <c r="AQ6" s="336"/>
      <c r="AR6" s="336"/>
      <c r="AS6" s="336"/>
      <c r="AT6" s="336"/>
      <c r="AU6" s="336">
        <v>0.80138888888888893</v>
      </c>
      <c r="AV6" s="336">
        <v>0.71805555555555556</v>
      </c>
      <c r="AW6" s="336">
        <v>0.87638888888888899</v>
      </c>
      <c r="AX6" s="336"/>
      <c r="AY6" s="336"/>
      <c r="AZ6" s="336">
        <v>0.67569444444444438</v>
      </c>
      <c r="BA6" s="336">
        <v>0.76111111111111107</v>
      </c>
      <c r="BB6" s="336"/>
      <c r="BC6" s="336">
        <v>6.5972222222222224E-2</v>
      </c>
      <c r="BD6" s="336">
        <v>0.98402777777777783</v>
      </c>
      <c r="BE6" s="336"/>
      <c r="BF6" s="337">
        <v>16</v>
      </c>
      <c r="BG6" s="336">
        <v>0.63680555555555551</v>
      </c>
      <c r="BH6" s="335">
        <v>42540.147916666669</v>
      </c>
      <c r="BJ6" s="330">
        <f>M6</f>
        <v>8</v>
      </c>
      <c r="BL6" s="18">
        <f>VLOOKUP(BM6,id!$A:$C,3,0)</f>
        <v>445</v>
      </c>
      <c r="BM6" s="18" t="str">
        <f t="shared" ref="BM6:BM7" si="3">BN6&amp;BO6&amp;BQ6</f>
        <v>MichałowskaJulia1985</v>
      </c>
      <c r="BN6" s="9" t="str">
        <f t="shared" si="2"/>
        <v>Michałowska</v>
      </c>
      <c r="BO6" s="9" t="str">
        <f t="shared" si="2"/>
        <v>Julia</v>
      </c>
      <c r="BP6" s="9">
        <f t="shared" si="2"/>
        <v>0</v>
      </c>
      <c r="BQ6" s="9">
        <f t="shared" si="2"/>
        <v>1985</v>
      </c>
      <c r="BR6" s="9">
        <v>50</v>
      </c>
      <c r="BS6" s="9">
        <f>BS5*IF(BV6&lt;1,BV6,IF(BW6&lt;1,BW6,IF(BU6&lt;1,BU6,IF(BT6&lt;1,BT6,1))))</f>
        <v>43.103448275862064</v>
      </c>
      <c r="BT6" s="9">
        <f>Q5/Q6</f>
        <v>0.99114064229775367</v>
      </c>
      <c r="BU6" s="9">
        <f>M6/M5</f>
        <v>0.8</v>
      </c>
      <c r="BV6" s="9">
        <f>L6/L5</f>
        <v>0.86206896551724133</v>
      </c>
      <c r="BW6" s="9">
        <f t="shared" ref="BW6" si="4">BU6^0.2</f>
        <v>0.956352499790037</v>
      </c>
    </row>
    <row r="7" spans="1:75" ht="18.75" customHeight="1">
      <c r="A7" s="330"/>
      <c r="B7" s="330"/>
      <c r="C7" s="330"/>
      <c r="D7" s="94">
        <v>2</v>
      </c>
      <c r="E7" s="347">
        <v>609</v>
      </c>
      <c r="F7" s="347" t="s">
        <v>0</v>
      </c>
      <c r="G7" s="347" t="s">
        <v>475</v>
      </c>
      <c r="H7" s="347" t="s">
        <v>476</v>
      </c>
      <c r="I7" s="347" t="s">
        <v>447</v>
      </c>
      <c r="J7" s="344">
        <v>1959</v>
      </c>
      <c r="K7" s="346" t="s">
        <v>448</v>
      </c>
      <c r="L7" s="345">
        <f>O7+R7</f>
        <v>340</v>
      </c>
      <c r="M7" s="344">
        <f>COUNTA(AM7:BE7)</f>
        <v>9</v>
      </c>
      <c r="N7" s="344">
        <f>BF7</f>
        <v>12</v>
      </c>
      <c r="O7" s="343">
        <f>SUM(S7:AK7)+BF7*$BF$3</f>
        <v>340</v>
      </c>
      <c r="P7" s="342">
        <f>COUNTIF(AM7:BE7,"jest")*$AR$1</f>
        <v>0</v>
      </c>
      <c r="Q7" s="341">
        <f>BH7-$AL$1</f>
        <v>0.382638888884685</v>
      </c>
      <c r="R7" s="340">
        <f>IF(BH7="z","0",-(IF((DAY(Q7)*1440+MINUTE(Q7)+HOUR(Q7)*60)&gt;1440,(MINUTE(Q7)+HOUR(Q7)*60+DAY(Q7)*1440)-1440,0)))</f>
        <v>0</v>
      </c>
      <c r="S7" s="339">
        <f t="shared" si="0"/>
        <v>15</v>
      </c>
      <c r="T7" s="339">
        <f t="shared" si="0"/>
        <v>15</v>
      </c>
      <c r="U7" s="339">
        <f t="shared" si="0"/>
        <v>10</v>
      </c>
      <c r="V7" s="339">
        <f t="shared" si="0"/>
        <v>30</v>
      </c>
      <c r="W7" s="339">
        <f t="shared" si="0"/>
        <v>10</v>
      </c>
      <c r="X7" s="339">
        <f t="shared" si="0"/>
        <v>15</v>
      </c>
      <c r="Y7" s="339">
        <f t="shared" si="0"/>
        <v>15</v>
      </c>
      <c r="Z7" s="339">
        <f t="shared" si="0"/>
        <v>0</v>
      </c>
      <c r="AA7" s="339">
        <f t="shared" si="0"/>
        <v>0</v>
      </c>
      <c r="AB7" s="339">
        <f t="shared" si="0"/>
        <v>60</v>
      </c>
      <c r="AC7" s="339">
        <f t="shared" si="1"/>
        <v>0</v>
      </c>
      <c r="AD7" s="339">
        <f t="shared" si="1"/>
        <v>0</v>
      </c>
      <c r="AE7" s="339">
        <f t="shared" si="1"/>
        <v>0</v>
      </c>
      <c r="AF7" s="339">
        <f t="shared" si="1"/>
        <v>50</v>
      </c>
      <c r="AG7" s="339">
        <f t="shared" si="1"/>
        <v>0</v>
      </c>
      <c r="AH7" s="339">
        <f t="shared" si="1"/>
        <v>0</v>
      </c>
      <c r="AI7" s="339">
        <f t="shared" si="1"/>
        <v>0</v>
      </c>
      <c r="AJ7" s="339">
        <f t="shared" si="1"/>
        <v>0</v>
      </c>
      <c r="AK7" s="339">
        <f t="shared" si="1"/>
        <v>0</v>
      </c>
      <c r="AL7" s="338">
        <f>$AL$1</f>
        <v>42539.520833333336</v>
      </c>
      <c r="AM7" s="336">
        <v>0.55208333333333337</v>
      </c>
      <c r="AN7" s="336">
        <v>0.55902777777777779</v>
      </c>
      <c r="AO7" s="336">
        <v>0.58680555555555558</v>
      </c>
      <c r="AP7" s="336">
        <v>0.8125</v>
      </c>
      <c r="AQ7" s="348">
        <v>1</v>
      </c>
      <c r="AR7" s="348">
        <v>1</v>
      </c>
      <c r="AS7" s="348">
        <v>1</v>
      </c>
      <c r="AT7" s="336"/>
      <c r="AU7" s="336"/>
      <c r="AV7" s="336">
        <v>0.7680555555555556</v>
      </c>
      <c r="AW7" s="336"/>
      <c r="AX7" s="336"/>
      <c r="AY7" s="336"/>
      <c r="AZ7" s="336">
        <v>0.70763888888888893</v>
      </c>
      <c r="BA7" s="336"/>
      <c r="BB7" s="336"/>
      <c r="BC7" s="336"/>
      <c r="BD7" s="336"/>
      <c r="BE7" s="336"/>
      <c r="BF7" s="337">
        <v>12</v>
      </c>
      <c r="BG7" s="336">
        <v>0.8881944444444444</v>
      </c>
      <c r="BH7" s="335">
        <v>42539.90347222222</v>
      </c>
      <c r="BJ7" s="330">
        <f>M7</f>
        <v>9</v>
      </c>
      <c r="BL7" s="18">
        <f>VLOOKUP(BM7,id!$A:$C,3,0)</f>
        <v>157</v>
      </c>
      <c r="BM7" s="18" t="str">
        <f t="shared" si="3"/>
        <v>KoniecznaKrystyna1959</v>
      </c>
      <c r="BN7" s="9" t="str">
        <f t="shared" si="2"/>
        <v>Konieczna</v>
      </c>
      <c r="BO7" s="9" t="str">
        <f t="shared" si="2"/>
        <v>Krystyna</v>
      </c>
      <c r="BP7" s="9" t="str">
        <f t="shared" si="2"/>
        <v>Grupa Rowerowa Lipka</v>
      </c>
      <c r="BQ7" s="9">
        <f t="shared" si="2"/>
        <v>1959</v>
      </c>
      <c r="BR7" s="9">
        <f t="shared" ref="BR7" si="5">BR6*IF(BV7&lt;1,BV7,IF(BW7&lt;1,BW7,IF(BU7&lt;1,BU7,IF(BT7&lt;1,BT7,1))))</f>
        <v>34</v>
      </c>
      <c r="BS7" s="9">
        <f>BS6*IF(BV7&lt;1,BV7,IF(BW7&lt;1,BW7,IF(BU7&lt;1,BU7,IF(BT7&lt;1,BT7,1))))</f>
        <v>29.310344827586206</v>
      </c>
      <c r="BT7" s="9">
        <f>Q6/Q7</f>
        <v>1.6388384755158301</v>
      </c>
      <c r="BU7" s="9">
        <f>M7/M6</f>
        <v>1.125</v>
      </c>
      <c r="BV7" s="9">
        <f>L7/L6</f>
        <v>0.68</v>
      </c>
      <c r="BW7" s="9">
        <f t="shared" ref="BW7" si="6">BU7^0.2</f>
        <v>1.0238362555396097</v>
      </c>
    </row>
  </sheetData>
  <mergeCells count="3">
    <mergeCell ref="L2:R2"/>
    <mergeCell ref="AL2:BH2"/>
    <mergeCell ref="AL1:AN1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24" orientation="portrait" horizontalDpi="300" verticalDpi="300" r:id="rId1"/>
  <headerFooter alignWithMargins="0">
    <oddHeader>&amp;C&amp;"Arial CE,Pogrubiony"&amp;28GRASSOR 2016 - Wyniki TR150&amp;R&amp;D  &amp;T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"/>
  <sheetViews>
    <sheetView workbookViewId="0"/>
  </sheetViews>
  <sheetFormatPr defaultRowHeight="14.4"/>
  <cols>
    <col min="1" max="2" width="9.109375" style="13"/>
    <col min="3" max="3" width="17.88671875" style="12" customWidth="1"/>
    <col min="4" max="4" width="16" style="12" bestFit="1" customWidth="1"/>
    <col min="5" max="5" width="5.5546875" style="12" bestFit="1" customWidth="1"/>
    <col min="6" max="6" width="5.109375" style="12" bestFit="1" customWidth="1"/>
    <col min="7" max="7" width="11.33203125" style="33" customWidth="1"/>
    <col min="8" max="8" width="20.44140625" bestFit="1" customWidth="1"/>
    <col min="9" max="9" width="11.5546875" style="19" customWidth="1"/>
    <col min="10" max="10" width="30" style="19" bestFit="1" customWidth="1"/>
    <col min="11" max="11" width="9.109375" style="9"/>
    <col min="12" max="12" width="8.88671875" style="9"/>
    <col min="13" max="20" width="9.109375" style="9"/>
  </cols>
  <sheetData>
    <row r="1" spans="1:20" ht="26.4">
      <c r="A1" s="17" t="s">
        <v>135</v>
      </c>
      <c r="B1" s="20" t="s">
        <v>136</v>
      </c>
      <c r="C1" s="21" t="s">
        <v>44</v>
      </c>
      <c r="D1" s="21" t="s">
        <v>13</v>
      </c>
      <c r="E1" s="22" t="s">
        <v>111</v>
      </c>
      <c r="F1" s="23" t="s">
        <v>103</v>
      </c>
      <c r="G1" s="30" t="s">
        <v>40</v>
      </c>
      <c r="H1" s="9"/>
      <c r="I1" s="18" t="s">
        <v>79</v>
      </c>
      <c r="J1" s="18" t="s">
        <v>80</v>
      </c>
      <c r="K1" s="9" t="s">
        <v>108</v>
      </c>
      <c r="L1" s="9" t="s">
        <v>109</v>
      </c>
      <c r="M1" s="9" t="s">
        <v>83</v>
      </c>
      <c r="N1" s="9" t="s">
        <v>81</v>
      </c>
    </row>
    <row r="2" spans="1:20">
      <c r="A2" s="24">
        <v>1</v>
      </c>
      <c r="B2" s="25" t="s">
        <v>36</v>
      </c>
      <c r="C2" s="25" t="s">
        <v>25</v>
      </c>
      <c r="D2" s="25" t="s">
        <v>24</v>
      </c>
      <c r="E2" s="25">
        <v>1973</v>
      </c>
      <c r="F2" s="24">
        <v>22</v>
      </c>
      <c r="G2" s="31">
        <v>0.33547453703703706</v>
      </c>
      <c r="H2" s="9"/>
      <c r="I2" s="18"/>
      <c r="J2" s="18"/>
      <c r="O2" s="9" t="s">
        <v>48</v>
      </c>
      <c r="P2" s="9" t="s">
        <v>49</v>
      </c>
      <c r="Q2" s="9" t="s">
        <v>45</v>
      </c>
      <c r="R2" s="9" t="s">
        <v>46</v>
      </c>
      <c r="S2" s="9" t="s">
        <v>35</v>
      </c>
      <c r="T2" s="9" t="s">
        <v>47</v>
      </c>
    </row>
    <row r="3" spans="1:20">
      <c r="A3" s="24">
        <v>19</v>
      </c>
      <c r="B3" s="25" t="s">
        <v>0</v>
      </c>
      <c r="C3" s="26" t="s">
        <v>74</v>
      </c>
      <c r="D3" s="26" t="s">
        <v>57</v>
      </c>
      <c r="E3" s="25">
        <v>1969</v>
      </c>
      <c r="F3" s="29">
        <v>22</v>
      </c>
      <c r="G3" s="32">
        <v>0.44770833333333332</v>
      </c>
      <c r="H3" s="9"/>
      <c r="I3" s="18">
        <f>VLOOKUP(J3,id!$A:$C,3,0)</f>
        <v>55</v>
      </c>
      <c r="J3" s="18" t="str">
        <f>D3&amp;C3&amp;E3</f>
        <v>StanekAsia1969</v>
      </c>
      <c r="K3" s="9" t="str">
        <f>D3</f>
        <v>Stanek</v>
      </c>
      <c r="L3" s="9" t="str">
        <f>C3</f>
        <v>Asia</v>
      </c>
      <c r="N3" s="9">
        <f>E3</f>
        <v>1969</v>
      </c>
      <c r="O3" s="9">
        <v>100</v>
      </c>
      <c r="P3" s="9">
        <f>O3*IF(S3&lt;1,S3,IF(T3&lt;1,T3,IF(R3&lt;1,R3,IF(Q3&lt;1,Q3,1))))</f>
        <v>74.931492683935687</v>
      </c>
      <c r="Q3" s="9">
        <f>G2/G3</f>
        <v>0.74931492683935685</v>
      </c>
      <c r="R3" s="9">
        <f>F3/F2</f>
        <v>1</v>
      </c>
      <c r="S3" s="9">
        <v>1</v>
      </c>
      <c r="T3" s="9">
        <v>1</v>
      </c>
    </row>
    <row r="4" spans="1:20">
      <c r="A4" s="24">
        <v>19</v>
      </c>
      <c r="B4" s="25" t="s">
        <v>0</v>
      </c>
      <c r="C4" s="25" t="s">
        <v>69</v>
      </c>
      <c r="D4" s="25" t="s">
        <v>68</v>
      </c>
      <c r="E4" s="25">
        <v>1981</v>
      </c>
      <c r="F4" s="24">
        <v>22</v>
      </c>
      <c r="G4" s="32">
        <v>0.44770833333333332</v>
      </c>
      <c r="I4" s="18">
        <f>VLOOKUP(J4,id!$A:$C,3,0)</f>
        <v>56</v>
      </c>
      <c r="J4" s="18" t="str">
        <f>D4&amp;C4&amp;E4</f>
        <v>BlankDanuta1981</v>
      </c>
      <c r="K4" s="9" t="str">
        <f t="shared" ref="K4:K5" si="0">D4</f>
        <v>Blank</v>
      </c>
      <c r="L4" s="9" t="str">
        <f t="shared" ref="L4:L5" si="1">C4</f>
        <v>Danuta</v>
      </c>
      <c r="N4" s="9">
        <f>E4</f>
        <v>1981</v>
      </c>
      <c r="O4" s="9">
        <f>O3*IF(S4&lt;1,S4,IF(T4&lt;1,T4,IF(R4&lt;1,R4,IF(Q4&lt;1,Q4,1))))</f>
        <v>100</v>
      </c>
      <c r="P4" s="9">
        <f>P3*IF(S4&lt;1,S4,IF(T4&lt;1,T4,IF(R4&lt;1,R4,IF(Q4&lt;1,Q4,1))))</f>
        <v>74.931492683935687</v>
      </c>
      <c r="Q4" s="9">
        <f t="shared" ref="Q4:Q5" si="2">G3/G4</f>
        <v>1</v>
      </c>
      <c r="R4" s="9">
        <f>F4/F3</f>
        <v>1</v>
      </c>
      <c r="S4" s="9">
        <v>1</v>
      </c>
      <c r="T4" s="9">
        <v>1</v>
      </c>
    </row>
    <row r="5" spans="1:20">
      <c r="A5" s="24">
        <v>44</v>
      </c>
      <c r="B5" s="25" t="s">
        <v>0</v>
      </c>
      <c r="C5" s="25" t="s">
        <v>41</v>
      </c>
      <c r="D5" s="25" t="s">
        <v>94</v>
      </c>
      <c r="E5" s="25">
        <v>1970</v>
      </c>
      <c r="F5" s="24">
        <v>22</v>
      </c>
      <c r="G5" s="32">
        <v>0.55883101851851846</v>
      </c>
      <c r="I5" s="18">
        <f>VLOOKUP(J5,id!$A:$C,3,0)</f>
        <v>57</v>
      </c>
      <c r="J5" s="18" t="str">
        <f>D5&amp;C5&amp;E5</f>
        <v>MarcinkowskaMagdalena1970</v>
      </c>
      <c r="K5" s="9" t="str">
        <f t="shared" si="0"/>
        <v>Marcinkowska</v>
      </c>
      <c r="L5" s="9" t="str">
        <f t="shared" si="1"/>
        <v>Magdalena</v>
      </c>
      <c r="N5" s="9">
        <f>E5</f>
        <v>1970</v>
      </c>
      <c r="O5" s="9">
        <f t="shared" ref="O5" si="3">O4*IF(S5&lt;1,S5,IF(T5&lt;1,T5,IF(R5&lt;1,R5,IF(Q5&lt;1,Q5,1))))</f>
        <v>80.115154402170546</v>
      </c>
      <c r="P5" s="9">
        <f t="shared" ref="P5" si="4">P4*IF(S5&lt;1,S5,IF(T5&lt;1,T5,IF(R5&lt;1,R5,IF(Q5&lt;1,Q5,1))))</f>
        <v>60.031481059586199</v>
      </c>
      <c r="Q5" s="9">
        <f t="shared" si="2"/>
        <v>0.80115154402170541</v>
      </c>
      <c r="R5" s="9">
        <f>F5/F4</f>
        <v>1</v>
      </c>
      <c r="S5" s="9">
        <v>1</v>
      </c>
      <c r="T5" s="9">
        <v>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10"/>
  <sheetViews>
    <sheetView topLeftCell="D1" zoomScale="85" zoomScaleNormal="85" zoomScaleSheetLayoutView="40" workbookViewId="0">
      <pane xSplit="8" ySplit="4" topLeftCell="L5" activePane="bottomRight" state="frozen"/>
      <selection activeCell="D1" sqref="D1"/>
      <selection pane="topRight" activeCell="G1" sqref="G1"/>
      <selection pane="bottomLeft" activeCell="D5" sqref="D5"/>
      <selection pane="bottomRight" activeCell="L5" sqref="L5"/>
    </sheetView>
  </sheetViews>
  <sheetFormatPr defaultColWidth="9.109375" defaultRowHeight="16.5" customHeight="1"/>
  <cols>
    <col min="1" max="1" width="7.6640625" style="334" bestFit="1" customWidth="1"/>
    <col min="2" max="2" width="6.33203125" style="334" customWidth="1"/>
    <col min="3" max="3" width="19.109375" style="329" customWidth="1"/>
    <col min="4" max="4" width="8.33203125" style="329" bestFit="1" customWidth="1"/>
    <col min="5" max="5" width="5" style="329" customWidth="1"/>
    <col min="6" max="6" width="5.6640625" style="329" bestFit="1" customWidth="1"/>
    <col min="7" max="7" width="13.88671875" style="329" bestFit="1" customWidth="1"/>
    <col min="8" max="8" width="11" style="329" bestFit="1" customWidth="1"/>
    <col min="9" max="9" width="8.44140625" style="332" customWidth="1"/>
    <col min="10" max="10" width="9.33203125" style="330" bestFit="1" customWidth="1"/>
    <col min="11" max="11" width="11.5546875" style="330" customWidth="1"/>
    <col min="12" max="14" width="5.44140625" style="333" customWidth="1"/>
    <col min="15" max="17" width="9" style="332" customWidth="1"/>
    <col min="18" max="18" width="6.6640625" style="332" customWidth="1"/>
    <col min="19" max="37" width="6.6640625" style="332" hidden="1" customWidth="1"/>
    <col min="38" max="38" width="8.109375" style="332" bestFit="1" customWidth="1"/>
    <col min="39" max="39" width="8.109375" style="330" customWidth="1"/>
    <col min="40" max="41" width="8.33203125" style="330" bestFit="1" customWidth="1"/>
    <col min="42" max="42" width="8.33203125" style="330" customWidth="1"/>
    <col min="43" max="44" width="8.33203125" style="330" bestFit="1" customWidth="1"/>
    <col min="45" max="45" width="8.33203125" style="330" customWidth="1"/>
    <col min="46" max="47" width="8.33203125" style="330" bestFit="1" customWidth="1"/>
    <col min="48" max="52" width="9" style="330" bestFit="1" customWidth="1"/>
    <col min="53" max="58" width="9" style="330" customWidth="1"/>
    <col min="59" max="59" width="10.6640625" style="330" bestFit="1" customWidth="1"/>
    <col min="60" max="60" width="23.33203125" style="330" customWidth="1"/>
    <col min="61" max="61" width="6.109375" style="331" customWidth="1"/>
    <col min="62" max="62" width="7.6640625" style="330" bestFit="1" customWidth="1"/>
    <col min="63" max="63" width="6.109375" style="330" customWidth="1"/>
    <col min="64" max="16384" width="9.109375" style="329"/>
  </cols>
  <sheetData>
    <row r="1" spans="1:75" ht="16.5" customHeight="1" thickBot="1">
      <c r="R1" s="332" t="s">
        <v>378</v>
      </c>
      <c r="AL1" s="644">
        <v>42539.520833333336</v>
      </c>
      <c r="AM1" s="644"/>
      <c r="AN1" s="644"/>
      <c r="AO1" s="371"/>
      <c r="AP1" s="371"/>
      <c r="AQ1" s="371" t="s">
        <v>1278</v>
      </c>
      <c r="AR1" s="372">
        <v>2.0833333333333333E-3</v>
      </c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403"/>
      <c r="BJ1" s="371"/>
      <c r="BK1" s="371"/>
    </row>
    <row r="2" spans="1:75" ht="18.75" customHeight="1">
      <c r="A2" s="402"/>
      <c r="B2" s="399"/>
      <c r="C2" s="399"/>
      <c r="D2" s="402"/>
      <c r="E2" s="399"/>
      <c r="F2" s="399"/>
      <c r="G2" s="399"/>
      <c r="H2" s="399"/>
      <c r="I2" s="401"/>
      <c r="J2" s="400"/>
      <c r="K2" s="399"/>
      <c r="L2" s="638" t="s">
        <v>375</v>
      </c>
      <c r="M2" s="639"/>
      <c r="N2" s="639"/>
      <c r="O2" s="639"/>
      <c r="P2" s="639"/>
      <c r="Q2" s="639"/>
      <c r="R2" s="640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398"/>
      <c r="AL2" s="641" t="s">
        <v>374</v>
      </c>
      <c r="AM2" s="642"/>
      <c r="AN2" s="642"/>
      <c r="AO2" s="642"/>
      <c r="AP2" s="642"/>
      <c r="AQ2" s="642"/>
      <c r="AR2" s="642"/>
      <c r="AS2" s="642"/>
      <c r="AT2" s="642"/>
      <c r="AU2" s="642"/>
      <c r="AV2" s="642"/>
      <c r="AW2" s="642"/>
      <c r="AX2" s="642"/>
      <c r="AY2" s="642"/>
      <c r="AZ2" s="642"/>
      <c r="BA2" s="642"/>
      <c r="BB2" s="642"/>
      <c r="BC2" s="642"/>
      <c r="BD2" s="642"/>
      <c r="BE2" s="642"/>
      <c r="BF2" s="642"/>
      <c r="BG2" s="642"/>
      <c r="BH2" s="643"/>
      <c r="BJ2" s="371"/>
      <c r="BK2" s="371"/>
    </row>
    <row r="3" spans="1:75" ht="18.75" customHeight="1">
      <c r="A3" s="397"/>
      <c r="B3" s="394"/>
      <c r="C3" s="394"/>
      <c r="D3" s="397"/>
      <c r="E3" s="394"/>
      <c r="F3" s="394"/>
      <c r="G3" s="394"/>
      <c r="H3" s="394"/>
      <c r="I3" s="396"/>
      <c r="J3" s="395"/>
      <c r="K3" s="394"/>
      <c r="L3" s="393"/>
      <c r="M3" s="391"/>
      <c r="N3" s="391"/>
      <c r="O3" s="391"/>
      <c r="P3" s="391"/>
      <c r="Q3" s="391"/>
      <c r="R3" s="392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0" t="s">
        <v>34</v>
      </c>
      <c r="AM3" s="389">
        <v>15</v>
      </c>
      <c r="AN3" s="389">
        <v>15</v>
      </c>
      <c r="AO3" s="389">
        <v>10</v>
      </c>
      <c r="AP3" s="389">
        <v>30</v>
      </c>
      <c r="AQ3" s="389">
        <v>10</v>
      </c>
      <c r="AR3" s="389">
        <v>15</v>
      </c>
      <c r="AS3" s="389">
        <v>15</v>
      </c>
      <c r="AT3" s="389">
        <v>50</v>
      </c>
      <c r="AU3" s="389">
        <v>50</v>
      </c>
      <c r="AV3" s="389">
        <v>60</v>
      </c>
      <c r="AW3" s="389">
        <v>40</v>
      </c>
      <c r="AX3" s="389">
        <v>30</v>
      </c>
      <c r="AY3" s="389">
        <v>30</v>
      </c>
      <c r="AZ3" s="389">
        <v>50</v>
      </c>
      <c r="BA3" s="389">
        <v>30</v>
      </c>
      <c r="BB3" s="389">
        <v>30</v>
      </c>
      <c r="BC3" s="389">
        <v>30</v>
      </c>
      <c r="BD3" s="389">
        <v>50</v>
      </c>
      <c r="BE3" s="389">
        <v>40</v>
      </c>
      <c r="BF3" s="389">
        <v>10</v>
      </c>
      <c r="BG3" s="389"/>
      <c r="BH3" s="388"/>
      <c r="BJ3" s="371"/>
      <c r="BK3" s="371"/>
    </row>
    <row r="4" spans="1:75" ht="18.75" customHeight="1" thickBot="1">
      <c r="A4" s="385" t="s">
        <v>373</v>
      </c>
      <c r="B4" s="387" t="s">
        <v>372</v>
      </c>
      <c r="C4" s="386" t="s">
        <v>191</v>
      </c>
      <c r="D4" s="385" t="s">
        <v>664</v>
      </c>
      <c r="E4" s="383" t="s">
        <v>372</v>
      </c>
      <c r="F4" s="383" t="s">
        <v>370</v>
      </c>
      <c r="G4" s="383" t="s">
        <v>191</v>
      </c>
      <c r="H4" s="383" t="s">
        <v>192</v>
      </c>
      <c r="I4" s="384" t="s">
        <v>368</v>
      </c>
      <c r="J4" s="383" t="s">
        <v>660</v>
      </c>
      <c r="K4" s="382" t="s">
        <v>367</v>
      </c>
      <c r="L4" s="381" t="s">
        <v>364</v>
      </c>
      <c r="M4" s="380" t="s">
        <v>103</v>
      </c>
      <c r="N4" s="380" t="s">
        <v>1270</v>
      </c>
      <c r="O4" s="380" t="s">
        <v>35</v>
      </c>
      <c r="P4" s="380" t="s">
        <v>1278</v>
      </c>
      <c r="Q4" s="380" t="s">
        <v>45</v>
      </c>
      <c r="R4" s="379" t="s">
        <v>366</v>
      </c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  <c r="AE4" s="378"/>
      <c r="AF4" s="378"/>
      <c r="AG4" s="378"/>
      <c r="AH4" s="378"/>
      <c r="AI4" s="378"/>
      <c r="AJ4" s="378"/>
      <c r="AK4" s="378"/>
      <c r="AL4" s="377" t="s">
        <v>360</v>
      </c>
      <c r="AM4" s="376" t="s">
        <v>359</v>
      </c>
      <c r="AN4" s="375" t="s">
        <v>358</v>
      </c>
      <c r="AO4" s="375" t="s">
        <v>357</v>
      </c>
      <c r="AP4" s="375" t="s">
        <v>356</v>
      </c>
      <c r="AQ4" s="375" t="s">
        <v>355</v>
      </c>
      <c r="AR4" s="375" t="s">
        <v>354</v>
      </c>
      <c r="AS4" s="375" t="s">
        <v>353</v>
      </c>
      <c r="AT4" s="375" t="s">
        <v>352</v>
      </c>
      <c r="AU4" s="375" t="s">
        <v>351</v>
      </c>
      <c r="AV4" s="375" t="s">
        <v>350</v>
      </c>
      <c r="AW4" s="375" t="s">
        <v>349</v>
      </c>
      <c r="AX4" s="375" t="s">
        <v>348</v>
      </c>
      <c r="AY4" s="375" t="s">
        <v>347</v>
      </c>
      <c r="AZ4" s="375" t="s">
        <v>346</v>
      </c>
      <c r="BA4" s="375" t="s">
        <v>345</v>
      </c>
      <c r="BB4" s="375" t="s">
        <v>344</v>
      </c>
      <c r="BC4" s="375" t="s">
        <v>343</v>
      </c>
      <c r="BD4" s="375" t="s">
        <v>342</v>
      </c>
      <c r="BE4" s="375" t="s">
        <v>341</v>
      </c>
      <c r="BF4" s="374" t="s">
        <v>1270</v>
      </c>
      <c r="BG4" s="374" t="s">
        <v>1269</v>
      </c>
      <c r="BH4" s="373" t="s">
        <v>331</v>
      </c>
      <c r="BJ4" s="372">
        <v>0.5</v>
      </c>
      <c r="BK4" s="371"/>
      <c r="BL4" s="18" t="s">
        <v>79</v>
      </c>
      <c r="BM4" s="18" t="s">
        <v>80</v>
      </c>
      <c r="BN4" s="9" t="s">
        <v>108</v>
      </c>
      <c r="BO4" s="9" t="s">
        <v>109</v>
      </c>
      <c r="BP4" s="9" t="s">
        <v>83</v>
      </c>
      <c r="BQ4" s="9" t="s">
        <v>81</v>
      </c>
      <c r="BR4" s="9" t="s">
        <v>48</v>
      </c>
      <c r="BS4" s="9" t="s">
        <v>49</v>
      </c>
      <c r="BT4" s="9" t="s">
        <v>45</v>
      </c>
      <c r="BU4" s="9" t="s">
        <v>46</v>
      </c>
      <c r="BV4" s="9" t="s">
        <v>35</v>
      </c>
      <c r="BW4" s="9" t="s">
        <v>47</v>
      </c>
    </row>
    <row r="5" spans="1:75" ht="15.6">
      <c r="A5" s="370" t="e">
        <f ca="1">IF(L5=#REF!,IF(M5=#REF!,IF(Q5=#REF!,#REF!,CELL("wiersz",#REF!)),CELL("wiersz",#REF!)),CELL("wiersz",#REF!))</f>
        <v>#REF!</v>
      </c>
      <c r="B5" s="352" t="e">
        <v>#REF!</v>
      </c>
      <c r="C5" s="351" t="e">
        <v>#REF!</v>
      </c>
      <c r="D5" s="94">
        <f ca="1">IF(L5=L4,IF(M5=M4,IF(Q5=Q4,D4,CELL("row",D1)),CELL("row",D1)),CELL("row",D1))</f>
        <v>1</v>
      </c>
      <c r="E5" s="347">
        <v>611</v>
      </c>
      <c r="F5" s="347" t="s">
        <v>36</v>
      </c>
      <c r="G5" s="347" t="s">
        <v>114</v>
      </c>
      <c r="H5" s="347" t="s">
        <v>71</v>
      </c>
      <c r="I5" s="347" t="s">
        <v>220</v>
      </c>
      <c r="J5" s="344">
        <v>1984</v>
      </c>
      <c r="K5" s="346" t="s">
        <v>1182</v>
      </c>
      <c r="L5" s="345">
        <f t="shared" ref="L5:L10" si="0">O5+R5</f>
        <v>580</v>
      </c>
      <c r="M5" s="344">
        <f t="shared" ref="M5:M10" si="1">COUNTA(AM5:BE5)</f>
        <v>10</v>
      </c>
      <c r="N5" s="344">
        <f t="shared" ref="N5:N10" si="2">BF5</f>
        <v>16</v>
      </c>
      <c r="O5" s="343">
        <f t="shared" ref="O5:O10" si="3">SUM(S5:AK5)+BF5*$BF$3</f>
        <v>580</v>
      </c>
      <c r="P5" s="342">
        <f t="shared" ref="P5:P10" si="4">COUNTIF(AM5:BE5,"jest")*$AR$1</f>
        <v>0</v>
      </c>
      <c r="Q5" s="341">
        <f t="shared" ref="Q5:Q10" si="5">BH5-$AL$1</f>
        <v>0.62152777777373558</v>
      </c>
      <c r="R5" s="340">
        <f t="shared" ref="R5:R10" si="6">IF(BH5="z","0",-(IF((DAY(Q5)*1440+MINUTE(Q5)+HOUR(Q5)*60)&gt;1440,(MINUTE(Q5)+HOUR(Q5)*60+DAY(Q5)*1440)-1440,0)))</f>
        <v>0</v>
      </c>
      <c r="S5" s="339">
        <f t="shared" ref="S5:AB10" si="7">COUNTA(AM5)*AM$3</f>
        <v>0</v>
      </c>
      <c r="T5" s="339">
        <f t="shared" si="7"/>
        <v>0</v>
      </c>
      <c r="U5" s="339">
        <f t="shared" si="7"/>
        <v>0</v>
      </c>
      <c r="V5" s="339">
        <f t="shared" si="7"/>
        <v>30</v>
      </c>
      <c r="W5" s="339">
        <f t="shared" si="7"/>
        <v>0</v>
      </c>
      <c r="X5" s="339">
        <f t="shared" si="7"/>
        <v>0</v>
      </c>
      <c r="Y5" s="339">
        <f t="shared" si="7"/>
        <v>0</v>
      </c>
      <c r="Z5" s="339">
        <f t="shared" si="7"/>
        <v>50</v>
      </c>
      <c r="AA5" s="339">
        <f t="shared" si="7"/>
        <v>50</v>
      </c>
      <c r="AB5" s="339">
        <f t="shared" si="7"/>
        <v>60</v>
      </c>
      <c r="AC5" s="339">
        <f t="shared" ref="AC5:AK10" si="8">COUNTA(AW5)*AW$3</f>
        <v>40</v>
      </c>
      <c r="AD5" s="339">
        <f t="shared" si="8"/>
        <v>0</v>
      </c>
      <c r="AE5" s="339">
        <f t="shared" si="8"/>
        <v>30</v>
      </c>
      <c r="AF5" s="339">
        <f t="shared" si="8"/>
        <v>50</v>
      </c>
      <c r="AG5" s="339">
        <f t="shared" si="8"/>
        <v>30</v>
      </c>
      <c r="AH5" s="339">
        <f t="shared" si="8"/>
        <v>0</v>
      </c>
      <c r="AI5" s="339">
        <f t="shared" si="8"/>
        <v>30</v>
      </c>
      <c r="AJ5" s="339">
        <f t="shared" si="8"/>
        <v>50</v>
      </c>
      <c r="AK5" s="339">
        <f t="shared" si="8"/>
        <v>0</v>
      </c>
      <c r="AL5" s="338">
        <f t="shared" ref="AL5:AL10" si="9">$AL$1</f>
        <v>42539.520833333336</v>
      </c>
      <c r="AM5" s="336"/>
      <c r="AN5" s="336"/>
      <c r="AO5" s="336"/>
      <c r="AP5" s="336">
        <v>0.56527777777777777</v>
      </c>
      <c r="AQ5" s="336"/>
      <c r="AR5" s="336"/>
      <c r="AS5" s="336"/>
      <c r="AT5" s="336">
        <v>6.1805555555555558E-2</v>
      </c>
      <c r="AU5" s="336">
        <v>0.81319444444444444</v>
      </c>
      <c r="AV5" s="336">
        <v>0.74236111111111114</v>
      </c>
      <c r="AW5" s="336">
        <v>0.86597222222222225</v>
      </c>
      <c r="AX5" s="336"/>
      <c r="AY5" s="336">
        <v>0.53819444444444442</v>
      </c>
      <c r="AZ5" s="336">
        <v>0.70694444444444438</v>
      </c>
      <c r="BA5" s="336">
        <v>0.78333333333333333</v>
      </c>
      <c r="BB5" s="336"/>
      <c r="BC5" s="336">
        <v>6.9444444444444447E-4</v>
      </c>
      <c r="BD5" s="336">
        <v>0.9555555555555556</v>
      </c>
      <c r="BE5" s="336"/>
      <c r="BF5" s="337">
        <v>16</v>
      </c>
      <c r="BG5" s="336">
        <v>0.66597222222222219</v>
      </c>
      <c r="BH5" s="335">
        <v>42540.142361111109</v>
      </c>
      <c r="BJ5" s="330">
        <f t="shared" ref="BJ5:BJ10" si="10">M5</f>
        <v>10</v>
      </c>
      <c r="BL5" s="18">
        <f>VLOOKUP(BM5,id!$A:$C,3,0)</f>
        <v>43</v>
      </c>
      <c r="BM5" s="18" t="str">
        <f>BN5&amp;BO5&amp;BQ5</f>
        <v>SosińskiŁukasz1984</v>
      </c>
      <c r="BN5" s="9" t="str">
        <f t="shared" ref="BN5:BQ10" si="11">G5</f>
        <v>Sosiński</v>
      </c>
      <c r="BO5" s="9" t="str">
        <f t="shared" si="11"/>
        <v>Łukasz</v>
      </c>
      <c r="BP5" s="9" t="str">
        <f t="shared" si="11"/>
        <v>agmar.eu</v>
      </c>
      <c r="BQ5" s="9">
        <f t="shared" si="11"/>
        <v>1984</v>
      </c>
      <c r="BR5" s="9">
        <v>50</v>
      </c>
      <c r="BS5" s="9"/>
      <c r="BT5" s="9"/>
      <c r="BU5" s="9"/>
      <c r="BV5" s="9"/>
      <c r="BW5" s="9"/>
    </row>
    <row r="6" spans="1:75" ht="15.6">
      <c r="A6" s="370" t="e">
        <f ca="1">IF(L6=#REF!,IF(M6=#REF!,IF(Q6=#REF!,#REF!,CELL("wiersz",A5)),CELL("wiersz",A5)),CELL("wiersz",A5))</f>
        <v>#REF!</v>
      </c>
      <c r="B6" s="352" t="e">
        <v>#REF!</v>
      </c>
      <c r="C6" s="351" t="e">
        <v>#REF!</v>
      </c>
      <c r="D6" s="94" t="e">
        <f ca="1">IF(L6=#REF!,IF(M6=#REF!,IF(Q6=#REF!,#REF!,CELL("row",D3)),CELL("row",D3)),CELL("row",D3))</f>
        <v>#REF!</v>
      </c>
      <c r="E6" s="347">
        <v>605</v>
      </c>
      <c r="F6" s="347" t="s">
        <v>36</v>
      </c>
      <c r="G6" s="347" t="s">
        <v>1286</v>
      </c>
      <c r="H6" s="347" t="s">
        <v>20</v>
      </c>
      <c r="I6" s="347" t="s">
        <v>1285</v>
      </c>
      <c r="J6" s="344">
        <v>1971</v>
      </c>
      <c r="K6" s="346" t="s">
        <v>1284</v>
      </c>
      <c r="L6" s="345">
        <f t="shared" si="0"/>
        <v>500</v>
      </c>
      <c r="M6" s="344">
        <f t="shared" si="1"/>
        <v>8</v>
      </c>
      <c r="N6" s="344">
        <f t="shared" si="2"/>
        <v>16</v>
      </c>
      <c r="O6" s="343">
        <f t="shared" si="3"/>
        <v>500</v>
      </c>
      <c r="P6" s="342">
        <f t="shared" si="4"/>
        <v>0</v>
      </c>
      <c r="Q6" s="341">
        <f t="shared" si="5"/>
        <v>0.62708333333284827</v>
      </c>
      <c r="R6" s="340">
        <f t="shared" si="6"/>
        <v>0</v>
      </c>
      <c r="S6" s="339">
        <f t="shared" si="7"/>
        <v>0</v>
      </c>
      <c r="T6" s="339">
        <f t="shared" si="7"/>
        <v>0</v>
      </c>
      <c r="U6" s="339">
        <f t="shared" si="7"/>
        <v>0</v>
      </c>
      <c r="V6" s="339">
        <f t="shared" si="7"/>
        <v>30</v>
      </c>
      <c r="W6" s="339">
        <f t="shared" si="7"/>
        <v>0</v>
      </c>
      <c r="X6" s="339">
        <f t="shared" si="7"/>
        <v>0</v>
      </c>
      <c r="Y6" s="339">
        <f t="shared" si="7"/>
        <v>0</v>
      </c>
      <c r="Z6" s="339">
        <f t="shared" si="7"/>
        <v>0</v>
      </c>
      <c r="AA6" s="339">
        <f t="shared" si="7"/>
        <v>50</v>
      </c>
      <c r="AB6" s="339">
        <f t="shared" si="7"/>
        <v>60</v>
      </c>
      <c r="AC6" s="339">
        <f t="shared" si="8"/>
        <v>40</v>
      </c>
      <c r="AD6" s="339">
        <f t="shared" si="8"/>
        <v>0</v>
      </c>
      <c r="AE6" s="339">
        <f t="shared" si="8"/>
        <v>0</v>
      </c>
      <c r="AF6" s="339">
        <f t="shared" si="8"/>
        <v>50</v>
      </c>
      <c r="AG6" s="339">
        <f t="shared" si="8"/>
        <v>30</v>
      </c>
      <c r="AH6" s="339">
        <f t="shared" si="8"/>
        <v>0</v>
      </c>
      <c r="AI6" s="339">
        <f t="shared" si="8"/>
        <v>30</v>
      </c>
      <c r="AJ6" s="339">
        <f t="shared" si="8"/>
        <v>50</v>
      </c>
      <c r="AK6" s="339">
        <f t="shared" si="8"/>
        <v>0</v>
      </c>
      <c r="AL6" s="338">
        <f t="shared" si="9"/>
        <v>42539.520833333336</v>
      </c>
      <c r="AM6" s="336"/>
      <c r="AN6" s="336"/>
      <c r="AO6" s="336"/>
      <c r="AP6" s="336">
        <v>0.53263888888888888</v>
      </c>
      <c r="AQ6" s="336"/>
      <c r="AR6" s="336"/>
      <c r="AS6" s="336"/>
      <c r="AT6" s="336"/>
      <c r="AU6" s="336">
        <v>0.80138888888888893</v>
      </c>
      <c r="AV6" s="336">
        <v>0.71875</v>
      </c>
      <c r="AW6" s="336">
        <v>0.87708333333333333</v>
      </c>
      <c r="AX6" s="336"/>
      <c r="AY6" s="336"/>
      <c r="AZ6" s="336">
        <v>0.67569444444444438</v>
      </c>
      <c r="BA6" s="336">
        <v>0.76111111111111107</v>
      </c>
      <c r="BB6" s="336"/>
      <c r="BC6" s="336">
        <v>6.5277777777777782E-2</v>
      </c>
      <c r="BD6" s="336">
        <v>0.98472222222222217</v>
      </c>
      <c r="BE6" s="336"/>
      <c r="BF6" s="337">
        <v>16</v>
      </c>
      <c r="BG6" s="336">
        <v>0.63680555555555551</v>
      </c>
      <c r="BH6" s="335">
        <v>42540.147916666669</v>
      </c>
      <c r="BJ6" s="330">
        <f t="shared" si="10"/>
        <v>8</v>
      </c>
      <c r="BL6" s="18">
        <f>VLOOKUP(BM6,id!$A:$C,3,0)</f>
        <v>442</v>
      </c>
      <c r="BM6" s="18" t="str">
        <f t="shared" ref="BM6:BM10" si="12">BN6&amp;BO6&amp;BQ6</f>
        <v>BrankiewiczPaweł1971</v>
      </c>
      <c r="BN6" s="9" t="str">
        <f t="shared" si="11"/>
        <v>Brankiewicz</v>
      </c>
      <c r="BO6" s="9" t="str">
        <f t="shared" si="11"/>
        <v>Paweł</v>
      </c>
      <c r="BP6" s="9" t="str">
        <f t="shared" si="11"/>
        <v>NN</v>
      </c>
      <c r="BQ6" s="9">
        <f t="shared" si="11"/>
        <v>1971</v>
      </c>
      <c r="BR6" s="9">
        <f t="shared" ref="BR6" si="13">BR5*IF(BV6&lt;1,BV6,IF(BW6&lt;1,BW6,IF(BU6&lt;1,BU6,IF(BT6&lt;1,BT6,1))))</f>
        <v>43.103448275862064</v>
      </c>
      <c r="BS6" s="9"/>
      <c r="BT6" s="9">
        <f t="shared" ref="BT6" si="14">Q5/Q6</f>
        <v>0.99114064229775367</v>
      </c>
      <c r="BU6" s="9">
        <f t="shared" ref="BU6" si="15">M6/M5</f>
        <v>0.8</v>
      </c>
      <c r="BV6" s="9">
        <f t="shared" ref="BV6" si="16">L6/L5</f>
        <v>0.86206896551724133</v>
      </c>
      <c r="BW6" s="9">
        <f t="shared" ref="BW6" si="17">BU6^0.2</f>
        <v>0.956352499790037</v>
      </c>
    </row>
    <row r="7" spans="1:75" ht="18.75" customHeight="1" thickBot="1">
      <c r="A7" s="353" t="e">
        <f ca="1">IF(L7=#REF!,IF(M7=#REF!,IF(Q7=#REF!,#REF!,CELL("wiersz",#REF!)),CELL("wiersz",#REF!)),CELL("wiersz",#REF!))</f>
        <v>#REF!</v>
      </c>
      <c r="B7" s="352" t="e">
        <v>#REF!</v>
      </c>
      <c r="C7" s="351" t="e">
        <v>#REF!</v>
      </c>
      <c r="D7" s="94" t="e">
        <f ca="1">IF(L7=L6,IF(M7=M6,IF(Q7=Q6,D6,CELL("row",D4)),CELL("row",D4)),CELL("row",D4))</f>
        <v>#REF!</v>
      </c>
      <c r="E7" s="347">
        <v>606</v>
      </c>
      <c r="F7" s="347" t="s">
        <v>36</v>
      </c>
      <c r="G7" s="347" t="s">
        <v>1283</v>
      </c>
      <c r="H7" s="347" t="s">
        <v>552</v>
      </c>
      <c r="I7" s="347" t="s">
        <v>1282</v>
      </c>
      <c r="J7" s="344">
        <v>1970</v>
      </c>
      <c r="K7" s="346" t="s">
        <v>1281</v>
      </c>
      <c r="L7" s="345">
        <f t="shared" si="0"/>
        <v>500</v>
      </c>
      <c r="M7" s="344">
        <f t="shared" si="1"/>
        <v>8</v>
      </c>
      <c r="N7" s="344">
        <f t="shared" si="2"/>
        <v>16</v>
      </c>
      <c r="O7" s="343">
        <f t="shared" si="3"/>
        <v>500</v>
      </c>
      <c r="P7" s="342">
        <f t="shared" si="4"/>
        <v>0</v>
      </c>
      <c r="Q7" s="341">
        <f t="shared" si="5"/>
        <v>0.62708333333284827</v>
      </c>
      <c r="R7" s="340">
        <f t="shared" si="6"/>
        <v>0</v>
      </c>
      <c r="S7" s="339">
        <f t="shared" si="7"/>
        <v>0</v>
      </c>
      <c r="T7" s="339">
        <f t="shared" si="7"/>
        <v>0</v>
      </c>
      <c r="U7" s="339">
        <f t="shared" si="7"/>
        <v>0</v>
      </c>
      <c r="V7" s="339">
        <f t="shared" si="7"/>
        <v>30</v>
      </c>
      <c r="W7" s="339">
        <f t="shared" si="7"/>
        <v>0</v>
      </c>
      <c r="X7" s="339">
        <f t="shared" si="7"/>
        <v>0</v>
      </c>
      <c r="Y7" s="339">
        <f t="shared" si="7"/>
        <v>0</v>
      </c>
      <c r="Z7" s="339">
        <f t="shared" si="7"/>
        <v>0</v>
      </c>
      <c r="AA7" s="339">
        <f t="shared" si="7"/>
        <v>50</v>
      </c>
      <c r="AB7" s="339">
        <f t="shared" si="7"/>
        <v>60</v>
      </c>
      <c r="AC7" s="339">
        <f t="shared" si="8"/>
        <v>40</v>
      </c>
      <c r="AD7" s="339">
        <f t="shared" si="8"/>
        <v>0</v>
      </c>
      <c r="AE7" s="339">
        <f t="shared" si="8"/>
        <v>0</v>
      </c>
      <c r="AF7" s="339">
        <f t="shared" si="8"/>
        <v>50</v>
      </c>
      <c r="AG7" s="339">
        <f t="shared" si="8"/>
        <v>30</v>
      </c>
      <c r="AH7" s="339">
        <f t="shared" si="8"/>
        <v>0</v>
      </c>
      <c r="AI7" s="339">
        <f t="shared" si="8"/>
        <v>30</v>
      </c>
      <c r="AJ7" s="339">
        <f t="shared" si="8"/>
        <v>50</v>
      </c>
      <c r="AK7" s="339">
        <f t="shared" si="8"/>
        <v>0</v>
      </c>
      <c r="AL7" s="338">
        <f t="shared" si="9"/>
        <v>42539.520833333336</v>
      </c>
      <c r="AM7" s="336"/>
      <c r="AN7" s="336"/>
      <c r="AO7" s="336"/>
      <c r="AP7" s="336">
        <v>0.53402777777777777</v>
      </c>
      <c r="AQ7" s="336"/>
      <c r="AR7" s="336"/>
      <c r="AS7" s="336"/>
      <c r="AT7" s="336"/>
      <c r="AU7" s="336">
        <v>0.80208333333333337</v>
      </c>
      <c r="AV7" s="336">
        <v>0.71875</v>
      </c>
      <c r="AW7" s="349">
        <v>0.87777777777777777</v>
      </c>
      <c r="AX7" s="336"/>
      <c r="AY7" s="336"/>
      <c r="AZ7" s="336">
        <v>0.67638888888888893</v>
      </c>
      <c r="BA7" s="336">
        <v>0.76180555555555562</v>
      </c>
      <c r="BB7" s="336"/>
      <c r="BC7" s="336">
        <v>6.5277777777777782E-2</v>
      </c>
      <c r="BD7" s="336">
        <v>0.98472222222222217</v>
      </c>
      <c r="BE7" s="336"/>
      <c r="BF7" s="337">
        <v>16</v>
      </c>
      <c r="BG7" s="336">
        <v>0.63750000000000007</v>
      </c>
      <c r="BH7" s="335">
        <v>42540.147916666669</v>
      </c>
      <c r="BJ7" s="330">
        <f t="shared" si="10"/>
        <v>8</v>
      </c>
      <c r="BL7" s="18">
        <f>VLOOKUP(BM7,id!$A:$C,3,0)</f>
        <v>443</v>
      </c>
      <c r="BM7" s="18" t="str">
        <f t="shared" si="12"/>
        <v>KlepackiMariusz1970</v>
      </c>
      <c r="BN7" s="9" t="str">
        <f t="shared" si="11"/>
        <v>Klepacki</v>
      </c>
      <c r="BO7" s="9" t="str">
        <f t="shared" si="11"/>
        <v>Mariusz</v>
      </c>
      <c r="BP7" s="9" t="str">
        <f t="shared" si="11"/>
        <v>Pellegrino</v>
      </c>
      <c r="BQ7" s="9">
        <f t="shared" si="11"/>
        <v>1970</v>
      </c>
      <c r="BR7" s="9">
        <f t="shared" ref="BR7" si="18">BR6*IF(BV7&lt;1,BV7,IF(BW7&lt;1,BW7,IF(BU7&lt;1,BU7,IF(BT7&lt;1,BT7,1))))</f>
        <v>43.103448275862064</v>
      </c>
      <c r="BS7" s="9"/>
      <c r="BT7" s="9">
        <f t="shared" ref="BT7" si="19">Q6/Q7</f>
        <v>1</v>
      </c>
      <c r="BU7" s="9">
        <f t="shared" ref="BU7" si="20">M7/M6</f>
        <v>1</v>
      </c>
      <c r="BV7" s="9">
        <f t="shared" ref="BV7" si="21">L7/L6</f>
        <v>1</v>
      </c>
      <c r="BW7" s="9">
        <f t="shared" ref="BW7" si="22">BU7^0.2</f>
        <v>1</v>
      </c>
    </row>
    <row r="8" spans="1:75" ht="18.75" customHeight="1" thickBot="1">
      <c r="A8" s="353" t="e">
        <f ca="1">IF(L8=L7,IF(M8=M7,IF(Q8=Q7,A7,CELL("wiersz",#REF!)),CELL("wiersz",#REF!)),CELL("wiersz",#REF!))</f>
        <v>#REF!</v>
      </c>
      <c r="B8" s="352" t="e">
        <v>#REF!</v>
      </c>
      <c r="C8" s="351" t="e">
        <v>#REF!</v>
      </c>
      <c r="D8" s="94">
        <f ca="1">IF(L8=L7,IF(M8=M7,IF(Q8=Q7,D7,CELL("row",D5)),CELL("row",D5)),CELL("row",D5))</f>
        <v>5</v>
      </c>
      <c r="E8" s="347">
        <v>608</v>
      </c>
      <c r="F8" s="347" t="s">
        <v>36</v>
      </c>
      <c r="G8" s="347" t="s">
        <v>60</v>
      </c>
      <c r="H8" s="347" t="s">
        <v>147</v>
      </c>
      <c r="I8" s="347" t="s">
        <v>540</v>
      </c>
      <c r="J8" s="344">
        <v>1993</v>
      </c>
      <c r="K8" s="346" t="s">
        <v>541</v>
      </c>
      <c r="L8" s="345">
        <f t="shared" si="0"/>
        <v>420</v>
      </c>
      <c r="M8" s="344">
        <f t="shared" si="1"/>
        <v>12</v>
      </c>
      <c r="N8" s="344">
        <f t="shared" si="2"/>
        <v>11</v>
      </c>
      <c r="O8" s="343">
        <f t="shared" si="3"/>
        <v>420</v>
      </c>
      <c r="P8" s="342">
        <f t="shared" si="4"/>
        <v>0</v>
      </c>
      <c r="Q8" s="341">
        <f t="shared" si="5"/>
        <v>0.46388888888759539</v>
      </c>
      <c r="R8" s="340">
        <f t="shared" si="6"/>
        <v>0</v>
      </c>
      <c r="S8" s="339">
        <f t="shared" si="7"/>
        <v>15</v>
      </c>
      <c r="T8" s="339">
        <f t="shared" si="7"/>
        <v>15</v>
      </c>
      <c r="U8" s="339">
        <f t="shared" si="7"/>
        <v>10</v>
      </c>
      <c r="V8" s="339">
        <f t="shared" si="7"/>
        <v>30</v>
      </c>
      <c r="W8" s="339">
        <f t="shared" si="7"/>
        <v>10</v>
      </c>
      <c r="X8" s="339">
        <f t="shared" si="7"/>
        <v>15</v>
      </c>
      <c r="Y8" s="339">
        <f t="shared" si="7"/>
        <v>15</v>
      </c>
      <c r="Z8" s="339">
        <f t="shared" si="7"/>
        <v>0</v>
      </c>
      <c r="AA8" s="339">
        <f t="shared" si="7"/>
        <v>0</v>
      </c>
      <c r="AB8" s="339">
        <f t="shared" si="7"/>
        <v>60</v>
      </c>
      <c r="AC8" s="339">
        <f t="shared" si="8"/>
        <v>0</v>
      </c>
      <c r="AD8" s="339">
        <f t="shared" si="8"/>
        <v>30</v>
      </c>
      <c r="AE8" s="339">
        <f t="shared" si="8"/>
        <v>30</v>
      </c>
      <c r="AF8" s="339">
        <f t="shared" si="8"/>
        <v>50</v>
      </c>
      <c r="AG8" s="339">
        <f t="shared" si="8"/>
        <v>30</v>
      </c>
      <c r="AH8" s="339">
        <f t="shared" si="8"/>
        <v>0</v>
      </c>
      <c r="AI8" s="339">
        <f t="shared" si="8"/>
        <v>0</v>
      </c>
      <c r="AJ8" s="339">
        <f t="shared" si="8"/>
        <v>0</v>
      </c>
      <c r="AK8" s="339">
        <f t="shared" si="8"/>
        <v>0</v>
      </c>
      <c r="AL8" s="338">
        <f t="shared" si="9"/>
        <v>42539.520833333336</v>
      </c>
      <c r="AM8" s="336">
        <v>0.5444444444444444</v>
      </c>
      <c r="AN8" s="336">
        <v>0.5493055555555556</v>
      </c>
      <c r="AO8" s="336">
        <v>0.55555555555555558</v>
      </c>
      <c r="AP8" s="336">
        <v>0.90277777777777779</v>
      </c>
      <c r="AQ8" s="336">
        <v>0.56319444444444444</v>
      </c>
      <c r="AR8" s="336">
        <v>0.57152777777777775</v>
      </c>
      <c r="AS8" s="336">
        <v>0.57638888888888895</v>
      </c>
      <c r="AT8" s="336"/>
      <c r="AU8" s="336"/>
      <c r="AV8" s="336">
        <v>0.73125000000000007</v>
      </c>
      <c r="AX8" s="336">
        <v>0.82916666666666661</v>
      </c>
      <c r="AY8" s="336">
        <v>0.87430555555555556</v>
      </c>
      <c r="AZ8" s="336">
        <v>0.67291666666666661</v>
      </c>
      <c r="BA8" s="336">
        <v>0.78541666666666676</v>
      </c>
      <c r="BB8" s="336"/>
      <c r="BC8" s="336"/>
      <c r="BD8" s="336"/>
      <c r="BE8" s="336"/>
      <c r="BF8" s="337">
        <v>11</v>
      </c>
      <c r="BG8" s="336">
        <v>0.97083333333333333</v>
      </c>
      <c r="BH8" s="335">
        <v>42539.984722222223</v>
      </c>
      <c r="BJ8" s="330">
        <f t="shared" si="10"/>
        <v>12</v>
      </c>
      <c r="BL8" s="18">
        <f>VLOOKUP(BM8,id!$A:$C,3,0)</f>
        <v>46</v>
      </c>
      <c r="BM8" s="18" t="str">
        <f t="shared" si="12"/>
        <v>ZającBartek1993</v>
      </c>
      <c r="BN8" s="9" t="str">
        <f t="shared" si="11"/>
        <v>Zając</v>
      </c>
      <c r="BO8" s="9" t="str">
        <f t="shared" si="11"/>
        <v>Bartek</v>
      </c>
      <c r="BP8" s="9" t="str">
        <f t="shared" si="11"/>
        <v>Serotonina Team</v>
      </c>
      <c r="BQ8" s="9">
        <f t="shared" si="11"/>
        <v>1993</v>
      </c>
      <c r="BR8" s="9">
        <f t="shared" ref="BR8:BR10" si="23">BR7*IF(BV8&lt;1,BV8,IF(BW8&lt;1,BW8,IF(BU8&lt;1,BU8,IF(BT8&lt;1,BT8,1))))</f>
        <v>36.206896551724135</v>
      </c>
      <c r="BS8" s="9"/>
      <c r="BT8" s="9">
        <f t="shared" ref="BT8:BT10" si="24">Q7/Q8</f>
        <v>1.3517964071883524</v>
      </c>
      <c r="BU8" s="9">
        <f t="shared" ref="BU8:BU10" si="25">M8/M7</f>
        <v>1.5</v>
      </c>
      <c r="BV8" s="9">
        <f t="shared" ref="BV8:BV10" si="26">L8/L7</f>
        <v>0.84</v>
      </c>
      <c r="BW8" s="9">
        <f t="shared" ref="BW8:BW10" si="27">BU8^0.2</f>
        <v>1.0844717711976986</v>
      </c>
    </row>
    <row r="9" spans="1:75" ht="18.75" customHeight="1" thickBot="1">
      <c r="A9" s="353" t="e">
        <f ca="1">IF(L9=L8,IF(M9=M8,IF(Q9=Q8,A8,CELL("wiersz",#REF!)),CELL("wiersz",#REF!)),CELL("wiersz",#REF!))</f>
        <v>#REF!</v>
      </c>
      <c r="B9" s="352" t="e">
        <v>#REF!</v>
      </c>
      <c r="C9" s="351" t="e">
        <v>#REF!</v>
      </c>
      <c r="D9" s="94">
        <f ca="1">IF(L9=L8,IF(M9=M8,IF(Q9=Q8,D8,CELL("row",#REF!)),CELL("row",#REF!)),CELL("row",#REF!))</f>
        <v>5</v>
      </c>
      <c r="E9" s="347">
        <v>607</v>
      </c>
      <c r="F9" s="347" t="s">
        <v>36</v>
      </c>
      <c r="G9" s="347" t="s">
        <v>61</v>
      </c>
      <c r="H9" s="347" t="s">
        <v>55</v>
      </c>
      <c r="I9" s="347" t="s">
        <v>540</v>
      </c>
      <c r="J9" s="344">
        <v>1986</v>
      </c>
      <c r="K9" s="346" t="s">
        <v>542</v>
      </c>
      <c r="L9" s="345">
        <f t="shared" si="0"/>
        <v>420</v>
      </c>
      <c r="M9" s="344">
        <f t="shared" si="1"/>
        <v>12</v>
      </c>
      <c r="N9" s="344">
        <f t="shared" si="2"/>
        <v>11</v>
      </c>
      <c r="O9" s="343">
        <f t="shared" si="3"/>
        <v>420</v>
      </c>
      <c r="P9" s="342">
        <f t="shared" si="4"/>
        <v>0</v>
      </c>
      <c r="Q9" s="341">
        <f t="shared" si="5"/>
        <v>0.46388888888759539</v>
      </c>
      <c r="R9" s="340">
        <f t="shared" si="6"/>
        <v>0</v>
      </c>
      <c r="S9" s="339">
        <f t="shared" si="7"/>
        <v>15</v>
      </c>
      <c r="T9" s="339">
        <f t="shared" si="7"/>
        <v>15</v>
      </c>
      <c r="U9" s="339">
        <f t="shared" si="7"/>
        <v>10</v>
      </c>
      <c r="V9" s="339">
        <f t="shared" si="7"/>
        <v>30</v>
      </c>
      <c r="W9" s="339">
        <f t="shared" si="7"/>
        <v>10</v>
      </c>
      <c r="X9" s="339">
        <f t="shared" si="7"/>
        <v>15</v>
      </c>
      <c r="Y9" s="339">
        <f t="shared" si="7"/>
        <v>15</v>
      </c>
      <c r="Z9" s="339">
        <f t="shared" si="7"/>
        <v>0</v>
      </c>
      <c r="AA9" s="339">
        <f t="shared" si="7"/>
        <v>0</v>
      </c>
      <c r="AB9" s="339">
        <f t="shared" si="7"/>
        <v>60</v>
      </c>
      <c r="AC9" s="339">
        <f t="shared" si="8"/>
        <v>0</v>
      </c>
      <c r="AD9" s="339">
        <f t="shared" si="8"/>
        <v>30</v>
      </c>
      <c r="AE9" s="339">
        <f t="shared" si="8"/>
        <v>30</v>
      </c>
      <c r="AF9" s="339">
        <f t="shared" si="8"/>
        <v>50</v>
      </c>
      <c r="AG9" s="339">
        <f t="shared" si="8"/>
        <v>30</v>
      </c>
      <c r="AH9" s="339">
        <f t="shared" si="8"/>
        <v>0</v>
      </c>
      <c r="AI9" s="339">
        <f t="shared" si="8"/>
        <v>0</v>
      </c>
      <c r="AJ9" s="339">
        <f t="shared" si="8"/>
        <v>0</v>
      </c>
      <c r="AK9" s="339">
        <f t="shared" si="8"/>
        <v>0</v>
      </c>
      <c r="AL9" s="338">
        <f t="shared" si="9"/>
        <v>42539.520833333336</v>
      </c>
      <c r="AM9" s="336">
        <v>0.5444444444444444</v>
      </c>
      <c r="AN9" s="336">
        <v>0.5493055555555556</v>
      </c>
      <c r="AO9" s="336">
        <v>0.55555555555555558</v>
      </c>
      <c r="AP9" s="336">
        <v>0.90277777777777779</v>
      </c>
      <c r="AQ9" s="336">
        <v>0.56319444444444444</v>
      </c>
      <c r="AR9" s="336">
        <v>0.57152777777777775</v>
      </c>
      <c r="AS9" s="336">
        <v>0.57638888888888895</v>
      </c>
      <c r="AT9" s="336"/>
      <c r="AU9" s="336"/>
      <c r="AV9" s="336">
        <v>0.73125000000000007</v>
      </c>
      <c r="AW9" s="354"/>
      <c r="AX9" s="336">
        <v>0.82916666666666661</v>
      </c>
      <c r="AY9" s="336">
        <v>0.87430555555555556</v>
      </c>
      <c r="AZ9" s="336">
        <v>0.67291666666666661</v>
      </c>
      <c r="BA9" s="336">
        <v>0.78541666666666676</v>
      </c>
      <c r="BB9" s="336"/>
      <c r="BC9" s="336"/>
      <c r="BD9" s="336"/>
      <c r="BE9" s="336"/>
      <c r="BF9" s="337">
        <v>11</v>
      </c>
      <c r="BG9" s="336">
        <v>0.97083333333333333</v>
      </c>
      <c r="BH9" s="335">
        <v>42539.984722222223</v>
      </c>
      <c r="BJ9" s="330">
        <f t="shared" si="10"/>
        <v>12</v>
      </c>
      <c r="BL9" s="18">
        <f>VLOOKUP(BM9,id!$A:$C,3,0)</f>
        <v>45</v>
      </c>
      <c r="BM9" s="18" t="str">
        <f t="shared" si="12"/>
        <v>SkorackiTomasz1986</v>
      </c>
      <c r="BN9" s="9" t="str">
        <f t="shared" si="11"/>
        <v>Skoracki</v>
      </c>
      <c r="BO9" s="9" t="str">
        <f t="shared" si="11"/>
        <v>Tomasz</v>
      </c>
      <c r="BP9" s="9" t="str">
        <f t="shared" si="11"/>
        <v>Serotonina Team</v>
      </c>
      <c r="BQ9" s="9">
        <f t="shared" si="11"/>
        <v>1986</v>
      </c>
      <c r="BR9" s="9">
        <f t="shared" si="23"/>
        <v>36.206896551724135</v>
      </c>
      <c r="BS9" s="9"/>
      <c r="BT9" s="9">
        <f t="shared" si="24"/>
        <v>1</v>
      </c>
      <c r="BU9" s="9">
        <f t="shared" si="25"/>
        <v>1</v>
      </c>
      <c r="BV9" s="9">
        <f t="shared" si="26"/>
        <v>1</v>
      </c>
      <c r="BW9" s="9">
        <f t="shared" si="27"/>
        <v>1</v>
      </c>
    </row>
    <row r="10" spans="1:75" ht="16.5" customHeight="1">
      <c r="D10" s="94" t="e">
        <f ca="1">IF(L10=#REF!,IF(M10=#REF!,IF(Q10=#REF!,#REF!,CELL("row",D7)),CELL("row",D7)),CELL("row",D7))</f>
        <v>#REF!</v>
      </c>
      <c r="E10" s="347">
        <v>613</v>
      </c>
      <c r="F10" s="347" t="s">
        <v>36</v>
      </c>
      <c r="G10" s="347" t="s">
        <v>1280</v>
      </c>
      <c r="H10" s="347" t="s">
        <v>140</v>
      </c>
      <c r="I10" s="347"/>
      <c r="J10" s="344"/>
      <c r="K10" s="346"/>
      <c r="L10" s="345">
        <f t="shared" si="0"/>
        <v>270</v>
      </c>
      <c r="M10" s="344">
        <f t="shared" si="1"/>
        <v>7</v>
      </c>
      <c r="N10" s="344">
        <f t="shared" si="2"/>
        <v>16</v>
      </c>
      <c r="O10" s="343">
        <f t="shared" si="3"/>
        <v>270</v>
      </c>
      <c r="P10" s="342">
        <f t="shared" si="4"/>
        <v>0</v>
      </c>
      <c r="Q10" s="341">
        <f t="shared" si="5"/>
        <v>0.42916666666133096</v>
      </c>
      <c r="R10" s="340">
        <f t="shared" si="6"/>
        <v>0</v>
      </c>
      <c r="S10" s="339">
        <f t="shared" si="7"/>
        <v>15</v>
      </c>
      <c r="T10" s="339">
        <f t="shared" si="7"/>
        <v>15</v>
      </c>
      <c r="U10" s="339">
        <f t="shared" si="7"/>
        <v>10</v>
      </c>
      <c r="V10" s="339">
        <f t="shared" si="7"/>
        <v>30</v>
      </c>
      <c r="W10" s="339">
        <f t="shared" si="7"/>
        <v>10</v>
      </c>
      <c r="X10" s="339">
        <f t="shared" si="7"/>
        <v>15</v>
      </c>
      <c r="Y10" s="339">
        <f t="shared" si="7"/>
        <v>15</v>
      </c>
      <c r="Z10" s="339">
        <f t="shared" si="7"/>
        <v>0</v>
      </c>
      <c r="AA10" s="339">
        <f t="shared" si="7"/>
        <v>0</v>
      </c>
      <c r="AB10" s="339">
        <f t="shared" si="7"/>
        <v>0</v>
      </c>
      <c r="AC10" s="339">
        <f t="shared" si="8"/>
        <v>0</v>
      </c>
      <c r="AD10" s="339">
        <f t="shared" si="8"/>
        <v>0</v>
      </c>
      <c r="AE10" s="339">
        <f t="shared" si="8"/>
        <v>0</v>
      </c>
      <c r="AF10" s="339">
        <f t="shared" si="8"/>
        <v>0</v>
      </c>
      <c r="AG10" s="339">
        <f t="shared" si="8"/>
        <v>0</v>
      </c>
      <c r="AH10" s="339">
        <f t="shared" si="8"/>
        <v>0</v>
      </c>
      <c r="AI10" s="339">
        <f t="shared" si="8"/>
        <v>0</v>
      </c>
      <c r="AJ10" s="339">
        <f t="shared" si="8"/>
        <v>0</v>
      </c>
      <c r="AK10" s="339">
        <f t="shared" si="8"/>
        <v>0</v>
      </c>
      <c r="AL10" s="338">
        <f t="shared" si="9"/>
        <v>42539.520833333336</v>
      </c>
      <c r="AM10" s="336">
        <v>0.54305555555555551</v>
      </c>
      <c r="AN10" s="336">
        <v>0.54652777777777783</v>
      </c>
      <c r="AO10" s="336">
        <v>0.55347222222222225</v>
      </c>
      <c r="AP10" s="336">
        <v>0.63055555555555554</v>
      </c>
      <c r="AQ10" s="336">
        <v>0.56111111111111112</v>
      </c>
      <c r="AR10" s="336">
        <v>0.56944444444444442</v>
      </c>
      <c r="AS10" s="336">
        <v>0.57500000000000007</v>
      </c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7">
        <v>16</v>
      </c>
      <c r="BG10" s="336">
        <v>0.73333333333333339</v>
      </c>
      <c r="BH10" s="335">
        <v>42539.95</v>
      </c>
      <c r="BJ10" s="330">
        <f t="shared" si="10"/>
        <v>7</v>
      </c>
      <c r="BL10" s="18">
        <f>VLOOKUP(BM10,id!$A:$C,3,0)</f>
        <v>444</v>
      </c>
      <c r="BM10" s="18" t="str">
        <f t="shared" si="12"/>
        <v>Rystał Kajetan0</v>
      </c>
      <c r="BN10" s="9" t="str">
        <f t="shared" si="11"/>
        <v xml:space="preserve">Rystał </v>
      </c>
      <c r="BO10" s="9" t="str">
        <f t="shared" si="11"/>
        <v>Kajetan</v>
      </c>
      <c r="BP10" s="9">
        <f t="shared" si="11"/>
        <v>0</v>
      </c>
      <c r="BQ10" s="9">
        <f t="shared" si="11"/>
        <v>0</v>
      </c>
      <c r="BR10" s="9">
        <f t="shared" si="23"/>
        <v>23.275862068965516</v>
      </c>
      <c r="BS10" s="9"/>
      <c r="BT10" s="9">
        <f t="shared" si="24"/>
        <v>1.0809061488777385</v>
      </c>
      <c r="BU10" s="9">
        <f t="shared" si="25"/>
        <v>0.58333333333333337</v>
      </c>
      <c r="BV10" s="9">
        <f t="shared" si="26"/>
        <v>0.6428571428571429</v>
      </c>
      <c r="BW10" s="9">
        <f t="shared" si="27"/>
        <v>0.89780776823712527</v>
      </c>
    </row>
  </sheetData>
  <mergeCells count="3">
    <mergeCell ref="AL1:AN1"/>
    <mergeCell ref="L2:R2"/>
    <mergeCell ref="AL2:BH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24" orientation="portrait" horizontalDpi="300" verticalDpi="300" r:id="rId1"/>
  <headerFooter alignWithMargins="0">
    <oddHeader>&amp;C&amp;"Arial CE,Pogrubiony"&amp;28GRASSOR 2016 - Wyniki TR150&amp;R&amp;D  &amp;T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customHeight="1"/>
  <cols>
    <col min="1" max="1" width="5.109375" style="404" customWidth="1"/>
    <col min="2" max="2" width="8" style="404" customWidth="1"/>
    <col min="3" max="3" width="11.5546875" style="404" customWidth="1"/>
    <col min="4" max="5" width="8" style="404" customWidth="1"/>
    <col min="6" max="6" width="6.44140625" style="404" customWidth="1"/>
    <col min="7" max="7" width="18.33203125" style="404" customWidth="1"/>
    <col min="8" max="8" width="13.77734375" style="404" customWidth="1"/>
    <col min="9" max="9" width="8.33203125" style="404" customWidth="1"/>
    <col min="10" max="10" width="5.44140625" style="404" customWidth="1"/>
    <col min="11" max="11" width="32" style="404" customWidth="1"/>
    <col min="12" max="12" width="21.21875" style="404" customWidth="1"/>
    <col min="13" max="13" width="8" style="404" customWidth="1"/>
    <col min="14" max="14" width="7.109375" style="404" customWidth="1"/>
    <col min="15" max="15" width="8.33203125" style="404" customWidth="1"/>
    <col min="16" max="16" width="9.33203125" style="404" customWidth="1"/>
    <col min="17" max="17" width="8.6640625" style="404" customWidth="1"/>
    <col min="18" max="26" width="9" style="404" customWidth="1"/>
    <col min="27" max="248" width="16.88671875" style="404" customWidth="1"/>
    <col min="249" max="16384" width="8.88671875" style="404"/>
  </cols>
  <sheetData>
    <row r="1" spans="1:30" ht="15" customHeight="1">
      <c r="A1" s="645"/>
      <c r="B1" s="646" t="s">
        <v>1337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405"/>
      <c r="S1" s="405"/>
      <c r="T1" s="405"/>
      <c r="U1" s="405"/>
      <c r="V1" s="405"/>
      <c r="W1" s="405"/>
      <c r="X1" s="405"/>
      <c r="Y1" s="405"/>
      <c r="Z1" s="405"/>
    </row>
    <row r="2" spans="1:30" ht="15" customHeight="1">
      <c r="A2" s="645"/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405"/>
      <c r="S2" s="405"/>
      <c r="T2" s="405"/>
      <c r="U2" s="405"/>
      <c r="V2" s="405"/>
      <c r="W2" s="405"/>
      <c r="X2" s="405"/>
      <c r="Y2" s="405"/>
      <c r="Z2" s="405"/>
    </row>
    <row r="3" spans="1:30" ht="15" customHeight="1">
      <c r="A3" s="645"/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405"/>
      <c r="S3" s="405"/>
      <c r="T3" s="405"/>
      <c r="U3" s="405"/>
      <c r="V3" s="405"/>
      <c r="W3" s="405"/>
      <c r="X3" s="405"/>
      <c r="Y3" s="405"/>
      <c r="Z3" s="405"/>
    </row>
    <row r="4" spans="1:30" ht="12.75" customHeight="1">
      <c r="A4" s="429" t="s">
        <v>664</v>
      </c>
      <c r="B4" s="429" t="s">
        <v>1336</v>
      </c>
      <c r="C4" s="428" t="s">
        <v>1335</v>
      </c>
      <c r="D4" s="428" t="s">
        <v>1334</v>
      </c>
      <c r="E4" s="427" t="s">
        <v>1333</v>
      </c>
      <c r="F4" s="426" t="s">
        <v>1332</v>
      </c>
      <c r="G4" s="425" t="s">
        <v>191</v>
      </c>
      <c r="H4" s="425" t="s">
        <v>192</v>
      </c>
      <c r="I4" s="425" t="s">
        <v>111</v>
      </c>
      <c r="J4" s="426" t="s">
        <v>1331</v>
      </c>
      <c r="K4" s="425" t="s">
        <v>1157</v>
      </c>
      <c r="L4" s="425" t="s">
        <v>367</v>
      </c>
      <c r="M4" s="424" t="s">
        <v>40</v>
      </c>
      <c r="N4" s="423" t="s">
        <v>1155</v>
      </c>
      <c r="O4" s="422" t="s">
        <v>1330</v>
      </c>
      <c r="P4" s="421" t="s">
        <v>1329</v>
      </c>
      <c r="Q4" s="420" t="s">
        <v>165</v>
      </c>
      <c r="R4" s="405"/>
      <c r="S4" s="18" t="s">
        <v>79</v>
      </c>
      <c r="T4" s="18" t="s">
        <v>80</v>
      </c>
      <c r="U4" s="9" t="s">
        <v>108</v>
      </c>
      <c r="V4" s="9" t="s">
        <v>109</v>
      </c>
      <c r="W4" s="9" t="s">
        <v>83</v>
      </c>
      <c r="X4" s="9" t="s">
        <v>81</v>
      </c>
      <c r="Y4" s="9" t="s">
        <v>48</v>
      </c>
      <c r="Z4" s="9" t="s">
        <v>49</v>
      </c>
      <c r="AA4" s="9" t="s">
        <v>45</v>
      </c>
      <c r="AB4" s="9" t="s">
        <v>46</v>
      </c>
      <c r="AC4" s="9" t="s">
        <v>35</v>
      </c>
      <c r="AD4" s="9" t="s">
        <v>47</v>
      </c>
    </row>
    <row r="5" spans="1:30" ht="12.75" customHeight="1">
      <c r="A5" s="406">
        <v>1</v>
      </c>
      <c r="B5" s="413" t="s">
        <v>1338</v>
      </c>
      <c r="C5" s="407">
        <v>1</v>
      </c>
      <c r="D5" s="408"/>
      <c r="E5" s="412" t="s">
        <v>1339</v>
      </c>
      <c r="F5" s="419">
        <v>178</v>
      </c>
      <c r="G5" s="418" t="s">
        <v>422</v>
      </c>
      <c r="H5" s="418" t="s">
        <v>91</v>
      </c>
      <c r="I5" s="418">
        <v>1984</v>
      </c>
      <c r="J5" s="418" t="s">
        <v>36</v>
      </c>
      <c r="K5" s="418" t="s">
        <v>1328</v>
      </c>
      <c r="L5" s="418" t="s">
        <v>420</v>
      </c>
      <c r="M5" s="417">
        <v>0.29572916666666665</v>
      </c>
      <c r="N5" s="416">
        <v>20</v>
      </c>
      <c r="O5" s="408">
        <v>0</v>
      </c>
      <c r="P5" s="407">
        <v>20</v>
      </c>
      <c r="Q5" s="406" t="s">
        <v>1340</v>
      </c>
      <c r="R5" s="405"/>
      <c r="S5" s="18">
        <f>VLOOKUP(T5,id!$A:$C,3,0)</f>
        <v>123</v>
      </c>
      <c r="T5" s="18" t="str">
        <f>U5&amp;V5&amp;X5</f>
        <v>WojciechowskiAdam1984</v>
      </c>
      <c r="U5" s="9" t="str">
        <f>G5</f>
        <v>Wojciechowski</v>
      </c>
      <c r="V5" s="9" t="str">
        <f>H5</f>
        <v>Adam</v>
      </c>
      <c r="W5" s="9" t="str">
        <f>K5</f>
        <v>Ultrateam</v>
      </c>
      <c r="X5" s="9">
        <f>I5</f>
        <v>1984</v>
      </c>
      <c r="Y5" s="9"/>
      <c r="Z5" s="9">
        <v>100</v>
      </c>
      <c r="AA5" s="9"/>
      <c r="AB5" s="9"/>
      <c r="AC5" s="9"/>
      <c r="AD5" s="9"/>
    </row>
    <row r="6" spans="1:30" ht="12.75" customHeight="1">
      <c r="A6" s="406">
        <v>6</v>
      </c>
      <c r="B6" s="406">
        <v>1</v>
      </c>
      <c r="C6" s="408" t="s">
        <v>1338</v>
      </c>
      <c r="D6" s="408"/>
      <c r="E6" s="412" t="s">
        <v>1339</v>
      </c>
      <c r="F6" s="419">
        <v>122</v>
      </c>
      <c r="G6" s="418" t="s">
        <v>1326</v>
      </c>
      <c r="H6" s="418" t="s">
        <v>1325</v>
      </c>
      <c r="I6" s="418">
        <v>1976</v>
      </c>
      <c r="J6" s="418" t="s">
        <v>0</v>
      </c>
      <c r="K6" s="418" t="s">
        <v>408</v>
      </c>
      <c r="L6" s="418" t="s">
        <v>307</v>
      </c>
      <c r="M6" s="417">
        <v>0.32991898148148152</v>
      </c>
      <c r="N6" s="416">
        <v>20</v>
      </c>
      <c r="O6" s="408">
        <v>0</v>
      </c>
      <c r="P6" s="407">
        <v>20</v>
      </c>
      <c r="Q6" s="406" t="s">
        <v>1341</v>
      </c>
      <c r="R6" s="405"/>
      <c r="S6" s="18">
        <f>VLOOKUP(T6,id!$A:$C,3,0)</f>
        <v>135</v>
      </c>
      <c r="T6" s="18" t="str">
        <f t="shared" ref="T6:T16" si="0">U6&amp;V6&amp;X6</f>
        <v>gruzielmagdalena1976</v>
      </c>
      <c r="U6" s="9" t="str">
        <f t="shared" ref="U6:V7" si="1">G6</f>
        <v>gruziel</v>
      </c>
      <c r="V6" s="9" t="str">
        <f t="shared" si="1"/>
        <v>magdalena</v>
      </c>
      <c r="W6" s="9" t="str">
        <f t="shared" ref="W6:W16" si="2">K6</f>
        <v>Team360</v>
      </c>
      <c r="X6" s="9">
        <f t="shared" ref="X6:X16" si="3">I6</f>
        <v>1976</v>
      </c>
      <c r="Y6" s="9">
        <v>100</v>
      </c>
      <c r="Z6" s="9">
        <f>Z5*IF(AC6&lt;1,AC6,IF(AD6&lt;1,AD6,IF(AB6&lt;1,AB6,IF(AA6&lt;1,AA6,1))))</f>
        <v>89.636905805998936</v>
      </c>
      <c r="AA6" s="9">
        <f t="shared" ref="AA6" si="4">M5/M6</f>
        <v>0.89636905805998934</v>
      </c>
      <c r="AB6" s="9">
        <f t="shared" ref="AB6" si="5">P6/P5</f>
        <v>1</v>
      </c>
      <c r="AC6" s="9">
        <v>1</v>
      </c>
      <c r="AD6" s="9">
        <v>1</v>
      </c>
    </row>
    <row r="7" spans="1:30" ht="12.75" customHeight="1">
      <c r="A7" s="406">
        <v>15</v>
      </c>
      <c r="B7" s="406">
        <v>2</v>
      </c>
      <c r="C7" s="408" t="s">
        <v>1338</v>
      </c>
      <c r="D7" s="408"/>
      <c r="E7" s="412" t="s">
        <v>1339</v>
      </c>
      <c r="F7" s="419">
        <v>156</v>
      </c>
      <c r="G7" s="418" t="s">
        <v>820</v>
      </c>
      <c r="H7" s="418" t="s">
        <v>819</v>
      </c>
      <c r="I7" s="418">
        <v>1988</v>
      </c>
      <c r="J7" s="418" t="s">
        <v>0</v>
      </c>
      <c r="K7" s="418" t="s">
        <v>423</v>
      </c>
      <c r="L7" s="418" t="s">
        <v>307</v>
      </c>
      <c r="M7" s="417">
        <v>0.31843749999999998</v>
      </c>
      <c r="N7" s="416">
        <v>16</v>
      </c>
      <c r="O7" s="408">
        <v>0</v>
      </c>
      <c r="P7" s="407">
        <v>16</v>
      </c>
      <c r="Q7" s="406" t="s">
        <v>1341</v>
      </c>
      <c r="R7" s="405"/>
      <c r="S7" s="18">
        <f>VLOOKUP(T7,id!$A:$C,3,0)</f>
        <v>368</v>
      </c>
      <c r="T7" s="18" t="str">
        <f t="shared" si="0"/>
        <v>PacekKarolina1988</v>
      </c>
      <c r="U7" s="9" t="str">
        <f t="shared" si="1"/>
        <v>Pacek</v>
      </c>
      <c r="V7" s="9" t="str">
        <f t="shared" si="1"/>
        <v>Karolina</v>
      </c>
      <c r="W7" s="9" t="str">
        <f t="shared" si="2"/>
        <v>Team 360º</v>
      </c>
      <c r="X7" s="9">
        <f t="shared" si="3"/>
        <v>1988</v>
      </c>
      <c r="Y7" s="9">
        <f t="shared" ref="Y7:Y16" si="6">Y6*IF(AC7&lt;1,AC7,IF(AD7&lt;1,AD7,IF(AB7&lt;1,AB7,IF(AA7&lt;1,AA7,1))))</f>
        <v>80</v>
      </c>
      <c r="Z7" s="9">
        <f t="shared" ref="Z7:Z16" si="7">Z6*IF(AC7&lt;1,AC7,IF(AD7&lt;1,AD7,IF(AB7&lt;1,AB7,IF(AA7&lt;1,AA7,1))))</f>
        <v>71.709524644799146</v>
      </c>
      <c r="AA7" s="9">
        <f t="shared" ref="AA7:AA16" si="8">M6/M7</f>
        <v>1.0360556827681462</v>
      </c>
      <c r="AB7" s="9">
        <f t="shared" ref="AB7:AB16" si="9">P7/P6</f>
        <v>0.8</v>
      </c>
      <c r="AC7" s="9">
        <v>1</v>
      </c>
      <c r="AD7" s="9">
        <v>1</v>
      </c>
    </row>
    <row r="8" spans="1:30" ht="12.75" customHeight="1">
      <c r="A8" s="406">
        <v>20</v>
      </c>
      <c r="B8" s="406">
        <v>3</v>
      </c>
      <c r="C8" s="408" t="s">
        <v>1338</v>
      </c>
      <c r="D8" s="408"/>
      <c r="E8" s="412" t="s">
        <v>1339</v>
      </c>
      <c r="F8" s="419">
        <v>105</v>
      </c>
      <c r="G8" s="418" t="s">
        <v>68</v>
      </c>
      <c r="H8" s="418" t="s">
        <v>69</v>
      </c>
      <c r="I8" s="418">
        <v>1981</v>
      </c>
      <c r="J8" s="418" t="s">
        <v>0</v>
      </c>
      <c r="K8" s="418" t="s">
        <v>159</v>
      </c>
      <c r="L8" s="418" t="s">
        <v>581</v>
      </c>
      <c r="M8" s="417">
        <v>0.31387731481481479</v>
      </c>
      <c r="N8" s="416">
        <v>15</v>
      </c>
      <c r="O8" s="408">
        <v>0</v>
      </c>
      <c r="P8" s="407">
        <v>15</v>
      </c>
      <c r="Q8" s="406" t="s">
        <v>1341</v>
      </c>
      <c r="R8" s="405"/>
      <c r="S8" s="18">
        <f>VLOOKUP(T8,id!$A:$C,3,0)</f>
        <v>56</v>
      </c>
      <c r="T8" s="18" t="str">
        <f t="shared" si="0"/>
        <v>BlankDanuta1981</v>
      </c>
      <c r="U8" s="9" t="str">
        <f t="shared" ref="U8:V16" si="10">G8</f>
        <v>Blank</v>
      </c>
      <c r="V8" s="9" t="str">
        <f t="shared" si="10"/>
        <v>Danuta</v>
      </c>
      <c r="W8" s="9" t="str">
        <f t="shared" si="2"/>
        <v>Towanda</v>
      </c>
      <c r="X8" s="9">
        <f t="shared" si="3"/>
        <v>1981</v>
      </c>
      <c r="Y8" s="9">
        <f t="shared" si="6"/>
        <v>75</v>
      </c>
      <c r="Z8" s="9">
        <f t="shared" si="7"/>
        <v>67.227679354499202</v>
      </c>
      <c r="AA8" s="9">
        <f t="shared" si="8"/>
        <v>1.014528559312659</v>
      </c>
      <c r="AB8" s="9">
        <f t="shared" si="9"/>
        <v>0.9375</v>
      </c>
      <c r="AC8" s="9">
        <v>1</v>
      </c>
      <c r="AD8" s="9">
        <v>1</v>
      </c>
    </row>
    <row r="9" spans="1:30" ht="12.75" customHeight="1">
      <c r="A9" s="406">
        <v>26</v>
      </c>
      <c r="B9" s="413">
        <v>4</v>
      </c>
      <c r="C9" s="408" t="s">
        <v>1338</v>
      </c>
      <c r="D9" s="408"/>
      <c r="E9" s="412" t="s">
        <v>1339</v>
      </c>
      <c r="F9" s="411">
        <v>95</v>
      </c>
      <c r="G9" s="410" t="s">
        <v>279</v>
      </c>
      <c r="H9" s="410" t="s">
        <v>478</v>
      </c>
      <c r="I9" s="410">
        <v>1975</v>
      </c>
      <c r="J9" s="410" t="s">
        <v>0</v>
      </c>
      <c r="K9" s="410" t="s">
        <v>479</v>
      </c>
      <c r="L9" s="410" t="s">
        <v>480</v>
      </c>
      <c r="M9" s="415">
        <v>0.32556712962962964</v>
      </c>
      <c r="N9" s="409">
        <v>14</v>
      </c>
      <c r="O9" s="408">
        <v>0</v>
      </c>
      <c r="P9" s="407">
        <v>14</v>
      </c>
      <c r="Q9" s="406" t="s">
        <v>1341</v>
      </c>
      <c r="R9" s="405"/>
      <c r="S9" s="18">
        <f>VLOOKUP(T9,id!$A:$C,3,0)</f>
        <v>158</v>
      </c>
      <c r="T9" s="18" t="str">
        <f t="shared" si="0"/>
        <v>AdamczykEwa1975</v>
      </c>
      <c r="U9" s="9" t="str">
        <f t="shared" si="10"/>
        <v>Adamczyk</v>
      </c>
      <c r="V9" s="9" t="str">
        <f t="shared" si="10"/>
        <v>Ewa</v>
      </c>
      <c r="W9" s="9" t="str">
        <f t="shared" si="2"/>
        <v>Zbieranina z Niesięcina</v>
      </c>
      <c r="X9" s="9">
        <f t="shared" si="3"/>
        <v>1975</v>
      </c>
      <c r="Y9" s="9">
        <f t="shared" si="6"/>
        <v>70</v>
      </c>
      <c r="Z9" s="9">
        <f t="shared" si="7"/>
        <v>62.745834064199258</v>
      </c>
      <c r="AA9" s="9">
        <f t="shared" si="8"/>
        <v>0.96409399552063701</v>
      </c>
      <c r="AB9" s="9">
        <f t="shared" si="9"/>
        <v>0.93333333333333335</v>
      </c>
      <c r="AC9" s="9">
        <v>1</v>
      </c>
      <c r="AD9" s="9">
        <v>1</v>
      </c>
    </row>
    <row r="10" spans="1:30" ht="12.75" customHeight="1">
      <c r="A10" s="406">
        <v>27</v>
      </c>
      <c r="B10" s="413">
        <v>5</v>
      </c>
      <c r="C10" s="408" t="s">
        <v>1338</v>
      </c>
      <c r="D10" s="408"/>
      <c r="E10" s="412" t="s">
        <v>1339</v>
      </c>
      <c r="F10" s="411">
        <v>172</v>
      </c>
      <c r="G10" s="410" t="s">
        <v>240</v>
      </c>
      <c r="H10" s="410" t="s">
        <v>241</v>
      </c>
      <c r="I10" s="410">
        <v>1980</v>
      </c>
      <c r="J10" s="410" t="s">
        <v>0</v>
      </c>
      <c r="K10" s="410"/>
      <c r="L10" s="410" t="s">
        <v>321</v>
      </c>
      <c r="M10" s="414">
        <v>0.32975694444444437</v>
      </c>
      <c r="N10" s="409">
        <v>14</v>
      </c>
      <c r="O10" s="408">
        <v>0</v>
      </c>
      <c r="P10" s="407">
        <v>14</v>
      </c>
      <c r="Q10" s="406" t="s">
        <v>1341</v>
      </c>
      <c r="R10" s="405"/>
      <c r="S10" s="18">
        <f>VLOOKUP(T10,id!$A:$C,3,0)</f>
        <v>88</v>
      </c>
      <c r="T10" s="18" t="str">
        <f t="shared" si="0"/>
        <v>TruszkowskaKamila1980</v>
      </c>
      <c r="U10" s="9" t="str">
        <f t="shared" si="10"/>
        <v>Truszkowska</v>
      </c>
      <c r="V10" s="9" t="str">
        <f t="shared" si="10"/>
        <v>Kamila</v>
      </c>
      <c r="W10" s="9">
        <f t="shared" si="2"/>
        <v>0</v>
      </c>
      <c r="X10" s="9">
        <f t="shared" si="3"/>
        <v>1980</v>
      </c>
      <c r="Y10" s="9">
        <f t="shared" si="6"/>
        <v>69.11059632866521</v>
      </c>
      <c r="Z10" s="9">
        <f t="shared" si="7"/>
        <v>61.948600133089798</v>
      </c>
      <c r="AA10" s="9">
        <f t="shared" si="8"/>
        <v>0.98729423326664589</v>
      </c>
      <c r="AB10" s="9">
        <f t="shared" si="9"/>
        <v>1</v>
      </c>
      <c r="AC10" s="9">
        <v>1</v>
      </c>
      <c r="AD10" s="9">
        <v>1</v>
      </c>
    </row>
    <row r="11" spans="1:30" ht="12.75" customHeight="1">
      <c r="A11" s="406">
        <v>29</v>
      </c>
      <c r="B11" s="413">
        <v>6</v>
      </c>
      <c r="C11" s="408" t="s">
        <v>1338</v>
      </c>
      <c r="D11" s="408"/>
      <c r="E11" s="412" t="s">
        <v>1339</v>
      </c>
      <c r="F11" s="411">
        <v>112</v>
      </c>
      <c r="G11" s="410" t="s">
        <v>1315</v>
      </c>
      <c r="H11" s="410" t="s">
        <v>1314</v>
      </c>
      <c r="I11" s="410">
        <v>1982</v>
      </c>
      <c r="J11" s="410" t="s">
        <v>0</v>
      </c>
      <c r="K11" s="410" t="s">
        <v>1313</v>
      </c>
      <c r="L11" s="410" t="s">
        <v>244</v>
      </c>
      <c r="M11" s="414">
        <v>0.33006944444444453</v>
      </c>
      <c r="N11" s="409">
        <v>14</v>
      </c>
      <c r="O11" s="408">
        <v>0</v>
      </c>
      <c r="P11" s="407">
        <v>14</v>
      </c>
      <c r="Q11" s="406" t="s">
        <v>1341</v>
      </c>
      <c r="R11" s="405"/>
      <c r="S11" s="18">
        <f>VLOOKUP(T11,id!$A:$C,3,0)</f>
        <v>460</v>
      </c>
      <c r="T11" s="18" t="str">
        <f t="shared" si="0"/>
        <v>CzarnyBasia1982</v>
      </c>
      <c r="U11" s="9" t="str">
        <f t="shared" si="10"/>
        <v>Czarny</v>
      </c>
      <c r="V11" s="9" t="str">
        <f t="shared" si="10"/>
        <v>Basia</v>
      </c>
      <c r="W11" s="9" t="str">
        <f t="shared" si="2"/>
        <v>Szkoła Fechtunku ARAMIS</v>
      </c>
      <c r="X11" s="9">
        <f t="shared" si="3"/>
        <v>1982</v>
      </c>
      <c r="Y11" s="9">
        <f t="shared" si="6"/>
        <v>69.045164457535577</v>
      </c>
      <c r="Z11" s="9">
        <f t="shared" si="7"/>
        <v>61.889949028398227</v>
      </c>
      <c r="AA11" s="9">
        <f t="shared" si="8"/>
        <v>0.99905322953923792</v>
      </c>
      <c r="AB11" s="9">
        <f t="shared" si="9"/>
        <v>1</v>
      </c>
      <c r="AC11" s="9">
        <v>1</v>
      </c>
      <c r="AD11" s="9">
        <v>1</v>
      </c>
    </row>
    <row r="12" spans="1:30" ht="12.75" customHeight="1">
      <c r="A12" s="406">
        <v>32</v>
      </c>
      <c r="B12" s="413">
        <v>7</v>
      </c>
      <c r="C12" s="408" t="s">
        <v>1338</v>
      </c>
      <c r="D12" s="408"/>
      <c r="E12" s="412" t="s">
        <v>1339</v>
      </c>
      <c r="F12" s="411">
        <v>128</v>
      </c>
      <c r="G12" s="410" t="s">
        <v>1310</v>
      </c>
      <c r="H12" s="410" t="s">
        <v>1309</v>
      </c>
      <c r="I12" s="410">
        <v>1978</v>
      </c>
      <c r="J12" s="410" t="s">
        <v>0</v>
      </c>
      <c r="K12" s="410" t="s">
        <v>1308</v>
      </c>
      <c r="L12" s="410" t="s">
        <v>1307</v>
      </c>
      <c r="M12" s="414">
        <v>0.3202430555555556</v>
      </c>
      <c r="N12" s="409">
        <v>13</v>
      </c>
      <c r="O12" s="408">
        <v>0</v>
      </c>
      <c r="P12" s="407">
        <v>13</v>
      </c>
      <c r="Q12" s="406" t="s">
        <v>1341</v>
      </c>
      <c r="R12" s="405"/>
      <c r="S12" s="18">
        <f>VLOOKUP(T12,id!$A:$C,3,0)</f>
        <v>461</v>
      </c>
      <c r="T12" s="18" t="str">
        <f t="shared" si="0"/>
        <v>JANERKA MOROŃMARZKA1978</v>
      </c>
      <c r="U12" s="9" t="str">
        <f t="shared" si="10"/>
        <v>JANERKA MOROŃ</v>
      </c>
      <c r="V12" s="9" t="str">
        <f t="shared" si="10"/>
        <v>MARZKA</v>
      </c>
      <c r="W12" s="9" t="str">
        <f t="shared" si="2"/>
        <v>DZIABNIĘCI</v>
      </c>
      <c r="X12" s="9">
        <f t="shared" si="3"/>
        <v>1978</v>
      </c>
      <c r="Y12" s="9">
        <f t="shared" si="6"/>
        <v>64.113366996283034</v>
      </c>
      <c r="Z12" s="9">
        <f t="shared" si="7"/>
        <v>57.469238383512639</v>
      </c>
      <c r="AA12" s="9">
        <f t="shared" si="8"/>
        <v>1.0306841591672993</v>
      </c>
      <c r="AB12" s="9">
        <f t="shared" si="9"/>
        <v>0.9285714285714286</v>
      </c>
      <c r="AC12" s="9">
        <v>1</v>
      </c>
      <c r="AD12" s="9">
        <v>1</v>
      </c>
    </row>
    <row r="13" spans="1:30" ht="12.75" customHeight="1">
      <c r="A13" s="406">
        <v>36</v>
      </c>
      <c r="B13" s="413">
        <v>8</v>
      </c>
      <c r="C13" s="408" t="s">
        <v>1338</v>
      </c>
      <c r="D13" s="408"/>
      <c r="E13" s="412" t="s">
        <v>1339</v>
      </c>
      <c r="F13" s="411">
        <v>87</v>
      </c>
      <c r="G13" s="410" t="s">
        <v>1304</v>
      </c>
      <c r="H13" s="410" t="s">
        <v>1232</v>
      </c>
      <c r="I13" s="410">
        <v>1983</v>
      </c>
      <c r="J13" s="410" t="s">
        <v>0</v>
      </c>
      <c r="K13" s="410" t="s">
        <v>1303</v>
      </c>
      <c r="L13" s="410" t="s">
        <v>289</v>
      </c>
      <c r="M13" s="414">
        <v>0.31028935185185186</v>
      </c>
      <c r="N13" s="409">
        <v>12</v>
      </c>
      <c r="O13" s="408">
        <v>0</v>
      </c>
      <c r="P13" s="407">
        <v>12</v>
      </c>
      <c r="Q13" s="406" t="s">
        <v>1341</v>
      </c>
      <c r="R13" s="405"/>
      <c r="S13" s="18">
        <f>VLOOKUP(T13,id!$A:$C,3,0)</f>
        <v>462</v>
      </c>
      <c r="T13" s="18" t="str">
        <f t="shared" si="0"/>
        <v>ZadwornaKatarzyna1983</v>
      </c>
      <c r="U13" s="9" t="str">
        <f t="shared" si="10"/>
        <v>Zadworna</v>
      </c>
      <c r="V13" s="9" t="str">
        <f t="shared" si="10"/>
        <v>Katarzyna</v>
      </c>
      <c r="W13" s="9" t="str">
        <f t="shared" si="2"/>
        <v>Nie jesteś w moim typie</v>
      </c>
      <c r="X13" s="9">
        <f t="shared" si="3"/>
        <v>1983</v>
      </c>
      <c r="Y13" s="9">
        <f t="shared" si="6"/>
        <v>59.181569535030498</v>
      </c>
      <c r="Z13" s="9">
        <f t="shared" si="7"/>
        <v>53.048527738627051</v>
      </c>
      <c r="AA13" s="9">
        <f t="shared" si="8"/>
        <v>1.0320787795143422</v>
      </c>
      <c r="AB13" s="9">
        <f t="shared" si="9"/>
        <v>0.92307692307692313</v>
      </c>
      <c r="AC13" s="9">
        <v>1</v>
      </c>
      <c r="AD13" s="9">
        <v>1</v>
      </c>
    </row>
    <row r="14" spans="1:30" ht="12.75" customHeight="1">
      <c r="A14" s="406">
        <v>39</v>
      </c>
      <c r="B14" s="413">
        <v>9</v>
      </c>
      <c r="C14" s="408" t="s">
        <v>1338</v>
      </c>
      <c r="D14" s="408"/>
      <c r="E14" s="412" t="s">
        <v>1339</v>
      </c>
      <c r="F14" s="411">
        <v>32</v>
      </c>
      <c r="G14" s="410" t="s">
        <v>475</v>
      </c>
      <c r="H14" s="410" t="s">
        <v>749</v>
      </c>
      <c r="I14" s="410">
        <v>1988</v>
      </c>
      <c r="J14" s="410" t="s">
        <v>0</v>
      </c>
      <c r="K14" s="410" t="s">
        <v>447</v>
      </c>
      <c r="L14" s="410" t="s">
        <v>519</v>
      </c>
      <c r="M14" s="414">
        <v>0.3206134259259259</v>
      </c>
      <c r="N14" s="409">
        <v>12</v>
      </c>
      <c r="O14" s="408">
        <v>0</v>
      </c>
      <c r="P14" s="407">
        <v>12</v>
      </c>
      <c r="Q14" s="406" t="s">
        <v>1341</v>
      </c>
      <c r="R14" s="405"/>
      <c r="S14" s="18">
        <f>VLOOKUP(T14,id!$A:$C,3,0)</f>
        <v>418</v>
      </c>
      <c r="T14" s="18" t="str">
        <f t="shared" si="0"/>
        <v>KoniecznaJoanna1988</v>
      </c>
      <c r="U14" s="9" t="str">
        <f t="shared" si="10"/>
        <v>Konieczna</v>
      </c>
      <c r="V14" s="9" t="str">
        <f t="shared" si="10"/>
        <v>Joanna</v>
      </c>
      <c r="W14" s="9" t="str">
        <f t="shared" si="2"/>
        <v>Grupa Rowerowa Lipka</v>
      </c>
      <c r="X14" s="9">
        <f t="shared" si="3"/>
        <v>1988</v>
      </c>
      <c r="Y14" s="9">
        <f t="shared" si="6"/>
        <v>57.275863602925263</v>
      </c>
      <c r="Z14" s="9">
        <f t="shared" si="7"/>
        <v>51.340311907326551</v>
      </c>
      <c r="AA14" s="9">
        <f t="shared" si="8"/>
        <v>0.96779899642612188</v>
      </c>
      <c r="AB14" s="9">
        <f t="shared" si="9"/>
        <v>1</v>
      </c>
      <c r="AC14" s="9">
        <v>1</v>
      </c>
      <c r="AD14" s="9">
        <v>1</v>
      </c>
    </row>
    <row r="15" spans="1:30" ht="12.75" customHeight="1">
      <c r="A15" s="406">
        <v>40</v>
      </c>
      <c r="B15" s="413">
        <v>10</v>
      </c>
      <c r="C15" s="408" t="s">
        <v>1338</v>
      </c>
      <c r="D15" s="408"/>
      <c r="E15" s="412" t="s">
        <v>1339</v>
      </c>
      <c r="F15" s="411">
        <v>33</v>
      </c>
      <c r="G15" s="410" t="s">
        <v>475</v>
      </c>
      <c r="H15" s="410" t="s">
        <v>476</v>
      </c>
      <c r="I15" s="410">
        <v>1959</v>
      </c>
      <c r="J15" s="410" t="s">
        <v>0</v>
      </c>
      <c r="K15" s="410" t="s">
        <v>447</v>
      </c>
      <c r="L15" s="410" t="s">
        <v>448</v>
      </c>
      <c r="M15" s="414">
        <v>0.32068287037037041</v>
      </c>
      <c r="N15" s="409">
        <v>12</v>
      </c>
      <c r="O15" s="408">
        <v>0</v>
      </c>
      <c r="P15" s="407">
        <v>12</v>
      </c>
      <c r="Q15" s="406" t="s">
        <v>1341</v>
      </c>
      <c r="R15" s="405"/>
      <c r="S15" s="18">
        <f>VLOOKUP(T15,id!$A:$C,3,0)</f>
        <v>157</v>
      </c>
      <c r="T15" s="18" t="str">
        <f t="shared" si="0"/>
        <v>KoniecznaKrystyna1959</v>
      </c>
      <c r="U15" s="9" t="str">
        <f t="shared" si="10"/>
        <v>Konieczna</v>
      </c>
      <c r="V15" s="9" t="str">
        <f t="shared" si="10"/>
        <v>Krystyna</v>
      </c>
      <c r="W15" s="9" t="str">
        <f t="shared" si="2"/>
        <v>Grupa Rowerowa Lipka</v>
      </c>
      <c r="X15" s="9">
        <f t="shared" si="3"/>
        <v>1959</v>
      </c>
      <c r="Y15" s="9">
        <f t="shared" si="6"/>
        <v>57.263460413059242</v>
      </c>
      <c r="Z15" s="9">
        <f t="shared" si="7"/>
        <v>51.329194071709409</v>
      </c>
      <c r="AA15" s="9">
        <f t="shared" si="8"/>
        <v>0.9997834482260799</v>
      </c>
      <c r="AB15" s="9">
        <f t="shared" si="9"/>
        <v>1</v>
      </c>
      <c r="AC15" s="9">
        <v>1</v>
      </c>
      <c r="AD15" s="9">
        <v>1</v>
      </c>
    </row>
    <row r="16" spans="1:30" ht="12.75" customHeight="1">
      <c r="A16" s="406">
        <v>50</v>
      </c>
      <c r="B16" s="413">
        <v>11</v>
      </c>
      <c r="C16" s="408" t="s">
        <v>1338</v>
      </c>
      <c r="D16" s="408"/>
      <c r="E16" s="412" t="s">
        <v>1339</v>
      </c>
      <c r="F16" s="411">
        <v>204</v>
      </c>
      <c r="G16" s="410" t="s">
        <v>387</v>
      </c>
      <c r="H16" s="410" t="s">
        <v>388</v>
      </c>
      <c r="I16" s="410">
        <v>1982</v>
      </c>
      <c r="J16" s="410" t="s">
        <v>0</v>
      </c>
      <c r="K16" s="410" t="s">
        <v>3</v>
      </c>
      <c r="L16" s="410" t="s">
        <v>307</v>
      </c>
      <c r="M16" s="414">
        <v>0.33553240740740742</v>
      </c>
      <c r="N16" s="409">
        <v>14</v>
      </c>
      <c r="O16" s="408">
        <v>-4</v>
      </c>
      <c r="P16" s="407">
        <v>10</v>
      </c>
      <c r="Q16" s="406" t="s">
        <v>1341</v>
      </c>
      <c r="R16" s="405"/>
      <c r="S16" s="18">
        <f>VLOOKUP(T16,id!$A:$C,3,0)</f>
        <v>136</v>
      </c>
      <c r="T16" s="18" t="str">
        <f t="shared" si="0"/>
        <v>SkompskaAnna1982</v>
      </c>
      <c r="U16" s="9" t="str">
        <f t="shared" si="10"/>
        <v>Skompska</v>
      </c>
      <c r="V16" s="9" t="str">
        <f t="shared" si="10"/>
        <v>Anna</v>
      </c>
      <c r="W16" s="9" t="str">
        <f t="shared" si="2"/>
        <v>Mazurskie Tropy</v>
      </c>
      <c r="X16" s="9">
        <f t="shared" si="3"/>
        <v>1982</v>
      </c>
      <c r="Y16" s="9">
        <f t="shared" si="6"/>
        <v>47.719550344216039</v>
      </c>
      <c r="Z16" s="9">
        <f t="shared" si="7"/>
        <v>42.774328393091174</v>
      </c>
      <c r="AA16" s="9">
        <f t="shared" si="8"/>
        <v>0.9557433597792343</v>
      </c>
      <c r="AB16" s="9">
        <f t="shared" si="9"/>
        <v>0.83333333333333337</v>
      </c>
      <c r="AC16" s="9">
        <v>1</v>
      </c>
      <c r="AD16" s="9">
        <v>1</v>
      </c>
    </row>
  </sheetData>
  <sheetProtection selectLockedCells="1" selectUnlockedCells="1"/>
  <mergeCells count="2">
    <mergeCell ref="A1:A3"/>
    <mergeCell ref="B1:Q3"/>
  </mergeCells>
  <conditionalFormatting sqref="C5:E16">
    <cfRule type="cellIs" dxfId="11" priority="1" stopIfTrue="1" operator="equal">
      <formula>"GIGA"</formula>
    </cfRule>
  </conditionalFormatting>
  <conditionalFormatting sqref="C5:E16">
    <cfRule type="cellIs" dxfId="10" priority="2" stopIfTrue="1" operator="equal">
      <formula>"MEGA"</formula>
    </cfRule>
  </conditionalFormatting>
  <conditionalFormatting sqref="P5:P16">
    <cfRule type="cellIs" dxfId="9" priority="3" stopIfTrue="1" operator="lessThan">
      <formula>-59</formula>
    </cfRule>
  </conditionalFormatting>
  <conditionalFormatting sqref="A1:A4 B1:P1 B4:P4">
    <cfRule type="expression" dxfId="8" priority="4" stopIfTrue="1">
      <formula>LEN(TRIM(#REF!))&gt;0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RowHeight="15" customHeight="1"/>
  <cols>
    <col min="1" max="1" width="5.109375" style="404" customWidth="1"/>
    <col min="2" max="2" width="8" style="404" customWidth="1"/>
    <col min="3" max="3" width="11.5546875" style="404" customWidth="1"/>
    <col min="4" max="5" width="8" style="404" customWidth="1"/>
    <col min="6" max="6" width="6.44140625" style="404" customWidth="1"/>
    <col min="7" max="7" width="18.33203125" style="404" customWidth="1"/>
    <col min="8" max="8" width="13.77734375" style="404" customWidth="1"/>
    <col min="9" max="9" width="8.33203125" style="404" customWidth="1"/>
    <col min="10" max="10" width="5.44140625" style="404" customWidth="1"/>
    <col min="11" max="11" width="32" style="404" customWidth="1"/>
    <col min="12" max="12" width="21.21875" style="404" customWidth="1"/>
    <col min="13" max="13" width="8" style="404" customWidth="1"/>
    <col min="14" max="14" width="7.109375" style="404" customWidth="1"/>
    <col min="15" max="15" width="8.33203125" style="404" customWidth="1"/>
    <col min="16" max="16" width="9.33203125" style="404" customWidth="1"/>
    <col min="17" max="17" width="8.6640625" style="404" customWidth="1"/>
    <col min="18" max="26" width="9" style="404" customWidth="1"/>
    <col min="27" max="248" width="16.88671875" style="404" customWidth="1"/>
    <col min="249" max="16384" width="8.88671875" style="404"/>
  </cols>
  <sheetData>
    <row r="1" spans="1:30" ht="15" customHeight="1">
      <c r="A1" s="645"/>
      <c r="B1" s="646" t="s">
        <v>1337</v>
      </c>
      <c r="C1" s="646"/>
      <c r="D1" s="646"/>
      <c r="E1" s="646"/>
      <c r="F1" s="646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405"/>
      <c r="S1" s="405"/>
      <c r="T1" s="405"/>
      <c r="U1" s="405"/>
      <c r="V1" s="405"/>
      <c r="W1" s="405"/>
      <c r="X1" s="405"/>
      <c r="Y1" s="405"/>
      <c r="Z1" s="405"/>
    </row>
    <row r="2" spans="1:30" ht="15" customHeight="1">
      <c r="A2" s="645"/>
      <c r="B2" s="646"/>
      <c r="C2" s="646"/>
      <c r="D2" s="646"/>
      <c r="E2" s="646"/>
      <c r="F2" s="646"/>
      <c r="G2" s="646"/>
      <c r="H2" s="646"/>
      <c r="I2" s="646"/>
      <c r="J2" s="646"/>
      <c r="K2" s="646"/>
      <c r="L2" s="646"/>
      <c r="M2" s="646"/>
      <c r="N2" s="646"/>
      <c r="O2" s="646"/>
      <c r="P2" s="646"/>
      <c r="Q2" s="646"/>
      <c r="R2" s="405"/>
      <c r="S2" s="405"/>
      <c r="T2" s="405"/>
      <c r="U2" s="405"/>
      <c r="V2" s="405"/>
      <c r="W2" s="405"/>
      <c r="X2" s="405"/>
      <c r="Y2" s="405"/>
      <c r="Z2" s="405"/>
    </row>
    <row r="3" spans="1:30" ht="15" customHeight="1">
      <c r="A3" s="645"/>
      <c r="B3" s="646"/>
      <c r="C3" s="646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405"/>
      <c r="S3" s="405"/>
      <c r="T3" s="405"/>
      <c r="U3" s="405"/>
      <c r="V3" s="405"/>
      <c r="W3" s="405"/>
      <c r="X3" s="405"/>
      <c r="Y3" s="405"/>
      <c r="Z3" s="405"/>
    </row>
    <row r="4" spans="1:30" ht="12.75" customHeight="1">
      <c r="A4" s="429" t="s">
        <v>664</v>
      </c>
      <c r="B4" s="429" t="s">
        <v>1336</v>
      </c>
      <c r="C4" s="428" t="s">
        <v>1335</v>
      </c>
      <c r="D4" s="428" t="s">
        <v>1334</v>
      </c>
      <c r="E4" s="427" t="s">
        <v>1333</v>
      </c>
      <c r="F4" s="426" t="s">
        <v>1332</v>
      </c>
      <c r="G4" s="425" t="s">
        <v>191</v>
      </c>
      <c r="H4" s="425" t="s">
        <v>192</v>
      </c>
      <c r="I4" s="425" t="s">
        <v>111</v>
      </c>
      <c r="J4" s="426" t="s">
        <v>1331</v>
      </c>
      <c r="K4" s="425" t="s">
        <v>1157</v>
      </c>
      <c r="L4" s="425" t="s">
        <v>367</v>
      </c>
      <c r="M4" s="424" t="s">
        <v>40</v>
      </c>
      <c r="N4" s="423" t="s">
        <v>1155</v>
      </c>
      <c r="O4" s="422" t="s">
        <v>1330</v>
      </c>
      <c r="P4" s="421" t="s">
        <v>1329</v>
      </c>
      <c r="Q4" s="420" t="s">
        <v>165</v>
      </c>
      <c r="R4" s="405"/>
      <c r="S4" s="18" t="s">
        <v>79</v>
      </c>
      <c r="T4" s="18" t="s">
        <v>80</v>
      </c>
      <c r="U4" s="9" t="s">
        <v>108</v>
      </c>
      <c r="V4" s="9" t="s">
        <v>109</v>
      </c>
      <c r="W4" s="9" t="s">
        <v>83</v>
      </c>
      <c r="X4" s="9" t="s">
        <v>81</v>
      </c>
      <c r="Y4" s="9" t="s">
        <v>48</v>
      </c>
      <c r="Z4" s="9"/>
      <c r="AA4" s="9" t="s">
        <v>45</v>
      </c>
      <c r="AB4" s="9" t="s">
        <v>46</v>
      </c>
      <c r="AC4" s="9" t="s">
        <v>35</v>
      </c>
      <c r="AD4" s="9" t="s">
        <v>47</v>
      </c>
    </row>
    <row r="5" spans="1:30" ht="12.75" customHeight="1">
      <c r="A5" s="406">
        <v>1</v>
      </c>
      <c r="B5" s="413" t="s">
        <v>1338</v>
      </c>
      <c r="C5" s="407">
        <v>1</v>
      </c>
      <c r="D5" s="408"/>
      <c r="E5" s="412" t="s">
        <v>1339</v>
      </c>
      <c r="F5" s="419">
        <v>178</v>
      </c>
      <c r="G5" s="418" t="s">
        <v>422</v>
      </c>
      <c r="H5" s="418" t="s">
        <v>91</v>
      </c>
      <c r="I5" s="418">
        <v>1984</v>
      </c>
      <c r="J5" s="418" t="s">
        <v>36</v>
      </c>
      <c r="K5" s="418" t="s">
        <v>1328</v>
      </c>
      <c r="L5" s="418" t="s">
        <v>420</v>
      </c>
      <c r="M5" s="417">
        <v>0.29572916666666665</v>
      </c>
      <c r="N5" s="416">
        <v>20</v>
      </c>
      <c r="O5" s="408">
        <v>0</v>
      </c>
      <c r="P5" s="407">
        <v>20</v>
      </c>
      <c r="Q5" s="406" t="s">
        <v>1340</v>
      </c>
      <c r="R5" s="405"/>
      <c r="S5" s="18">
        <f>VLOOKUP(T5,id!$A:$C,3,0)</f>
        <v>123</v>
      </c>
      <c r="T5" s="18" t="str">
        <f>U5&amp;V5&amp;X5</f>
        <v>WojciechowskiAdam1984</v>
      </c>
      <c r="U5" s="9" t="str">
        <f>G5</f>
        <v>Wojciechowski</v>
      </c>
      <c r="V5" s="9" t="str">
        <f>H5</f>
        <v>Adam</v>
      </c>
      <c r="W5" s="9" t="str">
        <f>K5</f>
        <v>Ultrateam</v>
      </c>
      <c r="X5" s="9">
        <f>I5</f>
        <v>1984</v>
      </c>
      <c r="Y5" s="9">
        <v>100</v>
      </c>
      <c r="Z5" s="9"/>
      <c r="AA5" s="9"/>
      <c r="AB5" s="9"/>
      <c r="AC5" s="9"/>
      <c r="AD5" s="9"/>
    </row>
    <row r="6" spans="1:30" ht="12.75" customHeight="1">
      <c r="A6" s="406">
        <v>2</v>
      </c>
      <c r="B6" s="413" t="s">
        <v>1338</v>
      </c>
      <c r="C6" s="407">
        <v>2</v>
      </c>
      <c r="D6" s="408"/>
      <c r="E6" s="412" t="s">
        <v>1339</v>
      </c>
      <c r="F6" s="419">
        <v>109</v>
      </c>
      <c r="G6" s="418" t="s">
        <v>424</v>
      </c>
      <c r="H6" s="418" t="s">
        <v>19</v>
      </c>
      <c r="I6" s="418">
        <v>1979</v>
      </c>
      <c r="J6" s="418" t="s">
        <v>36</v>
      </c>
      <c r="K6" s="418" t="s">
        <v>413</v>
      </c>
      <c r="L6" s="418" t="s">
        <v>307</v>
      </c>
      <c r="M6" s="417">
        <v>0.30109953703703701</v>
      </c>
      <c r="N6" s="416">
        <v>20</v>
      </c>
      <c r="O6" s="408">
        <v>0</v>
      </c>
      <c r="P6" s="407">
        <v>20</v>
      </c>
      <c r="Q6" s="406" t="s">
        <v>1340</v>
      </c>
      <c r="R6" s="405"/>
      <c r="S6" s="18">
        <f>VLOOKUP(T6,id!$A:$C,3,0)</f>
        <v>122</v>
      </c>
      <c r="T6" s="18" t="str">
        <f t="shared" ref="T6:T9" si="0">U6&amp;V6&amp;X6</f>
        <v>BuciakPiotr1979</v>
      </c>
      <c r="U6" s="9" t="str">
        <f t="shared" ref="U6:U9" si="1">G6</f>
        <v>Buciak</v>
      </c>
      <c r="V6" s="9" t="str">
        <f t="shared" ref="V6:V9" si="2">H6</f>
        <v>Piotr</v>
      </c>
      <c r="W6" s="9" t="str">
        <f t="shared" ref="W6:W9" si="3">K6</f>
        <v>Team 360°</v>
      </c>
      <c r="X6" s="9">
        <f t="shared" ref="X6:X9" si="4">I6</f>
        <v>1979</v>
      </c>
      <c r="Y6" s="9">
        <f>Y5*IF(AC6&lt;1,AC6,IF(AD6&lt;1,AD6,IF(AB6&lt;1,AB6,IF(AA6&lt;1,AA6,1))))</f>
        <v>98.216413607534108</v>
      </c>
      <c r="Z6" s="9"/>
      <c r="AA6" s="9">
        <f>M5/M6</f>
        <v>0.98216413607534114</v>
      </c>
      <c r="AB6" s="9">
        <f t="shared" ref="AB6" si="5">P6/P5</f>
        <v>1</v>
      </c>
      <c r="AC6" s="9">
        <v>1</v>
      </c>
      <c r="AD6" s="9">
        <v>1</v>
      </c>
    </row>
    <row r="7" spans="1:30" ht="12.75" customHeight="1">
      <c r="A7" s="406">
        <v>3</v>
      </c>
      <c r="B7" s="413" t="s">
        <v>1338</v>
      </c>
      <c r="C7" s="407">
        <v>3</v>
      </c>
      <c r="D7" s="408"/>
      <c r="E7" s="412" t="s">
        <v>1339</v>
      </c>
      <c r="F7" s="419">
        <v>136</v>
      </c>
      <c r="G7" s="418" t="s">
        <v>1184</v>
      </c>
      <c r="H7" s="418" t="s">
        <v>21</v>
      </c>
      <c r="I7" s="418">
        <v>1972</v>
      </c>
      <c r="J7" s="418" t="s">
        <v>36</v>
      </c>
      <c r="K7" s="418" t="s">
        <v>1327</v>
      </c>
      <c r="L7" s="418" t="s">
        <v>307</v>
      </c>
      <c r="M7" s="417">
        <v>0.3185763888888889</v>
      </c>
      <c r="N7" s="416">
        <v>20</v>
      </c>
      <c r="O7" s="408">
        <v>0</v>
      </c>
      <c r="P7" s="407">
        <v>20</v>
      </c>
      <c r="Q7" s="406" t="s">
        <v>1340</v>
      </c>
      <c r="R7" s="405"/>
      <c r="S7" s="18">
        <f>VLOOKUP(T7,id!$A:$C,3,0)</f>
        <v>420</v>
      </c>
      <c r="T7" s="18" t="str">
        <f t="shared" si="0"/>
        <v>KrasuskiMarcin1972</v>
      </c>
      <c r="U7" s="9" t="str">
        <f t="shared" si="1"/>
        <v>Krasuski</v>
      </c>
      <c r="V7" s="9" t="str">
        <f t="shared" si="2"/>
        <v>Marcin</v>
      </c>
      <c r="W7" s="9" t="str">
        <f t="shared" si="3"/>
        <v>orienteering.waw.pl</v>
      </c>
      <c r="X7" s="9">
        <f t="shared" si="4"/>
        <v>1972</v>
      </c>
      <c r="Y7" s="9">
        <f>Y6*IF(AC7&lt;1,AC7,IF(AD7&lt;1,AD7,IF(AB7&lt;1,AB7,IF(AA7&lt;1,AA7,1))))</f>
        <v>92.828337874659383</v>
      </c>
      <c r="Z7" s="9"/>
      <c r="AA7" s="9">
        <f t="shared" ref="AA7:AA9" si="6">M6/M7</f>
        <v>0.94514078110808342</v>
      </c>
      <c r="AB7" s="9">
        <f t="shared" ref="AB7:AB9" si="7">P7/P6</f>
        <v>1</v>
      </c>
      <c r="AC7" s="9">
        <v>1</v>
      </c>
      <c r="AD7" s="9">
        <v>1</v>
      </c>
    </row>
    <row r="8" spans="1:30" ht="12.75" customHeight="1">
      <c r="A8" s="406">
        <v>4</v>
      </c>
      <c r="B8" s="413" t="s">
        <v>1338</v>
      </c>
      <c r="C8" s="408">
        <v>4</v>
      </c>
      <c r="D8" s="408"/>
      <c r="E8" s="412" t="s">
        <v>1339</v>
      </c>
      <c r="F8" s="411">
        <v>146</v>
      </c>
      <c r="G8" s="410" t="s">
        <v>310</v>
      </c>
      <c r="H8" s="410" t="s">
        <v>26</v>
      </c>
      <c r="I8" s="410">
        <v>1976</v>
      </c>
      <c r="J8" s="410" t="s">
        <v>36</v>
      </c>
      <c r="K8" s="410" t="s">
        <v>309</v>
      </c>
      <c r="L8" s="410" t="s">
        <v>308</v>
      </c>
      <c r="M8" s="414">
        <v>0.32925925925925925</v>
      </c>
      <c r="N8" s="409">
        <v>20</v>
      </c>
      <c r="O8" s="408">
        <v>0</v>
      </c>
      <c r="P8" s="407">
        <v>20</v>
      </c>
      <c r="Q8" s="406" t="s">
        <v>1340</v>
      </c>
      <c r="R8" s="405"/>
      <c r="S8" s="18">
        <f>VLOOKUP(T8,id!$A:$C,3,0)</f>
        <v>98</v>
      </c>
      <c r="T8" s="18" t="str">
        <f t="shared" si="0"/>
        <v>NiedośpiałKrzysztof1976</v>
      </c>
      <c r="U8" s="9" t="str">
        <f t="shared" si="1"/>
        <v>Niedośpiał</v>
      </c>
      <c r="V8" s="9" t="str">
        <f t="shared" si="2"/>
        <v>Krzysztof</v>
      </c>
      <c r="W8" s="9" t="str">
        <f t="shared" si="3"/>
        <v>Translation Cafe</v>
      </c>
      <c r="X8" s="9">
        <f t="shared" si="4"/>
        <v>1976</v>
      </c>
      <c r="Y8" s="9">
        <f t="shared" ref="Y8:Y9" si="8">Y7*IF(AC8&lt;1,AC8,IF(AD8&lt;1,AD8,IF(AB8&lt;1,AB8,IF(AA8&lt;1,AA8,1))))</f>
        <v>89.816507311586037</v>
      </c>
      <c r="Z8" s="9"/>
      <c r="AA8" s="9">
        <f t="shared" si="6"/>
        <v>0.96755483689538813</v>
      </c>
      <c r="AB8" s="9">
        <f t="shared" si="7"/>
        <v>1</v>
      </c>
      <c r="AC8" s="9">
        <v>1</v>
      </c>
      <c r="AD8" s="9">
        <v>1</v>
      </c>
    </row>
    <row r="9" spans="1:30" ht="12.75" customHeight="1">
      <c r="A9" s="406">
        <v>5</v>
      </c>
      <c r="B9" s="413" t="s">
        <v>1338</v>
      </c>
      <c r="C9" s="408">
        <v>5</v>
      </c>
      <c r="D9" s="408"/>
      <c r="E9" s="412" t="s">
        <v>1339</v>
      </c>
      <c r="F9" s="411">
        <v>137</v>
      </c>
      <c r="G9" s="410" t="s">
        <v>324</v>
      </c>
      <c r="H9" s="410" t="s">
        <v>284</v>
      </c>
      <c r="I9" s="410">
        <v>1963</v>
      </c>
      <c r="J9" s="410" t="s">
        <v>36</v>
      </c>
      <c r="K9" s="410" t="s">
        <v>323</v>
      </c>
      <c r="L9" s="410" t="s">
        <v>322</v>
      </c>
      <c r="M9" s="414">
        <v>0.32927083333333335</v>
      </c>
      <c r="N9" s="409">
        <v>20</v>
      </c>
      <c r="O9" s="408">
        <v>0</v>
      </c>
      <c r="P9" s="407">
        <v>20</v>
      </c>
      <c r="Q9" s="406" t="s">
        <v>1340</v>
      </c>
      <c r="R9" s="405"/>
      <c r="S9" s="18">
        <f>VLOOKUP(T9,id!$A:$C,3,0)</f>
        <v>92</v>
      </c>
      <c r="T9" s="18" t="str">
        <f t="shared" si="0"/>
        <v>KrólikowskiRoman1963</v>
      </c>
      <c r="U9" s="9" t="str">
        <f t="shared" si="1"/>
        <v>Królikowski</v>
      </c>
      <c r="V9" s="9" t="str">
        <f t="shared" si="2"/>
        <v>Roman</v>
      </c>
      <c r="W9" s="9" t="str">
        <f t="shared" si="3"/>
        <v>totalnie niezorientowani</v>
      </c>
      <c r="X9" s="9">
        <f t="shared" si="4"/>
        <v>1963</v>
      </c>
      <c r="Y9" s="9">
        <f t="shared" si="8"/>
        <v>89.81335020563111</v>
      </c>
      <c r="Z9" s="9"/>
      <c r="AA9" s="9">
        <f t="shared" si="6"/>
        <v>0.99996484937959151</v>
      </c>
      <c r="AB9" s="9">
        <f t="shared" si="7"/>
        <v>1</v>
      </c>
      <c r="AC9" s="9">
        <v>1</v>
      </c>
      <c r="AD9" s="9">
        <v>1</v>
      </c>
    </row>
    <row r="10" spans="1:30" ht="12.75" customHeight="1">
      <c r="A10" s="406">
        <v>7</v>
      </c>
      <c r="B10" s="413" t="s">
        <v>1338</v>
      </c>
      <c r="C10" s="408">
        <v>6</v>
      </c>
      <c r="D10" s="408"/>
      <c r="E10" s="412" t="s">
        <v>1339</v>
      </c>
      <c r="F10" s="411">
        <v>210</v>
      </c>
      <c r="G10" s="410" t="s">
        <v>1324</v>
      </c>
      <c r="H10" s="410" t="s">
        <v>28</v>
      </c>
      <c r="I10" s="410">
        <v>1982</v>
      </c>
      <c r="J10" s="410" t="s">
        <v>36</v>
      </c>
      <c r="K10" s="410"/>
      <c r="L10" s="410" t="s">
        <v>1323</v>
      </c>
      <c r="M10" s="414">
        <v>0.28591435185185188</v>
      </c>
      <c r="N10" s="409">
        <v>18</v>
      </c>
      <c r="O10" s="408">
        <v>0</v>
      </c>
      <c r="P10" s="407">
        <v>18</v>
      </c>
      <c r="Q10" s="406" t="s">
        <v>1340</v>
      </c>
      <c r="R10" s="405"/>
      <c r="S10" s="18">
        <f>VLOOKUP(T10,id!$A:$C,3,0)</f>
        <v>446</v>
      </c>
      <c r="T10" s="18" t="str">
        <f t="shared" ref="T10:T46" si="9">U10&amp;V10&amp;X10</f>
        <v>StrachowskiPrzemysław1982</v>
      </c>
      <c r="U10" s="9" t="str">
        <f t="shared" ref="U10:U46" si="10">G10</f>
        <v>Strachowski</v>
      </c>
      <c r="V10" s="9" t="str">
        <f t="shared" ref="V10:V46" si="11">H10</f>
        <v>Przemysław</v>
      </c>
      <c r="W10" s="9">
        <f t="shared" ref="W10:W46" si="12">K10</f>
        <v>0</v>
      </c>
      <c r="X10" s="9">
        <f t="shared" ref="X10:X46" si="13">I10</f>
        <v>1982</v>
      </c>
      <c r="Y10" s="9">
        <f t="shared" ref="Y10:Y44" si="14">Y9*IF(AC10&lt;1,AC10,IF(AD10&lt;1,AD10,IF(AB10&lt;1,AB10,IF(AA10&lt;1,AA10,1))))</f>
        <v>80.832015185068002</v>
      </c>
      <c r="Z10" s="9"/>
      <c r="AA10" s="9">
        <f t="shared" ref="AA10:AA46" si="15">M9/M10</f>
        <v>1.1516415010322631</v>
      </c>
      <c r="AB10" s="9">
        <f t="shared" ref="AB10:AB46" si="16">P10/P9</f>
        <v>0.9</v>
      </c>
      <c r="AC10" s="9">
        <v>1</v>
      </c>
      <c r="AD10" s="9">
        <v>1</v>
      </c>
    </row>
    <row r="11" spans="1:30" ht="12.75" customHeight="1">
      <c r="A11" s="406">
        <v>8</v>
      </c>
      <c r="B11" s="413" t="s">
        <v>1338</v>
      </c>
      <c r="C11" s="408">
        <v>7</v>
      </c>
      <c r="D11" s="408"/>
      <c r="E11" s="412" t="s">
        <v>1339</v>
      </c>
      <c r="F11" s="411">
        <v>219</v>
      </c>
      <c r="G11" s="410" t="s">
        <v>414</v>
      </c>
      <c r="H11" s="410" t="s">
        <v>71</v>
      </c>
      <c r="I11" s="410">
        <v>1977</v>
      </c>
      <c r="J11" s="410" t="s">
        <v>36</v>
      </c>
      <c r="K11" s="410" t="s">
        <v>413</v>
      </c>
      <c r="L11" s="410" t="s">
        <v>307</v>
      </c>
      <c r="M11" s="414">
        <v>0.30777777777777776</v>
      </c>
      <c r="N11" s="409">
        <v>18</v>
      </c>
      <c r="O11" s="408">
        <v>0</v>
      </c>
      <c r="P11" s="407">
        <v>18</v>
      </c>
      <c r="Q11" s="406" t="s">
        <v>1340</v>
      </c>
      <c r="R11" s="405"/>
      <c r="S11" s="18">
        <f>VLOOKUP(T11,id!$A:$C,3,0)</f>
        <v>126</v>
      </c>
      <c r="T11" s="18" t="str">
        <f t="shared" si="9"/>
        <v>SenderekŁukasz1977</v>
      </c>
      <c r="U11" s="9" t="str">
        <f t="shared" si="10"/>
        <v>Senderek</v>
      </c>
      <c r="V11" s="9" t="str">
        <f t="shared" si="11"/>
        <v>Łukasz</v>
      </c>
      <c r="W11" s="9" t="str">
        <f t="shared" si="12"/>
        <v>Team 360°</v>
      </c>
      <c r="X11" s="9">
        <f t="shared" si="13"/>
        <v>1977</v>
      </c>
      <c r="Y11" s="9">
        <f t="shared" si="14"/>
        <v>75.089999665942202</v>
      </c>
      <c r="Z11" s="9"/>
      <c r="AA11" s="9">
        <f t="shared" si="15"/>
        <v>0.92896359807460904</v>
      </c>
      <c r="AB11" s="9">
        <f t="shared" si="16"/>
        <v>1</v>
      </c>
      <c r="AC11" s="9">
        <v>1</v>
      </c>
      <c r="AD11" s="9">
        <v>1</v>
      </c>
    </row>
    <row r="12" spans="1:30" ht="12.75" customHeight="1">
      <c r="A12" s="406">
        <v>9</v>
      </c>
      <c r="B12" s="413" t="s">
        <v>1338</v>
      </c>
      <c r="C12" s="408">
        <v>8</v>
      </c>
      <c r="D12" s="408"/>
      <c r="E12" s="412" t="s">
        <v>1339</v>
      </c>
      <c r="F12" s="411">
        <v>84</v>
      </c>
      <c r="G12" s="410" t="s">
        <v>87</v>
      </c>
      <c r="H12" s="410" t="s">
        <v>98</v>
      </c>
      <c r="I12" s="410">
        <v>1984</v>
      </c>
      <c r="J12" s="410" t="s">
        <v>36</v>
      </c>
      <c r="K12" s="410" t="s">
        <v>299</v>
      </c>
      <c r="L12" s="410" t="s">
        <v>298</v>
      </c>
      <c r="M12" s="414">
        <v>0.32246527777777778</v>
      </c>
      <c r="N12" s="409">
        <v>18</v>
      </c>
      <c r="O12" s="408">
        <v>0</v>
      </c>
      <c r="P12" s="407">
        <v>18</v>
      </c>
      <c r="Q12" s="406" t="s">
        <v>1340</v>
      </c>
      <c r="R12" s="405"/>
      <c r="S12" s="18">
        <f>VLOOKUP(T12,id!$A:$C,3,0)</f>
        <v>8</v>
      </c>
      <c r="T12" s="18" t="str">
        <f t="shared" si="9"/>
        <v>WieczorekJarosław1984</v>
      </c>
      <c r="U12" s="9" t="str">
        <f t="shared" si="10"/>
        <v>Wieczorek</v>
      </c>
      <c r="V12" s="9" t="str">
        <f t="shared" si="11"/>
        <v>Jarosław</v>
      </c>
      <c r="W12" s="9" t="str">
        <f t="shared" si="12"/>
        <v>Europa Ubezpieczenia</v>
      </c>
      <c r="X12" s="9">
        <f t="shared" si="13"/>
        <v>1984</v>
      </c>
      <c r="Y12" s="9">
        <f t="shared" si="14"/>
        <v>71.669834934737978</v>
      </c>
      <c r="Z12" s="9"/>
      <c r="AA12" s="9">
        <f t="shared" si="15"/>
        <v>0.95445246042855603</v>
      </c>
      <c r="AB12" s="9">
        <f t="shared" si="16"/>
        <v>1</v>
      </c>
      <c r="AC12" s="9">
        <v>1</v>
      </c>
      <c r="AD12" s="9">
        <v>1</v>
      </c>
    </row>
    <row r="13" spans="1:30" ht="12.75" customHeight="1">
      <c r="A13" s="406">
        <v>10</v>
      </c>
      <c r="B13" s="413" t="s">
        <v>1338</v>
      </c>
      <c r="C13" s="408">
        <v>9</v>
      </c>
      <c r="D13" s="408"/>
      <c r="E13" s="412" t="s">
        <v>1339</v>
      </c>
      <c r="F13" s="411">
        <v>168</v>
      </c>
      <c r="G13" s="410" t="s">
        <v>62</v>
      </c>
      <c r="H13" s="410" t="s">
        <v>26</v>
      </c>
      <c r="I13" s="410">
        <v>1969</v>
      </c>
      <c r="J13" s="410" t="s">
        <v>36</v>
      </c>
      <c r="K13" s="410"/>
      <c r="L13" s="410" t="s">
        <v>298</v>
      </c>
      <c r="M13" s="414">
        <v>0.32247685185185188</v>
      </c>
      <c r="N13" s="409">
        <v>18</v>
      </c>
      <c r="O13" s="408">
        <v>0</v>
      </c>
      <c r="P13" s="407">
        <v>18</v>
      </c>
      <c r="Q13" s="406" t="s">
        <v>1340</v>
      </c>
      <c r="R13" s="405"/>
      <c r="S13" s="18">
        <f>VLOOKUP(T13,id!$A:$C,3,0)</f>
        <v>7</v>
      </c>
      <c r="T13" s="18" t="str">
        <f t="shared" si="9"/>
        <v>SzawdzinKrzysztof1969</v>
      </c>
      <c r="U13" s="9" t="str">
        <f t="shared" si="10"/>
        <v>Szawdzin</v>
      </c>
      <c r="V13" s="9" t="str">
        <f t="shared" si="11"/>
        <v>Krzysztof</v>
      </c>
      <c r="W13" s="9">
        <f t="shared" si="12"/>
        <v>0</v>
      </c>
      <c r="X13" s="9">
        <f t="shared" si="13"/>
        <v>1969</v>
      </c>
      <c r="Y13" s="9">
        <f t="shared" si="14"/>
        <v>71.667262619938796</v>
      </c>
      <c r="Z13" s="9"/>
      <c r="AA13" s="9">
        <f t="shared" si="15"/>
        <v>0.99996410882205145</v>
      </c>
      <c r="AB13" s="9">
        <f t="shared" si="16"/>
        <v>1</v>
      </c>
      <c r="AC13" s="9">
        <v>1</v>
      </c>
      <c r="AD13" s="9">
        <v>1</v>
      </c>
    </row>
    <row r="14" spans="1:30" ht="12.75" customHeight="1">
      <c r="A14" s="406">
        <v>11</v>
      </c>
      <c r="B14" s="413" t="s">
        <v>1338</v>
      </c>
      <c r="C14" s="408">
        <v>10</v>
      </c>
      <c r="D14" s="408"/>
      <c r="E14" s="412" t="s">
        <v>1339</v>
      </c>
      <c r="F14" s="411">
        <v>127</v>
      </c>
      <c r="G14" s="410" t="s">
        <v>86</v>
      </c>
      <c r="H14" s="410" t="s">
        <v>85</v>
      </c>
      <c r="I14" s="410">
        <v>1992</v>
      </c>
      <c r="J14" s="410" t="s">
        <v>36</v>
      </c>
      <c r="K14" s="410" t="s">
        <v>1322</v>
      </c>
      <c r="L14" s="410" t="s">
        <v>298</v>
      </c>
      <c r="M14" s="414">
        <v>0.32924768518518521</v>
      </c>
      <c r="N14" s="409">
        <v>18</v>
      </c>
      <c r="O14" s="408">
        <v>0</v>
      </c>
      <c r="P14" s="407">
        <v>18</v>
      </c>
      <c r="Q14" s="406" t="s">
        <v>1340</v>
      </c>
      <c r="R14" s="405"/>
      <c r="S14" s="18">
        <f>VLOOKUP(T14,id!$A:$C,3,0)</f>
        <v>3</v>
      </c>
      <c r="T14" s="18" t="str">
        <f t="shared" si="9"/>
        <v>JakubekKrystian1992</v>
      </c>
      <c r="U14" s="9" t="str">
        <f t="shared" si="10"/>
        <v>Jakubek</v>
      </c>
      <c r="V14" s="9" t="str">
        <f t="shared" si="11"/>
        <v>Krystian</v>
      </c>
      <c r="W14" s="9" t="str">
        <f t="shared" si="12"/>
        <v>Mitutoyo AZS Wratislava</v>
      </c>
      <c r="X14" s="9">
        <f t="shared" si="13"/>
        <v>1992</v>
      </c>
      <c r="Y14" s="9">
        <f t="shared" si="14"/>
        <v>70.193456994295872</v>
      </c>
      <c r="Z14" s="9"/>
      <c r="AA14" s="9">
        <f t="shared" si="15"/>
        <v>0.9794354413470665</v>
      </c>
      <c r="AB14" s="9">
        <f t="shared" si="16"/>
        <v>1</v>
      </c>
      <c r="AC14" s="9">
        <v>1</v>
      </c>
      <c r="AD14" s="9">
        <v>1</v>
      </c>
    </row>
    <row r="15" spans="1:30" ht="12.75" customHeight="1">
      <c r="A15" s="406">
        <v>12</v>
      </c>
      <c r="B15" s="413" t="s">
        <v>1338</v>
      </c>
      <c r="C15" s="408">
        <v>11</v>
      </c>
      <c r="D15" s="408"/>
      <c r="E15" s="412" t="s">
        <v>1339</v>
      </c>
      <c r="F15" s="411">
        <v>50</v>
      </c>
      <c r="G15" s="410" t="s">
        <v>88</v>
      </c>
      <c r="H15" s="410" t="s">
        <v>71</v>
      </c>
      <c r="I15" s="410">
        <v>1986</v>
      </c>
      <c r="J15" s="410" t="s">
        <v>36</v>
      </c>
      <c r="K15" s="410"/>
      <c r="L15" s="410" t="s">
        <v>298</v>
      </c>
      <c r="M15" s="414">
        <v>0.33023148148148146</v>
      </c>
      <c r="N15" s="409">
        <v>18</v>
      </c>
      <c r="O15" s="408">
        <v>0</v>
      </c>
      <c r="P15" s="407">
        <v>18</v>
      </c>
      <c r="Q15" s="406" t="s">
        <v>1340</v>
      </c>
      <c r="R15" s="405"/>
      <c r="S15" s="18">
        <f>VLOOKUP(T15,id!$A:$C,3,0)</f>
        <v>4</v>
      </c>
      <c r="T15" s="18" t="str">
        <f t="shared" si="9"/>
        <v>MirowskiŁukasz1986</v>
      </c>
      <c r="U15" s="9" t="str">
        <f t="shared" si="10"/>
        <v>Mirowski</v>
      </c>
      <c r="V15" s="9" t="str">
        <f t="shared" si="11"/>
        <v>Łukasz</v>
      </c>
      <c r="W15" s="9">
        <f t="shared" si="12"/>
        <v>0</v>
      </c>
      <c r="X15" s="9">
        <f t="shared" si="13"/>
        <v>1986</v>
      </c>
      <c r="Y15" s="9">
        <f t="shared" si="14"/>
        <v>69.984342882263249</v>
      </c>
      <c r="Z15" s="9"/>
      <c r="AA15" s="9">
        <f t="shared" si="15"/>
        <v>0.9970208888265808</v>
      </c>
      <c r="AB15" s="9">
        <f t="shared" si="16"/>
        <v>1</v>
      </c>
      <c r="AC15" s="9">
        <v>1</v>
      </c>
      <c r="AD15" s="9">
        <v>1</v>
      </c>
    </row>
    <row r="16" spans="1:30" ht="12.75" customHeight="1">
      <c r="A16" s="406">
        <v>13</v>
      </c>
      <c r="B16" s="413" t="s">
        <v>1338</v>
      </c>
      <c r="C16" s="408">
        <v>12</v>
      </c>
      <c r="D16" s="408"/>
      <c r="E16" s="412" t="s">
        <v>1339</v>
      </c>
      <c r="F16" s="411">
        <v>106</v>
      </c>
      <c r="G16" s="410" t="s">
        <v>419</v>
      </c>
      <c r="H16" s="410" t="s">
        <v>380</v>
      </c>
      <c r="I16" s="410">
        <v>1972</v>
      </c>
      <c r="J16" s="410" t="s">
        <v>36</v>
      </c>
      <c r="K16" s="410" t="s">
        <v>174</v>
      </c>
      <c r="L16" s="410" t="s">
        <v>510</v>
      </c>
      <c r="M16" s="414">
        <v>0.32481481481481489</v>
      </c>
      <c r="N16" s="409">
        <v>17</v>
      </c>
      <c r="O16" s="408">
        <v>0</v>
      </c>
      <c r="P16" s="407">
        <v>17</v>
      </c>
      <c r="Q16" s="406" t="s">
        <v>1340</v>
      </c>
      <c r="R16" s="405"/>
      <c r="S16" s="18">
        <f>VLOOKUP(T16,id!$A:$C,3,0)</f>
        <v>124</v>
      </c>
      <c r="T16" s="18" t="str">
        <f t="shared" si="9"/>
        <v>BoberBartłomiej1972</v>
      </c>
      <c r="U16" s="9" t="str">
        <f t="shared" si="10"/>
        <v>Bober</v>
      </c>
      <c r="V16" s="9" t="str">
        <f t="shared" si="11"/>
        <v>Bartłomiej</v>
      </c>
      <c r="W16" s="9" t="str">
        <f t="shared" si="12"/>
        <v>Harpagan</v>
      </c>
      <c r="X16" s="9">
        <f t="shared" si="13"/>
        <v>1972</v>
      </c>
      <c r="Y16" s="9">
        <f t="shared" si="14"/>
        <v>66.096323833248618</v>
      </c>
      <c r="Z16" s="9"/>
      <c r="AA16" s="9">
        <f t="shared" si="15"/>
        <v>1.0166761687571262</v>
      </c>
      <c r="AB16" s="9">
        <f t="shared" si="16"/>
        <v>0.94444444444444442</v>
      </c>
      <c r="AC16" s="9">
        <v>1</v>
      </c>
      <c r="AD16" s="9">
        <v>1</v>
      </c>
    </row>
    <row r="17" spans="1:30" ht="12.75" customHeight="1">
      <c r="A17" s="406">
        <v>14</v>
      </c>
      <c r="B17" s="413" t="s">
        <v>1338</v>
      </c>
      <c r="C17" s="408">
        <v>13</v>
      </c>
      <c r="D17" s="408"/>
      <c r="E17" s="412" t="s">
        <v>1339</v>
      </c>
      <c r="F17" s="411">
        <v>121</v>
      </c>
      <c r="G17" s="410" t="s">
        <v>106</v>
      </c>
      <c r="H17" s="410" t="s">
        <v>23</v>
      </c>
      <c r="I17" s="410">
        <v>1977</v>
      </c>
      <c r="J17" s="410" t="s">
        <v>36</v>
      </c>
      <c r="K17" s="410"/>
      <c r="L17" s="410" t="s">
        <v>289</v>
      </c>
      <c r="M17" s="414">
        <v>0.3104513888888889</v>
      </c>
      <c r="N17" s="409">
        <v>16</v>
      </c>
      <c r="O17" s="408">
        <v>0</v>
      </c>
      <c r="P17" s="407">
        <v>16</v>
      </c>
      <c r="Q17" s="406" t="s">
        <v>1340</v>
      </c>
      <c r="R17" s="405"/>
      <c r="S17" s="18">
        <f>VLOOKUP(T17,id!$A:$C,3,0)</f>
        <v>83</v>
      </c>
      <c r="T17" s="18" t="str">
        <f t="shared" si="9"/>
        <v>GrabowskiGrzegorz1977</v>
      </c>
      <c r="U17" s="9" t="str">
        <f t="shared" si="10"/>
        <v>Grabowski</v>
      </c>
      <c r="V17" s="9" t="str">
        <f t="shared" si="11"/>
        <v>Grzegorz</v>
      </c>
      <c r="W17" s="9">
        <f t="shared" si="12"/>
        <v>0</v>
      </c>
      <c r="X17" s="9">
        <f t="shared" si="13"/>
        <v>1977</v>
      </c>
      <c r="Y17" s="9">
        <f t="shared" si="14"/>
        <v>62.208304784233995</v>
      </c>
      <c r="Z17" s="9"/>
      <c r="AA17" s="9">
        <f t="shared" si="15"/>
        <v>1.0462662640271412</v>
      </c>
      <c r="AB17" s="9">
        <f t="shared" si="16"/>
        <v>0.94117647058823528</v>
      </c>
      <c r="AC17" s="9">
        <v>1</v>
      </c>
      <c r="AD17" s="9">
        <v>1</v>
      </c>
    </row>
    <row r="18" spans="1:30" ht="12.75" customHeight="1">
      <c r="A18" s="406">
        <v>16</v>
      </c>
      <c r="B18" s="413" t="s">
        <v>1338</v>
      </c>
      <c r="C18" s="408">
        <v>14</v>
      </c>
      <c r="D18" s="408"/>
      <c r="E18" s="412" t="s">
        <v>1339</v>
      </c>
      <c r="F18" s="411">
        <v>34</v>
      </c>
      <c r="G18" s="410" t="s">
        <v>54</v>
      </c>
      <c r="H18" s="410" t="s">
        <v>55</v>
      </c>
      <c r="I18" s="410">
        <v>1960</v>
      </c>
      <c r="J18" s="410" t="s">
        <v>36</v>
      </c>
      <c r="K18" s="410" t="s">
        <v>447</v>
      </c>
      <c r="L18" s="410" t="s">
        <v>448</v>
      </c>
      <c r="M18" s="414">
        <v>0.32256944444444452</v>
      </c>
      <c r="N18" s="409">
        <v>16</v>
      </c>
      <c r="O18" s="408">
        <v>0</v>
      </c>
      <c r="P18" s="407">
        <v>16</v>
      </c>
      <c r="Q18" s="406" t="s">
        <v>1340</v>
      </c>
      <c r="R18" s="405"/>
      <c r="S18" s="18">
        <f>VLOOKUP(T18,id!$A:$C,3,0)</f>
        <v>14</v>
      </c>
      <c r="T18" s="18" t="str">
        <f t="shared" si="9"/>
        <v>KoniecznyTomasz1960</v>
      </c>
      <c r="U18" s="9" t="str">
        <f t="shared" si="10"/>
        <v>Konieczny</v>
      </c>
      <c r="V18" s="9" t="str">
        <f t="shared" si="11"/>
        <v>Tomasz</v>
      </c>
      <c r="W18" s="9" t="str">
        <f t="shared" si="12"/>
        <v>Grupa Rowerowa Lipka</v>
      </c>
      <c r="X18" s="9">
        <f t="shared" si="13"/>
        <v>1960</v>
      </c>
      <c r="Y18" s="9">
        <f t="shared" si="14"/>
        <v>59.871308189002804</v>
      </c>
      <c r="Z18" s="9"/>
      <c r="AA18" s="9">
        <f t="shared" si="15"/>
        <v>0.96243272335844976</v>
      </c>
      <c r="AB18" s="9">
        <f t="shared" si="16"/>
        <v>1</v>
      </c>
      <c r="AC18" s="9">
        <v>1</v>
      </c>
      <c r="AD18" s="9">
        <v>1</v>
      </c>
    </row>
    <row r="19" spans="1:30" ht="12.75" customHeight="1">
      <c r="A19" s="406">
        <v>17</v>
      </c>
      <c r="B19" s="413" t="s">
        <v>1338</v>
      </c>
      <c r="C19" s="408">
        <v>15</v>
      </c>
      <c r="D19" s="408"/>
      <c r="E19" s="412" t="s">
        <v>1339</v>
      </c>
      <c r="F19" s="411">
        <v>162</v>
      </c>
      <c r="G19" s="410" t="s">
        <v>95</v>
      </c>
      <c r="H19" s="410" t="s">
        <v>23</v>
      </c>
      <c r="I19" s="410">
        <v>1974</v>
      </c>
      <c r="J19" s="410" t="s">
        <v>36</v>
      </c>
      <c r="K19" s="410" t="s">
        <v>227</v>
      </c>
      <c r="L19" s="410" t="s">
        <v>883</v>
      </c>
      <c r="M19" s="414">
        <v>0.32399305555555558</v>
      </c>
      <c r="N19" s="409">
        <v>16</v>
      </c>
      <c r="O19" s="408">
        <v>0</v>
      </c>
      <c r="P19" s="407">
        <v>16</v>
      </c>
      <c r="Q19" s="406" t="s">
        <v>1340</v>
      </c>
      <c r="R19" s="405"/>
      <c r="S19" s="18">
        <f>VLOOKUP(T19,id!$A:$C,3,0)</f>
        <v>42</v>
      </c>
      <c r="T19" s="18" t="str">
        <f t="shared" si="9"/>
        <v>RygalskiGrzegorz1974</v>
      </c>
      <c r="U19" s="9" t="str">
        <f t="shared" si="10"/>
        <v>Rygalski</v>
      </c>
      <c r="V19" s="9" t="str">
        <f t="shared" si="11"/>
        <v>Grzegorz</v>
      </c>
      <c r="W19" s="9" t="str">
        <f t="shared" si="12"/>
        <v>Welocypedy</v>
      </c>
      <c r="X19" s="9">
        <f t="shared" si="13"/>
        <v>1974</v>
      </c>
      <c r="Y19" s="9">
        <f t="shared" si="14"/>
        <v>59.6082363172046</v>
      </c>
      <c r="Z19" s="9"/>
      <c r="AA19" s="9">
        <f t="shared" si="15"/>
        <v>0.99560604436823508</v>
      </c>
      <c r="AB19" s="9">
        <f t="shared" si="16"/>
        <v>1</v>
      </c>
      <c r="AC19" s="9">
        <v>1</v>
      </c>
      <c r="AD19" s="9">
        <v>1</v>
      </c>
    </row>
    <row r="20" spans="1:30" ht="12.75" customHeight="1">
      <c r="A20" s="406">
        <v>18</v>
      </c>
      <c r="B20" s="413" t="s">
        <v>1338</v>
      </c>
      <c r="C20" s="408">
        <v>16</v>
      </c>
      <c r="D20" s="408"/>
      <c r="E20" s="412" t="s">
        <v>1339</v>
      </c>
      <c r="F20" s="411">
        <v>223</v>
      </c>
      <c r="G20" s="410" t="s">
        <v>246</v>
      </c>
      <c r="H20" s="410" t="s">
        <v>78</v>
      </c>
      <c r="I20" s="410">
        <v>1973</v>
      </c>
      <c r="J20" s="410" t="s">
        <v>36</v>
      </c>
      <c r="K20" s="410" t="s">
        <v>1294</v>
      </c>
      <c r="L20" s="410" t="s">
        <v>244</v>
      </c>
      <c r="M20" s="414">
        <v>0.3250925925925926</v>
      </c>
      <c r="N20" s="409">
        <v>16</v>
      </c>
      <c r="O20" s="408">
        <v>0</v>
      </c>
      <c r="P20" s="407">
        <v>16</v>
      </c>
      <c r="Q20" s="406" t="s">
        <v>1340</v>
      </c>
      <c r="R20" s="405"/>
      <c r="S20" s="18">
        <f>VLOOKUP(T20,id!$A:$C,3,0)</f>
        <v>118</v>
      </c>
      <c r="T20" s="18" t="str">
        <f t="shared" si="9"/>
        <v>KonopińskiMaciej1973</v>
      </c>
      <c r="U20" s="9" t="str">
        <f t="shared" si="10"/>
        <v>Konopiński</v>
      </c>
      <c r="V20" s="9" t="str">
        <f t="shared" si="11"/>
        <v>Maciej</v>
      </c>
      <c r="W20" s="9" t="str">
        <f t="shared" si="12"/>
        <v>Bikeholicy</v>
      </c>
      <c r="X20" s="9">
        <f t="shared" si="13"/>
        <v>1973</v>
      </c>
      <c r="Y20" s="9">
        <f t="shared" si="14"/>
        <v>59.406627713881669</v>
      </c>
      <c r="Z20" s="9"/>
      <c r="AA20" s="9">
        <f t="shared" si="15"/>
        <v>0.99661777271432639</v>
      </c>
      <c r="AB20" s="9">
        <f t="shared" si="16"/>
        <v>1</v>
      </c>
      <c r="AC20" s="9">
        <v>1</v>
      </c>
      <c r="AD20" s="9">
        <v>1</v>
      </c>
    </row>
    <row r="21" spans="1:30" ht="12.75" customHeight="1">
      <c r="A21" s="406">
        <v>19</v>
      </c>
      <c r="B21" s="413" t="s">
        <v>1338</v>
      </c>
      <c r="C21" s="408">
        <v>17</v>
      </c>
      <c r="D21" s="408"/>
      <c r="E21" s="412" t="s">
        <v>1339</v>
      </c>
      <c r="F21" s="411">
        <v>233</v>
      </c>
      <c r="G21" s="410" t="s">
        <v>297</v>
      </c>
      <c r="H21" s="410" t="s">
        <v>293</v>
      </c>
      <c r="I21" s="410">
        <v>1979</v>
      </c>
      <c r="J21" s="410" t="s">
        <v>36</v>
      </c>
      <c r="K21" s="410" t="s">
        <v>287</v>
      </c>
      <c r="L21" s="410" t="s">
        <v>286</v>
      </c>
      <c r="M21" s="414">
        <v>0.28097222222222223</v>
      </c>
      <c r="N21" s="409">
        <v>15</v>
      </c>
      <c r="O21" s="408">
        <v>0</v>
      </c>
      <c r="P21" s="407">
        <v>15</v>
      </c>
      <c r="Q21" s="406" t="s">
        <v>1340</v>
      </c>
      <c r="R21" s="405"/>
      <c r="S21" s="18">
        <f>VLOOKUP(T21,id!$A:$C,3,0)</f>
        <v>101</v>
      </c>
      <c r="T21" s="18" t="str">
        <f t="shared" si="9"/>
        <v>WalentowskiRadosław1979</v>
      </c>
      <c r="U21" s="9" t="str">
        <f t="shared" si="10"/>
        <v>Walentowski</v>
      </c>
      <c r="V21" s="9" t="str">
        <f t="shared" si="11"/>
        <v>Radosław</v>
      </c>
      <c r="W21" s="9" t="str">
        <f t="shared" si="12"/>
        <v>LosMaruderos</v>
      </c>
      <c r="X21" s="9">
        <f t="shared" si="13"/>
        <v>1979</v>
      </c>
      <c r="Y21" s="9">
        <f t="shared" si="14"/>
        <v>55.693713481764064</v>
      </c>
      <c r="Z21" s="9"/>
      <c r="AA21" s="9">
        <f t="shared" si="15"/>
        <v>1.1570275168891087</v>
      </c>
      <c r="AB21" s="9">
        <f t="shared" si="16"/>
        <v>0.9375</v>
      </c>
      <c r="AC21" s="9">
        <v>1</v>
      </c>
      <c r="AD21" s="9">
        <v>1</v>
      </c>
    </row>
    <row r="22" spans="1:30" ht="12.75" customHeight="1">
      <c r="A22" s="406">
        <v>21</v>
      </c>
      <c r="B22" s="413" t="s">
        <v>1338</v>
      </c>
      <c r="C22" s="408">
        <v>18</v>
      </c>
      <c r="D22" s="408"/>
      <c r="E22" s="412" t="s">
        <v>1339</v>
      </c>
      <c r="F22" s="411">
        <v>181</v>
      </c>
      <c r="G22" s="410" t="s">
        <v>70</v>
      </c>
      <c r="H22" s="410" t="s">
        <v>71</v>
      </c>
      <c r="I22" s="410">
        <v>1981</v>
      </c>
      <c r="J22" s="410" t="s">
        <v>36</v>
      </c>
      <c r="K22" s="410" t="s">
        <v>159</v>
      </c>
      <c r="L22" s="410" t="s">
        <v>578</v>
      </c>
      <c r="M22" s="414">
        <v>0.31388888888888888</v>
      </c>
      <c r="N22" s="409">
        <v>15</v>
      </c>
      <c r="O22" s="408">
        <v>0</v>
      </c>
      <c r="P22" s="407">
        <v>15</v>
      </c>
      <c r="Q22" s="406" t="s">
        <v>1340</v>
      </c>
      <c r="R22" s="405"/>
      <c r="S22" s="18">
        <f>VLOOKUP(T22,id!$A:$C,3,0)</f>
        <v>44</v>
      </c>
      <c r="T22" s="18" t="str">
        <f t="shared" si="9"/>
        <v>WronaŁukasz1981</v>
      </c>
      <c r="U22" s="9" t="str">
        <f t="shared" si="10"/>
        <v>Wrona</v>
      </c>
      <c r="V22" s="9" t="str">
        <f t="shared" si="11"/>
        <v>Łukasz</v>
      </c>
      <c r="W22" s="9" t="str">
        <f t="shared" si="12"/>
        <v>Towanda</v>
      </c>
      <c r="X22" s="9">
        <f t="shared" si="13"/>
        <v>1981</v>
      </c>
      <c r="Y22" s="9">
        <f t="shared" si="14"/>
        <v>49.853266536995001</v>
      </c>
      <c r="Z22" s="9"/>
      <c r="AA22" s="9">
        <f t="shared" si="15"/>
        <v>0.89513274336283188</v>
      </c>
      <c r="AB22" s="9">
        <f t="shared" si="16"/>
        <v>1</v>
      </c>
      <c r="AC22" s="9">
        <v>1</v>
      </c>
      <c r="AD22" s="9">
        <v>1</v>
      </c>
    </row>
    <row r="23" spans="1:30" ht="14.25" customHeight="1">
      <c r="A23" s="406">
        <v>22</v>
      </c>
      <c r="B23" s="413" t="s">
        <v>1338</v>
      </c>
      <c r="C23" s="408">
        <v>19</v>
      </c>
      <c r="D23" s="408"/>
      <c r="E23" s="412" t="s">
        <v>1339</v>
      </c>
      <c r="F23" s="411">
        <v>220</v>
      </c>
      <c r="G23" s="410" t="s">
        <v>1321</v>
      </c>
      <c r="H23" s="410" t="s">
        <v>293</v>
      </c>
      <c r="I23" s="410">
        <v>1971</v>
      </c>
      <c r="J23" s="410" t="s">
        <v>36</v>
      </c>
      <c r="K23" s="410" t="s">
        <v>1320</v>
      </c>
      <c r="L23" s="410" t="s">
        <v>1319</v>
      </c>
      <c r="M23" s="414">
        <v>0.32663194444444449</v>
      </c>
      <c r="N23" s="409">
        <v>15</v>
      </c>
      <c r="O23" s="408">
        <v>0</v>
      </c>
      <c r="P23" s="407">
        <v>15</v>
      </c>
      <c r="Q23" s="406" t="s">
        <v>1340</v>
      </c>
      <c r="R23" s="405"/>
      <c r="S23" s="18">
        <f>VLOOKUP(T23,id!$A:$C,3,0)</f>
        <v>447</v>
      </c>
      <c r="T23" s="18" t="str">
        <f t="shared" si="9"/>
        <v>DefecińskiRadosław1971</v>
      </c>
      <c r="U23" s="9" t="str">
        <f t="shared" si="10"/>
        <v>Defeciński</v>
      </c>
      <c r="V23" s="9" t="str">
        <f t="shared" si="11"/>
        <v>Radosław</v>
      </c>
      <c r="W23" s="9" t="str">
        <f t="shared" si="12"/>
        <v>Lunatycy</v>
      </c>
      <c r="X23" s="9">
        <f t="shared" si="13"/>
        <v>1971</v>
      </c>
      <c r="Y23" s="9">
        <f t="shared" si="14"/>
        <v>47.908316093806178</v>
      </c>
      <c r="Z23" s="9"/>
      <c r="AA23" s="9">
        <f t="shared" si="15"/>
        <v>0.96098649941532888</v>
      </c>
      <c r="AB23" s="9">
        <f t="shared" si="16"/>
        <v>1</v>
      </c>
      <c r="AC23" s="9">
        <v>1</v>
      </c>
      <c r="AD23" s="9">
        <v>1</v>
      </c>
    </row>
    <row r="24" spans="1:30" ht="14.25" customHeight="1">
      <c r="A24" s="406">
        <v>23</v>
      </c>
      <c r="B24" s="413" t="s">
        <v>1338</v>
      </c>
      <c r="C24" s="408">
        <v>20</v>
      </c>
      <c r="D24" s="408"/>
      <c r="E24" s="412" t="s">
        <v>1339</v>
      </c>
      <c r="F24" s="411">
        <v>148</v>
      </c>
      <c r="G24" s="410" t="s">
        <v>1318</v>
      </c>
      <c r="H24" s="410" t="s">
        <v>19</v>
      </c>
      <c r="I24" s="410">
        <v>1976</v>
      </c>
      <c r="J24" s="410" t="s">
        <v>36</v>
      </c>
      <c r="K24" s="410"/>
      <c r="L24" s="410" t="s">
        <v>969</v>
      </c>
      <c r="M24" s="414">
        <v>0.32190972222222225</v>
      </c>
      <c r="N24" s="409">
        <v>14</v>
      </c>
      <c r="O24" s="408">
        <v>0</v>
      </c>
      <c r="P24" s="407">
        <v>14</v>
      </c>
      <c r="Q24" s="406" t="s">
        <v>1340</v>
      </c>
      <c r="R24" s="405"/>
      <c r="S24" s="18">
        <f>VLOOKUP(T24,id!$A:$C,3,0)</f>
        <v>391</v>
      </c>
      <c r="T24" s="18" t="str">
        <f t="shared" si="9"/>
        <v>NiewęgłowskiPiotr1976</v>
      </c>
      <c r="U24" s="9" t="str">
        <f t="shared" si="10"/>
        <v>Niewęgłowski</v>
      </c>
      <c r="V24" s="9" t="str">
        <f t="shared" si="11"/>
        <v>Piotr</v>
      </c>
      <c r="W24" s="9">
        <f t="shared" si="12"/>
        <v>0</v>
      </c>
      <c r="X24" s="9">
        <f t="shared" si="13"/>
        <v>1976</v>
      </c>
      <c r="Y24" s="9">
        <f t="shared" si="14"/>
        <v>44.714428354219102</v>
      </c>
      <c r="Z24" s="9"/>
      <c r="AA24" s="9">
        <f t="shared" si="15"/>
        <v>1.0146693992018121</v>
      </c>
      <c r="AB24" s="9">
        <f t="shared" si="16"/>
        <v>0.93333333333333335</v>
      </c>
      <c r="AC24" s="9">
        <v>1</v>
      </c>
      <c r="AD24" s="9">
        <v>1</v>
      </c>
    </row>
    <row r="25" spans="1:30" ht="12.75" customHeight="1">
      <c r="A25" s="406">
        <v>24</v>
      </c>
      <c r="B25" s="413" t="s">
        <v>1338</v>
      </c>
      <c r="C25" s="408">
        <v>21</v>
      </c>
      <c r="D25" s="408"/>
      <c r="E25" s="412" t="s">
        <v>1339</v>
      </c>
      <c r="F25" s="411">
        <v>120</v>
      </c>
      <c r="G25" s="410" t="s">
        <v>1317</v>
      </c>
      <c r="H25" s="410" t="s">
        <v>19</v>
      </c>
      <c r="I25" s="410">
        <v>1975</v>
      </c>
      <c r="J25" s="410" t="s">
        <v>36</v>
      </c>
      <c r="K25" s="410" t="s">
        <v>1316</v>
      </c>
      <c r="L25" s="410" t="s">
        <v>307</v>
      </c>
      <c r="M25" s="414">
        <v>0.3219907407407408</v>
      </c>
      <c r="N25" s="409">
        <v>14</v>
      </c>
      <c r="O25" s="408">
        <v>0</v>
      </c>
      <c r="P25" s="407">
        <v>14</v>
      </c>
      <c r="Q25" s="406" t="s">
        <v>1340</v>
      </c>
      <c r="R25" s="405"/>
      <c r="S25" s="18">
        <f>VLOOKUP(T25,id!$A:$C,3,0)</f>
        <v>448</v>
      </c>
      <c r="T25" s="18" t="str">
        <f t="shared" si="9"/>
        <v>GorońskiPiotr1975</v>
      </c>
      <c r="U25" s="9" t="str">
        <f t="shared" si="10"/>
        <v>Goroński</v>
      </c>
      <c r="V25" s="9" t="str">
        <f t="shared" si="11"/>
        <v>Piotr</v>
      </c>
      <c r="W25" s="9" t="str">
        <f t="shared" si="12"/>
        <v>T-MobileCyclingTeam</v>
      </c>
      <c r="X25" s="9">
        <f t="shared" si="13"/>
        <v>1975</v>
      </c>
      <c r="Y25" s="9">
        <f t="shared" si="14"/>
        <v>44.703177419694313</v>
      </c>
      <c r="Z25" s="9"/>
      <c r="AA25" s="9">
        <f t="shared" si="15"/>
        <v>0.99974838245866271</v>
      </c>
      <c r="AB25" s="9">
        <f t="shared" si="16"/>
        <v>1</v>
      </c>
      <c r="AC25" s="9">
        <v>1</v>
      </c>
      <c r="AD25" s="9">
        <v>1</v>
      </c>
    </row>
    <row r="26" spans="1:30" ht="12.75" customHeight="1">
      <c r="A26" s="406">
        <v>25</v>
      </c>
      <c r="B26" s="413" t="s">
        <v>1338</v>
      </c>
      <c r="C26" s="408">
        <v>22</v>
      </c>
      <c r="D26" s="408"/>
      <c r="E26" s="412" t="s">
        <v>1339</v>
      </c>
      <c r="F26" s="411">
        <v>96</v>
      </c>
      <c r="G26" s="410" t="s">
        <v>279</v>
      </c>
      <c r="H26" s="410" t="s">
        <v>481</v>
      </c>
      <c r="I26" s="410">
        <v>1967</v>
      </c>
      <c r="J26" s="410" t="s">
        <v>36</v>
      </c>
      <c r="K26" s="410" t="s">
        <v>479</v>
      </c>
      <c r="L26" s="410" t="s">
        <v>480</v>
      </c>
      <c r="M26" s="415">
        <v>0.32553240740740741</v>
      </c>
      <c r="N26" s="409">
        <v>14</v>
      </c>
      <c r="O26" s="408">
        <v>0</v>
      </c>
      <c r="P26" s="407">
        <v>14</v>
      </c>
      <c r="Q26" s="406" t="s">
        <v>1340</v>
      </c>
      <c r="R26" s="405"/>
      <c r="S26" s="18">
        <f>VLOOKUP(T26,id!$A:$C,3,0)</f>
        <v>153</v>
      </c>
      <c r="T26" s="18" t="str">
        <f t="shared" si="9"/>
        <v>AdamczykJarek1967</v>
      </c>
      <c r="U26" s="9" t="str">
        <f t="shared" si="10"/>
        <v>Adamczyk</v>
      </c>
      <c r="V26" s="9" t="str">
        <f t="shared" si="11"/>
        <v>Jarek</v>
      </c>
      <c r="W26" s="9" t="str">
        <f t="shared" si="12"/>
        <v>Zbieranina z Niesięcina</v>
      </c>
      <c r="X26" s="9">
        <f t="shared" si="13"/>
        <v>1967</v>
      </c>
      <c r="Y26" s="9">
        <f t="shared" si="14"/>
        <v>44.216824141929031</v>
      </c>
      <c r="Z26" s="9"/>
      <c r="AA26" s="9">
        <f t="shared" si="15"/>
        <v>0.98912038683069059</v>
      </c>
      <c r="AB26" s="9">
        <f t="shared" si="16"/>
        <v>1</v>
      </c>
      <c r="AC26" s="9">
        <v>1</v>
      </c>
      <c r="AD26" s="9">
        <v>1</v>
      </c>
    </row>
    <row r="27" spans="1:30" ht="12.75" customHeight="1">
      <c r="A27" s="406">
        <v>28</v>
      </c>
      <c r="B27" s="413" t="s">
        <v>1338</v>
      </c>
      <c r="C27" s="408">
        <v>23</v>
      </c>
      <c r="D27" s="408"/>
      <c r="E27" s="412" t="s">
        <v>1339</v>
      </c>
      <c r="F27" s="411">
        <v>113</v>
      </c>
      <c r="G27" s="410" t="s">
        <v>1315</v>
      </c>
      <c r="H27" s="410" t="s">
        <v>23</v>
      </c>
      <c r="I27" s="410">
        <v>1984</v>
      </c>
      <c r="J27" s="410" t="s">
        <v>36</v>
      </c>
      <c r="K27" s="410" t="s">
        <v>1313</v>
      </c>
      <c r="L27" s="410" t="s">
        <v>244</v>
      </c>
      <c r="M27" s="414">
        <v>0.33005787037037038</v>
      </c>
      <c r="N27" s="409">
        <v>14</v>
      </c>
      <c r="O27" s="408">
        <v>0</v>
      </c>
      <c r="P27" s="407">
        <v>14</v>
      </c>
      <c r="Q27" s="406" t="s">
        <v>1340</v>
      </c>
      <c r="R27" s="405"/>
      <c r="S27" s="18">
        <f>VLOOKUP(T27,id!$A:$C,3,0)</f>
        <v>449</v>
      </c>
      <c r="T27" s="18" t="str">
        <f t="shared" si="9"/>
        <v>CzarnyGrzegorz1984</v>
      </c>
      <c r="U27" s="9" t="str">
        <f t="shared" si="10"/>
        <v>Czarny</v>
      </c>
      <c r="V27" s="9" t="str">
        <f t="shared" si="11"/>
        <v>Grzegorz</v>
      </c>
      <c r="W27" s="9" t="str">
        <f t="shared" si="12"/>
        <v>Szkoła Fechtunku ARAMIS</v>
      </c>
      <c r="X27" s="9">
        <f t="shared" si="13"/>
        <v>1984</v>
      </c>
      <c r="Y27" s="9">
        <f t="shared" si="14"/>
        <v>43.610561974117054</v>
      </c>
      <c r="Z27" s="9"/>
      <c r="AA27" s="9">
        <f t="shared" si="15"/>
        <v>0.9862888803170039</v>
      </c>
      <c r="AB27" s="9">
        <f t="shared" si="16"/>
        <v>1</v>
      </c>
      <c r="AC27" s="9">
        <v>1</v>
      </c>
      <c r="AD27" s="9">
        <v>1</v>
      </c>
    </row>
    <row r="28" spans="1:30" ht="12.75" customHeight="1">
      <c r="A28" s="406">
        <v>30</v>
      </c>
      <c r="B28" s="413" t="s">
        <v>1338</v>
      </c>
      <c r="C28" s="408">
        <v>24</v>
      </c>
      <c r="D28" s="408"/>
      <c r="E28" s="412" t="s">
        <v>1339</v>
      </c>
      <c r="F28" s="411">
        <v>164</v>
      </c>
      <c r="G28" s="410" t="s">
        <v>33</v>
      </c>
      <c r="H28" s="410" t="s">
        <v>30</v>
      </c>
      <c r="I28" s="410">
        <v>1965</v>
      </c>
      <c r="J28" s="410" t="s">
        <v>36</v>
      </c>
      <c r="K28" s="410"/>
      <c r="L28" s="410" t="s">
        <v>307</v>
      </c>
      <c r="M28" s="414">
        <v>0.31218750000000001</v>
      </c>
      <c r="N28" s="409">
        <v>13</v>
      </c>
      <c r="O28" s="408">
        <v>0</v>
      </c>
      <c r="P28" s="407">
        <v>13</v>
      </c>
      <c r="Q28" s="406" t="s">
        <v>1340</v>
      </c>
      <c r="R28" s="405"/>
      <c r="S28" s="18">
        <f>VLOOKUP(T28,id!$A:$C,3,0)</f>
        <v>37</v>
      </c>
      <c r="T28" s="18" t="str">
        <f t="shared" si="9"/>
        <v>SmejdaAndrzej1965</v>
      </c>
      <c r="U28" s="9" t="str">
        <f t="shared" si="10"/>
        <v>Smejda</v>
      </c>
      <c r="V28" s="9" t="str">
        <f t="shared" si="11"/>
        <v>Andrzej</v>
      </c>
      <c r="W28" s="9">
        <f t="shared" si="12"/>
        <v>0</v>
      </c>
      <c r="X28" s="9">
        <f t="shared" si="13"/>
        <v>1965</v>
      </c>
      <c r="Y28" s="9">
        <f t="shared" si="14"/>
        <v>40.495521833108697</v>
      </c>
      <c r="Z28" s="9"/>
      <c r="AA28" s="9">
        <f t="shared" si="15"/>
        <v>1.0572424276127981</v>
      </c>
      <c r="AB28" s="9">
        <f t="shared" si="16"/>
        <v>0.9285714285714286</v>
      </c>
      <c r="AC28" s="9">
        <v>1</v>
      </c>
      <c r="AD28" s="9">
        <v>1</v>
      </c>
    </row>
    <row r="29" spans="1:30" ht="12.75" customHeight="1">
      <c r="A29" s="406">
        <v>31</v>
      </c>
      <c r="B29" s="413" t="s">
        <v>1338</v>
      </c>
      <c r="C29" s="408">
        <v>25</v>
      </c>
      <c r="D29" s="408"/>
      <c r="E29" s="412" t="s">
        <v>1339</v>
      </c>
      <c r="F29" s="411">
        <v>126</v>
      </c>
      <c r="G29" s="410" t="s">
        <v>1312</v>
      </c>
      <c r="H29" s="410" t="s">
        <v>30</v>
      </c>
      <c r="I29" s="410">
        <v>1986</v>
      </c>
      <c r="J29" s="410" t="s">
        <v>36</v>
      </c>
      <c r="K29" s="410" t="s">
        <v>1311</v>
      </c>
      <c r="L29" s="410" t="s">
        <v>289</v>
      </c>
      <c r="M29" s="414">
        <v>0.32021990740740741</v>
      </c>
      <c r="N29" s="409">
        <v>13</v>
      </c>
      <c r="O29" s="408">
        <v>0</v>
      </c>
      <c r="P29" s="407">
        <v>13</v>
      </c>
      <c r="Q29" s="406" t="s">
        <v>1340</v>
      </c>
      <c r="R29" s="405"/>
      <c r="S29" s="18">
        <f>VLOOKUP(T29,id!$A:$C,3,0)</f>
        <v>450</v>
      </c>
      <c r="T29" s="18" t="str">
        <f t="shared" si="9"/>
        <v>JacakAndrzej1986</v>
      </c>
      <c r="U29" s="9" t="str">
        <f t="shared" si="10"/>
        <v>Jacak</v>
      </c>
      <c r="V29" s="9" t="str">
        <f t="shared" si="11"/>
        <v>Andrzej</v>
      </c>
      <c r="W29" s="9" t="str">
        <f t="shared" si="12"/>
        <v>Cybercom</v>
      </c>
      <c r="X29" s="9">
        <f t="shared" si="13"/>
        <v>1986</v>
      </c>
      <c r="Y29" s="9">
        <f t="shared" si="14"/>
        <v>39.479730740754</v>
      </c>
      <c r="Z29" s="9"/>
      <c r="AA29" s="9">
        <f t="shared" si="15"/>
        <v>0.97491596486789311</v>
      </c>
      <c r="AB29" s="9">
        <f t="shared" si="16"/>
        <v>1</v>
      </c>
      <c r="AC29" s="9">
        <v>1</v>
      </c>
      <c r="AD29" s="9">
        <v>1</v>
      </c>
    </row>
    <row r="30" spans="1:30" ht="12.75" customHeight="1">
      <c r="A30" s="406">
        <v>33</v>
      </c>
      <c r="B30" s="413" t="s">
        <v>1338</v>
      </c>
      <c r="C30" s="408">
        <v>26</v>
      </c>
      <c r="D30" s="408"/>
      <c r="E30" s="412" t="s">
        <v>1339</v>
      </c>
      <c r="F30" s="411">
        <v>165</v>
      </c>
      <c r="G30" s="410" t="s">
        <v>77</v>
      </c>
      <c r="H30" s="410" t="s">
        <v>55</v>
      </c>
      <c r="I30" s="410">
        <v>1963</v>
      </c>
      <c r="J30" s="410" t="s">
        <v>36</v>
      </c>
      <c r="K30" s="410" t="s">
        <v>272</v>
      </c>
      <c r="L30" s="410" t="s">
        <v>271</v>
      </c>
      <c r="M30" s="414">
        <v>0.32969907407407412</v>
      </c>
      <c r="N30" s="409">
        <v>13</v>
      </c>
      <c r="O30" s="408">
        <v>0</v>
      </c>
      <c r="P30" s="407">
        <v>13</v>
      </c>
      <c r="Q30" s="406" t="s">
        <v>1340</v>
      </c>
      <c r="R30" s="405"/>
      <c r="S30" s="18">
        <f>VLOOKUP(T30,id!$A:$C,3,0)</f>
        <v>41</v>
      </c>
      <c r="T30" s="18" t="str">
        <f t="shared" si="9"/>
        <v>SójkaTomasz1963</v>
      </c>
      <c r="U30" s="9" t="str">
        <f t="shared" si="10"/>
        <v>Sójka</v>
      </c>
      <c r="V30" s="9" t="str">
        <f t="shared" si="11"/>
        <v>Tomasz</v>
      </c>
      <c r="W30" s="9" t="str">
        <f t="shared" si="12"/>
        <v>RKS Fiedorek</v>
      </c>
      <c r="X30" s="9">
        <f t="shared" si="13"/>
        <v>1963</v>
      </c>
      <c r="Y30" s="9">
        <f t="shared" si="14"/>
        <v>38.34465036875801</v>
      </c>
      <c r="Z30" s="9"/>
      <c r="AA30" s="9">
        <f t="shared" si="15"/>
        <v>0.97124903461349421</v>
      </c>
      <c r="AB30" s="9">
        <f t="shared" si="16"/>
        <v>1</v>
      </c>
      <c r="AC30" s="9">
        <v>1</v>
      </c>
      <c r="AD30" s="9">
        <v>1</v>
      </c>
    </row>
    <row r="31" spans="1:30" ht="12.75" customHeight="1">
      <c r="A31" s="406">
        <v>34</v>
      </c>
      <c r="B31" s="413" t="s">
        <v>1338</v>
      </c>
      <c r="C31" s="408">
        <v>27</v>
      </c>
      <c r="D31" s="408"/>
      <c r="E31" s="412" t="s">
        <v>1339</v>
      </c>
      <c r="F31" s="411">
        <v>124</v>
      </c>
      <c r="G31" s="410" t="s">
        <v>1306</v>
      </c>
      <c r="H31" s="410" t="s">
        <v>52</v>
      </c>
      <c r="I31" s="410">
        <v>1983</v>
      </c>
      <c r="J31" s="410" t="s">
        <v>36</v>
      </c>
      <c r="K31" s="410" t="s">
        <v>1305</v>
      </c>
      <c r="L31" s="410" t="s">
        <v>1292</v>
      </c>
      <c r="M31" s="414">
        <v>0.30081018518518521</v>
      </c>
      <c r="N31" s="409">
        <v>12</v>
      </c>
      <c r="O31" s="408">
        <v>0</v>
      </c>
      <c r="P31" s="407">
        <v>12</v>
      </c>
      <c r="Q31" s="406" t="s">
        <v>1340</v>
      </c>
      <c r="R31" s="405"/>
      <c r="S31" s="18">
        <f>VLOOKUP(T31,id!$A:$C,3,0)</f>
        <v>451</v>
      </c>
      <c r="T31" s="18" t="str">
        <f t="shared" si="9"/>
        <v>HelbikRafał1983</v>
      </c>
      <c r="U31" s="9" t="str">
        <f t="shared" si="10"/>
        <v>Helbik</v>
      </c>
      <c r="V31" s="9" t="str">
        <f t="shared" si="11"/>
        <v>Rafał</v>
      </c>
      <c r="W31" s="9" t="str">
        <f t="shared" si="12"/>
        <v>HELl BIKe</v>
      </c>
      <c r="X31" s="9">
        <f t="shared" si="13"/>
        <v>1983</v>
      </c>
      <c r="Y31" s="9">
        <f t="shared" si="14"/>
        <v>35.395061878853554</v>
      </c>
      <c r="Z31" s="9"/>
      <c r="AA31" s="9">
        <f t="shared" si="15"/>
        <v>1.0960369372835708</v>
      </c>
      <c r="AB31" s="9">
        <f t="shared" si="16"/>
        <v>0.92307692307692313</v>
      </c>
      <c r="AC31" s="9">
        <v>1</v>
      </c>
      <c r="AD31" s="9">
        <v>1</v>
      </c>
    </row>
    <row r="32" spans="1:30" ht="12.75" customHeight="1">
      <c r="A32" s="406">
        <v>35</v>
      </c>
      <c r="B32" s="413" t="s">
        <v>1338</v>
      </c>
      <c r="C32" s="408">
        <v>28</v>
      </c>
      <c r="D32" s="408"/>
      <c r="E32" s="412" t="s">
        <v>1339</v>
      </c>
      <c r="F32" s="411">
        <v>123</v>
      </c>
      <c r="G32" s="410" t="s">
        <v>1306</v>
      </c>
      <c r="H32" s="410" t="s">
        <v>67</v>
      </c>
      <c r="I32" s="410">
        <v>1982</v>
      </c>
      <c r="J32" s="410" t="s">
        <v>36</v>
      </c>
      <c r="K32" s="410" t="s">
        <v>1305</v>
      </c>
      <c r="L32" s="410" t="s">
        <v>1292</v>
      </c>
      <c r="M32" s="414">
        <v>0.30082175925925925</v>
      </c>
      <c r="N32" s="409">
        <v>12</v>
      </c>
      <c r="O32" s="408">
        <v>0</v>
      </c>
      <c r="P32" s="407">
        <v>12</v>
      </c>
      <c r="Q32" s="406" t="s">
        <v>1340</v>
      </c>
      <c r="R32" s="405"/>
      <c r="S32" s="18">
        <f>VLOOKUP(T32,id!$A:$C,3,0)</f>
        <v>452</v>
      </c>
      <c r="T32" s="18" t="str">
        <f t="shared" si="9"/>
        <v>HelbikMichał1982</v>
      </c>
      <c r="U32" s="9" t="str">
        <f t="shared" si="10"/>
        <v>Helbik</v>
      </c>
      <c r="V32" s="9" t="str">
        <f t="shared" si="11"/>
        <v>Michał</v>
      </c>
      <c r="W32" s="9" t="str">
        <f t="shared" si="12"/>
        <v>HELl BIKe</v>
      </c>
      <c r="X32" s="9">
        <f t="shared" si="13"/>
        <v>1982</v>
      </c>
      <c r="Y32" s="9">
        <f t="shared" si="14"/>
        <v>35.393700058920544</v>
      </c>
      <c r="Z32" s="9"/>
      <c r="AA32" s="9">
        <f t="shared" si="15"/>
        <v>0.99996152514331893</v>
      </c>
      <c r="AB32" s="9">
        <f t="shared" si="16"/>
        <v>1</v>
      </c>
      <c r="AC32" s="9">
        <v>1</v>
      </c>
      <c r="AD32" s="9">
        <v>1</v>
      </c>
    </row>
    <row r="33" spans="1:30" ht="12.75" customHeight="1">
      <c r="A33" s="406">
        <v>37</v>
      </c>
      <c r="B33" s="413" t="s">
        <v>1338</v>
      </c>
      <c r="C33" s="408">
        <v>29</v>
      </c>
      <c r="D33" s="408"/>
      <c r="E33" s="412" t="s">
        <v>1339</v>
      </c>
      <c r="F33" s="411">
        <v>88</v>
      </c>
      <c r="G33" s="410" t="s">
        <v>315</v>
      </c>
      <c r="H33" s="410" t="s">
        <v>55</v>
      </c>
      <c r="I33" s="410">
        <v>1982</v>
      </c>
      <c r="J33" s="410" t="s">
        <v>36</v>
      </c>
      <c r="K33" s="410" t="s">
        <v>1303</v>
      </c>
      <c r="L33" s="410" t="s">
        <v>289</v>
      </c>
      <c r="M33" s="414">
        <v>0.31030092592592601</v>
      </c>
      <c r="N33" s="409">
        <v>12</v>
      </c>
      <c r="O33" s="408">
        <v>0</v>
      </c>
      <c r="P33" s="407">
        <v>12</v>
      </c>
      <c r="Q33" s="406" t="s">
        <v>1340</v>
      </c>
      <c r="R33" s="405"/>
      <c r="S33" s="18">
        <f>VLOOKUP(T33,id!$A:$C,3,0)</f>
        <v>95</v>
      </c>
      <c r="T33" s="18" t="str">
        <f t="shared" si="9"/>
        <v>ZadwornyTomasz1982</v>
      </c>
      <c r="U33" s="9" t="str">
        <f t="shared" si="10"/>
        <v>Zadworny</v>
      </c>
      <c r="V33" s="9" t="str">
        <f t="shared" si="11"/>
        <v>Tomasz</v>
      </c>
      <c r="W33" s="9" t="str">
        <f t="shared" si="12"/>
        <v>Nie jesteś w moim typie</v>
      </c>
      <c r="X33" s="9">
        <f t="shared" si="13"/>
        <v>1982</v>
      </c>
      <c r="Y33" s="9">
        <f t="shared" si="14"/>
        <v>34.312482589757686</v>
      </c>
      <c r="Z33" s="9"/>
      <c r="AA33" s="9">
        <f t="shared" si="15"/>
        <v>0.969451697127937</v>
      </c>
      <c r="AB33" s="9">
        <f t="shared" si="16"/>
        <v>1</v>
      </c>
      <c r="AC33" s="9">
        <v>1</v>
      </c>
      <c r="AD33" s="9">
        <v>1</v>
      </c>
    </row>
    <row r="34" spans="1:30" ht="12.75" customHeight="1">
      <c r="A34" s="406">
        <v>38</v>
      </c>
      <c r="B34" s="413" t="s">
        <v>1338</v>
      </c>
      <c r="C34" s="408">
        <v>30</v>
      </c>
      <c r="D34" s="408"/>
      <c r="E34" s="412" t="s">
        <v>1339</v>
      </c>
      <c r="F34" s="411">
        <v>171</v>
      </c>
      <c r="G34" s="410" t="s">
        <v>1302</v>
      </c>
      <c r="H34" s="410" t="s">
        <v>98</v>
      </c>
      <c r="I34" s="410">
        <v>1983</v>
      </c>
      <c r="J34" s="410" t="s">
        <v>36</v>
      </c>
      <c r="K34" s="410"/>
      <c r="L34" s="410" t="s">
        <v>289</v>
      </c>
      <c r="M34" s="414">
        <v>0.31407407407407412</v>
      </c>
      <c r="N34" s="409">
        <v>12</v>
      </c>
      <c r="O34" s="408">
        <v>0</v>
      </c>
      <c r="P34" s="407">
        <v>12</v>
      </c>
      <c r="Q34" s="406" t="s">
        <v>1340</v>
      </c>
      <c r="R34" s="405"/>
      <c r="S34" s="18">
        <f>VLOOKUP(T34,id!$A:$C,3,0)</f>
        <v>453</v>
      </c>
      <c r="T34" s="18" t="str">
        <f t="shared" si="9"/>
        <v>TrepczyńskiJarosław1983</v>
      </c>
      <c r="U34" s="9" t="str">
        <f t="shared" si="10"/>
        <v>Trepczyński</v>
      </c>
      <c r="V34" s="9" t="str">
        <f t="shared" si="11"/>
        <v>Jarosław</v>
      </c>
      <c r="W34" s="9">
        <f t="shared" si="12"/>
        <v>0</v>
      </c>
      <c r="X34" s="9">
        <f t="shared" si="13"/>
        <v>1983</v>
      </c>
      <c r="Y34" s="9">
        <f t="shared" si="14"/>
        <v>33.900267476098307</v>
      </c>
      <c r="Z34" s="9"/>
      <c r="AA34" s="9">
        <f t="shared" si="15"/>
        <v>0.9879864386792454</v>
      </c>
      <c r="AB34" s="9">
        <f t="shared" si="16"/>
        <v>1</v>
      </c>
      <c r="AC34" s="9">
        <v>1</v>
      </c>
      <c r="AD34" s="9">
        <v>1</v>
      </c>
    </row>
    <row r="35" spans="1:30" ht="12.75" customHeight="1">
      <c r="A35" s="406">
        <v>41</v>
      </c>
      <c r="B35" s="413" t="s">
        <v>1338</v>
      </c>
      <c r="C35" s="408">
        <v>31</v>
      </c>
      <c r="D35" s="408"/>
      <c r="E35" s="412" t="s">
        <v>1339</v>
      </c>
      <c r="F35" s="411">
        <v>232</v>
      </c>
      <c r="G35" s="410" t="s">
        <v>288</v>
      </c>
      <c r="H35" s="410" t="s">
        <v>26</v>
      </c>
      <c r="I35" s="410">
        <v>1975</v>
      </c>
      <c r="J35" s="410" t="s">
        <v>36</v>
      </c>
      <c r="K35" s="410" t="s">
        <v>287</v>
      </c>
      <c r="L35" s="410" t="s">
        <v>286</v>
      </c>
      <c r="M35" s="414">
        <v>0.33560185185185187</v>
      </c>
      <c r="N35" s="409">
        <v>16</v>
      </c>
      <c r="O35" s="408">
        <v>-4</v>
      </c>
      <c r="P35" s="407">
        <v>12</v>
      </c>
      <c r="Q35" s="406" t="s">
        <v>1340</v>
      </c>
      <c r="R35" s="405"/>
      <c r="S35" s="18">
        <f>VLOOKUP(T35,id!$A:$C,3,0)</f>
        <v>105</v>
      </c>
      <c r="T35" s="18" t="str">
        <f t="shared" si="9"/>
        <v>Melon-MikaKrzysztof1975</v>
      </c>
      <c r="U35" s="9" t="str">
        <f t="shared" si="10"/>
        <v>Melon-Mika</v>
      </c>
      <c r="V35" s="9" t="str">
        <f t="shared" si="11"/>
        <v>Krzysztof</v>
      </c>
      <c r="W35" s="9" t="str">
        <f t="shared" si="12"/>
        <v>LosMaruderos</v>
      </c>
      <c r="X35" s="9">
        <f t="shared" si="13"/>
        <v>1975</v>
      </c>
      <c r="Y35" s="9">
        <f t="shared" si="14"/>
        <v>31.725674514809064</v>
      </c>
      <c r="Z35" s="9"/>
      <c r="AA35" s="9">
        <f t="shared" si="15"/>
        <v>0.93585322113394953</v>
      </c>
      <c r="AB35" s="9">
        <f t="shared" si="16"/>
        <v>1</v>
      </c>
      <c r="AC35" s="9">
        <v>1</v>
      </c>
      <c r="AD35" s="9">
        <v>1</v>
      </c>
    </row>
    <row r="36" spans="1:30" ht="12.75" customHeight="1">
      <c r="A36" s="406">
        <v>42</v>
      </c>
      <c r="B36" s="413" t="s">
        <v>1338</v>
      </c>
      <c r="C36" s="408">
        <v>32</v>
      </c>
      <c r="D36" s="408"/>
      <c r="E36" s="412" t="s">
        <v>1339</v>
      </c>
      <c r="F36" s="411">
        <v>216</v>
      </c>
      <c r="G36" s="410" t="s">
        <v>93</v>
      </c>
      <c r="H36" s="410" t="s">
        <v>55</v>
      </c>
      <c r="I36" s="410">
        <v>1982</v>
      </c>
      <c r="J36" s="410" t="s">
        <v>36</v>
      </c>
      <c r="K36" s="410" t="s">
        <v>227</v>
      </c>
      <c r="L36" s="410" t="s">
        <v>307</v>
      </c>
      <c r="M36" s="414">
        <v>0.33575231481481477</v>
      </c>
      <c r="N36" s="409">
        <v>16</v>
      </c>
      <c r="O36" s="408">
        <v>-4</v>
      </c>
      <c r="P36" s="407">
        <v>12</v>
      </c>
      <c r="Q36" s="406" t="s">
        <v>1340</v>
      </c>
      <c r="R36" s="405"/>
      <c r="S36" s="18">
        <f>VLOOKUP(T36,id!$A:$C,3,0)</f>
        <v>40</v>
      </c>
      <c r="T36" s="18" t="str">
        <f t="shared" si="9"/>
        <v>StefańskiTomasz1982</v>
      </c>
      <c r="U36" s="9" t="str">
        <f t="shared" si="10"/>
        <v>Stefański</v>
      </c>
      <c r="V36" s="9" t="str">
        <f t="shared" si="11"/>
        <v>Tomasz</v>
      </c>
      <c r="W36" s="9" t="str">
        <f t="shared" si="12"/>
        <v>Welocypedy</v>
      </c>
      <c r="X36" s="9">
        <f t="shared" si="13"/>
        <v>1982</v>
      </c>
      <c r="Y36" s="9">
        <f t="shared" si="14"/>
        <v>31.711457073025745</v>
      </c>
      <c r="Z36" s="9"/>
      <c r="AA36" s="9">
        <f t="shared" si="15"/>
        <v>0.99955186321486456</v>
      </c>
      <c r="AB36" s="9">
        <f t="shared" si="16"/>
        <v>1</v>
      </c>
      <c r="AC36" s="9">
        <v>1</v>
      </c>
      <c r="AD36" s="9">
        <v>1</v>
      </c>
    </row>
    <row r="37" spans="1:30" ht="12.75" customHeight="1">
      <c r="A37" s="406">
        <v>43</v>
      </c>
      <c r="B37" s="413" t="s">
        <v>1338</v>
      </c>
      <c r="C37" s="408">
        <v>33</v>
      </c>
      <c r="D37" s="408"/>
      <c r="E37" s="412" t="s">
        <v>1339</v>
      </c>
      <c r="F37" s="411">
        <v>46</v>
      </c>
      <c r="G37" s="410" t="s">
        <v>22</v>
      </c>
      <c r="H37" s="410" t="s">
        <v>23</v>
      </c>
      <c r="I37" s="410">
        <v>1964</v>
      </c>
      <c r="J37" s="410" t="s">
        <v>36</v>
      </c>
      <c r="K37" s="410" t="s">
        <v>997</v>
      </c>
      <c r="L37" s="410" t="s">
        <v>283</v>
      </c>
      <c r="M37" s="414">
        <v>0.2123842592592593</v>
      </c>
      <c r="N37" s="409">
        <v>11</v>
      </c>
      <c r="O37" s="408">
        <v>0</v>
      </c>
      <c r="P37" s="407">
        <v>11</v>
      </c>
      <c r="Q37" s="406" t="s">
        <v>1340</v>
      </c>
      <c r="R37" s="405"/>
      <c r="S37" s="18">
        <f>VLOOKUP(T37,id!$A:$C,3,0)</f>
        <v>9</v>
      </c>
      <c r="T37" s="18" t="str">
        <f t="shared" si="9"/>
        <v>LiszkaGrzegorz1964</v>
      </c>
      <c r="U37" s="9" t="str">
        <f t="shared" si="10"/>
        <v>Liszka</v>
      </c>
      <c r="V37" s="9" t="str">
        <f t="shared" si="11"/>
        <v>Grzegorz</v>
      </c>
      <c r="W37" s="9" t="str">
        <f t="shared" si="12"/>
        <v>Trezado BikeTires.pl</v>
      </c>
      <c r="X37" s="9">
        <f t="shared" si="13"/>
        <v>1964</v>
      </c>
      <c r="Y37" s="9">
        <f t="shared" si="14"/>
        <v>29.068835650273599</v>
      </c>
      <c r="Z37" s="9"/>
      <c r="AA37" s="9">
        <f t="shared" si="15"/>
        <v>1.580871934604904</v>
      </c>
      <c r="AB37" s="9">
        <f t="shared" si="16"/>
        <v>0.91666666666666663</v>
      </c>
      <c r="AC37" s="9">
        <v>1</v>
      </c>
      <c r="AD37" s="9">
        <v>1</v>
      </c>
    </row>
    <row r="38" spans="1:30" ht="12.75" customHeight="1">
      <c r="A38" s="406">
        <v>44</v>
      </c>
      <c r="B38" s="413" t="s">
        <v>1338</v>
      </c>
      <c r="C38" s="408">
        <v>34</v>
      </c>
      <c r="D38" s="408"/>
      <c r="E38" s="412" t="s">
        <v>1339</v>
      </c>
      <c r="F38" s="411">
        <v>140</v>
      </c>
      <c r="G38" s="410" t="s">
        <v>1301</v>
      </c>
      <c r="H38" s="410" t="s">
        <v>26</v>
      </c>
      <c r="I38" s="410">
        <v>1983</v>
      </c>
      <c r="J38" s="410" t="s">
        <v>36</v>
      </c>
      <c r="K38" s="410"/>
      <c r="L38" s="410" t="s">
        <v>1293</v>
      </c>
      <c r="M38" s="414">
        <v>0.27059027777777778</v>
      </c>
      <c r="N38" s="409">
        <v>11</v>
      </c>
      <c r="O38" s="408">
        <v>0</v>
      </c>
      <c r="P38" s="407">
        <v>11</v>
      </c>
      <c r="Q38" s="406" t="s">
        <v>1340</v>
      </c>
      <c r="R38" s="405"/>
      <c r="S38" s="18">
        <f>VLOOKUP(T38,id!$A:$C,3,0)</f>
        <v>454</v>
      </c>
      <c r="T38" s="18" t="str">
        <f t="shared" si="9"/>
        <v>LisakKrzysztof1983</v>
      </c>
      <c r="U38" s="9" t="str">
        <f t="shared" si="10"/>
        <v>Lisak</v>
      </c>
      <c r="V38" s="9" t="str">
        <f t="shared" si="11"/>
        <v>Krzysztof</v>
      </c>
      <c r="W38" s="9">
        <f t="shared" si="12"/>
        <v>0</v>
      </c>
      <c r="X38" s="9">
        <f t="shared" si="13"/>
        <v>1983</v>
      </c>
      <c r="Y38" s="9">
        <f t="shared" si="14"/>
        <v>22.815908900402952</v>
      </c>
      <c r="Z38" s="9"/>
      <c r="AA38" s="9">
        <f t="shared" si="15"/>
        <v>0.78489242482569843</v>
      </c>
      <c r="AB38" s="9">
        <f t="shared" si="16"/>
        <v>1</v>
      </c>
      <c r="AC38" s="9">
        <v>1</v>
      </c>
      <c r="AD38" s="9">
        <v>1</v>
      </c>
    </row>
    <row r="39" spans="1:30" ht="12.75" customHeight="1">
      <c r="A39" s="406">
        <v>45</v>
      </c>
      <c r="B39" s="413" t="s">
        <v>1338</v>
      </c>
      <c r="C39" s="408">
        <v>35</v>
      </c>
      <c r="D39" s="408"/>
      <c r="E39" s="412" t="s">
        <v>1339</v>
      </c>
      <c r="F39" s="411">
        <v>187</v>
      </c>
      <c r="G39" s="410" t="s">
        <v>290</v>
      </c>
      <c r="H39" s="410" t="s">
        <v>21</v>
      </c>
      <c r="I39" s="410">
        <v>1977</v>
      </c>
      <c r="J39" s="410" t="s">
        <v>36</v>
      </c>
      <c r="K39" s="410"/>
      <c r="L39" s="410" t="s">
        <v>289</v>
      </c>
      <c r="M39" s="414">
        <v>0.29737268518518523</v>
      </c>
      <c r="N39" s="409">
        <v>11</v>
      </c>
      <c r="O39" s="408">
        <v>0</v>
      </c>
      <c r="P39" s="407">
        <v>11</v>
      </c>
      <c r="Q39" s="406" t="s">
        <v>1340</v>
      </c>
      <c r="R39" s="405"/>
      <c r="S39" s="18">
        <f>VLOOKUP(T39,id!$A:$C,3,0)</f>
        <v>104</v>
      </c>
      <c r="T39" s="18" t="str">
        <f t="shared" si="9"/>
        <v>GryszkalisMarcin1977</v>
      </c>
      <c r="U39" s="9" t="str">
        <f t="shared" si="10"/>
        <v>Gryszkalis</v>
      </c>
      <c r="V39" s="9" t="str">
        <f t="shared" si="11"/>
        <v>Marcin</v>
      </c>
      <c r="W39" s="9">
        <f t="shared" si="12"/>
        <v>0</v>
      </c>
      <c r="X39" s="9">
        <f t="shared" si="13"/>
        <v>1977</v>
      </c>
      <c r="Y39" s="9">
        <f t="shared" si="14"/>
        <v>20.761029626066264</v>
      </c>
      <c r="Z39" s="9"/>
      <c r="AA39" s="9">
        <f t="shared" si="15"/>
        <v>0.90993655859572631</v>
      </c>
      <c r="AB39" s="9">
        <f t="shared" si="16"/>
        <v>1</v>
      </c>
      <c r="AC39" s="9">
        <v>1</v>
      </c>
      <c r="AD39" s="9">
        <v>1</v>
      </c>
    </row>
    <row r="40" spans="1:30" ht="12.75" customHeight="1">
      <c r="A40" s="406">
        <v>46</v>
      </c>
      <c r="B40" s="413" t="s">
        <v>1338</v>
      </c>
      <c r="C40" s="408">
        <v>36</v>
      </c>
      <c r="D40" s="408"/>
      <c r="E40" s="412" t="s">
        <v>1339</v>
      </c>
      <c r="F40" s="411">
        <v>159</v>
      </c>
      <c r="G40" s="410" t="s">
        <v>763</v>
      </c>
      <c r="H40" s="410" t="s">
        <v>1096</v>
      </c>
      <c r="I40" s="410">
        <v>1987</v>
      </c>
      <c r="J40" s="410" t="s">
        <v>36</v>
      </c>
      <c r="K40" s="410" t="s">
        <v>1300</v>
      </c>
      <c r="L40" s="410" t="s">
        <v>289</v>
      </c>
      <c r="M40" s="414">
        <v>0.30416666666666664</v>
      </c>
      <c r="N40" s="409">
        <v>11</v>
      </c>
      <c r="O40" s="408">
        <v>0</v>
      </c>
      <c r="P40" s="407">
        <v>11</v>
      </c>
      <c r="Q40" s="406" t="s">
        <v>1340</v>
      </c>
      <c r="R40" s="405"/>
      <c r="S40" s="18">
        <f>VLOOKUP(T40,id!$A:$C,3,0)</f>
        <v>455</v>
      </c>
      <c r="T40" s="18" t="str">
        <f t="shared" si="9"/>
        <v>RogowskiHubert1987</v>
      </c>
      <c r="U40" s="9" t="str">
        <f t="shared" si="10"/>
        <v>Rogowski</v>
      </c>
      <c r="V40" s="9" t="str">
        <f t="shared" si="11"/>
        <v>Hubert</v>
      </c>
      <c r="W40" s="9" t="str">
        <f t="shared" si="12"/>
        <v>RSL</v>
      </c>
      <c r="X40" s="9">
        <f t="shared" si="13"/>
        <v>1987</v>
      </c>
      <c r="Y40" s="9">
        <f t="shared" si="14"/>
        <v>20.297303431602764</v>
      </c>
      <c r="Z40" s="9"/>
      <c r="AA40" s="9">
        <f t="shared" si="15"/>
        <v>0.97766362252663641</v>
      </c>
      <c r="AB40" s="9">
        <f t="shared" si="16"/>
        <v>1</v>
      </c>
      <c r="AC40" s="9">
        <v>1</v>
      </c>
      <c r="AD40" s="9">
        <v>1</v>
      </c>
    </row>
    <row r="41" spans="1:30" ht="12.75" customHeight="1">
      <c r="A41" s="406">
        <v>47</v>
      </c>
      <c r="B41" s="413" t="s">
        <v>1338</v>
      </c>
      <c r="C41" s="408">
        <v>37</v>
      </c>
      <c r="D41" s="408"/>
      <c r="E41" s="412" t="s">
        <v>1339</v>
      </c>
      <c r="F41" s="411">
        <v>10</v>
      </c>
      <c r="G41" s="410" t="s">
        <v>1299</v>
      </c>
      <c r="H41" s="410" t="s">
        <v>58</v>
      </c>
      <c r="I41" s="410">
        <v>1974</v>
      </c>
      <c r="J41" s="410" t="s">
        <v>36</v>
      </c>
      <c r="K41" s="410" t="s">
        <v>1290</v>
      </c>
      <c r="L41" s="410" t="s">
        <v>1289</v>
      </c>
      <c r="M41" s="414">
        <v>0.31218750000000001</v>
      </c>
      <c r="N41" s="409">
        <v>11</v>
      </c>
      <c r="O41" s="408">
        <v>0</v>
      </c>
      <c r="P41" s="407">
        <v>11</v>
      </c>
      <c r="Q41" s="406" t="s">
        <v>1340</v>
      </c>
      <c r="R41" s="405"/>
      <c r="S41" s="18">
        <f>VLOOKUP(T41,id!$A:$C,3,0)</f>
        <v>456</v>
      </c>
      <c r="T41" s="18" t="str">
        <f t="shared" si="9"/>
        <v>BińczykArtur1974</v>
      </c>
      <c r="U41" s="9" t="str">
        <f t="shared" si="10"/>
        <v>Bińczyk</v>
      </c>
      <c r="V41" s="9" t="str">
        <f t="shared" si="11"/>
        <v>Artur</v>
      </c>
      <c r="W41" s="9" t="str">
        <f t="shared" si="12"/>
        <v>K. Wędrowniczki</v>
      </c>
      <c r="X41" s="9">
        <f t="shared" si="13"/>
        <v>1974</v>
      </c>
      <c r="Y41" s="9">
        <f t="shared" si="14"/>
        <v>19.775817824584607</v>
      </c>
      <c r="Z41" s="9"/>
      <c r="AA41" s="9">
        <f t="shared" si="15"/>
        <v>0.97430764097430755</v>
      </c>
      <c r="AB41" s="9">
        <f t="shared" si="16"/>
        <v>1</v>
      </c>
      <c r="AC41" s="9">
        <v>1</v>
      </c>
      <c r="AD41" s="9">
        <v>1</v>
      </c>
    </row>
    <row r="42" spans="1:30" ht="12.75" customHeight="1">
      <c r="A42" s="406">
        <v>48</v>
      </c>
      <c r="B42" s="413" t="s">
        <v>1338</v>
      </c>
      <c r="C42" s="408">
        <v>38</v>
      </c>
      <c r="D42" s="408"/>
      <c r="E42" s="412" t="s">
        <v>1339</v>
      </c>
      <c r="F42" s="411">
        <v>76</v>
      </c>
      <c r="G42" s="410" t="s">
        <v>1298</v>
      </c>
      <c r="H42" s="410" t="s">
        <v>25</v>
      </c>
      <c r="I42" s="410">
        <v>1977</v>
      </c>
      <c r="J42" s="410" t="s">
        <v>36</v>
      </c>
      <c r="K42" s="410" t="s">
        <v>1297</v>
      </c>
      <c r="L42" s="410" t="s">
        <v>1289</v>
      </c>
      <c r="M42" s="414">
        <v>0.31237268518518518</v>
      </c>
      <c r="N42" s="409">
        <v>11</v>
      </c>
      <c r="O42" s="408">
        <v>0</v>
      </c>
      <c r="P42" s="407">
        <v>11</v>
      </c>
      <c r="Q42" s="406" t="s">
        <v>1340</v>
      </c>
      <c r="R42" s="405"/>
      <c r="S42" s="18">
        <f>VLOOKUP(T42,id!$A:$C,3,0)</f>
        <v>457</v>
      </c>
      <c r="T42" s="18" t="str">
        <f t="shared" si="9"/>
        <v>SosnowskiJacek1977</v>
      </c>
      <c r="U42" s="9" t="str">
        <f t="shared" si="10"/>
        <v>Sosnowski</v>
      </c>
      <c r="V42" s="9" t="str">
        <f t="shared" si="11"/>
        <v>Jacek</v>
      </c>
      <c r="W42" s="9" t="str">
        <f t="shared" si="12"/>
        <v>K. Wędrowniczniki</v>
      </c>
      <c r="X42" s="9">
        <f t="shared" si="13"/>
        <v>1977</v>
      </c>
      <c r="Y42" s="9">
        <f t="shared" si="14"/>
        <v>19.764094045074682</v>
      </c>
      <c r="Z42" s="9"/>
      <c r="AA42" s="9">
        <f t="shared" si="15"/>
        <v>0.99940716588239653</v>
      </c>
      <c r="AB42" s="9">
        <f t="shared" si="16"/>
        <v>1</v>
      </c>
      <c r="AC42" s="9">
        <v>1</v>
      </c>
      <c r="AD42" s="9">
        <v>1</v>
      </c>
    </row>
    <row r="43" spans="1:30" ht="12.75" customHeight="1">
      <c r="A43" s="406">
        <v>49</v>
      </c>
      <c r="B43" s="413" t="s">
        <v>1338</v>
      </c>
      <c r="C43" s="408">
        <v>39</v>
      </c>
      <c r="D43" s="408"/>
      <c r="E43" s="412" t="s">
        <v>1339</v>
      </c>
      <c r="F43" s="411">
        <v>114</v>
      </c>
      <c r="G43" s="410" t="s">
        <v>399</v>
      </c>
      <c r="H43" s="410" t="s">
        <v>1291</v>
      </c>
      <c r="I43" s="410">
        <v>1980</v>
      </c>
      <c r="J43" s="410" t="s">
        <v>36</v>
      </c>
      <c r="K43" s="410"/>
      <c r="L43" s="410" t="s">
        <v>1296</v>
      </c>
      <c r="M43" s="414">
        <v>0.31961805555555561</v>
      </c>
      <c r="N43" s="409">
        <v>11</v>
      </c>
      <c r="O43" s="408">
        <v>0</v>
      </c>
      <c r="P43" s="407">
        <v>11</v>
      </c>
      <c r="Q43" s="406" t="s">
        <v>1340</v>
      </c>
      <c r="R43" s="405"/>
      <c r="S43" s="18">
        <f>VLOOKUP(T43,id!$A:$C,3,0)</f>
        <v>458</v>
      </c>
      <c r="T43" s="18" t="str">
        <f t="shared" si="9"/>
        <v>DamianSebastian1980</v>
      </c>
      <c r="U43" s="9" t="str">
        <f t="shared" si="10"/>
        <v>Damian</v>
      </c>
      <c r="V43" s="9" t="str">
        <f t="shared" si="11"/>
        <v>Sebastian</v>
      </c>
      <c r="W43" s="9">
        <f t="shared" si="12"/>
        <v>0</v>
      </c>
      <c r="X43" s="9">
        <f t="shared" si="13"/>
        <v>1980</v>
      </c>
      <c r="Y43" s="9">
        <f t="shared" si="14"/>
        <v>19.31606497130257</v>
      </c>
      <c r="Z43" s="9"/>
      <c r="AA43" s="9">
        <f t="shared" si="15"/>
        <v>0.97733116060112235</v>
      </c>
      <c r="AB43" s="9">
        <f t="shared" si="16"/>
        <v>1</v>
      </c>
      <c r="AC43" s="9">
        <v>1</v>
      </c>
      <c r="AD43" s="9">
        <v>1</v>
      </c>
    </row>
    <row r="44" spans="1:30" ht="12.75" customHeight="1">
      <c r="A44" s="406">
        <v>51</v>
      </c>
      <c r="B44" s="413" t="s">
        <v>1338</v>
      </c>
      <c r="C44" s="408">
        <v>40</v>
      </c>
      <c r="D44" s="408"/>
      <c r="E44" s="412" t="s">
        <v>1339</v>
      </c>
      <c r="F44" s="411">
        <v>207</v>
      </c>
      <c r="G44" s="410" t="s">
        <v>2</v>
      </c>
      <c r="H44" s="410" t="s">
        <v>29</v>
      </c>
      <c r="I44" s="410">
        <v>1958</v>
      </c>
      <c r="J44" s="410" t="s">
        <v>36</v>
      </c>
      <c r="K44" s="410"/>
      <c r="L44" s="410" t="s">
        <v>307</v>
      </c>
      <c r="M44" s="414">
        <v>0.34545138888888888</v>
      </c>
      <c r="N44" s="409">
        <v>18</v>
      </c>
      <c r="O44" s="408">
        <v>-18</v>
      </c>
      <c r="P44" s="407">
        <v>0</v>
      </c>
      <c r="Q44" s="406" t="s">
        <v>1340</v>
      </c>
      <c r="R44" s="405"/>
      <c r="S44" s="18">
        <f>VLOOKUP(T44,id!$A:$C,3,0)</f>
        <v>20</v>
      </c>
      <c r="T44" s="18" t="str">
        <f t="shared" si="9"/>
        <v>Herman-IżyckiLeszek1958</v>
      </c>
      <c r="U44" s="9" t="str">
        <f t="shared" si="10"/>
        <v>Herman-Iżycki</v>
      </c>
      <c r="V44" s="9" t="str">
        <f t="shared" si="11"/>
        <v>Leszek</v>
      </c>
      <c r="W44" s="9">
        <f t="shared" si="12"/>
        <v>0</v>
      </c>
      <c r="X44" s="9">
        <f t="shared" si="13"/>
        <v>1958</v>
      </c>
      <c r="Y44" s="9">
        <f t="shared" si="14"/>
        <v>0</v>
      </c>
      <c r="Z44" s="9"/>
      <c r="AA44" s="9">
        <f t="shared" si="15"/>
        <v>0.92521861493617474</v>
      </c>
      <c r="AB44" s="9">
        <f t="shared" si="16"/>
        <v>0</v>
      </c>
      <c r="AC44" s="9">
        <v>1</v>
      </c>
      <c r="AD44" s="9">
        <v>1</v>
      </c>
    </row>
    <row r="45" spans="1:30" ht="12.75" customHeight="1">
      <c r="A45" s="406">
        <v>52</v>
      </c>
      <c r="B45" s="413" t="s">
        <v>1338</v>
      </c>
      <c r="C45" s="408">
        <v>41</v>
      </c>
      <c r="D45" s="408"/>
      <c r="E45" s="412" t="s">
        <v>1339</v>
      </c>
      <c r="F45" s="411">
        <v>202</v>
      </c>
      <c r="G45" s="410" t="s">
        <v>390</v>
      </c>
      <c r="H45" s="410" t="s">
        <v>26</v>
      </c>
      <c r="I45" s="410">
        <v>1979</v>
      </c>
      <c r="J45" s="410" t="s">
        <v>36</v>
      </c>
      <c r="K45" s="410" t="s">
        <v>3</v>
      </c>
      <c r="L45" s="410" t="s">
        <v>307</v>
      </c>
      <c r="M45" s="414">
        <v>0.34872685185185193</v>
      </c>
      <c r="N45" s="409">
        <v>14</v>
      </c>
      <c r="O45" s="408">
        <v>-23</v>
      </c>
      <c r="P45" s="407">
        <v>-9</v>
      </c>
      <c r="Q45" s="406" t="s">
        <v>1340</v>
      </c>
      <c r="R45" s="405"/>
      <c r="S45" s="18">
        <f>VLOOKUP(T45,id!$A:$C,3,0)</f>
        <v>133</v>
      </c>
      <c r="T45" s="18" t="str">
        <f t="shared" si="9"/>
        <v>MierzwickiKrzysztof1979</v>
      </c>
      <c r="U45" s="9" t="str">
        <f t="shared" si="10"/>
        <v>Mierzwicki</v>
      </c>
      <c r="V45" s="9" t="str">
        <f t="shared" si="11"/>
        <v>Krzysztof</v>
      </c>
      <c r="W45" s="9" t="str">
        <f t="shared" si="12"/>
        <v>Mazurskie Tropy</v>
      </c>
      <c r="X45" s="9">
        <f t="shared" si="13"/>
        <v>1979</v>
      </c>
      <c r="Y45" s="9">
        <v>0</v>
      </c>
      <c r="Z45" s="9"/>
      <c r="AA45" s="9">
        <f t="shared" si="15"/>
        <v>0.99060736807168914</v>
      </c>
      <c r="AB45" s="9" t="e">
        <f t="shared" si="16"/>
        <v>#DIV/0!</v>
      </c>
      <c r="AC45" s="9">
        <v>1</v>
      </c>
      <c r="AD45" s="9">
        <v>1</v>
      </c>
    </row>
    <row r="46" spans="1:30" ht="12.75" customHeight="1">
      <c r="A46" s="406" t="s">
        <v>243</v>
      </c>
      <c r="B46" s="413"/>
      <c r="C46" s="408" t="s">
        <v>243</v>
      </c>
      <c r="D46" s="408"/>
      <c r="E46" s="412"/>
      <c r="F46" s="411">
        <v>194</v>
      </c>
      <c r="G46" s="410" t="s">
        <v>1295</v>
      </c>
      <c r="H46" s="410" t="s">
        <v>21</v>
      </c>
      <c r="I46" s="410">
        <v>1983</v>
      </c>
      <c r="J46" s="410" t="s">
        <v>36</v>
      </c>
      <c r="K46" s="410" t="s">
        <v>1</v>
      </c>
      <c r="L46" s="410" t="s">
        <v>289</v>
      </c>
      <c r="M46" s="409" t="s">
        <v>243</v>
      </c>
      <c r="N46" s="409" t="s">
        <v>243</v>
      </c>
      <c r="O46" s="408"/>
      <c r="P46" s="407"/>
      <c r="Q46" s="406"/>
      <c r="R46" s="405"/>
      <c r="S46" s="18">
        <f>VLOOKUP(T46,id!$A:$C,3,0)</f>
        <v>459</v>
      </c>
      <c r="T46" s="18" t="str">
        <f t="shared" si="9"/>
        <v>MichalakMarcin1983</v>
      </c>
      <c r="U46" s="9" t="str">
        <f t="shared" si="10"/>
        <v>Michalak</v>
      </c>
      <c r="V46" s="9" t="str">
        <f t="shared" si="11"/>
        <v>Marcin</v>
      </c>
      <c r="W46" s="9" t="str">
        <f t="shared" si="12"/>
        <v>BikeOrient</v>
      </c>
      <c r="X46" s="9">
        <f t="shared" si="13"/>
        <v>1983</v>
      </c>
      <c r="Y46" s="9">
        <v>0</v>
      </c>
      <c r="Z46" s="9"/>
      <c r="AA46" s="9" t="e">
        <f t="shared" si="15"/>
        <v>#VALUE!</v>
      </c>
      <c r="AB46" s="9">
        <f t="shared" si="16"/>
        <v>0</v>
      </c>
      <c r="AC46" s="9">
        <v>1</v>
      </c>
      <c r="AD46" s="9">
        <v>1</v>
      </c>
    </row>
  </sheetData>
  <sheetProtection selectLockedCells="1" selectUnlockedCells="1"/>
  <mergeCells count="2">
    <mergeCell ref="A1:A3"/>
    <mergeCell ref="B1:Q3"/>
  </mergeCells>
  <conditionalFormatting sqref="C5:E46">
    <cfRule type="cellIs" dxfId="7" priority="1" stopIfTrue="1" operator="equal">
      <formula>"GIGA"</formula>
    </cfRule>
  </conditionalFormatting>
  <conditionalFormatting sqref="C5:E46">
    <cfRule type="cellIs" dxfId="6" priority="2" stopIfTrue="1" operator="equal">
      <formula>"MEGA"</formula>
    </cfRule>
  </conditionalFormatting>
  <conditionalFormatting sqref="P5:P46">
    <cfRule type="cellIs" dxfId="5" priority="3" stopIfTrue="1" operator="lessThan">
      <formula>-59</formula>
    </cfRule>
  </conditionalFormatting>
  <conditionalFormatting sqref="A1:A4 B1:P1 B4:P4">
    <cfRule type="expression" dxfId="4" priority="4" stopIfTrue="1">
      <formula>LEN(TRIM(#REF!))&gt;0</formula>
    </cfRule>
  </conditionalFormatting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2"/>
  <sheetViews>
    <sheetView workbookViewId="0">
      <selection sqref="A1:M1"/>
    </sheetView>
  </sheetViews>
  <sheetFormatPr defaultColWidth="9.109375" defaultRowHeight="21" customHeight="1"/>
  <cols>
    <col min="1" max="1" width="9.109375" style="430"/>
    <col min="2" max="2" width="8.6640625" style="432" bestFit="1" customWidth="1"/>
    <col min="3" max="3" width="16.109375" style="430" bestFit="1" customWidth="1"/>
    <col min="4" max="4" width="11.5546875" style="430" bestFit="1" customWidth="1"/>
    <col min="5" max="5" width="11.5546875" style="432" customWidth="1"/>
    <col min="6" max="6" width="19.109375" style="430" bestFit="1" customWidth="1"/>
    <col min="7" max="7" width="13.5546875" style="430" bestFit="1" customWidth="1"/>
    <col min="8" max="8" width="12.44140625" style="430" bestFit="1" customWidth="1"/>
    <col min="9" max="9" width="16.6640625" style="431" bestFit="1" customWidth="1"/>
    <col min="10" max="10" width="9.88671875" style="430" bestFit="1" customWidth="1"/>
    <col min="11" max="11" width="18.44140625" style="430" bestFit="1" customWidth="1"/>
    <col min="12" max="12" width="14.5546875" style="431" bestFit="1" customWidth="1"/>
    <col min="13" max="13" width="12.5546875" style="430" customWidth="1"/>
    <col min="14" max="14" width="10.88671875" style="430" hidden="1" customWidth="1"/>
    <col min="15" max="16384" width="9.109375" style="430"/>
  </cols>
  <sheetData>
    <row r="1" spans="1:27" ht="21" customHeight="1">
      <c r="A1" s="647" t="s">
        <v>1388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</row>
    <row r="2" spans="1:27" ht="21" customHeight="1">
      <c r="A2" s="436" t="s">
        <v>1387</v>
      </c>
      <c r="B2" s="446" t="s">
        <v>1386</v>
      </c>
      <c r="C2" s="446" t="s">
        <v>191</v>
      </c>
      <c r="D2" s="446" t="s">
        <v>192</v>
      </c>
      <c r="E2" s="446" t="s">
        <v>193</v>
      </c>
      <c r="F2" s="446" t="s">
        <v>368</v>
      </c>
      <c r="G2" s="446" t="s">
        <v>1385</v>
      </c>
      <c r="H2" s="446" t="s">
        <v>1384</v>
      </c>
      <c r="I2" s="447" t="s">
        <v>1383</v>
      </c>
      <c r="J2" s="446" t="s">
        <v>103</v>
      </c>
      <c r="K2" s="446" t="s">
        <v>1382</v>
      </c>
      <c r="L2" s="447" t="s">
        <v>1381</v>
      </c>
      <c r="M2" s="446" t="s">
        <v>1380</v>
      </c>
      <c r="N2" s="446" t="s">
        <v>1379</v>
      </c>
      <c r="P2" s="18" t="s">
        <v>79</v>
      </c>
      <c r="Q2" s="18" t="s">
        <v>80</v>
      </c>
      <c r="R2" s="9" t="s">
        <v>108</v>
      </c>
      <c r="S2" s="9" t="s">
        <v>109</v>
      </c>
      <c r="T2" s="9" t="s">
        <v>83</v>
      </c>
      <c r="U2" s="9" t="s">
        <v>81</v>
      </c>
      <c r="V2" s="9" t="s">
        <v>48</v>
      </c>
      <c r="W2" s="9" t="s">
        <v>49</v>
      </c>
      <c r="X2" s="9" t="s">
        <v>45</v>
      </c>
      <c r="Y2" s="9" t="s">
        <v>46</v>
      </c>
      <c r="Z2" s="9" t="s">
        <v>35</v>
      </c>
      <c r="AA2" s="9" t="s">
        <v>47</v>
      </c>
    </row>
    <row r="3" spans="1:27" ht="21" customHeight="1">
      <c r="A3" s="436">
        <v>1</v>
      </c>
      <c r="B3" s="439">
        <v>16</v>
      </c>
      <c r="C3" s="434" t="s">
        <v>1378</v>
      </c>
      <c r="D3" s="434" t="s">
        <v>1377</v>
      </c>
      <c r="E3" s="438">
        <v>1982</v>
      </c>
      <c r="F3" s="434" t="s">
        <v>196</v>
      </c>
      <c r="G3" s="437">
        <v>0.29166666666666702</v>
      </c>
      <c r="H3" s="437">
        <v>0.62883101851851853</v>
      </c>
      <c r="I3" s="435">
        <f>H3-G3</f>
        <v>0.33716435185185151</v>
      </c>
      <c r="J3" s="436">
        <v>20</v>
      </c>
      <c r="K3" s="435">
        <f>(20-J3)*$H$41</f>
        <v>0</v>
      </c>
      <c r="L3" s="435">
        <v>0</v>
      </c>
      <c r="M3" s="435">
        <f>I3+K3+L3</f>
        <v>0.33716435185185151</v>
      </c>
      <c r="N3" s="434" t="s">
        <v>1343</v>
      </c>
      <c r="P3" s="18">
        <f>VLOOKUP(Q3,id!$A:$C,3,0)</f>
        <v>59</v>
      </c>
      <c r="Q3" s="18" t="str">
        <f>R3&amp;S3&amp;U3</f>
        <v>ŚMIEJADANIEL1982</v>
      </c>
      <c r="R3" s="9" t="str">
        <f>C3</f>
        <v>ŚMIEJA</v>
      </c>
      <c r="S3" s="9" t="str">
        <f>D3</f>
        <v>DANIEL</v>
      </c>
      <c r="T3" s="9" t="str">
        <f>F3</f>
        <v>mrdp.pl</v>
      </c>
      <c r="U3" s="9">
        <f>E3</f>
        <v>1982</v>
      </c>
      <c r="V3" s="9"/>
      <c r="W3" s="9">
        <v>50</v>
      </c>
      <c r="X3" s="9"/>
      <c r="Y3" s="9"/>
      <c r="Z3" s="9"/>
      <c r="AA3" s="9"/>
    </row>
    <row r="4" spans="1:27" ht="18">
      <c r="A4" s="436">
        <v>14</v>
      </c>
      <c r="B4" s="439">
        <v>21</v>
      </c>
      <c r="C4" s="434" t="s">
        <v>1359</v>
      </c>
      <c r="D4" s="434" t="s">
        <v>1079</v>
      </c>
      <c r="E4" s="438">
        <v>1982</v>
      </c>
      <c r="F4" s="434"/>
      <c r="G4" s="437">
        <v>0.29166666666666702</v>
      </c>
      <c r="H4" s="437">
        <v>0.82762731481481477</v>
      </c>
      <c r="I4" s="435">
        <f>H4-G4</f>
        <v>0.53596064814814781</v>
      </c>
      <c r="J4" s="436">
        <v>20</v>
      </c>
      <c r="K4" s="435">
        <f>(20-J4)*$H$41</f>
        <v>0</v>
      </c>
      <c r="L4" s="435">
        <v>0</v>
      </c>
      <c r="M4" s="435">
        <f>I4+K4+L4</f>
        <v>0.53596064814814781</v>
      </c>
      <c r="N4" s="434" t="s">
        <v>1343</v>
      </c>
      <c r="P4" s="18">
        <f>VLOOKUP(Q4,id!$A:$C,3,0)</f>
        <v>471</v>
      </c>
      <c r="Q4" s="18" t="str">
        <f t="shared" ref="Q4:Q7" si="0">R4&amp;S4&amp;U4</f>
        <v>KINOWSKAKATARZYNA1982</v>
      </c>
      <c r="R4" s="9" t="str">
        <f t="shared" ref="R4:R7" si="1">C4</f>
        <v>KINOWSKA</v>
      </c>
      <c r="S4" s="9" t="str">
        <f t="shared" ref="S4:S7" si="2">D4</f>
        <v>KATARZYNA</v>
      </c>
      <c r="T4" s="9">
        <f t="shared" ref="T4:T7" si="3">F4</f>
        <v>0</v>
      </c>
      <c r="U4" s="9">
        <f t="shared" ref="U4:U7" si="4">E4</f>
        <v>1982</v>
      </c>
      <c r="V4" s="9">
        <v>50</v>
      </c>
      <c r="W4" s="9">
        <f>W3*IF(Z4&lt;1,Z4,IF(AA4&lt;1,AA4,IF(Y4&lt;1,Y4,IF(X4&lt;1,X4,1))))</f>
        <v>31.454207787159593</v>
      </c>
      <c r="X4" s="9">
        <f t="shared" ref="X4:X7" si="5">M3/M4</f>
        <v>0.62908415574319188</v>
      </c>
      <c r="Y4" s="9">
        <v>1</v>
      </c>
      <c r="Z4" s="9">
        <v>1</v>
      </c>
      <c r="AA4" s="9">
        <v>1</v>
      </c>
    </row>
    <row r="5" spans="1:27" ht="18">
      <c r="A5" s="436">
        <v>14</v>
      </c>
      <c r="B5" s="439">
        <v>24</v>
      </c>
      <c r="C5" s="434" t="s">
        <v>1051</v>
      </c>
      <c r="D5" s="434" t="s">
        <v>1052</v>
      </c>
      <c r="E5" s="438">
        <v>1980</v>
      </c>
      <c r="F5" s="434"/>
      <c r="G5" s="437">
        <v>0.29166666666666702</v>
      </c>
      <c r="H5" s="437">
        <v>0.82762731481481477</v>
      </c>
      <c r="I5" s="435">
        <f>H5-G5</f>
        <v>0.53596064814814781</v>
      </c>
      <c r="J5" s="436">
        <v>20</v>
      </c>
      <c r="K5" s="435">
        <f>(20-J5)*$H$41</f>
        <v>0</v>
      </c>
      <c r="L5" s="435">
        <v>0</v>
      </c>
      <c r="M5" s="435">
        <f>I5+K5+L5</f>
        <v>0.53596064814814781</v>
      </c>
      <c r="N5" s="434" t="s">
        <v>1343</v>
      </c>
      <c r="P5" s="18">
        <f>VLOOKUP(Q5,id!$A:$C,3,0)</f>
        <v>88</v>
      </c>
      <c r="Q5" s="18" t="str">
        <f t="shared" si="0"/>
        <v>TRUSZKOWSKAKAMILA1980</v>
      </c>
      <c r="R5" s="9" t="str">
        <f t="shared" si="1"/>
        <v>TRUSZKOWSKA</v>
      </c>
      <c r="S5" s="9" t="str">
        <f t="shared" si="2"/>
        <v>KAMILA</v>
      </c>
      <c r="T5" s="9">
        <f t="shared" si="3"/>
        <v>0</v>
      </c>
      <c r="U5" s="9">
        <f t="shared" si="4"/>
        <v>1980</v>
      </c>
      <c r="V5" s="9">
        <f t="shared" ref="V5:V7" si="6">V4*IF(Z5&lt;1,Z5,IF(AA5&lt;1,AA5,IF(Y5&lt;1,Y5,IF(X5&lt;1,X5,1))))</f>
        <v>50</v>
      </c>
      <c r="W5" s="9">
        <f t="shared" ref="W5:W7" si="7">W4*IF(Z5&lt;1,Z5,IF(AA5&lt;1,AA5,IF(Y5&lt;1,Y5,IF(X5&lt;1,X5,1))))</f>
        <v>31.454207787159593</v>
      </c>
      <c r="X5" s="9">
        <f t="shared" si="5"/>
        <v>1</v>
      </c>
      <c r="Y5" s="9">
        <v>1</v>
      </c>
      <c r="Z5" s="9">
        <v>1</v>
      </c>
      <c r="AA5" s="9">
        <v>1</v>
      </c>
    </row>
    <row r="6" spans="1:27" ht="18">
      <c r="A6" s="436">
        <v>14</v>
      </c>
      <c r="B6" s="439">
        <v>26</v>
      </c>
      <c r="C6" s="434" t="s">
        <v>1358</v>
      </c>
      <c r="D6" s="434" t="s">
        <v>1091</v>
      </c>
      <c r="E6" s="438">
        <v>1979</v>
      </c>
      <c r="F6" s="434" t="s">
        <v>1357</v>
      </c>
      <c r="G6" s="437">
        <v>0.29166666666666702</v>
      </c>
      <c r="H6" s="437">
        <v>0.82762731481481477</v>
      </c>
      <c r="I6" s="435">
        <f>H6-G6</f>
        <v>0.53596064814814781</v>
      </c>
      <c r="J6" s="436">
        <v>20</v>
      </c>
      <c r="K6" s="435">
        <f>(20-J6)*$H$41</f>
        <v>0</v>
      </c>
      <c r="L6" s="435">
        <v>0</v>
      </c>
      <c r="M6" s="435">
        <f>I6+K6+L6</f>
        <v>0.53596064814814781</v>
      </c>
      <c r="N6" s="434"/>
      <c r="P6" s="18">
        <f>VLOOKUP(Q6,id!$A:$C,3,0)</f>
        <v>472</v>
      </c>
      <c r="Q6" s="18" t="str">
        <f t="shared" si="0"/>
        <v>KLUCZEK-KOLLARANNA1979</v>
      </c>
      <c r="R6" s="9" t="str">
        <f t="shared" si="1"/>
        <v>KLUCZEK-KOLLAR</v>
      </c>
      <c r="S6" s="9" t="str">
        <f t="shared" si="2"/>
        <v>ANNA</v>
      </c>
      <c r="T6" s="9" t="str">
        <f t="shared" si="3"/>
        <v>KANKAN</v>
      </c>
      <c r="U6" s="9">
        <f t="shared" si="4"/>
        <v>1979</v>
      </c>
      <c r="V6" s="9">
        <f t="shared" si="6"/>
        <v>50</v>
      </c>
      <c r="W6" s="9">
        <f t="shared" si="7"/>
        <v>31.454207787159593</v>
      </c>
      <c r="X6" s="9">
        <f t="shared" si="5"/>
        <v>1</v>
      </c>
      <c r="Y6" s="9">
        <v>1</v>
      </c>
      <c r="Z6" s="9">
        <v>1</v>
      </c>
      <c r="AA6" s="9">
        <v>1</v>
      </c>
    </row>
    <row r="7" spans="1:27" ht="18">
      <c r="A7" s="436">
        <v>31</v>
      </c>
      <c r="B7" s="439">
        <v>22</v>
      </c>
      <c r="C7" s="434" t="s">
        <v>1345</v>
      </c>
      <c r="D7" s="434" t="s">
        <v>1344</v>
      </c>
      <c r="E7" s="438">
        <v>1993</v>
      </c>
      <c r="F7" s="434"/>
      <c r="G7" s="437">
        <v>0.29166666666666702</v>
      </c>
      <c r="H7" s="437">
        <v>0.6918981481481481</v>
      </c>
      <c r="I7" s="435">
        <f>H7-G7</f>
        <v>0.40023148148148108</v>
      </c>
      <c r="J7" s="436">
        <v>7</v>
      </c>
      <c r="K7" s="435">
        <f>(20-J7)*$H$41</f>
        <v>0.8125</v>
      </c>
      <c r="L7" s="435">
        <v>0</v>
      </c>
      <c r="M7" s="435">
        <f>I7+K7+L7</f>
        <v>1.2127314814814811</v>
      </c>
      <c r="N7" s="434" t="s">
        <v>1343</v>
      </c>
      <c r="P7" s="18">
        <f>VLOOKUP(Q7,id!$A:$C,3,0)</f>
        <v>470</v>
      </c>
      <c r="Q7" s="18" t="str">
        <f t="shared" si="0"/>
        <v>KORZENIEWSKAMONIKA1993</v>
      </c>
      <c r="R7" s="9" t="str">
        <f t="shared" si="1"/>
        <v>KORZENIEWSKA</v>
      </c>
      <c r="S7" s="9" t="str">
        <f t="shared" si="2"/>
        <v>MONIKA</v>
      </c>
      <c r="T7" s="9">
        <f t="shared" si="3"/>
        <v>0</v>
      </c>
      <c r="U7" s="9">
        <f t="shared" si="4"/>
        <v>1993</v>
      </c>
      <c r="V7" s="9">
        <f t="shared" si="6"/>
        <v>22.097251383851873</v>
      </c>
      <c r="W7" s="9">
        <f t="shared" si="7"/>
        <v>13.901030731055533</v>
      </c>
      <c r="X7" s="9">
        <f t="shared" si="5"/>
        <v>0.44194502767703747</v>
      </c>
      <c r="Y7" s="9">
        <v>1</v>
      </c>
      <c r="Z7" s="9">
        <v>1</v>
      </c>
      <c r="AA7" s="9">
        <v>1</v>
      </c>
    </row>
    <row r="8" spans="1:27" ht="18"/>
    <row r="40" spans="8:8" ht="20.25" customHeight="1"/>
    <row r="41" spans="8:8" ht="21" hidden="1" customHeight="1">
      <c r="H41" s="433">
        <v>6.25E-2</v>
      </c>
    </row>
    <row r="42" spans="8:8" ht="21" hidden="1" customHeight="1">
      <c r="H42" s="433">
        <v>0.83333333333333337</v>
      </c>
    </row>
  </sheetData>
  <mergeCells count="1">
    <mergeCell ref="A1:M1"/>
  </mergeCells>
  <pageMargins left="0.25" right="0.25" top="0.75" bottom="0.75" header="0.3" footer="0.3"/>
  <pageSetup paperSize="9" scale="81" fitToHeight="0" orientation="landscape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4"/>
  <sheetViews>
    <sheetView workbookViewId="0">
      <selection sqref="A1:M1"/>
    </sheetView>
  </sheetViews>
  <sheetFormatPr defaultColWidth="9.109375" defaultRowHeight="21" customHeight="1"/>
  <cols>
    <col min="1" max="1" width="9.109375" style="430"/>
    <col min="2" max="2" width="8.6640625" style="432" bestFit="1" customWidth="1"/>
    <col min="3" max="3" width="16.109375" style="430" bestFit="1" customWidth="1"/>
    <col min="4" max="4" width="11.5546875" style="430" bestFit="1" customWidth="1"/>
    <col min="5" max="5" width="11.5546875" style="432" customWidth="1"/>
    <col min="6" max="6" width="19.109375" style="430" bestFit="1" customWidth="1"/>
    <col min="7" max="7" width="13.5546875" style="430" bestFit="1" customWidth="1"/>
    <col min="8" max="8" width="12.44140625" style="430" bestFit="1" customWidth="1"/>
    <col min="9" max="9" width="16.6640625" style="431" bestFit="1" customWidth="1"/>
    <col min="10" max="10" width="9.88671875" style="430" bestFit="1" customWidth="1"/>
    <col min="11" max="11" width="18.44140625" style="430" bestFit="1" customWidth="1"/>
    <col min="12" max="12" width="14.5546875" style="431" bestFit="1" customWidth="1"/>
    <col min="13" max="13" width="12.5546875" style="430" customWidth="1"/>
    <col min="14" max="14" width="10.88671875" style="430" hidden="1" customWidth="1"/>
    <col min="15" max="16384" width="9.109375" style="430"/>
  </cols>
  <sheetData>
    <row r="1" spans="1:27" ht="21" customHeight="1">
      <c r="A1" s="647" t="s">
        <v>1388</v>
      </c>
      <c r="B1" s="648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</row>
    <row r="2" spans="1:27" ht="21" customHeight="1">
      <c r="A2" s="436" t="s">
        <v>1387</v>
      </c>
      <c r="B2" s="446" t="s">
        <v>1386</v>
      </c>
      <c r="C2" s="446" t="s">
        <v>191</v>
      </c>
      <c r="D2" s="446" t="s">
        <v>192</v>
      </c>
      <c r="E2" s="446" t="s">
        <v>193</v>
      </c>
      <c r="F2" s="446" t="s">
        <v>368</v>
      </c>
      <c r="G2" s="446" t="s">
        <v>1385</v>
      </c>
      <c r="H2" s="446" t="s">
        <v>1384</v>
      </c>
      <c r="I2" s="447" t="s">
        <v>1383</v>
      </c>
      <c r="J2" s="446" t="s">
        <v>103</v>
      </c>
      <c r="K2" s="446" t="s">
        <v>1382</v>
      </c>
      <c r="L2" s="447" t="s">
        <v>1381</v>
      </c>
      <c r="M2" s="446" t="s">
        <v>1380</v>
      </c>
      <c r="N2" s="446" t="s">
        <v>1379</v>
      </c>
      <c r="P2" s="18" t="s">
        <v>79</v>
      </c>
      <c r="Q2" s="18" t="s">
        <v>80</v>
      </c>
      <c r="R2" s="9" t="s">
        <v>108</v>
      </c>
      <c r="S2" s="9" t="s">
        <v>109</v>
      </c>
      <c r="T2" s="9" t="s">
        <v>83</v>
      </c>
      <c r="U2" s="9" t="s">
        <v>81</v>
      </c>
      <c r="V2" s="9" t="s">
        <v>48</v>
      </c>
      <c r="W2" s="9"/>
      <c r="X2" s="9" t="s">
        <v>45</v>
      </c>
      <c r="Y2" s="9" t="s">
        <v>46</v>
      </c>
      <c r="Z2" s="9" t="s">
        <v>35</v>
      </c>
      <c r="AA2" s="9" t="s">
        <v>47</v>
      </c>
    </row>
    <row r="3" spans="1:27" ht="21" customHeight="1">
      <c r="A3" s="436">
        <v>1</v>
      </c>
      <c r="B3" s="439">
        <v>16</v>
      </c>
      <c r="C3" s="434" t="s">
        <v>1378</v>
      </c>
      <c r="D3" s="434" t="s">
        <v>1377</v>
      </c>
      <c r="E3" s="438">
        <v>1982</v>
      </c>
      <c r="F3" s="434" t="s">
        <v>196</v>
      </c>
      <c r="G3" s="437">
        <v>0.29166666666666702</v>
      </c>
      <c r="H3" s="437">
        <v>0.62883101851851853</v>
      </c>
      <c r="I3" s="435">
        <f t="shared" ref="I3:I29" si="0">H3-G3</f>
        <v>0.33716435185185151</v>
      </c>
      <c r="J3" s="436">
        <v>20</v>
      </c>
      <c r="K3" s="435">
        <f t="shared" ref="K3:K29" si="1">(20-J3)*$H$63</f>
        <v>0</v>
      </c>
      <c r="L3" s="435">
        <v>0</v>
      </c>
      <c r="M3" s="435">
        <f t="shared" ref="M3:M29" si="2">I3+K3+L3</f>
        <v>0.33716435185185151</v>
      </c>
      <c r="N3" s="434" t="s">
        <v>1343</v>
      </c>
      <c r="P3" s="18">
        <f>VLOOKUP(Q3,id!$A:$C,3,0)</f>
        <v>59</v>
      </c>
      <c r="Q3" s="18" t="str">
        <f>R3&amp;S3&amp;U3</f>
        <v>ŚMIEJADANIEL1982</v>
      </c>
      <c r="R3" s="9" t="str">
        <f>C3</f>
        <v>ŚMIEJA</v>
      </c>
      <c r="S3" s="9" t="str">
        <f>D3</f>
        <v>DANIEL</v>
      </c>
      <c r="T3" s="9" t="str">
        <f>F3</f>
        <v>mrdp.pl</v>
      </c>
      <c r="U3" s="9">
        <f>E3</f>
        <v>1982</v>
      </c>
      <c r="V3" s="9">
        <v>50</v>
      </c>
      <c r="W3" s="9"/>
      <c r="X3" s="9"/>
      <c r="Y3" s="9"/>
      <c r="Z3" s="9"/>
      <c r="AA3" s="9"/>
    </row>
    <row r="4" spans="1:27" ht="21" customHeight="1">
      <c r="A4" s="436">
        <v>2</v>
      </c>
      <c r="B4" s="439">
        <v>18</v>
      </c>
      <c r="C4" s="434" t="s">
        <v>1376</v>
      </c>
      <c r="D4" s="434" t="s">
        <v>1029</v>
      </c>
      <c r="E4" s="438">
        <v>1975</v>
      </c>
      <c r="F4" s="434"/>
      <c r="G4" s="437">
        <v>0.29166666666666702</v>
      </c>
      <c r="H4" s="437">
        <v>0.63472222222222219</v>
      </c>
      <c r="I4" s="435">
        <f t="shared" si="0"/>
        <v>0.34305555555555517</v>
      </c>
      <c r="J4" s="436">
        <v>20</v>
      </c>
      <c r="K4" s="435">
        <f t="shared" si="1"/>
        <v>0</v>
      </c>
      <c r="L4" s="435">
        <v>0</v>
      </c>
      <c r="M4" s="435">
        <f t="shared" si="2"/>
        <v>0.34305555555555517</v>
      </c>
      <c r="N4" s="434" t="s">
        <v>1343</v>
      </c>
      <c r="P4" s="18">
        <f>VLOOKUP(Q4,id!$A:$C,3,0)</f>
        <v>2</v>
      </c>
      <c r="Q4" s="18" t="str">
        <f t="shared" ref="Q4:Q29" si="3">R4&amp;S4&amp;U4</f>
        <v>CECUŁAKRZYSZTOF1975</v>
      </c>
      <c r="R4" s="9" t="str">
        <f t="shared" ref="R4:S16" si="4">C4</f>
        <v>CECUŁA</v>
      </c>
      <c r="S4" s="9" t="str">
        <f t="shared" si="4"/>
        <v>KRZYSZTOF</v>
      </c>
      <c r="T4" s="9">
        <f t="shared" ref="T4:T29" si="5">F4</f>
        <v>0</v>
      </c>
      <c r="U4" s="9">
        <f t="shared" ref="U4:U29" si="6">E4</f>
        <v>1975</v>
      </c>
      <c r="V4" s="9">
        <f>V3*IF(Z4&lt;1,Z4,IF(AA4&lt;1,AA4,IF(Y4&lt;1,Y4,IF(X4&lt;1,X4,1))))</f>
        <v>49.141363022941974</v>
      </c>
      <c r="W4" s="9"/>
      <c r="X4" s="9">
        <f>M3/M4</f>
        <v>0.9828272604588395</v>
      </c>
      <c r="Y4" s="9">
        <v>1</v>
      </c>
      <c r="Z4" s="9">
        <v>1</v>
      </c>
      <c r="AA4" s="9">
        <v>1</v>
      </c>
    </row>
    <row r="5" spans="1:27" ht="21" customHeight="1">
      <c r="A5" s="436">
        <v>3</v>
      </c>
      <c r="B5" s="439">
        <v>6</v>
      </c>
      <c r="C5" s="434" t="s">
        <v>1375</v>
      </c>
      <c r="D5" s="434" t="s">
        <v>1019</v>
      </c>
      <c r="E5" s="438">
        <v>1984</v>
      </c>
      <c r="F5" s="434" t="s">
        <v>1373</v>
      </c>
      <c r="G5" s="437">
        <v>0.29166666666666702</v>
      </c>
      <c r="H5" s="437">
        <v>0.64223379629629629</v>
      </c>
      <c r="I5" s="435">
        <f t="shared" si="0"/>
        <v>0.35056712962962927</v>
      </c>
      <c r="J5" s="436">
        <v>20</v>
      </c>
      <c r="K5" s="435">
        <f t="shared" si="1"/>
        <v>0</v>
      </c>
      <c r="L5" s="435">
        <v>0</v>
      </c>
      <c r="M5" s="435">
        <f t="shared" si="2"/>
        <v>0.35056712962962927</v>
      </c>
      <c r="N5" s="434" t="s">
        <v>1343</v>
      </c>
      <c r="P5" s="18">
        <f>VLOOKUP(Q5,id!$A:$C,3,0)</f>
        <v>463</v>
      </c>
      <c r="Q5" s="18" t="str">
        <f t="shared" si="3"/>
        <v>KWAPISIEWICZPIOTR1984</v>
      </c>
      <c r="R5" s="9" t="str">
        <f t="shared" si="4"/>
        <v>KWAPISIEWICZ</v>
      </c>
      <c r="S5" s="9" t="str">
        <f t="shared" si="4"/>
        <v>PIOTR</v>
      </c>
      <c r="T5" s="9" t="str">
        <f t="shared" si="5"/>
        <v>Morpol Racing Team</v>
      </c>
      <c r="U5" s="9">
        <f t="shared" si="6"/>
        <v>1984</v>
      </c>
      <c r="V5" s="9">
        <f>V4*IF(Z5&lt;1,Z5,IF(AA5&lt;1,AA5,IF(Y5&lt;1,Y5,IF(X5&lt;1,X5,1))))</f>
        <v>48.08841493611542</v>
      </c>
      <c r="W5" s="9"/>
      <c r="X5" s="9">
        <f t="shared" ref="X5:X15" si="7">M4/M5</f>
        <v>0.97857307933573234</v>
      </c>
      <c r="Y5" s="9">
        <v>1</v>
      </c>
      <c r="Z5" s="9">
        <v>1</v>
      </c>
      <c r="AA5" s="9">
        <v>1</v>
      </c>
    </row>
    <row r="6" spans="1:27" ht="21" customHeight="1">
      <c r="A6" s="436">
        <v>4</v>
      </c>
      <c r="B6" s="439">
        <v>12</v>
      </c>
      <c r="C6" s="434" t="s">
        <v>1374</v>
      </c>
      <c r="D6" s="434" t="s">
        <v>1015</v>
      </c>
      <c r="E6" s="438">
        <v>1980</v>
      </c>
      <c r="F6" s="434" t="s">
        <v>1373</v>
      </c>
      <c r="G6" s="437">
        <v>0.29166666666666702</v>
      </c>
      <c r="H6" s="437">
        <v>0.64224537037037044</v>
      </c>
      <c r="I6" s="435">
        <f t="shared" si="0"/>
        <v>0.35057870370370342</v>
      </c>
      <c r="J6" s="436">
        <v>20</v>
      </c>
      <c r="K6" s="435">
        <f t="shared" si="1"/>
        <v>0</v>
      </c>
      <c r="L6" s="435">
        <v>0</v>
      </c>
      <c r="M6" s="435">
        <f t="shared" si="2"/>
        <v>0.35057870370370342</v>
      </c>
      <c r="N6" s="434" t="s">
        <v>1343</v>
      </c>
      <c r="P6" s="18">
        <f>VLOOKUP(Q6,id!$A:$C,3,0)</f>
        <v>464</v>
      </c>
      <c r="Q6" s="18" t="str">
        <f t="shared" si="3"/>
        <v>SIECIECHOWICZPAWEŁ1980</v>
      </c>
      <c r="R6" s="9" t="str">
        <f t="shared" si="4"/>
        <v>SIECIECHOWICZ</v>
      </c>
      <c r="S6" s="9" t="str">
        <f t="shared" si="4"/>
        <v>PAWEŁ</v>
      </c>
      <c r="T6" s="9" t="str">
        <f t="shared" si="5"/>
        <v>Morpol Racing Team</v>
      </c>
      <c r="U6" s="9">
        <f t="shared" si="6"/>
        <v>1980</v>
      </c>
      <c r="V6" s="9">
        <f t="shared" ref="V6:V15" si="8">V5*IF(Z6&lt;1,Z6,IF(AA6&lt;1,AA6,IF(Y6&lt;1,Y6,IF(X6&lt;1,X6,1))))</f>
        <v>48.086827335754364</v>
      </c>
      <c r="W6" s="9"/>
      <c r="X6" s="9">
        <f t="shared" si="7"/>
        <v>0.99996698580389543</v>
      </c>
      <c r="Y6" s="9">
        <v>1</v>
      </c>
      <c r="Z6" s="9">
        <v>1</v>
      </c>
      <c r="AA6" s="9">
        <v>1</v>
      </c>
    </row>
    <row r="7" spans="1:27" ht="21" customHeight="1">
      <c r="A7" s="436">
        <v>5</v>
      </c>
      <c r="B7" s="439">
        <v>25</v>
      </c>
      <c r="C7" s="434" t="s">
        <v>1026</v>
      </c>
      <c r="D7" s="434" t="s">
        <v>1027</v>
      </c>
      <c r="E7" s="438">
        <v>1979</v>
      </c>
      <c r="F7" s="434"/>
      <c r="G7" s="437">
        <v>0.29166666666666702</v>
      </c>
      <c r="H7" s="437">
        <v>0.66631944444444446</v>
      </c>
      <c r="I7" s="435">
        <f t="shared" si="0"/>
        <v>0.37465277777777745</v>
      </c>
      <c r="J7" s="436">
        <v>20</v>
      </c>
      <c r="K7" s="435">
        <f t="shared" si="1"/>
        <v>0</v>
      </c>
      <c r="L7" s="435">
        <v>0</v>
      </c>
      <c r="M7" s="435">
        <f t="shared" si="2"/>
        <v>0.37465277777777745</v>
      </c>
      <c r="N7" s="434"/>
      <c r="P7" s="18">
        <f>VLOOKUP(Q7,id!$A:$C,3,0)</f>
        <v>101</v>
      </c>
      <c r="Q7" s="18" t="str">
        <f t="shared" si="3"/>
        <v>WALENTOWSKIRADOSŁAW1979</v>
      </c>
      <c r="R7" s="9" t="str">
        <f t="shared" si="4"/>
        <v>WALENTOWSKI</v>
      </c>
      <c r="S7" s="9" t="str">
        <f t="shared" si="4"/>
        <v>RADOSŁAW</v>
      </c>
      <c r="T7" s="9">
        <f t="shared" si="5"/>
        <v>0</v>
      </c>
      <c r="U7" s="9">
        <f t="shared" si="6"/>
        <v>1979</v>
      </c>
      <c r="V7" s="9">
        <f t="shared" si="8"/>
        <v>44.99691071980228</v>
      </c>
      <c r="W7" s="9"/>
      <c r="X7" s="9">
        <f t="shared" si="7"/>
        <v>0.93574297188755029</v>
      </c>
      <c r="Y7" s="9">
        <v>1</v>
      </c>
      <c r="Z7" s="9">
        <v>1</v>
      </c>
      <c r="AA7" s="9">
        <v>1</v>
      </c>
    </row>
    <row r="8" spans="1:27" ht="21" customHeight="1">
      <c r="A8" s="436">
        <v>6</v>
      </c>
      <c r="B8" s="439">
        <v>133</v>
      </c>
      <c r="C8" s="434" t="s">
        <v>1050</v>
      </c>
      <c r="D8" s="434" t="s">
        <v>1034</v>
      </c>
      <c r="E8" s="445">
        <v>1978</v>
      </c>
      <c r="F8" s="436"/>
      <c r="G8" s="437">
        <v>0.29166666666666702</v>
      </c>
      <c r="H8" s="437">
        <v>0.69336805555555558</v>
      </c>
      <c r="I8" s="435">
        <f t="shared" si="0"/>
        <v>0.40170138888888857</v>
      </c>
      <c r="J8" s="436">
        <v>20</v>
      </c>
      <c r="K8" s="435">
        <f t="shared" si="1"/>
        <v>0</v>
      </c>
      <c r="L8" s="435">
        <v>0</v>
      </c>
      <c r="M8" s="435">
        <f t="shared" si="2"/>
        <v>0.40170138888888857</v>
      </c>
      <c r="N8" s="434"/>
      <c r="P8" s="18">
        <f>VLOOKUP(Q8,id!$A:$C,3,0)</f>
        <v>62</v>
      </c>
      <c r="Q8" s="18" t="str">
        <f t="shared" si="3"/>
        <v>PASZKOWSKIWOJCIECH1978</v>
      </c>
      <c r="R8" s="9" t="str">
        <f t="shared" si="4"/>
        <v>PASZKOWSKI</v>
      </c>
      <c r="S8" s="9" t="str">
        <f t="shared" si="4"/>
        <v>WOJCIECH</v>
      </c>
      <c r="T8" s="9">
        <f t="shared" si="5"/>
        <v>0</v>
      </c>
      <c r="U8" s="9">
        <f t="shared" si="6"/>
        <v>1978</v>
      </c>
      <c r="V8" s="9">
        <f t="shared" si="8"/>
        <v>41.967038349612459</v>
      </c>
      <c r="W8" s="9"/>
      <c r="X8" s="9">
        <f t="shared" si="7"/>
        <v>0.93266488028351624</v>
      </c>
      <c r="Y8" s="9">
        <v>1</v>
      </c>
      <c r="Z8" s="9">
        <v>1</v>
      </c>
      <c r="AA8" s="9">
        <v>1</v>
      </c>
    </row>
    <row r="9" spans="1:27" ht="21" customHeight="1">
      <c r="A9" s="436">
        <v>7</v>
      </c>
      <c r="B9" s="439">
        <v>9</v>
      </c>
      <c r="C9" s="434" t="s">
        <v>1372</v>
      </c>
      <c r="D9" s="434" t="s">
        <v>1371</v>
      </c>
      <c r="E9" s="438">
        <v>1980</v>
      </c>
      <c r="F9" s="434" t="s">
        <v>1370</v>
      </c>
      <c r="G9" s="437">
        <v>0.29166666666666702</v>
      </c>
      <c r="H9" s="437">
        <v>0.69363425925925926</v>
      </c>
      <c r="I9" s="435">
        <f t="shared" si="0"/>
        <v>0.40196759259259224</v>
      </c>
      <c r="J9" s="436">
        <v>20</v>
      </c>
      <c r="K9" s="435">
        <f t="shared" si="1"/>
        <v>0</v>
      </c>
      <c r="L9" s="435">
        <v>0</v>
      </c>
      <c r="M9" s="435">
        <f t="shared" si="2"/>
        <v>0.40196759259259224</v>
      </c>
      <c r="N9" s="434" t="s">
        <v>1343</v>
      </c>
      <c r="P9" s="18">
        <f>VLOOKUP(Q9,id!$A:$C,3,0)</f>
        <v>465</v>
      </c>
      <c r="Q9" s="18" t="str">
        <f t="shared" si="3"/>
        <v>ŁOSIEWICZMARIUSZ1980</v>
      </c>
      <c r="R9" s="9" t="str">
        <f t="shared" si="4"/>
        <v>ŁOSIEWICZ</v>
      </c>
      <c r="S9" s="9" t="str">
        <f t="shared" si="4"/>
        <v>MARIUSZ</v>
      </c>
      <c r="T9" s="9" t="str">
        <f t="shared" si="5"/>
        <v>Morenka Team</v>
      </c>
      <c r="U9" s="9">
        <f t="shared" si="6"/>
        <v>1980</v>
      </c>
      <c r="V9" s="9">
        <f t="shared" si="8"/>
        <v>41.939245608983583</v>
      </c>
      <c r="W9" s="9"/>
      <c r="X9" s="9">
        <f t="shared" si="7"/>
        <v>0.99933774834437095</v>
      </c>
      <c r="Y9" s="9">
        <v>1</v>
      </c>
      <c r="Z9" s="9">
        <v>1</v>
      </c>
      <c r="AA9" s="9">
        <v>1</v>
      </c>
    </row>
    <row r="10" spans="1:27" ht="21" customHeight="1">
      <c r="A10" s="436">
        <v>8</v>
      </c>
      <c r="B10" s="439">
        <v>132</v>
      </c>
      <c r="C10" s="434" t="s">
        <v>1033</v>
      </c>
      <c r="D10" s="434" t="s">
        <v>1034</v>
      </c>
      <c r="E10" s="438">
        <v>1970</v>
      </c>
      <c r="F10" s="434"/>
      <c r="G10" s="437">
        <v>0.29166666666666702</v>
      </c>
      <c r="H10" s="437">
        <v>0.69560185185185175</v>
      </c>
      <c r="I10" s="435">
        <f t="shared" si="0"/>
        <v>0.40393518518518473</v>
      </c>
      <c r="J10" s="436">
        <v>20</v>
      </c>
      <c r="K10" s="435">
        <f t="shared" si="1"/>
        <v>0</v>
      </c>
      <c r="L10" s="435">
        <v>0</v>
      </c>
      <c r="M10" s="435">
        <f t="shared" si="2"/>
        <v>0.40393518518518473</v>
      </c>
      <c r="N10" s="434"/>
      <c r="P10" s="18">
        <f>VLOOKUP(Q10,id!$A:$C,3,0)</f>
        <v>64</v>
      </c>
      <c r="Q10" s="18" t="str">
        <f t="shared" si="3"/>
        <v>HOŁDAKOWSKIWOJCIECH1970</v>
      </c>
      <c r="R10" s="9" t="str">
        <f t="shared" si="4"/>
        <v>HOŁDAKOWSKI</v>
      </c>
      <c r="S10" s="9" t="str">
        <f t="shared" si="4"/>
        <v>WOJCIECH</v>
      </c>
      <c r="T10" s="9">
        <f t="shared" si="5"/>
        <v>0</v>
      </c>
      <c r="U10" s="9">
        <f t="shared" si="6"/>
        <v>1970</v>
      </c>
      <c r="V10" s="9">
        <f t="shared" si="8"/>
        <v>41.734957020057315</v>
      </c>
      <c r="W10" s="9"/>
      <c r="X10" s="9">
        <f t="shared" si="7"/>
        <v>0.99512893982808048</v>
      </c>
      <c r="Y10" s="9">
        <v>1</v>
      </c>
      <c r="Z10" s="9">
        <v>1</v>
      </c>
      <c r="AA10" s="9">
        <v>1</v>
      </c>
    </row>
    <row r="11" spans="1:27" ht="21" customHeight="1">
      <c r="A11" s="436">
        <v>9</v>
      </c>
      <c r="B11" s="439">
        <v>15</v>
      </c>
      <c r="C11" s="434" t="s">
        <v>1369</v>
      </c>
      <c r="D11" s="434" t="s">
        <v>1368</v>
      </c>
      <c r="E11" s="438">
        <v>1983</v>
      </c>
      <c r="F11" s="434"/>
      <c r="G11" s="437">
        <v>0.29166666666666702</v>
      </c>
      <c r="H11" s="437">
        <v>0.70567129629629621</v>
      </c>
      <c r="I11" s="435">
        <f t="shared" si="0"/>
        <v>0.41400462962962919</v>
      </c>
      <c r="J11" s="436">
        <v>20</v>
      </c>
      <c r="K11" s="435">
        <f t="shared" si="1"/>
        <v>0</v>
      </c>
      <c r="L11" s="435">
        <v>0</v>
      </c>
      <c r="M11" s="435">
        <f t="shared" si="2"/>
        <v>0.41400462962962919</v>
      </c>
      <c r="N11" s="434" t="s">
        <v>1343</v>
      </c>
      <c r="P11" s="18">
        <f>VLOOKUP(Q11,id!$A:$C,3,0)</f>
        <v>70</v>
      </c>
      <c r="Q11" s="18" t="str">
        <f t="shared" si="3"/>
        <v>SZUMAŃSKIJAKUB1983</v>
      </c>
      <c r="R11" s="9" t="str">
        <f t="shared" si="4"/>
        <v>SZUMAŃSKI</v>
      </c>
      <c r="S11" s="9" t="str">
        <f t="shared" si="4"/>
        <v>JAKUB</v>
      </c>
      <c r="T11" s="9">
        <f t="shared" si="5"/>
        <v>0</v>
      </c>
      <c r="U11" s="9">
        <f t="shared" si="6"/>
        <v>1983</v>
      </c>
      <c r="V11" s="9">
        <f t="shared" si="8"/>
        <v>40.719876991892654</v>
      </c>
      <c r="W11" s="9"/>
      <c r="X11" s="9">
        <f t="shared" si="7"/>
        <v>0.97567794240984063</v>
      </c>
      <c r="Y11" s="9">
        <v>1</v>
      </c>
      <c r="Z11" s="9">
        <v>1</v>
      </c>
      <c r="AA11" s="9">
        <v>1</v>
      </c>
    </row>
    <row r="12" spans="1:27" ht="21" customHeight="1">
      <c r="A12" s="436">
        <v>10</v>
      </c>
      <c r="B12" s="439">
        <v>27</v>
      </c>
      <c r="C12" s="434" t="s">
        <v>1367</v>
      </c>
      <c r="D12" s="434" t="s">
        <v>1366</v>
      </c>
      <c r="E12" s="438">
        <v>1984</v>
      </c>
      <c r="F12" s="434"/>
      <c r="G12" s="437">
        <v>0.29166666666666702</v>
      </c>
      <c r="H12" s="437">
        <v>0.71895833333333325</v>
      </c>
      <c r="I12" s="435">
        <f t="shared" si="0"/>
        <v>0.42729166666666624</v>
      </c>
      <c r="J12" s="436">
        <v>20</v>
      </c>
      <c r="K12" s="435">
        <f t="shared" si="1"/>
        <v>0</v>
      </c>
      <c r="L12" s="435">
        <v>0</v>
      </c>
      <c r="M12" s="435">
        <f t="shared" si="2"/>
        <v>0.42729166666666624</v>
      </c>
      <c r="N12" s="434"/>
      <c r="P12" s="18">
        <f>VLOOKUP(Q12,id!$A:$C,3,0)</f>
        <v>151</v>
      </c>
      <c r="Q12" s="18" t="str">
        <f t="shared" si="3"/>
        <v>CHOMICKIADRIAN1984</v>
      </c>
      <c r="R12" s="9" t="str">
        <f t="shared" si="4"/>
        <v>CHOMICKI</v>
      </c>
      <c r="S12" s="9" t="str">
        <f t="shared" si="4"/>
        <v>ADRIAN</v>
      </c>
      <c r="T12" s="9">
        <f t="shared" si="5"/>
        <v>0</v>
      </c>
      <c r="U12" s="9">
        <f t="shared" si="6"/>
        <v>1984</v>
      </c>
      <c r="V12" s="9">
        <f t="shared" si="8"/>
        <v>39.453654044097739</v>
      </c>
      <c r="W12" s="9"/>
      <c r="X12" s="9">
        <f t="shared" si="7"/>
        <v>0.96890405764125898</v>
      </c>
      <c r="Y12" s="9">
        <v>1</v>
      </c>
      <c r="Z12" s="9">
        <v>1</v>
      </c>
      <c r="AA12" s="9">
        <v>1</v>
      </c>
    </row>
    <row r="13" spans="1:27" ht="21" customHeight="1">
      <c r="A13" s="436">
        <v>11</v>
      </c>
      <c r="B13" s="439">
        <v>2</v>
      </c>
      <c r="C13" s="434" t="s">
        <v>1365</v>
      </c>
      <c r="D13" s="434" t="s">
        <v>1364</v>
      </c>
      <c r="E13" s="438">
        <v>1975</v>
      </c>
      <c r="F13" s="434" t="s">
        <v>1363</v>
      </c>
      <c r="G13" s="437">
        <f>G28</f>
        <v>0.29166666666666669</v>
      </c>
      <c r="H13" s="437">
        <v>0.75509259259259265</v>
      </c>
      <c r="I13" s="435">
        <f t="shared" si="0"/>
        <v>0.46342592592592596</v>
      </c>
      <c r="J13" s="436">
        <v>20</v>
      </c>
      <c r="K13" s="435">
        <f t="shared" si="1"/>
        <v>0</v>
      </c>
      <c r="L13" s="435">
        <v>0</v>
      </c>
      <c r="M13" s="435">
        <f t="shared" si="2"/>
        <v>0.46342592592592596</v>
      </c>
      <c r="N13" s="434" t="s">
        <v>1343</v>
      </c>
      <c r="P13" s="18">
        <f>VLOOKUP(Q13,id!$A:$C,3,0)</f>
        <v>466</v>
      </c>
      <c r="Q13" s="18" t="str">
        <f t="shared" si="3"/>
        <v>BESZTERDASEBASTIAN1975</v>
      </c>
      <c r="R13" s="9" t="str">
        <f t="shared" si="4"/>
        <v>BESZTERDA</v>
      </c>
      <c r="S13" s="9" t="str">
        <f t="shared" si="4"/>
        <v>SEBASTIAN</v>
      </c>
      <c r="T13" s="9" t="str">
        <f t="shared" si="5"/>
        <v>Nietoperze Koszalin</v>
      </c>
      <c r="U13" s="9">
        <f t="shared" si="6"/>
        <v>1975</v>
      </c>
      <c r="V13" s="9">
        <f t="shared" si="8"/>
        <v>36.377372627372594</v>
      </c>
      <c r="W13" s="9"/>
      <c r="X13" s="9">
        <f t="shared" si="7"/>
        <v>0.92202797202797104</v>
      </c>
      <c r="Y13" s="9">
        <v>1</v>
      </c>
      <c r="Z13" s="9">
        <v>1</v>
      </c>
      <c r="AA13" s="9">
        <v>1</v>
      </c>
    </row>
    <row r="14" spans="1:27" ht="21" customHeight="1">
      <c r="A14" s="436">
        <v>12</v>
      </c>
      <c r="B14" s="439">
        <v>20</v>
      </c>
      <c r="C14" s="434" t="s">
        <v>1362</v>
      </c>
      <c r="D14" s="434" t="s">
        <v>1088</v>
      </c>
      <c r="E14" s="438">
        <v>1980</v>
      </c>
      <c r="F14" s="434"/>
      <c r="G14" s="437">
        <v>0.29166666666666702</v>
      </c>
      <c r="H14" s="437">
        <v>0.75515046296296295</v>
      </c>
      <c r="I14" s="435">
        <f t="shared" si="0"/>
        <v>0.46348379629629594</v>
      </c>
      <c r="J14" s="436">
        <v>20</v>
      </c>
      <c r="K14" s="435">
        <f t="shared" si="1"/>
        <v>0</v>
      </c>
      <c r="L14" s="435">
        <v>0</v>
      </c>
      <c r="M14" s="435">
        <f t="shared" si="2"/>
        <v>0.46348379629629594</v>
      </c>
      <c r="N14" s="434" t="s">
        <v>1343</v>
      </c>
      <c r="P14" s="18">
        <f>VLOOKUP(Q14,id!$A:$C,3,0)</f>
        <v>72</v>
      </c>
      <c r="Q14" s="18" t="str">
        <f t="shared" si="3"/>
        <v>JASKÓLSKIKONRAD1980</v>
      </c>
      <c r="R14" s="9" t="str">
        <f t="shared" si="4"/>
        <v>JASKÓLSKI</v>
      </c>
      <c r="S14" s="9" t="str">
        <f t="shared" si="4"/>
        <v>KONRAD</v>
      </c>
      <c r="T14" s="9">
        <f t="shared" si="5"/>
        <v>0</v>
      </c>
      <c r="U14" s="9">
        <f t="shared" si="6"/>
        <v>1980</v>
      </c>
      <c r="V14" s="9">
        <f t="shared" si="8"/>
        <v>36.372830565613683</v>
      </c>
      <c r="W14" s="9"/>
      <c r="X14" s="9">
        <f t="shared" si="7"/>
        <v>0.99987514046697556</v>
      </c>
      <c r="Y14" s="9">
        <v>1</v>
      </c>
      <c r="Z14" s="9">
        <v>1</v>
      </c>
      <c r="AA14" s="9">
        <v>1</v>
      </c>
    </row>
    <row r="15" spans="1:27" ht="18">
      <c r="A15" s="436">
        <v>13</v>
      </c>
      <c r="B15" s="439">
        <v>5</v>
      </c>
      <c r="C15" s="434" t="s">
        <v>1361</v>
      </c>
      <c r="D15" s="434" t="s">
        <v>1037</v>
      </c>
      <c r="E15" s="438">
        <v>1967</v>
      </c>
      <c r="F15" s="434" t="s">
        <v>1360</v>
      </c>
      <c r="G15" s="437">
        <v>0.29166666666666702</v>
      </c>
      <c r="H15" s="437">
        <v>0.77025462962962965</v>
      </c>
      <c r="I15" s="435">
        <f t="shared" si="0"/>
        <v>0.47858796296296263</v>
      </c>
      <c r="J15" s="436">
        <v>20</v>
      </c>
      <c r="K15" s="435">
        <f t="shared" si="1"/>
        <v>0</v>
      </c>
      <c r="L15" s="435">
        <v>0</v>
      </c>
      <c r="M15" s="435">
        <f t="shared" si="2"/>
        <v>0.47858796296296263</v>
      </c>
      <c r="N15" s="434" t="s">
        <v>1343</v>
      </c>
      <c r="P15" s="18">
        <f>VLOOKUP(Q15,id!$A:$C,3,0)</f>
        <v>139</v>
      </c>
      <c r="Q15" s="18" t="str">
        <f t="shared" si="3"/>
        <v>JANKOWSKITOMASZ1967</v>
      </c>
      <c r="R15" s="9" t="str">
        <f t="shared" si="4"/>
        <v>JANKOWSKI</v>
      </c>
      <c r="S15" s="9" t="str">
        <f t="shared" si="4"/>
        <v>TOMASZ</v>
      </c>
      <c r="T15" s="9" t="str">
        <f t="shared" si="5"/>
        <v>GR3MIASTO</v>
      </c>
      <c r="U15" s="9">
        <f t="shared" si="6"/>
        <v>1967</v>
      </c>
      <c r="V15" s="9">
        <f t="shared" si="8"/>
        <v>35.224909310761788</v>
      </c>
      <c r="W15" s="9"/>
      <c r="X15" s="9">
        <f t="shared" si="7"/>
        <v>0.96844014510278109</v>
      </c>
      <c r="Y15" s="9">
        <v>1</v>
      </c>
      <c r="Z15" s="9">
        <v>1</v>
      </c>
      <c r="AA15" s="9">
        <v>1</v>
      </c>
    </row>
    <row r="16" spans="1:27" ht="18">
      <c r="A16" s="436">
        <v>17</v>
      </c>
      <c r="B16" s="439">
        <v>8</v>
      </c>
      <c r="C16" s="434" t="s">
        <v>1356</v>
      </c>
      <c r="D16" s="434" t="s">
        <v>1037</v>
      </c>
      <c r="E16" s="438">
        <v>1975</v>
      </c>
      <c r="F16" s="434"/>
      <c r="G16" s="437">
        <v>0.29166666666666702</v>
      </c>
      <c r="H16" s="437">
        <v>0.78909722222222223</v>
      </c>
      <c r="I16" s="435">
        <f t="shared" si="0"/>
        <v>0.49743055555555521</v>
      </c>
      <c r="J16" s="436">
        <v>19</v>
      </c>
      <c r="K16" s="435">
        <f t="shared" si="1"/>
        <v>6.25E-2</v>
      </c>
      <c r="L16" s="435">
        <v>0</v>
      </c>
      <c r="M16" s="435">
        <f t="shared" si="2"/>
        <v>0.55993055555555515</v>
      </c>
      <c r="N16" s="434" t="s">
        <v>1343</v>
      </c>
      <c r="P16" s="18">
        <f>VLOOKUP(Q16,id!$A:$C,3,0)</f>
        <v>413</v>
      </c>
      <c r="Q16" s="18" t="str">
        <f t="shared" si="3"/>
        <v>LIPIŃSKITOMASZ1975</v>
      </c>
      <c r="R16" s="9" t="str">
        <f t="shared" si="4"/>
        <v>LIPIŃSKI</v>
      </c>
      <c r="S16" s="9" t="str">
        <f t="shared" si="4"/>
        <v>TOMASZ</v>
      </c>
      <c r="T16" s="9">
        <f t="shared" si="5"/>
        <v>0</v>
      </c>
      <c r="U16" s="9">
        <f t="shared" si="6"/>
        <v>1975</v>
      </c>
      <c r="V16" s="9">
        <f t="shared" ref="V16:V29" si="9">V15*IF(Z16&lt;1,Z16,IF(AA16&lt;1,AA16,IF(Y16&lt;1,Y16,IF(X16&lt;1,X16,1))))</f>
        <v>30.10769357972632</v>
      </c>
      <c r="W16" s="9"/>
      <c r="X16" s="9">
        <f t="shared" ref="X16:X29" si="10">M15/M16</f>
        <v>0.85472735540948364</v>
      </c>
      <c r="Y16" s="9">
        <v>1</v>
      </c>
      <c r="Z16" s="9">
        <v>1</v>
      </c>
      <c r="AA16" s="9">
        <v>1</v>
      </c>
    </row>
    <row r="17" spans="1:27" s="444" customFormat="1" ht="21" customHeight="1">
      <c r="A17" s="436">
        <v>18</v>
      </c>
      <c r="B17" s="439">
        <v>30</v>
      </c>
      <c r="C17" s="434" t="s">
        <v>586</v>
      </c>
      <c r="D17" s="434" t="s">
        <v>585</v>
      </c>
      <c r="E17" s="438">
        <v>1973</v>
      </c>
      <c r="F17" s="434"/>
      <c r="G17" s="437">
        <v>0.29166666666666669</v>
      </c>
      <c r="H17" s="437">
        <v>0.66967592592592595</v>
      </c>
      <c r="I17" s="435">
        <f t="shared" si="0"/>
        <v>0.37800925925925927</v>
      </c>
      <c r="J17" s="436">
        <v>17</v>
      </c>
      <c r="K17" s="435">
        <f t="shared" si="1"/>
        <v>0.1875</v>
      </c>
      <c r="L17" s="435">
        <v>0</v>
      </c>
      <c r="M17" s="435">
        <f t="shared" si="2"/>
        <v>0.56550925925925921</v>
      </c>
      <c r="N17" s="434"/>
      <c r="O17" s="430"/>
      <c r="P17" s="18">
        <f>VLOOKUP(Q17,id!$A:$C,3,0)</f>
        <v>140</v>
      </c>
      <c r="Q17" s="18" t="str">
        <f t="shared" si="3"/>
        <v>CIESIELSKIWITOLD1973</v>
      </c>
      <c r="R17" s="9" t="str">
        <f t="shared" ref="R17:S29" si="11">C17</f>
        <v>CIESIELSKI</v>
      </c>
      <c r="S17" s="9" t="str">
        <f t="shared" si="11"/>
        <v>WITOLD</v>
      </c>
      <c r="T17" s="9">
        <f t="shared" si="5"/>
        <v>0</v>
      </c>
      <c r="U17" s="9">
        <f t="shared" si="6"/>
        <v>1973</v>
      </c>
      <c r="V17" s="9">
        <f t="shared" si="9"/>
        <v>29.810683585755196</v>
      </c>
      <c r="W17" s="9"/>
      <c r="X17" s="9">
        <f t="shared" si="10"/>
        <v>0.9901350798198929</v>
      </c>
      <c r="Y17" s="9">
        <v>1</v>
      </c>
      <c r="Z17" s="9">
        <v>1</v>
      </c>
      <c r="AA17" s="9">
        <v>1</v>
      </c>
    </row>
    <row r="18" spans="1:27" ht="18">
      <c r="A18" s="436">
        <v>19</v>
      </c>
      <c r="B18" s="439">
        <v>11</v>
      </c>
      <c r="C18" s="434" t="s">
        <v>1046</v>
      </c>
      <c r="D18" s="434" t="s">
        <v>1047</v>
      </c>
      <c r="E18" s="438">
        <v>1978</v>
      </c>
      <c r="F18" s="434" t="s">
        <v>189</v>
      </c>
      <c r="G18" s="437">
        <v>0.29166666666666702</v>
      </c>
      <c r="H18" s="437">
        <v>0.83476851851851841</v>
      </c>
      <c r="I18" s="435">
        <f t="shared" si="0"/>
        <v>0.54310185185185134</v>
      </c>
      <c r="J18" s="436">
        <v>19</v>
      </c>
      <c r="K18" s="435">
        <f t="shared" si="1"/>
        <v>6.25E-2</v>
      </c>
      <c r="L18" s="435">
        <f>(H18-$H$64)*2</f>
        <v>2.8703703703700789E-3</v>
      </c>
      <c r="M18" s="435">
        <f t="shared" si="2"/>
        <v>0.60847222222222141</v>
      </c>
      <c r="N18" s="434" t="s">
        <v>1343</v>
      </c>
      <c r="P18" s="18">
        <f>VLOOKUP(Q18,id!$A:$C,3,0)</f>
        <v>28</v>
      </c>
      <c r="Q18" s="18" t="str">
        <f t="shared" si="3"/>
        <v>SADOWSKIMAREK1978</v>
      </c>
      <c r="R18" s="9" t="str">
        <f t="shared" si="11"/>
        <v>SADOWSKI</v>
      </c>
      <c r="S18" s="9" t="str">
        <f t="shared" si="11"/>
        <v>MAREK</v>
      </c>
      <c r="T18" s="9" t="str">
        <f t="shared" si="5"/>
        <v>GR3miasto</v>
      </c>
      <c r="U18" s="9">
        <f t="shared" si="6"/>
        <v>1978</v>
      </c>
      <c r="V18" s="9">
        <f t="shared" si="9"/>
        <v>27.705812980293704</v>
      </c>
      <c r="W18" s="9"/>
      <c r="X18" s="9">
        <f t="shared" si="10"/>
        <v>0.92939207182530736</v>
      </c>
      <c r="Y18" s="9">
        <v>1</v>
      </c>
      <c r="Z18" s="9">
        <v>1</v>
      </c>
      <c r="AA18" s="9">
        <v>1</v>
      </c>
    </row>
    <row r="19" spans="1:27" ht="18">
      <c r="A19" s="436">
        <v>20</v>
      </c>
      <c r="B19" s="439">
        <v>10</v>
      </c>
      <c r="C19" s="434" t="s">
        <v>1084</v>
      </c>
      <c r="D19" s="434" t="s">
        <v>1083</v>
      </c>
      <c r="E19" s="438">
        <v>1958</v>
      </c>
      <c r="F19" s="434" t="s">
        <v>181</v>
      </c>
      <c r="G19" s="437">
        <v>0.29166666666666702</v>
      </c>
      <c r="H19" s="437">
        <v>0.8666666666666667</v>
      </c>
      <c r="I19" s="435">
        <f t="shared" si="0"/>
        <v>0.57499999999999973</v>
      </c>
      <c r="J19" s="436">
        <v>20</v>
      </c>
      <c r="K19" s="435">
        <f t="shared" si="1"/>
        <v>0</v>
      </c>
      <c r="L19" s="435">
        <f>(H19-$H$64)*2</f>
        <v>6.6666666666666652E-2</v>
      </c>
      <c r="M19" s="435">
        <f t="shared" si="2"/>
        <v>0.64166666666666639</v>
      </c>
      <c r="N19" s="434" t="s">
        <v>1343</v>
      </c>
      <c r="P19" s="18">
        <f>VLOOKUP(Q19,id!$A:$C,3,0)</f>
        <v>15</v>
      </c>
      <c r="Q19" s="18" t="str">
        <f t="shared" si="3"/>
        <v>ORŁOWSKILESZEK1958</v>
      </c>
      <c r="R19" s="9" t="str">
        <f t="shared" si="11"/>
        <v>ORŁOWSKI</v>
      </c>
      <c r="S19" s="9" t="str">
        <f t="shared" si="11"/>
        <v>LESZEK</v>
      </c>
      <c r="T19" s="9" t="str">
        <f t="shared" si="5"/>
        <v>Troll Team</v>
      </c>
      <c r="U19" s="9">
        <f t="shared" si="6"/>
        <v>1958</v>
      </c>
      <c r="V19" s="9">
        <f t="shared" si="9"/>
        <v>26.272546897546885</v>
      </c>
      <c r="W19" s="9"/>
      <c r="X19" s="9">
        <f t="shared" si="10"/>
        <v>0.94826839826839737</v>
      </c>
      <c r="Y19" s="9">
        <v>1</v>
      </c>
      <c r="Z19" s="9">
        <v>1</v>
      </c>
      <c r="AA19" s="9">
        <v>1</v>
      </c>
    </row>
    <row r="20" spans="1:27" ht="18">
      <c r="A20" s="436">
        <v>20</v>
      </c>
      <c r="B20" s="439">
        <v>23</v>
      </c>
      <c r="C20" s="434" t="s">
        <v>1082</v>
      </c>
      <c r="D20" s="434" t="s">
        <v>1083</v>
      </c>
      <c r="E20" s="438">
        <v>1958</v>
      </c>
      <c r="F20" s="434" t="s">
        <v>181</v>
      </c>
      <c r="G20" s="437">
        <v>0.29166666666666702</v>
      </c>
      <c r="H20" s="437">
        <v>0.8666666666666667</v>
      </c>
      <c r="I20" s="435">
        <f t="shared" si="0"/>
        <v>0.57499999999999973</v>
      </c>
      <c r="J20" s="436">
        <v>20</v>
      </c>
      <c r="K20" s="435">
        <f t="shared" si="1"/>
        <v>0</v>
      </c>
      <c r="L20" s="435">
        <f>(H20-$H$64)*2</f>
        <v>6.6666666666666652E-2</v>
      </c>
      <c r="M20" s="435">
        <f t="shared" si="2"/>
        <v>0.64166666666666639</v>
      </c>
      <c r="N20" s="434" t="s">
        <v>1343</v>
      </c>
      <c r="P20" s="18">
        <f>VLOOKUP(Q20,id!$A:$C,3,0)</f>
        <v>16</v>
      </c>
      <c r="Q20" s="18" t="str">
        <f t="shared" si="3"/>
        <v>PAPISLESZEK1958</v>
      </c>
      <c r="R20" s="9" t="str">
        <f t="shared" si="11"/>
        <v>PAPIS</v>
      </c>
      <c r="S20" s="9" t="str">
        <f t="shared" si="11"/>
        <v>LESZEK</v>
      </c>
      <c r="T20" s="9" t="str">
        <f t="shared" si="5"/>
        <v>Troll Team</v>
      </c>
      <c r="U20" s="9">
        <f t="shared" si="6"/>
        <v>1958</v>
      </c>
      <c r="V20" s="9">
        <f t="shared" si="9"/>
        <v>26.272546897546885</v>
      </c>
      <c r="W20" s="9"/>
      <c r="X20" s="9">
        <f t="shared" si="10"/>
        <v>1</v>
      </c>
      <c r="Y20" s="9">
        <v>1</v>
      </c>
      <c r="Z20" s="9">
        <v>1</v>
      </c>
      <c r="AA20" s="9">
        <v>1</v>
      </c>
    </row>
    <row r="21" spans="1:27" ht="21" customHeight="1">
      <c r="A21" s="436">
        <v>22</v>
      </c>
      <c r="B21" s="439">
        <v>17</v>
      </c>
      <c r="C21" s="434" t="s">
        <v>1355</v>
      </c>
      <c r="D21" s="434" t="s">
        <v>1044</v>
      </c>
      <c r="E21" s="443">
        <v>1979</v>
      </c>
      <c r="F21" s="434"/>
      <c r="G21" s="437">
        <v>0.29166666666666702</v>
      </c>
      <c r="H21" s="437">
        <v>0.73333333333333339</v>
      </c>
      <c r="I21" s="435">
        <f t="shared" si="0"/>
        <v>0.44166666666666637</v>
      </c>
      <c r="J21" s="436">
        <v>15</v>
      </c>
      <c r="K21" s="435">
        <f t="shared" si="1"/>
        <v>0.3125</v>
      </c>
      <c r="L21" s="435">
        <v>0</v>
      </c>
      <c r="M21" s="435">
        <f t="shared" si="2"/>
        <v>0.75416666666666643</v>
      </c>
      <c r="N21" s="434" t="s">
        <v>1343</v>
      </c>
      <c r="P21" s="18">
        <f>VLOOKUP(Q21,id!$A:$C,3,0)</f>
        <v>467</v>
      </c>
      <c r="Q21" s="18" t="str">
        <f t="shared" si="3"/>
        <v>WĄCHNICKIMARCIN1979</v>
      </c>
      <c r="R21" s="9" t="str">
        <f t="shared" si="11"/>
        <v>WĄCHNICKI</v>
      </c>
      <c r="S21" s="9" t="str">
        <f t="shared" si="11"/>
        <v>MARCIN</v>
      </c>
      <c r="T21" s="9">
        <f t="shared" si="5"/>
        <v>0</v>
      </c>
      <c r="U21" s="9">
        <f t="shared" si="6"/>
        <v>1979</v>
      </c>
      <c r="V21" s="9">
        <f t="shared" si="9"/>
        <v>22.35343769183547</v>
      </c>
      <c r="W21" s="9"/>
      <c r="X21" s="9">
        <f t="shared" si="10"/>
        <v>0.85082872928176789</v>
      </c>
      <c r="Y21" s="9">
        <v>1</v>
      </c>
      <c r="Z21" s="9">
        <v>1</v>
      </c>
      <c r="AA21" s="9">
        <v>1</v>
      </c>
    </row>
    <row r="22" spans="1:27" ht="18">
      <c r="A22" s="436">
        <v>23</v>
      </c>
      <c r="B22" s="439">
        <v>29</v>
      </c>
      <c r="C22" s="434" t="s">
        <v>1354</v>
      </c>
      <c r="D22" s="442" t="s">
        <v>1075</v>
      </c>
      <c r="E22" s="441">
        <v>1986</v>
      </c>
      <c r="F22" s="436"/>
      <c r="G22" s="437">
        <v>0.29166666666666702</v>
      </c>
      <c r="H22" s="437">
        <v>0.82903935185185185</v>
      </c>
      <c r="I22" s="435">
        <f t="shared" si="0"/>
        <v>0.53737268518518477</v>
      </c>
      <c r="J22" s="436">
        <v>16</v>
      </c>
      <c r="K22" s="435">
        <f t="shared" si="1"/>
        <v>0.25</v>
      </c>
      <c r="L22" s="435">
        <v>0</v>
      </c>
      <c r="M22" s="435">
        <f t="shared" si="2"/>
        <v>0.78737268518518477</v>
      </c>
      <c r="N22" s="434"/>
      <c r="P22" s="18">
        <f>VLOOKUP(Q22,id!$A:$C,3,0)</f>
        <v>450</v>
      </c>
      <c r="Q22" s="18" t="str">
        <f t="shared" si="3"/>
        <v>JACAKANDRZEJ1986</v>
      </c>
      <c r="R22" s="9" t="str">
        <f t="shared" si="11"/>
        <v>JACAK</v>
      </c>
      <c r="S22" s="9" t="str">
        <f t="shared" si="11"/>
        <v>ANDRZEJ</v>
      </c>
      <c r="T22" s="9">
        <f t="shared" si="5"/>
        <v>0</v>
      </c>
      <c r="U22" s="9">
        <f t="shared" si="6"/>
        <v>1986</v>
      </c>
      <c r="V22" s="9">
        <f t="shared" si="9"/>
        <v>21.410721898014078</v>
      </c>
      <c r="W22" s="9"/>
      <c r="X22" s="9">
        <f t="shared" si="10"/>
        <v>0.95782680915491947</v>
      </c>
      <c r="Y22" s="9">
        <v>1</v>
      </c>
      <c r="Z22" s="9">
        <v>1</v>
      </c>
      <c r="AA22" s="9">
        <v>1</v>
      </c>
    </row>
    <row r="23" spans="1:27" ht="21" customHeight="1">
      <c r="A23" s="436">
        <v>24</v>
      </c>
      <c r="B23" s="439">
        <v>28</v>
      </c>
      <c r="C23" s="434" t="s">
        <v>1389</v>
      </c>
      <c r="D23" s="434" t="s">
        <v>1353</v>
      </c>
      <c r="E23" s="440">
        <v>1965</v>
      </c>
      <c r="F23" s="436"/>
      <c r="G23" s="437">
        <v>0.29166666666666702</v>
      </c>
      <c r="H23" s="437">
        <v>0.57923611111111117</v>
      </c>
      <c r="I23" s="435">
        <f t="shared" si="0"/>
        <v>0.28756944444444416</v>
      </c>
      <c r="J23" s="436">
        <v>12</v>
      </c>
      <c r="K23" s="435">
        <f t="shared" si="1"/>
        <v>0.5</v>
      </c>
      <c r="L23" s="435">
        <v>0</v>
      </c>
      <c r="M23" s="435">
        <f t="shared" si="2"/>
        <v>0.7875694444444441</v>
      </c>
      <c r="N23" s="434"/>
      <c r="P23" s="18">
        <f>VLOOKUP(Q23,id!$A:$C,3,0)</f>
        <v>468</v>
      </c>
      <c r="Q23" s="18" t="str">
        <f t="shared" si="3"/>
        <v>BILORHENRYK1965</v>
      </c>
      <c r="R23" s="9" t="str">
        <f t="shared" si="11"/>
        <v>BILOR</v>
      </c>
      <c r="S23" s="9" t="str">
        <f t="shared" si="11"/>
        <v>HENRYK</v>
      </c>
      <c r="T23" s="9">
        <f t="shared" si="5"/>
        <v>0</v>
      </c>
      <c r="U23" s="9">
        <f t="shared" si="6"/>
        <v>1965</v>
      </c>
      <c r="V23" s="9">
        <f t="shared" si="9"/>
        <v>21.405372836022682</v>
      </c>
      <c r="W23" s="9"/>
      <c r="X23" s="9">
        <f t="shared" si="10"/>
        <v>0.99975016900332114</v>
      </c>
      <c r="Y23" s="9">
        <v>1</v>
      </c>
      <c r="Z23" s="9">
        <v>1</v>
      </c>
      <c r="AA23" s="9">
        <v>1</v>
      </c>
    </row>
    <row r="24" spans="1:27" ht="18">
      <c r="A24" s="436">
        <v>25</v>
      </c>
      <c r="B24" s="439">
        <v>7</v>
      </c>
      <c r="C24" s="434" t="s">
        <v>1352</v>
      </c>
      <c r="D24" s="434" t="s">
        <v>1351</v>
      </c>
      <c r="E24" s="438">
        <v>1988</v>
      </c>
      <c r="F24" s="434"/>
      <c r="G24" s="437">
        <v>0.29166666666666702</v>
      </c>
      <c r="H24" s="437">
        <v>0.82988425925925924</v>
      </c>
      <c r="I24" s="435">
        <f t="shared" si="0"/>
        <v>0.53821759259259228</v>
      </c>
      <c r="J24" s="436">
        <v>16</v>
      </c>
      <c r="K24" s="435">
        <f t="shared" si="1"/>
        <v>0.25</v>
      </c>
      <c r="L24" s="435">
        <v>0</v>
      </c>
      <c r="M24" s="435">
        <f t="shared" si="2"/>
        <v>0.78821759259259228</v>
      </c>
      <c r="N24" s="434" t="s">
        <v>1343</v>
      </c>
      <c r="P24" s="18">
        <f>VLOOKUP(Q24,id!$A:$C,3,0)</f>
        <v>414</v>
      </c>
      <c r="Q24" s="18" t="str">
        <f t="shared" si="3"/>
        <v>LANCDAMIAN1988</v>
      </c>
      <c r="R24" s="9" t="str">
        <f t="shared" si="11"/>
        <v>LANC</v>
      </c>
      <c r="S24" s="9" t="str">
        <f t="shared" si="11"/>
        <v>DAMIAN</v>
      </c>
      <c r="T24" s="9">
        <f t="shared" si="5"/>
        <v>0</v>
      </c>
      <c r="U24" s="9">
        <f t="shared" si="6"/>
        <v>1988</v>
      </c>
      <c r="V24" s="9">
        <f t="shared" si="9"/>
        <v>21.387771284250086</v>
      </c>
      <c r="W24" s="9"/>
      <c r="X24" s="9">
        <f t="shared" si="10"/>
        <v>0.99917770403218698</v>
      </c>
      <c r="Y24" s="9">
        <v>1</v>
      </c>
      <c r="Z24" s="9">
        <v>1</v>
      </c>
      <c r="AA24" s="9">
        <v>1</v>
      </c>
    </row>
    <row r="25" spans="1:27" ht="18">
      <c r="A25" s="436">
        <v>26</v>
      </c>
      <c r="B25" s="439">
        <v>3</v>
      </c>
      <c r="C25" s="434" t="s">
        <v>1350</v>
      </c>
      <c r="D25" s="434" t="s">
        <v>1072</v>
      </c>
      <c r="E25" s="438">
        <v>1991</v>
      </c>
      <c r="F25" s="434"/>
      <c r="G25" s="437">
        <v>0.29166666666666669</v>
      </c>
      <c r="H25" s="437">
        <v>0.83202546296296298</v>
      </c>
      <c r="I25" s="435">
        <f t="shared" si="0"/>
        <v>0.54035879629629635</v>
      </c>
      <c r="J25" s="436">
        <v>16</v>
      </c>
      <c r="K25" s="435">
        <f t="shared" si="1"/>
        <v>0.25</v>
      </c>
      <c r="L25" s="435">
        <v>0</v>
      </c>
      <c r="M25" s="435">
        <f t="shared" si="2"/>
        <v>0.79035879629629635</v>
      </c>
      <c r="N25" s="434" t="s">
        <v>1343</v>
      </c>
      <c r="P25" s="18">
        <f>VLOOKUP(Q25,id!$A:$C,3,0)</f>
        <v>166</v>
      </c>
      <c r="Q25" s="18" t="str">
        <f t="shared" si="3"/>
        <v>BUCZEKRAFAŁ1991</v>
      </c>
      <c r="R25" s="9" t="str">
        <f t="shared" si="11"/>
        <v>BUCZEK</v>
      </c>
      <c r="S25" s="9" t="str">
        <f t="shared" si="11"/>
        <v>RAFAŁ</v>
      </c>
      <c r="T25" s="9">
        <f t="shared" si="5"/>
        <v>0</v>
      </c>
      <c r="U25" s="9">
        <f t="shared" si="6"/>
        <v>1991</v>
      </c>
      <c r="V25" s="9">
        <f t="shared" si="9"/>
        <v>21.329828517873075</v>
      </c>
      <c r="W25" s="9"/>
      <c r="X25" s="9">
        <f t="shared" si="10"/>
        <v>0.99729084598825501</v>
      </c>
      <c r="Y25" s="9">
        <v>1</v>
      </c>
      <c r="Z25" s="9">
        <v>1</v>
      </c>
      <c r="AA25" s="9">
        <v>1</v>
      </c>
    </row>
    <row r="26" spans="1:27" ht="18">
      <c r="A26" s="436">
        <v>27</v>
      </c>
      <c r="B26" s="439">
        <v>14</v>
      </c>
      <c r="C26" s="434" t="s">
        <v>1074</v>
      </c>
      <c r="D26" s="434" t="s">
        <v>1075</v>
      </c>
      <c r="E26" s="438">
        <v>1965</v>
      </c>
      <c r="F26" s="434"/>
      <c r="G26" s="437">
        <v>0.29166666666666702</v>
      </c>
      <c r="H26" s="437">
        <v>0.77361111111111114</v>
      </c>
      <c r="I26" s="435">
        <f t="shared" si="0"/>
        <v>0.48194444444444412</v>
      </c>
      <c r="J26" s="436">
        <v>15</v>
      </c>
      <c r="K26" s="435">
        <f t="shared" si="1"/>
        <v>0.3125</v>
      </c>
      <c r="L26" s="435">
        <v>0</v>
      </c>
      <c r="M26" s="435">
        <f t="shared" si="2"/>
        <v>0.79444444444444406</v>
      </c>
      <c r="N26" s="434" t="s">
        <v>1343</v>
      </c>
      <c r="P26" s="18">
        <f>VLOOKUP(Q26,id!$A:$C,3,0)</f>
        <v>37</v>
      </c>
      <c r="Q26" s="18" t="str">
        <f t="shared" si="3"/>
        <v>SMEJDAANDRZEJ1965</v>
      </c>
      <c r="R26" s="9" t="str">
        <f t="shared" si="11"/>
        <v>SMEJDA</v>
      </c>
      <c r="S26" s="9" t="str">
        <f t="shared" si="11"/>
        <v>ANDRZEJ</v>
      </c>
      <c r="T26" s="9">
        <f t="shared" si="5"/>
        <v>0</v>
      </c>
      <c r="U26" s="9">
        <f t="shared" si="6"/>
        <v>1965</v>
      </c>
      <c r="V26" s="9">
        <f t="shared" si="9"/>
        <v>21.220134032634025</v>
      </c>
      <c r="W26" s="9"/>
      <c r="X26" s="9">
        <f t="shared" si="10"/>
        <v>0.9948572261072266</v>
      </c>
      <c r="Y26" s="9">
        <v>1</v>
      </c>
      <c r="Z26" s="9">
        <v>1</v>
      </c>
      <c r="AA26" s="9">
        <v>1</v>
      </c>
    </row>
    <row r="27" spans="1:27" ht="21" customHeight="1">
      <c r="A27" s="436">
        <v>28</v>
      </c>
      <c r="B27" s="439">
        <v>4</v>
      </c>
      <c r="C27" s="434" t="s">
        <v>1349</v>
      </c>
      <c r="D27" s="434" t="s">
        <v>1037</v>
      </c>
      <c r="E27" s="438">
        <v>1979</v>
      </c>
      <c r="F27" s="434"/>
      <c r="G27" s="437">
        <v>0.29166666666666702</v>
      </c>
      <c r="H27" s="437">
        <v>0.72222222222222221</v>
      </c>
      <c r="I27" s="435">
        <f t="shared" si="0"/>
        <v>0.43055555555555519</v>
      </c>
      <c r="J27" s="436">
        <v>13</v>
      </c>
      <c r="K27" s="435">
        <f t="shared" si="1"/>
        <v>0.4375</v>
      </c>
      <c r="L27" s="435">
        <v>0</v>
      </c>
      <c r="M27" s="435">
        <f t="shared" si="2"/>
        <v>0.86805555555555514</v>
      </c>
      <c r="N27" s="434" t="s">
        <v>1343</v>
      </c>
      <c r="P27" s="18">
        <f>VLOOKUP(Q27,id!$A:$C,3,0)</f>
        <v>469</v>
      </c>
      <c r="Q27" s="18" t="str">
        <f t="shared" si="3"/>
        <v>FURMANTOMASZ1979</v>
      </c>
      <c r="R27" s="9" t="str">
        <f t="shared" si="11"/>
        <v>FURMAN</v>
      </c>
      <c r="S27" s="9" t="str">
        <f t="shared" si="11"/>
        <v>TOMASZ</v>
      </c>
      <c r="T27" s="9">
        <f t="shared" si="5"/>
        <v>0</v>
      </c>
      <c r="U27" s="9">
        <f t="shared" si="6"/>
        <v>1979</v>
      </c>
      <c r="V27" s="9">
        <f t="shared" si="9"/>
        <v>19.420666666666659</v>
      </c>
      <c r="W27" s="9"/>
      <c r="X27" s="9">
        <f t="shared" si="10"/>
        <v>0.91520000000000001</v>
      </c>
      <c r="Y27" s="9">
        <v>1</v>
      </c>
      <c r="Z27" s="9">
        <v>1</v>
      </c>
      <c r="AA27" s="9">
        <v>1</v>
      </c>
    </row>
    <row r="28" spans="1:27" ht="18">
      <c r="A28" s="436">
        <v>29</v>
      </c>
      <c r="B28" s="439">
        <v>1</v>
      </c>
      <c r="C28" s="434" t="s">
        <v>1348</v>
      </c>
      <c r="D28" s="434" t="s">
        <v>1047</v>
      </c>
      <c r="E28" s="438">
        <v>1955</v>
      </c>
      <c r="F28" s="434"/>
      <c r="G28" s="437">
        <v>0.29166666666666669</v>
      </c>
      <c r="H28" s="437">
        <v>0.82905092592592589</v>
      </c>
      <c r="I28" s="435">
        <f t="shared" si="0"/>
        <v>0.53738425925925926</v>
      </c>
      <c r="J28" s="436">
        <v>13</v>
      </c>
      <c r="K28" s="435">
        <f t="shared" si="1"/>
        <v>0.4375</v>
      </c>
      <c r="L28" s="435">
        <v>0</v>
      </c>
      <c r="M28" s="435">
        <f t="shared" si="2"/>
        <v>0.97488425925925926</v>
      </c>
      <c r="N28" s="434" t="s">
        <v>1343</v>
      </c>
      <c r="P28" s="18">
        <f>VLOOKUP(Q28,id!$A:$C,3,0)</f>
        <v>284</v>
      </c>
      <c r="Q28" s="18" t="str">
        <f t="shared" si="3"/>
        <v>BENASIEWICZMAREK1955</v>
      </c>
      <c r="R28" s="9" t="str">
        <f t="shared" si="11"/>
        <v>BENASIEWICZ</v>
      </c>
      <c r="S28" s="9" t="str">
        <f t="shared" si="11"/>
        <v>MAREK</v>
      </c>
      <c r="T28" s="9">
        <f t="shared" si="5"/>
        <v>0</v>
      </c>
      <c r="U28" s="9">
        <f t="shared" si="6"/>
        <v>1955</v>
      </c>
      <c r="V28" s="9">
        <f t="shared" si="9"/>
        <v>17.292532351893609</v>
      </c>
      <c r="W28" s="9"/>
      <c r="X28" s="9">
        <f t="shared" si="10"/>
        <v>0.89041909058530178</v>
      </c>
      <c r="Y28" s="9">
        <v>1</v>
      </c>
      <c r="Z28" s="9">
        <v>1</v>
      </c>
      <c r="AA28" s="9">
        <v>1</v>
      </c>
    </row>
    <row r="29" spans="1:27" ht="18">
      <c r="A29" s="436">
        <v>30</v>
      </c>
      <c r="B29" s="439">
        <v>13</v>
      </c>
      <c r="C29" s="434" t="s">
        <v>1347</v>
      </c>
      <c r="D29" s="434" t="s">
        <v>1037</v>
      </c>
      <c r="E29" s="438">
        <v>1978</v>
      </c>
      <c r="F29" s="434" t="s">
        <v>1346</v>
      </c>
      <c r="G29" s="437">
        <v>0.29166666666666702</v>
      </c>
      <c r="H29" s="437">
        <v>0.82906250000000004</v>
      </c>
      <c r="I29" s="435">
        <f t="shared" si="0"/>
        <v>0.53739583333333307</v>
      </c>
      <c r="J29" s="436">
        <v>13</v>
      </c>
      <c r="K29" s="435">
        <f t="shared" si="1"/>
        <v>0.4375</v>
      </c>
      <c r="L29" s="435">
        <v>0</v>
      </c>
      <c r="M29" s="435">
        <f t="shared" si="2"/>
        <v>0.97489583333333307</v>
      </c>
      <c r="N29" s="434" t="s">
        <v>1343</v>
      </c>
      <c r="P29" s="18">
        <f>VLOOKUP(Q29,id!$A:$C,3,0)</f>
        <v>248</v>
      </c>
      <c r="Q29" s="18" t="str">
        <f t="shared" si="3"/>
        <v>SITEKTOMASZ1978</v>
      </c>
      <c r="R29" s="9" t="str">
        <f t="shared" si="11"/>
        <v>SITEK</v>
      </c>
      <c r="S29" s="9" t="str">
        <f t="shared" si="11"/>
        <v>TOMASZ</v>
      </c>
      <c r="T29" s="9" t="str">
        <f t="shared" si="5"/>
        <v>Archeo Storage</v>
      </c>
      <c r="U29" s="9">
        <f t="shared" si="6"/>
        <v>1978</v>
      </c>
      <c r="V29" s="9">
        <f t="shared" si="9"/>
        <v>17.292327052985232</v>
      </c>
      <c r="W29" s="9"/>
      <c r="X29" s="9">
        <f t="shared" si="10"/>
        <v>0.9999881278864079</v>
      </c>
      <c r="Y29" s="9">
        <v>1</v>
      </c>
      <c r="Z29" s="9">
        <v>1</v>
      </c>
      <c r="AA29" s="9">
        <v>1</v>
      </c>
    </row>
    <row r="30" spans="1:27" ht="18"/>
    <row r="62" spans="1:27" s="431" customFormat="1" ht="20.25" customHeight="1">
      <c r="A62" s="430"/>
      <c r="B62" s="432"/>
      <c r="C62" s="430"/>
      <c r="D62" s="430"/>
      <c r="E62" s="432"/>
      <c r="F62" s="430"/>
      <c r="G62" s="430"/>
      <c r="H62" s="430"/>
      <c r="J62" s="430"/>
      <c r="K62" s="430"/>
      <c r="M62" s="430"/>
      <c r="N62" s="430"/>
      <c r="O62" s="430"/>
      <c r="P62" s="430"/>
      <c r="Q62" s="430"/>
      <c r="R62" s="430"/>
      <c r="S62" s="430"/>
      <c r="T62" s="430"/>
      <c r="U62" s="430"/>
      <c r="V62" s="430"/>
      <c r="W62" s="430"/>
      <c r="X62" s="430"/>
      <c r="Y62" s="430"/>
      <c r="Z62" s="430"/>
      <c r="AA62" s="430"/>
    </row>
    <row r="63" spans="1:27" s="431" customFormat="1" ht="21" hidden="1" customHeight="1">
      <c r="A63" s="430"/>
      <c r="B63" s="432"/>
      <c r="C63" s="430"/>
      <c r="D63" s="430"/>
      <c r="E63" s="432"/>
      <c r="F63" s="430"/>
      <c r="G63" s="430"/>
      <c r="H63" s="433">
        <v>6.25E-2</v>
      </c>
      <c r="J63" s="430"/>
      <c r="K63" s="430"/>
      <c r="M63" s="430"/>
      <c r="N63" s="430"/>
      <c r="O63" s="430"/>
      <c r="P63" s="430"/>
      <c r="Q63" s="430"/>
      <c r="R63" s="430"/>
      <c r="S63" s="430"/>
      <c r="T63" s="430"/>
      <c r="U63" s="430"/>
      <c r="V63" s="430"/>
      <c r="W63" s="430"/>
      <c r="X63" s="430"/>
      <c r="Y63" s="430"/>
      <c r="Z63" s="430"/>
      <c r="AA63" s="430"/>
    </row>
    <row r="64" spans="1:27" s="431" customFormat="1" ht="21" hidden="1" customHeight="1">
      <c r="A64" s="430"/>
      <c r="B64" s="432"/>
      <c r="C64" s="430"/>
      <c r="D64" s="430"/>
      <c r="E64" s="432"/>
      <c r="F64" s="430"/>
      <c r="G64" s="430"/>
      <c r="H64" s="433">
        <v>0.83333333333333337</v>
      </c>
      <c r="J64" s="430"/>
      <c r="K64" s="430"/>
      <c r="M64" s="430"/>
      <c r="N64" s="430"/>
      <c r="O64" s="430"/>
      <c r="P64" s="430"/>
      <c r="Q64" s="430"/>
      <c r="R64" s="430"/>
      <c r="S64" s="430"/>
      <c r="T64" s="430"/>
      <c r="U64" s="430"/>
      <c r="V64" s="430"/>
      <c r="W64" s="430"/>
      <c r="X64" s="430"/>
      <c r="Y64" s="430"/>
      <c r="Z64" s="430"/>
      <c r="AA64" s="430"/>
    </row>
  </sheetData>
  <mergeCells count="1">
    <mergeCell ref="A1:M1"/>
  </mergeCells>
  <pageMargins left="0.25" right="0.25" top="0.75" bottom="0.75" header="0.3" footer="0.3"/>
  <pageSetup paperSize="9" scale="81" fitToHeight="0" orientation="landscape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workbookViewId="0"/>
  </sheetViews>
  <sheetFormatPr defaultRowHeight="13.2"/>
  <cols>
    <col min="3" max="3" width="12.77734375" bestFit="1" customWidth="1"/>
    <col min="8" max="8" width="12.109375" bestFit="1" customWidth="1"/>
  </cols>
  <sheetData>
    <row r="1" spans="1:21">
      <c r="A1" t="s">
        <v>161</v>
      </c>
      <c r="B1" t="s">
        <v>192</v>
      </c>
      <c r="C1" t="s">
        <v>191</v>
      </c>
      <c r="D1" t="s">
        <v>1256</v>
      </c>
      <c r="E1" t="s">
        <v>1007</v>
      </c>
      <c r="F1" t="s">
        <v>950</v>
      </c>
      <c r="G1" t="s">
        <v>40</v>
      </c>
      <c r="H1" t="s">
        <v>1409</v>
      </c>
      <c r="J1" s="18" t="s">
        <v>79</v>
      </c>
      <c r="K1" s="18" t="s">
        <v>80</v>
      </c>
      <c r="L1" s="9" t="s">
        <v>108</v>
      </c>
      <c r="M1" s="9" t="s">
        <v>109</v>
      </c>
      <c r="N1" s="9" t="s">
        <v>83</v>
      </c>
      <c r="O1" s="9" t="s">
        <v>81</v>
      </c>
      <c r="P1" s="9" t="s">
        <v>48</v>
      </c>
      <c r="Q1" s="9" t="s">
        <v>49</v>
      </c>
      <c r="R1" s="9" t="s">
        <v>45</v>
      </c>
      <c r="S1" s="9" t="s">
        <v>46</v>
      </c>
      <c r="T1" s="9" t="s">
        <v>35</v>
      </c>
      <c r="U1" s="9" t="s">
        <v>47</v>
      </c>
    </row>
    <row r="2" spans="1:21">
      <c r="B2" t="s">
        <v>55</v>
      </c>
      <c r="C2" t="s">
        <v>315</v>
      </c>
      <c r="D2">
        <v>608</v>
      </c>
      <c r="E2" s="448">
        <v>0.3972222222222222</v>
      </c>
      <c r="F2">
        <v>29</v>
      </c>
      <c r="G2" s="448">
        <v>0.3972222222222222</v>
      </c>
      <c r="H2">
        <v>1982</v>
      </c>
      <c r="J2" s="18">
        <f>VLOOKUP(K2,id!$A:$C,3,0)</f>
        <v>95</v>
      </c>
      <c r="K2" s="18" t="str">
        <f>L2&amp;M2&amp;O2</f>
        <v>ZadwornyTomasz1982</v>
      </c>
      <c r="L2" s="9" t="str">
        <f>C2</f>
        <v>Zadworny</v>
      </c>
      <c r="M2" s="9" t="str">
        <f>B2</f>
        <v>Tomasz</v>
      </c>
      <c r="N2" s="9"/>
      <c r="O2" s="9">
        <f>H2</f>
        <v>1982</v>
      </c>
      <c r="P2" s="9"/>
      <c r="Q2" s="9">
        <v>100</v>
      </c>
      <c r="R2" s="9"/>
      <c r="S2" s="9"/>
      <c r="T2" s="9"/>
      <c r="U2" s="9"/>
    </row>
    <row r="3" spans="1:21">
      <c r="A3">
        <v>1</v>
      </c>
      <c r="B3" t="s">
        <v>241</v>
      </c>
      <c r="C3" t="s">
        <v>240</v>
      </c>
      <c r="D3">
        <v>618</v>
      </c>
      <c r="E3" s="448">
        <v>0.52569444444444446</v>
      </c>
      <c r="F3">
        <v>29</v>
      </c>
      <c r="G3" s="448">
        <v>0.52569444444444446</v>
      </c>
      <c r="H3">
        <v>1980</v>
      </c>
      <c r="J3" s="18">
        <f>VLOOKUP(K3,id!$A:$C,3,0)</f>
        <v>88</v>
      </c>
      <c r="K3" s="18" t="str">
        <f t="shared" ref="K3:K6" si="0">L3&amp;M3&amp;O3</f>
        <v>TruszkowskaKamila1980</v>
      </c>
      <c r="L3" s="9" t="str">
        <f t="shared" ref="L3:L6" si="1">C3</f>
        <v>Truszkowska</v>
      </c>
      <c r="M3" s="9" t="str">
        <f t="shared" ref="M3:M6" si="2">B3</f>
        <v>Kamila</v>
      </c>
      <c r="N3" s="9"/>
      <c r="O3" s="9">
        <f t="shared" ref="O3:O6" si="3">H3</f>
        <v>1980</v>
      </c>
      <c r="P3" s="9">
        <v>100</v>
      </c>
      <c r="Q3" s="9">
        <f t="shared" ref="Q3" si="4">Q2*IF(T3&lt;1,T3,IF(U3&lt;1,U3,IF(S3&lt;1,S3,IF(R3&lt;1,R3,1))))</f>
        <v>75.561426684280036</v>
      </c>
      <c r="R3" s="9">
        <f t="shared" ref="R3" si="5">G2/G3</f>
        <v>0.75561426684280042</v>
      </c>
      <c r="S3" s="9">
        <f t="shared" ref="S3" si="6">F3/F2</f>
        <v>1</v>
      </c>
      <c r="T3" s="9">
        <v>1</v>
      </c>
      <c r="U3" s="9">
        <v>1</v>
      </c>
    </row>
    <row r="4" spans="1:21">
      <c r="A4">
        <v>2</v>
      </c>
      <c r="B4" t="s">
        <v>476</v>
      </c>
      <c r="C4" t="s">
        <v>475</v>
      </c>
      <c r="D4">
        <v>614</v>
      </c>
      <c r="E4" s="448">
        <v>0.5180555555555556</v>
      </c>
      <c r="F4">
        <v>25</v>
      </c>
      <c r="G4" s="448">
        <v>0.5180555555555556</v>
      </c>
      <c r="H4">
        <v>1959</v>
      </c>
      <c r="J4" s="18">
        <f>VLOOKUP(K4,id!$A:$C,3,0)</f>
        <v>157</v>
      </c>
      <c r="K4" s="18" t="str">
        <f t="shared" si="0"/>
        <v>KoniecznaKrystyna1959</v>
      </c>
      <c r="L4" s="9" t="str">
        <f t="shared" si="1"/>
        <v>Konieczna</v>
      </c>
      <c r="M4" s="9" t="str">
        <f t="shared" si="2"/>
        <v>Krystyna</v>
      </c>
      <c r="N4" s="9"/>
      <c r="O4" s="9">
        <f t="shared" si="3"/>
        <v>1959</v>
      </c>
      <c r="P4" s="9">
        <f t="shared" ref="P4:P6" si="7">P3*IF(T4&lt;1,T4,IF(U4&lt;1,U4,IF(S4&lt;1,S4,IF(R4&lt;1,R4,1))))</f>
        <v>86.206896551724128</v>
      </c>
      <c r="Q4" s="9">
        <f t="shared" ref="Q4:Q6" si="8">Q3*IF(T4&lt;1,T4,IF(U4&lt;1,U4,IF(S4&lt;1,S4,IF(R4&lt;1,R4,1))))</f>
        <v>65.13916093472416</v>
      </c>
      <c r="R4" s="9">
        <f t="shared" ref="R4:R6" si="9">G3/G4</f>
        <v>1.0147453083109919</v>
      </c>
      <c r="S4" s="9">
        <f t="shared" ref="S4:S6" si="10">F4/F3</f>
        <v>0.86206896551724133</v>
      </c>
      <c r="T4" s="9">
        <v>1</v>
      </c>
      <c r="U4" s="9">
        <v>1</v>
      </c>
    </row>
    <row r="5" spans="1:21">
      <c r="A5">
        <v>2</v>
      </c>
      <c r="B5" t="s">
        <v>749</v>
      </c>
      <c r="C5" t="s">
        <v>475</v>
      </c>
      <c r="D5">
        <v>615</v>
      </c>
      <c r="E5" s="448">
        <v>0.5180555555555556</v>
      </c>
      <c r="F5">
        <v>25</v>
      </c>
      <c r="G5" s="448">
        <v>0.5180555555555556</v>
      </c>
      <c r="H5">
        <v>1988</v>
      </c>
      <c r="J5" s="18">
        <f>VLOOKUP(K5,id!$A:$C,3,0)</f>
        <v>418</v>
      </c>
      <c r="K5" s="18" t="str">
        <f t="shared" si="0"/>
        <v>KoniecznaJoanna1988</v>
      </c>
      <c r="L5" s="9" t="str">
        <f t="shared" si="1"/>
        <v>Konieczna</v>
      </c>
      <c r="M5" s="9" t="str">
        <f t="shared" si="2"/>
        <v>Joanna</v>
      </c>
      <c r="N5" s="9"/>
      <c r="O5" s="9">
        <f t="shared" si="3"/>
        <v>1988</v>
      </c>
      <c r="P5" s="9">
        <f t="shared" si="7"/>
        <v>86.206896551724128</v>
      </c>
      <c r="Q5" s="9">
        <f t="shared" si="8"/>
        <v>65.13916093472416</v>
      </c>
      <c r="R5" s="9">
        <f t="shared" si="9"/>
        <v>1</v>
      </c>
      <c r="S5" s="9">
        <f t="shared" si="10"/>
        <v>1</v>
      </c>
      <c r="T5" s="9">
        <v>1</v>
      </c>
      <c r="U5" s="9">
        <v>1</v>
      </c>
    </row>
    <row r="6" spans="1:21">
      <c r="A6">
        <v>4</v>
      </c>
      <c r="B6" t="s">
        <v>388</v>
      </c>
      <c r="C6" t="s">
        <v>387</v>
      </c>
      <c r="D6">
        <v>620</v>
      </c>
      <c r="E6" s="448">
        <v>0.33888888888888885</v>
      </c>
      <c r="F6">
        <v>15</v>
      </c>
      <c r="G6" s="448">
        <v>0.33888888888888885</v>
      </c>
      <c r="H6">
        <v>1982</v>
      </c>
      <c r="J6" s="18">
        <f>VLOOKUP(K6,id!$A:$C,3,0)</f>
        <v>136</v>
      </c>
      <c r="K6" s="18" t="str">
        <f t="shared" si="0"/>
        <v>SkompskaAnna1982</v>
      </c>
      <c r="L6" s="9" t="str">
        <f t="shared" si="1"/>
        <v>Skompska</v>
      </c>
      <c r="M6" s="9" t="str">
        <f t="shared" si="2"/>
        <v>Anna</v>
      </c>
      <c r="N6" s="9"/>
      <c r="O6" s="9">
        <f t="shared" si="3"/>
        <v>1982</v>
      </c>
      <c r="P6" s="9">
        <f t="shared" si="7"/>
        <v>51.724137931034477</v>
      </c>
      <c r="Q6" s="9">
        <f t="shared" si="8"/>
        <v>39.083496560834497</v>
      </c>
      <c r="R6" s="9">
        <f t="shared" si="9"/>
        <v>1.5286885245901642</v>
      </c>
      <c r="S6" s="9">
        <f t="shared" si="10"/>
        <v>0.6</v>
      </c>
      <c r="T6" s="9">
        <v>1</v>
      </c>
      <c r="U6" s="9">
        <v>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2"/>
  <sheetViews>
    <sheetView workbookViewId="0"/>
  </sheetViews>
  <sheetFormatPr defaultRowHeight="13.2"/>
  <cols>
    <col min="8" max="8" width="12.109375" bestFit="1" customWidth="1"/>
  </cols>
  <sheetData>
    <row r="1" spans="1:21">
      <c r="A1" t="s">
        <v>161</v>
      </c>
      <c r="B1" t="s">
        <v>192</v>
      </c>
      <c r="C1" t="s">
        <v>191</v>
      </c>
      <c r="D1" t="s">
        <v>1256</v>
      </c>
      <c r="E1" t="s">
        <v>1007</v>
      </c>
      <c r="F1" t="s">
        <v>950</v>
      </c>
      <c r="G1" t="s">
        <v>40</v>
      </c>
      <c r="H1" t="s">
        <v>1409</v>
      </c>
      <c r="J1" s="18" t="s">
        <v>79</v>
      </c>
      <c r="K1" s="18" t="s">
        <v>80</v>
      </c>
      <c r="L1" s="9" t="s">
        <v>108</v>
      </c>
      <c r="M1" s="9" t="s">
        <v>109</v>
      </c>
      <c r="N1" s="9" t="s">
        <v>83</v>
      </c>
      <c r="O1" s="9" t="s">
        <v>81</v>
      </c>
      <c r="P1" s="9" t="s">
        <v>48</v>
      </c>
      <c r="Q1" s="9" t="s">
        <v>49</v>
      </c>
      <c r="R1" s="9" t="s">
        <v>45</v>
      </c>
      <c r="S1" s="9" t="s">
        <v>46</v>
      </c>
      <c r="T1" s="9" t="s">
        <v>35</v>
      </c>
      <c r="U1" s="9" t="s">
        <v>47</v>
      </c>
    </row>
    <row r="2" spans="1:21">
      <c r="A2">
        <f t="shared" ref="A2:A9" si="0">IF(AND(F1=F2,G1=G2),A1,ROW(B2)-1)</f>
        <v>1</v>
      </c>
      <c r="B2" t="s">
        <v>55</v>
      </c>
      <c r="C2" t="s">
        <v>315</v>
      </c>
      <c r="D2">
        <v>608</v>
      </c>
      <c r="E2" s="448">
        <v>0.3972222222222222</v>
      </c>
      <c r="F2">
        <v>29</v>
      </c>
      <c r="G2" s="448">
        <v>0.3972222222222222</v>
      </c>
      <c r="H2">
        <v>1982</v>
      </c>
      <c r="J2" s="18">
        <f>VLOOKUP(K2,id!$A:$C,3,0)</f>
        <v>95</v>
      </c>
      <c r="K2" s="18" t="str">
        <f>L2&amp;M2&amp;O2</f>
        <v>ZadwornyTomasz1982</v>
      </c>
      <c r="L2" s="9" t="str">
        <f>C2</f>
        <v>Zadworny</v>
      </c>
      <c r="M2" s="9" t="str">
        <f>B2</f>
        <v>Tomasz</v>
      </c>
      <c r="N2" s="9"/>
      <c r="O2" s="9">
        <f>H2</f>
        <v>1982</v>
      </c>
      <c r="P2" s="9">
        <v>100</v>
      </c>
      <c r="Q2" s="9"/>
      <c r="R2" s="9"/>
      <c r="S2" s="9"/>
      <c r="T2" s="9"/>
      <c r="U2" s="9"/>
    </row>
    <row r="3" spans="1:21">
      <c r="A3">
        <f t="shared" si="0"/>
        <v>1</v>
      </c>
      <c r="B3" t="s">
        <v>71</v>
      </c>
      <c r="C3" t="s">
        <v>88</v>
      </c>
      <c r="D3">
        <v>612</v>
      </c>
      <c r="E3" s="448">
        <v>0.3972222222222222</v>
      </c>
      <c r="F3">
        <v>29</v>
      </c>
      <c r="G3" s="448">
        <v>0.3972222222222222</v>
      </c>
      <c r="H3">
        <v>1986</v>
      </c>
      <c r="J3" s="18">
        <f>VLOOKUP(K3,id!$A:$C,3,0)</f>
        <v>4</v>
      </c>
      <c r="K3" s="18" t="str">
        <f t="shared" ref="K3:K22" si="1">L3&amp;M3&amp;O3</f>
        <v>MirowskiŁukasz1986</v>
      </c>
      <c r="L3" s="9" t="str">
        <f t="shared" ref="L3:L22" si="2">C3</f>
        <v>Mirowski</v>
      </c>
      <c r="M3" s="9" t="str">
        <f t="shared" ref="M3:M22" si="3">B3</f>
        <v>Łukasz</v>
      </c>
      <c r="N3" s="9"/>
      <c r="O3" s="9">
        <f t="shared" ref="O3:O22" si="4">H3</f>
        <v>1986</v>
      </c>
      <c r="P3" s="9">
        <f t="shared" ref="P3:P4" si="5">P2*IF(T3&lt;1,T3,IF(U3&lt;1,U3,IF(S3&lt;1,S3,IF(R3&lt;1,R3,1))))</f>
        <v>100</v>
      </c>
      <c r="Q3" s="9"/>
      <c r="R3" s="9">
        <f>G2/G3</f>
        <v>1</v>
      </c>
      <c r="S3" s="9">
        <f>F3/F2</f>
        <v>1</v>
      </c>
      <c r="T3" s="9">
        <v>1</v>
      </c>
      <c r="U3" s="9">
        <v>1</v>
      </c>
    </row>
    <row r="4" spans="1:21">
      <c r="A4">
        <f t="shared" si="0"/>
        <v>3</v>
      </c>
      <c r="B4" t="s">
        <v>20</v>
      </c>
      <c r="C4" t="s">
        <v>326</v>
      </c>
      <c r="D4">
        <v>622</v>
      </c>
      <c r="E4" s="448">
        <v>0.39999999999999997</v>
      </c>
      <c r="F4">
        <v>29</v>
      </c>
      <c r="G4" s="448">
        <v>0.39999999999999997</v>
      </c>
      <c r="H4">
        <v>1979</v>
      </c>
      <c r="J4" s="18">
        <f>VLOOKUP(K4,id!$A:$C,3,0)</f>
        <v>91</v>
      </c>
      <c r="K4" s="18" t="str">
        <f t="shared" si="1"/>
        <v>BrudłoPaweł1979</v>
      </c>
      <c r="L4" s="9" t="str">
        <f t="shared" si="2"/>
        <v>Brudło</v>
      </c>
      <c r="M4" s="9" t="str">
        <f t="shared" si="3"/>
        <v>Paweł</v>
      </c>
      <c r="N4" s="9"/>
      <c r="O4" s="9">
        <f t="shared" si="4"/>
        <v>1979</v>
      </c>
      <c r="P4" s="9">
        <f t="shared" si="5"/>
        <v>99.305555555555557</v>
      </c>
      <c r="Q4" s="9"/>
      <c r="R4" s="9">
        <f t="shared" ref="R4" si="6">G3/G4</f>
        <v>0.99305555555555558</v>
      </c>
      <c r="S4" s="9">
        <f t="shared" ref="S4" si="7">F4/F3</f>
        <v>1</v>
      </c>
      <c r="T4" s="9">
        <v>1</v>
      </c>
      <c r="U4" s="9">
        <v>1</v>
      </c>
    </row>
    <row r="5" spans="1:21">
      <c r="A5">
        <f t="shared" si="0"/>
        <v>4</v>
      </c>
      <c r="B5" t="s">
        <v>380</v>
      </c>
      <c r="C5" t="s">
        <v>419</v>
      </c>
      <c r="D5">
        <v>610</v>
      </c>
      <c r="E5" s="448">
        <v>0.40416666666666662</v>
      </c>
      <c r="F5">
        <v>29</v>
      </c>
      <c r="G5" s="448">
        <v>0.40416666666666662</v>
      </c>
      <c r="H5">
        <v>1972</v>
      </c>
      <c r="J5" s="18">
        <f>VLOOKUP(K5,id!$A:$C,3,0)</f>
        <v>124</v>
      </c>
      <c r="K5" s="18" t="str">
        <f t="shared" si="1"/>
        <v>BoberBartłomiej1972</v>
      </c>
      <c r="L5" s="9" t="str">
        <f t="shared" si="2"/>
        <v>Bober</v>
      </c>
      <c r="M5" s="9" t="str">
        <f t="shared" si="3"/>
        <v>Bartłomiej</v>
      </c>
      <c r="N5" s="9"/>
      <c r="O5" s="9">
        <f t="shared" si="4"/>
        <v>1972</v>
      </c>
      <c r="P5" s="9">
        <f t="shared" ref="P5:P22" si="8">P4*IF(T5&lt;1,T5,IF(U5&lt;1,U5,IF(S5&lt;1,S5,IF(R5&lt;1,R5,1))))</f>
        <v>98.281786941580762</v>
      </c>
      <c r="Q5" s="9"/>
      <c r="R5" s="9">
        <f t="shared" ref="R5:R22" si="9">G4/G5</f>
        <v>0.98969072164948457</v>
      </c>
      <c r="S5" s="9">
        <f t="shared" ref="S5:S22" si="10">F5/F4</f>
        <v>1</v>
      </c>
      <c r="T5" s="9">
        <v>1</v>
      </c>
      <c r="U5" s="9">
        <v>1</v>
      </c>
    </row>
    <row r="6" spans="1:21">
      <c r="A6">
        <f t="shared" si="0"/>
        <v>5</v>
      </c>
      <c r="B6" t="s">
        <v>23</v>
      </c>
      <c r="C6" t="s">
        <v>22</v>
      </c>
      <c r="D6">
        <v>607</v>
      </c>
      <c r="E6" s="448">
        <v>0.40486111111111112</v>
      </c>
      <c r="F6">
        <v>29</v>
      </c>
      <c r="G6" s="448">
        <v>0.40486111111111112</v>
      </c>
      <c r="H6">
        <v>1964</v>
      </c>
      <c r="J6" s="18">
        <f>VLOOKUP(K6,id!$A:$C,3,0)</f>
        <v>9</v>
      </c>
      <c r="K6" s="18" t="str">
        <f t="shared" si="1"/>
        <v>LiszkaGrzegorz1964</v>
      </c>
      <c r="L6" s="9" t="str">
        <f t="shared" si="2"/>
        <v>Liszka</v>
      </c>
      <c r="M6" s="9" t="str">
        <f t="shared" si="3"/>
        <v>Grzegorz</v>
      </c>
      <c r="N6" s="9"/>
      <c r="O6" s="9">
        <f t="shared" si="4"/>
        <v>1964</v>
      </c>
      <c r="P6" s="9">
        <f t="shared" si="8"/>
        <v>98.113207547169807</v>
      </c>
      <c r="Q6" s="9"/>
      <c r="R6" s="9">
        <f t="shared" si="9"/>
        <v>0.9982847341337906</v>
      </c>
      <c r="S6" s="9">
        <f t="shared" si="10"/>
        <v>1</v>
      </c>
      <c r="T6" s="9">
        <v>1</v>
      </c>
      <c r="U6" s="9">
        <v>1</v>
      </c>
    </row>
    <row r="7" spans="1:21">
      <c r="A7">
        <f t="shared" si="0"/>
        <v>6</v>
      </c>
      <c r="B7" t="s">
        <v>26</v>
      </c>
      <c r="C7" t="s">
        <v>62</v>
      </c>
      <c r="D7">
        <v>616</v>
      </c>
      <c r="E7" s="448">
        <v>0.44375000000000003</v>
      </c>
      <c r="F7">
        <v>29</v>
      </c>
      <c r="G7" s="448">
        <v>0.44375000000000003</v>
      </c>
      <c r="H7">
        <v>1969</v>
      </c>
      <c r="J7" s="18">
        <f>VLOOKUP(K7,id!$A:$C,3,0)</f>
        <v>7</v>
      </c>
      <c r="K7" s="18" t="str">
        <f t="shared" si="1"/>
        <v>SzawdzinKrzysztof1969</v>
      </c>
      <c r="L7" s="9" t="str">
        <f t="shared" si="2"/>
        <v>Szawdzin</v>
      </c>
      <c r="M7" s="9" t="str">
        <f t="shared" si="3"/>
        <v>Krzysztof</v>
      </c>
      <c r="N7" s="9"/>
      <c r="O7" s="9">
        <f t="shared" si="4"/>
        <v>1969</v>
      </c>
      <c r="P7" s="9">
        <f t="shared" si="8"/>
        <v>89.514866979655707</v>
      </c>
      <c r="Q7" s="9"/>
      <c r="R7" s="9">
        <f t="shared" si="9"/>
        <v>0.91236306729264471</v>
      </c>
      <c r="S7" s="9">
        <f t="shared" si="10"/>
        <v>1</v>
      </c>
      <c r="T7" s="9">
        <v>1</v>
      </c>
      <c r="U7" s="9">
        <v>1</v>
      </c>
    </row>
    <row r="8" spans="1:21">
      <c r="A8">
        <f t="shared" si="0"/>
        <v>7</v>
      </c>
      <c r="B8" t="s">
        <v>293</v>
      </c>
      <c r="C8" t="s">
        <v>297</v>
      </c>
      <c r="D8">
        <v>609</v>
      </c>
      <c r="E8" s="448">
        <v>0.44444444444444442</v>
      </c>
      <c r="F8">
        <v>29</v>
      </c>
      <c r="G8" s="448">
        <v>0.44444444444444442</v>
      </c>
      <c r="H8">
        <v>1979</v>
      </c>
      <c r="J8" s="18">
        <f>VLOOKUP(K8,id!$A:$C,3,0)</f>
        <v>101</v>
      </c>
      <c r="K8" s="18" t="str">
        <f t="shared" si="1"/>
        <v>WalentowskiRadosław1979</v>
      </c>
      <c r="L8" s="9" t="str">
        <f t="shared" si="2"/>
        <v>Walentowski</v>
      </c>
      <c r="M8" s="9" t="str">
        <f t="shared" si="3"/>
        <v>Radosław</v>
      </c>
      <c r="N8" s="9"/>
      <c r="O8" s="9">
        <f t="shared" si="4"/>
        <v>1979</v>
      </c>
      <c r="P8" s="9">
        <f t="shared" si="8"/>
        <v>89.375</v>
      </c>
      <c r="Q8" s="9"/>
      <c r="R8" s="9">
        <f t="shared" si="9"/>
        <v>0.99843750000000009</v>
      </c>
      <c r="S8" s="9">
        <f t="shared" si="10"/>
        <v>1</v>
      </c>
      <c r="T8" s="9">
        <v>1</v>
      </c>
      <c r="U8" s="9">
        <v>1</v>
      </c>
    </row>
    <row r="9" spans="1:21">
      <c r="A9">
        <f t="shared" si="0"/>
        <v>8</v>
      </c>
      <c r="B9" t="s">
        <v>26</v>
      </c>
      <c r="C9" t="s">
        <v>14</v>
      </c>
      <c r="D9">
        <v>605</v>
      </c>
      <c r="E9" s="448">
        <v>0.45694444444444443</v>
      </c>
      <c r="F9">
        <v>29</v>
      </c>
      <c r="G9" s="448">
        <v>0.45694444444444443</v>
      </c>
      <c r="H9">
        <v>1975</v>
      </c>
      <c r="J9" s="18">
        <f>VLOOKUP(K9,id!$A:$C,3,0)</f>
        <v>2</v>
      </c>
      <c r="K9" s="18" t="str">
        <f t="shared" si="1"/>
        <v>CecułaKrzysztof1975</v>
      </c>
      <c r="L9" s="9" t="str">
        <f t="shared" si="2"/>
        <v>Cecuła</v>
      </c>
      <c r="M9" s="9" t="str">
        <f t="shared" si="3"/>
        <v>Krzysztof</v>
      </c>
      <c r="N9" s="9"/>
      <c r="O9" s="9">
        <f t="shared" si="4"/>
        <v>1975</v>
      </c>
      <c r="P9" s="9">
        <f t="shared" si="8"/>
        <v>86.930091185410333</v>
      </c>
      <c r="Q9" s="9"/>
      <c r="R9" s="9">
        <f t="shared" si="9"/>
        <v>0.97264437689969607</v>
      </c>
      <c r="S9" s="9">
        <f t="shared" si="10"/>
        <v>1</v>
      </c>
      <c r="T9" s="9">
        <v>1</v>
      </c>
      <c r="U9" s="9">
        <v>1</v>
      </c>
    </row>
    <row r="10" spans="1:21">
      <c r="A10">
        <f t="shared" ref="A10:A22" si="11">IF(AND(F9=F10,G9=G10),A9,ROW(B10)-1)</f>
        <v>9</v>
      </c>
      <c r="B10" t="s">
        <v>21</v>
      </c>
      <c r="C10" t="s">
        <v>27</v>
      </c>
      <c r="D10">
        <v>604</v>
      </c>
      <c r="E10" s="448">
        <v>0.50624999999999998</v>
      </c>
      <c r="F10">
        <v>29</v>
      </c>
      <c r="G10" s="448">
        <v>0.50624999999999998</v>
      </c>
      <c r="H10">
        <v>1969</v>
      </c>
      <c r="J10" s="18">
        <f>VLOOKUP(K10,id!$A:$C,3,0)</f>
        <v>12</v>
      </c>
      <c r="K10" s="18" t="str">
        <f t="shared" si="1"/>
        <v>WitkowskiMarcin1969</v>
      </c>
      <c r="L10" s="9" t="str">
        <f t="shared" si="2"/>
        <v>Witkowski</v>
      </c>
      <c r="M10" s="9" t="str">
        <f t="shared" si="3"/>
        <v>Marcin</v>
      </c>
      <c r="N10" s="9"/>
      <c r="O10" s="9">
        <f t="shared" si="4"/>
        <v>1969</v>
      </c>
      <c r="P10" s="9">
        <f t="shared" si="8"/>
        <v>78.463648834019196</v>
      </c>
      <c r="Q10" s="9"/>
      <c r="R10" s="9">
        <f t="shared" si="9"/>
        <v>0.90260631001371738</v>
      </c>
      <c r="S10" s="9">
        <f t="shared" si="10"/>
        <v>1</v>
      </c>
      <c r="T10" s="9">
        <v>1</v>
      </c>
      <c r="U10" s="9">
        <v>1</v>
      </c>
    </row>
    <row r="11" spans="1:21">
      <c r="A11">
        <f t="shared" si="11"/>
        <v>10</v>
      </c>
      <c r="B11" t="s">
        <v>52</v>
      </c>
      <c r="C11" t="s">
        <v>139</v>
      </c>
      <c r="D11">
        <v>600</v>
      </c>
      <c r="E11" s="448">
        <v>0.51874999999999993</v>
      </c>
      <c r="F11">
        <v>29</v>
      </c>
      <c r="G11" s="448">
        <v>0.51874999999999993</v>
      </c>
      <c r="H11">
        <v>1970</v>
      </c>
      <c r="J11" s="18">
        <f>VLOOKUP(K11,id!$A:$C,3,0)</f>
        <v>22</v>
      </c>
      <c r="K11" s="18" t="str">
        <f t="shared" si="1"/>
        <v>FałowskiRafał1970</v>
      </c>
      <c r="L11" s="9" t="str">
        <f t="shared" si="2"/>
        <v>Fałowski</v>
      </c>
      <c r="M11" s="9" t="str">
        <f t="shared" si="3"/>
        <v>Rafał</v>
      </c>
      <c r="N11" s="9"/>
      <c r="O11" s="9">
        <f t="shared" si="4"/>
        <v>1970</v>
      </c>
      <c r="P11" s="9">
        <f t="shared" si="8"/>
        <v>76.572958500669344</v>
      </c>
      <c r="Q11" s="9"/>
      <c r="R11" s="9">
        <f t="shared" si="9"/>
        <v>0.97590361445783136</v>
      </c>
      <c r="S11" s="9">
        <f t="shared" si="10"/>
        <v>1</v>
      </c>
      <c r="T11" s="9">
        <v>1</v>
      </c>
      <c r="U11" s="9">
        <v>1</v>
      </c>
    </row>
    <row r="12" spans="1:21">
      <c r="A12">
        <f t="shared" si="11"/>
        <v>11</v>
      </c>
      <c r="B12" t="s">
        <v>76</v>
      </c>
      <c r="C12" t="s">
        <v>171</v>
      </c>
      <c r="D12">
        <v>619</v>
      </c>
      <c r="E12" s="448">
        <v>0.54097222222222219</v>
      </c>
      <c r="F12">
        <v>29</v>
      </c>
      <c r="G12" s="448">
        <v>0.54097222222222219</v>
      </c>
      <c r="H12">
        <v>1980</v>
      </c>
      <c r="J12" s="18">
        <f>VLOOKUP(K12,id!$A:$C,3,0)</f>
        <v>72</v>
      </c>
      <c r="K12" s="18" t="str">
        <f t="shared" si="1"/>
        <v>JaskólskiKonrad1980</v>
      </c>
      <c r="L12" s="9" t="str">
        <f t="shared" si="2"/>
        <v>Jaskólski</v>
      </c>
      <c r="M12" s="9" t="str">
        <f t="shared" si="3"/>
        <v>Konrad</v>
      </c>
      <c r="N12" s="9"/>
      <c r="O12" s="9">
        <f t="shared" si="4"/>
        <v>1980</v>
      </c>
      <c r="P12" s="9">
        <f t="shared" si="8"/>
        <v>73.427471116816434</v>
      </c>
      <c r="Q12" s="9"/>
      <c r="R12" s="9">
        <f t="shared" si="9"/>
        <v>0.95892169448010267</v>
      </c>
      <c r="S12" s="9">
        <f t="shared" si="10"/>
        <v>1</v>
      </c>
      <c r="T12" s="9">
        <v>1</v>
      </c>
      <c r="U12" s="9">
        <v>1</v>
      </c>
    </row>
    <row r="13" spans="1:21">
      <c r="A13">
        <f t="shared" si="11"/>
        <v>12</v>
      </c>
      <c r="B13" t="s">
        <v>52</v>
      </c>
      <c r="C13" t="s">
        <v>1176</v>
      </c>
      <c r="D13">
        <v>617</v>
      </c>
      <c r="E13" s="448">
        <v>0.54999999999999993</v>
      </c>
      <c r="F13">
        <v>29</v>
      </c>
      <c r="G13" s="448">
        <v>0.54999999999999993</v>
      </c>
      <c r="H13">
        <v>1981</v>
      </c>
      <c r="J13" s="18">
        <f>VLOOKUP(K13,id!$A:$C,3,0)</f>
        <v>422</v>
      </c>
      <c r="K13" s="18" t="str">
        <f t="shared" si="1"/>
        <v>KucharskiRafał1981</v>
      </c>
      <c r="L13" s="9" t="str">
        <f t="shared" si="2"/>
        <v>Kucharski</v>
      </c>
      <c r="M13" s="9" t="str">
        <f t="shared" si="3"/>
        <v>Rafał</v>
      </c>
      <c r="N13" s="9"/>
      <c r="O13" s="9">
        <f t="shared" si="4"/>
        <v>1981</v>
      </c>
      <c r="P13" s="9">
        <f t="shared" si="8"/>
        <v>72.222222222222229</v>
      </c>
      <c r="Q13" s="9"/>
      <c r="R13" s="9">
        <f t="shared" si="9"/>
        <v>0.98358585858585867</v>
      </c>
      <c r="S13" s="9">
        <f t="shared" si="10"/>
        <v>1</v>
      </c>
      <c r="T13" s="9">
        <v>1</v>
      </c>
      <c r="U13" s="9">
        <v>1</v>
      </c>
    </row>
    <row r="14" spans="1:21">
      <c r="A14">
        <f t="shared" si="11"/>
        <v>13</v>
      </c>
      <c r="B14" t="s">
        <v>71</v>
      </c>
      <c r="C14" t="s">
        <v>114</v>
      </c>
      <c r="D14">
        <v>624</v>
      </c>
      <c r="E14" s="448">
        <v>0.56111111111111112</v>
      </c>
      <c r="F14">
        <v>29</v>
      </c>
      <c r="G14" s="448">
        <v>0.56111111111111112</v>
      </c>
      <c r="H14">
        <v>1984</v>
      </c>
      <c r="J14" s="18">
        <f>VLOOKUP(K14,id!$A:$C,3,0)</f>
        <v>43</v>
      </c>
      <c r="K14" s="18" t="str">
        <f t="shared" si="1"/>
        <v>SosińskiŁukasz1984</v>
      </c>
      <c r="L14" s="9" t="str">
        <f t="shared" si="2"/>
        <v>Sosiński</v>
      </c>
      <c r="M14" s="9" t="str">
        <f t="shared" si="3"/>
        <v>Łukasz</v>
      </c>
      <c r="N14" s="9"/>
      <c r="O14" s="9">
        <f t="shared" si="4"/>
        <v>1984</v>
      </c>
      <c r="P14" s="9">
        <f t="shared" si="8"/>
        <v>70.792079207920793</v>
      </c>
      <c r="Q14" s="9"/>
      <c r="R14" s="9">
        <f t="shared" si="9"/>
        <v>0.98019801980198007</v>
      </c>
      <c r="S14" s="9">
        <f t="shared" si="10"/>
        <v>1</v>
      </c>
      <c r="T14" s="9">
        <v>1</v>
      </c>
      <c r="U14" s="9">
        <v>1</v>
      </c>
    </row>
    <row r="15" spans="1:21">
      <c r="A15">
        <f t="shared" si="11"/>
        <v>14</v>
      </c>
      <c r="B15" t="s">
        <v>29</v>
      </c>
      <c r="C15" t="s">
        <v>2</v>
      </c>
      <c r="D15">
        <v>623</v>
      </c>
      <c r="E15" s="448">
        <v>0.5625</v>
      </c>
      <c r="F15">
        <v>29</v>
      </c>
      <c r="G15" s="448">
        <v>0.5625</v>
      </c>
      <c r="H15">
        <v>1958</v>
      </c>
      <c r="J15" s="18">
        <f>VLOOKUP(K15,id!$A:$C,3,0)</f>
        <v>20</v>
      </c>
      <c r="K15" s="18" t="str">
        <f t="shared" si="1"/>
        <v>Herman-IżyckiLeszek1958</v>
      </c>
      <c r="L15" s="9" t="str">
        <f t="shared" si="2"/>
        <v>Herman-Iżycki</v>
      </c>
      <c r="M15" s="9" t="str">
        <f t="shared" si="3"/>
        <v>Leszek</v>
      </c>
      <c r="N15" s="9"/>
      <c r="O15" s="9">
        <f t="shared" si="4"/>
        <v>1958</v>
      </c>
      <c r="P15" s="9">
        <f t="shared" si="8"/>
        <v>70.617283950617292</v>
      </c>
      <c r="Q15" s="9"/>
      <c r="R15" s="9">
        <f t="shared" si="9"/>
        <v>0.9975308641975309</v>
      </c>
      <c r="S15" s="9">
        <f t="shared" si="10"/>
        <v>1</v>
      </c>
      <c r="T15" s="9">
        <v>1</v>
      </c>
      <c r="U15" s="9">
        <v>1</v>
      </c>
    </row>
    <row r="16" spans="1:21">
      <c r="A16">
        <f t="shared" si="11"/>
        <v>15</v>
      </c>
      <c r="B16" t="s">
        <v>55</v>
      </c>
      <c r="C16" t="s">
        <v>54</v>
      </c>
      <c r="D16">
        <v>613</v>
      </c>
      <c r="E16" s="448">
        <v>0.56527777777777777</v>
      </c>
      <c r="F16">
        <v>29</v>
      </c>
      <c r="G16" s="448">
        <v>0.56527777777777777</v>
      </c>
      <c r="H16">
        <v>1960</v>
      </c>
      <c r="J16" s="18">
        <f>VLOOKUP(K16,id!$A:$C,3,0)</f>
        <v>14</v>
      </c>
      <c r="K16" s="18" t="str">
        <f t="shared" si="1"/>
        <v>KoniecznyTomasz1960</v>
      </c>
      <c r="L16" s="9" t="str">
        <f t="shared" si="2"/>
        <v>Konieczny</v>
      </c>
      <c r="M16" s="9" t="str">
        <f t="shared" si="3"/>
        <v>Tomasz</v>
      </c>
      <c r="N16" s="9"/>
      <c r="O16" s="9">
        <f t="shared" si="4"/>
        <v>1960</v>
      </c>
      <c r="P16" s="9">
        <f t="shared" si="8"/>
        <v>70.270270270270288</v>
      </c>
      <c r="Q16" s="9"/>
      <c r="R16" s="9">
        <f t="shared" si="9"/>
        <v>0.99508599508599516</v>
      </c>
      <c r="S16" s="9">
        <f t="shared" si="10"/>
        <v>1</v>
      </c>
      <c r="T16" s="9">
        <v>1</v>
      </c>
      <c r="U16" s="9">
        <v>1</v>
      </c>
    </row>
    <row r="17" spans="1:21">
      <c r="A17">
        <f t="shared" si="11"/>
        <v>16</v>
      </c>
      <c r="B17" t="s">
        <v>29</v>
      </c>
      <c r="C17" t="s">
        <v>32</v>
      </c>
      <c r="D17">
        <v>601</v>
      </c>
      <c r="E17" s="448">
        <v>0.58750000000000002</v>
      </c>
      <c r="F17">
        <v>29</v>
      </c>
      <c r="G17" s="448">
        <v>0.58750000000000002</v>
      </c>
      <c r="H17">
        <v>1958</v>
      </c>
      <c r="J17" s="18">
        <f>VLOOKUP(K17,id!$A:$C,3,0)</f>
        <v>15</v>
      </c>
      <c r="K17" s="18" t="str">
        <f t="shared" si="1"/>
        <v>OrłowskiLeszek1958</v>
      </c>
      <c r="L17" s="9" t="str">
        <f t="shared" si="2"/>
        <v>Orłowski</v>
      </c>
      <c r="M17" s="9" t="str">
        <f t="shared" si="3"/>
        <v>Leszek</v>
      </c>
      <c r="N17" s="9"/>
      <c r="O17" s="9">
        <f t="shared" si="4"/>
        <v>1958</v>
      </c>
      <c r="P17" s="9">
        <f t="shared" si="8"/>
        <v>67.612293144208053</v>
      </c>
      <c r="Q17" s="9"/>
      <c r="R17" s="9">
        <f t="shared" si="9"/>
        <v>0.9621749408983451</v>
      </c>
      <c r="S17" s="9">
        <f t="shared" si="10"/>
        <v>1</v>
      </c>
      <c r="T17" s="9">
        <v>1</v>
      </c>
      <c r="U17" s="9">
        <v>1</v>
      </c>
    </row>
    <row r="18" spans="1:21">
      <c r="A18">
        <f t="shared" si="11"/>
        <v>16</v>
      </c>
      <c r="B18" t="s">
        <v>29</v>
      </c>
      <c r="C18" t="s">
        <v>31</v>
      </c>
      <c r="D18">
        <v>602</v>
      </c>
      <c r="E18" s="448">
        <v>0.58750000000000002</v>
      </c>
      <c r="F18">
        <v>29</v>
      </c>
      <c r="G18" s="448">
        <v>0.58750000000000002</v>
      </c>
      <c r="H18">
        <v>1958</v>
      </c>
      <c r="J18" s="18">
        <f>VLOOKUP(K18,id!$A:$C,3,0)</f>
        <v>16</v>
      </c>
      <c r="K18" s="18" t="str">
        <f t="shared" si="1"/>
        <v>PapisLeszek1958</v>
      </c>
      <c r="L18" s="9" t="str">
        <f t="shared" si="2"/>
        <v>Papis</v>
      </c>
      <c r="M18" s="9" t="str">
        <f t="shared" si="3"/>
        <v>Leszek</v>
      </c>
      <c r="N18" s="9"/>
      <c r="O18" s="9">
        <f t="shared" si="4"/>
        <v>1958</v>
      </c>
      <c r="P18" s="9">
        <f t="shared" si="8"/>
        <v>67.612293144208053</v>
      </c>
      <c r="Q18" s="9"/>
      <c r="R18" s="9">
        <f t="shared" si="9"/>
        <v>1</v>
      </c>
      <c r="S18" s="9">
        <f t="shared" si="10"/>
        <v>1</v>
      </c>
      <c r="T18" s="9">
        <v>1</v>
      </c>
      <c r="U18" s="9">
        <v>1</v>
      </c>
    </row>
    <row r="19" spans="1:21">
      <c r="A19">
        <f t="shared" si="11"/>
        <v>18</v>
      </c>
      <c r="B19" t="s">
        <v>30</v>
      </c>
      <c r="C19" t="s">
        <v>33</v>
      </c>
      <c r="D19">
        <v>606</v>
      </c>
      <c r="E19" s="448">
        <v>0.61041666666666672</v>
      </c>
      <c r="F19">
        <v>29</v>
      </c>
      <c r="G19" s="448">
        <v>0.61041666666666672</v>
      </c>
      <c r="H19">
        <v>1965</v>
      </c>
      <c r="J19" s="18">
        <f>VLOOKUP(K19,id!$A:$C,3,0)</f>
        <v>37</v>
      </c>
      <c r="K19" s="18" t="str">
        <f t="shared" si="1"/>
        <v>SmejdaAndrzej1965</v>
      </c>
      <c r="L19" s="9" t="str">
        <f t="shared" si="2"/>
        <v>Smejda</v>
      </c>
      <c r="M19" s="9" t="str">
        <f t="shared" si="3"/>
        <v>Andrzej</v>
      </c>
      <c r="N19" s="9"/>
      <c r="O19" s="9">
        <f t="shared" si="4"/>
        <v>1965</v>
      </c>
      <c r="P19" s="9">
        <f t="shared" si="8"/>
        <v>65.073947667804333</v>
      </c>
      <c r="Q19" s="9"/>
      <c r="R19" s="9">
        <f t="shared" si="9"/>
        <v>0.96245733788395904</v>
      </c>
      <c r="S19" s="9">
        <f t="shared" si="10"/>
        <v>1</v>
      </c>
      <c r="T19" s="9">
        <v>1</v>
      </c>
      <c r="U19" s="9">
        <v>1</v>
      </c>
    </row>
    <row r="20" spans="1:21">
      <c r="A20">
        <f t="shared" si="11"/>
        <v>19</v>
      </c>
      <c r="B20" t="s">
        <v>26</v>
      </c>
      <c r="C20" t="s">
        <v>116</v>
      </c>
      <c r="D20">
        <v>603</v>
      </c>
      <c r="E20" s="448">
        <v>0.49374999999999997</v>
      </c>
      <c r="F20">
        <v>23</v>
      </c>
      <c r="G20" s="448">
        <v>0.49374999999999997</v>
      </c>
      <c r="H20">
        <v>1975</v>
      </c>
      <c r="J20" s="18">
        <f>VLOOKUP(K20,id!$A:$C,3,0)</f>
        <v>18</v>
      </c>
      <c r="K20" s="18" t="str">
        <f t="shared" si="1"/>
        <v>PawlakKrzysztof1975</v>
      </c>
      <c r="L20" s="9" t="str">
        <f t="shared" si="2"/>
        <v>Pawlak</v>
      </c>
      <c r="M20" s="9" t="str">
        <f t="shared" si="3"/>
        <v>Krzysztof</v>
      </c>
      <c r="N20" s="9"/>
      <c r="O20" s="9">
        <f t="shared" si="4"/>
        <v>1975</v>
      </c>
      <c r="P20" s="9">
        <f t="shared" si="8"/>
        <v>51.61037228825861</v>
      </c>
      <c r="Q20" s="9"/>
      <c r="R20" s="9">
        <f t="shared" si="9"/>
        <v>1.2362869198312239</v>
      </c>
      <c r="S20" s="9">
        <f t="shared" si="10"/>
        <v>0.7931034482758621</v>
      </c>
      <c r="T20" s="9">
        <v>1</v>
      </c>
      <c r="U20" s="9">
        <v>1</v>
      </c>
    </row>
    <row r="21" spans="1:21">
      <c r="A21">
        <f t="shared" si="11"/>
        <v>20</v>
      </c>
      <c r="B21" t="s">
        <v>30</v>
      </c>
      <c r="C21" t="s">
        <v>169</v>
      </c>
      <c r="D21">
        <v>611</v>
      </c>
      <c r="E21" s="448">
        <v>0.63472222222222219</v>
      </c>
      <c r="F21">
        <v>23</v>
      </c>
      <c r="G21" s="448">
        <v>0.63472222222222219</v>
      </c>
      <c r="H21">
        <v>1951</v>
      </c>
      <c r="J21" s="18">
        <f>VLOOKUP(K21,id!$A:$C,3,0)</f>
        <v>152</v>
      </c>
      <c r="K21" s="18" t="str">
        <f t="shared" si="1"/>
        <v>PiwakowskiAndrzej1951</v>
      </c>
      <c r="L21" s="9" t="str">
        <f t="shared" si="2"/>
        <v>Piwakowski</v>
      </c>
      <c r="M21" s="9" t="str">
        <f t="shared" si="3"/>
        <v>Andrzej</v>
      </c>
      <c r="N21" s="9"/>
      <c r="O21" s="9">
        <f t="shared" si="4"/>
        <v>1951</v>
      </c>
      <c r="P21" s="9">
        <f t="shared" si="8"/>
        <v>40.147674723142096</v>
      </c>
      <c r="Q21" s="9"/>
      <c r="R21" s="9">
        <f t="shared" si="9"/>
        <v>0.77789934354485779</v>
      </c>
      <c r="S21" s="9">
        <f t="shared" si="10"/>
        <v>1</v>
      </c>
      <c r="T21" s="9">
        <v>1</v>
      </c>
      <c r="U21" s="9">
        <v>1</v>
      </c>
    </row>
    <row r="22" spans="1:21">
      <c r="A22">
        <f t="shared" si="11"/>
        <v>21</v>
      </c>
      <c r="B22" t="s">
        <v>26</v>
      </c>
      <c r="C22" t="s">
        <v>390</v>
      </c>
      <c r="D22">
        <v>621</v>
      </c>
      <c r="E22" s="448">
        <v>0.33888888888888885</v>
      </c>
      <c r="F22">
        <v>15</v>
      </c>
      <c r="G22" s="448">
        <v>0.33888888888888885</v>
      </c>
      <c r="H22">
        <v>1979</v>
      </c>
      <c r="J22" s="18">
        <f>VLOOKUP(K22,id!$A:$C,3,0)</f>
        <v>133</v>
      </c>
      <c r="K22" s="18" t="str">
        <f t="shared" si="1"/>
        <v>MierzwickiKrzysztof1979</v>
      </c>
      <c r="L22" s="9" t="str">
        <f t="shared" si="2"/>
        <v>Mierzwicki</v>
      </c>
      <c r="M22" s="9" t="str">
        <f t="shared" si="3"/>
        <v>Krzysztof</v>
      </c>
      <c r="N22" s="9"/>
      <c r="O22" s="9">
        <f t="shared" si="4"/>
        <v>1979</v>
      </c>
      <c r="P22" s="9">
        <f t="shared" si="8"/>
        <v>26.183266123788325</v>
      </c>
      <c r="Q22" s="9"/>
      <c r="R22" s="9">
        <f t="shared" si="9"/>
        <v>1.8729508196721312</v>
      </c>
      <c r="S22" s="9">
        <f t="shared" si="10"/>
        <v>0.65217391304347827</v>
      </c>
      <c r="T22" s="9">
        <v>1</v>
      </c>
      <c r="U22" s="9">
        <v>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/>
  </sheetViews>
  <sheetFormatPr defaultRowHeight="13.2"/>
  <sheetData>
    <row r="1" spans="1:21">
      <c r="A1" t="s">
        <v>161</v>
      </c>
      <c r="B1" t="s">
        <v>192</v>
      </c>
      <c r="C1" t="s">
        <v>191</v>
      </c>
      <c r="D1" t="s">
        <v>1256</v>
      </c>
      <c r="E1" t="s">
        <v>1007</v>
      </c>
      <c r="F1" t="s">
        <v>950</v>
      </c>
      <c r="G1" t="s">
        <v>40</v>
      </c>
      <c r="H1" t="s">
        <v>1409</v>
      </c>
      <c r="J1" s="18" t="s">
        <v>79</v>
      </c>
      <c r="K1" s="18" t="s">
        <v>80</v>
      </c>
      <c r="L1" s="9" t="s">
        <v>108</v>
      </c>
      <c r="M1" s="9" t="s">
        <v>109</v>
      </c>
      <c r="N1" s="9" t="s">
        <v>83</v>
      </c>
      <c r="O1" s="9" t="s">
        <v>81</v>
      </c>
      <c r="P1" s="9" t="s">
        <v>48</v>
      </c>
      <c r="Q1" s="9" t="s">
        <v>49</v>
      </c>
      <c r="R1" s="9" t="s">
        <v>45</v>
      </c>
      <c r="S1" s="9" t="s">
        <v>46</v>
      </c>
      <c r="T1" s="9" t="s">
        <v>35</v>
      </c>
      <c r="U1" s="9" t="s">
        <v>47</v>
      </c>
    </row>
    <row r="2" spans="1:21">
      <c r="B2" t="s">
        <v>98</v>
      </c>
      <c r="C2" t="s">
        <v>87</v>
      </c>
      <c r="D2">
        <v>504</v>
      </c>
      <c r="E2" s="448">
        <v>0.59930555555555554</v>
      </c>
      <c r="F2">
        <v>22</v>
      </c>
      <c r="G2" s="448">
        <v>0.22083333333333333</v>
      </c>
      <c r="H2">
        <v>1984</v>
      </c>
      <c r="J2" s="18">
        <f>VLOOKUP(K2,id!$A:$C,3,0)</f>
        <v>8</v>
      </c>
      <c r="K2" s="18" t="str">
        <f>L2&amp;M2&amp;O2</f>
        <v>WieczorekJarosław1984</v>
      </c>
      <c r="L2" s="9" t="str">
        <f>C2</f>
        <v>Wieczorek</v>
      </c>
      <c r="M2" s="9" t="str">
        <f>B2</f>
        <v>Jarosław</v>
      </c>
      <c r="N2" s="9"/>
      <c r="O2" s="9">
        <f>H2</f>
        <v>1984</v>
      </c>
      <c r="P2" s="9"/>
      <c r="Q2" s="9">
        <v>50</v>
      </c>
      <c r="R2" s="9"/>
      <c r="S2" s="9"/>
      <c r="T2" s="9"/>
      <c r="U2" s="9"/>
    </row>
    <row r="3" spans="1:21">
      <c r="A3">
        <f>IF(AND(F2=F3,G2=G3),A2,ROW(B3)-2)</f>
        <v>1</v>
      </c>
      <c r="B3" t="s">
        <v>239</v>
      </c>
      <c r="C3" t="s">
        <v>219</v>
      </c>
      <c r="D3">
        <v>514</v>
      </c>
      <c r="E3" s="448">
        <v>0.67361111111111116</v>
      </c>
      <c r="F3">
        <v>22</v>
      </c>
      <c r="G3" s="448">
        <v>0.2951388888888889</v>
      </c>
      <c r="H3" s="8">
        <v>1974</v>
      </c>
      <c r="J3" s="18">
        <f>VLOOKUP(K3,id!$A:$C,3,0)</f>
        <v>87</v>
      </c>
      <c r="K3" s="18" t="str">
        <f t="shared" ref="K3" si="0">L3&amp;M3&amp;O3</f>
        <v>HajdukLidka1974</v>
      </c>
      <c r="L3" s="9" t="str">
        <f t="shared" ref="L3" si="1">C3</f>
        <v>Hajduk</v>
      </c>
      <c r="M3" s="9" t="str">
        <f t="shared" ref="M3" si="2">B3</f>
        <v>Lidka</v>
      </c>
      <c r="N3" s="9"/>
      <c r="O3" s="9">
        <f t="shared" ref="O3" si="3">H3</f>
        <v>1974</v>
      </c>
      <c r="P3" s="9">
        <v>50</v>
      </c>
      <c r="Q3" s="9">
        <f t="shared" ref="Q3" si="4">Q2*IF(T3&lt;1,T3,IF(U3&lt;1,U3,IF(S3&lt;1,S3,IF(R3&lt;1,R3,1))))</f>
        <v>37.411764705882348</v>
      </c>
      <c r="R3" s="9">
        <f t="shared" ref="R3" si="5">G2/G3</f>
        <v>0.748235294117647</v>
      </c>
      <c r="S3" s="9">
        <f t="shared" ref="S3" si="6">F3/F2</f>
        <v>1</v>
      </c>
      <c r="T3" s="9">
        <v>1</v>
      </c>
      <c r="U3" s="9">
        <v>1</v>
      </c>
    </row>
    <row r="4" spans="1:21">
      <c r="A4">
        <f t="shared" ref="A4:A12" si="7">IF(AND(F3=F4,G3=G4),A3,ROW(B4)-2)</f>
        <v>2</v>
      </c>
      <c r="B4" t="s">
        <v>749</v>
      </c>
      <c r="C4" t="s">
        <v>402</v>
      </c>
      <c r="D4">
        <v>527</v>
      </c>
      <c r="E4" s="448">
        <v>0.70694444444444438</v>
      </c>
      <c r="F4">
        <v>22</v>
      </c>
      <c r="G4" s="448">
        <v>0.32847222222222222</v>
      </c>
      <c r="H4" s="8">
        <v>1979</v>
      </c>
      <c r="J4" s="18">
        <f>VLOOKUP(K4,id!$A:$C,3,0)</f>
        <v>488</v>
      </c>
      <c r="K4" s="18" t="str">
        <f t="shared" ref="K4:K12" si="8">L4&amp;M4&amp;O4</f>
        <v>BeneszJoanna1979</v>
      </c>
      <c r="L4" s="9" t="str">
        <f t="shared" ref="L4:L12" si="9">C4</f>
        <v>Benesz</v>
      </c>
      <c r="M4" s="9" t="str">
        <f t="shared" ref="M4:M12" si="10">B4</f>
        <v>Joanna</v>
      </c>
      <c r="N4" s="9"/>
      <c r="O4" s="9">
        <f t="shared" ref="O4:O12" si="11">H4</f>
        <v>1979</v>
      </c>
      <c r="P4" s="9">
        <f t="shared" ref="P4:P12" si="12">P3*IF(T4&lt;1,T4,IF(U4&lt;1,U4,IF(S4&lt;1,S4,IF(R4&lt;1,R4,1))))</f>
        <v>44.926004228329816</v>
      </c>
      <c r="Q4" s="9">
        <f t="shared" ref="Q4:Q12" si="13">Q3*IF(T4&lt;1,T4,IF(U4&lt;1,U4,IF(S4&lt;1,S4,IF(R4&lt;1,R4,1))))</f>
        <v>33.61522198731501</v>
      </c>
      <c r="R4" s="9">
        <f t="shared" ref="R4:R12" si="14">G3/G4</f>
        <v>0.89852008456659627</v>
      </c>
      <c r="S4" s="9">
        <f t="shared" ref="S4:S12" si="15">F4/F3</f>
        <v>1</v>
      </c>
      <c r="T4" s="9">
        <v>1</v>
      </c>
      <c r="U4" s="9">
        <v>1</v>
      </c>
    </row>
    <row r="5" spans="1:21">
      <c r="A5">
        <f t="shared" si="7"/>
        <v>3</v>
      </c>
      <c r="B5" t="s">
        <v>478</v>
      </c>
      <c r="C5" t="s">
        <v>279</v>
      </c>
      <c r="D5">
        <v>518</v>
      </c>
      <c r="E5" s="448">
        <v>0.7319444444444444</v>
      </c>
      <c r="F5">
        <v>22</v>
      </c>
      <c r="G5" s="448">
        <v>0.35347222222222219</v>
      </c>
      <c r="H5" s="8">
        <v>1975</v>
      </c>
      <c r="J5" s="18">
        <f>VLOOKUP(K5,id!$A:$C,3,0)</f>
        <v>158</v>
      </c>
      <c r="K5" s="18" t="str">
        <f t="shared" si="8"/>
        <v>AdamczykEwa1975</v>
      </c>
      <c r="L5" s="9" t="str">
        <f t="shared" si="9"/>
        <v>Adamczyk</v>
      </c>
      <c r="M5" s="9" t="str">
        <f t="shared" si="10"/>
        <v>Ewa</v>
      </c>
      <c r="N5" s="9"/>
      <c r="O5" s="9">
        <f t="shared" si="11"/>
        <v>1975</v>
      </c>
      <c r="P5" s="9">
        <f t="shared" si="12"/>
        <v>41.74852652259333</v>
      </c>
      <c r="Q5" s="9">
        <f t="shared" si="13"/>
        <v>31.237721021611005</v>
      </c>
      <c r="R5" s="9">
        <f t="shared" si="14"/>
        <v>0.9292730844793714</v>
      </c>
      <c r="S5" s="9">
        <f t="shared" si="15"/>
        <v>1</v>
      </c>
      <c r="T5" s="9">
        <v>1</v>
      </c>
      <c r="U5" s="9">
        <v>1</v>
      </c>
    </row>
    <row r="6" spans="1:21">
      <c r="A6">
        <f t="shared" si="7"/>
        <v>4</v>
      </c>
      <c r="B6" t="s">
        <v>743</v>
      </c>
      <c r="C6" t="s">
        <v>1396</v>
      </c>
      <c r="D6">
        <v>532</v>
      </c>
      <c r="E6" s="448">
        <v>0.77569444444444446</v>
      </c>
      <c r="F6">
        <v>22</v>
      </c>
      <c r="G6" s="448">
        <v>0.3972222222222222</v>
      </c>
      <c r="H6" s="8">
        <v>1994</v>
      </c>
      <c r="J6" s="18">
        <f>VLOOKUP(K6,id!$A:$C,3,0)</f>
        <v>489</v>
      </c>
      <c r="K6" s="18" t="str">
        <f t="shared" si="8"/>
        <v>PogorzelskaAleksandra1994</v>
      </c>
      <c r="L6" s="9" t="str">
        <f t="shared" si="9"/>
        <v>Pogorzelska</v>
      </c>
      <c r="M6" s="9" t="str">
        <f t="shared" si="10"/>
        <v>Aleksandra</v>
      </c>
      <c r="N6" s="9"/>
      <c r="O6" s="9">
        <f t="shared" si="11"/>
        <v>1994</v>
      </c>
      <c r="P6" s="9">
        <f t="shared" si="12"/>
        <v>37.150349650349654</v>
      </c>
      <c r="Q6" s="9">
        <f t="shared" si="13"/>
        <v>27.797202797202797</v>
      </c>
      <c r="R6" s="9">
        <f t="shared" si="14"/>
        <v>0.88986013986013979</v>
      </c>
      <c r="S6" s="9">
        <f t="shared" si="15"/>
        <v>1</v>
      </c>
      <c r="T6" s="9">
        <v>1</v>
      </c>
      <c r="U6" s="9">
        <v>1</v>
      </c>
    </row>
    <row r="7" spans="1:21">
      <c r="A7">
        <f t="shared" si="7"/>
        <v>5</v>
      </c>
      <c r="B7" t="s">
        <v>388</v>
      </c>
      <c r="C7" t="s">
        <v>1398</v>
      </c>
      <c r="D7">
        <v>521</v>
      </c>
      <c r="E7" s="448">
        <v>0.77986111111111101</v>
      </c>
      <c r="F7">
        <v>22</v>
      </c>
      <c r="G7" s="448">
        <v>0.40138888888888885</v>
      </c>
      <c r="H7" s="8">
        <v>1985</v>
      </c>
      <c r="J7" s="18">
        <f>VLOOKUP(K7,id!$A:$C,3,0)</f>
        <v>490</v>
      </c>
      <c r="K7" s="18" t="str">
        <f t="shared" si="8"/>
        <v>WawrzyniakAnna1985</v>
      </c>
      <c r="L7" s="9" t="str">
        <f t="shared" si="9"/>
        <v>Wawrzyniak</v>
      </c>
      <c r="M7" s="9" t="str">
        <f t="shared" si="10"/>
        <v>Anna</v>
      </c>
      <c r="N7" s="9"/>
      <c r="O7" s="9">
        <f t="shared" si="11"/>
        <v>1985</v>
      </c>
      <c r="P7" s="9">
        <f t="shared" si="12"/>
        <v>36.764705882352949</v>
      </c>
      <c r="Q7" s="9">
        <f t="shared" si="13"/>
        <v>27.508650519031143</v>
      </c>
      <c r="R7" s="9">
        <f t="shared" si="14"/>
        <v>0.98961937716262982</v>
      </c>
      <c r="S7" s="9">
        <f t="shared" si="15"/>
        <v>1</v>
      </c>
      <c r="T7" s="9">
        <v>1</v>
      </c>
      <c r="U7" s="9">
        <v>1</v>
      </c>
    </row>
    <row r="8" spans="1:21">
      <c r="A8">
        <f t="shared" si="7"/>
        <v>6</v>
      </c>
      <c r="B8" t="s">
        <v>1401</v>
      </c>
      <c r="C8" t="s">
        <v>1402</v>
      </c>
      <c r="D8">
        <v>510</v>
      </c>
      <c r="E8" s="448">
        <v>0.83333333333333337</v>
      </c>
      <c r="F8">
        <v>22</v>
      </c>
      <c r="G8" s="448">
        <v>0.4548611111111111</v>
      </c>
      <c r="H8" s="8">
        <v>1977</v>
      </c>
      <c r="J8" s="18">
        <f>VLOOKUP(K8,id!$A:$C,3,0)</f>
        <v>483</v>
      </c>
      <c r="K8" s="18" t="str">
        <f t="shared" si="8"/>
        <v>WulfGosia1977</v>
      </c>
      <c r="L8" s="9" t="str">
        <f t="shared" si="9"/>
        <v>Wulf</v>
      </c>
      <c r="M8" s="9" t="str">
        <f t="shared" si="10"/>
        <v>Gosia</v>
      </c>
      <c r="N8" s="9"/>
      <c r="O8" s="9">
        <f t="shared" si="11"/>
        <v>1977</v>
      </c>
      <c r="P8" s="9">
        <f t="shared" si="12"/>
        <v>32.442748091603058</v>
      </c>
      <c r="Q8" s="9">
        <f t="shared" si="13"/>
        <v>24.274809160305342</v>
      </c>
      <c r="R8" s="9">
        <f t="shared" si="14"/>
        <v>0.88244274809160295</v>
      </c>
      <c r="S8" s="9">
        <f t="shared" si="15"/>
        <v>1</v>
      </c>
      <c r="T8" s="9">
        <v>1</v>
      </c>
      <c r="U8" s="9">
        <v>1</v>
      </c>
    </row>
    <row r="9" spans="1:21">
      <c r="A9">
        <f t="shared" si="7"/>
        <v>6</v>
      </c>
      <c r="B9" t="s">
        <v>749</v>
      </c>
      <c r="C9" t="s">
        <v>1403</v>
      </c>
      <c r="D9">
        <v>517</v>
      </c>
      <c r="E9" s="448">
        <v>0.83333333333333337</v>
      </c>
      <c r="F9">
        <v>22</v>
      </c>
      <c r="G9" s="448">
        <v>0.4548611111111111</v>
      </c>
      <c r="H9" s="8">
        <v>1972</v>
      </c>
      <c r="J9" s="18">
        <f>VLOOKUP(K9,id!$A:$C,3,0)</f>
        <v>484</v>
      </c>
      <c r="K9" s="18" t="str">
        <f t="shared" si="8"/>
        <v>TrafasJoanna1972</v>
      </c>
      <c r="L9" s="9" t="str">
        <f t="shared" si="9"/>
        <v>Trafas</v>
      </c>
      <c r="M9" s="9" t="str">
        <f t="shared" si="10"/>
        <v>Joanna</v>
      </c>
      <c r="N9" s="9"/>
      <c r="O9" s="9">
        <f t="shared" si="11"/>
        <v>1972</v>
      </c>
      <c r="P9" s="9">
        <f t="shared" si="12"/>
        <v>32.442748091603058</v>
      </c>
      <c r="Q9" s="9">
        <f t="shared" si="13"/>
        <v>24.274809160305342</v>
      </c>
      <c r="R9" s="9">
        <f t="shared" si="14"/>
        <v>1</v>
      </c>
      <c r="S9" s="9">
        <f t="shared" si="15"/>
        <v>1</v>
      </c>
      <c r="T9" s="9">
        <v>1</v>
      </c>
      <c r="U9" s="9">
        <v>1</v>
      </c>
    </row>
    <row r="10" spans="1:21">
      <c r="A10">
        <f t="shared" si="7"/>
        <v>6</v>
      </c>
      <c r="B10" t="s">
        <v>388</v>
      </c>
      <c r="C10" t="s">
        <v>1404</v>
      </c>
      <c r="D10">
        <v>525</v>
      </c>
      <c r="E10" s="448">
        <v>0.83333333333333337</v>
      </c>
      <c r="F10">
        <v>22</v>
      </c>
      <c r="G10" s="448">
        <v>0.4548611111111111</v>
      </c>
      <c r="H10" s="8">
        <v>1971</v>
      </c>
      <c r="J10" s="18">
        <f>VLOOKUP(K10,id!$A:$C,3,0)</f>
        <v>485</v>
      </c>
      <c r="K10" s="18" t="str">
        <f t="shared" si="8"/>
        <v>TyranowskaAnna1971</v>
      </c>
      <c r="L10" s="9" t="str">
        <f t="shared" si="9"/>
        <v>Tyranowska</v>
      </c>
      <c r="M10" s="9" t="str">
        <f t="shared" si="10"/>
        <v>Anna</v>
      </c>
      <c r="N10" s="9"/>
      <c r="O10" s="9">
        <f t="shared" si="11"/>
        <v>1971</v>
      </c>
      <c r="P10" s="9">
        <f t="shared" si="12"/>
        <v>32.442748091603058</v>
      </c>
      <c r="Q10" s="9">
        <f t="shared" si="13"/>
        <v>24.274809160305342</v>
      </c>
      <c r="R10" s="9">
        <f t="shared" si="14"/>
        <v>1</v>
      </c>
      <c r="S10" s="9">
        <f t="shared" si="15"/>
        <v>1</v>
      </c>
      <c r="T10" s="9">
        <v>1</v>
      </c>
      <c r="U10" s="9">
        <v>1</v>
      </c>
    </row>
    <row r="11" spans="1:21">
      <c r="A11">
        <f t="shared" si="7"/>
        <v>6</v>
      </c>
      <c r="B11" t="s">
        <v>1405</v>
      </c>
      <c r="C11" t="s">
        <v>1406</v>
      </c>
      <c r="D11">
        <v>526</v>
      </c>
      <c r="E11" s="448">
        <v>0.83333333333333337</v>
      </c>
      <c r="F11">
        <v>22</v>
      </c>
      <c r="G11" s="448">
        <v>0.4548611111111111</v>
      </c>
      <c r="H11" s="8">
        <v>1971</v>
      </c>
      <c r="J11" s="18">
        <f>VLOOKUP(K11,id!$A:$C,3,0)</f>
        <v>486</v>
      </c>
      <c r="K11" s="18" t="str">
        <f t="shared" si="8"/>
        <v>SłomińskaAneta1971</v>
      </c>
      <c r="L11" s="9" t="str">
        <f t="shared" si="9"/>
        <v>Słomińska</v>
      </c>
      <c r="M11" s="9" t="str">
        <f t="shared" si="10"/>
        <v>Aneta</v>
      </c>
      <c r="N11" s="9"/>
      <c r="O11" s="9">
        <f t="shared" si="11"/>
        <v>1971</v>
      </c>
      <c r="P11" s="9">
        <f t="shared" si="12"/>
        <v>32.442748091603058</v>
      </c>
      <c r="Q11" s="9">
        <f t="shared" si="13"/>
        <v>24.274809160305342</v>
      </c>
      <c r="R11" s="9">
        <f t="shared" si="14"/>
        <v>1</v>
      </c>
      <c r="S11" s="9">
        <f t="shared" si="15"/>
        <v>1</v>
      </c>
      <c r="T11" s="9">
        <v>1</v>
      </c>
      <c r="U11" s="9">
        <v>1</v>
      </c>
    </row>
    <row r="12" spans="1:21">
      <c r="A12">
        <f t="shared" si="7"/>
        <v>10</v>
      </c>
      <c r="B12" t="s">
        <v>1407</v>
      </c>
      <c r="C12" t="s">
        <v>1408</v>
      </c>
      <c r="D12">
        <v>524</v>
      </c>
      <c r="E12" s="448">
        <v>0.67222222222222217</v>
      </c>
      <c r="F12">
        <v>16</v>
      </c>
      <c r="G12" s="448">
        <v>0.29375000000000001</v>
      </c>
      <c r="H12" s="8">
        <v>1984</v>
      </c>
      <c r="J12" s="18">
        <f>VLOOKUP(K12,id!$A:$C,3,0)</f>
        <v>487</v>
      </c>
      <c r="K12" s="18" t="str">
        <f t="shared" si="8"/>
        <v>LipiakMarta1984</v>
      </c>
      <c r="L12" s="9" t="str">
        <f t="shared" si="9"/>
        <v>Lipiak</v>
      </c>
      <c r="M12" s="9" t="str">
        <f t="shared" si="10"/>
        <v>Marta</v>
      </c>
      <c r="N12" s="9"/>
      <c r="O12" s="9">
        <f t="shared" si="11"/>
        <v>1984</v>
      </c>
      <c r="P12" s="9">
        <f t="shared" si="12"/>
        <v>23.594725884802223</v>
      </c>
      <c r="Q12" s="9">
        <f t="shared" si="13"/>
        <v>17.654406662040248</v>
      </c>
      <c r="R12" s="9">
        <f t="shared" si="14"/>
        <v>1.5484633569739952</v>
      </c>
      <c r="S12" s="9">
        <f t="shared" si="15"/>
        <v>0.72727272727272729</v>
      </c>
      <c r="T12" s="9">
        <v>1</v>
      </c>
      <c r="U12" s="9">
        <v>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"/>
  <sheetViews>
    <sheetView workbookViewId="0"/>
  </sheetViews>
  <sheetFormatPr defaultRowHeight="13.2"/>
  <sheetData>
    <row r="1" spans="1:21">
      <c r="A1" t="s">
        <v>161</v>
      </c>
      <c r="B1" t="s">
        <v>192</v>
      </c>
      <c r="C1" t="s">
        <v>191</v>
      </c>
      <c r="D1" t="s">
        <v>1256</v>
      </c>
      <c r="E1" t="s">
        <v>1007</v>
      </c>
      <c r="F1" t="s">
        <v>950</v>
      </c>
      <c r="G1" t="s">
        <v>40</v>
      </c>
      <c r="H1" t="s">
        <v>1409</v>
      </c>
      <c r="J1" s="18" t="s">
        <v>79</v>
      </c>
      <c r="K1" s="18" t="s">
        <v>80</v>
      </c>
      <c r="L1" s="9" t="s">
        <v>108</v>
      </c>
      <c r="M1" s="9" t="s">
        <v>109</v>
      </c>
      <c r="N1" s="9" t="s">
        <v>83</v>
      </c>
      <c r="O1" s="9" t="s">
        <v>81</v>
      </c>
      <c r="P1" s="9" t="s">
        <v>48</v>
      </c>
      <c r="Q1" s="9" t="s">
        <v>49</v>
      </c>
      <c r="R1" s="9" t="s">
        <v>45</v>
      </c>
      <c r="S1" s="9" t="s">
        <v>46</v>
      </c>
      <c r="T1" s="9" t="s">
        <v>35</v>
      </c>
      <c r="U1" s="9" t="s">
        <v>47</v>
      </c>
    </row>
    <row r="2" spans="1:21">
      <c r="A2">
        <f>IF(AND(F1=F2,G1=G2),A1,ROW(B2)-1)</f>
        <v>1</v>
      </c>
      <c r="B2" t="s">
        <v>98</v>
      </c>
      <c r="C2" t="s">
        <v>87</v>
      </c>
      <c r="D2">
        <v>504</v>
      </c>
      <c r="E2" s="448">
        <v>0.59930555555555554</v>
      </c>
      <c r="F2">
        <v>22</v>
      </c>
      <c r="G2" s="448">
        <v>0.22083333333333333</v>
      </c>
      <c r="H2">
        <v>1984</v>
      </c>
      <c r="J2" s="18">
        <f>VLOOKUP(K2,id!$A:$C,3,0)</f>
        <v>8</v>
      </c>
      <c r="K2" s="18" t="str">
        <f>L2&amp;M2&amp;O2</f>
        <v>WieczorekJarosław1984</v>
      </c>
      <c r="L2" s="9" t="str">
        <f>C2</f>
        <v>Wieczorek</v>
      </c>
      <c r="M2" s="9" t="str">
        <f>B2</f>
        <v>Jarosław</v>
      </c>
      <c r="N2" s="9"/>
      <c r="O2" s="9">
        <f>H2</f>
        <v>1984</v>
      </c>
      <c r="P2" s="9">
        <v>50</v>
      </c>
      <c r="Q2" s="9"/>
      <c r="R2" s="9"/>
      <c r="S2" s="9"/>
      <c r="T2" s="9"/>
      <c r="U2" s="9"/>
    </row>
    <row r="3" spans="1:21">
      <c r="A3">
        <f>IF(AND(F2=F3,G2=G3),A2,ROW(B3)-1)</f>
        <v>1</v>
      </c>
      <c r="B3" t="s">
        <v>71</v>
      </c>
      <c r="C3" t="s">
        <v>414</v>
      </c>
      <c r="D3">
        <v>505</v>
      </c>
      <c r="E3" s="448">
        <v>0.59930555555555554</v>
      </c>
      <c r="F3">
        <v>22</v>
      </c>
      <c r="G3" s="448">
        <v>0.22083333333333333</v>
      </c>
      <c r="H3">
        <v>1977</v>
      </c>
      <c r="J3" s="18">
        <f>VLOOKUP(K3,id!$A:$C,3,0)</f>
        <v>126</v>
      </c>
      <c r="K3" s="18" t="str">
        <f t="shared" ref="K3:K25" si="0">L3&amp;M3&amp;O3</f>
        <v>SenderekŁukasz1977</v>
      </c>
      <c r="L3" s="9" t="str">
        <f t="shared" ref="L3:L25" si="1">C3</f>
        <v>Senderek</v>
      </c>
      <c r="M3" s="9" t="str">
        <f t="shared" ref="M3:M25" si="2">B3</f>
        <v>Łukasz</v>
      </c>
      <c r="N3" s="9"/>
      <c r="O3" s="9">
        <f t="shared" ref="O3:O25" si="3">H3</f>
        <v>1977</v>
      </c>
      <c r="P3" s="9">
        <f t="shared" ref="P3:P6" si="4">P2*IF(T3&lt;1,T3,IF(U3&lt;1,U3,IF(S3&lt;1,S3,IF(R3&lt;1,R3,1))))</f>
        <v>50</v>
      </c>
      <c r="Q3" s="9"/>
      <c r="R3" s="9">
        <f>G2/G3</f>
        <v>1</v>
      </c>
      <c r="S3" s="9">
        <f>F3/F2</f>
        <v>1</v>
      </c>
      <c r="T3" s="9">
        <v>1</v>
      </c>
      <c r="U3" s="9">
        <v>1</v>
      </c>
    </row>
    <row r="4" spans="1:21">
      <c r="A4">
        <f t="shared" ref="A4:A25" si="5">IF(AND(F3=F4,G3=G4),A3,ROW(B4)-1)</f>
        <v>3</v>
      </c>
      <c r="B4" t="s">
        <v>182</v>
      </c>
      <c r="C4" t="s">
        <v>183</v>
      </c>
      <c r="D4">
        <v>529</v>
      </c>
      <c r="E4" s="448">
        <v>0.60486111111111118</v>
      </c>
      <c r="F4">
        <v>22</v>
      </c>
      <c r="G4" s="448">
        <v>0.22638888888888889</v>
      </c>
      <c r="H4">
        <v>1970</v>
      </c>
      <c r="J4" s="18">
        <f>VLOOKUP(K4,id!$A:$C,3,0)</f>
        <v>64</v>
      </c>
      <c r="K4" s="18" t="str">
        <f t="shared" si="0"/>
        <v>HołdakowskiWojciech1970</v>
      </c>
      <c r="L4" s="9" t="str">
        <f t="shared" si="1"/>
        <v>Hołdakowski</v>
      </c>
      <c r="M4" s="9" t="str">
        <f t="shared" si="2"/>
        <v>Wojciech</v>
      </c>
      <c r="N4" s="9"/>
      <c r="O4" s="9">
        <f t="shared" si="3"/>
        <v>1970</v>
      </c>
      <c r="P4" s="9">
        <f t="shared" si="4"/>
        <v>48.773006134969322</v>
      </c>
      <c r="Q4" s="9"/>
      <c r="R4" s="9">
        <f t="shared" ref="R4:R6" si="6">G3/G4</f>
        <v>0.97546012269938642</v>
      </c>
      <c r="S4" s="9">
        <f t="shared" ref="S4:S6" si="7">F4/F3</f>
        <v>1</v>
      </c>
      <c r="T4" s="9">
        <v>1</v>
      </c>
      <c r="U4" s="9">
        <v>1</v>
      </c>
    </row>
    <row r="5" spans="1:21">
      <c r="A5">
        <f t="shared" si="5"/>
        <v>4</v>
      </c>
      <c r="B5" t="s">
        <v>58</v>
      </c>
      <c r="C5" t="s">
        <v>225</v>
      </c>
      <c r="D5">
        <v>506</v>
      </c>
      <c r="E5" s="448">
        <v>0.64444444444444449</v>
      </c>
      <c r="F5">
        <v>22</v>
      </c>
      <c r="G5" s="448">
        <v>0.26597222222222222</v>
      </c>
      <c r="H5">
        <v>1970</v>
      </c>
      <c r="J5" s="18">
        <f>VLOOKUP(K5,id!$A:$C,3,0)</f>
        <v>71</v>
      </c>
      <c r="K5" s="18" t="str">
        <f t="shared" si="0"/>
        <v>ZawadzkiArtur1970</v>
      </c>
      <c r="L5" s="9" t="str">
        <f t="shared" si="1"/>
        <v>Zawadzki</v>
      </c>
      <c r="M5" s="9" t="str">
        <f t="shared" si="2"/>
        <v>Artur</v>
      </c>
      <c r="N5" s="9"/>
      <c r="O5" s="9">
        <f t="shared" si="3"/>
        <v>1970</v>
      </c>
      <c r="P5" s="9">
        <f t="shared" si="4"/>
        <v>41.514360313315926</v>
      </c>
      <c r="Q5" s="9"/>
      <c r="R5" s="9">
        <f t="shared" si="6"/>
        <v>0.8511749347258486</v>
      </c>
      <c r="S5" s="9">
        <f t="shared" si="7"/>
        <v>1</v>
      </c>
      <c r="T5" s="9">
        <v>1</v>
      </c>
      <c r="U5" s="9">
        <v>1</v>
      </c>
    </row>
    <row r="6" spans="1:21">
      <c r="A6">
        <f t="shared" si="5"/>
        <v>4</v>
      </c>
      <c r="B6" t="s">
        <v>394</v>
      </c>
      <c r="C6" t="s">
        <v>225</v>
      </c>
      <c r="D6">
        <v>507</v>
      </c>
      <c r="E6" s="448">
        <v>0.64444444444444449</v>
      </c>
      <c r="F6">
        <v>22</v>
      </c>
      <c r="G6" s="448">
        <v>0.26597222222222222</v>
      </c>
      <c r="H6">
        <v>1998</v>
      </c>
      <c r="J6" s="18">
        <f>VLOOKUP(K6,id!$A:$C,3,0)</f>
        <v>132</v>
      </c>
      <c r="K6" s="18" t="str">
        <f t="shared" si="0"/>
        <v>ZawadzkiStanisław1998</v>
      </c>
      <c r="L6" s="9" t="str">
        <f t="shared" si="1"/>
        <v>Zawadzki</v>
      </c>
      <c r="M6" s="9" t="str">
        <f t="shared" si="2"/>
        <v>Stanisław</v>
      </c>
      <c r="N6" s="9"/>
      <c r="O6" s="9">
        <f t="shared" si="3"/>
        <v>1998</v>
      </c>
      <c r="P6" s="9">
        <f t="shared" si="4"/>
        <v>41.514360313315926</v>
      </c>
      <c r="Q6" s="9"/>
      <c r="R6" s="9">
        <f t="shared" si="6"/>
        <v>1</v>
      </c>
      <c r="S6" s="9">
        <f t="shared" si="7"/>
        <v>1</v>
      </c>
      <c r="T6" s="9">
        <v>1</v>
      </c>
      <c r="U6" s="9">
        <v>1</v>
      </c>
    </row>
    <row r="7" spans="1:21">
      <c r="A7">
        <f t="shared" si="5"/>
        <v>6</v>
      </c>
      <c r="B7" t="s">
        <v>25</v>
      </c>
      <c r="C7" t="s">
        <v>219</v>
      </c>
      <c r="D7">
        <v>515</v>
      </c>
      <c r="E7" s="448">
        <v>0.67361111111111116</v>
      </c>
      <c r="F7">
        <v>22</v>
      </c>
      <c r="G7" s="448">
        <v>0.2951388888888889</v>
      </c>
      <c r="H7">
        <v>1975</v>
      </c>
      <c r="J7" s="18">
        <f>VLOOKUP(K7,id!$A:$C,3,0)</f>
        <v>69</v>
      </c>
      <c r="K7" s="18" t="str">
        <f t="shared" si="0"/>
        <v>HajdukJacek1975</v>
      </c>
      <c r="L7" s="9" t="str">
        <f t="shared" si="1"/>
        <v>Hajduk</v>
      </c>
      <c r="M7" s="9" t="str">
        <f t="shared" si="2"/>
        <v>Jacek</v>
      </c>
      <c r="N7" s="9"/>
      <c r="O7" s="9">
        <f t="shared" si="3"/>
        <v>1975</v>
      </c>
      <c r="P7" s="9">
        <f t="shared" ref="P7:P25" si="8">P6*IF(T7&lt;1,T7,IF(U7&lt;1,U7,IF(S7&lt;1,S7,IF(R7&lt;1,R7,1))))</f>
        <v>37.411764705882348</v>
      </c>
      <c r="Q7" s="9"/>
      <c r="R7" s="9">
        <f t="shared" ref="R7:R25" si="9">G6/G7</f>
        <v>0.90117647058823525</v>
      </c>
      <c r="S7" s="9">
        <f t="shared" ref="S7:S25" si="10">F7/F6</f>
        <v>1</v>
      </c>
      <c r="T7" s="9">
        <v>1</v>
      </c>
      <c r="U7" s="9">
        <v>1</v>
      </c>
    </row>
    <row r="8" spans="1:21">
      <c r="A8">
        <f t="shared" si="5"/>
        <v>6</v>
      </c>
      <c r="B8" t="s">
        <v>175</v>
      </c>
      <c r="C8" t="s">
        <v>216</v>
      </c>
      <c r="D8">
        <v>516</v>
      </c>
      <c r="E8" s="448">
        <v>0.67361111111111116</v>
      </c>
      <c r="F8">
        <v>22</v>
      </c>
      <c r="G8" s="448">
        <v>0.2951388888888889</v>
      </c>
      <c r="H8">
        <v>1974</v>
      </c>
      <c r="J8" s="18">
        <f>VLOOKUP(K8,id!$A:$C,3,0)</f>
        <v>473</v>
      </c>
      <c r="K8" s="18" t="str">
        <f t="shared" si="0"/>
        <v>BłaszczykDariusz1974</v>
      </c>
      <c r="L8" s="9" t="str">
        <f t="shared" si="1"/>
        <v>Błaszczyk</v>
      </c>
      <c r="M8" s="9" t="str">
        <f t="shared" si="2"/>
        <v>Dariusz</v>
      </c>
      <c r="N8" s="9"/>
      <c r="O8" s="9">
        <f t="shared" si="3"/>
        <v>1974</v>
      </c>
      <c r="P8" s="9">
        <f t="shared" si="8"/>
        <v>37.411764705882348</v>
      </c>
      <c r="Q8" s="9"/>
      <c r="R8" s="9">
        <f t="shared" si="9"/>
        <v>1</v>
      </c>
      <c r="S8" s="9">
        <f t="shared" si="10"/>
        <v>1</v>
      </c>
      <c r="T8" s="9">
        <v>1</v>
      </c>
      <c r="U8" s="9">
        <v>1</v>
      </c>
    </row>
    <row r="9" spans="1:21">
      <c r="A9">
        <f t="shared" si="5"/>
        <v>8</v>
      </c>
      <c r="B9" t="s">
        <v>67</v>
      </c>
      <c r="C9" t="s">
        <v>1180</v>
      </c>
      <c r="D9">
        <v>534</v>
      </c>
      <c r="E9" s="448">
        <v>0.68055555555555547</v>
      </c>
      <c r="F9">
        <v>22</v>
      </c>
      <c r="G9" s="448">
        <v>0.30208333333333331</v>
      </c>
      <c r="H9">
        <v>1978</v>
      </c>
      <c r="J9" s="18">
        <f>VLOOKUP(K9,id!$A:$C,3,0)</f>
        <v>421</v>
      </c>
      <c r="K9" s="18" t="str">
        <f t="shared" si="0"/>
        <v>RychlikMichał1978</v>
      </c>
      <c r="L9" s="9" t="str">
        <f t="shared" si="1"/>
        <v>Rychlik</v>
      </c>
      <c r="M9" s="9" t="str">
        <f t="shared" si="2"/>
        <v>Michał</v>
      </c>
      <c r="N9" s="9"/>
      <c r="O9" s="9">
        <f t="shared" si="3"/>
        <v>1978</v>
      </c>
      <c r="P9" s="9">
        <f t="shared" si="8"/>
        <v>36.551724137931032</v>
      </c>
      <c r="Q9" s="9"/>
      <c r="R9" s="9">
        <f t="shared" si="9"/>
        <v>0.97701149425287359</v>
      </c>
      <c r="S9" s="9">
        <f t="shared" si="10"/>
        <v>1</v>
      </c>
      <c r="T9" s="9">
        <v>1</v>
      </c>
      <c r="U9" s="9">
        <v>1</v>
      </c>
    </row>
    <row r="10" spans="1:21">
      <c r="A10">
        <f t="shared" si="5"/>
        <v>9</v>
      </c>
      <c r="B10" t="s">
        <v>56</v>
      </c>
      <c r="C10" t="s">
        <v>1391</v>
      </c>
      <c r="D10">
        <v>500</v>
      </c>
      <c r="E10" s="448">
        <v>0.68541666666666667</v>
      </c>
      <c r="F10">
        <v>22</v>
      </c>
      <c r="G10" s="448">
        <v>0.30694444444444441</v>
      </c>
      <c r="H10">
        <v>1970</v>
      </c>
      <c r="J10" s="18">
        <f>VLOOKUP(K10,id!$A:$C,3,0)</f>
        <v>474</v>
      </c>
      <c r="K10" s="18" t="str">
        <f t="shared" si="0"/>
        <v>HalamusRobert1970</v>
      </c>
      <c r="L10" s="9" t="str">
        <f t="shared" si="1"/>
        <v>Halamus</v>
      </c>
      <c r="M10" s="9" t="str">
        <f t="shared" si="2"/>
        <v>Robert</v>
      </c>
      <c r="N10" s="9"/>
      <c r="O10" s="9">
        <f t="shared" si="3"/>
        <v>1970</v>
      </c>
      <c r="P10" s="9">
        <f t="shared" si="8"/>
        <v>35.972850678733032</v>
      </c>
      <c r="Q10" s="9"/>
      <c r="R10" s="9">
        <f t="shared" si="9"/>
        <v>0.98416289592760187</v>
      </c>
      <c r="S10" s="9">
        <f t="shared" si="10"/>
        <v>1</v>
      </c>
      <c r="T10" s="9">
        <v>1</v>
      </c>
      <c r="U10" s="9">
        <v>1</v>
      </c>
    </row>
    <row r="11" spans="1:21">
      <c r="A11">
        <f t="shared" si="5"/>
        <v>9</v>
      </c>
      <c r="B11" t="s">
        <v>548</v>
      </c>
      <c r="C11" t="s">
        <v>610</v>
      </c>
      <c r="D11">
        <v>513</v>
      </c>
      <c r="E11" s="448">
        <v>0.68541666666666667</v>
      </c>
      <c r="F11">
        <v>22</v>
      </c>
      <c r="G11" s="448">
        <v>0.30694444444444441</v>
      </c>
      <c r="H11">
        <v>1982</v>
      </c>
      <c r="J11" s="18">
        <f>VLOOKUP(K11,id!$A:$C,3,0)</f>
        <v>475</v>
      </c>
      <c r="K11" s="18" t="str">
        <f t="shared" si="0"/>
        <v>SzymańskiPatryk1982</v>
      </c>
      <c r="L11" s="9" t="str">
        <f t="shared" si="1"/>
        <v>Szymański</v>
      </c>
      <c r="M11" s="9" t="str">
        <f t="shared" si="2"/>
        <v>Patryk</v>
      </c>
      <c r="N11" s="9"/>
      <c r="O11" s="9">
        <f t="shared" si="3"/>
        <v>1982</v>
      </c>
      <c r="P11" s="9">
        <f t="shared" si="8"/>
        <v>35.972850678733032</v>
      </c>
      <c r="Q11" s="9"/>
      <c r="R11" s="9">
        <f t="shared" si="9"/>
        <v>1</v>
      </c>
      <c r="S11" s="9">
        <f t="shared" si="10"/>
        <v>1</v>
      </c>
      <c r="T11" s="9">
        <v>1</v>
      </c>
      <c r="U11" s="9">
        <v>1</v>
      </c>
    </row>
    <row r="12" spans="1:21">
      <c r="A12">
        <f t="shared" si="5"/>
        <v>11</v>
      </c>
      <c r="B12" t="s">
        <v>28</v>
      </c>
      <c r="C12" t="s">
        <v>59</v>
      </c>
      <c r="D12">
        <v>522</v>
      </c>
      <c r="E12" s="448">
        <v>0.68611111111111101</v>
      </c>
      <c r="F12">
        <v>22</v>
      </c>
      <c r="G12" s="448">
        <v>0.30763888888888891</v>
      </c>
      <c r="H12">
        <v>1977</v>
      </c>
      <c r="J12" s="18">
        <f>VLOOKUP(K12,id!$A:$C,3,0)</f>
        <v>38</v>
      </c>
      <c r="K12" s="18" t="str">
        <f t="shared" si="0"/>
        <v>GładysiakPrzemysław1977</v>
      </c>
      <c r="L12" s="9" t="str">
        <f t="shared" si="1"/>
        <v>Gładysiak</v>
      </c>
      <c r="M12" s="9" t="str">
        <f t="shared" si="2"/>
        <v>Przemysław</v>
      </c>
      <c r="N12" s="9"/>
      <c r="O12" s="9">
        <f t="shared" si="3"/>
        <v>1977</v>
      </c>
      <c r="P12" s="9">
        <f t="shared" si="8"/>
        <v>35.891647855530465</v>
      </c>
      <c r="Q12" s="9"/>
      <c r="R12" s="9">
        <f t="shared" si="9"/>
        <v>0.99774266365688469</v>
      </c>
      <c r="S12" s="9">
        <f t="shared" si="10"/>
        <v>1</v>
      </c>
      <c r="T12" s="9">
        <v>1</v>
      </c>
      <c r="U12" s="9">
        <v>1</v>
      </c>
    </row>
    <row r="13" spans="1:21">
      <c r="A13">
        <f t="shared" si="5"/>
        <v>12</v>
      </c>
      <c r="B13" t="s">
        <v>52</v>
      </c>
      <c r="C13" t="s">
        <v>402</v>
      </c>
      <c r="D13">
        <v>528</v>
      </c>
      <c r="E13" s="448">
        <v>0.70694444444444438</v>
      </c>
      <c r="F13">
        <v>22</v>
      </c>
      <c r="G13" s="448">
        <v>0.32847222222222222</v>
      </c>
      <c r="H13">
        <v>1975</v>
      </c>
      <c r="J13" s="18">
        <f>VLOOKUP(K13,id!$A:$C,3,0)</f>
        <v>130</v>
      </c>
      <c r="K13" s="18" t="str">
        <f t="shared" si="0"/>
        <v>BeneszRafał1975</v>
      </c>
      <c r="L13" s="9" t="str">
        <f t="shared" si="1"/>
        <v>Benesz</v>
      </c>
      <c r="M13" s="9" t="str">
        <f t="shared" si="2"/>
        <v>Rafał</v>
      </c>
      <c r="N13" s="9"/>
      <c r="O13" s="9">
        <f t="shared" si="3"/>
        <v>1975</v>
      </c>
      <c r="P13" s="9">
        <f t="shared" si="8"/>
        <v>33.615221987315003</v>
      </c>
      <c r="Q13" s="9"/>
      <c r="R13" s="9">
        <f t="shared" si="9"/>
        <v>0.93657505285412268</v>
      </c>
      <c r="S13" s="9">
        <f t="shared" si="10"/>
        <v>1</v>
      </c>
      <c r="T13" s="9">
        <v>1</v>
      </c>
      <c r="U13" s="9">
        <v>1</v>
      </c>
    </row>
    <row r="14" spans="1:21">
      <c r="A14">
        <f t="shared" si="5"/>
        <v>13</v>
      </c>
      <c r="B14" t="s">
        <v>147</v>
      </c>
      <c r="C14" t="s">
        <v>60</v>
      </c>
      <c r="D14">
        <v>508</v>
      </c>
      <c r="E14" s="448">
        <v>0.71944444444444444</v>
      </c>
      <c r="F14">
        <v>22</v>
      </c>
      <c r="G14" s="448">
        <v>0.34097222222222223</v>
      </c>
      <c r="H14">
        <v>1993</v>
      </c>
      <c r="J14" s="18">
        <f>VLOOKUP(K14,id!$A:$C,3,0)</f>
        <v>46</v>
      </c>
      <c r="K14" s="18" t="str">
        <f t="shared" si="0"/>
        <v>ZającBartek1993</v>
      </c>
      <c r="L14" s="9" t="str">
        <f t="shared" si="1"/>
        <v>Zając</v>
      </c>
      <c r="M14" s="9" t="str">
        <f t="shared" si="2"/>
        <v>Bartek</v>
      </c>
      <c r="N14" s="9"/>
      <c r="O14" s="9">
        <f t="shared" si="3"/>
        <v>1993</v>
      </c>
      <c r="P14" s="9">
        <f t="shared" si="8"/>
        <v>32.382892057026467</v>
      </c>
      <c r="Q14" s="9"/>
      <c r="R14" s="9">
        <f t="shared" si="9"/>
        <v>0.96334012219959264</v>
      </c>
      <c r="S14" s="9">
        <f t="shared" si="10"/>
        <v>1</v>
      </c>
      <c r="T14" s="9">
        <v>1</v>
      </c>
      <c r="U14" s="9">
        <v>1</v>
      </c>
    </row>
    <row r="15" spans="1:21">
      <c r="A15">
        <f t="shared" si="5"/>
        <v>13</v>
      </c>
      <c r="B15" t="s">
        <v>55</v>
      </c>
      <c r="C15" t="s">
        <v>61</v>
      </c>
      <c r="D15">
        <v>509</v>
      </c>
      <c r="E15" s="448">
        <v>0.71944444444444444</v>
      </c>
      <c r="F15">
        <v>22</v>
      </c>
      <c r="G15" s="448">
        <v>0.34097222222222223</v>
      </c>
      <c r="H15">
        <v>1986</v>
      </c>
      <c r="J15" s="18">
        <f>VLOOKUP(K15,id!$A:$C,3,0)</f>
        <v>45</v>
      </c>
      <c r="K15" s="18" t="str">
        <f t="shared" si="0"/>
        <v>SkorackiTomasz1986</v>
      </c>
      <c r="L15" s="9" t="str">
        <f t="shared" si="1"/>
        <v>Skoracki</v>
      </c>
      <c r="M15" s="9" t="str">
        <f t="shared" si="2"/>
        <v>Tomasz</v>
      </c>
      <c r="N15" s="9"/>
      <c r="O15" s="9">
        <f t="shared" si="3"/>
        <v>1986</v>
      </c>
      <c r="P15" s="9">
        <f t="shared" si="8"/>
        <v>32.382892057026467</v>
      </c>
      <c r="Q15" s="9"/>
      <c r="R15" s="9">
        <f t="shared" si="9"/>
        <v>1</v>
      </c>
      <c r="S15" s="9">
        <f t="shared" si="10"/>
        <v>1</v>
      </c>
      <c r="T15" s="9">
        <v>1</v>
      </c>
      <c r="U15" s="9">
        <v>1</v>
      </c>
    </row>
    <row r="16" spans="1:21">
      <c r="A16">
        <f t="shared" si="5"/>
        <v>15</v>
      </c>
      <c r="B16" t="s">
        <v>481</v>
      </c>
      <c r="C16" t="s">
        <v>279</v>
      </c>
      <c r="D16">
        <v>519</v>
      </c>
      <c r="E16" s="448">
        <v>0.7319444444444444</v>
      </c>
      <c r="F16">
        <v>22</v>
      </c>
      <c r="G16" s="448">
        <v>0.35347222222222219</v>
      </c>
      <c r="H16">
        <v>1967</v>
      </c>
      <c r="J16" s="18">
        <f>VLOOKUP(K16,id!$A:$C,3,0)</f>
        <v>153</v>
      </c>
      <c r="K16" s="18" t="str">
        <f t="shared" si="0"/>
        <v>AdamczykJarek1967</v>
      </c>
      <c r="L16" s="9" t="str">
        <f t="shared" si="1"/>
        <v>Adamczyk</v>
      </c>
      <c r="M16" s="9" t="str">
        <f t="shared" si="2"/>
        <v>Jarek</v>
      </c>
      <c r="N16" s="9"/>
      <c r="O16" s="9">
        <f t="shared" si="3"/>
        <v>1967</v>
      </c>
      <c r="P16" s="9">
        <f t="shared" si="8"/>
        <v>31.237721021610994</v>
      </c>
      <c r="Q16" s="9"/>
      <c r="R16" s="9">
        <f t="shared" si="9"/>
        <v>0.96463654223968576</v>
      </c>
      <c r="S16" s="9">
        <f t="shared" si="10"/>
        <v>1</v>
      </c>
      <c r="T16" s="9">
        <v>1</v>
      </c>
      <c r="U16" s="9">
        <v>1</v>
      </c>
    </row>
    <row r="17" spans="1:21">
      <c r="A17">
        <f t="shared" si="5"/>
        <v>16</v>
      </c>
      <c r="B17" t="s">
        <v>21</v>
      </c>
      <c r="C17" t="s">
        <v>290</v>
      </c>
      <c r="D17">
        <v>535</v>
      </c>
      <c r="E17" s="448">
        <v>0.74513888888888891</v>
      </c>
      <c r="F17">
        <v>22</v>
      </c>
      <c r="G17" s="448">
        <v>0.3666666666666667</v>
      </c>
      <c r="H17">
        <v>1977</v>
      </c>
      <c r="J17" s="18">
        <f>VLOOKUP(K17,id!$A:$C,3,0)</f>
        <v>104</v>
      </c>
      <c r="K17" s="18" t="str">
        <f t="shared" si="0"/>
        <v>GryszkalisMarcin1977</v>
      </c>
      <c r="L17" s="9" t="str">
        <f t="shared" si="1"/>
        <v>Gryszkalis</v>
      </c>
      <c r="M17" s="9" t="str">
        <f t="shared" si="2"/>
        <v>Marcin</v>
      </c>
      <c r="N17" s="9"/>
      <c r="O17" s="9">
        <f t="shared" si="3"/>
        <v>1977</v>
      </c>
      <c r="P17" s="9">
        <f t="shared" si="8"/>
        <v>30.113636363636353</v>
      </c>
      <c r="Q17" s="9"/>
      <c r="R17" s="9">
        <f t="shared" si="9"/>
        <v>0.96401515151515138</v>
      </c>
      <c r="S17" s="9">
        <f t="shared" si="10"/>
        <v>1</v>
      </c>
      <c r="T17" s="9">
        <v>1</v>
      </c>
      <c r="U17" s="9">
        <v>1</v>
      </c>
    </row>
    <row r="18" spans="1:21">
      <c r="A18">
        <f t="shared" si="5"/>
        <v>17</v>
      </c>
      <c r="B18" t="s">
        <v>552</v>
      </c>
      <c r="C18" t="s">
        <v>1392</v>
      </c>
      <c r="D18">
        <v>501</v>
      </c>
      <c r="E18" s="448">
        <v>0.76736111111111116</v>
      </c>
      <c r="F18">
        <v>22</v>
      </c>
      <c r="G18" s="448">
        <v>0.3888888888888889</v>
      </c>
      <c r="H18">
        <v>1966</v>
      </c>
      <c r="J18" s="18">
        <f>VLOOKUP(K18,id!$A:$C,3,0)</f>
        <v>476</v>
      </c>
      <c r="K18" s="18" t="str">
        <f t="shared" si="0"/>
        <v>RudnickiMariusz1966</v>
      </c>
      <c r="L18" s="9" t="str">
        <f t="shared" si="1"/>
        <v>Rudnicki</v>
      </c>
      <c r="M18" s="9" t="str">
        <f t="shared" si="2"/>
        <v>Mariusz</v>
      </c>
      <c r="N18" s="9"/>
      <c r="O18" s="9">
        <f t="shared" si="3"/>
        <v>1966</v>
      </c>
      <c r="P18" s="9">
        <f t="shared" si="8"/>
        <v>28.392857142857135</v>
      </c>
      <c r="Q18" s="9"/>
      <c r="R18" s="9">
        <f t="shared" si="9"/>
        <v>0.94285714285714295</v>
      </c>
      <c r="S18" s="9">
        <f t="shared" si="10"/>
        <v>1</v>
      </c>
      <c r="T18" s="9">
        <v>1</v>
      </c>
      <c r="U18" s="9">
        <v>1</v>
      </c>
    </row>
    <row r="19" spans="1:21">
      <c r="A19">
        <f t="shared" si="5"/>
        <v>17</v>
      </c>
      <c r="B19" t="s">
        <v>26</v>
      </c>
      <c r="C19" t="s">
        <v>1393</v>
      </c>
      <c r="D19">
        <v>502</v>
      </c>
      <c r="E19" s="448">
        <v>0.76736111111111116</v>
      </c>
      <c r="F19">
        <v>22</v>
      </c>
      <c r="G19" s="448">
        <v>0.3888888888888889</v>
      </c>
      <c r="H19">
        <v>1963</v>
      </c>
      <c r="J19" s="18">
        <f>VLOOKUP(K19,id!$A:$C,3,0)</f>
        <v>477</v>
      </c>
      <c r="K19" s="18" t="str">
        <f t="shared" si="0"/>
        <v>KowalskiKrzysztof1963</v>
      </c>
      <c r="L19" s="9" t="str">
        <f t="shared" si="1"/>
        <v>Kowalski</v>
      </c>
      <c r="M19" s="9" t="str">
        <f t="shared" si="2"/>
        <v>Krzysztof</v>
      </c>
      <c r="N19" s="9"/>
      <c r="O19" s="9">
        <f t="shared" si="3"/>
        <v>1963</v>
      </c>
      <c r="P19" s="9">
        <f t="shared" si="8"/>
        <v>28.392857142857135</v>
      </c>
      <c r="Q19" s="9"/>
      <c r="R19" s="9">
        <f t="shared" si="9"/>
        <v>1</v>
      </c>
      <c r="S19" s="9">
        <f t="shared" si="10"/>
        <v>1</v>
      </c>
      <c r="T19" s="9">
        <v>1</v>
      </c>
      <c r="U19" s="9">
        <v>1</v>
      </c>
    </row>
    <row r="20" spans="1:21">
      <c r="A20">
        <f t="shared" si="5"/>
        <v>19</v>
      </c>
      <c r="B20" t="s">
        <v>52</v>
      </c>
      <c r="C20" t="s">
        <v>1394</v>
      </c>
      <c r="D20">
        <v>530</v>
      </c>
      <c r="E20" s="448">
        <v>0.77569444444444446</v>
      </c>
      <c r="F20">
        <v>22</v>
      </c>
      <c r="G20" s="448">
        <v>0.3972222222222222</v>
      </c>
      <c r="H20">
        <v>1985</v>
      </c>
      <c r="J20" s="18">
        <f>VLOOKUP(K20,id!$A:$C,3,0)</f>
        <v>478</v>
      </c>
      <c r="K20" s="18" t="str">
        <f t="shared" si="0"/>
        <v>TomasiewiczRafał1985</v>
      </c>
      <c r="L20" s="9" t="str">
        <f t="shared" si="1"/>
        <v>Tomasiewicz</v>
      </c>
      <c r="M20" s="9" t="str">
        <f t="shared" si="2"/>
        <v>Rafał</v>
      </c>
      <c r="N20" s="9"/>
      <c r="O20" s="9">
        <f t="shared" si="3"/>
        <v>1985</v>
      </c>
      <c r="P20" s="9">
        <f t="shared" si="8"/>
        <v>27.79720279720279</v>
      </c>
      <c r="Q20" s="9"/>
      <c r="R20" s="9">
        <f t="shared" si="9"/>
        <v>0.97902097902097907</v>
      </c>
      <c r="S20" s="9">
        <f t="shared" si="10"/>
        <v>1</v>
      </c>
      <c r="T20" s="9">
        <v>1</v>
      </c>
      <c r="U20" s="9">
        <v>1</v>
      </c>
    </row>
    <row r="21" spans="1:21">
      <c r="A21">
        <f t="shared" si="5"/>
        <v>19</v>
      </c>
      <c r="B21" t="s">
        <v>19</v>
      </c>
      <c r="C21" t="s">
        <v>1395</v>
      </c>
      <c r="D21">
        <v>531</v>
      </c>
      <c r="E21" s="448">
        <v>0.77569444444444446</v>
      </c>
      <c r="F21">
        <v>22</v>
      </c>
      <c r="G21" s="448">
        <v>0.3972222222222222</v>
      </c>
      <c r="H21">
        <v>1980</v>
      </c>
      <c r="J21" s="18">
        <f>VLOOKUP(K21,id!$A:$C,3,0)</f>
        <v>479</v>
      </c>
      <c r="K21" s="18" t="str">
        <f t="shared" si="0"/>
        <v>PolcynPiotr1980</v>
      </c>
      <c r="L21" s="9" t="str">
        <f t="shared" si="1"/>
        <v>Polcyn</v>
      </c>
      <c r="M21" s="9" t="str">
        <f t="shared" si="2"/>
        <v>Piotr</v>
      </c>
      <c r="N21" s="9"/>
      <c r="O21" s="9">
        <f t="shared" si="3"/>
        <v>1980</v>
      </c>
      <c r="P21" s="9">
        <f t="shared" si="8"/>
        <v>27.79720279720279</v>
      </c>
      <c r="Q21" s="9"/>
      <c r="R21" s="9">
        <f t="shared" si="9"/>
        <v>1</v>
      </c>
      <c r="S21" s="9">
        <f t="shared" si="10"/>
        <v>1</v>
      </c>
      <c r="T21" s="9">
        <v>1</v>
      </c>
      <c r="U21" s="9">
        <v>1</v>
      </c>
    </row>
    <row r="22" spans="1:21">
      <c r="A22">
        <f t="shared" si="5"/>
        <v>21</v>
      </c>
      <c r="B22" t="s">
        <v>25</v>
      </c>
      <c r="C22" t="s">
        <v>1397</v>
      </c>
      <c r="D22">
        <v>520</v>
      </c>
      <c r="E22" s="448">
        <v>0.77986111111111101</v>
      </c>
      <c r="F22">
        <v>22</v>
      </c>
      <c r="G22" s="448">
        <v>0.40138888888888885</v>
      </c>
      <c r="H22">
        <v>1982</v>
      </c>
      <c r="J22" s="18">
        <f>VLOOKUP(K22,id!$A:$C,3,0)</f>
        <v>480</v>
      </c>
      <c r="K22" s="18" t="str">
        <f t="shared" si="0"/>
        <v>TomczakJacek1982</v>
      </c>
      <c r="L22" s="9" t="str">
        <f t="shared" si="1"/>
        <v>Tomczak</v>
      </c>
      <c r="M22" s="9" t="str">
        <f t="shared" si="2"/>
        <v>Jacek</v>
      </c>
      <c r="N22" s="9"/>
      <c r="O22" s="9">
        <f t="shared" si="3"/>
        <v>1982</v>
      </c>
      <c r="P22" s="9">
        <f t="shared" si="8"/>
        <v>27.508650519031136</v>
      </c>
      <c r="Q22" s="9"/>
      <c r="R22" s="9">
        <f t="shared" si="9"/>
        <v>0.98961937716262982</v>
      </c>
      <c r="S22" s="9">
        <f t="shared" si="10"/>
        <v>1</v>
      </c>
      <c r="T22" s="9">
        <v>1</v>
      </c>
      <c r="U22" s="9">
        <v>1</v>
      </c>
    </row>
    <row r="23" spans="1:21">
      <c r="A23">
        <f t="shared" si="5"/>
        <v>22</v>
      </c>
      <c r="B23" t="s">
        <v>28</v>
      </c>
      <c r="C23" t="s">
        <v>1399</v>
      </c>
      <c r="D23">
        <v>511</v>
      </c>
      <c r="E23" s="448">
        <v>0.80555555555555547</v>
      </c>
      <c r="F23">
        <v>22</v>
      </c>
      <c r="G23" s="448">
        <v>0.42708333333333331</v>
      </c>
      <c r="H23">
        <v>1980</v>
      </c>
      <c r="J23" s="18">
        <f>VLOOKUP(K23,id!$A:$C,3,0)</f>
        <v>481</v>
      </c>
      <c r="K23" s="18" t="str">
        <f t="shared" si="0"/>
        <v>KowalickiPrzemysław1980</v>
      </c>
      <c r="L23" s="9" t="str">
        <f t="shared" si="1"/>
        <v>Kowalicki</v>
      </c>
      <c r="M23" s="9" t="str">
        <f t="shared" si="2"/>
        <v>Przemysław</v>
      </c>
      <c r="N23" s="9"/>
      <c r="O23" s="9">
        <f t="shared" si="3"/>
        <v>1980</v>
      </c>
      <c r="P23" s="9">
        <f t="shared" si="8"/>
        <v>25.85365853658536</v>
      </c>
      <c r="Q23" s="9"/>
      <c r="R23" s="9">
        <f t="shared" si="9"/>
        <v>0.93983739837398372</v>
      </c>
      <c r="S23" s="9">
        <f t="shared" si="10"/>
        <v>1</v>
      </c>
      <c r="T23" s="9">
        <v>1</v>
      </c>
      <c r="U23" s="9">
        <v>1</v>
      </c>
    </row>
    <row r="24" spans="1:21">
      <c r="A24">
        <f t="shared" si="5"/>
        <v>22</v>
      </c>
      <c r="B24" t="s">
        <v>30</v>
      </c>
      <c r="C24" t="s">
        <v>1400</v>
      </c>
      <c r="D24">
        <v>512</v>
      </c>
      <c r="E24" s="448">
        <v>0.80555555555555547</v>
      </c>
      <c r="F24">
        <v>22</v>
      </c>
      <c r="G24" s="448">
        <v>0.42708333333333331</v>
      </c>
      <c r="H24">
        <v>1983</v>
      </c>
      <c r="J24" s="18">
        <f>VLOOKUP(K24,id!$A:$C,3,0)</f>
        <v>482</v>
      </c>
      <c r="K24" s="18" t="str">
        <f t="shared" si="0"/>
        <v>GierszewskiAndrzej1983</v>
      </c>
      <c r="L24" s="9" t="str">
        <f t="shared" si="1"/>
        <v>Gierszewski</v>
      </c>
      <c r="M24" s="9" t="str">
        <f t="shared" si="2"/>
        <v>Andrzej</v>
      </c>
      <c r="N24" s="9"/>
      <c r="O24" s="9">
        <f t="shared" si="3"/>
        <v>1983</v>
      </c>
      <c r="P24" s="9">
        <f t="shared" si="8"/>
        <v>25.85365853658536</v>
      </c>
      <c r="Q24" s="9"/>
      <c r="R24" s="9">
        <f t="shared" si="9"/>
        <v>1</v>
      </c>
      <c r="S24" s="9">
        <f t="shared" si="10"/>
        <v>1</v>
      </c>
      <c r="T24" s="9">
        <v>1</v>
      </c>
      <c r="U24" s="9">
        <v>1</v>
      </c>
    </row>
    <row r="25" spans="1:21">
      <c r="A25">
        <f t="shared" si="5"/>
        <v>24</v>
      </c>
      <c r="B25" t="s">
        <v>28</v>
      </c>
      <c r="C25" t="s">
        <v>265</v>
      </c>
      <c r="D25">
        <v>503</v>
      </c>
      <c r="E25" s="448">
        <v>0.87152777777777779</v>
      </c>
      <c r="F25">
        <v>20</v>
      </c>
      <c r="G25" s="448">
        <v>0.49305555555555558</v>
      </c>
      <c r="H25">
        <v>1978</v>
      </c>
      <c r="J25" s="18">
        <f>VLOOKUP(K25,id!$A:$C,3,0)</f>
        <v>113</v>
      </c>
      <c r="K25" s="18" t="str">
        <f t="shared" si="0"/>
        <v>BasterPrzemysław1978</v>
      </c>
      <c r="L25" s="9" t="str">
        <f t="shared" si="1"/>
        <v>Baster</v>
      </c>
      <c r="M25" s="9" t="str">
        <f t="shared" si="2"/>
        <v>Przemysław</v>
      </c>
      <c r="N25" s="9"/>
      <c r="O25" s="9">
        <f t="shared" si="3"/>
        <v>1978</v>
      </c>
      <c r="P25" s="9">
        <f t="shared" si="8"/>
        <v>23.503325942350326</v>
      </c>
      <c r="Q25" s="9"/>
      <c r="R25" s="9">
        <f t="shared" si="9"/>
        <v>0.86619718309859151</v>
      </c>
      <c r="S25" s="9">
        <f t="shared" si="10"/>
        <v>0.90909090909090906</v>
      </c>
      <c r="T25" s="9">
        <v>1</v>
      </c>
      <c r="U25" s="9">
        <v>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"/>
  <sheetViews>
    <sheetView showRuler="0" zoomScaleNormal="100" workbookViewId="0"/>
  </sheetViews>
  <sheetFormatPr defaultRowHeight="14.4"/>
  <cols>
    <col min="1" max="1" width="6.44140625" style="451" customWidth="1"/>
    <col min="2" max="2" width="5.88671875" style="451" customWidth="1"/>
    <col min="3" max="3" width="8.88671875" style="451"/>
    <col min="4" max="5" width="21.5546875" style="451" customWidth="1"/>
    <col min="6" max="6" width="26.5546875" style="451" customWidth="1"/>
    <col min="7" max="16384" width="8.88671875" style="451"/>
  </cols>
  <sheetData>
    <row r="1" spans="1:23" ht="21">
      <c r="A1" s="457" t="s">
        <v>1481</v>
      </c>
      <c r="B1" s="456"/>
      <c r="C1" s="456"/>
      <c r="D1" s="456"/>
      <c r="E1" s="454"/>
      <c r="F1" s="456"/>
      <c r="G1" s="456"/>
      <c r="H1" s="456"/>
      <c r="I1" s="455"/>
    </row>
    <row r="2" spans="1:23">
      <c r="A2" s="454" t="s">
        <v>1480</v>
      </c>
      <c r="B2" s="454" t="s">
        <v>0</v>
      </c>
      <c r="C2" s="454" t="s">
        <v>372</v>
      </c>
      <c r="D2" s="454" t="s">
        <v>192</v>
      </c>
      <c r="E2" s="454" t="s">
        <v>108</v>
      </c>
      <c r="F2" s="454" t="s">
        <v>368</v>
      </c>
      <c r="G2" s="454" t="s">
        <v>367</v>
      </c>
      <c r="H2" s="454" t="s">
        <v>1155</v>
      </c>
      <c r="I2" s="454" t="s">
        <v>40</v>
      </c>
      <c r="J2" s="451" t="s">
        <v>1482</v>
      </c>
      <c r="L2" s="18" t="s">
        <v>79</v>
      </c>
      <c r="M2" s="18" t="s">
        <v>80</v>
      </c>
      <c r="N2" s="9" t="s">
        <v>108</v>
      </c>
      <c r="O2" s="9" t="s">
        <v>109</v>
      </c>
      <c r="P2" s="9" t="s">
        <v>83</v>
      </c>
      <c r="Q2" s="9" t="s">
        <v>81</v>
      </c>
      <c r="R2" s="9" t="s">
        <v>48</v>
      </c>
      <c r="S2" s="9" t="s">
        <v>49</v>
      </c>
      <c r="T2" s="9" t="s">
        <v>45</v>
      </c>
      <c r="U2" s="9" t="s">
        <v>46</v>
      </c>
      <c r="V2" s="9" t="s">
        <v>35</v>
      </c>
      <c r="W2" s="9" t="s">
        <v>47</v>
      </c>
    </row>
    <row r="3" spans="1:23">
      <c r="A3" s="452">
        <v>1</v>
      </c>
      <c r="B3" s="452"/>
      <c r="C3" s="452">
        <v>137</v>
      </c>
      <c r="D3" s="452" t="s">
        <v>91</v>
      </c>
      <c r="E3" s="452" t="s">
        <v>422</v>
      </c>
      <c r="F3" s="452" t="s">
        <v>1328</v>
      </c>
      <c r="G3" s="452" t="s">
        <v>1479</v>
      </c>
      <c r="H3" s="452">
        <v>17</v>
      </c>
      <c r="I3" s="452" t="s">
        <v>1478</v>
      </c>
      <c r="J3" s="451">
        <v>1984</v>
      </c>
      <c r="L3" s="18">
        <f>VLOOKUP(M3,id!$A:$C,3,0)</f>
        <v>123</v>
      </c>
      <c r="M3" s="18" t="str">
        <f>N3&amp;O3&amp;Q3</f>
        <v>WojciechowskiAdam1984</v>
      </c>
      <c r="N3" s="9" t="str">
        <f>E3</f>
        <v>Wojciechowski</v>
      </c>
      <c r="O3" s="9" t="str">
        <f>D3</f>
        <v>Adam</v>
      </c>
      <c r="P3" s="9" t="str">
        <f>F3</f>
        <v>Ultrateam</v>
      </c>
      <c r="Q3" s="9">
        <f>J3</f>
        <v>1984</v>
      </c>
      <c r="R3" s="9"/>
      <c r="S3" s="9">
        <v>100</v>
      </c>
      <c r="T3" s="9"/>
      <c r="U3" s="9"/>
      <c r="V3" s="9"/>
      <c r="W3" s="9"/>
    </row>
    <row r="4" spans="1:23">
      <c r="A4" s="452">
        <v>9</v>
      </c>
      <c r="B4" s="452">
        <v>1</v>
      </c>
      <c r="C4" s="452">
        <v>106</v>
      </c>
      <c r="D4" s="452" t="s">
        <v>69</v>
      </c>
      <c r="E4" s="452" t="s">
        <v>68</v>
      </c>
      <c r="F4" s="452" t="s">
        <v>159</v>
      </c>
      <c r="G4" s="452" t="s">
        <v>581</v>
      </c>
      <c r="H4" s="452">
        <v>17</v>
      </c>
      <c r="I4" s="452" t="s">
        <v>1468</v>
      </c>
      <c r="J4" s="451">
        <v>1981</v>
      </c>
      <c r="L4" s="18">
        <f>VLOOKUP(M4,id!$A:$C,3,0)</f>
        <v>56</v>
      </c>
      <c r="M4" s="18" t="str">
        <f t="shared" ref="M4:M13" si="0">N4&amp;O4&amp;Q4</f>
        <v>BlankDanuta1981</v>
      </c>
      <c r="N4" s="9" t="str">
        <f t="shared" ref="N4:N13" si="1">E4</f>
        <v>Blank</v>
      </c>
      <c r="O4" s="9" t="str">
        <f t="shared" ref="O4:O13" si="2">D4</f>
        <v>Danuta</v>
      </c>
      <c r="P4" s="9" t="str">
        <f t="shared" ref="P4:P13" si="3">F4</f>
        <v>Towanda</v>
      </c>
      <c r="Q4" s="9">
        <f t="shared" ref="Q4:Q13" si="4">J4</f>
        <v>1981</v>
      </c>
      <c r="R4" s="9">
        <v>100</v>
      </c>
      <c r="S4" s="9">
        <f t="shared" ref="S4" si="5">S3*IF(V4&lt;1,V4,IF(W4&lt;1,W4,IF(U4&lt;1,U4,IF(T4&lt;1,T4,1))))</f>
        <v>76.25754527162978</v>
      </c>
      <c r="T4" s="9">
        <f t="shared" ref="T4" si="6">I3/I4</f>
        <v>0.76257545271629779</v>
      </c>
      <c r="U4" s="9">
        <f t="shared" ref="U4" si="7">H4/H3</f>
        <v>1</v>
      </c>
      <c r="V4" s="9">
        <v>1</v>
      </c>
      <c r="W4" s="9">
        <v>1</v>
      </c>
    </row>
    <row r="5" spans="1:23">
      <c r="A5" s="452">
        <v>19</v>
      </c>
      <c r="B5" s="452">
        <v>2</v>
      </c>
      <c r="C5" s="452">
        <v>117</v>
      </c>
      <c r="D5" s="452" t="s">
        <v>239</v>
      </c>
      <c r="E5" s="452" t="s">
        <v>219</v>
      </c>
      <c r="F5" s="452" t="s">
        <v>218</v>
      </c>
      <c r="G5" s="452" t="s">
        <v>1459</v>
      </c>
      <c r="H5" s="452">
        <v>17</v>
      </c>
      <c r="I5" s="452" t="s">
        <v>1458</v>
      </c>
      <c r="J5" s="451">
        <v>1974</v>
      </c>
      <c r="L5" s="18">
        <f>VLOOKUP(M5,id!$A:$C,3,0)</f>
        <v>87</v>
      </c>
      <c r="M5" s="18" t="str">
        <f t="shared" si="0"/>
        <v>HajdukLidka1974</v>
      </c>
      <c r="N5" s="9" t="str">
        <f t="shared" si="1"/>
        <v>Hajduk</v>
      </c>
      <c r="O5" s="9" t="str">
        <f t="shared" si="2"/>
        <v>Lidka</v>
      </c>
      <c r="P5" s="9" t="str">
        <f t="shared" si="3"/>
        <v>Bez Skorka</v>
      </c>
      <c r="Q5" s="9">
        <f t="shared" si="4"/>
        <v>1974</v>
      </c>
      <c r="R5" s="9">
        <f t="shared" ref="R5:R13" si="8">R4*IF(V5&lt;1,V5,IF(W5&lt;1,W5,IF(U5&lt;1,U5,IF(T5&lt;1,T5,1))))</f>
        <v>78.021978021978015</v>
      </c>
      <c r="S5" s="9">
        <f t="shared" ref="S5:S13" si="9">S4*IF(V5&lt;1,V5,IF(W5&lt;1,W5,IF(U5&lt;1,U5,IF(T5&lt;1,T5,1))))</f>
        <v>59.497645211930916</v>
      </c>
      <c r="T5" s="9">
        <f t="shared" ref="T5:T13" si="10">I4/I5</f>
        <v>0.78021978021978011</v>
      </c>
      <c r="U5" s="9">
        <f t="shared" ref="U5:U13" si="11">H5/H4</f>
        <v>1</v>
      </c>
      <c r="V5" s="9">
        <v>1</v>
      </c>
      <c r="W5" s="9">
        <v>1</v>
      </c>
    </row>
    <row r="6" spans="1:23">
      <c r="A6" s="452">
        <v>23</v>
      </c>
      <c r="B6" s="452">
        <v>3</v>
      </c>
      <c r="C6" s="452">
        <v>119</v>
      </c>
      <c r="D6" s="452" t="s">
        <v>749</v>
      </c>
      <c r="E6" s="452" t="s">
        <v>475</v>
      </c>
      <c r="F6" s="452" t="s">
        <v>447</v>
      </c>
      <c r="G6" s="452" t="s">
        <v>519</v>
      </c>
      <c r="H6" s="452">
        <v>17</v>
      </c>
      <c r="I6" s="452" t="s">
        <v>1455</v>
      </c>
      <c r="J6" s="451">
        <v>1988</v>
      </c>
      <c r="L6" s="18">
        <f>VLOOKUP(M6,id!$A:$C,3,0)</f>
        <v>418</v>
      </c>
      <c r="M6" s="18" t="str">
        <f t="shared" si="0"/>
        <v>KoniecznaJoanna1988</v>
      </c>
      <c r="N6" s="9" t="str">
        <f t="shared" si="1"/>
        <v>Konieczna</v>
      </c>
      <c r="O6" s="9" t="str">
        <f t="shared" si="2"/>
        <v>Joanna</v>
      </c>
      <c r="P6" s="9" t="str">
        <f t="shared" si="3"/>
        <v>Grupa Rowerowa Lipka</v>
      </c>
      <c r="Q6" s="9">
        <f t="shared" si="4"/>
        <v>1988</v>
      </c>
      <c r="R6" s="9">
        <f t="shared" si="8"/>
        <v>74.179104477611943</v>
      </c>
      <c r="S6" s="9">
        <f t="shared" si="9"/>
        <v>56.567164179104481</v>
      </c>
      <c r="T6" s="9">
        <f t="shared" si="10"/>
        <v>0.95074626865671663</v>
      </c>
      <c r="U6" s="9">
        <f t="shared" si="11"/>
        <v>1</v>
      </c>
      <c r="V6" s="9">
        <v>1</v>
      </c>
      <c r="W6" s="9">
        <v>1</v>
      </c>
    </row>
    <row r="7" spans="1:23">
      <c r="A7" s="452">
        <v>24</v>
      </c>
      <c r="B7" s="452">
        <v>4</v>
      </c>
      <c r="C7" s="452">
        <v>120</v>
      </c>
      <c r="D7" s="452" t="s">
        <v>476</v>
      </c>
      <c r="E7" s="452" t="s">
        <v>475</v>
      </c>
      <c r="F7" s="452" t="s">
        <v>447</v>
      </c>
      <c r="G7" s="452" t="s">
        <v>448</v>
      </c>
      <c r="H7" s="452">
        <v>17</v>
      </c>
      <c r="I7" s="452" t="s">
        <v>1455</v>
      </c>
      <c r="J7" s="451">
        <v>1959</v>
      </c>
      <c r="L7" s="18">
        <f>VLOOKUP(M7,id!$A:$C,3,0)</f>
        <v>157</v>
      </c>
      <c r="M7" s="18" t="str">
        <f t="shared" si="0"/>
        <v>KoniecznaKrystyna1959</v>
      </c>
      <c r="N7" s="9" t="str">
        <f t="shared" si="1"/>
        <v>Konieczna</v>
      </c>
      <c r="O7" s="9" t="str">
        <f t="shared" si="2"/>
        <v>Krystyna</v>
      </c>
      <c r="P7" s="9" t="str">
        <f t="shared" si="3"/>
        <v>Grupa Rowerowa Lipka</v>
      </c>
      <c r="Q7" s="9">
        <f t="shared" si="4"/>
        <v>1959</v>
      </c>
      <c r="R7" s="9">
        <f t="shared" si="8"/>
        <v>74.179104477611943</v>
      </c>
      <c r="S7" s="9">
        <f t="shared" si="9"/>
        <v>56.567164179104481</v>
      </c>
      <c r="T7" s="9">
        <f t="shared" si="10"/>
        <v>1</v>
      </c>
      <c r="U7" s="9">
        <f t="shared" si="11"/>
        <v>1</v>
      </c>
      <c r="V7" s="9">
        <v>1</v>
      </c>
      <c r="W7" s="9">
        <v>1</v>
      </c>
    </row>
    <row r="8" spans="1:23">
      <c r="A8" s="452">
        <v>33</v>
      </c>
      <c r="B8" s="452">
        <v>5</v>
      </c>
      <c r="C8" s="452">
        <v>147</v>
      </c>
      <c r="D8" s="452" t="s">
        <v>41</v>
      </c>
      <c r="E8" s="452" t="s">
        <v>1452</v>
      </c>
      <c r="F8" s="452" t="s">
        <v>1441</v>
      </c>
      <c r="G8" s="452" t="s">
        <v>1440</v>
      </c>
      <c r="H8" s="452">
        <v>17</v>
      </c>
      <c r="I8" s="452" t="s">
        <v>1451</v>
      </c>
      <c r="L8" s="18">
        <f>VLOOKUP(M8,id!$A:$C,3,0)</f>
        <v>503</v>
      </c>
      <c r="M8" s="18" t="str">
        <f t="shared" si="0"/>
        <v>Zielińska-DawidziakMagdalena0</v>
      </c>
      <c r="N8" s="9" t="str">
        <f t="shared" si="1"/>
        <v>Zielińska-Dawidziak</v>
      </c>
      <c r="O8" s="9" t="str">
        <f t="shared" si="2"/>
        <v>Magdalena</v>
      </c>
      <c r="P8" s="9" t="str">
        <f t="shared" si="3"/>
        <v>Ambit Racing Team</v>
      </c>
      <c r="Q8" s="9">
        <f t="shared" si="4"/>
        <v>0</v>
      </c>
      <c r="R8" s="9">
        <f t="shared" si="8"/>
        <v>62.43718592964823</v>
      </c>
      <c r="S8" s="9">
        <f t="shared" si="9"/>
        <v>47.613065326633155</v>
      </c>
      <c r="T8" s="9">
        <f t="shared" si="10"/>
        <v>0.84170854271356765</v>
      </c>
      <c r="U8" s="9">
        <f t="shared" si="11"/>
        <v>1</v>
      </c>
      <c r="V8" s="9">
        <v>1</v>
      </c>
      <c r="W8" s="9">
        <v>1</v>
      </c>
    </row>
    <row r="9" spans="1:23">
      <c r="A9" s="452">
        <v>34</v>
      </c>
      <c r="B9" s="452">
        <v>6</v>
      </c>
      <c r="C9" s="452">
        <v>152</v>
      </c>
      <c r="D9" s="452" t="s">
        <v>41</v>
      </c>
      <c r="E9" s="452" t="s">
        <v>732</v>
      </c>
      <c r="F9" s="452" t="s">
        <v>1450</v>
      </c>
      <c r="G9" s="452" t="s">
        <v>519</v>
      </c>
      <c r="H9" s="452">
        <v>17</v>
      </c>
      <c r="I9" s="452" t="s">
        <v>1436</v>
      </c>
      <c r="L9" s="18">
        <f>VLOOKUP(M9,id!$A:$C,3,0)</f>
        <v>504</v>
      </c>
      <c r="M9" s="18" t="str">
        <f t="shared" si="0"/>
        <v>MazurMagdalena0</v>
      </c>
      <c r="N9" s="9" t="str">
        <f t="shared" si="1"/>
        <v>Mazur</v>
      </c>
      <c r="O9" s="9" t="str">
        <f t="shared" si="2"/>
        <v>Magdalena</v>
      </c>
      <c r="P9" s="9" t="str">
        <f t="shared" si="3"/>
        <v>On-Sight MM</v>
      </c>
      <c r="Q9" s="9">
        <f t="shared" si="4"/>
        <v>0</v>
      </c>
      <c r="R9" s="9">
        <f t="shared" si="8"/>
        <v>61.739130434782595</v>
      </c>
      <c r="S9" s="9">
        <f t="shared" si="9"/>
        <v>47.080745341614893</v>
      </c>
      <c r="T9" s="9">
        <f t="shared" si="10"/>
        <v>0.98881987577639752</v>
      </c>
      <c r="U9" s="9">
        <f t="shared" si="11"/>
        <v>1</v>
      </c>
      <c r="V9" s="9">
        <v>1</v>
      </c>
      <c r="W9" s="9">
        <v>1</v>
      </c>
    </row>
    <row r="10" spans="1:23">
      <c r="A10" s="452">
        <v>48</v>
      </c>
      <c r="B10" s="452">
        <v>7</v>
      </c>
      <c r="C10" s="452">
        <v>158</v>
      </c>
      <c r="D10" s="452" t="s">
        <v>1430</v>
      </c>
      <c r="E10" s="452" t="s">
        <v>1429</v>
      </c>
      <c r="F10" s="452"/>
      <c r="G10" s="452"/>
      <c r="H10" s="452">
        <v>11</v>
      </c>
      <c r="I10" s="452" t="s">
        <v>1426</v>
      </c>
      <c r="L10" s="18">
        <f>VLOOKUP(M10,id!$A:$C,3,0)</f>
        <v>505</v>
      </c>
      <c r="M10" s="18" t="str">
        <f t="shared" si="0"/>
        <v>OlejnikMiłka0</v>
      </c>
      <c r="N10" s="9" t="str">
        <f t="shared" si="1"/>
        <v>Olejnik</v>
      </c>
      <c r="O10" s="9" t="str">
        <f t="shared" si="2"/>
        <v>Miłka</v>
      </c>
      <c r="P10" s="9">
        <f t="shared" si="3"/>
        <v>0</v>
      </c>
      <c r="Q10" s="9">
        <f t="shared" si="4"/>
        <v>0</v>
      </c>
      <c r="R10" s="9">
        <f t="shared" si="8"/>
        <v>39.948849104859327</v>
      </c>
      <c r="S10" s="9">
        <f t="shared" si="9"/>
        <v>30.464011691633168</v>
      </c>
      <c r="T10" s="9">
        <f t="shared" si="10"/>
        <v>1.42226148409894</v>
      </c>
      <c r="U10" s="9">
        <f t="shared" si="11"/>
        <v>0.6470588235294118</v>
      </c>
      <c r="V10" s="9">
        <v>1</v>
      </c>
      <c r="W10" s="9">
        <v>1</v>
      </c>
    </row>
    <row r="11" spans="1:23">
      <c r="A11" s="452">
        <v>51</v>
      </c>
      <c r="B11" s="452">
        <v>8</v>
      </c>
      <c r="C11" s="452">
        <v>103</v>
      </c>
      <c r="D11" s="452" t="s">
        <v>41</v>
      </c>
      <c r="E11" s="453" t="s">
        <v>1425</v>
      </c>
      <c r="F11" s="452" t="s">
        <v>1424</v>
      </c>
      <c r="G11" s="452" t="s">
        <v>1423</v>
      </c>
      <c r="H11" s="452">
        <v>11</v>
      </c>
      <c r="I11" s="452" t="s">
        <v>1422</v>
      </c>
      <c r="L11" s="18">
        <f>VLOOKUP(M11,id!$A:$C,3,0)</f>
        <v>506</v>
      </c>
      <c r="M11" s="18" t="str">
        <f t="shared" si="0"/>
        <v>Cieszkowska-KuchtaMagdalena0</v>
      </c>
      <c r="N11" s="9" t="str">
        <f t="shared" si="1"/>
        <v>Cieszkowska-Kuchta</v>
      </c>
      <c r="O11" s="9" t="str">
        <f t="shared" si="2"/>
        <v>Magdalena</v>
      </c>
      <c r="P11" s="9" t="str">
        <f t="shared" si="3"/>
        <v>Kotiki</v>
      </c>
      <c r="Q11" s="9">
        <f t="shared" si="4"/>
        <v>0</v>
      </c>
      <c r="R11" s="9">
        <f t="shared" si="8"/>
        <v>36.646756229093</v>
      </c>
      <c r="S11" s="9">
        <f t="shared" si="9"/>
        <v>27.9459167219844</v>
      </c>
      <c r="T11" s="9">
        <f t="shared" si="10"/>
        <v>0.91734197730956246</v>
      </c>
      <c r="U11" s="9">
        <f t="shared" si="11"/>
        <v>1</v>
      </c>
      <c r="V11" s="9">
        <v>1</v>
      </c>
      <c r="W11" s="9">
        <v>1</v>
      </c>
    </row>
    <row r="12" spans="1:23">
      <c r="A12" s="452">
        <v>54</v>
      </c>
      <c r="B12" s="452">
        <v>9</v>
      </c>
      <c r="C12" s="452">
        <v>149</v>
      </c>
      <c r="D12" s="452" t="s">
        <v>1234</v>
      </c>
      <c r="E12" s="452" t="s">
        <v>1419</v>
      </c>
      <c r="F12" s="452" t="s">
        <v>1418</v>
      </c>
      <c r="G12" s="452" t="s">
        <v>307</v>
      </c>
      <c r="H12" s="452">
        <v>7</v>
      </c>
      <c r="I12" s="452" t="s">
        <v>1417</v>
      </c>
      <c r="L12" s="18">
        <f>VLOOKUP(M12,id!$A:$C,3,0)</f>
        <v>502</v>
      </c>
      <c r="M12" s="18" t="str">
        <f t="shared" si="0"/>
        <v>PakulskaUrszula0</v>
      </c>
      <c r="N12" s="9" t="str">
        <f t="shared" si="1"/>
        <v>Pakulska</v>
      </c>
      <c r="O12" s="9" t="str">
        <f t="shared" si="2"/>
        <v>Urszula</v>
      </c>
      <c r="P12" s="9" t="str">
        <f t="shared" si="3"/>
        <v>29freak</v>
      </c>
      <c r="Q12" s="9">
        <f t="shared" si="4"/>
        <v>0</v>
      </c>
      <c r="R12" s="9">
        <f t="shared" si="8"/>
        <v>23.320663054877365</v>
      </c>
      <c r="S12" s="9">
        <f t="shared" si="9"/>
        <v>17.783765186717346</v>
      </c>
      <c r="T12" s="9">
        <f t="shared" si="10"/>
        <v>1.4449648711943792</v>
      </c>
      <c r="U12" s="9">
        <f t="shared" si="11"/>
        <v>0.63636363636363635</v>
      </c>
      <c r="V12" s="9">
        <v>1</v>
      </c>
      <c r="W12" s="9">
        <v>1</v>
      </c>
    </row>
    <row r="13" spans="1:23">
      <c r="A13" s="452" t="s">
        <v>248</v>
      </c>
      <c r="B13" s="452"/>
      <c r="C13" s="452">
        <v>157</v>
      </c>
      <c r="D13" s="452" t="s">
        <v>819</v>
      </c>
      <c r="E13" s="452" t="s">
        <v>820</v>
      </c>
      <c r="F13" s="452" t="s">
        <v>818</v>
      </c>
      <c r="G13" s="452"/>
      <c r="H13" s="452"/>
      <c r="I13" s="452" t="s">
        <v>1415</v>
      </c>
      <c r="J13" s="451">
        <v>1988</v>
      </c>
      <c r="L13" s="18">
        <f>VLOOKUP(M13,id!$A:$C,3,0)</f>
        <v>368</v>
      </c>
      <c r="M13" s="18" t="str">
        <f t="shared" si="0"/>
        <v>PacekKarolina1988</v>
      </c>
      <c r="N13" s="9" t="str">
        <f t="shared" si="1"/>
        <v>Pacek</v>
      </c>
      <c r="O13" s="9" t="str">
        <f t="shared" si="2"/>
        <v>Karolina</v>
      </c>
      <c r="P13" s="9" t="str">
        <f t="shared" si="3"/>
        <v>Team 360</v>
      </c>
      <c r="Q13" s="9">
        <f t="shared" si="4"/>
        <v>1988</v>
      </c>
      <c r="R13" s="9">
        <f t="shared" si="8"/>
        <v>0</v>
      </c>
      <c r="S13" s="9">
        <f t="shared" si="9"/>
        <v>0</v>
      </c>
      <c r="T13" s="9" t="e">
        <f t="shared" si="10"/>
        <v>#DIV/0!</v>
      </c>
      <c r="U13" s="9">
        <f t="shared" si="11"/>
        <v>0</v>
      </c>
      <c r="V13" s="9">
        <v>1</v>
      </c>
      <c r="W13" s="9">
        <v>1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5"/>
  <sheetViews>
    <sheetView workbookViewId="0"/>
  </sheetViews>
  <sheetFormatPr defaultRowHeight="14.4"/>
  <cols>
    <col min="1" max="2" width="9.109375" style="13"/>
    <col min="3" max="3" width="17.88671875" style="12" customWidth="1"/>
    <col min="4" max="4" width="16" style="12" bestFit="1" customWidth="1"/>
    <col min="5" max="5" width="5.5546875" style="12" bestFit="1" customWidth="1"/>
    <col min="6" max="6" width="5.109375" style="12" bestFit="1" customWidth="1"/>
    <col min="7" max="7" width="11.33203125" style="33" customWidth="1"/>
    <col min="8" max="8" width="20.44140625" bestFit="1" customWidth="1"/>
    <col min="9" max="9" width="11.5546875" style="19" customWidth="1"/>
    <col min="10" max="10" width="30" style="19" bestFit="1" customWidth="1"/>
    <col min="11" max="11" width="11.5546875" style="9"/>
    <col min="12" max="12" width="8.88671875" style="9"/>
    <col min="13" max="20" width="11.5546875" style="9"/>
  </cols>
  <sheetData>
    <row r="1" spans="1:20" ht="26.4">
      <c r="A1" s="17" t="s">
        <v>135</v>
      </c>
      <c r="B1" s="20" t="s">
        <v>136</v>
      </c>
      <c r="C1" s="21" t="s">
        <v>44</v>
      </c>
      <c r="D1" s="21" t="s">
        <v>13</v>
      </c>
      <c r="E1" s="22" t="s">
        <v>111</v>
      </c>
      <c r="F1" s="23" t="s">
        <v>103</v>
      </c>
      <c r="G1" s="30" t="s">
        <v>40</v>
      </c>
      <c r="H1" s="9"/>
      <c r="I1" s="18" t="s">
        <v>79</v>
      </c>
      <c r="J1" s="18" t="s">
        <v>80</v>
      </c>
      <c r="K1" s="9" t="s">
        <v>108</v>
      </c>
      <c r="L1" s="9" t="s">
        <v>109</v>
      </c>
      <c r="M1" s="9" t="s">
        <v>83</v>
      </c>
      <c r="N1" s="9" t="s">
        <v>81</v>
      </c>
      <c r="O1" s="9" t="s">
        <v>48</v>
      </c>
      <c r="Q1" s="9" t="s">
        <v>45</v>
      </c>
      <c r="R1" s="9" t="s">
        <v>46</v>
      </c>
      <c r="S1" s="9" t="s">
        <v>35</v>
      </c>
      <c r="T1" s="9" t="s">
        <v>47</v>
      </c>
    </row>
    <row r="2" spans="1:20">
      <c r="A2" s="24">
        <v>1</v>
      </c>
      <c r="B2" s="25" t="s">
        <v>36</v>
      </c>
      <c r="C2" s="25" t="s">
        <v>25</v>
      </c>
      <c r="D2" s="25" t="s">
        <v>24</v>
      </c>
      <c r="E2" s="25">
        <v>1973</v>
      </c>
      <c r="F2" s="24">
        <v>22</v>
      </c>
      <c r="G2" s="31">
        <v>0.33547453703703706</v>
      </c>
      <c r="H2" s="9"/>
      <c r="I2" s="18">
        <f>VLOOKUP(J2,id!$A:$C,3,0)</f>
        <v>1</v>
      </c>
      <c r="J2" s="18" t="str">
        <f t="shared" ref="J2:J47" si="0">D2&amp;C2&amp;E2</f>
        <v>NowickiJacek1973</v>
      </c>
      <c r="K2" s="9" t="str">
        <f>D2</f>
        <v>Nowicki</v>
      </c>
      <c r="L2" s="9" t="str">
        <f>C2</f>
        <v>Jacek</v>
      </c>
      <c r="N2" s="9">
        <f t="shared" ref="N2:N47" si="1">E2</f>
        <v>1973</v>
      </c>
      <c r="O2" s="9">
        <v>100</v>
      </c>
    </row>
    <row r="3" spans="1:20">
      <c r="A3" s="24">
        <v>2</v>
      </c>
      <c r="B3" s="25" t="s">
        <v>36</v>
      </c>
      <c r="C3" s="25" t="s">
        <v>26</v>
      </c>
      <c r="D3" s="25" t="s">
        <v>14</v>
      </c>
      <c r="E3" s="25">
        <v>1975</v>
      </c>
      <c r="F3" s="24">
        <v>22</v>
      </c>
      <c r="G3" s="32">
        <v>0.34103009259259259</v>
      </c>
      <c r="H3" s="9"/>
      <c r="I3" s="18">
        <f>VLOOKUP(J3,id!$A:$C,3,0)</f>
        <v>2</v>
      </c>
      <c r="J3" s="18" t="str">
        <f t="shared" si="0"/>
        <v>CecułaKrzysztof1975</v>
      </c>
      <c r="K3" s="9" t="str">
        <f t="shared" ref="K3:K55" si="2">D3</f>
        <v>Cecuła</v>
      </c>
      <c r="L3" s="9" t="str">
        <f t="shared" ref="L3:L55" si="3">C3</f>
        <v>Krzysztof</v>
      </c>
      <c r="N3" s="9">
        <f t="shared" si="1"/>
        <v>1975</v>
      </c>
      <c r="O3" s="9">
        <f>O2*IF(S3&lt;1,S3,IF(T3&lt;1,T3,IF(R3&lt;1,R3,IF(Q3&lt;1,Q3,1))))</f>
        <v>98.37094858306466</v>
      </c>
      <c r="Q3" s="9">
        <f>G2/G3</f>
        <v>0.98370948583064655</v>
      </c>
      <c r="R3" s="9">
        <f t="shared" ref="R3:R29" si="4">F3/F2</f>
        <v>1</v>
      </c>
      <c r="S3" s="9">
        <v>1</v>
      </c>
      <c r="T3" s="9">
        <v>1</v>
      </c>
    </row>
    <row r="4" spans="1:20">
      <c r="A4" s="24">
        <v>3</v>
      </c>
      <c r="B4" s="25" t="s">
        <v>36</v>
      </c>
      <c r="C4" s="25" t="s">
        <v>85</v>
      </c>
      <c r="D4" s="25" t="s">
        <v>86</v>
      </c>
      <c r="E4" s="25">
        <v>1992</v>
      </c>
      <c r="F4" s="24">
        <v>22</v>
      </c>
      <c r="G4" s="32">
        <v>0.35214120370370372</v>
      </c>
      <c r="H4" s="9"/>
      <c r="I4" s="18">
        <f>VLOOKUP(J4,id!$A:$C,3,0)</f>
        <v>3</v>
      </c>
      <c r="J4" s="18" t="str">
        <f t="shared" si="0"/>
        <v>JakubekKrystian1992</v>
      </c>
      <c r="K4" s="9" t="str">
        <f t="shared" si="2"/>
        <v>Jakubek</v>
      </c>
      <c r="L4" s="9" t="str">
        <f t="shared" si="3"/>
        <v>Krystian</v>
      </c>
      <c r="N4" s="9">
        <f t="shared" si="1"/>
        <v>1992</v>
      </c>
      <c r="O4" s="9">
        <f>O3*IF(S4&lt;1,S4,IF(T4&lt;1,T4,IF(R4&lt;1,R4,IF(Q4&lt;1,Q4,1))))</f>
        <v>95.26705012325391</v>
      </c>
      <c r="Q4" s="9">
        <f t="shared" ref="Q4:Q29" si="5">G3/G4</f>
        <v>0.96844700082169266</v>
      </c>
      <c r="R4" s="9">
        <f t="shared" si="4"/>
        <v>1</v>
      </c>
      <c r="S4" s="9">
        <v>1</v>
      </c>
      <c r="T4" s="9">
        <v>1</v>
      </c>
    </row>
    <row r="5" spans="1:20">
      <c r="A5" s="24">
        <v>4</v>
      </c>
      <c r="B5" s="25" t="s">
        <v>36</v>
      </c>
      <c r="C5" s="25" t="s">
        <v>71</v>
      </c>
      <c r="D5" s="25" t="s">
        <v>88</v>
      </c>
      <c r="E5" s="25">
        <v>1986</v>
      </c>
      <c r="F5" s="24">
        <v>22</v>
      </c>
      <c r="G5" s="32">
        <v>0.36085648148148147</v>
      </c>
      <c r="H5" s="9"/>
      <c r="I5" s="18">
        <f>VLOOKUP(J5,id!$A:$C,3,0)</f>
        <v>4</v>
      </c>
      <c r="J5" s="18" t="str">
        <f t="shared" si="0"/>
        <v>MirowskiŁukasz1986</v>
      </c>
      <c r="K5" s="9" t="str">
        <f t="shared" si="2"/>
        <v>Mirowski</v>
      </c>
      <c r="L5" s="9" t="str">
        <f t="shared" si="3"/>
        <v>Łukasz</v>
      </c>
      <c r="N5" s="9">
        <f t="shared" si="1"/>
        <v>1986</v>
      </c>
      <c r="O5" s="9">
        <f t="shared" ref="O5:O29" si="6">O4*IF(S5&lt;1,S5,IF(T5&lt;1,T5,IF(R5&lt;1,R5,IF(Q5&lt;1,Q5,1))))</f>
        <v>92.966194111232284</v>
      </c>
      <c r="Q5" s="9">
        <f t="shared" si="5"/>
        <v>0.9758483546090192</v>
      </c>
      <c r="R5" s="9">
        <f t="shared" si="4"/>
        <v>1</v>
      </c>
      <c r="S5" s="9">
        <v>1</v>
      </c>
      <c r="T5" s="9">
        <v>1</v>
      </c>
    </row>
    <row r="6" spans="1:20">
      <c r="A6" s="24">
        <v>5</v>
      </c>
      <c r="B6" s="25" t="s">
        <v>36</v>
      </c>
      <c r="C6" s="25" t="s">
        <v>56</v>
      </c>
      <c r="D6" s="25" t="s">
        <v>57</v>
      </c>
      <c r="E6" s="25">
        <v>1967</v>
      </c>
      <c r="F6" s="24">
        <v>22</v>
      </c>
      <c r="G6" s="32">
        <v>0.36734953703703704</v>
      </c>
      <c r="H6" s="9"/>
      <c r="I6" s="18">
        <f>VLOOKUP(J6,id!$A:$C,3,0)</f>
        <v>5</v>
      </c>
      <c r="J6" s="18" t="str">
        <f t="shared" si="0"/>
        <v>StanekRobert1967</v>
      </c>
      <c r="K6" s="9" t="str">
        <f t="shared" si="2"/>
        <v>Stanek</v>
      </c>
      <c r="L6" s="9" t="str">
        <f t="shared" si="3"/>
        <v>Robert</v>
      </c>
      <c r="N6" s="9">
        <f t="shared" si="1"/>
        <v>1967</v>
      </c>
      <c r="O6" s="9">
        <f t="shared" si="6"/>
        <v>91.322978039635771</v>
      </c>
      <c r="Q6" s="9">
        <f t="shared" si="5"/>
        <v>0.9823245848955543</v>
      </c>
      <c r="R6" s="9">
        <f t="shared" si="4"/>
        <v>1</v>
      </c>
      <c r="S6" s="9">
        <v>1</v>
      </c>
      <c r="T6" s="9">
        <v>1</v>
      </c>
    </row>
    <row r="7" spans="1:20">
      <c r="A7" s="24">
        <v>6</v>
      </c>
      <c r="B7" s="25" t="s">
        <v>36</v>
      </c>
      <c r="C7" s="25" t="s">
        <v>21</v>
      </c>
      <c r="D7" s="25" t="s">
        <v>12</v>
      </c>
      <c r="E7" s="25">
        <v>1978</v>
      </c>
      <c r="F7" s="24">
        <v>22</v>
      </c>
      <c r="G7" s="32">
        <v>0.36796296296296294</v>
      </c>
      <c r="H7" s="9"/>
      <c r="I7" s="18">
        <f>VLOOKUP(J7,id!$A:$C,3,0)</f>
        <v>6</v>
      </c>
      <c r="J7" s="18" t="str">
        <f t="shared" si="0"/>
        <v>OwczarskiMarcin1978</v>
      </c>
      <c r="K7" s="9" t="str">
        <f t="shared" si="2"/>
        <v>Owczarski</v>
      </c>
      <c r="L7" s="9" t="str">
        <f t="shared" si="3"/>
        <v>Marcin</v>
      </c>
      <c r="N7" s="9">
        <f t="shared" si="1"/>
        <v>1978</v>
      </c>
      <c r="O7" s="9">
        <f t="shared" si="6"/>
        <v>91.170734776044284</v>
      </c>
      <c r="Q7" s="9">
        <f t="shared" si="5"/>
        <v>0.99833291394061408</v>
      </c>
      <c r="R7" s="9">
        <f t="shared" si="4"/>
        <v>1</v>
      </c>
      <c r="S7" s="9">
        <v>1</v>
      </c>
      <c r="T7" s="9">
        <v>1</v>
      </c>
    </row>
    <row r="8" spans="1:20">
      <c r="A8" s="24">
        <v>7</v>
      </c>
      <c r="B8" s="25" t="s">
        <v>36</v>
      </c>
      <c r="C8" s="25" t="s">
        <v>26</v>
      </c>
      <c r="D8" s="25" t="s">
        <v>62</v>
      </c>
      <c r="E8" s="25">
        <v>1969</v>
      </c>
      <c r="F8" s="24">
        <v>22</v>
      </c>
      <c r="G8" s="32">
        <v>0.36873842592592593</v>
      </c>
      <c r="H8" s="9"/>
      <c r="I8" s="18">
        <f>VLOOKUP(J8,id!$A:$C,3,0)</f>
        <v>7</v>
      </c>
      <c r="J8" s="18" t="str">
        <f t="shared" si="0"/>
        <v>SzawdzinKrzysztof1969</v>
      </c>
      <c r="K8" s="9" t="str">
        <f t="shared" si="2"/>
        <v>Szawdzin</v>
      </c>
      <c r="L8" s="9" t="str">
        <f t="shared" si="3"/>
        <v>Krzysztof</v>
      </c>
      <c r="N8" s="9">
        <f t="shared" si="1"/>
        <v>1969</v>
      </c>
      <c r="O8" s="9">
        <f t="shared" si="6"/>
        <v>90.979001224143872</v>
      </c>
      <c r="Q8" s="9">
        <f t="shared" si="5"/>
        <v>0.99789698358391654</v>
      </c>
      <c r="R8" s="9">
        <f t="shared" si="4"/>
        <v>1</v>
      </c>
      <c r="S8" s="9">
        <v>1</v>
      </c>
      <c r="T8" s="9">
        <v>1</v>
      </c>
    </row>
    <row r="9" spans="1:20">
      <c r="A9" s="24">
        <v>7</v>
      </c>
      <c r="B9" s="25" t="s">
        <v>36</v>
      </c>
      <c r="C9" s="25" t="s">
        <v>98</v>
      </c>
      <c r="D9" s="25" t="s">
        <v>87</v>
      </c>
      <c r="E9" s="25">
        <v>1984</v>
      </c>
      <c r="F9" s="24">
        <v>22</v>
      </c>
      <c r="G9" s="32">
        <v>0.36873842592592593</v>
      </c>
      <c r="H9" s="9"/>
      <c r="I9" s="18">
        <f>VLOOKUP(J9,id!$A:$C,3,0)</f>
        <v>8</v>
      </c>
      <c r="J9" s="18" t="str">
        <f t="shared" si="0"/>
        <v>WieczorekJarosław1984</v>
      </c>
      <c r="K9" s="9" t="str">
        <f t="shared" si="2"/>
        <v>Wieczorek</v>
      </c>
      <c r="L9" s="9" t="str">
        <f t="shared" si="3"/>
        <v>Jarosław</v>
      </c>
      <c r="N9" s="9">
        <f t="shared" si="1"/>
        <v>1984</v>
      </c>
      <c r="O9" s="9">
        <f t="shared" si="6"/>
        <v>90.979001224143872</v>
      </c>
      <c r="Q9" s="9">
        <f t="shared" si="5"/>
        <v>1</v>
      </c>
      <c r="R9" s="9">
        <f t="shared" si="4"/>
        <v>1</v>
      </c>
      <c r="S9" s="9">
        <v>1</v>
      </c>
      <c r="T9" s="9">
        <v>1</v>
      </c>
    </row>
    <row r="10" spans="1:20">
      <c r="A10" s="24">
        <v>9</v>
      </c>
      <c r="B10" s="25" t="s">
        <v>137</v>
      </c>
      <c r="C10" s="25" t="s">
        <v>23</v>
      </c>
      <c r="D10" s="25" t="s">
        <v>22</v>
      </c>
      <c r="E10" s="25">
        <v>1964</v>
      </c>
      <c r="F10" s="24">
        <v>22</v>
      </c>
      <c r="G10" s="32">
        <v>0.37415509259259261</v>
      </c>
      <c r="H10" s="9"/>
      <c r="I10" s="18">
        <f>VLOOKUP(J10,id!$A:$C,3,0)</f>
        <v>9</v>
      </c>
      <c r="J10" s="18" t="str">
        <f t="shared" si="0"/>
        <v>LiszkaGrzegorz1964</v>
      </c>
      <c r="K10" s="9" t="str">
        <f t="shared" si="2"/>
        <v>Liszka</v>
      </c>
      <c r="L10" s="9" t="str">
        <f t="shared" si="3"/>
        <v>Grzegorz</v>
      </c>
      <c r="N10" s="9">
        <f t="shared" si="1"/>
        <v>1964</v>
      </c>
      <c r="O10" s="9">
        <f t="shared" si="6"/>
        <v>89.661892535651305</v>
      </c>
      <c r="Q10" s="9">
        <f t="shared" si="5"/>
        <v>0.98552293748259967</v>
      </c>
      <c r="R10" s="9">
        <f t="shared" si="4"/>
        <v>1</v>
      </c>
      <c r="S10" s="9">
        <v>1</v>
      </c>
      <c r="T10" s="9">
        <v>1</v>
      </c>
    </row>
    <row r="11" spans="1:20">
      <c r="A11" s="24">
        <v>10</v>
      </c>
      <c r="B11" s="25" t="s">
        <v>36</v>
      </c>
      <c r="C11" s="25" t="s">
        <v>99</v>
      </c>
      <c r="D11" s="25" t="s">
        <v>118</v>
      </c>
      <c r="E11" s="25">
        <v>1991</v>
      </c>
      <c r="F11" s="24">
        <v>22</v>
      </c>
      <c r="G11" s="32">
        <v>0.37738425925925928</v>
      </c>
      <c r="H11" s="9"/>
      <c r="I11" s="18">
        <f>VLOOKUP(J11,id!$A:$C,3,0)</f>
        <v>10</v>
      </c>
      <c r="J11" s="18" t="str">
        <f t="shared" si="0"/>
        <v>HoffmannMateusz1991</v>
      </c>
      <c r="K11" s="9" t="str">
        <f t="shared" si="2"/>
        <v>Hoffmann</v>
      </c>
      <c r="L11" s="9" t="str">
        <f t="shared" si="3"/>
        <v>Mateusz</v>
      </c>
      <c r="N11" s="9">
        <f t="shared" si="1"/>
        <v>1991</v>
      </c>
      <c r="O11" s="9">
        <f t="shared" si="6"/>
        <v>88.89468196037538</v>
      </c>
      <c r="Q11" s="9">
        <f t="shared" si="5"/>
        <v>0.99144329264552533</v>
      </c>
      <c r="R11" s="9">
        <f t="shared" si="4"/>
        <v>1</v>
      </c>
      <c r="S11" s="9">
        <v>1</v>
      </c>
      <c r="T11" s="9">
        <v>1</v>
      </c>
    </row>
    <row r="12" spans="1:20">
      <c r="A12" s="24">
        <v>11</v>
      </c>
      <c r="B12" s="25" t="s">
        <v>36</v>
      </c>
      <c r="C12" s="25" t="s">
        <v>71</v>
      </c>
      <c r="D12" s="25" t="s">
        <v>106</v>
      </c>
      <c r="E12" s="25">
        <v>1991</v>
      </c>
      <c r="F12" s="24">
        <v>22</v>
      </c>
      <c r="G12" s="32">
        <v>0.39122685185185185</v>
      </c>
      <c r="H12" s="9"/>
      <c r="I12" s="18">
        <f>VLOOKUP(J12,id!$A:$C,3,0)</f>
        <v>11</v>
      </c>
      <c r="J12" s="18" t="str">
        <f t="shared" si="0"/>
        <v>GrabowskiŁukasz1991</v>
      </c>
      <c r="K12" s="9" t="str">
        <f t="shared" si="2"/>
        <v>Grabowski</v>
      </c>
      <c r="L12" s="9" t="str">
        <f t="shared" si="3"/>
        <v>Łukasz</v>
      </c>
      <c r="N12" s="9">
        <f t="shared" si="1"/>
        <v>1991</v>
      </c>
      <c r="O12" s="9">
        <f t="shared" si="6"/>
        <v>85.749363942961949</v>
      </c>
      <c r="Q12" s="9">
        <f t="shared" si="5"/>
        <v>0.96461747825572453</v>
      </c>
      <c r="R12" s="9">
        <f t="shared" si="4"/>
        <v>1</v>
      </c>
      <c r="S12" s="9">
        <v>1</v>
      </c>
      <c r="T12" s="9">
        <v>1</v>
      </c>
    </row>
    <row r="13" spans="1:20">
      <c r="A13" s="24">
        <v>12</v>
      </c>
      <c r="B13" s="25" t="s">
        <v>36</v>
      </c>
      <c r="C13" s="25" t="s">
        <v>21</v>
      </c>
      <c r="D13" s="25" t="s">
        <v>27</v>
      </c>
      <c r="E13" s="25">
        <v>1969</v>
      </c>
      <c r="F13" s="24">
        <v>22</v>
      </c>
      <c r="G13" s="32">
        <v>0.39401620370370372</v>
      </c>
      <c r="H13" s="9"/>
      <c r="I13" s="18">
        <f>VLOOKUP(J13,id!$A:$C,3,0)</f>
        <v>12</v>
      </c>
      <c r="J13" s="18" t="str">
        <f t="shared" si="0"/>
        <v>WitkowskiMarcin1969</v>
      </c>
      <c r="K13" s="9" t="str">
        <f t="shared" si="2"/>
        <v>Witkowski</v>
      </c>
      <c r="L13" s="9" t="str">
        <f t="shared" si="3"/>
        <v>Marcin</v>
      </c>
      <c r="N13" s="9">
        <f t="shared" si="1"/>
        <v>1969</v>
      </c>
      <c r="O13" s="9">
        <f t="shared" si="6"/>
        <v>85.142320007049904</v>
      </c>
      <c r="Q13" s="9">
        <f t="shared" si="5"/>
        <v>0.99292071791557734</v>
      </c>
      <c r="R13" s="9">
        <f t="shared" si="4"/>
        <v>1</v>
      </c>
      <c r="S13" s="9">
        <v>1</v>
      </c>
      <c r="T13" s="9">
        <v>1</v>
      </c>
    </row>
    <row r="14" spans="1:20">
      <c r="A14" s="24">
        <v>13</v>
      </c>
      <c r="B14" s="25" t="s">
        <v>137</v>
      </c>
      <c r="C14" s="25" t="s">
        <v>26</v>
      </c>
      <c r="D14" s="25" t="s">
        <v>84</v>
      </c>
      <c r="E14" s="25">
        <v>1954</v>
      </c>
      <c r="F14" s="24">
        <v>22</v>
      </c>
      <c r="G14" s="32">
        <v>0.4190625</v>
      </c>
      <c r="H14" s="9"/>
      <c r="I14" s="18">
        <f>VLOOKUP(J14,id!$A:$C,3,0)</f>
        <v>13</v>
      </c>
      <c r="J14" s="18" t="str">
        <f t="shared" si="0"/>
        <v>WiktorowskiKrzysztof1954</v>
      </c>
      <c r="K14" s="9" t="str">
        <f t="shared" si="2"/>
        <v>Wiktorowski</v>
      </c>
      <c r="L14" s="9" t="str">
        <f t="shared" si="3"/>
        <v>Krzysztof</v>
      </c>
      <c r="N14" s="9">
        <f t="shared" si="1"/>
        <v>1954</v>
      </c>
      <c r="O14" s="9">
        <f t="shared" si="6"/>
        <v>80.053580799292945</v>
      </c>
      <c r="Q14" s="9">
        <f t="shared" si="5"/>
        <v>0.94023255171651887</v>
      </c>
      <c r="R14" s="9">
        <f t="shared" si="4"/>
        <v>1</v>
      </c>
      <c r="S14" s="9">
        <v>1</v>
      </c>
      <c r="T14" s="9">
        <v>1</v>
      </c>
    </row>
    <row r="15" spans="1:20">
      <c r="A15" s="24">
        <v>14</v>
      </c>
      <c r="B15" s="25" t="s">
        <v>137</v>
      </c>
      <c r="C15" s="25" t="s">
        <v>55</v>
      </c>
      <c r="D15" s="25" t="s">
        <v>54</v>
      </c>
      <c r="E15" s="25">
        <v>1960</v>
      </c>
      <c r="F15" s="24">
        <v>22</v>
      </c>
      <c r="G15" s="32">
        <v>0.42736111111111114</v>
      </c>
      <c r="H15" s="9"/>
      <c r="I15" s="18">
        <f>VLOOKUP(J15,id!$A:$C,3,0)</f>
        <v>14</v>
      </c>
      <c r="J15" s="18" t="str">
        <f t="shared" si="0"/>
        <v>KoniecznyTomasz1960</v>
      </c>
      <c r="K15" s="9" t="str">
        <f t="shared" si="2"/>
        <v>Konieczny</v>
      </c>
      <c r="L15" s="9" t="str">
        <f t="shared" si="3"/>
        <v>Tomasz</v>
      </c>
      <c r="N15" s="9">
        <f t="shared" si="1"/>
        <v>1960</v>
      </c>
      <c r="O15" s="9">
        <f t="shared" si="6"/>
        <v>78.49907918968691</v>
      </c>
      <c r="Q15" s="9">
        <f t="shared" si="5"/>
        <v>0.98058173545661353</v>
      </c>
      <c r="R15" s="9">
        <f t="shared" si="4"/>
        <v>1</v>
      </c>
      <c r="S15" s="9">
        <v>1</v>
      </c>
      <c r="T15" s="9">
        <v>1</v>
      </c>
    </row>
    <row r="16" spans="1:20">
      <c r="A16" s="24">
        <v>15</v>
      </c>
      <c r="B16" s="25" t="s">
        <v>137</v>
      </c>
      <c r="C16" s="25" t="s">
        <v>29</v>
      </c>
      <c r="D16" s="25" t="s">
        <v>32</v>
      </c>
      <c r="E16" s="25">
        <v>1958</v>
      </c>
      <c r="F16" s="24">
        <v>22</v>
      </c>
      <c r="G16" s="32">
        <v>0.43280092592592595</v>
      </c>
      <c r="H16" s="9"/>
      <c r="I16" s="18">
        <f>VLOOKUP(J16,id!$A:$C,3,0)</f>
        <v>15</v>
      </c>
      <c r="J16" s="18" t="str">
        <f t="shared" si="0"/>
        <v>OrłowskiLeszek1958</v>
      </c>
      <c r="K16" s="9" t="str">
        <f t="shared" si="2"/>
        <v>Orłowski</v>
      </c>
      <c r="L16" s="9" t="str">
        <f t="shared" si="3"/>
        <v>Leszek</v>
      </c>
      <c r="N16" s="9">
        <f t="shared" si="1"/>
        <v>1958</v>
      </c>
      <c r="O16" s="9">
        <f t="shared" si="6"/>
        <v>77.512435150024061</v>
      </c>
      <c r="Q16" s="9">
        <f t="shared" si="5"/>
        <v>0.9874311386853506</v>
      </c>
      <c r="R16" s="9">
        <f t="shared" si="4"/>
        <v>1</v>
      </c>
      <c r="S16" s="9">
        <v>1</v>
      </c>
      <c r="T16" s="9">
        <v>1</v>
      </c>
    </row>
    <row r="17" spans="1:20">
      <c r="A17" s="24">
        <v>15</v>
      </c>
      <c r="B17" s="25" t="s">
        <v>137</v>
      </c>
      <c r="C17" s="25" t="s">
        <v>29</v>
      </c>
      <c r="D17" s="25" t="s">
        <v>31</v>
      </c>
      <c r="E17" s="25">
        <v>1958</v>
      </c>
      <c r="F17" s="24">
        <v>22</v>
      </c>
      <c r="G17" s="32">
        <v>0.43280092592592595</v>
      </c>
      <c r="H17" s="9"/>
      <c r="I17" s="18">
        <f>VLOOKUP(J17,id!$A:$C,3,0)</f>
        <v>16</v>
      </c>
      <c r="J17" s="18" t="str">
        <f t="shared" si="0"/>
        <v>PapisLeszek1958</v>
      </c>
      <c r="K17" s="9" t="str">
        <f t="shared" si="2"/>
        <v>Papis</v>
      </c>
      <c r="L17" s="9" t="str">
        <f t="shared" si="3"/>
        <v>Leszek</v>
      </c>
      <c r="N17" s="9">
        <f t="shared" si="1"/>
        <v>1958</v>
      </c>
      <c r="O17" s="9">
        <f t="shared" si="6"/>
        <v>77.512435150024061</v>
      </c>
      <c r="Q17" s="9">
        <f t="shared" si="5"/>
        <v>1</v>
      </c>
      <c r="R17" s="9">
        <f t="shared" si="4"/>
        <v>1</v>
      </c>
      <c r="S17" s="9">
        <v>1</v>
      </c>
      <c r="T17" s="9">
        <v>1</v>
      </c>
    </row>
    <row r="18" spans="1:20">
      <c r="A18" s="24">
        <v>15</v>
      </c>
      <c r="B18" s="25" t="s">
        <v>137</v>
      </c>
      <c r="C18" s="25" t="s">
        <v>26</v>
      </c>
      <c r="D18" s="25" t="s">
        <v>138</v>
      </c>
      <c r="E18" s="25">
        <v>1964</v>
      </c>
      <c r="F18" s="24">
        <v>22</v>
      </c>
      <c r="G18" s="32">
        <v>0.43280092592592595</v>
      </c>
      <c r="H18" s="9"/>
      <c r="I18" s="18">
        <f>VLOOKUP(J18,id!$A:$C,3,0)</f>
        <v>17</v>
      </c>
      <c r="J18" s="18" t="str">
        <f t="shared" si="0"/>
        <v>ŚwietlikKrzysztof1964</v>
      </c>
      <c r="K18" s="9" t="str">
        <f t="shared" si="2"/>
        <v>Świetlik</v>
      </c>
      <c r="L18" s="9" t="str">
        <f t="shared" si="3"/>
        <v>Krzysztof</v>
      </c>
      <c r="N18" s="9">
        <f t="shared" si="1"/>
        <v>1964</v>
      </c>
      <c r="O18" s="9">
        <f t="shared" si="6"/>
        <v>77.512435150024061</v>
      </c>
      <c r="Q18" s="9">
        <f t="shared" si="5"/>
        <v>1</v>
      </c>
      <c r="R18" s="9">
        <f t="shared" si="4"/>
        <v>1</v>
      </c>
      <c r="S18" s="9">
        <v>1</v>
      </c>
      <c r="T18" s="9">
        <v>1</v>
      </c>
    </row>
    <row r="19" spans="1:20">
      <c r="A19" s="24">
        <v>18</v>
      </c>
      <c r="B19" s="25" t="s">
        <v>36</v>
      </c>
      <c r="C19" s="26" t="s">
        <v>26</v>
      </c>
      <c r="D19" s="26" t="s">
        <v>116</v>
      </c>
      <c r="E19" s="25">
        <v>1975</v>
      </c>
      <c r="F19" s="24">
        <v>22</v>
      </c>
      <c r="G19" s="32">
        <v>0.44295138888888891</v>
      </c>
      <c r="H19" s="9"/>
      <c r="I19" s="18">
        <f>VLOOKUP(J19,id!$A:$C,3,0)</f>
        <v>18</v>
      </c>
      <c r="J19" s="18" t="str">
        <f t="shared" si="0"/>
        <v>PawlakKrzysztof1975</v>
      </c>
      <c r="K19" s="9" t="str">
        <f t="shared" si="2"/>
        <v>Pawlak</v>
      </c>
      <c r="L19" s="9" t="str">
        <f t="shared" si="3"/>
        <v>Krzysztof</v>
      </c>
      <c r="N19" s="9">
        <f t="shared" si="1"/>
        <v>1975</v>
      </c>
      <c r="O19" s="9">
        <f t="shared" si="6"/>
        <v>75.736197120535124</v>
      </c>
      <c r="Q19" s="9">
        <f t="shared" si="5"/>
        <v>0.97708447649656394</v>
      </c>
      <c r="R19" s="9">
        <f t="shared" si="4"/>
        <v>1</v>
      </c>
      <c r="S19" s="9">
        <v>1</v>
      </c>
      <c r="T19" s="9">
        <v>1</v>
      </c>
    </row>
    <row r="20" spans="1:20">
      <c r="A20" s="24">
        <v>19</v>
      </c>
      <c r="B20" s="25" t="s">
        <v>137</v>
      </c>
      <c r="C20" s="27" t="s">
        <v>19</v>
      </c>
      <c r="D20" s="27" t="s">
        <v>75</v>
      </c>
      <c r="E20" s="25">
        <v>1963</v>
      </c>
      <c r="F20" s="24">
        <v>22</v>
      </c>
      <c r="G20" s="32">
        <v>0.44770833333333332</v>
      </c>
      <c r="H20" s="9"/>
      <c r="I20" s="18">
        <f>VLOOKUP(J20,id!$A:$C,3,0)</f>
        <v>19</v>
      </c>
      <c r="J20" s="18" t="str">
        <f t="shared" si="0"/>
        <v>SzajdukPiotr1963</v>
      </c>
      <c r="K20" s="9" t="str">
        <f t="shared" si="2"/>
        <v>Szajduk</v>
      </c>
      <c r="L20" s="9" t="str">
        <f t="shared" si="3"/>
        <v>Piotr</v>
      </c>
      <c r="N20" s="9">
        <f t="shared" si="1"/>
        <v>1963</v>
      </c>
      <c r="O20" s="9">
        <f t="shared" si="6"/>
        <v>74.931492683935673</v>
      </c>
      <c r="Q20" s="9">
        <f t="shared" si="5"/>
        <v>0.98937490305568487</v>
      </c>
      <c r="R20" s="9">
        <f t="shared" si="4"/>
        <v>1</v>
      </c>
      <c r="S20" s="9">
        <v>1</v>
      </c>
      <c r="T20" s="9">
        <v>1</v>
      </c>
    </row>
    <row r="21" spans="1:20">
      <c r="A21" s="24">
        <v>22</v>
      </c>
      <c r="B21" s="25" t="s">
        <v>137</v>
      </c>
      <c r="C21" s="28" t="s">
        <v>29</v>
      </c>
      <c r="D21" s="28" t="s">
        <v>2</v>
      </c>
      <c r="E21" s="25">
        <v>1958</v>
      </c>
      <c r="F21" s="24">
        <v>22</v>
      </c>
      <c r="G21" s="32">
        <v>0.44806712962962963</v>
      </c>
      <c r="H21" s="9"/>
      <c r="I21" s="18">
        <f>VLOOKUP(J21,id!$A:$C,3,0)</f>
        <v>20</v>
      </c>
      <c r="J21" s="18" t="str">
        <f t="shared" si="0"/>
        <v>Herman-IżyckiLeszek1958</v>
      </c>
      <c r="K21" s="9" t="str">
        <f t="shared" si="2"/>
        <v>Herman-Iżycki</v>
      </c>
      <c r="L21" s="9" t="str">
        <f t="shared" si="3"/>
        <v>Leszek</v>
      </c>
      <c r="N21" s="9">
        <f t="shared" si="1"/>
        <v>1958</v>
      </c>
      <c r="O21" s="9">
        <f t="shared" si="6"/>
        <v>74.871490197091404</v>
      </c>
      <c r="Q21" s="9">
        <f t="shared" si="5"/>
        <v>0.99919923539896149</v>
      </c>
      <c r="R21" s="9">
        <f t="shared" si="4"/>
        <v>1</v>
      </c>
      <c r="S21" s="9">
        <v>1</v>
      </c>
      <c r="T21" s="9">
        <v>1</v>
      </c>
    </row>
    <row r="22" spans="1:20">
      <c r="A22" s="24">
        <v>23</v>
      </c>
      <c r="B22" s="25" t="s">
        <v>137</v>
      </c>
      <c r="C22" s="25" t="s">
        <v>105</v>
      </c>
      <c r="D22" s="25" t="s">
        <v>115</v>
      </c>
      <c r="E22" s="25">
        <v>1965</v>
      </c>
      <c r="F22" s="24">
        <v>22</v>
      </c>
      <c r="G22" s="32">
        <v>0.44847222222222222</v>
      </c>
      <c r="H22" s="9"/>
      <c r="I22" s="18">
        <f>VLOOKUP(J22,id!$A:$C,3,0)</f>
        <v>21</v>
      </c>
      <c r="J22" s="18" t="str">
        <f t="shared" si="0"/>
        <v>ParzybutJan1965</v>
      </c>
      <c r="K22" s="9" t="str">
        <f t="shared" si="2"/>
        <v>Parzybut</v>
      </c>
      <c r="L22" s="9" t="str">
        <f t="shared" si="3"/>
        <v>Jan</v>
      </c>
      <c r="N22" s="9">
        <f t="shared" si="1"/>
        <v>1965</v>
      </c>
      <c r="O22" s="9">
        <f t="shared" si="6"/>
        <v>74.803860844430673</v>
      </c>
      <c r="Q22" s="9">
        <f t="shared" si="5"/>
        <v>0.99909672757303603</v>
      </c>
      <c r="R22" s="9">
        <f t="shared" si="4"/>
        <v>1</v>
      </c>
      <c r="S22" s="9">
        <v>1</v>
      </c>
      <c r="T22" s="9">
        <v>1</v>
      </c>
    </row>
    <row r="23" spans="1:20">
      <c r="A23" s="24">
        <v>24</v>
      </c>
      <c r="B23" s="25" t="s">
        <v>36</v>
      </c>
      <c r="C23" s="25" t="s">
        <v>52</v>
      </c>
      <c r="D23" s="25" t="s">
        <v>139</v>
      </c>
      <c r="E23" s="25">
        <v>1970</v>
      </c>
      <c r="F23" s="24">
        <v>22</v>
      </c>
      <c r="G23" s="32">
        <v>0.44874999999999998</v>
      </c>
      <c r="H23" s="9"/>
      <c r="I23" s="18">
        <f>VLOOKUP(J23,id!$A:$C,3,0)</f>
        <v>22</v>
      </c>
      <c r="J23" s="18" t="str">
        <f t="shared" si="0"/>
        <v>FałowskiRafał1970</v>
      </c>
      <c r="K23" s="9" t="str">
        <f t="shared" si="2"/>
        <v>Fałowski</v>
      </c>
      <c r="L23" s="9" t="str">
        <f t="shared" si="3"/>
        <v>Rafał</v>
      </c>
      <c r="N23" s="9">
        <f t="shared" si="1"/>
        <v>1970</v>
      </c>
      <c r="O23" s="9">
        <f t="shared" si="6"/>
        <v>74.757556999896821</v>
      </c>
      <c r="Q23" s="9">
        <f t="shared" si="5"/>
        <v>0.9993809965954813</v>
      </c>
      <c r="R23" s="9">
        <f t="shared" si="4"/>
        <v>1</v>
      </c>
      <c r="S23" s="9">
        <v>1</v>
      </c>
      <c r="T23" s="9">
        <v>1</v>
      </c>
    </row>
    <row r="24" spans="1:20">
      <c r="A24" s="24">
        <v>25</v>
      </c>
      <c r="B24" s="25" t="s">
        <v>36</v>
      </c>
      <c r="C24" s="25" t="s">
        <v>26</v>
      </c>
      <c r="D24" s="25" t="s">
        <v>92</v>
      </c>
      <c r="E24" s="25">
        <v>1986</v>
      </c>
      <c r="F24" s="24">
        <v>22</v>
      </c>
      <c r="G24" s="32">
        <v>0.47274305555555557</v>
      </c>
      <c r="H24" s="9"/>
      <c r="I24" s="18">
        <f>VLOOKUP(J24,id!$A:$C,3,0)</f>
        <v>23</v>
      </c>
      <c r="J24" s="18" t="str">
        <f t="shared" si="0"/>
        <v>WieszczeczyńskiKrzysztof1986</v>
      </c>
      <c r="K24" s="9" t="str">
        <f t="shared" si="2"/>
        <v>Wieszczeczyński</v>
      </c>
      <c r="L24" s="9" t="str">
        <f t="shared" si="3"/>
        <v>Krzysztof</v>
      </c>
      <c r="N24" s="9">
        <f t="shared" si="1"/>
        <v>1986</v>
      </c>
      <c r="O24" s="9">
        <f t="shared" si="6"/>
        <v>70.963398212755521</v>
      </c>
      <c r="Q24" s="9">
        <f t="shared" si="5"/>
        <v>0.94924715387440317</v>
      </c>
      <c r="R24" s="9">
        <f t="shared" si="4"/>
        <v>1</v>
      </c>
      <c r="S24" s="9">
        <v>1</v>
      </c>
      <c r="T24" s="9">
        <v>1</v>
      </c>
    </row>
    <row r="25" spans="1:20">
      <c r="A25" s="24">
        <v>26</v>
      </c>
      <c r="B25" s="25" t="s">
        <v>36</v>
      </c>
      <c r="C25" s="26" t="s">
        <v>20</v>
      </c>
      <c r="D25" s="26" t="s">
        <v>117</v>
      </c>
      <c r="E25" s="25">
        <v>1984</v>
      </c>
      <c r="F25" s="24">
        <v>22</v>
      </c>
      <c r="G25" s="32">
        <v>0.47515046296296298</v>
      </c>
      <c r="H25" s="9"/>
      <c r="I25" s="18">
        <f>VLOOKUP(J25,id!$A:$C,3,0)</f>
        <v>24</v>
      </c>
      <c r="J25" s="18" t="str">
        <f t="shared" si="0"/>
        <v>CichońPaweł1984</v>
      </c>
      <c r="K25" s="9" t="str">
        <f t="shared" si="2"/>
        <v>Cichoń</v>
      </c>
      <c r="L25" s="9" t="str">
        <f t="shared" si="3"/>
        <v>Paweł</v>
      </c>
      <c r="N25" s="9">
        <f t="shared" si="1"/>
        <v>1984</v>
      </c>
      <c r="O25" s="9">
        <f t="shared" si="6"/>
        <v>70.603853555160384</v>
      </c>
      <c r="Q25" s="9">
        <f t="shared" si="5"/>
        <v>0.99493337880301069</v>
      </c>
      <c r="R25" s="9">
        <f t="shared" si="4"/>
        <v>1</v>
      </c>
      <c r="S25" s="9">
        <v>1</v>
      </c>
      <c r="T25" s="9">
        <v>1</v>
      </c>
    </row>
    <row r="26" spans="1:20">
      <c r="A26" s="24">
        <v>27</v>
      </c>
      <c r="B26" s="25" t="s">
        <v>36</v>
      </c>
      <c r="C26" s="25" t="s">
        <v>140</v>
      </c>
      <c r="D26" s="25" t="s">
        <v>141</v>
      </c>
      <c r="E26" s="25">
        <v>1988</v>
      </c>
      <c r="F26" s="24">
        <v>22</v>
      </c>
      <c r="G26" s="32">
        <v>0.47954861111111113</v>
      </c>
      <c r="H26" s="9"/>
      <c r="I26" s="18">
        <f>VLOOKUP(J26,id!$A:$C,3,0)</f>
        <v>25</v>
      </c>
      <c r="J26" s="18" t="str">
        <f t="shared" si="0"/>
        <v>RystałKajetan1988</v>
      </c>
      <c r="K26" s="9" t="str">
        <f t="shared" si="2"/>
        <v>Rystał</v>
      </c>
      <c r="L26" s="9" t="str">
        <f t="shared" si="3"/>
        <v>Kajetan</v>
      </c>
      <c r="N26" s="9">
        <f t="shared" si="1"/>
        <v>1988</v>
      </c>
      <c r="O26" s="9">
        <f t="shared" si="6"/>
        <v>69.95631501460187</v>
      </c>
      <c r="Q26" s="9">
        <f t="shared" si="5"/>
        <v>0.9908285666015012</v>
      </c>
      <c r="R26" s="9">
        <f t="shared" si="4"/>
        <v>1</v>
      </c>
      <c r="S26" s="9">
        <v>1</v>
      </c>
      <c r="T26" s="9">
        <v>1</v>
      </c>
    </row>
    <row r="27" spans="1:20">
      <c r="A27" s="24">
        <v>27</v>
      </c>
      <c r="B27" s="25" t="s">
        <v>36</v>
      </c>
      <c r="C27" s="25" t="s">
        <v>55</v>
      </c>
      <c r="D27" s="25" t="s">
        <v>142</v>
      </c>
      <c r="E27" s="25">
        <v>1987</v>
      </c>
      <c r="F27" s="24">
        <v>22</v>
      </c>
      <c r="G27" s="32">
        <v>0.47954861111111113</v>
      </c>
      <c r="H27" s="9"/>
      <c r="I27" s="18">
        <f>VLOOKUP(J27,id!$A:$C,3,0)</f>
        <v>26</v>
      </c>
      <c r="J27" s="18" t="str">
        <f t="shared" si="0"/>
        <v>PiłatTomasz1987</v>
      </c>
      <c r="K27" s="9" t="str">
        <f t="shared" si="2"/>
        <v>Piłat</v>
      </c>
      <c r="L27" s="9" t="str">
        <f t="shared" si="3"/>
        <v>Tomasz</v>
      </c>
      <c r="N27" s="9">
        <f t="shared" si="1"/>
        <v>1987</v>
      </c>
      <c r="O27" s="9">
        <f t="shared" si="6"/>
        <v>69.95631501460187</v>
      </c>
      <c r="Q27" s="9">
        <f t="shared" si="5"/>
        <v>1</v>
      </c>
      <c r="R27" s="9">
        <f t="shared" si="4"/>
        <v>1</v>
      </c>
      <c r="S27" s="9">
        <v>1</v>
      </c>
      <c r="T27" s="9">
        <v>1</v>
      </c>
    </row>
    <row r="28" spans="1:20">
      <c r="A28" s="24">
        <v>29</v>
      </c>
      <c r="B28" s="25" t="s">
        <v>137</v>
      </c>
      <c r="C28" s="26" t="s">
        <v>143</v>
      </c>
      <c r="D28" s="26" t="s">
        <v>96</v>
      </c>
      <c r="E28" s="25">
        <v>1963</v>
      </c>
      <c r="F28" s="24">
        <v>22</v>
      </c>
      <c r="G28" s="32">
        <v>0.49053240740740739</v>
      </c>
      <c r="H28" s="9"/>
      <c r="I28" s="18">
        <f>VLOOKUP(J28,id!$A:$C,3,0)</f>
        <v>27</v>
      </c>
      <c r="J28" s="18" t="str">
        <f t="shared" si="0"/>
        <v>BujakiewiczGabriel1963</v>
      </c>
      <c r="K28" s="9" t="str">
        <f t="shared" si="2"/>
        <v>Bujakiewicz</v>
      </c>
      <c r="L28" s="9" t="str">
        <f t="shared" si="3"/>
        <v>Gabriel</v>
      </c>
      <c r="N28" s="9">
        <f t="shared" si="1"/>
        <v>1963</v>
      </c>
      <c r="O28" s="9">
        <f t="shared" si="6"/>
        <v>68.389882497286564</v>
      </c>
      <c r="Q28" s="9">
        <f t="shared" si="5"/>
        <v>0.97760841866830261</v>
      </c>
      <c r="R28" s="9">
        <f t="shared" si="4"/>
        <v>1</v>
      </c>
      <c r="S28" s="9">
        <v>1</v>
      </c>
      <c r="T28" s="9">
        <v>1</v>
      </c>
    </row>
    <row r="29" spans="1:20">
      <c r="A29" s="24">
        <v>30</v>
      </c>
      <c r="B29" s="25" t="s">
        <v>36</v>
      </c>
      <c r="C29" s="26" t="s">
        <v>38</v>
      </c>
      <c r="D29" s="26" t="s">
        <v>102</v>
      </c>
      <c r="E29" s="25">
        <v>1978</v>
      </c>
      <c r="F29" s="24">
        <v>22</v>
      </c>
      <c r="G29" s="32">
        <v>0.49086805555555557</v>
      </c>
      <c r="H29" s="9"/>
      <c r="I29" s="18">
        <f>VLOOKUP(J29,id!$A:$C,3,0)</f>
        <v>28</v>
      </c>
      <c r="J29" s="18" t="str">
        <f t="shared" si="0"/>
        <v>SadowskiMarek1978</v>
      </c>
      <c r="K29" s="9" t="str">
        <f t="shared" si="2"/>
        <v>Sadowski</v>
      </c>
      <c r="L29" s="9" t="str">
        <f t="shared" si="3"/>
        <v>Marek</v>
      </c>
      <c r="N29" s="9">
        <f t="shared" si="1"/>
        <v>1978</v>
      </c>
      <c r="O29" s="9">
        <f t="shared" si="6"/>
        <v>68.343118530569868</v>
      </c>
      <c r="Q29" s="9">
        <f t="shared" si="5"/>
        <v>0.99931621513286639</v>
      </c>
      <c r="R29" s="9">
        <f t="shared" si="4"/>
        <v>1</v>
      </c>
      <c r="S29" s="9">
        <v>1</v>
      </c>
      <c r="T29" s="9">
        <v>1</v>
      </c>
    </row>
    <row r="30" spans="1:20">
      <c r="A30" s="24">
        <v>31</v>
      </c>
      <c r="B30" s="25" t="s">
        <v>36</v>
      </c>
      <c r="C30" s="25" t="s">
        <v>55</v>
      </c>
      <c r="D30" s="25" t="s">
        <v>110</v>
      </c>
      <c r="E30" s="25">
        <v>1978</v>
      </c>
      <c r="F30" s="24">
        <v>22</v>
      </c>
      <c r="G30" s="32">
        <v>0.49391203703703701</v>
      </c>
      <c r="I30" s="18">
        <f>VLOOKUP(J30,id!$A:$C,3,0)</f>
        <v>29</v>
      </c>
      <c r="J30" s="18" t="str">
        <f t="shared" si="0"/>
        <v>ProcekTomasz1978</v>
      </c>
      <c r="K30" s="9" t="str">
        <f t="shared" si="2"/>
        <v>Procek</v>
      </c>
      <c r="L30" s="9" t="str">
        <f t="shared" si="3"/>
        <v>Tomasz</v>
      </c>
      <c r="N30" s="9">
        <f t="shared" si="1"/>
        <v>1978</v>
      </c>
      <c r="O30" s="9">
        <f t="shared" ref="O30:O48" si="7">O29*IF(S30&lt;1,S30,IF(T30&lt;1,T30,IF(R30&lt;1,R30,IF(Q30&lt;1,Q30,1))))</f>
        <v>67.921919670056681</v>
      </c>
      <c r="Q30" s="9">
        <f t="shared" ref="Q30:Q48" si="8">G29/G30</f>
        <v>0.99383699676618087</v>
      </c>
      <c r="R30" s="9">
        <f t="shared" ref="R30:R48" si="9">F30/F29</f>
        <v>1</v>
      </c>
      <c r="S30" s="9">
        <v>1</v>
      </c>
      <c r="T30" s="9">
        <v>1</v>
      </c>
    </row>
    <row r="31" spans="1:20">
      <c r="A31" s="24">
        <v>32</v>
      </c>
      <c r="B31" s="25" t="s">
        <v>36</v>
      </c>
      <c r="C31" s="25" t="s">
        <v>113</v>
      </c>
      <c r="D31" s="25" t="s">
        <v>112</v>
      </c>
      <c r="E31" s="25">
        <v>1988</v>
      </c>
      <c r="F31" s="24">
        <v>22</v>
      </c>
      <c r="G31" s="32">
        <v>0.49520833333333331</v>
      </c>
      <c r="I31" s="18">
        <f>VLOOKUP(J31,id!$A:$C,3,0)</f>
        <v>30</v>
      </c>
      <c r="J31" s="18" t="str">
        <f t="shared" si="0"/>
        <v>GłomskiAleksander1988</v>
      </c>
      <c r="K31" s="9" t="str">
        <f t="shared" si="2"/>
        <v>Głomski</v>
      </c>
      <c r="L31" s="9" t="str">
        <f t="shared" si="3"/>
        <v>Aleksander</v>
      </c>
      <c r="N31" s="9">
        <f t="shared" si="1"/>
        <v>1988</v>
      </c>
      <c r="O31" s="9">
        <f t="shared" si="7"/>
        <v>67.744121909035641</v>
      </c>
      <c r="Q31" s="9">
        <f t="shared" si="8"/>
        <v>0.997382321320058</v>
      </c>
      <c r="R31" s="9">
        <f t="shared" si="9"/>
        <v>1</v>
      </c>
      <c r="S31" s="9">
        <v>1</v>
      </c>
      <c r="T31" s="9">
        <v>1</v>
      </c>
    </row>
    <row r="32" spans="1:20">
      <c r="A32" s="24">
        <v>33</v>
      </c>
      <c r="B32" s="25" t="s">
        <v>137</v>
      </c>
      <c r="C32" s="25" t="s">
        <v>73</v>
      </c>
      <c r="D32" s="25" t="s">
        <v>72</v>
      </c>
      <c r="E32" s="25">
        <v>1963</v>
      </c>
      <c r="F32" s="24">
        <v>22</v>
      </c>
      <c r="G32" s="32">
        <v>0.49603009259259262</v>
      </c>
      <c r="I32" s="18">
        <f>VLOOKUP(J32,id!$A:$C,3,0)</f>
        <v>31</v>
      </c>
      <c r="J32" s="18" t="str">
        <f t="shared" si="0"/>
        <v>JańczakWiesław1963</v>
      </c>
      <c r="K32" s="9" t="str">
        <f t="shared" si="2"/>
        <v>Jańczak</v>
      </c>
      <c r="L32" s="9" t="str">
        <f t="shared" si="3"/>
        <v>Wiesław</v>
      </c>
      <c r="N32" s="9">
        <f t="shared" si="1"/>
        <v>1963</v>
      </c>
      <c r="O32" s="9">
        <f t="shared" si="7"/>
        <v>67.631892106306992</v>
      </c>
      <c r="Q32" s="9">
        <f t="shared" si="8"/>
        <v>0.99834332781109258</v>
      </c>
      <c r="R32" s="9">
        <f t="shared" si="9"/>
        <v>1</v>
      </c>
      <c r="S32" s="9">
        <v>1</v>
      </c>
      <c r="T32" s="9">
        <v>1</v>
      </c>
    </row>
    <row r="33" spans="1:20">
      <c r="A33" s="24">
        <v>34</v>
      </c>
      <c r="B33" s="25" t="s">
        <v>36</v>
      </c>
      <c r="C33" s="28" t="s">
        <v>104</v>
      </c>
      <c r="D33" s="28" t="s">
        <v>144</v>
      </c>
      <c r="E33" s="26">
        <v>1980</v>
      </c>
      <c r="F33" s="24">
        <v>22</v>
      </c>
      <c r="G33" s="32">
        <v>0.51952546296296298</v>
      </c>
      <c r="I33" s="18">
        <f>VLOOKUP(J33,id!$A:$C,3,0)</f>
        <v>32</v>
      </c>
      <c r="J33" s="18" t="str">
        <f t="shared" si="0"/>
        <v>FlorczakKarol1980</v>
      </c>
      <c r="K33" s="9" t="str">
        <f t="shared" si="2"/>
        <v>Florczak</v>
      </c>
      <c r="L33" s="9" t="str">
        <f t="shared" si="3"/>
        <v>Karol</v>
      </c>
      <c r="N33" s="9">
        <f t="shared" si="1"/>
        <v>1980</v>
      </c>
      <c r="O33" s="9">
        <f t="shared" si="7"/>
        <v>64.573261746162558</v>
      </c>
      <c r="Q33" s="9">
        <f t="shared" si="8"/>
        <v>0.95477532470425741</v>
      </c>
      <c r="R33" s="9">
        <f t="shared" si="9"/>
        <v>1</v>
      </c>
      <c r="S33" s="9">
        <v>1</v>
      </c>
      <c r="T33" s="9">
        <v>1</v>
      </c>
    </row>
    <row r="34" spans="1:20">
      <c r="A34" s="24">
        <v>34</v>
      </c>
      <c r="B34" s="25" t="s">
        <v>36</v>
      </c>
      <c r="C34" s="27" t="s">
        <v>100</v>
      </c>
      <c r="D34" s="27" t="s">
        <v>89</v>
      </c>
      <c r="E34" s="25">
        <v>1974</v>
      </c>
      <c r="F34" s="24">
        <v>22</v>
      </c>
      <c r="G34" s="32">
        <v>0.51952546296296298</v>
      </c>
      <c r="I34" s="18">
        <f>VLOOKUP(J34,id!$A:$C,3,0)</f>
        <v>33</v>
      </c>
      <c r="J34" s="18" t="str">
        <f t="shared" si="0"/>
        <v>FormanowskiSławomir1974</v>
      </c>
      <c r="K34" s="9" t="str">
        <f t="shared" si="2"/>
        <v>Formanowski</v>
      </c>
      <c r="L34" s="9" t="str">
        <f t="shared" si="3"/>
        <v>Sławomir</v>
      </c>
      <c r="N34" s="9">
        <f t="shared" si="1"/>
        <v>1974</v>
      </c>
      <c r="O34" s="9">
        <f t="shared" si="7"/>
        <v>64.573261746162558</v>
      </c>
      <c r="Q34" s="9">
        <f t="shared" si="8"/>
        <v>1</v>
      </c>
      <c r="R34" s="9">
        <f t="shared" si="9"/>
        <v>1</v>
      </c>
      <c r="S34" s="9">
        <v>1</v>
      </c>
      <c r="T34" s="9">
        <v>1</v>
      </c>
    </row>
    <row r="35" spans="1:20">
      <c r="A35" s="24">
        <v>34</v>
      </c>
      <c r="B35" s="25" t="s">
        <v>36</v>
      </c>
      <c r="C35" s="25" t="s">
        <v>58</v>
      </c>
      <c r="D35" s="25" t="s">
        <v>90</v>
      </c>
      <c r="E35" s="25">
        <v>1979</v>
      </c>
      <c r="F35" s="24">
        <v>22</v>
      </c>
      <c r="G35" s="32">
        <v>0.51952546296296298</v>
      </c>
      <c r="I35" s="18">
        <f>VLOOKUP(J35,id!$A:$C,3,0)</f>
        <v>34</v>
      </c>
      <c r="J35" s="18" t="str">
        <f t="shared" si="0"/>
        <v>JanikArtur1979</v>
      </c>
      <c r="K35" s="9" t="str">
        <f t="shared" si="2"/>
        <v>Janik</v>
      </c>
      <c r="L35" s="9" t="str">
        <f t="shared" si="3"/>
        <v>Artur</v>
      </c>
      <c r="N35" s="9">
        <f t="shared" si="1"/>
        <v>1979</v>
      </c>
      <c r="O35" s="9">
        <f t="shared" si="7"/>
        <v>64.573261746162558</v>
      </c>
      <c r="Q35" s="9">
        <f t="shared" si="8"/>
        <v>1</v>
      </c>
      <c r="R35" s="9">
        <f t="shared" si="9"/>
        <v>1</v>
      </c>
      <c r="S35" s="9">
        <v>1</v>
      </c>
      <c r="T35" s="9">
        <v>1</v>
      </c>
    </row>
    <row r="36" spans="1:20">
      <c r="A36" s="24">
        <v>34</v>
      </c>
      <c r="B36" s="25" t="s">
        <v>36</v>
      </c>
      <c r="C36" s="25" t="s">
        <v>145</v>
      </c>
      <c r="D36" s="25" t="s">
        <v>146</v>
      </c>
      <c r="E36" s="25">
        <v>1973</v>
      </c>
      <c r="F36" s="24">
        <v>22</v>
      </c>
      <c r="G36" s="32">
        <v>0.51952546296296298</v>
      </c>
      <c r="I36" s="18">
        <f>VLOOKUP(J36,id!$A:$C,3,0)</f>
        <v>35</v>
      </c>
      <c r="J36" s="18" t="str">
        <f t="shared" si="0"/>
        <v>TobołaMiron1973</v>
      </c>
      <c r="K36" s="9" t="str">
        <f t="shared" si="2"/>
        <v>Toboła</v>
      </c>
      <c r="L36" s="9" t="str">
        <f t="shared" si="3"/>
        <v>Miron</v>
      </c>
      <c r="N36" s="9">
        <f t="shared" si="1"/>
        <v>1973</v>
      </c>
      <c r="O36" s="9">
        <f t="shared" si="7"/>
        <v>64.573261746162558</v>
      </c>
      <c r="Q36" s="9">
        <f t="shared" si="8"/>
        <v>1</v>
      </c>
      <c r="R36" s="9">
        <f t="shared" si="9"/>
        <v>1</v>
      </c>
      <c r="S36" s="9">
        <v>1</v>
      </c>
      <c r="T36" s="9">
        <v>1</v>
      </c>
    </row>
    <row r="37" spans="1:20">
      <c r="A37" s="24">
        <v>34</v>
      </c>
      <c r="B37" s="25" t="s">
        <v>36</v>
      </c>
      <c r="C37" s="25" t="s">
        <v>91</v>
      </c>
      <c r="D37" s="25" t="s">
        <v>107</v>
      </c>
      <c r="E37" s="25">
        <v>1989</v>
      </c>
      <c r="F37" s="24">
        <v>22</v>
      </c>
      <c r="G37" s="31">
        <v>0.51952546296296298</v>
      </c>
      <c r="I37" s="18">
        <f>VLOOKUP(J37,id!$A:$C,3,0)</f>
        <v>36</v>
      </c>
      <c r="J37" s="18" t="str">
        <f t="shared" si="0"/>
        <v>WiśniewskiAdam1989</v>
      </c>
      <c r="K37" s="9" t="str">
        <f t="shared" si="2"/>
        <v>Wiśniewski</v>
      </c>
      <c r="L37" s="9" t="str">
        <f t="shared" si="3"/>
        <v>Adam</v>
      </c>
      <c r="N37" s="9">
        <f t="shared" si="1"/>
        <v>1989</v>
      </c>
      <c r="O37" s="9">
        <f t="shared" si="7"/>
        <v>64.573261746162558</v>
      </c>
      <c r="Q37" s="9">
        <f t="shared" si="8"/>
        <v>1</v>
      </c>
      <c r="R37" s="9">
        <f t="shared" si="9"/>
        <v>1</v>
      </c>
      <c r="S37" s="9">
        <v>1</v>
      </c>
      <c r="T37" s="9">
        <v>1</v>
      </c>
    </row>
    <row r="38" spans="1:20">
      <c r="A38" s="24">
        <v>39</v>
      </c>
      <c r="B38" s="25" t="s">
        <v>137</v>
      </c>
      <c r="C38" s="25" t="s">
        <v>30</v>
      </c>
      <c r="D38" s="25" t="s">
        <v>33</v>
      </c>
      <c r="E38" s="25">
        <v>1965</v>
      </c>
      <c r="F38" s="24">
        <v>22</v>
      </c>
      <c r="G38" s="32">
        <v>0.52314814814814814</v>
      </c>
      <c r="I38" s="18">
        <f>VLOOKUP(J38,id!$A:$C,3,0)</f>
        <v>37</v>
      </c>
      <c r="J38" s="18" t="str">
        <f t="shared" si="0"/>
        <v>SmejdaAndrzej1965</v>
      </c>
      <c r="K38" s="9" t="str">
        <f t="shared" si="2"/>
        <v>Smejda</v>
      </c>
      <c r="L38" s="9" t="str">
        <f t="shared" si="3"/>
        <v>Andrzej</v>
      </c>
      <c r="N38" s="9">
        <f t="shared" si="1"/>
        <v>1965</v>
      </c>
      <c r="O38" s="9">
        <f t="shared" si="7"/>
        <v>64.126106194690237</v>
      </c>
      <c r="Q38" s="9">
        <f t="shared" si="8"/>
        <v>0.9930752212389381</v>
      </c>
      <c r="R38" s="9">
        <f t="shared" si="9"/>
        <v>1</v>
      </c>
      <c r="S38" s="9">
        <v>1</v>
      </c>
      <c r="T38" s="9">
        <v>1</v>
      </c>
    </row>
    <row r="39" spans="1:20">
      <c r="A39" s="24">
        <v>40</v>
      </c>
      <c r="B39" s="25" t="s">
        <v>36</v>
      </c>
      <c r="C39" s="25" t="s">
        <v>28</v>
      </c>
      <c r="D39" s="25" t="s">
        <v>59</v>
      </c>
      <c r="E39" s="25">
        <v>1977</v>
      </c>
      <c r="F39" s="24">
        <v>22</v>
      </c>
      <c r="G39" s="31">
        <v>0.52707175925925931</v>
      </c>
      <c r="I39" s="18">
        <f>VLOOKUP(J39,id!$A:$C,3,0)</f>
        <v>38</v>
      </c>
      <c r="J39" s="18" t="str">
        <f t="shared" si="0"/>
        <v>GładysiakPrzemysław1977</v>
      </c>
      <c r="K39" s="9" t="str">
        <f t="shared" si="2"/>
        <v>Gładysiak</v>
      </c>
      <c r="L39" s="9" t="str">
        <f t="shared" si="3"/>
        <v>Przemysław</v>
      </c>
      <c r="N39" s="9">
        <f t="shared" si="1"/>
        <v>1977</v>
      </c>
      <c r="O39" s="9">
        <f t="shared" si="7"/>
        <v>63.648740639891052</v>
      </c>
      <c r="Q39" s="9">
        <f t="shared" si="8"/>
        <v>0.99255583126550861</v>
      </c>
      <c r="R39" s="9">
        <f t="shared" si="9"/>
        <v>1</v>
      </c>
      <c r="S39" s="9">
        <v>1</v>
      </c>
      <c r="T39" s="9">
        <v>1</v>
      </c>
    </row>
    <row r="40" spans="1:20">
      <c r="A40" s="24">
        <v>41</v>
      </c>
      <c r="B40" s="25" t="s">
        <v>36</v>
      </c>
      <c r="C40" s="25" t="s">
        <v>67</v>
      </c>
      <c r="D40" s="25" t="s">
        <v>39</v>
      </c>
      <c r="E40" s="25">
        <v>1977</v>
      </c>
      <c r="F40" s="24">
        <v>22</v>
      </c>
      <c r="G40" s="32">
        <v>0.5298032407407407</v>
      </c>
      <c r="I40" s="18">
        <f>VLOOKUP(J40,id!$A:$C,3,0)</f>
        <v>39</v>
      </c>
      <c r="J40" s="18" t="str">
        <f t="shared" si="0"/>
        <v>ZielińskiMichał1977</v>
      </c>
      <c r="K40" s="9" t="str">
        <f t="shared" si="2"/>
        <v>Zieliński</v>
      </c>
      <c r="L40" s="9" t="str">
        <f t="shared" si="3"/>
        <v>Michał</v>
      </c>
      <c r="N40" s="9">
        <f t="shared" si="1"/>
        <v>1977</v>
      </c>
      <c r="O40" s="9">
        <f t="shared" si="7"/>
        <v>63.320589841616588</v>
      </c>
      <c r="Q40" s="9">
        <f t="shared" si="8"/>
        <v>0.99484434735117444</v>
      </c>
      <c r="R40" s="9">
        <f t="shared" si="9"/>
        <v>1</v>
      </c>
      <c r="S40" s="9">
        <v>1</v>
      </c>
      <c r="T40" s="9">
        <v>1</v>
      </c>
    </row>
    <row r="41" spans="1:20">
      <c r="A41" s="24">
        <v>42</v>
      </c>
      <c r="B41" s="25" t="s">
        <v>36</v>
      </c>
      <c r="C41" s="25" t="s">
        <v>55</v>
      </c>
      <c r="D41" s="25" t="s">
        <v>93</v>
      </c>
      <c r="E41" s="25">
        <v>1982</v>
      </c>
      <c r="F41" s="24">
        <v>22</v>
      </c>
      <c r="G41" s="32">
        <v>0.54679398148148151</v>
      </c>
      <c r="I41" s="18">
        <f>VLOOKUP(J41,id!$A:$C,3,0)</f>
        <v>40</v>
      </c>
      <c r="J41" s="18" t="str">
        <f t="shared" si="0"/>
        <v>StefańskiTomasz1982</v>
      </c>
      <c r="K41" s="9" t="str">
        <f t="shared" si="2"/>
        <v>Stefański</v>
      </c>
      <c r="L41" s="9" t="str">
        <f t="shared" si="3"/>
        <v>Tomasz</v>
      </c>
      <c r="N41" s="9">
        <f t="shared" si="1"/>
        <v>1982</v>
      </c>
      <c r="O41" s="9">
        <f t="shared" si="7"/>
        <v>61.353004677941684</v>
      </c>
      <c r="Q41" s="9">
        <f t="shared" si="8"/>
        <v>0.96892661346654518</v>
      </c>
      <c r="R41" s="9">
        <f t="shared" si="9"/>
        <v>1</v>
      </c>
      <c r="S41" s="9">
        <v>1</v>
      </c>
      <c r="T41" s="9">
        <v>1</v>
      </c>
    </row>
    <row r="42" spans="1:20">
      <c r="A42" s="24">
        <v>43</v>
      </c>
      <c r="B42" s="25" t="s">
        <v>137</v>
      </c>
      <c r="C42" s="25" t="s">
        <v>55</v>
      </c>
      <c r="D42" s="25" t="s">
        <v>77</v>
      </c>
      <c r="E42" s="25">
        <v>1963</v>
      </c>
      <c r="F42" s="24">
        <v>22</v>
      </c>
      <c r="G42" s="32">
        <v>0.55038194444444444</v>
      </c>
      <c r="I42" s="18">
        <f>VLOOKUP(J42,id!$A:$C,3,0)</f>
        <v>41</v>
      </c>
      <c r="J42" s="18" t="str">
        <f t="shared" si="0"/>
        <v>SójkaTomasz1963</v>
      </c>
      <c r="K42" s="9" t="str">
        <f t="shared" si="2"/>
        <v>Sójka</v>
      </c>
      <c r="L42" s="9" t="str">
        <f t="shared" si="3"/>
        <v>Tomasz</v>
      </c>
      <c r="N42" s="9">
        <f t="shared" si="1"/>
        <v>1963</v>
      </c>
      <c r="O42" s="9">
        <f t="shared" si="7"/>
        <v>60.953041869072379</v>
      </c>
      <c r="Q42" s="9">
        <f t="shared" si="8"/>
        <v>0.99348095808886927</v>
      </c>
      <c r="R42" s="9">
        <f t="shared" si="9"/>
        <v>1</v>
      </c>
      <c r="S42" s="9">
        <v>1</v>
      </c>
      <c r="T42" s="9">
        <v>1</v>
      </c>
    </row>
    <row r="43" spans="1:20">
      <c r="A43" s="24">
        <v>44</v>
      </c>
      <c r="B43" s="25" t="s">
        <v>36</v>
      </c>
      <c r="C43" s="25" t="s">
        <v>23</v>
      </c>
      <c r="D43" s="25" t="s">
        <v>95</v>
      </c>
      <c r="E43" s="25">
        <v>1974</v>
      </c>
      <c r="F43" s="29">
        <v>22</v>
      </c>
      <c r="G43" s="31">
        <v>0.55883101851851846</v>
      </c>
      <c r="I43" s="18">
        <f>VLOOKUP(J43,id!$A:$C,3,0)</f>
        <v>42</v>
      </c>
      <c r="J43" s="18" t="str">
        <f t="shared" si="0"/>
        <v>RygalskiGrzegorz1974</v>
      </c>
      <c r="K43" s="9" t="str">
        <f t="shared" si="2"/>
        <v>Rygalski</v>
      </c>
      <c r="L43" s="9" t="str">
        <f t="shared" si="3"/>
        <v>Grzegorz</v>
      </c>
      <c r="N43" s="9">
        <f t="shared" si="1"/>
        <v>1974</v>
      </c>
      <c r="O43" s="9">
        <f t="shared" si="7"/>
        <v>60.03148105958617</v>
      </c>
      <c r="Q43" s="9">
        <f t="shared" si="8"/>
        <v>0.98488080690926416</v>
      </c>
      <c r="R43" s="9">
        <f t="shared" si="9"/>
        <v>1</v>
      </c>
      <c r="S43" s="9">
        <v>1</v>
      </c>
      <c r="T43" s="9">
        <v>1</v>
      </c>
    </row>
    <row r="44" spans="1:20">
      <c r="A44" s="24">
        <v>46</v>
      </c>
      <c r="B44" s="25" t="s">
        <v>36</v>
      </c>
      <c r="C44" s="25" t="s">
        <v>71</v>
      </c>
      <c r="D44" s="25" t="s">
        <v>114</v>
      </c>
      <c r="E44" s="25">
        <v>1984</v>
      </c>
      <c r="F44" s="24">
        <v>21</v>
      </c>
      <c r="G44" s="32">
        <v>0.44293981481481481</v>
      </c>
      <c r="I44" s="18">
        <f>VLOOKUP(J44,id!$A:$C,3,0)</f>
        <v>43</v>
      </c>
      <c r="J44" s="18" t="str">
        <f t="shared" si="0"/>
        <v>SosińskiŁukasz1984</v>
      </c>
      <c r="K44" s="9" t="str">
        <f t="shared" si="2"/>
        <v>Sosiński</v>
      </c>
      <c r="L44" s="9" t="str">
        <f t="shared" si="3"/>
        <v>Łukasz</v>
      </c>
      <c r="N44" s="9">
        <f t="shared" si="1"/>
        <v>1984</v>
      </c>
      <c r="O44" s="9">
        <f t="shared" si="7"/>
        <v>57.302777375059527</v>
      </c>
      <c r="Q44" s="9">
        <f t="shared" si="8"/>
        <v>1.2616409720407629</v>
      </c>
      <c r="R44" s="9">
        <f t="shared" si="9"/>
        <v>0.95454545454545459</v>
      </c>
      <c r="S44" s="9">
        <v>1</v>
      </c>
      <c r="T44" s="9">
        <v>1</v>
      </c>
    </row>
    <row r="45" spans="1:20">
      <c r="A45" s="24">
        <v>47</v>
      </c>
      <c r="B45" s="25" t="s">
        <v>36</v>
      </c>
      <c r="C45" s="25" t="s">
        <v>71</v>
      </c>
      <c r="D45" s="25" t="s">
        <v>70</v>
      </c>
      <c r="E45" s="25">
        <v>1981</v>
      </c>
      <c r="F45" s="24">
        <v>21</v>
      </c>
      <c r="G45" s="32">
        <v>0.44770833333333332</v>
      </c>
      <c r="I45" s="18">
        <f>VLOOKUP(J45,id!$A:$C,3,0)</f>
        <v>44</v>
      </c>
      <c r="J45" s="18" t="str">
        <f t="shared" si="0"/>
        <v>WronaŁukasz1981</v>
      </c>
      <c r="K45" s="9" t="str">
        <f t="shared" si="2"/>
        <v>Wrona</v>
      </c>
      <c r="L45" s="9" t="str">
        <f t="shared" si="3"/>
        <v>Łukasz</v>
      </c>
      <c r="N45" s="9">
        <f t="shared" si="1"/>
        <v>1981</v>
      </c>
      <c r="O45" s="9">
        <f t="shared" si="7"/>
        <v>56.692448429334789</v>
      </c>
      <c r="Q45" s="9">
        <f t="shared" si="8"/>
        <v>0.98934905123830208</v>
      </c>
      <c r="R45" s="9">
        <f t="shared" si="9"/>
        <v>1</v>
      </c>
      <c r="S45" s="9">
        <v>1</v>
      </c>
      <c r="T45" s="9">
        <v>1</v>
      </c>
    </row>
    <row r="46" spans="1:20">
      <c r="A46" s="24">
        <v>48</v>
      </c>
      <c r="B46" s="25" t="s">
        <v>36</v>
      </c>
      <c r="C46" s="25" t="s">
        <v>55</v>
      </c>
      <c r="D46" s="25" t="s">
        <v>61</v>
      </c>
      <c r="E46" s="25">
        <v>1986</v>
      </c>
      <c r="F46" s="24">
        <v>20</v>
      </c>
      <c r="G46" s="31">
        <v>0.44211805555555556</v>
      </c>
      <c r="I46" s="18">
        <f>VLOOKUP(J46,id!$A:$C,3,0)</f>
        <v>45</v>
      </c>
      <c r="J46" s="18" t="str">
        <f t="shared" si="0"/>
        <v>SkorackiTomasz1986</v>
      </c>
      <c r="K46" s="9" t="str">
        <f t="shared" si="2"/>
        <v>Skoracki</v>
      </c>
      <c r="L46" s="9" t="str">
        <f t="shared" si="3"/>
        <v>Tomasz</v>
      </c>
      <c r="N46" s="9">
        <f t="shared" si="1"/>
        <v>1986</v>
      </c>
      <c r="O46" s="9">
        <f t="shared" si="7"/>
        <v>53.99280802793789</v>
      </c>
      <c r="Q46" s="9">
        <f t="shared" si="8"/>
        <v>1.0126443100604727</v>
      </c>
      <c r="R46" s="9">
        <f t="shared" si="9"/>
        <v>0.95238095238095233</v>
      </c>
      <c r="S46" s="9">
        <v>1</v>
      </c>
      <c r="T46" s="9">
        <v>1</v>
      </c>
    </row>
    <row r="47" spans="1:20">
      <c r="A47" s="24">
        <v>48</v>
      </c>
      <c r="B47" s="25" t="s">
        <v>36</v>
      </c>
      <c r="C47" s="25" t="s">
        <v>147</v>
      </c>
      <c r="D47" s="25" t="s">
        <v>60</v>
      </c>
      <c r="E47" s="25">
        <v>1993</v>
      </c>
      <c r="F47" s="24">
        <v>20</v>
      </c>
      <c r="G47" s="31">
        <v>0.44211805555555556</v>
      </c>
      <c r="I47" s="18">
        <f>VLOOKUP(J47,id!$A:$C,3,0)</f>
        <v>46</v>
      </c>
      <c r="J47" s="18" t="str">
        <f t="shared" si="0"/>
        <v>ZającBartek1993</v>
      </c>
      <c r="K47" s="9" t="str">
        <f t="shared" si="2"/>
        <v>Zając</v>
      </c>
      <c r="L47" s="9" t="str">
        <f t="shared" si="3"/>
        <v>Bartek</v>
      </c>
      <c r="N47" s="9">
        <f t="shared" si="1"/>
        <v>1993</v>
      </c>
      <c r="O47" s="9">
        <f t="shared" si="7"/>
        <v>53.99280802793789</v>
      </c>
      <c r="Q47" s="9">
        <f t="shared" si="8"/>
        <v>1</v>
      </c>
      <c r="R47" s="9">
        <f t="shared" si="9"/>
        <v>1</v>
      </c>
      <c r="S47" s="9">
        <v>1</v>
      </c>
      <c r="T47" s="9">
        <v>1</v>
      </c>
    </row>
    <row r="48" spans="1:20">
      <c r="A48" s="24">
        <v>50</v>
      </c>
      <c r="B48" s="25" t="s">
        <v>36</v>
      </c>
      <c r="C48" s="25" t="s">
        <v>100</v>
      </c>
      <c r="D48" s="25" t="s">
        <v>101</v>
      </c>
      <c r="E48" s="25">
        <v>1974</v>
      </c>
      <c r="F48" s="24">
        <v>20</v>
      </c>
      <c r="G48" s="32">
        <v>0.61609953703703701</v>
      </c>
      <c r="I48" s="18">
        <f>VLOOKUP(J48,id!$A:$C,3,0)</f>
        <v>47</v>
      </c>
      <c r="J48" s="18" t="str">
        <f t="shared" ref="J48" si="10">D48&amp;C48&amp;E48</f>
        <v>MakowiecSławomir1974</v>
      </c>
      <c r="K48" s="9" t="str">
        <f t="shared" si="2"/>
        <v>Makowiec</v>
      </c>
      <c r="L48" s="9" t="str">
        <f t="shared" si="3"/>
        <v>Sławomir</v>
      </c>
      <c r="N48" s="9">
        <f t="shared" ref="N48" si="11">E48</f>
        <v>1974</v>
      </c>
      <c r="O48" s="9">
        <f t="shared" si="7"/>
        <v>38.745679657703207</v>
      </c>
      <c r="Q48" s="9">
        <f t="shared" si="8"/>
        <v>0.71760816065826305</v>
      </c>
      <c r="R48" s="9">
        <f t="shared" si="9"/>
        <v>1</v>
      </c>
      <c r="S48" s="9">
        <v>1</v>
      </c>
      <c r="T48" s="9">
        <v>1</v>
      </c>
    </row>
    <row r="49" spans="1:20">
      <c r="A49" s="24">
        <v>51</v>
      </c>
      <c r="B49" s="25" t="s">
        <v>36</v>
      </c>
      <c r="C49" s="25" t="s">
        <v>20</v>
      </c>
      <c r="D49" s="25" t="s">
        <v>120</v>
      </c>
      <c r="E49" s="25">
        <v>1971</v>
      </c>
      <c r="F49" s="24">
        <v>16</v>
      </c>
      <c r="G49" s="32">
        <v>0.3988888888888889</v>
      </c>
      <c r="I49" s="18">
        <f>VLOOKUP(J49,id!$A:$C,3,0)</f>
        <v>48</v>
      </c>
      <c r="J49" s="18" t="str">
        <f t="shared" ref="J49:J55" si="12">D49&amp;C49&amp;E49</f>
        <v>SzynkarekPaweł1971</v>
      </c>
      <c r="K49" s="9" t="str">
        <f t="shared" si="2"/>
        <v>Szynkarek</v>
      </c>
      <c r="L49" s="9" t="str">
        <f t="shared" si="3"/>
        <v>Paweł</v>
      </c>
      <c r="N49" s="9">
        <f t="shared" ref="N49:N55" si="13">E49</f>
        <v>1971</v>
      </c>
      <c r="O49" s="9">
        <f t="shared" ref="O49:O55" si="14">O48*IF(S49&lt;1,S49,IF(T49&lt;1,T49,IF(R49&lt;1,R49,IF(Q49&lt;1,Q49,1))))</f>
        <v>30.996543726162567</v>
      </c>
      <c r="Q49" s="9">
        <f t="shared" ref="Q49:Q55" si="15">G48/G49</f>
        <v>1.5445392293407612</v>
      </c>
      <c r="R49" s="9">
        <f t="shared" ref="R49:R55" si="16">F49/F48</f>
        <v>0.8</v>
      </c>
      <c r="S49" s="9">
        <v>1</v>
      </c>
      <c r="T49" s="9">
        <v>1</v>
      </c>
    </row>
    <row r="50" spans="1:20">
      <c r="A50" s="24">
        <v>52</v>
      </c>
      <c r="B50" s="25" t="s">
        <v>36</v>
      </c>
      <c r="C50" s="25" t="s">
        <v>20</v>
      </c>
      <c r="D50" s="25" t="s">
        <v>121</v>
      </c>
      <c r="E50" s="25">
        <v>1968</v>
      </c>
      <c r="F50" s="24">
        <v>16</v>
      </c>
      <c r="G50" s="32">
        <v>0.39890046296296294</v>
      </c>
      <c r="I50" s="18">
        <f>VLOOKUP(J50,id!$A:$C,3,0)</f>
        <v>49</v>
      </c>
      <c r="J50" s="18" t="str">
        <f t="shared" si="12"/>
        <v>CzaplickiPaweł1968</v>
      </c>
      <c r="K50" s="9" t="str">
        <f t="shared" si="2"/>
        <v>Czaplicki</v>
      </c>
      <c r="L50" s="9" t="str">
        <f t="shared" si="3"/>
        <v>Paweł</v>
      </c>
      <c r="N50" s="9">
        <f t="shared" si="13"/>
        <v>1968</v>
      </c>
      <c r="O50" s="9">
        <f t="shared" si="14"/>
        <v>30.995644363222599</v>
      </c>
      <c r="Q50" s="9">
        <f t="shared" si="15"/>
        <v>0.99997098505730464</v>
      </c>
      <c r="R50" s="9">
        <f t="shared" si="16"/>
        <v>1</v>
      </c>
      <c r="S50" s="9">
        <v>1</v>
      </c>
      <c r="T50" s="9">
        <v>1</v>
      </c>
    </row>
    <row r="51" spans="1:20">
      <c r="A51" s="24">
        <v>53</v>
      </c>
      <c r="B51" s="25" t="s">
        <v>36</v>
      </c>
      <c r="C51" s="25" t="s">
        <v>53</v>
      </c>
      <c r="D51" s="25" t="s">
        <v>148</v>
      </c>
      <c r="E51" s="25">
        <v>1983</v>
      </c>
      <c r="F51" s="24">
        <v>15</v>
      </c>
      <c r="G51" s="32">
        <v>0.54787037037037034</v>
      </c>
      <c r="I51" s="18">
        <f>VLOOKUP(J51,id!$A:$C,3,0)</f>
        <v>50</v>
      </c>
      <c r="J51" s="18" t="str">
        <f t="shared" si="12"/>
        <v>NaglewiczBartosz1983</v>
      </c>
      <c r="K51" s="9" t="str">
        <f t="shared" si="2"/>
        <v>Naglewicz</v>
      </c>
      <c r="L51" s="9" t="str">
        <f t="shared" si="3"/>
        <v>Bartosz</v>
      </c>
      <c r="N51" s="9">
        <f t="shared" si="13"/>
        <v>1983</v>
      </c>
      <c r="O51" s="9">
        <f t="shared" si="14"/>
        <v>29.058416590521187</v>
      </c>
      <c r="Q51" s="9">
        <f t="shared" si="15"/>
        <v>0.72809278350515461</v>
      </c>
      <c r="R51" s="9">
        <f t="shared" si="16"/>
        <v>0.9375</v>
      </c>
      <c r="S51" s="9">
        <v>1</v>
      </c>
      <c r="T51" s="9">
        <v>1</v>
      </c>
    </row>
    <row r="52" spans="1:20">
      <c r="A52" s="24">
        <v>54</v>
      </c>
      <c r="B52" s="25" t="s">
        <v>36</v>
      </c>
      <c r="C52" s="25" t="s">
        <v>19</v>
      </c>
      <c r="D52" s="25" t="s">
        <v>122</v>
      </c>
      <c r="E52" s="25">
        <v>1979</v>
      </c>
      <c r="F52" s="24">
        <v>15</v>
      </c>
      <c r="G52" s="32">
        <v>0.57170138888888888</v>
      </c>
      <c r="I52" s="18">
        <f>VLOOKUP(J52,id!$A:$C,3,0)</f>
        <v>51</v>
      </c>
      <c r="J52" s="18" t="str">
        <f t="shared" si="12"/>
        <v>RappPiotr1979</v>
      </c>
      <c r="K52" s="9" t="str">
        <f t="shared" si="2"/>
        <v>Rapp</v>
      </c>
      <c r="L52" s="9" t="str">
        <f t="shared" si="3"/>
        <v>Piotr</v>
      </c>
      <c r="N52" s="9">
        <f t="shared" si="13"/>
        <v>1979</v>
      </c>
      <c r="O52" s="9">
        <f t="shared" si="14"/>
        <v>27.847134481808094</v>
      </c>
      <c r="Q52" s="9">
        <f t="shared" si="15"/>
        <v>0.95831561898977624</v>
      </c>
      <c r="R52" s="9">
        <f t="shared" si="16"/>
        <v>1</v>
      </c>
      <c r="S52" s="9">
        <v>1</v>
      </c>
      <c r="T52" s="9">
        <v>1</v>
      </c>
    </row>
    <row r="53" spans="1:20">
      <c r="A53" s="24">
        <v>55</v>
      </c>
      <c r="B53" s="25" t="s">
        <v>36</v>
      </c>
      <c r="C53" s="25" t="s">
        <v>76</v>
      </c>
      <c r="D53" s="25" t="s">
        <v>123</v>
      </c>
      <c r="E53" s="25">
        <v>1978</v>
      </c>
      <c r="F53" s="24">
        <v>15</v>
      </c>
      <c r="G53" s="32">
        <v>0.59459490740740739</v>
      </c>
      <c r="I53" s="18">
        <f>VLOOKUP(J53,id!$A:$C,3,0)</f>
        <v>52</v>
      </c>
      <c r="J53" s="18" t="str">
        <f t="shared" si="12"/>
        <v>AdkonisKonrad1978</v>
      </c>
      <c r="K53" s="9" t="str">
        <f t="shared" si="2"/>
        <v>Adkonis</v>
      </c>
      <c r="L53" s="9" t="str">
        <f t="shared" si="3"/>
        <v>Konrad</v>
      </c>
      <c r="N53" s="9">
        <f t="shared" si="13"/>
        <v>1978</v>
      </c>
      <c r="O53" s="9">
        <f t="shared" si="14"/>
        <v>26.774944187197764</v>
      </c>
      <c r="Q53" s="9">
        <f t="shared" si="15"/>
        <v>0.96149728456582251</v>
      </c>
      <c r="R53" s="9">
        <f t="shared" si="16"/>
        <v>1</v>
      </c>
      <c r="S53" s="9">
        <v>1</v>
      </c>
      <c r="T53" s="9">
        <v>1</v>
      </c>
    </row>
    <row r="54" spans="1:20">
      <c r="A54" s="24">
        <v>56</v>
      </c>
      <c r="B54" s="25" t="s">
        <v>137</v>
      </c>
      <c r="C54" s="25" t="s">
        <v>38</v>
      </c>
      <c r="D54" s="25" t="s">
        <v>149</v>
      </c>
      <c r="E54" s="25">
        <v>1964</v>
      </c>
      <c r="F54" s="24">
        <v>12</v>
      </c>
      <c r="G54" s="32">
        <v>0.42228009259259258</v>
      </c>
      <c r="I54" s="18">
        <f>VLOOKUP(J54,id!$A:$C,3,0)</f>
        <v>53</v>
      </c>
      <c r="J54" s="18" t="str">
        <f t="shared" si="12"/>
        <v>KassejaMarek1964</v>
      </c>
      <c r="K54" s="9" t="str">
        <f t="shared" si="2"/>
        <v>Kasseja</v>
      </c>
      <c r="L54" s="9" t="str">
        <f t="shared" si="3"/>
        <v>Marek</v>
      </c>
      <c r="N54" s="9">
        <f t="shared" si="13"/>
        <v>1964</v>
      </c>
      <c r="O54" s="9">
        <f t="shared" si="14"/>
        <v>21.419955349758212</v>
      </c>
      <c r="Q54" s="9">
        <f t="shared" si="15"/>
        <v>1.408058106070988</v>
      </c>
      <c r="R54" s="9">
        <f t="shared" si="16"/>
        <v>0.8</v>
      </c>
      <c r="S54" s="9">
        <v>1</v>
      </c>
      <c r="T54" s="9">
        <v>1</v>
      </c>
    </row>
    <row r="55" spans="1:20">
      <c r="A55" s="24">
        <v>56</v>
      </c>
      <c r="B55" s="25" t="s">
        <v>36</v>
      </c>
      <c r="C55" s="25" t="s">
        <v>78</v>
      </c>
      <c r="D55" s="25" t="s">
        <v>97</v>
      </c>
      <c r="E55" s="25">
        <v>1982</v>
      </c>
      <c r="F55" s="24">
        <v>12</v>
      </c>
      <c r="G55" s="32">
        <v>0.42228009259259258</v>
      </c>
      <c r="I55" s="18">
        <f>VLOOKUP(J55,id!$A:$C,3,0)</f>
        <v>54</v>
      </c>
      <c r="J55" s="18" t="str">
        <f t="shared" si="12"/>
        <v>TadeuszMaciej1982</v>
      </c>
      <c r="K55" s="9" t="str">
        <f t="shared" si="2"/>
        <v>Tadeusz</v>
      </c>
      <c r="L55" s="9" t="str">
        <f t="shared" si="3"/>
        <v>Maciej</v>
      </c>
      <c r="N55" s="9">
        <f t="shared" si="13"/>
        <v>1982</v>
      </c>
      <c r="O55" s="9">
        <f t="shared" si="14"/>
        <v>21.419955349758212</v>
      </c>
      <c r="Q55" s="9">
        <f t="shared" si="15"/>
        <v>1</v>
      </c>
      <c r="R55" s="9">
        <f t="shared" si="16"/>
        <v>1</v>
      </c>
      <c r="S55" s="9">
        <v>1</v>
      </c>
      <c r="T55" s="9">
        <v>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"/>
  <sheetViews>
    <sheetView showRuler="0" zoomScaleNormal="100" workbookViewId="0">
      <selection activeCell="J38" sqref="J38"/>
    </sheetView>
  </sheetViews>
  <sheetFormatPr defaultRowHeight="14.4"/>
  <cols>
    <col min="1" max="1" width="6.44140625" style="451" customWidth="1"/>
    <col min="2" max="2" width="5.88671875" style="451" customWidth="1"/>
    <col min="3" max="3" width="8.88671875" style="451"/>
    <col min="4" max="5" width="21.5546875" style="451" customWidth="1"/>
    <col min="6" max="6" width="26.5546875" style="451" customWidth="1"/>
    <col min="7" max="16384" width="8.88671875" style="451"/>
  </cols>
  <sheetData>
    <row r="1" spans="1:23" ht="21">
      <c r="A1" s="457" t="s">
        <v>1481</v>
      </c>
      <c r="B1" s="456"/>
      <c r="C1" s="456"/>
      <c r="D1" s="456"/>
      <c r="E1" s="454"/>
      <c r="F1" s="456"/>
      <c r="G1" s="456"/>
      <c r="H1" s="456"/>
      <c r="I1" s="455"/>
    </row>
    <row r="2" spans="1:23">
      <c r="A2" s="454" t="s">
        <v>1480</v>
      </c>
      <c r="B2" s="454" t="s">
        <v>0</v>
      </c>
      <c r="C2" s="454" t="s">
        <v>372</v>
      </c>
      <c r="D2" s="454" t="s">
        <v>192</v>
      </c>
      <c r="E2" s="454" t="s">
        <v>108</v>
      </c>
      <c r="F2" s="454" t="s">
        <v>368</v>
      </c>
      <c r="G2" s="454" t="s">
        <v>367</v>
      </c>
      <c r="H2" s="454" t="s">
        <v>1155</v>
      </c>
      <c r="I2" s="454" t="s">
        <v>40</v>
      </c>
      <c r="J2" s="451" t="s">
        <v>1482</v>
      </c>
      <c r="L2" s="18" t="s">
        <v>79</v>
      </c>
      <c r="M2" s="18" t="s">
        <v>80</v>
      </c>
      <c r="N2" s="9" t="s">
        <v>108</v>
      </c>
      <c r="O2" s="9" t="s">
        <v>109</v>
      </c>
      <c r="P2" s="9" t="s">
        <v>83</v>
      </c>
      <c r="Q2" s="9" t="s">
        <v>81</v>
      </c>
      <c r="R2" s="9" t="s">
        <v>48</v>
      </c>
      <c r="S2" s="9" t="s">
        <v>49</v>
      </c>
      <c r="T2" s="9" t="s">
        <v>45</v>
      </c>
      <c r="U2" s="9" t="s">
        <v>46</v>
      </c>
      <c r="V2" s="9" t="s">
        <v>35</v>
      </c>
      <c r="W2" s="9" t="s">
        <v>47</v>
      </c>
    </row>
    <row r="3" spans="1:23">
      <c r="A3" s="452">
        <v>1</v>
      </c>
      <c r="B3" s="452"/>
      <c r="C3" s="452">
        <v>137</v>
      </c>
      <c r="D3" s="452" t="s">
        <v>91</v>
      </c>
      <c r="E3" s="452" t="s">
        <v>422</v>
      </c>
      <c r="F3" s="452" t="s">
        <v>1328</v>
      </c>
      <c r="G3" s="452" t="s">
        <v>1479</v>
      </c>
      <c r="H3" s="452">
        <v>17</v>
      </c>
      <c r="I3" s="452" t="s">
        <v>1478</v>
      </c>
      <c r="J3" s="451">
        <v>1984</v>
      </c>
      <c r="L3" s="18">
        <f>VLOOKUP(M3,id!$A:$C,3,0)</f>
        <v>123</v>
      </c>
      <c r="M3" s="18" t="str">
        <f>N3&amp;O3&amp;Q3</f>
        <v>WojciechowskiAdam1984</v>
      </c>
      <c r="N3" s="9" t="str">
        <f>E3</f>
        <v>Wojciechowski</v>
      </c>
      <c r="O3" s="9" t="str">
        <f>D3</f>
        <v>Adam</v>
      </c>
      <c r="P3" s="9" t="str">
        <f>F3</f>
        <v>Ultrateam</v>
      </c>
      <c r="Q3" s="9">
        <f>J3</f>
        <v>1984</v>
      </c>
      <c r="R3" s="9">
        <v>100</v>
      </c>
      <c r="S3" s="9"/>
      <c r="T3" s="9"/>
      <c r="U3" s="9"/>
      <c r="V3" s="9"/>
      <c r="W3" s="9"/>
    </row>
    <row r="4" spans="1:23">
      <c r="A4" s="452">
        <v>2</v>
      </c>
      <c r="B4" s="452"/>
      <c r="C4" s="452">
        <v>128</v>
      </c>
      <c r="D4" s="452" t="s">
        <v>293</v>
      </c>
      <c r="E4" s="452" t="s">
        <v>297</v>
      </c>
      <c r="F4" s="452" t="s">
        <v>287</v>
      </c>
      <c r="G4" s="452" t="s">
        <v>286</v>
      </c>
      <c r="H4" s="452">
        <v>17</v>
      </c>
      <c r="I4" s="452" t="s">
        <v>1477</v>
      </c>
      <c r="J4" s="451">
        <v>1979</v>
      </c>
      <c r="L4" s="18">
        <f>VLOOKUP(M4,id!$A:$C,3,0)</f>
        <v>101</v>
      </c>
      <c r="M4" s="18" t="str">
        <f t="shared" ref="M4:M48" si="0">N4&amp;O4&amp;Q4</f>
        <v>WalentowskiRadosław1979</v>
      </c>
      <c r="N4" s="9" t="str">
        <f t="shared" ref="N4:N48" si="1">E4</f>
        <v>Walentowski</v>
      </c>
      <c r="O4" s="9" t="str">
        <f t="shared" ref="O4:O48" si="2">D4</f>
        <v>Radosław</v>
      </c>
      <c r="P4" s="9" t="str">
        <f t="shared" ref="P4:P48" si="3">F4</f>
        <v>LosMaruderos</v>
      </c>
      <c r="Q4" s="9">
        <f t="shared" ref="Q4:Q48" si="4">J4</f>
        <v>1979</v>
      </c>
      <c r="R4" s="9">
        <f t="shared" ref="R4:R10" si="5">R3*IF(V4&lt;1,V4,IF(W4&lt;1,W4,IF(U4&lt;1,U4,IF(T4&lt;1,T4,1))))</f>
        <v>99.475065616797892</v>
      </c>
      <c r="S4" s="9"/>
      <c r="T4" s="9">
        <f t="shared" ref="T4:T10" si="6">I3/I4</f>
        <v>0.99475065616797897</v>
      </c>
      <c r="U4" s="9">
        <f t="shared" ref="U4:U10" si="7">H4/H3</f>
        <v>1</v>
      </c>
      <c r="V4" s="9">
        <v>1</v>
      </c>
      <c r="W4" s="9">
        <v>1</v>
      </c>
    </row>
    <row r="5" spans="1:23">
      <c r="A5" s="452">
        <v>3</v>
      </c>
      <c r="B5" s="452"/>
      <c r="C5" s="452">
        <v>131</v>
      </c>
      <c r="D5" s="452" t="s">
        <v>170</v>
      </c>
      <c r="E5" s="452" t="s">
        <v>188</v>
      </c>
      <c r="F5" s="452" t="s">
        <v>196</v>
      </c>
      <c r="G5" s="452" t="s">
        <v>443</v>
      </c>
      <c r="H5" s="452">
        <v>17</v>
      </c>
      <c r="I5" s="452" t="s">
        <v>1476</v>
      </c>
      <c r="J5" s="451">
        <v>1982</v>
      </c>
      <c r="L5" s="18">
        <f>VLOOKUP(M5,id!$A:$C,3,0)</f>
        <v>59</v>
      </c>
      <c r="M5" s="18" t="str">
        <f t="shared" si="0"/>
        <v>ŚmiejaDaniel1982</v>
      </c>
      <c r="N5" s="9" t="str">
        <f t="shared" si="1"/>
        <v>Śmieja</v>
      </c>
      <c r="O5" s="9" t="str">
        <f t="shared" si="2"/>
        <v>Daniel</v>
      </c>
      <c r="P5" s="9" t="str">
        <f t="shared" si="3"/>
        <v>mrdp.pl</v>
      </c>
      <c r="Q5" s="9">
        <f t="shared" si="4"/>
        <v>1982</v>
      </c>
      <c r="R5" s="9">
        <f t="shared" si="5"/>
        <v>88.139534883720927</v>
      </c>
      <c r="S5" s="9"/>
      <c r="T5" s="9">
        <f t="shared" si="6"/>
        <v>0.88604651162790704</v>
      </c>
      <c r="U5" s="9">
        <f t="shared" si="7"/>
        <v>1</v>
      </c>
      <c r="V5" s="9">
        <v>1</v>
      </c>
      <c r="W5" s="9">
        <v>1</v>
      </c>
    </row>
    <row r="6" spans="1:23">
      <c r="A6" s="452">
        <v>4</v>
      </c>
      <c r="B6" s="452"/>
      <c r="C6" s="452">
        <v>150</v>
      </c>
      <c r="D6" s="452" t="s">
        <v>85</v>
      </c>
      <c r="E6" s="452" t="s">
        <v>86</v>
      </c>
      <c r="F6" s="452" t="s">
        <v>194</v>
      </c>
      <c r="G6" s="452" t="s">
        <v>298</v>
      </c>
      <c r="H6" s="452">
        <v>17</v>
      </c>
      <c r="I6" s="452" t="s">
        <v>1475</v>
      </c>
      <c r="J6" s="451">
        <v>1992</v>
      </c>
      <c r="L6" s="18">
        <f>VLOOKUP(M6,id!$A:$C,3,0)</f>
        <v>3</v>
      </c>
      <c r="M6" s="18" t="str">
        <f t="shared" si="0"/>
        <v>JakubekKrystian1992</v>
      </c>
      <c r="N6" s="9" t="str">
        <f t="shared" si="1"/>
        <v>Jakubek</v>
      </c>
      <c r="O6" s="9" t="str">
        <f t="shared" si="2"/>
        <v>Krystian</v>
      </c>
      <c r="P6" s="9" t="str">
        <f t="shared" si="3"/>
        <v>Mitutoyo AZS Wratislavia</v>
      </c>
      <c r="Q6" s="9">
        <f t="shared" si="4"/>
        <v>1992</v>
      </c>
      <c r="R6" s="9">
        <f t="shared" si="5"/>
        <v>87.93503480278423</v>
      </c>
      <c r="S6" s="9"/>
      <c r="T6" s="9">
        <f t="shared" si="6"/>
        <v>0.99767981438515085</v>
      </c>
      <c r="U6" s="9">
        <f t="shared" si="7"/>
        <v>1</v>
      </c>
      <c r="V6" s="9">
        <v>1</v>
      </c>
      <c r="W6" s="9">
        <v>1</v>
      </c>
    </row>
    <row r="7" spans="1:23">
      <c r="A7" s="452">
        <v>5</v>
      </c>
      <c r="B7" s="452"/>
      <c r="C7" s="452">
        <v>146</v>
      </c>
      <c r="D7" s="452" t="s">
        <v>71</v>
      </c>
      <c r="E7" s="452" t="s">
        <v>88</v>
      </c>
      <c r="F7" s="452"/>
      <c r="G7" s="452" t="s">
        <v>298</v>
      </c>
      <c r="H7" s="452">
        <v>17</v>
      </c>
      <c r="I7" s="452" t="s">
        <v>1474</v>
      </c>
      <c r="J7" s="451">
        <v>1986</v>
      </c>
      <c r="L7" s="18">
        <f>VLOOKUP(M7,id!$A:$C,3,0)</f>
        <v>4</v>
      </c>
      <c r="M7" s="18" t="str">
        <f t="shared" si="0"/>
        <v>MirowskiŁukasz1986</v>
      </c>
      <c r="N7" s="9" t="str">
        <f t="shared" si="1"/>
        <v>Mirowski</v>
      </c>
      <c r="O7" s="9" t="str">
        <f t="shared" si="2"/>
        <v>Łukasz</v>
      </c>
      <c r="P7" s="9">
        <f t="shared" si="3"/>
        <v>0</v>
      </c>
      <c r="Q7" s="9">
        <f t="shared" si="4"/>
        <v>1986</v>
      </c>
      <c r="R7" s="9">
        <f t="shared" si="5"/>
        <v>87.833140208574747</v>
      </c>
      <c r="S7" s="9"/>
      <c r="T7" s="9">
        <f t="shared" si="6"/>
        <v>0.99884125144843572</v>
      </c>
      <c r="U7" s="9">
        <f t="shared" si="7"/>
        <v>1</v>
      </c>
      <c r="V7" s="9">
        <v>1</v>
      </c>
      <c r="W7" s="9">
        <v>1</v>
      </c>
    </row>
    <row r="8" spans="1:23">
      <c r="A8" s="452">
        <v>6</v>
      </c>
      <c r="B8" s="452"/>
      <c r="C8" s="452">
        <v>143</v>
      </c>
      <c r="D8" s="452" t="s">
        <v>23</v>
      </c>
      <c r="E8" s="452" t="s">
        <v>22</v>
      </c>
      <c r="F8" s="452" t="s">
        <v>997</v>
      </c>
      <c r="G8" s="452" t="s">
        <v>283</v>
      </c>
      <c r="H8" s="452">
        <v>17</v>
      </c>
      <c r="I8" s="452" t="s">
        <v>1473</v>
      </c>
      <c r="J8" s="451">
        <v>1964</v>
      </c>
      <c r="L8" s="18">
        <f>VLOOKUP(M8,id!$A:$C,3,0)</f>
        <v>9</v>
      </c>
      <c r="M8" s="18" t="str">
        <f t="shared" si="0"/>
        <v>LiszkaGrzegorz1964</v>
      </c>
      <c r="N8" s="9" t="str">
        <f t="shared" si="1"/>
        <v>Liszka</v>
      </c>
      <c r="O8" s="9" t="str">
        <f t="shared" si="2"/>
        <v>Grzegorz</v>
      </c>
      <c r="P8" s="9" t="str">
        <f t="shared" si="3"/>
        <v>Trezado BikeTires.pl</v>
      </c>
      <c r="Q8" s="9">
        <f t="shared" si="4"/>
        <v>1964</v>
      </c>
      <c r="R8" s="9">
        <f t="shared" si="5"/>
        <v>87.731481481481481</v>
      </c>
      <c r="S8" s="9"/>
      <c r="T8" s="9">
        <f t="shared" si="6"/>
        <v>0.99884259259259256</v>
      </c>
      <c r="U8" s="9">
        <f t="shared" si="7"/>
        <v>1</v>
      </c>
      <c r="V8" s="9">
        <v>1</v>
      </c>
      <c r="W8" s="9">
        <v>1</v>
      </c>
    </row>
    <row r="9" spans="1:23">
      <c r="A9" s="452">
        <v>7</v>
      </c>
      <c r="B9" s="452"/>
      <c r="C9" s="452">
        <v>139</v>
      </c>
      <c r="D9" s="452" t="s">
        <v>380</v>
      </c>
      <c r="E9" s="452" t="s">
        <v>419</v>
      </c>
      <c r="F9" s="452" t="s">
        <v>174</v>
      </c>
      <c r="G9" s="452" t="s">
        <v>510</v>
      </c>
      <c r="H9" s="452">
        <v>17</v>
      </c>
      <c r="I9" s="452" t="s">
        <v>1472</v>
      </c>
      <c r="J9" s="451">
        <v>1972</v>
      </c>
      <c r="L9" s="18">
        <f>VLOOKUP(M9,id!$A:$C,3,0)</f>
        <v>124</v>
      </c>
      <c r="M9" s="18" t="str">
        <f t="shared" si="0"/>
        <v>BoberBartłomiej1972</v>
      </c>
      <c r="N9" s="9" t="str">
        <f t="shared" si="1"/>
        <v>Bober</v>
      </c>
      <c r="O9" s="9" t="str">
        <f t="shared" si="2"/>
        <v>Bartłomiej</v>
      </c>
      <c r="P9" s="9" t="str">
        <f t="shared" si="3"/>
        <v>Harpagan</v>
      </c>
      <c r="Q9" s="9">
        <f t="shared" si="4"/>
        <v>1972</v>
      </c>
      <c r="R9" s="9">
        <f t="shared" si="5"/>
        <v>87.528868360277144</v>
      </c>
      <c r="S9" s="9"/>
      <c r="T9" s="9">
        <f t="shared" si="6"/>
        <v>0.99769053117782913</v>
      </c>
      <c r="U9" s="9">
        <f t="shared" si="7"/>
        <v>1</v>
      </c>
      <c r="V9" s="9">
        <v>1</v>
      </c>
      <c r="W9" s="9">
        <v>1</v>
      </c>
    </row>
    <row r="10" spans="1:23">
      <c r="A10" s="452">
        <v>8</v>
      </c>
      <c r="B10" s="452"/>
      <c r="C10" s="452">
        <v>49</v>
      </c>
      <c r="D10" s="452" t="s">
        <v>21</v>
      </c>
      <c r="E10" s="452" t="s">
        <v>12</v>
      </c>
      <c r="F10" s="452" t="s">
        <v>1471</v>
      </c>
      <c r="G10" s="452" t="s">
        <v>441</v>
      </c>
      <c r="H10" s="452">
        <v>17</v>
      </c>
      <c r="I10" s="452" t="s">
        <v>1470</v>
      </c>
      <c r="J10" s="451">
        <v>1978</v>
      </c>
      <c r="L10" s="18">
        <f>VLOOKUP(M10,id!$A:$C,3,0)</f>
        <v>6</v>
      </c>
      <c r="M10" s="18" t="str">
        <f t="shared" si="0"/>
        <v>OwczarskiMarcin1978</v>
      </c>
      <c r="N10" s="9" t="str">
        <f t="shared" si="1"/>
        <v>Owczarski</v>
      </c>
      <c r="O10" s="9" t="str">
        <f t="shared" si="2"/>
        <v>Marcin</v>
      </c>
      <c r="P10" s="9" t="str">
        <f t="shared" si="3"/>
        <v>MMGO</v>
      </c>
      <c r="Q10" s="9">
        <f t="shared" si="4"/>
        <v>1978</v>
      </c>
      <c r="R10" s="9">
        <f t="shared" si="5"/>
        <v>86.234357224118313</v>
      </c>
      <c r="S10" s="9"/>
      <c r="T10" s="9">
        <f t="shared" si="6"/>
        <v>0.98521046643913524</v>
      </c>
      <c r="U10" s="9">
        <f t="shared" si="7"/>
        <v>1</v>
      </c>
      <c r="V10" s="9">
        <v>1</v>
      </c>
      <c r="W10" s="9">
        <v>1</v>
      </c>
    </row>
    <row r="11" spans="1:23">
      <c r="A11" s="452">
        <v>10</v>
      </c>
      <c r="B11" s="452"/>
      <c r="C11" s="452">
        <v>109</v>
      </c>
      <c r="D11" s="452" t="s">
        <v>71</v>
      </c>
      <c r="E11" s="452" t="s">
        <v>70</v>
      </c>
      <c r="F11" s="452" t="s">
        <v>1469</v>
      </c>
      <c r="G11" s="452" t="s">
        <v>578</v>
      </c>
      <c r="H11" s="452">
        <v>17</v>
      </c>
      <c r="I11" s="452" t="s">
        <v>1468</v>
      </c>
      <c r="J11" s="451">
        <v>1981</v>
      </c>
      <c r="L11" s="18">
        <f>VLOOKUP(M11,id!$A:$C,3,0)</f>
        <v>44</v>
      </c>
      <c r="M11" s="18" t="str">
        <f t="shared" si="0"/>
        <v>WronaŁukasz1981</v>
      </c>
      <c r="N11" s="9" t="str">
        <f t="shared" si="1"/>
        <v>Wrona</v>
      </c>
      <c r="O11" s="9" t="str">
        <f t="shared" si="2"/>
        <v>Łukasz</v>
      </c>
      <c r="P11" s="9" t="str">
        <f t="shared" si="3"/>
        <v>TOWANDA</v>
      </c>
      <c r="Q11" s="9">
        <f t="shared" si="4"/>
        <v>1981</v>
      </c>
      <c r="R11" s="9">
        <f t="shared" ref="R11:R48" si="8">R10*IF(V11&lt;1,V11,IF(W11&lt;1,W11,IF(U11&lt;1,U11,IF(T11&lt;1,T11,1))))</f>
        <v>76.25754527162978</v>
      </c>
      <c r="S11" s="9"/>
      <c r="T11" s="9">
        <f t="shared" ref="T11:T48" si="9">I10/I11</f>
        <v>0.88430583501006044</v>
      </c>
      <c r="U11" s="9">
        <f t="shared" ref="U11:U48" si="10">H11/H10</f>
        <v>1</v>
      </c>
      <c r="V11" s="9">
        <v>1</v>
      </c>
      <c r="W11" s="9">
        <v>1</v>
      </c>
    </row>
    <row r="12" spans="1:23">
      <c r="A12" s="452">
        <v>11</v>
      </c>
      <c r="B12" s="452"/>
      <c r="C12" s="452">
        <v>121</v>
      </c>
      <c r="D12" s="452" t="s">
        <v>55</v>
      </c>
      <c r="E12" s="452" t="s">
        <v>54</v>
      </c>
      <c r="F12" s="452" t="s">
        <v>447</v>
      </c>
      <c r="G12" s="452" t="s">
        <v>448</v>
      </c>
      <c r="H12" s="452">
        <v>17</v>
      </c>
      <c r="I12" s="452" t="s">
        <v>1468</v>
      </c>
      <c r="J12" s="451">
        <v>1960</v>
      </c>
      <c r="L12" s="18">
        <f>VLOOKUP(M12,id!$A:$C,3,0)</f>
        <v>14</v>
      </c>
      <c r="M12" s="18" t="str">
        <f t="shared" si="0"/>
        <v>KoniecznyTomasz1960</v>
      </c>
      <c r="N12" s="9" t="str">
        <f t="shared" si="1"/>
        <v>Konieczny</v>
      </c>
      <c r="O12" s="9" t="str">
        <f t="shared" si="2"/>
        <v>Tomasz</v>
      </c>
      <c r="P12" s="9" t="str">
        <f t="shared" si="3"/>
        <v>Grupa Rowerowa Lipka</v>
      </c>
      <c r="Q12" s="9">
        <f t="shared" si="4"/>
        <v>1960</v>
      </c>
      <c r="R12" s="9">
        <f t="shared" si="8"/>
        <v>76.25754527162978</v>
      </c>
      <c r="S12" s="9"/>
      <c r="T12" s="9">
        <f t="shared" si="9"/>
        <v>1</v>
      </c>
      <c r="U12" s="9">
        <f t="shared" si="10"/>
        <v>1</v>
      </c>
      <c r="V12" s="9">
        <v>1</v>
      </c>
      <c r="W12" s="9">
        <v>1</v>
      </c>
    </row>
    <row r="13" spans="1:23">
      <c r="A13" s="452">
        <v>12</v>
      </c>
      <c r="B13" s="452"/>
      <c r="C13" s="452">
        <v>108</v>
      </c>
      <c r="D13" s="452" t="s">
        <v>105</v>
      </c>
      <c r="E13" s="452" t="s">
        <v>115</v>
      </c>
      <c r="F13" s="452" t="s">
        <v>1467</v>
      </c>
      <c r="G13" s="452" t="s">
        <v>1466</v>
      </c>
      <c r="H13" s="452">
        <v>17</v>
      </c>
      <c r="I13" s="452" t="s">
        <v>1465</v>
      </c>
      <c r="J13" s="451">
        <v>1965</v>
      </c>
      <c r="L13" s="18">
        <f>VLOOKUP(M13,id!$A:$C,3,0)</f>
        <v>21</v>
      </c>
      <c r="M13" s="18" t="str">
        <f t="shared" si="0"/>
        <v>ParzybutJan1965</v>
      </c>
      <c r="N13" s="9" t="str">
        <f t="shared" si="1"/>
        <v>Parzybut</v>
      </c>
      <c r="O13" s="9" t="str">
        <f t="shared" si="2"/>
        <v>Jan</v>
      </c>
      <c r="P13" s="9" t="str">
        <f t="shared" si="3"/>
        <v>Odjechani team</v>
      </c>
      <c r="Q13" s="9">
        <f t="shared" si="4"/>
        <v>1965</v>
      </c>
      <c r="R13" s="9">
        <f t="shared" si="8"/>
        <v>67.317939609236234</v>
      </c>
      <c r="S13" s="9"/>
      <c r="T13" s="9">
        <f t="shared" si="9"/>
        <v>0.88277087033747781</v>
      </c>
      <c r="U13" s="9">
        <f t="shared" si="10"/>
        <v>1</v>
      </c>
      <c r="V13" s="9">
        <v>1</v>
      </c>
      <c r="W13" s="9">
        <v>1</v>
      </c>
    </row>
    <row r="14" spans="1:23">
      <c r="A14" s="452">
        <v>13</v>
      </c>
      <c r="B14" s="452"/>
      <c r="C14" s="452">
        <v>107</v>
      </c>
      <c r="D14" s="452" t="s">
        <v>71</v>
      </c>
      <c r="E14" s="452" t="s">
        <v>114</v>
      </c>
      <c r="F14" s="452" t="s">
        <v>220</v>
      </c>
      <c r="G14" s="452" t="s">
        <v>1182</v>
      </c>
      <c r="H14" s="452">
        <v>17</v>
      </c>
      <c r="I14" s="452" t="s">
        <v>1464</v>
      </c>
      <c r="J14" s="451">
        <v>1984</v>
      </c>
      <c r="L14" s="18">
        <f>VLOOKUP(M14,id!$A:$C,3,0)</f>
        <v>43</v>
      </c>
      <c r="M14" s="18" t="str">
        <f t="shared" si="0"/>
        <v>SosińskiŁukasz1984</v>
      </c>
      <c r="N14" s="9" t="str">
        <f t="shared" si="1"/>
        <v>Sosiński</v>
      </c>
      <c r="O14" s="9" t="str">
        <f t="shared" si="2"/>
        <v>Łukasz</v>
      </c>
      <c r="P14" s="9" t="str">
        <f t="shared" si="3"/>
        <v>agmar.eu</v>
      </c>
      <c r="Q14" s="9">
        <f t="shared" si="4"/>
        <v>1984</v>
      </c>
      <c r="R14" s="9">
        <f t="shared" si="8"/>
        <v>66.725352112676063</v>
      </c>
      <c r="S14" s="9"/>
      <c r="T14" s="9">
        <f t="shared" si="9"/>
        <v>0.99119718309859162</v>
      </c>
      <c r="U14" s="9">
        <f t="shared" si="10"/>
        <v>1</v>
      </c>
      <c r="V14" s="9">
        <v>1</v>
      </c>
      <c r="W14" s="9">
        <v>1</v>
      </c>
    </row>
    <row r="15" spans="1:23">
      <c r="A15" s="452">
        <v>14</v>
      </c>
      <c r="B15" s="452"/>
      <c r="C15" s="452">
        <v>133</v>
      </c>
      <c r="D15" s="452" t="s">
        <v>38</v>
      </c>
      <c r="E15" s="452" t="s">
        <v>102</v>
      </c>
      <c r="F15" s="452" t="s">
        <v>189</v>
      </c>
      <c r="G15" s="452" t="s">
        <v>451</v>
      </c>
      <c r="H15" s="452">
        <v>17</v>
      </c>
      <c r="I15" s="452" t="s">
        <v>1463</v>
      </c>
      <c r="J15" s="451">
        <v>1978</v>
      </c>
      <c r="L15" s="18">
        <f>VLOOKUP(M15,id!$A:$C,3,0)</f>
        <v>28</v>
      </c>
      <c r="M15" s="18" t="str">
        <f t="shared" si="0"/>
        <v>SadowskiMarek1978</v>
      </c>
      <c r="N15" s="9" t="str">
        <f t="shared" si="1"/>
        <v>Sadowski</v>
      </c>
      <c r="O15" s="9" t="str">
        <f t="shared" si="2"/>
        <v>Marek</v>
      </c>
      <c r="P15" s="9" t="str">
        <f t="shared" si="3"/>
        <v>GR3miasto</v>
      </c>
      <c r="Q15" s="9">
        <f t="shared" si="4"/>
        <v>1978</v>
      </c>
      <c r="R15" s="9">
        <f t="shared" si="8"/>
        <v>65.798611111111114</v>
      </c>
      <c r="S15" s="9"/>
      <c r="T15" s="9">
        <f t="shared" si="9"/>
        <v>0.98611111111111116</v>
      </c>
      <c r="U15" s="9">
        <f t="shared" si="10"/>
        <v>1</v>
      </c>
      <c r="V15" s="9">
        <v>1</v>
      </c>
      <c r="W15" s="9">
        <v>1</v>
      </c>
    </row>
    <row r="16" spans="1:23">
      <c r="A16" s="452">
        <v>15</v>
      </c>
      <c r="B16" s="452"/>
      <c r="C16" s="452">
        <v>153</v>
      </c>
      <c r="D16" s="452" t="s">
        <v>293</v>
      </c>
      <c r="E16" s="452" t="s">
        <v>622</v>
      </c>
      <c r="F16" s="452" t="s">
        <v>620</v>
      </c>
      <c r="G16" s="452" t="s">
        <v>621</v>
      </c>
      <c r="H16" s="452">
        <v>17</v>
      </c>
      <c r="I16" s="452" t="s">
        <v>1463</v>
      </c>
      <c r="J16" s="451">
        <v>1978</v>
      </c>
      <c r="L16" s="18">
        <f>VLOOKUP(M16,id!$A:$C,3,0)</f>
        <v>163</v>
      </c>
      <c r="M16" s="18" t="str">
        <f t="shared" si="0"/>
        <v>PoździkRadosław1978</v>
      </c>
      <c r="N16" s="9" t="str">
        <f t="shared" si="1"/>
        <v>Poździk</v>
      </c>
      <c r="O16" s="9" t="str">
        <f t="shared" si="2"/>
        <v>Radosław</v>
      </c>
      <c r="P16" s="9" t="str">
        <f t="shared" si="3"/>
        <v>Barlinecka Grupa Kolarska</v>
      </c>
      <c r="Q16" s="9">
        <f t="shared" si="4"/>
        <v>1978</v>
      </c>
      <c r="R16" s="9">
        <f t="shared" si="8"/>
        <v>65.798611111111114</v>
      </c>
      <c r="S16" s="9"/>
      <c r="T16" s="9">
        <f t="shared" si="9"/>
        <v>1</v>
      </c>
      <c r="U16" s="9">
        <f t="shared" si="10"/>
        <v>1</v>
      </c>
      <c r="V16" s="9">
        <v>1</v>
      </c>
      <c r="W16" s="9">
        <v>1</v>
      </c>
    </row>
    <row r="17" spans="1:23">
      <c r="A17" s="452">
        <v>16</v>
      </c>
      <c r="B17" s="452"/>
      <c r="C17" s="452">
        <v>52</v>
      </c>
      <c r="D17" s="452" t="s">
        <v>28</v>
      </c>
      <c r="E17" s="452" t="s">
        <v>59</v>
      </c>
      <c r="F17" s="452"/>
      <c r="G17" s="452"/>
      <c r="H17" s="452">
        <v>17</v>
      </c>
      <c r="I17" s="452" t="s">
        <v>1462</v>
      </c>
      <c r="J17" s="451">
        <v>1977</v>
      </c>
      <c r="L17" s="18">
        <f>VLOOKUP(M17,id!$A:$C,3,0)</f>
        <v>38</v>
      </c>
      <c r="M17" s="18" t="str">
        <f t="shared" si="0"/>
        <v>GładysiakPrzemysław1977</v>
      </c>
      <c r="N17" s="9" t="str">
        <f t="shared" si="1"/>
        <v>Gładysiak</v>
      </c>
      <c r="O17" s="9" t="str">
        <f t="shared" si="2"/>
        <v>Przemysław</v>
      </c>
      <c r="P17" s="9">
        <f t="shared" si="3"/>
        <v>0</v>
      </c>
      <c r="Q17" s="9">
        <f t="shared" si="4"/>
        <v>1977</v>
      </c>
      <c r="R17" s="9">
        <f t="shared" si="8"/>
        <v>61.928104575163403</v>
      </c>
      <c r="S17" s="9"/>
      <c r="T17" s="9">
        <f t="shared" si="9"/>
        <v>0.94117647058823528</v>
      </c>
      <c r="U17" s="9">
        <f t="shared" si="10"/>
        <v>1</v>
      </c>
      <c r="V17" s="9">
        <v>1</v>
      </c>
      <c r="W17" s="9">
        <v>1</v>
      </c>
    </row>
    <row r="18" spans="1:23">
      <c r="A18" s="452">
        <v>17</v>
      </c>
      <c r="B18" s="452"/>
      <c r="C18" s="452">
        <v>101</v>
      </c>
      <c r="D18" s="452" t="s">
        <v>52</v>
      </c>
      <c r="E18" s="452" t="s">
        <v>1461</v>
      </c>
      <c r="F18" s="452"/>
      <c r="G18" s="452" t="s">
        <v>1460</v>
      </c>
      <c r="H18" s="452">
        <v>17</v>
      </c>
      <c r="I18" s="452" t="s">
        <v>1458</v>
      </c>
      <c r="L18" s="18">
        <f>VLOOKUP(M18,id!$A:$C,3,0)</f>
        <v>491</v>
      </c>
      <c r="M18" s="18" t="str">
        <f t="shared" si="0"/>
        <v>AugustyniakRafał0</v>
      </c>
      <c r="N18" s="9" t="str">
        <f t="shared" si="1"/>
        <v>Augustyniak</v>
      </c>
      <c r="O18" s="9" t="str">
        <f t="shared" si="2"/>
        <v>Rafał</v>
      </c>
      <c r="P18" s="9">
        <f t="shared" si="3"/>
        <v>0</v>
      </c>
      <c r="Q18" s="9">
        <f t="shared" si="4"/>
        <v>0</v>
      </c>
      <c r="R18" s="9">
        <f t="shared" si="8"/>
        <v>59.497645211930923</v>
      </c>
      <c r="S18" s="9"/>
      <c r="T18" s="9">
        <f t="shared" si="9"/>
        <v>0.96075353218210346</v>
      </c>
      <c r="U18" s="9">
        <f t="shared" si="10"/>
        <v>1</v>
      </c>
      <c r="V18" s="9">
        <v>1</v>
      </c>
      <c r="W18" s="9">
        <v>1</v>
      </c>
    </row>
    <row r="19" spans="1:23">
      <c r="A19" s="452">
        <v>18</v>
      </c>
      <c r="B19" s="452"/>
      <c r="C19" s="452">
        <v>116</v>
      </c>
      <c r="D19" s="452" t="s">
        <v>25</v>
      </c>
      <c r="E19" s="452" t="s">
        <v>219</v>
      </c>
      <c r="F19" s="452" t="s">
        <v>218</v>
      </c>
      <c r="G19" s="452" t="s">
        <v>1459</v>
      </c>
      <c r="H19" s="452">
        <v>17</v>
      </c>
      <c r="I19" s="452" t="s">
        <v>1458</v>
      </c>
      <c r="J19" s="451">
        <v>1975</v>
      </c>
      <c r="L19" s="18">
        <f>VLOOKUP(M19,id!$A:$C,3,0)</f>
        <v>69</v>
      </c>
      <c r="M19" s="18" t="str">
        <f t="shared" si="0"/>
        <v>HajdukJacek1975</v>
      </c>
      <c r="N19" s="9" t="str">
        <f t="shared" si="1"/>
        <v>Hajduk</v>
      </c>
      <c r="O19" s="9" t="str">
        <f t="shared" si="2"/>
        <v>Jacek</v>
      </c>
      <c r="P19" s="9" t="str">
        <f t="shared" si="3"/>
        <v>Bez Skorka</v>
      </c>
      <c r="Q19" s="9">
        <f t="shared" si="4"/>
        <v>1975</v>
      </c>
      <c r="R19" s="9">
        <f t="shared" si="8"/>
        <v>59.497645211930923</v>
      </c>
      <c r="S19" s="9"/>
      <c r="T19" s="9">
        <f t="shared" si="9"/>
        <v>1</v>
      </c>
      <c r="U19" s="9">
        <f t="shared" si="10"/>
        <v>1</v>
      </c>
      <c r="V19" s="9">
        <v>1</v>
      </c>
      <c r="W19" s="9">
        <v>1</v>
      </c>
    </row>
    <row r="20" spans="1:23">
      <c r="A20" s="452">
        <v>20</v>
      </c>
      <c r="B20" s="452"/>
      <c r="C20" s="452">
        <v>118</v>
      </c>
      <c r="D20" s="452" t="s">
        <v>175</v>
      </c>
      <c r="E20" s="452" t="s">
        <v>216</v>
      </c>
      <c r="F20" s="452" t="s">
        <v>218</v>
      </c>
      <c r="G20" s="452" t="s">
        <v>1459</v>
      </c>
      <c r="H20" s="452">
        <v>17</v>
      </c>
      <c r="I20" s="452" t="s">
        <v>1458</v>
      </c>
      <c r="J20" s="451">
        <v>1974</v>
      </c>
      <c r="L20" s="18">
        <f>VLOOKUP(M20,id!$A:$C,3,0)</f>
        <v>473</v>
      </c>
      <c r="M20" s="18" t="str">
        <f t="shared" si="0"/>
        <v>BłaszczykDariusz1974</v>
      </c>
      <c r="N20" s="9" t="str">
        <f t="shared" si="1"/>
        <v>Błaszczyk</v>
      </c>
      <c r="O20" s="9" t="str">
        <f t="shared" si="2"/>
        <v>Dariusz</v>
      </c>
      <c r="P20" s="9" t="str">
        <f t="shared" si="3"/>
        <v>Bez Skorka</v>
      </c>
      <c r="Q20" s="9">
        <f t="shared" si="4"/>
        <v>1974</v>
      </c>
      <c r="R20" s="9">
        <f t="shared" si="8"/>
        <v>59.497645211930923</v>
      </c>
      <c r="S20" s="9"/>
      <c r="T20" s="9">
        <f t="shared" si="9"/>
        <v>1</v>
      </c>
      <c r="U20" s="9">
        <f t="shared" si="10"/>
        <v>1</v>
      </c>
      <c r="V20" s="9">
        <v>1</v>
      </c>
      <c r="W20" s="9">
        <v>1</v>
      </c>
    </row>
    <row r="21" spans="1:23">
      <c r="A21" s="452">
        <v>21</v>
      </c>
      <c r="B21" s="452"/>
      <c r="C21" s="452">
        <v>125</v>
      </c>
      <c r="D21" s="452" t="s">
        <v>55</v>
      </c>
      <c r="E21" s="452" t="s">
        <v>61</v>
      </c>
      <c r="F21" s="452" t="s">
        <v>1457</v>
      </c>
      <c r="G21" s="452" t="s">
        <v>542</v>
      </c>
      <c r="H21" s="452">
        <v>17</v>
      </c>
      <c r="I21" s="452" t="s">
        <v>1456</v>
      </c>
      <c r="J21" s="451">
        <v>1986</v>
      </c>
      <c r="L21" s="18">
        <f>VLOOKUP(M21,id!$A:$C,3,0)</f>
        <v>45</v>
      </c>
      <c r="M21" s="18" t="str">
        <f t="shared" si="0"/>
        <v>SkorackiTomasz1986</v>
      </c>
      <c r="N21" s="9" t="str">
        <f t="shared" si="1"/>
        <v>Skoracki</v>
      </c>
      <c r="O21" s="9" t="str">
        <f t="shared" si="2"/>
        <v>Tomasz</v>
      </c>
      <c r="P21" s="9" t="str">
        <f t="shared" si="3"/>
        <v>Sertonina Team</v>
      </c>
      <c r="Q21" s="9">
        <f t="shared" si="4"/>
        <v>1986</v>
      </c>
      <c r="R21" s="9">
        <f t="shared" si="8"/>
        <v>57.164404223227749</v>
      </c>
      <c r="S21" s="9"/>
      <c r="T21" s="9">
        <f t="shared" si="9"/>
        <v>0.96078431372549022</v>
      </c>
      <c r="U21" s="9">
        <f t="shared" si="10"/>
        <v>1</v>
      </c>
      <c r="V21" s="9">
        <v>1</v>
      </c>
      <c r="W21" s="9">
        <v>1</v>
      </c>
    </row>
    <row r="22" spans="1:23">
      <c r="A22" s="452">
        <v>22</v>
      </c>
      <c r="B22" s="452"/>
      <c r="C22" s="452">
        <v>126</v>
      </c>
      <c r="D22" s="452" t="s">
        <v>147</v>
      </c>
      <c r="E22" s="452" t="s">
        <v>60</v>
      </c>
      <c r="F22" s="452" t="s">
        <v>1457</v>
      </c>
      <c r="G22" s="452" t="s">
        <v>541</v>
      </c>
      <c r="H22" s="452">
        <v>17</v>
      </c>
      <c r="I22" s="452" t="s">
        <v>1456</v>
      </c>
      <c r="J22" s="451">
        <v>1993</v>
      </c>
      <c r="L22" s="18">
        <f>VLOOKUP(M22,id!$A:$C,3,0)</f>
        <v>46</v>
      </c>
      <c r="M22" s="18" t="str">
        <f t="shared" si="0"/>
        <v>ZającBartek1993</v>
      </c>
      <c r="N22" s="9" t="str">
        <f t="shared" si="1"/>
        <v>Zając</v>
      </c>
      <c r="O22" s="9" t="str">
        <f t="shared" si="2"/>
        <v>Bartek</v>
      </c>
      <c r="P22" s="9" t="str">
        <f t="shared" si="3"/>
        <v>Sertonina Team</v>
      </c>
      <c r="Q22" s="9">
        <f t="shared" si="4"/>
        <v>1993</v>
      </c>
      <c r="R22" s="9">
        <f t="shared" si="8"/>
        <v>57.164404223227749</v>
      </c>
      <c r="S22" s="9"/>
      <c r="T22" s="9">
        <f t="shared" si="9"/>
        <v>1</v>
      </c>
      <c r="U22" s="9">
        <f t="shared" si="10"/>
        <v>1</v>
      </c>
      <c r="V22" s="9">
        <v>1</v>
      </c>
      <c r="W22" s="9">
        <v>1</v>
      </c>
    </row>
    <row r="23" spans="1:23">
      <c r="A23" s="452">
        <v>25</v>
      </c>
      <c r="B23" s="452"/>
      <c r="C23" s="452">
        <v>123</v>
      </c>
      <c r="D23" s="452" t="s">
        <v>21</v>
      </c>
      <c r="E23" s="452" t="s">
        <v>468</v>
      </c>
      <c r="F23" s="452" t="s">
        <v>469</v>
      </c>
      <c r="G23" s="452" t="s">
        <v>471</v>
      </c>
      <c r="H23" s="452">
        <v>17</v>
      </c>
      <c r="I23" s="452" t="s">
        <v>1455</v>
      </c>
      <c r="J23" s="451">
        <v>1979</v>
      </c>
      <c r="L23" s="18">
        <f>VLOOKUP(M23,id!$A:$C,3,0)</f>
        <v>150</v>
      </c>
      <c r="M23" s="18" t="str">
        <f t="shared" si="0"/>
        <v>WarmowskiMarcin1979</v>
      </c>
      <c r="N23" s="9" t="str">
        <f t="shared" si="1"/>
        <v>Warmowski</v>
      </c>
      <c r="O23" s="9" t="str">
        <f t="shared" si="2"/>
        <v>Marcin</v>
      </c>
      <c r="P23" s="9" t="str">
        <f t="shared" si="3"/>
        <v>WARMA Team</v>
      </c>
      <c r="Q23" s="9">
        <f t="shared" si="4"/>
        <v>1979</v>
      </c>
      <c r="R23" s="9">
        <f t="shared" si="8"/>
        <v>56.567164179104481</v>
      </c>
      <c r="S23" s="9"/>
      <c r="T23" s="9">
        <f t="shared" si="9"/>
        <v>0.98955223880597032</v>
      </c>
      <c r="U23" s="9">
        <f t="shared" si="10"/>
        <v>1</v>
      </c>
      <c r="V23" s="9">
        <v>1</v>
      </c>
      <c r="W23" s="9">
        <v>1</v>
      </c>
    </row>
    <row r="24" spans="1:23">
      <c r="A24" s="452">
        <v>26</v>
      </c>
      <c r="B24" s="452"/>
      <c r="C24" s="452">
        <v>110</v>
      </c>
      <c r="D24" s="452" t="s">
        <v>100</v>
      </c>
      <c r="E24" s="452" t="s">
        <v>89</v>
      </c>
      <c r="F24" s="452" t="s">
        <v>1441</v>
      </c>
      <c r="G24" s="452" t="s">
        <v>1440</v>
      </c>
      <c r="H24" s="452">
        <v>17</v>
      </c>
      <c r="I24" s="452" t="s">
        <v>1439</v>
      </c>
      <c r="J24" s="451">
        <v>1974</v>
      </c>
      <c r="L24" s="18">
        <f>VLOOKUP(M24,id!$A:$C,3,0)</f>
        <v>33</v>
      </c>
      <c r="M24" s="18" t="str">
        <f t="shared" si="0"/>
        <v>FormanowskiSławomir1974</v>
      </c>
      <c r="N24" s="9" t="str">
        <f t="shared" si="1"/>
        <v>Formanowski</v>
      </c>
      <c r="O24" s="9" t="str">
        <f t="shared" si="2"/>
        <v>Sławomir</v>
      </c>
      <c r="P24" s="9" t="str">
        <f t="shared" si="3"/>
        <v>Ambit Racing Team</v>
      </c>
      <c r="Q24" s="9">
        <f t="shared" si="4"/>
        <v>1974</v>
      </c>
      <c r="R24" s="9">
        <f t="shared" si="8"/>
        <v>53.682719546742206</v>
      </c>
      <c r="S24" s="9"/>
      <c r="T24" s="9">
        <f t="shared" si="9"/>
        <v>0.94900849858356928</v>
      </c>
      <c r="U24" s="9">
        <f t="shared" si="10"/>
        <v>1</v>
      </c>
      <c r="V24" s="9">
        <v>1</v>
      </c>
      <c r="W24" s="9">
        <v>1</v>
      </c>
    </row>
    <row r="25" spans="1:23">
      <c r="A25" s="452">
        <v>27</v>
      </c>
      <c r="B25" s="452"/>
      <c r="C25" s="452">
        <v>111</v>
      </c>
      <c r="D25" s="452" t="s">
        <v>145</v>
      </c>
      <c r="E25" s="452" t="s">
        <v>146</v>
      </c>
      <c r="F25" s="452" t="s">
        <v>1441</v>
      </c>
      <c r="G25" s="452" t="s">
        <v>1440</v>
      </c>
      <c r="H25" s="452">
        <v>17</v>
      </c>
      <c r="I25" s="452" t="s">
        <v>1439</v>
      </c>
      <c r="J25" s="451">
        <v>1973</v>
      </c>
      <c r="L25" s="18">
        <f>VLOOKUP(M25,id!$A:$C,3,0)</f>
        <v>35</v>
      </c>
      <c r="M25" s="18" t="str">
        <f t="shared" si="0"/>
        <v>TobołaMiron1973</v>
      </c>
      <c r="N25" s="9" t="str">
        <f t="shared" si="1"/>
        <v>Toboła</v>
      </c>
      <c r="O25" s="9" t="str">
        <f t="shared" si="2"/>
        <v>Miron</v>
      </c>
      <c r="P25" s="9" t="str">
        <f t="shared" si="3"/>
        <v>Ambit Racing Team</v>
      </c>
      <c r="Q25" s="9">
        <f t="shared" si="4"/>
        <v>1973</v>
      </c>
      <c r="R25" s="9">
        <f t="shared" si="8"/>
        <v>53.682719546742206</v>
      </c>
      <c r="S25" s="9"/>
      <c r="T25" s="9">
        <f t="shared" si="9"/>
        <v>1</v>
      </c>
      <c r="U25" s="9">
        <f t="shared" si="10"/>
        <v>1</v>
      </c>
      <c r="V25" s="9">
        <v>1</v>
      </c>
      <c r="W25" s="9">
        <v>1</v>
      </c>
    </row>
    <row r="26" spans="1:23">
      <c r="A26" s="452">
        <v>28</v>
      </c>
      <c r="B26" s="452"/>
      <c r="C26" s="452">
        <v>112</v>
      </c>
      <c r="D26" s="452" t="s">
        <v>58</v>
      </c>
      <c r="E26" s="452" t="s">
        <v>90</v>
      </c>
      <c r="F26" s="452" t="s">
        <v>1441</v>
      </c>
      <c r="G26" s="452" t="s">
        <v>1440</v>
      </c>
      <c r="H26" s="452">
        <v>17</v>
      </c>
      <c r="I26" s="452" t="s">
        <v>1439</v>
      </c>
      <c r="J26" s="451">
        <v>1979</v>
      </c>
      <c r="L26" s="18">
        <f>VLOOKUP(M26,id!$A:$C,3,0)</f>
        <v>34</v>
      </c>
      <c r="M26" s="18" t="str">
        <f t="shared" si="0"/>
        <v>JanikArtur1979</v>
      </c>
      <c r="N26" s="9" t="str">
        <f t="shared" si="1"/>
        <v>Janik</v>
      </c>
      <c r="O26" s="9" t="str">
        <f t="shared" si="2"/>
        <v>Artur</v>
      </c>
      <c r="P26" s="9" t="str">
        <f t="shared" si="3"/>
        <v>Ambit Racing Team</v>
      </c>
      <c r="Q26" s="9">
        <f t="shared" si="4"/>
        <v>1979</v>
      </c>
      <c r="R26" s="9">
        <f t="shared" si="8"/>
        <v>53.682719546742206</v>
      </c>
      <c r="S26" s="9"/>
      <c r="T26" s="9">
        <f t="shared" si="9"/>
        <v>1</v>
      </c>
      <c r="U26" s="9">
        <f t="shared" si="10"/>
        <v>1</v>
      </c>
      <c r="V26" s="9">
        <v>1</v>
      </c>
      <c r="W26" s="9">
        <v>1</v>
      </c>
    </row>
    <row r="27" spans="1:23">
      <c r="A27" s="452">
        <v>29</v>
      </c>
      <c r="B27" s="452"/>
      <c r="C27" s="452">
        <v>114</v>
      </c>
      <c r="D27" s="452" t="s">
        <v>104</v>
      </c>
      <c r="E27" s="452" t="s">
        <v>144</v>
      </c>
      <c r="F27" s="452" t="s">
        <v>1441</v>
      </c>
      <c r="G27" s="452" t="s">
        <v>1440</v>
      </c>
      <c r="H27" s="452">
        <v>17</v>
      </c>
      <c r="I27" s="452" t="s">
        <v>1439</v>
      </c>
      <c r="J27" s="451">
        <v>1980</v>
      </c>
      <c r="L27" s="18">
        <f>VLOOKUP(M27,id!$A:$C,3,0)</f>
        <v>32</v>
      </c>
      <c r="M27" s="18" t="str">
        <f t="shared" si="0"/>
        <v>FlorczakKarol1980</v>
      </c>
      <c r="N27" s="9" t="str">
        <f t="shared" si="1"/>
        <v>Florczak</v>
      </c>
      <c r="O27" s="9" t="str">
        <f t="shared" si="2"/>
        <v>Karol</v>
      </c>
      <c r="P27" s="9" t="str">
        <f t="shared" si="3"/>
        <v>Ambit Racing Team</v>
      </c>
      <c r="Q27" s="9">
        <f t="shared" si="4"/>
        <v>1980</v>
      </c>
      <c r="R27" s="9">
        <f t="shared" si="8"/>
        <v>53.682719546742206</v>
      </c>
      <c r="S27" s="9"/>
      <c r="T27" s="9">
        <f t="shared" si="9"/>
        <v>1</v>
      </c>
      <c r="U27" s="9">
        <f t="shared" si="10"/>
        <v>1</v>
      </c>
      <c r="V27" s="9">
        <v>1</v>
      </c>
      <c r="W27" s="9">
        <v>1</v>
      </c>
    </row>
    <row r="28" spans="1:23">
      <c r="A28" s="452">
        <v>30</v>
      </c>
      <c r="B28" s="452"/>
      <c r="C28" s="452">
        <v>104</v>
      </c>
      <c r="D28" s="452" t="s">
        <v>29</v>
      </c>
      <c r="E28" s="452" t="s">
        <v>32</v>
      </c>
      <c r="F28" s="452" t="s">
        <v>181</v>
      </c>
      <c r="G28" s="452" t="s">
        <v>474</v>
      </c>
      <c r="H28" s="452">
        <v>17</v>
      </c>
      <c r="I28" s="452" t="s">
        <v>1454</v>
      </c>
      <c r="J28" s="451">
        <v>1958</v>
      </c>
      <c r="L28" s="18">
        <f>VLOOKUP(M28,id!$A:$C,3,0)</f>
        <v>15</v>
      </c>
      <c r="M28" s="18" t="str">
        <f t="shared" si="0"/>
        <v>OrłowskiLeszek1958</v>
      </c>
      <c r="N28" s="9" t="str">
        <f t="shared" si="1"/>
        <v>Orłowski</v>
      </c>
      <c r="O28" s="9" t="str">
        <f t="shared" si="2"/>
        <v>Leszek</v>
      </c>
      <c r="P28" s="9" t="str">
        <f t="shared" si="3"/>
        <v>Troll Team</v>
      </c>
      <c r="Q28" s="9">
        <f t="shared" si="4"/>
        <v>1958</v>
      </c>
      <c r="R28" s="9">
        <f t="shared" si="8"/>
        <v>53.531073446327682</v>
      </c>
      <c r="S28" s="9"/>
      <c r="T28" s="9">
        <f t="shared" si="9"/>
        <v>0.99717514124293782</v>
      </c>
      <c r="U28" s="9">
        <f t="shared" si="10"/>
        <v>1</v>
      </c>
      <c r="V28" s="9">
        <v>1</v>
      </c>
      <c r="W28" s="9">
        <v>1</v>
      </c>
    </row>
    <row r="29" spans="1:23">
      <c r="A29" s="452">
        <v>31</v>
      </c>
      <c r="B29" s="452"/>
      <c r="C29" s="452">
        <v>145</v>
      </c>
      <c r="D29" s="452" t="s">
        <v>29</v>
      </c>
      <c r="E29" s="452" t="s">
        <v>31</v>
      </c>
      <c r="F29" s="452" t="s">
        <v>181</v>
      </c>
      <c r="G29" s="452" t="s">
        <v>474</v>
      </c>
      <c r="H29" s="452">
        <v>17</v>
      </c>
      <c r="I29" s="452" t="s">
        <v>1454</v>
      </c>
      <c r="J29" s="451">
        <v>1958</v>
      </c>
      <c r="L29" s="18">
        <f>VLOOKUP(M29,id!$A:$C,3,0)</f>
        <v>16</v>
      </c>
      <c r="M29" s="18" t="str">
        <f t="shared" si="0"/>
        <v>PapisLeszek1958</v>
      </c>
      <c r="N29" s="9" t="str">
        <f t="shared" si="1"/>
        <v>Papis</v>
      </c>
      <c r="O29" s="9" t="str">
        <f t="shared" si="2"/>
        <v>Leszek</v>
      </c>
      <c r="P29" s="9" t="str">
        <f t="shared" si="3"/>
        <v>Troll Team</v>
      </c>
      <c r="Q29" s="9">
        <f t="shared" si="4"/>
        <v>1958</v>
      </c>
      <c r="R29" s="9">
        <f t="shared" si="8"/>
        <v>53.531073446327682</v>
      </c>
      <c r="S29" s="9"/>
      <c r="T29" s="9">
        <f t="shared" si="9"/>
        <v>1</v>
      </c>
      <c r="U29" s="9">
        <f t="shared" si="10"/>
        <v>1</v>
      </c>
      <c r="V29" s="9">
        <v>1</v>
      </c>
      <c r="W29" s="9">
        <v>1</v>
      </c>
    </row>
    <row r="30" spans="1:23">
      <c r="A30" s="452">
        <v>32</v>
      </c>
      <c r="B30" s="452"/>
      <c r="C30" s="452">
        <v>129</v>
      </c>
      <c r="D30" s="452" t="s">
        <v>98</v>
      </c>
      <c r="E30" s="452" t="s">
        <v>1453</v>
      </c>
      <c r="F30" s="452" t="s">
        <v>1441</v>
      </c>
      <c r="G30" s="452" t="s">
        <v>1440</v>
      </c>
      <c r="H30" s="452">
        <v>17</v>
      </c>
      <c r="I30" s="452" t="s">
        <v>1451</v>
      </c>
      <c r="L30" s="18">
        <f>VLOOKUP(M30,id!$A:$C,3,0)</f>
        <v>492</v>
      </c>
      <c r="M30" s="18" t="str">
        <f t="shared" si="0"/>
        <v>DawidziakJarosław0</v>
      </c>
      <c r="N30" s="9" t="str">
        <f t="shared" si="1"/>
        <v>Dawidziak</v>
      </c>
      <c r="O30" s="9" t="str">
        <f t="shared" si="2"/>
        <v>Jarosław</v>
      </c>
      <c r="P30" s="9" t="str">
        <f t="shared" si="3"/>
        <v>Ambit Racing Team</v>
      </c>
      <c r="Q30" s="9">
        <f t="shared" si="4"/>
        <v>0</v>
      </c>
      <c r="R30" s="9">
        <f t="shared" si="8"/>
        <v>47.613065326633162</v>
      </c>
      <c r="S30" s="9"/>
      <c r="T30" s="9">
        <f t="shared" si="9"/>
        <v>0.88944723618090449</v>
      </c>
      <c r="U30" s="9">
        <f t="shared" si="10"/>
        <v>1</v>
      </c>
      <c r="V30" s="9">
        <v>1</v>
      </c>
      <c r="W30" s="9">
        <v>1</v>
      </c>
    </row>
    <row r="31" spans="1:23">
      <c r="A31" s="452">
        <v>35</v>
      </c>
      <c r="B31" s="452"/>
      <c r="C31" s="452">
        <v>134</v>
      </c>
      <c r="D31" s="452" t="s">
        <v>30</v>
      </c>
      <c r="E31" s="452" t="s">
        <v>33</v>
      </c>
      <c r="F31" s="452" t="s">
        <v>1449</v>
      </c>
      <c r="G31" s="452" t="s">
        <v>307</v>
      </c>
      <c r="H31" s="452">
        <v>17</v>
      </c>
      <c r="I31" s="452" t="s">
        <v>1448</v>
      </c>
      <c r="J31" s="451">
        <v>1965</v>
      </c>
      <c r="L31" s="18">
        <f>VLOOKUP(M31,id!$A:$C,3,0)</f>
        <v>37</v>
      </c>
      <c r="M31" s="18" t="str">
        <f t="shared" si="0"/>
        <v>SmejdaAndrzej1965</v>
      </c>
      <c r="N31" s="9" t="str">
        <f t="shared" si="1"/>
        <v>Smejda</v>
      </c>
      <c r="O31" s="9" t="str">
        <f t="shared" si="2"/>
        <v>Andrzej</v>
      </c>
      <c r="P31" s="9" t="str">
        <f t="shared" si="3"/>
        <v>SANFI</v>
      </c>
      <c r="Q31" s="9">
        <f t="shared" si="4"/>
        <v>1965</v>
      </c>
      <c r="R31" s="9">
        <f t="shared" si="8"/>
        <v>45.828295042321649</v>
      </c>
      <c r="S31" s="9"/>
      <c r="T31" s="9">
        <f t="shared" si="9"/>
        <v>0.9625151148730352</v>
      </c>
      <c r="U31" s="9">
        <f t="shared" si="10"/>
        <v>1</v>
      </c>
      <c r="V31" s="9">
        <v>1</v>
      </c>
      <c r="W31" s="9">
        <v>1</v>
      </c>
    </row>
    <row r="32" spans="1:23">
      <c r="A32" s="452">
        <v>36</v>
      </c>
      <c r="B32" s="452"/>
      <c r="C32" s="452">
        <v>135</v>
      </c>
      <c r="D32" s="452" t="s">
        <v>813</v>
      </c>
      <c r="E32" s="452" t="s">
        <v>33</v>
      </c>
      <c r="F32" s="452" t="s">
        <v>1449</v>
      </c>
      <c r="G32" s="452" t="s">
        <v>307</v>
      </c>
      <c r="H32" s="452">
        <v>17</v>
      </c>
      <c r="I32" s="452" t="s">
        <v>1448</v>
      </c>
      <c r="J32" s="451">
        <v>1999</v>
      </c>
      <c r="L32" s="18">
        <f>VLOOKUP(M32,id!$A:$C,3,0)</f>
        <v>405</v>
      </c>
      <c r="M32" s="18" t="str">
        <f t="shared" si="0"/>
        <v>SmejdaFilip1999</v>
      </c>
      <c r="N32" s="9" t="str">
        <f t="shared" si="1"/>
        <v>Smejda</v>
      </c>
      <c r="O32" s="9" t="str">
        <f t="shared" si="2"/>
        <v>Filip</v>
      </c>
      <c r="P32" s="9" t="str">
        <f t="shared" si="3"/>
        <v>SANFI</v>
      </c>
      <c r="Q32" s="9">
        <f t="shared" si="4"/>
        <v>1999</v>
      </c>
      <c r="R32" s="9">
        <f t="shared" si="8"/>
        <v>45.828295042321649</v>
      </c>
      <c r="S32" s="9"/>
      <c r="T32" s="9">
        <f t="shared" si="9"/>
        <v>1</v>
      </c>
      <c r="U32" s="9">
        <f t="shared" si="10"/>
        <v>1</v>
      </c>
      <c r="V32" s="9">
        <v>1</v>
      </c>
      <c r="W32" s="9">
        <v>1</v>
      </c>
    </row>
    <row r="33" spans="1:23">
      <c r="A33" s="452">
        <v>37</v>
      </c>
      <c r="B33" s="452"/>
      <c r="C33" s="452">
        <v>113</v>
      </c>
      <c r="D33" s="452" t="s">
        <v>91</v>
      </c>
      <c r="E33" s="452" t="s">
        <v>107</v>
      </c>
      <c r="F33" s="452" t="s">
        <v>1441</v>
      </c>
      <c r="G33" s="452" t="s">
        <v>1440</v>
      </c>
      <c r="H33" s="452">
        <v>16</v>
      </c>
      <c r="I33" s="452" t="s">
        <v>1439</v>
      </c>
      <c r="J33" s="451">
        <v>1989</v>
      </c>
      <c r="L33" s="18">
        <f>VLOOKUP(M33,id!$A:$C,3,0)</f>
        <v>36</v>
      </c>
      <c r="M33" s="18" t="str">
        <f t="shared" si="0"/>
        <v>WiśniewskiAdam1989</v>
      </c>
      <c r="N33" s="9" t="str">
        <f t="shared" si="1"/>
        <v>Wiśniewski</v>
      </c>
      <c r="O33" s="9" t="str">
        <f t="shared" si="2"/>
        <v>Adam</v>
      </c>
      <c r="P33" s="9" t="str">
        <f t="shared" si="3"/>
        <v>Ambit Racing Team</v>
      </c>
      <c r="Q33" s="9">
        <f t="shared" si="4"/>
        <v>1989</v>
      </c>
      <c r="R33" s="9">
        <f t="shared" si="8"/>
        <v>43.13251298100861</v>
      </c>
      <c r="S33" s="9"/>
      <c r="T33" s="9">
        <f t="shared" si="9"/>
        <v>1.1713881019830026</v>
      </c>
      <c r="U33" s="9">
        <f t="shared" si="10"/>
        <v>0.94117647058823528</v>
      </c>
      <c r="V33" s="9">
        <v>1</v>
      </c>
      <c r="W33" s="9">
        <v>1</v>
      </c>
    </row>
    <row r="34" spans="1:23">
      <c r="A34" s="452">
        <v>38</v>
      </c>
      <c r="B34" s="452"/>
      <c r="C34" s="452">
        <v>142</v>
      </c>
      <c r="D34" s="452" t="s">
        <v>67</v>
      </c>
      <c r="E34" s="452" t="s">
        <v>1447</v>
      </c>
      <c r="F34" s="452" t="s">
        <v>1445</v>
      </c>
      <c r="G34" s="452" t="s">
        <v>1445</v>
      </c>
      <c r="H34" s="452">
        <v>16</v>
      </c>
      <c r="I34" s="452" t="s">
        <v>1444</v>
      </c>
      <c r="L34" s="18">
        <f>VLOOKUP(M34,id!$A:$C,3,0)</f>
        <v>493</v>
      </c>
      <c r="M34" s="18" t="str">
        <f t="shared" si="0"/>
        <v>BaumgartMichał0</v>
      </c>
      <c r="N34" s="9" t="str">
        <f t="shared" si="1"/>
        <v>Baumgart</v>
      </c>
      <c r="O34" s="9" t="str">
        <f t="shared" si="2"/>
        <v>Michał</v>
      </c>
      <c r="P34" s="9" t="str">
        <f t="shared" si="3"/>
        <v>Straszyn</v>
      </c>
      <c r="Q34" s="9">
        <f t="shared" si="4"/>
        <v>0</v>
      </c>
      <c r="R34" s="9">
        <f t="shared" si="8"/>
        <v>40.067834427094837</v>
      </c>
      <c r="S34" s="9"/>
      <c r="T34" s="9">
        <f t="shared" si="9"/>
        <v>0.92894736842105263</v>
      </c>
      <c r="U34" s="9">
        <f t="shared" si="10"/>
        <v>1</v>
      </c>
      <c r="V34" s="9">
        <v>1</v>
      </c>
      <c r="W34" s="9">
        <v>1</v>
      </c>
    </row>
    <row r="35" spans="1:23">
      <c r="A35" s="452">
        <v>39</v>
      </c>
      <c r="B35" s="452"/>
      <c r="C35" s="452">
        <v>151</v>
      </c>
      <c r="D35" s="452" t="s">
        <v>67</v>
      </c>
      <c r="E35" s="452" t="s">
        <v>1446</v>
      </c>
      <c r="F35" s="452" t="s">
        <v>1445</v>
      </c>
      <c r="G35" s="452" t="s">
        <v>1445</v>
      </c>
      <c r="H35" s="452">
        <v>16</v>
      </c>
      <c r="I35" s="452" t="s">
        <v>1444</v>
      </c>
      <c r="J35" s="451">
        <v>1981</v>
      </c>
      <c r="L35" s="18">
        <f>VLOOKUP(M35,id!$A:$C,3,0)</f>
        <v>494</v>
      </c>
      <c r="M35" s="18" t="str">
        <f t="shared" si="0"/>
        <v>ZłomańczukMichał1981</v>
      </c>
      <c r="N35" s="9" t="str">
        <f t="shared" si="1"/>
        <v>Złomańczuk</v>
      </c>
      <c r="O35" s="9" t="str">
        <f t="shared" si="2"/>
        <v>Michał</v>
      </c>
      <c r="P35" s="9" t="str">
        <f t="shared" si="3"/>
        <v>Straszyn</v>
      </c>
      <c r="Q35" s="9">
        <f t="shared" si="4"/>
        <v>1981</v>
      </c>
      <c r="R35" s="9">
        <f t="shared" si="8"/>
        <v>40.067834427094837</v>
      </c>
      <c r="S35" s="9"/>
      <c r="T35" s="9">
        <f t="shared" si="9"/>
        <v>1</v>
      </c>
      <c r="U35" s="9">
        <f t="shared" si="10"/>
        <v>1</v>
      </c>
      <c r="V35" s="9">
        <v>1</v>
      </c>
      <c r="W35" s="9">
        <v>1</v>
      </c>
    </row>
    <row r="36" spans="1:23">
      <c r="A36" s="452">
        <v>40</v>
      </c>
      <c r="B36" s="452"/>
      <c r="C36" s="452">
        <v>136</v>
      </c>
      <c r="D36" s="452" t="s">
        <v>38</v>
      </c>
      <c r="E36" s="452" t="s">
        <v>517</v>
      </c>
      <c r="F36" s="452"/>
      <c r="G36" s="452" t="s">
        <v>516</v>
      </c>
      <c r="H36" s="452">
        <v>15</v>
      </c>
      <c r="I36" s="452" t="s">
        <v>1443</v>
      </c>
      <c r="J36" s="451">
        <v>1951</v>
      </c>
      <c r="L36" s="18">
        <f>VLOOKUP(M36,id!$A:$C,3,0)</f>
        <v>207</v>
      </c>
      <c r="M36" s="18" t="str">
        <f t="shared" si="0"/>
        <v>RedlarskiMarek1951</v>
      </c>
      <c r="N36" s="9" t="str">
        <f t="shared" si="1"/>
        <v>Redlarski</v>
      </c>
      <c r="O36" s="9" t="str">
        <f t="shared" si="2"/>
        <v>Marek</v>
      </c>
      <c r="P36" s="9">
        <f t="shared" si="3"/>
        <v>0</v>
      </c>
      <c r="Q36" s="9">
        <f t="shared" si="4"/>
        <v>1951</v>
      </c>
      <c r="R36" s="9">
        <f t="shared" si="8"/>
        <v>37.563594775401413</v>
      </c>
      <c r="S36" s="9"/>
      <c r="T36" s="9">
        <f t="shared" si="9"/>
        <v>1.0966810966810967</v>
      </c>
      <c r="U36" s="9">
        <f t="shared" si="10"/>
        <v>0.9375</v>
      </c>
      <c r="V36" s="9">
        <v>1</v>
      </c>
      <c r="W36" s="9">
        <v>1</v>
      </c>
    </row>
    <row r="37" spans="1:23">
      <c r="A37" s="452">
        <v>41</v>
      </c>
      <c r="B37" s="452"/>
      <c r="C37" s="452">
        <v>115</v>
      </c>
      <c r="D37" s="452" t="s">
        <v>58</v>
      </c>
      <c r="E37" s="452" t="s">
        <v>1442</v>
      </c>
      <c r="F37" s="452" t="s">
        <v>1441</v>
      </c>
      <c r="G37" s="452" t="s">
        <v>1153</v>
      </c>
      <c r="H37" s="452">
        <v>15</v>
      </c>
      <c r="I37" s="452" t="s">
        <v>1439</v>
      </c>
      <c r="L37" s="18">
        <f>VLOOKUP(M37,id!$A:$C,3,0)</f>
        <v>495</v>
      </c>
      <c r="M37" s="18" t="str">
        <f t="shared" si="0"/>
        <v>WozińskiArtur0</v>
      </c>
      <c r="N37" s="9" t="str">
        <f t="shared" si="1"/>
        <v>Woziński</v>
      </c>
      <c r="O37" s="9" t="str">
        <f t="shared" si="2"/>
        <v>Artur</v>
      </c>
      <c r="P37" s="9" t="str">
        <f t="shared" si="3"/>
        <v>Ambit Racing Team</v>
      </c>
      <c r="Q37" s="9">
        <f t="shared" si="4"/>
        <v>0</v>
      </c>
      <c r="R37" s="9">
        <f t="shared" si="8"/>
        <v>36.871913851775041</v>
      </c>
      <c r="S37" s="9"/>
      <c r="T37" s="9">
        <f t="shared" si="9"/>
        <v>0.9815864022662889</v>
      </c>
      <c r="U37" s="9">
        <f t="shared" si="10"/>
        <v>1</v>
      </c>
      <c r="V37" s="9">
        <v>1</v>
      </c>
      <c r="W37" s="9">
        <v>1</v>
      </c>
    </row>
    <row r="38" spans="1:23">
      <c r="A38" s="452">
        <v>42</v>
      </c>
      <c r="B38" s="452"/>
      <c r="C38" s="452">
        <v>124</v>
      </c>
      <c r="D38" s="452" t="s">
        <v>30</v>
      </c>
      <c r="E38" s="452" t="s">
        <v>89</v>
      </c>
      <c r="F38" s="452" t="s">
        <v>1441</v>
      </c>
      <c r="G38" s="452" t="s">
        <v>1440</v>
      </c>
      <c r="H38" s="452">
        <v>15</v>
      </c>
      <c r="I38" s="452" t="s">
        <v>1439</v>
      </c>
      <c r="L38" s="18">
        <f>VLOOKUP(M38,id!$A:$C,3,0)</f>
        <v>496</v>
      </c>
      <c r="M38" s="18" t="str">
        <f t="shared" si="0"/>
        <v>FormanowskiAndrzej0</v>
      </c>
      <c r="N38" s="9" t="str">
        <f t="shared" si="1"/>
        <v>Formanowski</v>
      </c>
      <c r="O38" s="9" t="str">
        <f t="shared" si="2"/>
        <v>Andrzej</v>
      </c>
      <c r="P38" s="9" t="str">
        <f t="shared" si="3"/>
        <v>Ambit Racing Team</v>
      </c>
      <c r="Q38" s="9">
        <f t="shared" si="4"/>
        <v>0</v>
      </c>
      <c r="R38" s="9">
        <f t="shared" si="8"/>
        <v>36.871913851775041</v>
      </c>
      <c r="S38" s="9"/>
      <c r="T38" s="9">
        <f t="shared" si="9"/>
        <v>1</v>
      </c>
      <c r="U38" s="9">
        <f t="shared" si="10"/>
        <v>1</v>
      </c>
      <c r="V38" s="9">
        <v>1</v>
      </c>
      <c r="W38" s="9">
        <v>1</v>
      </c>
    </row>
    <row r="39" spans="1:23">
      <c r="A39" s="452">
        <v>43</v>
      </c>
      <c r="B39" s="452"/>
      <c r="C39" s="452">
        <v>140</v>
      </c>
      <c r="D39" s="452" t="s">
        <v>26</v>
      </c>
      <c r="E39" s="452" t="s">
        <v>1393</v>
      </c>
      <c r="F39" s="452" t="s">
        <v>1438</v>
      </c>
      <c r="G39" s="452" t="s">
        <v>1437</v>
      </c>
      <c r="H39" s="452">
        <v>13</v>
      </c>
      <c r="I39" s="452" t="s">
        <v>1436</v>
      </c>
      <c r="J39" s="451">
        <v>1963</v>
      </c>
      <c r="L39" s="18">
        <f>VLOOKUP(M39,id!$A:$C,3,0)</f>
        <v>477</v>
      </c>
      <c r="M39" s="18" t="str">
        <f t="shared" si="0"/>
        <v>KowalskiKrzysztof1963</v>
      </c>
      <c r="N39" s="9" t="str">
        <f t="shared" si="1"/>
        <v>Kowalski</v>
      </c>
      <c r="O39" s="9" t="str">
        <f t="shared" si="2"/>
        <v>Krzysztof</v>
      </c>
      <c r="P39" s="9" t="str">
        <f t="shared" si="3"/>
        <v>Orient Express</v>
      </c>
      <c r="Q39" s="9">
        <f t="shared" si="4"/>
        <v>1963</v>
      </c>
      <c r="R39" s="9">
        <f t="shared" si="8"/>
        <v>31.955658671538369</v>
      </c>
      <c r="S39" s="9"/>
      <c r="T39" s="9">
        <f t="shared" si="9"/>
        <v>0.87701863354037268</v>
      </c>
      <c r="U39" s="9">
        <f t="shared" si="10"/>
        <v>0.8666666666666667</v>
      </c>
      <c r="V39" s="9">
        <v>1</v>
      </c>
      <c r="W39" s="9">
        <v>1</v>
      </c>
    </row>
    <row r="40" spans="1:23">
      <c r="A40" s="452">
        <v>44</v>
      </c>
      <c r="B40" s="452"/>
      <c r="C40" s="452">
        <v>141</v>
      </c>
      <c r="D40" s="452" t="s">
        <v>552</v>
      </c>
      <c r="E40" s="452" t="s">
        <v>1392</v>
      </c>
      <c r="F40" s="452" t="s">
        <v>1438</v>
      </c>
      <c r="G40" s="452" t="s">
        <v>1437</v>
      </c>
      <c r="H40" s="452">
        <v>13</v>
      </c>
      <c r="I40" s="452" t="s">
        <v>1436</v>
      </c>
      <c r="J40" s="451">
        <v>1966</v>
      </c>
      <c r="L40" s="18">
        <f>VLOOKUP(M40,id!$A:$C,3,0)</f>
        <v>476</v>
      </c>
      <c r="M40" s="18" t="str">
        <f t="shared" si="0"/>
        <v>RudnickiMariusz1966</v>
      </c>
      <c r="N40" s="9" t="str">
        <f t="shared" si="1"/>
        <v>Rudnicki</v>
      </c>
      <c r="O40" s="9" t="str">
        <f t="shared" si="2"/>
        <v>Mariusz</v>
      </c>
      <c r="P40" s="9" t="str">
        <f t="shared" si="3"/>
        <v>Orient Express</v>
      </c>
      <c r="Q40" s="9">
        <f t="shared" si="4"/>
        <v>1966</v>
      </c>
      <c r="R40" s="9">
        <f t="shared" si="8"/>
        <v>31.955658671538369</v>
      </c>
      <c r="S40" s="9"/>
      <c r="T40" s="9">
        <f t="shared" si="9"/>
        <v>1</v>
      </c>
      <c r="U40" s="9">
        <f t="shared" si="10"/>
        <v>1</v>
      </c>
      <c r="V40" s="9">
        <v>1</v>
      </c>
      <c r="W40" s="9">
        <v>1</v>
      </c>
    </row>
    <row r="41" spans="1:23">
      <c r="A41" s="452">
        <v>45</v>
      </c>
      <c r="B41" s="452"/>
      <c r="C41" s="452">
        <v>132</v>
      </c>
      <c r="D41" s="452" t="s">
        <v>52</v>
      </c>
      <c r="E41" s="452" t="s">
        <v>1176</v>
      </c>
      <c r="F41" s="452" t="s">
        <v>1172</v>
      </c>
      <c r="G41" s="452" t="s">
        <v>1175</v>
      </c>
      <c r="H41" s="452">
        <v>12</v>
      </c>
      <c r="I41" s="452" t="s">
        <v>1435</v>
      </c>
      <c r="J41" s="451">
        <v>1981</v>
      </c>
      <c r="L41" s="18">
        <f>VLOOKUP(M41,id!$A:$C,3,0)</f>
        <v>422</v>
      </c>
      <c r="M41" s="18" t="str">
        <f t="shared" si="0"/>
        <v>KucharskiRafał1981</v>
      </c>
      <c r="N41" s="9" t="str">
        <f t="shared" si="1"/>
        <v>Kucharski</v>
      </c>
      <c r="O41" s="9" t="str">
        <f t="shared" si="2"/>
        <v>Rafał</v>
      </c>
      <c r="P41" s="9" t="str">
        <f t="shared" si="3"/>
        <v>Rower Janka</v>
      </c>
      <c r="Q41" s="9">
        <f t="shared" si="4"/>
        <v>1981</v>
      </c>
      <c r="R41" s="9">
        <f t="shared" si="8"/>
        <v>29.497531081420036</v>
      </c>
      <c r="S41" s="9"/>
      <c r="T41" s="9">
        <f t="shared" si="9"/>
        <v>1.5480769230769231</v>
      </c>
      <c r="U41" s="9">
        <f t="shared" si="10"/>
        <v>0.92307692307692313</v>
      </c>
      <c r="V41" s="9">
        <v>1</v>
      </c>
      <c r="W41" s="9">
        <v>1</v>
      </c>
    </row>
    <row r="42" spans="1:23">
      <c r="A42" s="452">
        <v>46</v>
      </c>
      <c r="B42" s="452"/>
      <c r="C42" s="452">
        <v>50</v>
      </c>
      <c r="D42" s="452" t="s">
        <v>55</v>
      </c>
      <c r="E42" s="452" t="s">
        <v>1434</v>
      </c>
      <c r="F42" s="452" t="s">
        <v>1432</v>
      </c>
      <c r="G42" s="452" t="s">
        <v>519</v>
      </c>
      <c r="H42" s="452">
        <v>12</v>
      </c>
      <c r="I42" s="452" t="s">
        <v>1431</v>
      </c>
      <c r="J42" s="451">
        <v>1985</v>
      </c>
      <c r="L42" s="18">
        <f>VLOOKUP(M42,id!$A:$C,3,0)</f>
        <v>497</v>
      </c>
      <c r="M42" s="18" t="str">
        <f t="shared" si="0"/>
        <v>KaczyńskiTomasz1985</v>
      </c>
      <c r="N42" s="9" t="str">
        <f t="shared" si="1"/>
        <v>Kaczyński</v>
      </c>
      <c r="O42" s="9" t="str">
        <f t="shared" si="2"/>
        <v>Tomasz</v>
      </c>
      <c r="P42" s="9" t="str">
        <f t="shared" si="3"/>
        <v>EPO Adventure Race Team</v>
      </c>
      <c r="Q42" s="9">
        <f t="shared" si="4"/>
        <v>1985</v>
      </c>
      <c r="R42" s="9">
        <f t="shared" si="8"/>
        <v>20.103166660993995</v>
      </c>
      <c r="S42" s="9"/>
      <c r="T42" s="9">
        <f t="shared" si="9"/>
        <v>0.68152031454783746</v>
      </c>
      <c r="U42" s="9">
        <f t="shared" si="10"/>
        <v>1</v>
      </c>
      <c r="V42" s="9">
        <v>1</v>
      </c>
      <c r="W42" s="9">
        <v>1</v>
      </c>
    </row>
    <row r="43" spans="1:23">
      <c r="A43" s="452">
        <v>47</v>
      </c>
      <c r="B43" s="452"/>
      <c r="C43" s="452">
        <v>51</v>
      </c>
      <c r="D43" s="452" t="s">
        <v>53</v>
      </c>
      <c r="E43" s="452" t="s">
        <v>1433</v>
      </c>
      <c r="F43" s="452" t="s">
        <v>1432</v>
      </c>
      <c r="G43" s="452" t="s">
        <v>519</v>
      </c>
      <c r="H43" s="452">
        <v>12</v>
      </c>
      <c r="I43" s="452" t="s">
        <v>1431</v>
      </c>
      <c r="J43" s="451">
        <v>1983</v>
      </c>
      <c r="L43" s="18">
        <f>VLOOKUP(M43,id!$A:$C,3,0)</f>
        <v>498</v>
      </c>
      <c r="M43" s="18" t="str">
        <f t="shared" si="0"/>
        <v>DutkiewiczBartosz1983</v>
      </c>
      <c r="N43" s="9" t="str">
        <f t="shared" si="1"/>
        <v>Dutkiewicz</v>
      </c>
      <c r="O43" s="9" t="str">
        <f t="shared" si="2"/>
        <v>Bartosz</v>
      </c>
      <c r="P43" s="9" t="str">
        <f t="shared" si="3"/>
        <v>EPO Adventure Race Team</v>
      </c>
      <c r="Q43" s="9">
        <f t="shared" si="4"/>
        <v>1983</v>
      </c>
      <c r="R43" s="9">
        <f t="shared" si="8"/>
        <v>20.103166660993995</v>
      </c>
      <c r="S43" s="9"/>
      <c r="T43" s="9">
        <f t="shared" si="9"/>
        <v>1</v>
      </c>
      <c r="U43" s="9">
        <f t="shared" si="10"/>
        <v>1</v>
      </c>
      <c r="V43" s="9">
        <v>1</v>
      </c>
      <c r="W43" s="9">
        <v>1</v>
      </c>
    </row>
    <row r="44" spans="1:23">
      <c r="A44" s="452">
        <v>49</v>
      </c>
      <c r="B44" s="452"/>
      <c r="C44" s="452">
        <v>159</v>
      </c>
      <c r="D44" s="452" t="s">
        <v>850</v>
      </c>
      <c r="E44" s="452" t="s">
        <v>1428</v>
      </c>
      <c r="F44" s="452" t="s">
        <v>1427</v>
      </c>
      <c r="G44" s="452"/>
      <c r="H44" s="452">
        <v>11</v>
      </c>
      <c r="I44" s="452" t="s">
        <v>1426</v>
      </c>
      <c r="L44" s="18">
        <f>VLOOKUP(M44,id!$A:$C,3,0)</f>
        <v>499</v>
      </c>
      <c r="M44" s="18" t="str">
        <f t="shared" si="0"/>
        <v>CieślakRadek0</v>
      </c>
      <c r="N44" s="9" t="str">
        <f t="shared" si="1"/>
        <v>Cieślak</v>
      </c>
      <c r="O44" s="9" t="str">
        <f t="shared" si="2"/>
        <v>Radek</v>
      </c>
      <c r="P44" s="9" t="str">
        <f t="shared" si="3"/>
        <v>Drużyna Szpiku</v>
      </c>
      <c r="Q44" s="9">
        <f t="shared" si="4"/>
        <v>0</v>
      </c>
      <c r="R44" s="9">
        <f t="shared" si="8"/>
        <v>18.427902772577827</v>
      </c>
      <c r="S44" s="9"/>
      <c r="T44" s="9">
        <f t="shared" si="9"/>
        <v>1.3480565371024735</v>
      </c>
      <c r="U44" s="9">
        <f t="shared" si="10"/>
        <v>0.91666666666666663</v>
      </c>
      <c r="V44" s="9">
        <v>1</v>
      </c>
      <c r="W44" s="9">
        <v>1</v>
      </c>
    </row>
    <row r="45" spans="1:23">
      <c r="A45" s="452">
        <v>50</v>
      </c>
      <c r="B45" s="452"/>
      <c r="C45" s="452">
        <v>102</v>
      </c>
      <c r="D45" s="452" t="s">
        <v>552</v>
      </c>
      <c r="E45" s="452" t="s">
        <v>754</v>
      </c>
      <c r="F45" s="452" t="s">
        <v>1424</v>
      </c>
      <c r="G45" s="452" t="s">
        <v>1423</v>
      </c>
      <c r="H45" s="452">
        <v>11</v>
      </c>
      <c r="I45" s="452" t="s">
        <v>1422</v>
      </c>
      <c r="L45" s="18">
        <f>VLOOKUP(M45,id!$A:$C,3,0)</f>
        <v>500</v>
      </c>
      <c r="M45" s="18" t="str">
        <f t="shared" si="0"/>
        <v>KuchtaMariusz0</v>
      </c>
      <c r="N45" s="9" t="str">
        <f t="shared" si="1"/>
        <v>Kuchta</v>
      </c>
      <c r="O45" s="9" t="str">
        <f t="shared" si="2"/>
        <v>Mariusz</v>
      </c>
      <c r="P45" s="9" t="str">
        <f t="shared" si="3"/>
        <v>Kotiki</v>
      </c>
      <c r="Q45" s="9">
        <f t="shared" si="4"/>
        <v>0</v>
      </c>
      <c r="R45" s="9">
        <f t="shared" si="8"/>
        <v>16.904688767064911</v>
      </c>
      <c r="S45" s="9"/>
      <c r="T45" s="9">
        <f t="shared" si="9"/>
        <v>0.91734197730956246</v>
      </c>
      <c r="U45" s="9">
        <f t="shared" si="10"/>
        <v>1</v>
      </c>
      <c r="V45" s="9">
        <v>1</v>
      </c>
      <c r="W45" s="9">
        <v>1</v>
      </c>
    </row>
    <row r="46" spans="1:23">
      <c r="A46" s="452">
        <v>52</v>
      </c>
      <c r="B46" s="452"/>
      <c r="C46" s="452">
        <v>55</v>
      </c>
      <c r="D46" s="452" t="s">
        <v>30</v>
      </c>
      <c r="E46" s="452" t="s">
        <v>169</v>
      </c>
      <c r="F46" s="452"/>
      <c r="G46" s="452"/>
      <c r="H46" s="452">
        <v>9</v>
      </c>
      <c r="I46" s="452" t="s">
        <v>1421</v>
      </c>
      <c r="J46" s="451">
        <v>1951</v>
      </c>
      <c r="L46" s="18">
        <f>VLOOKUP(M46,id!$A:$C,3,0)</f>
        <v>152</v>
      </c>
      <c r="M46" s="18" t="str">
        <f t="shared" si="0"/>
        <v>PiwakowskiAndrzej1951</v>
      </c>
      <c r="N46" s="9" t="str">
        <f t="shared" si="1"/>
        <v>Piwakowski</v>
      </c>
      <c r="O46" s="9" t="str">
        <f t="shared" si="2"/>
        <v>Andrzej</v>
      </c>
      <c r="P46" s="9">
        <f t="shared" si="3"/>
        <v>0</v>
      </c>
      <c r="Q46" s="9">
        <f t="shared" si="4"/>
        <v>1951</v>
      </c>
      <c r="R46" s="9">
        <f t="shared" si="8"/>
        <v>13.831108991234927</v>
      </c>
      <c r="S46" s="9"/>
      <c r="T46" s="9">
        <f t="shared" si="9"/>
        <v>0.44938091769847049</v>
      </c>
      <c r="U46" s="9">
        <f t="shared" si="10"/>
        <v>0.81818181818181823</v>
      </c>
      <c r="V46" s="9">
        <v>1</v>
      </c>
      <c r="W46" s="9">
        <v>1</v>
      </c>
    </row>
    <row r="47" spans="1:23">
      <c r="A47" s="452">
        <v>53</v>
      </c>
      <c r="B47" s="452"/>
      <c r="C47" s="452">
        <v>148</v>
      </c>
      <c r="D47" s="452" t="s">
        <v>170</v>
      </c>
      <c r="E47" s="452" t="s">
        <v>1420</v>
      </c>
      <c r="F47" s="452" t="s">
        <v>1418</v>
      </c>
      <c r="G47" s="452" t="s">
        <v>307</v>
      </c>
      <c r="H47" s="452">
        <v>7</v>
      </c>
      <c r="I47" s="452" t="s">
        <v>1417</v>
      </c>
      <c r="J47" s="451">
        <v>1972</v>
      </c>
      <c r="L47" s="18">
        <f>VLOOKUP(M47,id!$A:$C,3,0)</f>
        <v>501</v>
      </c>
      <c r="M47" s="18" t="str">
        <f t="shared" si="0"/>
        <v>PakulskiDaniel1972</v>
      </c>
      <c r="N47" s="9" t="str">
        <f t="shared" si="1"/>
        <v>Pakulski</v>
      </c>
      <c r="O47" s="9" t="str">
        <f t="shared" si="2"/>
        <v>Daniel</v>
      </c>
      <c r="P47" s="9" t="str">
        <f t="shared" si="3"/>
        <v>29freak</v>
      </c>
      <c r="Q47" s="9">
        <f t="shared" si="4"/>
        <v>1972</v>
      </c>
      <c r="R47" s="9">
        <f t="shared" si="8"/>
        <v>10.757529215404944</v>
      </c>
      <c r="S47" s="9"/>
      <c r="T47" s="9">
        <f t="shared" si="9"/>
        <v>3.2154566744730677</v>
      </c>
      <c r="U47" s="9">
        <f t="shared" si="10"/>
        <v>0.77777777777777779</v>
      </c>
      <c r="V47" s="9">
        <v>1</v>
      </c>
      <c r="W47" s="9">
        <v>1</v>
      </c>
    </row>
    <row r="48" spans="1:23">
      <c r="A48" s="452">
        <v>55</v>
      </c>
      <c r="B48" s="452"/>
      <c r="C48" s="452">
        <v>48</v>
      </c>
      <c r="D48" s="452" t="s">
        <v>98</v>
      </c>
      <c r="E48" s="452" t="s">
        <v>87</v>
      </c>
      <c r="F48" s="452" t="s">
        <v>299</v>
      </c>
      <c r="G48" s="452" t="s">
        <v>298</v>
      </c>
      <c r="H48" s="452">
        <v>5</v>
      </c>
      <c r="I48" s="452" t="s">
        <v>1416</v>
      </c>
      <c r="J48" s="451">
        <v>1984</v>
      </c>
      <c r="L48" s="18">
        <f>VLOOKUP(M48,id!$A:$C,3,0)</f>
        <v>8</v>
      </c>
      <c r="M48" s="18" t="str">
        <f t="shared" si="0"/>
        <v>WieczorekJarosław1984</v>
      </c>
      <c r="N48" s="9" t="str">
        <f t="shared" si="1"/>
        <v>Wieczorek</v>
      </c>
      <c r="O48" s="9" t="str">
        <f t="shared" si="2"/>
        <v>Jarosław</v>
      </c>
      <c r="P48" s="9" t="str">
        <f t="shared" si="3"/>
        <v>Europa Ubezpieczenia</v>
      </c>
      <c r="Q48" s="9">
        <f t="shared" si="4"/>
        <v>1984</v>
      </c>
      <c r="R48" s="9">
        <f t="shared" si="8"/>
        <v>7.6839494395749597</v>
      </c>
      <c r="S48" s="9"/>
      <c r="T48" s="9">
        <f t="shared" si="9"/>
        <v>1.9953271028037383</v>
      </c>
      <c r="U48" s="9">
        <f t="shared" si="10"/>
        <v>0.7142857142857143</v>
      </c>
      <c r="V48" s="9">
        <v>1</v>
      </c>
      <c r="W48" s="9">
        <v>1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6"/>
  <sheetViews>
    <sheetView workbookViewId="0"/>
  </sheetViews>
  <sheetFormatPr defaultRowHeight="13.2"/>
  <cols>
    <col min="4" max="4" width="8.88671875" style="449"/>
  </cols>
  <sheetData>
    <row r="1" spans="1:18">
      <c r="A1" t="s">
        <v>161</v>
      </c>
      <c r="B1" t="s">
        <v>192</v>
      </c>
      <c r="C1" t="s">
        <v>191</v>
      </c>
      <c r="D1" s="449" t="s">
        <v>40</v>
      </c>
      <c r="E1" t="s">
        <v>1409</v>
      </c>
      <c r="G1" s="18" t="s">
        <v>79</v>
      </c>
      <c r="H1" s="18" t="s">
        <v>80</v>
      </c>
      <c r="I1" s="9" t="s">
        <v>108</v>
      </c>
      <c r="J1" s="9" t="s">
        <v>109</v>
      </c>
      <c r="K1" s="9" t="s">
        <v>83</v>
      </c>
      <c r="L1" s="9" t="s">
        <v>81</v>
      </c>
      <c r="M1" s="9" t="s">
        <v>48</v>
      </c>
      <c r="N1" s="9" t="s">
        <v>49</v>
      </c>
      <c r="O1" s="9" t="s">
        <v>45</v>
      </c>
      <c r="P1" s="9" t="s">
        <v>46</v>
      </c>
      <c r="Q1" s="9" t="s">
        <v>35</v>
      </c>
      <c r="R1" s="9" t="s">
        <v>47</v>
      </c>
    </row>
    <row r="2" spans="1:18">
      <c r="B2" t="s">
        <v>26</v>
      </c>
      <c r="C2" t="s">
        <v>62</v>
      </c>
      <c r="D2" s="450">
        <v>0.44722222222222219</v>
      </c>
      <c r="E2">
        <v>1969</v>
      </c>
      <c r="G2" s="18">
        <f>VLOOKUP(H2,id!$A:$C,3,0)</f>
        <v>7</v>
      </c>
      <c r="H2" s="18" t="str">
        <f>I2&amp;J2&amp;L2</f>
        <v>SzawdzinKrzysztof1969</v>
      </c>
      <c r="I2" s="9" t="str">
        <f>C2</f>
        <v>Szawdzin</v>
      </c>
      <c r="J2" s="9" t="str">
        <f>B2</f>
        <v>Krzysztof</v>
      </c>
      <c r="K2" s="9"/>
      <c r="L2" s="9">
        <f>E2</f>
        <v>1969</v>
      </c>
      <c r="M2" s="9"/>
      <c r="N2" s="9">
        <v>50</v>
      </c>
      <c r="O2" s="9"/>
      <c r="P2" s="9"/>
      <c r="Q2" s="9"/>
      <c r="R2" s="9"/>
    </row>
    <row r="3" spans="1:18">
      <c r="A3">
        <f>IF(AND(D1=D3),A1,ROW(B3)-2)</f>
        <v>1</v>
      </c>
      <c r="B3" t="s">
        <v>478</v>
      </c>
      <c r="C3" t="s">
        <v>279</v>
      </c>
      <c r="D3" s="450">
        <v>0.58958333333333335</v>
      </c>
      <c r="E3">
        <v>1975</v>
      </c>
      <c r="G3" s="18">
        <f>VLOOKUP(H3,id!$A:$C,3,0)</f>
        <v>158</v>
      </c>
      <c r="H3" s="18" t="str">
        <f>I3&amp;J3&amp;L3</f>
        <v>AdamczykEwa1975</v>
      </c>
      <c r="I3" s="9" t="str">
        <f>C3</f>
        <v>Adamczyk</v>
      </c>
      <c r="J3" s="9" t="str">
        <f>B3</f>
        <v>Ewa</v>
      </c>
      <c r="K3" s="9"/>
      <c r="L3" s="9">
        <f>E3</f>
        <v>1975</v>
      </c>
      <c r="M3" s="9">
        <v>50</v>
      </c>
      <c r="N3" s="9">
        <f>N2*IF(Q3&lt;1,Q3,IF(R3&lt;1,R3,IF(P3&lt;1,P3,IF(O3&lt;1,O3,1))))</f>
        <v>37.926972909305064</v>
      </c>
      <c r="O3" s="9">
        <f>D2/D3</f>
        <v>0.75853945818610125</v>
      </c>
      <c r="P3" s="9">
        <v>1</v>
      </c>
      <c r="Q3" s="9">
        <v>1</v>
      </c>
      <c r="R3" s="9">
        <v>1</v>
      </c>
    </row>
    <row r="4" spans="1:18">
      <c r="A4">
        <f t="shared" ref="A4:A6" si="0">IF(AND(D2=D4),A2,ROW(B4)-2)</f>
        <v>2</v>
      </c>
      <c r="B4" t="s">
        <v>280</v>
      </c>
      <c r="C4" t="s">
        <v>281</v>
      </c>
      <c r="D4" s="450">
        <v>0.60347222222222219</v>
      </c>
      <c r="E4">
        <v>1979</v>
      </c>
      <c r="G4" s="18">
        <f>VLOOKUP(H4,id!$A:$C,3,0)</f>
        <v>119</v>
      </c>
      <c r="H4" s="18" t="str">
        <f t="shared" ref="H4:H6" si="1">I4&amp;J4&amp;L4</f>
        <v>Motyl-AdamczykAgata1979</v>
      </c>
      <c r="I4" s="9" t="str">
        <f>C4</f>
        <v>Motyl-Adamczyk</v>
      </c>
      <c r="J4" s="9" t="str">
        <f>B4</f>
        <v>Agata</v>
      </c>
      <c r="K4" s="9"/>
      <c r="L4" s="9">
        <f t="shared" ref="L4:L6" si="2">E4</f>
        <v>1979</v>
      </c>
      <c r="M4" s="9">
        <f t="shared" ref="M4:M6" si="3">M3*IF(Q4&lt;1,Q4,IF(R4&lt;1,R4,IF(P4&lt;1,P4,IF(O4&lt;1,O4,1))))</f>
        <v>48.849252013808979</v>
      </c>
      <c r="N4" s="9">
        <f>N3*IF(Q4&lt;1,Q4,IF(R4&lt;1,R4,IF(P4&lt;1,P4,IF(O4&lt;1,O4,1))))</f>
        <v>37.054085155350982</v>
      </c>
      <c r="O4" s="9">
        <f>D3/D4</f>
        <v>0.97698504027617961</v>
      </c>
      <c r="P4" s="9">
        <v>1</v>
      </c>
      <c r="Q4" s="9">
        <v>1</v>
      </c>
      <c r="R4" s="9">
        <v>1</v>
      </c>
    </row>
    <row r="5" spans="1:18">
      <c r="A5">
        <f t="shared" si="0"/>
        <v>3</v>
      </c>
      <c r="B5" t="s">
        <v>819</v>
      </c>
      <c r="C5" t="s">
        <v>820</v>
      </c>
      <c r="D5" s="450">
        <v>0.69930555555555562</v>
      </c>
      <c r="E5">
        <v>1988</v>
      </c>
      <c r="G5" s="18">
        <f>VLOOKUP(H5,id!$A:$C,3,0)</f>
        <v>368</v>
      </c>
      <c r="H5" s="18" t="str">
        <f t="shared" si="1"/>
        <v>PacekKarolina1988</v>
      </c>
      <c r="I5" s="9" t="str">
        <f>C5</f>
        <v>Pacek</v>
      </c>
      <c r="J5" s="9" t="str">
        <f>B5</f>
        <v>Karolina</v>
      </c>
      <c r="K5" s="9"/>
      <c r="L5" s="9">
        <f t="shared" si="2"/>
        <v>1988</v>
      </c>
      <c r="M5" s="9">
        <f t="shared" si="3"/>
        <v>42.154915590863951</v>
      </c>
      <c r="N5" s="9">
        <f t="shared" ref="N5:N6" si="4">N4*IF(Q5&lt;1,Q5,IF(R5&lt;1,R5,IF(P5&lt;1,P5,IF(O5&lt;1,O5,1))))</f>
        <v>31.976166832174776</v>
      </c>
      <c r="O5" s="9">
        <f t="shared" ref="O5:O6" si="5">D4/D5</f>
        <v>0.8629592850049651</v>
      </c>
      <c r="P5" s="9">
        <v>1</v>
      </c>
      <c r="Q5" s="9">
        <v>1</v>
      </c>
      <c r="R5" s="9">
        <v>1</v>
      </c>
    </row>
    <row r="6" spans="1:18">
      <c r="A6">
        <f t="shared" si="0"/>
        <v>4</v>
      </c>
      <c r="B6" t="s">
        <v>589</v>
      </c>
      <c r="C6" t="s">
        <v>1414</v>
      </c>
      <c r="D6" s="450">
        <v>0.71597222222222223</v>
      </c>
      <c r="E6">
        <v>1986</v>
      </c>
      <c r="G6" s="18">
        <f>VLOOKUP(H6,id!$A:$C,3,0)</f>
        <v>510</v>
      </c>
      <c r="H6" s="18" t="str">
        <f t="shared" si="1"/>
        <v>SzmytBarbara1986</v>
      </c>
      <c r="I6" s="9" t="str">
        <f>C6</f>
        <v>Szmyt</v>
      </c>
      <c r="J6" s="9" t="str">
        <f>B6</f>
        <v>Barbara</v>
      </c>
      <c r="K6" s="9"/>
      <c r="L6" s="9">
        <f t="shared" si="2"/>
        <v>1986</v>
      </c>
      <c r="M6" s="9">
        <f t="shared" si="3"/>
        <v>41.17361784675073</v>
      </c>
      <c r="N6" s="9">
        <f t="shared" si="4"/>
        <v>31.231813773035892</v>
      </c>
      <c r="O6" s="9">
        <f t="shared" si="5"/>
        <v>0.9767216294859361</v>
      </c>
      <c r="P6" s="9">
        <v>1</v>
      </c>
      <c r="Q6" s="9">
        <v>1</v>
      </c>
      <c r="R6" s="9">
        <v>1</v>
      </c>
    </row>
    <row r="7" spans="1:18">
      <c r="D7" s="450"/>
      <c r="G7" s="18"/>
      <c r="H7" s="18"/>
      <c r="I7" s="9"/>
      <c r="J7" s="9"/>
      <c r="K7" s="9"/>
      <c r="L7" s="9"/>
      <c r="M7" s="9"/>
      <c r="N7" s="9"/>
      <c r="O7" s="9"/>
      <c r="P7" s="9"/>
      <c r="Q7" s="9"/>
      <c r="R7" s="9"/>
    </row>
    <row r="8" spans="1:18">
      <c r="D8" s="450"/>
      <c r="G8" s="18"/>
      <c r="H8" s="18"/>
      <c r="I8" s="9"/>
      <c r="J8" s="9"/>
      <c r="K8" s="9"/>
      <c r="L8" s="9"/>
      <c r="M8" s="9"/>
      <c r="N8" s="9"/>
      <c r="O8" s="9"/>
      <c r="P8" s="9"/>
      <c r="Q8" s="9"/>
      <c r="R8" s="9"/>
    </row>
    <row r="9" spans="1:18">
      <c r="B9" t="s">
        <v>1517</v>
      </c>
      <c r="D9" s="450"/>
      <c r="G9" s="18"/>
      <c r="H9" s="18"/>
      <c r="I9" s="9"/>
      <c r="J9" s="9"/>
      <c r="K9" s="9"/>
      <c r="L9" s="9"/>
      <c r="M9" s="9"/>
      <c r="N9" s="9"/>
      <c r="O9" s="9"/>
      <c r="P9" s="9"/>
      <c r="Q9" s="9"/>
      <c r="R9" s="9"/>
    </row>
    <row r="10" spans="1:18">
      <c r="D10" s="450"/>
      <c r="G10" s="18"/>
      <c r="H10" s="18"/>
      <c r="I10" s="9"/>
      <c r="J10" s="9"/>
      <c r="K10" s="9"/>
      <c r="L10" s="9"/>
      <c r="M10" s="9"/>
      <c r="N10" s="9"/>
      <c r="O10" s="9"/>
      <c r="P10" s="9"/>
      <c r="Q10" s="9"/>
      <c r="R10" s="9"/>
    </row>
    <row r="11" spans="1:18">
      <c r="B11" t="s">
        <v>749</v>
      </c>
      <c r="C11" t="s">
        <v>402</v>
      </c>
      <c r="D11" s="450">
        <v>0.26458333333333334</v>
      </c>
      <c r="G11" s="18"/>
      <c r="H11" s="18"/>
      <c r="I11" s="9"/>
      <c r="J11" s="9"/>
      <c r="K11" s="9"/>
      <c r="L11" s="9"/>
      <c r="M11" s="9"/>
      <c r="N11" s="9"/>
      <c r="O11" s="9"/>
      <c r="P11" s="9"/>
      <c r="Q11" s="9"/>
      <c r="R11" s="9"/>
    </row>
    <row r="12" spans="1:18">
      <c r="B12" t="s">
        <v>1519</v>
      </c>
      <c r="C12" t="s">
        <v>1518</v>
      </c>
      <c r="D12" s="450">
        <v>0.32777777777777778</v>
      </c>
      <c r="G12" s="18"/>
      <c r="H12" s="18"/>
      <c r="I12" s="9"/>
      <c r="J12" s="9"/>
      <c r="K12" s="9"/>
      <c r="L12" s="9"/>
      <c r="M12" s="9"/>
      <c r="N12" s="9"/>
      <c r="O12" s="9"/>
      <c r="P12" s="9"/>
      <c r="Q12" s="9"/>
      <c r="R12" s="9"/>
    </row>
    <row r="13" spans="1:18">
      <c r="B13" t="s">
        <v>1520</v>
      </c>
      <c r="C13" t="s">
        <v>279</v>
      </c>
      <c r="D13" s="450">
        <v>0.3354166666666667</v>
      </c>
      <c r="G13" s="18"/>
      <c r="H13" s="18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t="s">
        <v>1522</v>
      </c>
      <c r="C14" t="s">
        <v>1521</v>
      </c>
      <c r="D14" s="450">
        <v>0.3354166666666667</v>
      </c>
      <c r="G14" s="18"/>
      <c r="H14" s="18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8">
      <c r="B15" t="s">
        <v>388</v>
      </c>
      <c r="C15" t="s">
        <v>1523</v>
      </c>
      <c r="D15" s="450">
        <v>0.34166666666666662</v>
      </c>
      <c r="G15" s="18"/>
      <c r="H15" s="18"/>
      <c r="I15" s="9"/>
      <c r="J15" s="9"/>
      <c r="K15" s="9"/>
      <c r="L15" s="9"/>
      <c r="M15" s="9"/>
      <c r="N15" s="9"/>
      <c r="O15" s="9"/>
      <c r="P15" s="9"/>
      <c r="Q15" s="9"/>
      <c r="R15" s="9"/>
    </row>
    <row r="16" spans="1:18">
      <c r="B16" t="s">
        <v>1524</v>
      </c>
      <c r="C16" t="s">
        <v>1512</v>
      </c>
      <c r="D16" s="450">
        <v>0.39999999999999997</v>
      </c>
      <c r="G16" s="18"/>
      <c r="H16" s="18"/>
      <c r="I16" s="9"/>
      <c r="J16" s="9"/>
      <c r="K16" s="9"/>
      <c r="L16" s="9"/>
      <c r="M16" s="9"/>
      <c r="N16" s="9"/>
      <c r="O16" s="9"/>
      <c r="P16" s="9"/>
      <c r="Q16" s="9"/>
      <c r="R16" s="9"/>
    </row>
    <row r="17" spans="2:18">
      <c r="B17" t="s">
        <v>757</v>
      </c>
      <c r="C17" t="s">
        <v>1525</v>
      </c>
      <c r="D17" s="450">
        <v>0.41111111111111115</v>
      </c>
      <c r="G17" s="18"/>
      <c r="H17" s="18"/>
      <c r="I17" s="9"/>
      <c r="J17" s="9"/>
      <c r="K17" s="9"/>
      <c r="L17" s="9"/>
      <c r="M17" s="9"/>
      <c r="N17" s="9"/>
      <c r="O17" s="9"/>
      <c r="P17" s="9"/>
      <c r="Q17" s="9"/>
      <c r="R17" s="9"/>
    </row>
    <row r="18" spans="2:18">
      <c r="B18" t="s">
        <v>1526</v>
      </c>
      <c r="C18" t="s">
        <v>1514</v>
      </c>
      <c r="D18" s="450">
        <v>0.5</v>
      </c>
      <c r="G18" s="18"/>
      <c r="H18" s="18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2:18">
      <c r="B19" t="s">
        <v>1528</v>
      </c>
      <c r="C19" t="s">
        <v>1527</v>
      </c>
      <c r="D19" s="450">
        <v>0.52152777777777781</v>
      </c>
      <c r="G19" s="18"/>
      <c r="H19" s="18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2:18">
      <c r="G20" s="18"/>
      <c r="H20" s="18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2:18">
      <c r="G21" s="18"/>
      <c r="H21" s="18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2:18">
      <c r="G22" s="18"/>
      <c r="H22" s="18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2:18">
      <c r="G23" s="18"/>
      <c r="H23" s="18"/>
      <c r="I23" s="9"/>
      <c r="J23" s="9"/>
      <c r="K23" s="9"/>
      <c r="L23" s="9"/>
      <c r="M23" s="9"/>
      <c r="N23" s="9"/>
      <c r="O23" s="9"/>
      <c r="P23" s="9"/>
      <c r="Q23" s="9"/>
      <c r="R23" s="9"/>
    </row>
    <row r="24" spans="2:18">
      <c r="G24" s="18"/>
      <c r="H24" s="18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2:18">
      <c r="G25" s="18"/>
      <c r="H25" s="18"/>
      <c r="I25" s="9"/>
      <c r="J25" s="9"/>
      <c r="K25" s="9"/>
      <c r="L25" s="9"/>
      <c r="M25" s="9"/>
      <c r="N25" s="9"/>
      <c r="O25" s="9"/>
      <c r="P25" s="9"/>
      <c r="Q25" s="9"/>
      <c r="R25" s="9"/>
    </row>
    <row r="26" spans="2:18">
      <c r="G26" s="18"/>
      <c r="H26" s="18"/>
      <c r="I26" s="9"/>
      <c r="J26" s="9"/>
      <c r="K26" s="9"/>
      <c r="L26" s="9"/>
      <c r="M26" s="9"/>
      <c r="N26" s="9"/>
      <c r="O26" s="9"/>
      <c r="P26" s="9"/>
      <c r="Q26" s="9"/>
      <c r="R26" s="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"/>
  <sheetViews>
    <sheetView workbookViewId="0"/>
  </sheetViews>
  <sheetFormatPr defaultRowHeight="13.2"/>
  <cols>
    <col min="4" max="4" width="8.88671875" style="449"/>
  </cols>
  <sheetData>
    <row r="1" spans="1:18">
      <c r="A1" t="s">
        <v>161</v>
      </c>
      <c r="B1" t="s">
        <v>192</v>
      </c>
      <c r="C1" t="s">
        <v>191</v>
      </c>
      <c r="D1" s="449" t="s">
        <v>40</v>
      </c>
      <c r="E1" t="s">
        <v>1409</v>
      </c>
      <c r="G1" s="18" t="s">
        <v>79</v>
      </c>
      <c r="H1" s="18" t="s">
        <v>80</v>
      </c>
      <c r="I1" s="9" t="s">
        <v>108</v>
      </c>
      <c r="J1" s="9" t="s">
        <v>109</v>
      </c>
      <c r="K1" s="9" t="s">
        <v>83</v>
      </c>
      <c r="L1" s="9" t="s">
        <v>81</v>
      </c>
      <c r="M1" s="9" t="s">
        <v>48</v>
      </c>
      <c r="N1" s="9" t="s">
        <v>49</v>
      </c>
      <c r="O1" s="9" t="s">
        <v>45</v>
      </c>
      <c r="P1" s="9" t="s">
        <v>46</v>
      </c>
      <c r="Q1" s="9" t="s">
        <v>35</v>
      </c>
      <c r="R1" s="9" t="s">
        <v>47</v>
      </c>
    </row>
    <row r="2" spans="1:18">
      <c r="A2">
        <f>IF(AND(D1=D2),A1,ROW(B2)-1)</f>
        <v>1</v>
      </c>
      <c r="B2" t="s">
        <v>26</v>
      </c>
      <c r="C2" t="s">
        <v>62</v>
      </c>
      <c r="D2" s="450">
        <v>0.44722222222222219</v>
      </c>
      <c r="E2">
        <v>1969</v>
      </c>
      <c r="G2" s="18">
        <f>VLOOKUP(H2,id!$A:$C,3,0)</f>
        <v>7</v>
      </c>
      <c r="H2" s="18" t="str">
        <f>I2&amp;J2&amp;L2</f>
        <v>SzawdzinKrzysztof1969</v>
      </c>
      <c r="I2" s="9" t="str">
        <f t="shared" ref="I2:I15" si="0">C2</f>
        <v>Szawdzin</v>
      </c>
      <c r="J2" s="9" t="str">
        <f t="shared" ref="J2:J15" si="1">B2</f>
        <v>Krzysztof</v>
      </c>
      <c r="K2" s="9"/>
      <c r="L2" s="9">
        <f>E2</f>
        <v>1969</v>
      </c>
      <c r="M2" s="9">
        <v>50</v>
      </c>
      <c r="N2" s="9"/>
      <c r="O2" s="9"/>
      <c r="P2" s="9"/>
      <c r="Q2" s="9"/>
      <c r="R2" s="9"/>
    </row>
    <row r="3" spans="1:18">
      <c r="A3">
        <f t="shared" ref="A3:A15" si="2">IF(AND(D2=D3),A2,ROW(B3)-1)</f>
        <v>1</v>
      </c>
      <c r="B3" t="s">
        <v>98</v>
      </c>
      <c r="C3" t="s">
        <v>87</v>
      </c>
      <c r="D3" s="450">
        <v>0.44722222222222219</v>
      </c>
      <c r="E3">
        <v>1984</v>
      </c>
      <c r="G3" s="18">
        <f>VLOOKUP(H3,id!$A:$C,3,0)</f>
        <v>8</v>
      </c>
      <c r="H3" s="18" t="str">
        <f t="shared" ref="H3:H15" si="3">I3&amp;J3&amp;L3</f>
        <v>WieczorekJarosław1984</v>
      </c>
      <c r="I3" s="9" t="str">
        <f t="shared" si="0"/>
        <v>Wieczorek</v>
      </c>
      <c r="J3" s="9" t="str">
        <f t="shared" si="1"/>
        <v>Jarosław</v>
      </c>
      <c r="K3" s="9"/>
      <c r="L3" s="9">
        <f t="shared" ref="L3:L15" si="4">E3</f>
        <v>1984</v>
      </c>
      <c r="M3" s="9">
        <f t="shared" ref="M3:M15" si="5">M2*IF(Q3&lt;1,Q3,IF(R3&lt;1,R3,IF(P3&lt;1,P3,IF(O3&lt;1,O3,1))))</f>
        <v>50</v>
      </c>
      <c r="N3" s="9"/>
      <c r="O3" s="9">
        <f>D2/D3</f>
        <v>1</v>
      </c>
      <c r="P3" s="9">
        <v>1</v>
      </c>
      <c r="Q3" s="9">
        <v>1</v>
      </c>
      <c r="R3" s="9">
        <v>1</v>
      </c>
    </row>
    <row r="4" spans="1:18">
      <c r="A4">
        <f t="shared" si="2"/>
        <v>3</v>
      </c>
      <c r="B4" t="s">
        <v>293</v>
      </c>
      <c r="C4" t="s">
        <v>297</v>
      </c>
      <c r="D4" s="450">
        <v>0.46319444444444446</v>
      </c>
      <c r="E4">
        <v>1979</v>
      </c>
      <c r="G4" s="18">
        <f>VLOOKUP(H4,id!$A:$C,3,0)</f>
        <v>101</v>
      </c>
      <c r="H4" s="18" t="str">
        <f t="shared" si="3"/>
        <v>WalentowskiRadosław1979</v>
      </c>
      <c r="I4" s="9" t="str">
        <f t="shared" si="0"/>
        <v>Walentowski</v>
      </c>
      <c r="J4" s="9" t="str">
        <f t="shared" si="1"/>
        <v>Radosław</v>
      </c>
      <c r="K4" s="9"/>
      <c r="L4" s="9">
        <f t="shared" si="4"/>
        <v>1979</v>
      </c>
      <c r="M4" s="9">
        <f t="shared" si="5"/>
        <v>48.275862068965516</v>
      </c>
      <c r="N4" s="9"/>
      <c r="O4" s="9">
        <f t="shared" ref="O4:O15" si="6">D3/D4</f>
        <v>0.96551724137931028</v>
      </c>
      <c r="P4" s="9">
        <v>1</v>
      </c>
      <c r="Q4" s="9">
        <v>1</v>
      </c>
      <c r="R4" s="9">
        <v>1</v>
      </c>
    </row>
    <row r="5" spans="1:18">
      <c r="A5">
        <f t="shared" si="2"/>
        <v>3</v>
      </c>
      <c r="B5" t="s">
        <v>182</v>
      </c>
      <c r="C5" t="s">
        <v>183</v>
      </c>
      <c r="D5" s="450">
        <v>0.46319444444444446</v>
      </c>
      <c r="E5">
        <v>1970</v>
      </c>
      <c r="G5" s="18">
        <f>VLOOKUP(H5,id!$A:$C,3,0)</f>
        <v>64</v>
      </c>
      <c r="H5" s="18" t="str">
        <f t="shared" si="3"/>
        <v>HołdakowskiWojciech1970</v>
      </c>
      <c r="I5" s="9" t="str">
        <f t="shared" si="0"/>
        <v>Hołdakowski</v>
      </c>
      <c r="J5" s="9" t="str">
        <f t="shared" si="1"/>
        <v>Wojciech</v>
      </c>
      <c r="K5" s="9"/>
      <c r="L5" s="9">
        <f t="shared" si="4"/>
        <v>1970</v>
      </c>
      <c r="M5" s="9">
        <f t="shared" si="5"/>
        <v>48.275862068965516</v>
      </c>
      <c r="N5" s="9"/>
      <c r="O5" s="9">
        <f t="shared" si="6"/>
        <v>1</v>
      </c>
      <c r="P5" s="9">
        <v>1</v>
      </c>
      <c r="Q5" s="9">
        <v>1</v>
      </c>
      <c r="R5" s="9">
        <v>1</v>
      </c>
    </row>
    <row r="6" spans="1:18">
      <c r="A6">
        <f t="shared" si="2"/>
        <v>5</v>
      </c>
      <c r="B6" t="s">
        <v>23</v>
      </c>
      <c r="C6" t="s">
        <v>22</v>
      </c>
      <c r="D6" s="450">
        <v>0.46388888888888885</v>
      </c>
      <c r="E6">
        <v>1964</v>
      </c>
      <c r="G6" s="18">
        <f>VLOOKUP(H6,id!$A:$C,3,0)</f>
        <v>9</v>
      </c>
      <c r="H6" s="18" t="str">
        <f t="shared" si="3"/>
        <v>LiszkaGrzegorz1964</v>
      </c>
      <c r="I6" s="9" t="str">
        <f t="shared" si="0"/>
        <v>Liszka</v>
      </c>
      <c r="J6" s="9" t="str">
        <f t="shared" si="1"/>
        <v>Grzegorz</v>
      </c>
      <c r="K6" s="9"/>
      <c r="L6" s="9">
        <f t="shared" si="4"/>
        <v>1964</v>
      </c>
      <c r="M6" s="9">
        <f t="shared" si="5"/>
        <v>48.203592814371262</v>
      </c>
      <c r="N6" s="9"/>
      <c r="O6" s="9">
        <f t="shared" si="6"/>
        <v>0.99850299401197617</v>
      </c>
      <c r="P6" s="9">
        <v>1</v>
      </c>
      <c r="Q6" s="9">
        <v>1</v>
      </c>
      <c r="R6" s="9">
        <v>1</v>
      </c>
    </row>
    <row r="7" spans="1:18">
      <c r="A7">
        <f t="shared" si="2"/>
        <v>6</v>
      </c>
      <c r="B7" t="s">
        <v>19</v>
      </c>
      <c r="C7" t="s">
        <v>318</v>
      </c>
      <c r="D7" s="450">
        <v>0.46458333333333335</v>
      </c>
      <c r="E7">
        <v>1985</v>
      </c>
      <c r="G7" s="18">
        <f>VLOOKUP(H7,id!$A:$C,3,0)</f>
        <v>94</v>
      </c>
      <c r="H7" s="18" t="str">
        <f t="shared" si="3"/>
        <v>BanaszkiewiczPiotr1985</v>
      </c>
      <c r="I7" s="9" t="str">
        <f t="shared" si="0"/>
        <v>Banaszkiewicz</v>
      </c>
      <c r="J7" s="9" t="str">
        <f t="shared" si="1"/>
        <v>Piotr</v>
      </c>
      <c r="K7" s="9"/>
      <c r="L7" s="9">
        <f t="shared" si="4"/>
        <v>1985</v>
      </c>
      <c r="M7" s="9">
        <f t="shared" si="5"/>
        <v>48.131539611360239</v>
      </c>
      <c r="N7" s="9"/>
      <c r="O7" s="9">
        <f t="shared" si="6"/>
        <v>0.99850523168908811</v>
      </c>
      <c r="P7" s="9">
        <v>1</v>
      </c>
      <c r="Q7" s="9">
        <v>1</v>
      </c>
      <c r="R7" s="9">
        <v>1</v>
      </c>
    </row>
    <row r="8" spans="1:18">
      <c r="A8">
        <f t="shared" si="2"/>
        <v>6</v>
      </c>
      <c r="B8" t="s">
        <v>19</v>
      </c>
      <c r="C8" t="s">
        <v>1411</v>
      </c>
      <c r="D8" s="450">
        <v>0.46458333333333335</v>
      </c>
      <c r="E8">
        <v>1989</v>
      </c>
      <c r="G8" s="18">
        <f>VLOOKUP(H8,id!$A:$C,3,0)</f>
        <v>509</v>
      </c>
      <c r="H8" s="18" t="str">
        <f t="shared" si="3"/>
        <v>ZarzyckiPiotr1989</v>
      </c>
      <c r="I8" s="9" t="str">
        <f t="shared" si="0"/>
        <v>Zarzycki</v>
      </c>
      <c r="J8" s="9" t="str">
        <f t="shared" si="1"/>
        <v>Piotr</v>
      </c>
      <c r="K8" s="9"/>
      <c r="L8" s="9">
        <f t="shared" si="4"/>
        <v>1989</v>
      </c>
      <c r="M8" s="9">
        <f t="shared" si="5"/>
        <v>48.131539611360239</v>
      </c>
      <c r="N8" s="9"/>
      <c r="O8" s="9">
        <f t="shared" si="6"/>
        <v>1</v>
      </c>
      <c r="P8" s="9">
        <v>1</v>
      </c>
      <c r="Q8" s="9">
        <v>1</v>
      </c>
      <c r="R8" s="9">
        <v>1</v>
      </c>
    </row>
    <row r="9" spans="1:18">
      <c r="A9">
        <f t="shared" si="2"/>
        <v>8</v>
      </c>
      <c r="B9" t="s">
        <v>91</v>
      </c>
      <c r="C9" t="s">
        <v>422</v>
      </c>
      <c r="D9" s="450">
        <v>0.4826388888888889</v>
      </c>
      <c r="E9">
        <v>1984</v>
      </c>
      <c r="G9" s="18">
        <f>VLOOKUP(H9,id!$A:$C,3,0)</f>
        <v>123</v>
      </c>
      <c r="H9" s="18" t="str">
        <f t="shared" si="3"/>
        <v>WojciechowskiAdam1984</v>
      </c>
      <c r="I9" s="9" t="str">
        <f t="shared" si="0"/>
        <v>Wojciechowski</v>
      </c>
      <c r="J9" s="9" t="str">
        <f t="shared" si="1"/>
        <v>Adam</v>
      </c>
      <c r="K9" s="9"/>
      <c r="L9" s="9">
        <f t="shared" si="4"/>
        <v>1984</v>
      </c>
      <c r="M9" s="9">
        <f t="shared" si="5"/>
        <v>46.330935251798557</v>
      </c>
      <c r="N9" s="9"/>
      <c r="O9" s="9">
        <f t="shared" si="6"/>
        <v>0.96258992805755395</v>
      </c>
      <c r="P9" s="9">
        <v>1</v>
      </c>
      <c r="Q9" s="9">
        <v>1</v>
      </c>
      <c r="R9" s="9">
        <v>1</v>
      </c>
    </row>
    <row r="10" spans="1:18">
      <c r="A10">
        <f t="shared" si="2"/>
        <v>9</v>
      </c>
      <c r="B10" t="s">
        <v>481</v>
      </c>
      <c r="C10" t="s">
        <v>279</v>
      </c>
      <c r="D10" s="450">
        <v>0.58958333333333335</v>
      </c>
      <c r="E10">
        <v>1967</v>
      </c>
      <c r="G10" s="18">
        <f>VLOOKUP(H10,id!$A:$C,3,0)</f>
        <v>153</v>
      </c>
      <c r="H10" s="18" t="str">
        <f t="shared" si="3"/>
        <v>AdamczykJarek1967</v>
      </c>
      <c r="I10" s="9" t="str">
        <f t="shared" si="0"/>
        <v>Adamczyk</v>
      </c>
      <c r="J10" s="9" t="str">
        <f t="shared" si="1"/>
        <v>Jarek</v>
      </c>
      <c r="K10" s="9"/>
      <c r="L10" s="9">
        <f t="shared" si="4"/>
        <v>1967</v>
      </c>
      <c r="M10" s="9">
        <f t="shared" si="5"/>
        <v>37.926972909305064</v>
      </c>
      <c r="N10" s="9"/>
      <c r="O10" s="9">
        <f t="shared" si="6"/>
        <v>0.81861012956419321</v>
      </c>
      <c r="P10" s="9">
        <v>1</v>
      </c>
      <c r="Q10" s="9">
        <v>1</v>
      </c>
      <c r="R10" s="9">
        <v>1</v>
      </c>
    </row>
    <row r="11" spans="1:18">
      <c r="A11">
        <f t="shared" si="2"/>
        <v>10</v>
      </c>
      <c r="B11" t="s">
        <v>19</v>
      </c>
      <c r="C11" t="s">
        <v>312</v>
      </c>
      <c r="D11" s="450">
        <v>0.59791666666666665</v>
      </c>
      <c r="E11">
        <v>1969</v>
      </c>
      <c r="G11" s="18">
        <f>VLOOKUP(H11,id!$A:$C,3,0)</f>
        <v>96</v>
      </c>
      <c r="H11" s="18" t="str">
        <f t="shared" si="3"/>
        <v>PisarekPiotr1969</v>
      </c>
      <c r="I11" s="9" t="str">
        <f t="shared" si="0"/>
        <v>Pisarek</v>
      </c>
      <c r="J11" s="9" t="str">
        <f t="shared" si="1"/>
        <v>Piotr</v>
      </c>
      <c r="K11" s="9"/>
      <c r="L11" s="9">
        <f t="shared" si="4"/>
        <v>1969</v>
      </c>
      <c r="M11" s="9">
        <f t="shared" si="5"/>
        <v>37.398373983739837</v>
      </c>
      <c r="N11" s="9"/>
      <c r="O11" s="9">
        <f t="shared" si="6"/>
        <v>0.98606271777003485</v>
      </c>
      <c r="P11" s="9">
        <v>1</v>
      </c>
      <c r="Q11" s="9">
        <v>1</v>
      </c>
      <c r="R11" s="9">
        <v>1</v>
      </c>
    </row>
    <row r="12" spans="1:18">
      <c r="A12">
        <f t="shared" si="2"/>
        <v>11</v>
      </c>
      <c r="B12" t="s">
        <v>53</v>
      </c>
      <c r="C12" t="s">
        <v>279</v>
      </c>
      <c r="D12" s="450">
        <v>0.60347222222222219</v>
      </c>
      <c r="E12">
        <v>1980</v>
      </c>
      <c r="G12" s="18">
        <f>VLOOKUP(H12,id!$A:$C,3,0)</f>
        <v>107</v>
      </c>
      <c r="H12" s="18" t="str">
        <f t="shared" si="3"/>
        <v>AdamczykBartosz1980</v>
      </c>
      <c r="I12" s="9" t="str">
        <f t="shared" si="0"/>
        <v>Adamczyk</v>
      </c>
      <c r="J12" s="9" t="str">
        <f t="shared" si="1"/>
        <v>Bartosz</v>
      </c>
      <c r="K12" s="9"/>
      <c r="L12" s="9">
        <f t="shared" si="4"/>
        <v>1980</v>
      </c>
      <c r="M12" s="9">
        <f t="shared" si="5"/>
        <v>37.054085155350975</v>
      </c>
      <c r="N12" s="9"/>
      <c r="O12" s="9">
        <f t="shared" si="6"/>
        <v>0.9907940161104718</v>
      </c>
      <c r="P12" s="9">
        <v>1</v>
      </c>
      <c r="Q12" s="9">
        <v>1</v>
      </c>
      <c r="R12" s="9">
        <v>1</v>
      </c>
    </row>
    <row r="13" spans="1:18">
      <c r="A13">
        <f t="shared" si="2"/>
        <v>12</v>
      </c>
      <c r="B13" t="s">
        <v>1412</v>
      </c>
      <c r="C13" t="s">
        <v>1107</v>
      </c>
      <c r="D13" s="450">
        <v>0.61111111111111105</v>
      </c>
      <c r="E13">
        <v>1983</v>
      </c>
      <c r="G13" s="18">
        <f>VLOOKUP(H13,id!$A:$C,3,0)</f>
        <v>507</v>
      </c>
      <c r="H13" s="18" t="str">
        <f t="shared" si="3"/>
        <v>DudekKrzfysztof1983</v>
      </c>
      <c r="I13" s="9" t="str">
        <f t="shared" si="0"/>
        <v>Dudek</v>
      </c>
      <c r="J13" s="9" t="str">
        <f t="shared" si="1"/>
        <v>Krzfysztof</v>
      </c>
      <c r="K13" s="9"/>
      <c r="L13" s="9">
        <f t="shared" si="4"/>
        <v>1983</v>
      </c>
      <c r="M13" s="9">
        <f t="shared" si="5"/>
        <v>36.590909090909086</v>
      </c>
      <c r="N13" s="9"/>
      <c r="O13" s="9">
        <f t="shared" si="6"/>
        <v>0.98750000000000004</v>
      </c>
      <c r="P13" s="9">
        <v>1</v>
      </c>
      <c r="Q13" s="9">
        <v>1</v>
      </c>
      <c r="R13" s="9">
        <v>1</v>
      </c>
    </row>
    <row r="14" spans="1:18">
      <c r="A14">
        <f t="shared" si="2"/>
        <v>13</v>
      </c>
      <c r="B14" t="s">
        <v>175</v>
      </c>
      <c r="C14" t="s">
        <v>1413</v>
      </c>
      <c r="D14" s="450">
        <v>0.71597222222222223</v>
      </c>
      <c r="E14">
        <v>1973</v>
      </c>
      <c r="G14" s="18">
        <f>VLOOKUP(H14,id!$A:$C,3,0)</f>
        <v>508</v>
      </c>
      <c r="H14" s="18" t="str">
        <f t="shared" si="3"/>
        <v>WalczynaDariusz1973</v>
      </c>
      <c r="I14" s="9" t="str">
        <f t="shared" si="0"/>
        <v>Walczyna</v>
      </c>
      <c r="J14" s="9" t="str">
        <f t="shared" si="1"/>
        <v>Dariusz</v>
      </c>
      <c r="K14" s="9"/>
      <c r="L14" s="9">
        <f t="shared" si="4"/>
        <v>1973</v>
      </c>
      <c r="M14" s="9">
        <f t="shared" si="5"/>
        <v>31.231813773035881</v>
      </c>
      <c r="N14" s="9"/>
      <c r="O14" s="9">
        <f t="shared" si="6"/>
        <v>0.85354025218234719</v>
      </c>
      <c r="P14" s="9">
        <v>1</v>
      </c>
      <c r="Q14" s="9">
        <v>1</v>
      </c>
      <c r="R14" s="9">
        <v>1</v>
      </c>
    </row>
    <row r="15" spans="1:18">
      <c r="A15">
        <f t="shared" si="2"/>
        <v>14</v>
      </c>
      <c r="B15" t="s">
        <v>170</v>
      </c>
      <c r="C15" t="s">
        <v>274</v>
      </c>
      <c r="D15" s="450">
        <v>0.7270833333333333</v>
      </c>
      <c r="E15">
        <v>1973</v>
      </c>
      <c r="G15" s="18">
        <f>VLOOKUP(H15,id!$A:$C,3,0)</f>
        <v>110</v>
      </c>
      <c r="H15" s="18" t="str">
        <f t="shared" si="3"/>
        <v>StaszewskiDaniel1973</v>
      </c>
      <c r="I15" s="9" t="str">
        <f t="shared" si="0"/>
        <v>Staszewski</v>
      </c>
      <c r="J15" s="9" t="str">
        <f t="shared" si="1"/>
        <v>Daniel</v>
      </c>
      <c r="K15" s="9"/>
      <c r="L15" s="9">
        <f t="shared" si="4"/>
        <v>1973</v>
      </c>
      <c r="M15" s="9">
        <f t="shared" si="5"/>
        <v>30.754536771728745</v>
      </c>
      <c r="N15" s="9"/>
      <c r="O15" s="9">
        <f t="shared" si="6"/>
        <v>0.98471824259789886</v>
      </c>
      <c r="P15" s="9">
        <v>1</v>
      </c>
      <c r="Q15" s="9">
        <v>1</v>
      </c>
      <c r="R15" s="9">
        <v>1</v>
      </c>
    </row>
    <row r="16" spans="1:18">
      <c r="G16" s="18"/>
      <c r="H16" s="18"/>
      <c r="I16" s="9"/>
      <c r="J16" s="9"/>
      <c r="K16" s="9"/>
      <c r="L16" s="9"/>
      <c r="M16" s="9"/>
      <c r="N16" s="9"/>
      <c r="O16" s="9"/>
      <c r="P16" s="9"/>
      <c r="Q16" s="9"/>
      <c r="R16" s="9"/>
    </row>
    <row r="17" spans="2:18">
      <c r="G17" s="18"/>
      <c r="H17" s="18"/>
      <c r="I17" s="9"/>
      <c r="J17" s="9"/>
      <c r="K17" s="9"/>
      <c r="L17" s="9"/>
      <c r="M17" s="9"/>
      <c r="N17" s="9"/>
      <c r="O17" s="9"/>
      <c r="P17" s="9"/>
      <c r="Q17" s="9"/>
      <c r="R17" s="9"/>
    </row>
    <row r="18" spans="2:18">
      <c r="G18" s="18"/>
      <c r="H18" s="18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2:18">
      <c r="B19" t="s">
        <v>1517</v>
      </c>
      <c r="G19" s="18"/>
      <c r="H19" s="18"/>
      <c r="I19" s="9"/>
      <c r="J19" s="9"/>
      <c r="K19" s="9"/>
      <c r="L19" s="9"/>
      <c r="M19" s="9"/>
      <c r="N19" s="9"/>
      <c r="O19" s="9"/>
      <c r="P19" s="9"/>
      <c r="Q19" s="9"/>
      <c r="R19" s="9"/>
    </row>
    <row r="20" spans="2:18">
      <c r="G20" s="18"/>
      <c r="H20" s="18"/>
      <c r="I20" s="9"/>
      <c r="J20" s="9"/>
      <c r="K20" s="9"/>
      <c r="L20" s="9"/>
      <c r="M20" s="9"/>
      <c r="N20" s="9"/>
      <c r="O20" s="9"/>
      <c r="P20" s="9"/>
      <c r="Q20" s="9"/>
      <c r="R20" s="9"/>
    </row>
    <row r="21" spans="2:18">
      <c r="B21" t="s">
        <v>1486</v>
      </c>
      <c r="C21" t="s">
        <v>1485</v>
      </c>
      <c r="D21" s="450">
        <v>0.20972222222222223</v>
      </c>
      <c r="G21" s="18"/>
      <c r="H21" s="18"/>
      <c r="I21" s="9"/>
      <c r="J21" s="9"/>
      <c r="K21" s="9"/>
      <c r="L21" s="9"/>
      <c r="M21" s="9"/>
      <c r="N21" s="9"/>
      <c r="O21" s="9"/>
      <c r="P21" s="9"/>
      <c r="Q21" s="9"/>
      <c r="R21" s="9"/>
    </row>
    <row r="22" spans="2:18">
      <c r="B22" t="s">
        <v>1291</v>
      </c>
      <c r="C22" t="s">
        <v>1487</v>
      </c>
      <c r="D22" s="450">
        <v>0.21041666666666667</v>
      </c>
      <c r="G22" s="18"/>
      <c r="H22" s="18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2:18">
      <c r="B23" t="s">
        <v>380</v>
      </c>
      <c r="C23" t="s">
        <v>1488</v>
      </c>
      <c r="D23" s="450">
        <v>0.21041666666666667</v>
      </c>
      <c r="G23" s="18"/>
      <c r="H23" s="18"/>
      <c r="I23" s="9"/>
      <c r="J23" s="9"/>
      <c r="K23" s="9"/>
      <c r="L23" s="9"/>
      <c r="M23" s="9"/>
      <c r="N23" s="9"/>
      <c r="O23" s="9"/>
      <c r="P23" s="9"/>
      <c r="Q23" s="9"/>
      <c r="R23" s="9"/>
    </row>
    <row r="24" spans="2:18">
      <c r="B24" t="s">
        <v>21</v>
      </c>
      <c r="C24" t="s">
        <v>1489</v>
      </c>
      <c r="D24" s="450">
        <v>0.21527777777777779</v>
      </c>
      <c r="G24" s="18"/>
      <c r="H24" s="18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2:18">
      <c r="B25" t="s">
        <v>56</v>
      </c>
      <c r="C25" t="s">
        <v>1490</v>
      </c>
      <c r="D25" s="450">
        <v>0.21527777777777779</v>
      </c>
      <c r="G25" s="18"/>
      <c r="H25" s="18"/>
      <c r="I25" s="9"/>
      <c r="J25" s="9"/>
      <c r="K25" s="9"/>
      <c r="L25" s="9"/>
      <c r="M25" s="9"/>
      <c r="N25" s="9"/>
      <c r="O25" s="9"/>
      <c r="P25" s="9"/>
      <c r="Q25" s="9"/>
      <c r="R25" s="9"/>
    </row>
    <row r="26" spans="2:18">
      <c r="B26" t="s">
        <v>23</v>
      </c>
      <c r="C26" t="s">
        <v>1490</v>
      </c>
      <c r="D26" s="450">
        <v>0.21527777777777779</v>
      </c>
    </row>
    <row r="27" spans="2:18">
      <c r="B27" t="s">
        <v>67</v>
      </c>
      <c r="C27" t="s">
        <v>1491</v>
      </c>
      <c r="D27" s="450">
        <v>0.23680555555555557</v>
      </c>
    </row>
    <row r="28" spans="2:18">
      <c r="B28" t="s">
        <v>52</v>
      </c>
      <c r="C28" t="s">
        <v>402</v>
      </c>
      <c r="D28" s="450">
        <v>0.26458333333333334</v>
      </c>
    </row>
    <row r="29" spans="2:18">
      <c r="B29" t="s">
        <v>56</v>
      </c>
      <c r="C29" t="s">
        <v>1492</v>
      </c>
      <c r="D29" s="450">
        <v>0.27291666666666664</v>
      </c>
    </row>
    <row r="30" spans="2:18">
      <c r="B30" t="s">
        <v>55</v>
      </c>
      <c r="C30" t="s">
        <v>1493</v>
      </c>
      <c r="D30" s="450">
        <v>0.27291666666666664</v>
      </c>
    </row>
    <row r="31" spans="2:18">
      <c r="B31" t="s">
        <v>67</v>
      </c>
      <c r="C31" t="s">
        <v>1494</v>
      </c>
      <c r="D31" s="450">
        <v>0.27777777777777779</v>
      </c>
    </row>
    <row r="32" spans="2:18">
      <c r="B32" t="s">
        <v>55</v>
      </c>
      <c r="C32" t="s">
        <v>1495</v>
      </c>
      <c r="D32" s="450">
        <v>0.28125</v>
      </c>
    </row>
    <row r="33" spans="2:4">
      <c r="B33" t="s">
        <v>76</v>
      </c>
      <c r="C33" t="s">
        <v>1496</v>
      </c>
      <c r="D33" s="450">
        <v>0.2902777777777778</v>
      </c>
    </row>
    <row r="34" spans="2:4">
      <c r="B34" t="s">
        <v>21</v>
      </c>
      <c r="C34" t="s">
        <v>1497</v>
      </c>
      <c r="D34" s="450">
        <v>0.2902777777777778</v>
      </c>
    </row>
    <row r="35" spans="2:4">
      <c r="B35" t="s">
        <v>67</v>
      </c>
      <c r="C35" t="s">
        <v>708</v>
      </c>
      <c r="D35" s="450">
        <v>0.2902777777777778</v>
      </c>
    </row>
    <row r="36" spans="2:4">
      <c r="B36" t="s">
        <v>217</v>
      </c>
      <c r="C36" t="s">
        <v>1498</v>
      </c>
      <c r="D36" s="450">
        <v>0.2902777777777778</v>
      </c>
    </row>
    <row r="37" spans="2:4">
      <c r="B37" t="s">
        <v>78</v>
      </c>
      <c r="C37" t="s">
        <v>732</v>
      </c>
      <c r="D37" s="450">
        <v>0.29722222222222222</v>
      </c>
    </row>
    <row r="38" spans="2:4">
      <c r="B38" t="s">
        <v>170</v>
      </c>
      <c r="C38" t="s">
        <v>1499</v>
      </c>
      <c r="D38" s="450">
        <v>0.29722222222222222</v>
      </c>
    </row>
    <row r="39" spans="2:4">
      <c r="B39" t="s">
        <v>19</v>
      </c>
      <c r="C39" t="s">
        <v>1500</v>
      </c>
      <c r="D39" s="450">
        <v>0.3215277777777778</v>
      </c>
    </row>
    <row r="40" spans="2:4">
      <c r="B40" t="s">
        <v>23</v>
      </c>
      <c r="C40" t="s">
        <v>1501</v>
      </c>
      <c r="D40" s="450">
        <v>0.33124999999999999</v>
      </c>
    </row>
    <row r="41" spans="2:4">
      <c r="B41" t="s">
        <v>1503</v>
      </c>
      <c r="C41" t="s">
        <v>1502</v>
      </c>
      <c r="D41" s="450">
        <v>0.33333333333333331</v>
      </c>
    </row>
    <row r="42" spans="2:4">
      <c r="B42" t="s">
        <v>104</v>
      </c>
      <c r="C42" t="s">
        <v>1504</v>
      </c>
      <c r="D42" s="450">
        <v>0.3347222222222222</v>
      </c>
    </row>
    <row r="43" spans="2:4">
      <c r="B43" t="s">
        <v>21</v>
      </c>
      <c r="C43" t="s">
        <v>1505</v>
      </c>
      <c r="D43" s="450">
        <v>0.33749999999999997</v>
      </c>
    </row>
    <row r="44" spans="2:4">
      <c r="B44" t="s">
        <v>175</v>
      </c>
      <c r="C44" t="s">
        <v>1506</v>
      </c>
      <c r="D44" s="450">
        <v>0.36874999999999997</v>
      </c>
    </row>
    <row r="45" spans="2:4">
      <c r="B45" t="s">
        <v>1291</v>
      </c>
      <c r="C45" t="s">
        <v>399</v>
      </c>
      <c r="D45" s="450">
        <v>0.36874999999999997</v>
      </c>
    </row>
    <row r="46" spans="2:4">
      <c r="B46" t="s">
        <v>105</v>
      </c>
      <c r="C46" t="s">
        <v>1507</v>
      </c>
      <c r="D46" s="450">
        <v>0.36944444444444446</v>
      </c>
    </row>
    <row r="47" spans="2:4">
      <c r="B47" t="s">
        <v>30</v>
      </c>
      <c r="C47" t="s">
        <v>1508</v>
      </c>
      <c r="D47" s="450">
        <v>0.37013888888888885</v>
      </c>
    </row>
    <row r="48" spans="2:4">
      <c r="B48" t="s">
        <v>98</v>
      </c>
      <c r="C48" t="s">
        <v>1509</v>
      </c>
      <c r="D48" s="450">
        <v>0.37152777777777773</v>
      </c>
    </row>
    <row r="49" spans="2:4">
      <c r="B49" t="s">
        <v>175</v>
      </c>
      <c r="C49" t="s">
        <v>1251</v>
      </c>
      <c r="D49" s="450">
        <v>0.37361111111111112</v>
      </c>
    </row>
    <row r="50" spans="2:4">
      <c r="B50" t="s">
        <v>52</v>
      </c>
      <c r="C50" t="s">
        <v>1510</v>
      </c>
      <c r="D50" s="450">
        <v>0.38472222222222219</v>
      </c>
    </row>
    <row r="51" spans="2:4">
      <c r="B51" t="s">
        <v>21</v>
      </c>
      <c r="C51" t="s">
        <v>1511</v>
      </c>
      <c r="D51" s="450">
        <v>0.38750000000000001</v>
      </c>
    </row>
    <row r="52" spans="2:4">
      <c r="B52" t="s">
        <v>97</v>
      </c>
      <c r="C52" t="s">
        <v>1512</v>
      </c>
      <c r="D52" s="450">
        <v>0.39999999999999997</v>
      </c>
    </row>
    <row r="53" spans="2:4">
      <c r="B53" t="s">
        <v>23</v>
      </c>
      <c r="C53" t="s">
        <v>1513</v>
      </c>
      <c r="D53" s="450">
        <v>0.45416666666666666</v>
      </c>
    </row>
    <row r="54" spans="2:4">
      <c r="B54" t="s">
        <v>170</v>
      </c>
      <c r="C54" t="s">
        <v>1514</v>
      </c>
      <c r="D54" s="450">
        <v>0.5</v>
      </c>
    </row>
    <row r="55" spans="2:4">
      <c r="B55" t="s">
        <v>256</v>
      </c>
      <c r="C55" t="s">
        <v>1515</v>
      </c>
      <c r="D55" s="450">
        <v>0.52152777777777781</v>
      </c>
    </row>
    <row r="56" spans="2:4">
      <c r="B56" t="s">
        <v>55</v>
      </c>
      <c r="C56" t="s">
        <v>1516</v>
      </c>
      <c r="D56" s="450">
        <v>0.53541666666666665</v>
      </c>
    </row>
    <row r="57" spans="2:4">
      <c r="D57" s="448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4"/>
  <sheetViews>
    <sheetView workbookViewId="0"/>
  </sheetViews>
  <sheetFormatPr defaultColWidth="11.5546875" defaultRowHeight="13.2"/>
  <cols>
    <col min="1" max="4" width="11.5546875" style="461"/>
    <col min="5" max="5" width="13.5546875" style="461" customWidth="1"/>
    <col min="6" max="11" width="11.5546875" style="461"/>
    <col min="12" max="52" width="3.5546875" style="461" hidden="1" customWidth="1"/>
    <col min="53" max="55" width="0" style="461" hidden="1" customWidth="1"/>
    <col min="56" max="260" width="11.5546875" style="461"/>
    <col min="261" max="261" width="13.5546875" style="461" customWidth="1"/>
    <col min="262" max="267" width="11.5546875" style="461"/>
    <col min="268" max="308" width="3.5546875" style="461" customWidth="1"/>
    <col min="309" max="516" width="11.5546875" style="461"/>
    <col min="517" max="517" width="13.5546875" style="461" customWidth="1"/>
    <col min="518" max="523" width="11.5546875" style="461"/>
    <col min="524" max="564" width="3.5546875" style="461" customWidth="1"/>
    <col min="565" max="772" width="11.5546875" style="461"/>
    <col min="773" max="773" width="13.5546875" style="461" customWidth="1"/>
    <col min="774" max="779" width="11.5546875" style="461"/>
    <col min="780" max="820" width="3.5546875" style="461" customWidth="1"/>
    <col min="821" max="1028" width="11.5546875" style="461"/>
    <col min="1029" max="1029" width="13.5546875" style="461" customWidth="1"/>
    <col min="1030" max="1035" width="11.5546875" style="461"/>
    <col min="1036" max="1076" width="3.5546875" style="461" customWidth="1"/>
    <col min="1077" max="1284" width="11.5546875" style="461"/>
    <col min="1285" max="1285" width="13.5546875" style="461" customWidth="1"/>
    <col min="1286" max="1291" width="11.5546875" style="461"/>
    <col min="1292" max="1332" width="3.5546875" style="461" customWidth="1"/>
    <col min="1333" max="1540" width="11.5546875" style="461"/>
    <col min="1541" max="1541" width="13.5546875" style="461" customWidth="1"/>
    <col min="1542" max="1547" width="11.5546875" style="461"/>
    <col min="1548" max="1588" width="3.5546875" style="461" customWidth="1"/>
    <col min="1589" max="1796" width="11.5546875" style="461"/>
    <col min="1797" max="1797" width="13.5546875" style="461" customWidth="1"/>
    <col min="1798" max="1803" width="11.5546875" style="461"/>
    <col min="1804" max="1844" width="3.5546875" style="461" customWidth="1"/>
    <col min="1845" max="2052" width="11.5546875" style="461"/>
    <col min="2053" max="2053" width="13.5546875" style="461" customWidth="1"/>
    <col min="2054" max="2059" width="11.5546875" style="461"/>
    <col min="2060" max="2100" width="3.5546875" style="461" customWidth="1"/>
    <col min="2101" max="2308" width="11.5546875" style="461"/>
    <col min="2309" max="2309" width="13.5546875" style="461" customWidth="1"/>
    <col min="2310" max="2315" width="11.5546875" style="461"/>
    <col min="2316" max="2356" width="3.5546875" style="461" customWidth="1"/>
    <col min="2357" max="2564" width="11.5546875" style="461"/>
    <col min="2565" max="2565" width="13.5546875" style="461" customWidth="1"/>
    <col min="2566" max="2571" width="11.5546875" style="461"/>
    <col min="2572" max="2612" width="3.5546875" style="461" customWidth="1"/>
    <col min="2613" max="2820" width="11.5546875" style="461"/>
    <col min="2821" max="2821" width="13.5546875" style="461" customWidth="1"/>
    <col min="2822" max="2827" width="11.5546875" style="461"/>
    <col min="2828" max="2868" width="3.5546875" style="461" customWidth="1"/>
    <col min="2869" max="3076" width="11.5546875" style="461"/>
    <col min="3077" max="3077" width="13.5546875" style="461" customWidth="1"/>
    <col min="3078" max="3083" width="11.5546875" style="461"/>
    <col min="3084" max="3124" width="3.5546875" style="461" customWidth="1"/>
    <col min="3125" max="3332" width="11.5546875" style="461"/>
    <col min="3333" max="3333" width="13.5546875" style="461" customWidth="1"/>
    <col min="3334" max="3339" width="11.5546875" style="461"/>
    <col min="3340" max="3380" width="3.5546875" style="461" customWidth="1"/>
    <col min="3381" max="3588" width="11.5546875" style="461"/>
    <col min="3589" max="3589" width="13.5546875" style="461" customWidth="1"/>
    <col min="3590" max="3595" width="11.5546875" style="461"/>
    <col min="3596" max="3636" width="3.5546875" style="461" customWidth="1"/>
    <col min="3637" max="3844" width="11.5546875" style="461"/>
    <col min="3845" max="3845" width="13.5546875" style="461" customWidth="1"/>
    <col min="3846" max="3851" width="11.5546875" style="461"/>
    <col min="3852" max="3892" width="3.5546875" style="461" customWidth="1"/>
    <col min="3893" max="4100" width="11.5546875" style="461"/>
    <col min="4101" max="4101" width="13.5546875" style="461" customWidth="1"/>
    <col min="4102" max="4107" width="11.5546875" style="461"/>
    <col min="4108" max="4148" width="3.5546875" style="461" customWidth="1"/>
    <col min="4149" max="4356" width="11.5546875" style="461"/>
    <col min="4357" max="4357" width="13.5546875" style="461" customWidth="1"/>
    <col min="4358" max="4363" width="11.5546875" style="461"/>
    <col min="4364" max="4404" width="3.5546875" style="461" customWidth="1"/>
    <col min="4405" max="4612" width="11.5546875" style="461"/>
    <col min="4613" max="4613" width="13.5546875" style="461" customWidth="1"/>
    <col min="4614" max="4619" width="11.5546875" style="461"/>
    <col min="4620" max="4660" width="3.5546875" style="461" customWidth="1"/>
    <col min="4661" max="4868" width="11.5546875" style="461"/>
    <col min="4869" max="4869" width="13.5546875" style="461" customWidth="1"/>
    <col min="4870" max="4875" width="11.5546875" style="461"/>
    <col min="4876" max="4916" width="3.5546875" style="461" customWidth="1"/>
    <col min="4917" max="5124" width="11.5546875" style="461"/>
    <col min="5125" max="5125" width="13.5546875" style="461" customWidth="1"/>
    <col min="5126" max="5131" width="11.5546875" style="461"/>
    <col min="5132" max="5172" width="3.5546875" style="461" customWidth="1"/>
    <col min="5173" max="5380" width="11.5546875" style="461"/>
    <col min="5381" max="5381" width="13.5546875" style="461" customWidth="1"/>
    <col min="5382" max="5387" width="11.5546875" style="461"/>
    <col min="5388" max="5428" width="3.5546875" style="461" customWidth="1"/>
    <col min="5429" max="5636" width="11.5546875" style="461"/>
    <col min="5637" max="5637" width="13.5546875" style="461" customWidth="1"/>
    <col min="5638" max="5643" width="11.5546875" style="461"/>
    <col min="5644" max="5684" width="3.5546875" style="461" customWidth="1"/>
    <col min="5685" max="5892" width="11.5546875" style="461"/>
    <col min="5893" max="5893" width="13.5546875" style="461" customWidth="1"/>
    <col min="5894" max="5899" width="11.5546875" style="461"/>
    <col min="5900" max="5940" width="3.5546875" style="461" customWidth="1"/>
    <col min="5941" max="6148" width="11.5546875" style="461"/>
    <col min="6149" max="6149" width="13.5546875" style="461" customWidth="1"/>
    <col min="6150" max="6155" width="11.5546875" style="461"/>
    <col min="6156" max="6196" width="3.5546875" style="461" customWidth="1"/>
    <col min="6197" max="6404" width="11.5546875" style="461"/>
    <col min="6405" max="6405" width="13.5546875" style="461" customWidth="1"/>
    <col min="6406" max="6411" width="11.5546875" style="461"/>
    <col min="6412" max="6452" width="3.5546875" style="461" customWidth="1"/>
    <col min="6453" max="6660" width="11.5546875" style="461"/>
    <col min="6661" max="6661" width="13.5546875" style="461" customWidth="1"/>
    <col min="6662" max="6667" width="11.5546875" style="461"/>
    <col min="6668" max="6708" width="3.5546875" style="461" customWidth="1"/>
    <col min="6709" max="6916" width="11.5546875" style="461"/>
    <col min="6917" max="6917" width="13.5546875" style="461" customWidth="1"/>
    <col min="6918" max="6923" width="11.5546875" style="461"/>
    <col min="6924" max="6964" width="3.5546875" style="461" customWidth="1"/>
    <col min="6965" max="7172" width="11.5546875" style="461"/>
    <col min="7173" max="7173" width="13.5546875" style="461" customWidth="1"/>
    <col min="7174" max="7179" width="11.5546875" style="461"/>
    <col min="7180" max="7220" width="3.5546875" style="461" customWidth="1"/>
    <col min="7221" max="7428" width="11.5546875" style="461"/>
    <col min="7429" max="7429" width="13.5546875" style="461" customWidth="1"/>
    <col min="7430" max="7435" width="11.5546875" style="461"/>
    <col min="7436" max="7476" width="3.5546875" style="461" customWidth="1"/>
    <col min="7477" max="7684" width="11.5546875" style="461"/>
    <col min="7685" max="7685" width="13.5546875" style="461" customWidth="1"/>
    <col min="7686" max="7691" width="11.5546875" style="461"/>
    <col min="7692" max="7732" width="3.5546875" style="461" customWidth="1"/>
    <col min="7733" max="7940" width="11.5546875" style="461"/>
    <col min="7941" max="7941" width="13.5546875" style="461" customWidth="1"/>
    <col min="7942" max="7947" width="11.5546875" style="461"/>
    <col min="7948" max="7988" width="3.5546875" style="461" customWidth="1"/>
    <col min="7989" max="8196" width="11.5546875" style="461"/>
    <col min="8197" max="8197" width="13.5546875" style="461" customWidth="1"/>
    <col min="8198" max="8203" width="11.5546875" style="461"/>
    <col min="8204" max="8244" width="3.5546875" style="461" customWidth="1"/>
    <col min="8245" max="8452" width="11.5546875" style="461"/>
    <col min="8453" max="8453" width="13.5546875" style="461" customWidth="1"/>
    <col min="8454" max="8459" width="11.5546875" style="461"/>
    <col min="8460" max="8500" width="3.5546875" style="461" customWidth="1"/>
    <col min="8501" max="8708" width="11.5546875" style="461"/>
    <col min="8709" max="8709" width="13.5546875" style="461" customWidth="1"/>
    <col min="8710" max="8715" width="11.5546875" style="461"/>
    <col min="8716" max="8756" width="3.5546875" style="461" customWidth="1"/>
    <col min="8757" max="8964" width="11.5546875" style="461"/>
    <col min="8965" max="8965" width="13.5546875" style="461" customWidth="1"/>
    <col min="8966" max="8971" width="11.5546875" style="461"/>
    <col min="8972" max="9012" width="3.5546875" style="461" customWidth="1"/>
    <col min="9013" max="9220" width="11.5546875" style="461"/>
    <col min="9221" max="9221" width="13.5546875" style="461" customWidth="1"/>
    <col min="9222" max="9227" width="11.5546875" style="461"/>
    <col min="9228" max="9268" width="3.5546875" style="461" customWidth="1"/>
    <col min="9269" max="9476" width="11.5546875" style="461"/>
    <col min="9477" max="9477" width="13.5546875" style="461" customWidth="1"/>
    <col min="9478" max="9483" width="11.5546875" style="461"/>
    <col min="9484" max="9524" width="3.5546875" style="461" customWidth="1"/>
    <col min="9525" max="9732" width="11.5546875" style="461"/>
    <col min="9733" max="9733" width="13.5546875" style="461" customWidth="1"/>
    <col min="9734" max="9739" width="11.5546875" style="461"/>
    <col min="9740" max="9780" width="3.5546875" style="461" customWidth="1"/>
    <col min="9781" max="9988" width="11.5546875" style="461"/>
    <col min="9989" max="9989" width="13.5546875" style="461" customWidth="1"/>
    <col min="9990" max="9995" width="11.5546875" style="461"/>
    <col min="9996" max="10036" width="3.5546875" style="461" customWidth="1"/>
    <col min="10037" max="10244" width="11.5546875" style="461"/>
    <col min="10245" max="10245" width="13.5546875" style="461" customWidth="1"/>
    <col min="10246" max="10251" width="11.5546875" style="461"/>
    <col min="10252" max="10292" width="3.5546875" style="461" customWidth="1"/>
    <col min="10293" max="10500" width="11.5546875" style="461"/>
    <col min="10501" max="10501" width="13.5546875" style="461" customWidth="1"/>
    <col min="10502" max="10507" width="11.5546875" style="461"/>
    <col min="10508" max="10548" width="3.5546875" style="461" customWidth="1"/>
    <col min="10549" max="10756" width="11.5546875" style="461"/>
    <col min="10757" max="10757" width="13.5546875" style="461" customWidth="1"/>
    <col min="10758" max="10763" width="11.5546875" style="461"/>
    <col min="10764" max="10804" width="3.5546875" style="461" customWidth="1"/>
    <col min="10805" max="11012" width="11.5546875" style="461"/>
    <col min="11013" max="11013" width="13.5546875" style="461" customWidth="1"/>
    <col min="11014" max="11019" width="11.5546875" style="461"/>
    <col min="11020" max="11060" width="3.5546875" style="461" customWidth="1"/>
    <col min="11061" max="11268" width="11.5546875" style="461"/>
    <col min="11269" max="11269" width="13.5546875" style="461" customWidth="1"/>
    <col min="11270" max="11275" width="11.5546875" style="461"/>
    <col min="11276" max="11316" width="3.5546875" style="461" customWidth="1"/>
    <col min="11317" max="11524" width="11.5546875" style="461"/>
    <col min="11525" max="11525" width="13.5546875" style="461" customWidth="1"/>
    <col min="11526" max="11531" width="11.5546875" style="461"/>
    <col min="11532" max="11572" width="3.5546875" style="461" customWidth="1"/>
    <col min="11573" max="11780" width="11.5546875" style="461"/>
    <col min="11781" max="11781" width="13.5546875" style="461" customWidth="1"/>
    <col min="11782" max="11787" width="11.5546875" style="461"/>
    <col min="11788" max="11828" width="3.5546875" style="461" customWidth="1"/>
    <col min="11829" max="12036" width="11.5546875" style="461"/>
    <col min="12037" max="12037" width="13.5546875" style="461" customWidth="1"/>
    <col min="12038" max="12043" width="11.5546875" style="461"/>
    <col min="12044" max="12084" width="3.5546875" style="461" customWidth="1"/>
    <col min="12085" max="12292" width="11.5546875" style="461"/>
    <col min="12293" max="12293" width="13.5546875" style="461" customWidth="1"/>
    <col min="12294" max="12299" width="11.5546875" style="461"/>
    <col min="12300" max="12340" width="3.5546875" style="461" customWidth="1"/>
    <col min="12341" max="12548" width="11.5546875" style="461"/>
    <col min="12549" max="12549" width="13.5546875" style="461" customWidth="1"/>
    <col min="12550" max="12555" width="11.5546875" style="461"/>
    <col min="12556" max="12596" width="3.5546875" style="461" customWidth="1"/>
    <col min="12597" max="12804" width="11.5546875" style="461"/>
    <col min="12805" max="12805" width="13.5546875" style="461" customWidth="1"/>
    <col min="12806" max="12811" width="11.5546875" style="461"/>
    <col min="12812" max="12852" width="3.5546875" style="461" customWidth="1"/>
    <col min="12853" max="13060" width="11.5546875" style="461"/>
    <col min="13061" max="13061" width="13.5546875" style="461" customWidth="1"/>
    <col min="13062" max="13067" width="11.5546875" style="461"/>
    <col min="13068" max="13108" width="3.5546875" style="461" customWidth="1"/>
    <col min="13109" max="13316" width="11.5546875" style="461"/>
    <col min="13317" max="13317" width="13.5546875" style="461" customWidth="1"/>
    <col min="13318" max="13323" width="11.5546875" style="461"/>
    <col min="13324" max="13364" width="3.5546875" style="461" customWidth="1"/>
    <col min="13365" max="13572" width="11.5546875" style="461"/>
    <col min="13573" max="13573" width="13.5546875" style="461" customWidth="1"/>
    <col min="13574" max="13579" width="11.5546875" style="461"/>
    <col min="13580" max="13620" width="3.5546875" style="461" customWidth="1"/>
    <col min="13621" max="13828" width="11.5546875" style="461"/>
    <col min="13829" max="13829" width="13.5546875" style="461" customWidth="1"/>
    <col min="13830" max="13835" width="11.5546875" style="461"/>
    <col min="13836" max="13876" width="3.5546875" style="461" customWidth="1"/>
    <col min="13877" max="14084" width="11.5546875" style="461"/>
    <col min="14085" max="14085" width="13.5546875" style="461" customWidth="1"/>
    <col min="14086" max="14091" width="11.5546875" style="461"/>
    <col min="14092" max="14132" width="3.5546875" style="461" customWidth="1"/>
    <col min="14133" max="14340" width="11.5546875" style="461"/>
    <col min="14341" max="14341" width="13.5546875" style="461" customWidth="1"/>
    <col min="14342" max="14347" width="11.5546875" style="461"/>
    <col min="14348" max="14388" width="3.5546875" style="461" customWidth="1"/>
    <col min="14389" max="14596" width="11.5546875" style="461"/>
    <col min="14597" max="14597" width="13.5546875" style="461" customWidth="1"/>
    <col min="14598" max="14603" width="11.5546875" style="461"/>
    <col min="14604" max="14644" width="3.5546875" style="461" customWidth="1"/>
    <col min="14645" max="14852" width="11.5546875" style="461"/>
    <col min="14853" max="14853" width="13.5546875" style="461" customWidth="1"/>
    <col min="14854" max="14859" width="11.5546875" style="461"/>
    <col min="14860" max="14900" width="3.5546875" style="461" customWidth="1"/>
    <col min="14901" max="15108" width="11.5546875" style="461"/>
    <col min="15109" max="15109" width="13.5546875" style="461" customWidth="1"/>
    <col min="15110" max="15115" width="11.5546875" style="461"/>
    <col min="15116" max="15156" width="3.5546875" style="461" customWidth="1"/>
    <col min="15157" max="15364" width="11.5546875" style="461"/>
    <col min="15365" max="15365" width="13.5546875" style="461" customWidth="1"/>
    <col min="15366" max="15371" width="11.5546875" style="461"/>
    <col min="15372" max="15412" width="3.5546875" style="461" customWidth="1"/>
    <col min="15413" max="15620" width="11.5546875" style="461"/>
    <col min="15621" max="15621" width="13.5546875" style="461" customWidth="1"/>
    <col min="15622" max="15627" width="11.5546875" style="461"/>
    <col min="15628" max="15668" width="3.5546875" style="461" customWidth="1"/>
    <col min="15669" max="15876" width="11.5546875" style="461"/>
    <col min="15877" max="15877" width="13.5546875" style="461" customWidth="1"/>
    <col min="15878" max="15883" width="11.5546875" style="461"/>
    <col min="15884" max="15924" width="3.5546875" style="461" customWidth="1"/>
    <col min="15925" max="16132" width="11.5546875" style="461"/>
    <col min="16133" max="16133" width="13.5546875" style="461" customWidth="1"/>
    <col min="16134" max="16139" width="11.5546875" style="461"/>
    <col min="16140" max="16180" width="3.5546875" style="461" customWidth="1"/>
    <col min="16181" max="16384" width="11.5546875" style="461"/>
  </cols>
  <sheetData>
    <row r="1" spans="1:68">
      <c r="A1" s="458" t="s">
        <v>161</v>
      </c>
      <c r="B1" s="458" t="s">
        <v>1540</v>
      </c>
      <c r="C1" s="458" t="s">
        <v>192</v>
      </c>
      <c r="D1" s="458" t="s">
        <v>191</v>
      </c>
      <c r="E1" s="458" t="s">
        <v>1541</v>
      </c>
      <c r="F1" s="458" t="s">
        <v>1542</v>
      </c>
      <c r="G1" s="458" t="s">
        <v>1543</v>
      </c>
      <c r="H1" s="458" t="s">
        <v>1157</v>
      </c>
      <c r="I1" s="246" t="s">
        <v>1614</v>
      </c>
      <c r="J1" s="458" t="s">
        <v>1544</v>
      </c>
      <c r="K1" s="459" t="s">
        <v>1545</v>
      </c>
      <c r="L1" s="458">
        <v>31</v>
      </c>
      <c r="M1" s="458">
        <v>32</v>
      </c>
      <c r="N1" s="458">
        <v>33</v>
      </c>
      <c r="O1" s="458">
        <v>34</v>
      </c>
      <c r="P1" s="458">
        <v>35</v>
      </c>
      <c r="Q1" s="458">
        <v>41</v>
      </c>
      <c r="R1" s="458">
        <v>42</v>
      </c>
      <c r="S1" s="458">
        <v>43</v>
      </c>
      <c r="T1" s="458">
        <v>44</v>
      </c>
      <c r="U1" s="458">
        <v>45</v>
      </c>
      <c r="V1" s="458">
        <v>46</v>
      </c>
      <c r="W1" s="458">
        <v>47</v>
      </c>
      <c r="X1" s="458">
        <v>48</v>
      </c>
      <c r="Y1" s="458">
        <v>49</v>
      </c>
      <c r="Z1" s="458">
        <v>51</v>
      </c>
      <c r="AA1" s="458">
        <v>52</v>
      </c>
      <c r="AB1" s="458">
        <v>53</v>
      </c>
      <c r="AC1" s="458">
        <v>54</v>
      </c>
      <c r="AD1" s="458">
        <v>55</v>
      </c>
      <c r="AE1" s="458">
        <v>56</v>
      </c>
      <c r="AF1" s="458">
        <v>57</v>
      </c>
      <c r="AG1" s="458">
        <v>58</v>
      </c>
      <c r="AH1" s="458">
        <v>59</v>
      </c>
      <c r="AI1" s="458">
        <v>61</v>
      </c>
      <c r="AJ1" s="458">
        <v>62</v>
      </c>
      <c r="AK1" s="458">
        <v>63</v>
      </c>
      <c r="AL1" s="458">
        <v>64</v>
      </c>
      <c r="AM1" s="458">
        <v>65</v>
      </c>
      <c r="AN1" s="458">
        <v>66</v>
      </c>
      <c r="AO1" s="458">
        <v>67</v>
      </c>
      <c r="AP1" s="458">
        <v>71</v>
      </c>
      <c r="AQ1" s="458">
        <v>72</v>
      </c>
      <c r="AR1" s="458">
        <v>73</v>
      </c>
      <c r="AS1" s="458">
        <v>74</v>
      </c>
      <c r="AT1" s="458">
        <v>81</v>
      </c>
      <c r="AU1" s="458">
        <v>82</v>
      </c>
      <c r="AV1" s="458">
        <v>83</v>
      </c>
      <c r="AW1" s="458">
        <v>84</v>
      </c>
      <c r="AX1" s="458">
        <v>91</v>
      </c>
      <c r="AY1" s="458">
        <v>92</v>
      </c>
      <c r="AZ1" s="458">
        <v>93</v>
      </c>
      <c r="BA1" s="458" t="s">
        <v>1546</v>
      </c>
      <c r="BB1" s="458" t="s">
        <v>1547</v>
      </c>
      <c r="BC1" s="460" t="s">
        <v>1548</v>
      </c>
      <c r="BE1" s="18" t="s">
        <v>79</v>
      </c>
      <c r="BF1" s="18" t="s">
        <v>80</v>
      </c>
      <c r="BG1" s="9" t="s">
        <v>108</v>
      </c>
      <c r="BH1" s="9" t="s">
        <v>109</v>
      </c>
      <c r="BI1" s="9" t="s">
        <v>83</v>
      </c>
      <c r="BJ1" s="9" t="s">
        <v>81</v>
      </c>
      <c r="BK1" s="9" t="s">
        <v>48</v>
      </c>
      <c r="BL1" s="9" t="s">
        <v>49</v>
      </c>
      <c r="BM1" s="9" t="s">
        <v>45</v>
      </c>
      <c r="BN1" s="9" t="s">
        <v>46</v>
      </c>
      <c r="BO1" s="9" t="s">
        <v>35</v>
      </c>
      <c r="BP1" s="9" t="s">
        <v>47</v>
      </c>
    </row>
    <row r="2" spans="1:68">
      <c r="A2" s="246">
        <v>1</v>
      </c>
      <c r="B2" s="220">
        <v>134</v>
      </c>
      <c r="C2" s="246" t="s">
        <v>170</v>
      </c>
      <c r="D2" s="246" t="s">
        <v>188</v>
      </c>
      <c r="E2" s="168">
        <v>1982</v>
      </c>
      <c r="F2" s="246"/>
      <c r="G2" s="246"/>
      <c r="H2" s="246"/>
      <c r="I2" s="471">
        <f>J2-TIME(8,10,0)</f>
        <v>0.41413194444444451</v>
      </c>
      <c r="J2" s="466">
        <v>0.75440972222222225</v>
      </c>
      <c r="K2" s="246">
        <f>'Korno M'!BA2-'Korno M'!BB2</f>
        <v>1790</v>
      </c>
      <c r="L2" s="246"/>
      <c r="M2" s="246"/>
      <c r="N2" s="246">
        <v>1</v>
      </c>
      <c r="O2" s="246">
        <v>1</v>
      </c>
      <c r="P2" s="246"/>
      <c r="Q2" s="246"/>
      <c r="R2" s="246">
        <v>1</v>
      </c>
      <c r="S2" s="246">
        <v>1</v>
      </c>
      <c r="T2" s="246"/>
      <c r="U2" s="246"/>
      <c r="V2" s="246"/>
      <c r="W2" s="246"/>
      <c r="X2" s="246">
        <v>1</v>
      </c>
      <c r="Y2" s="246">
        <v>1</v>
      </c>
      <c r="Z2" s="246">
        <v>1</v>
      </c>
      <c r="AA2" s="246"/>
      <c r="AB2" s="246">
        <v>1</v>
      </c>
      <c r="AC2" s="246">
        <v>1</v>
      </c>
      <c r="AD2" s="246">
        <v>1</v>
      </c>
      <c r="AE2" s="246">
        <v>1</v>
      </c>
      <c r="AF2" s="246">
        <v>1</v>
      </c>
      <c r="AG2" s="246">
        <v>1</v>
      </c>
      <c r="AH2" s="246">
        <v>1</v>
      </c>
      <c r="AI2" s="246">
        <v>1</v>
      </c>
      <c r="AJ2" s="246">
        <v>1</v>
      </c>
      <c r="AK2" s="246">
        <v>1</v>
      </c>
      <c r="AL2" s="246"/>
      <c r="AM2" s="246">
        <v>1</v>
      </c>
      <c r="AN2" s="246">
        <v>1</v>
      </c>
      <c r="AO2" s="246"/>
      <c r="AP2" s="246">
        <v>1</v>
      </c>
      <c r="AQ2" s="246">
        <v>1</v>
      </c>
      <c r="AR2" s="246">
        <v>1</v>
      </c>
      <c r="AS2" s="246">
        <v>1</v>
      </c>
      <c r="AT2" s="246">
        <v>1</v>
      </c>
      <c r="AU2" s="246">
        <v>1</v>
      </c>
      <c r="AV2" s="246">
        <v>1</v>
      </c>
      <c r="AW2" s="246">
        <v>1</v>
      </c>
      <c r="AX2" s="246">
        <v>1</v>
      </c>
      <c r="AY2" s="246">
        <v>1</v>
      </c>
      <c r="AZ2" s="246">
        <v>1</v>
      </c>
      <c r="BA2" s="246">
        <f>30*(SUM('Korno M'!L2:P2))+40*SUM('Korno M'!Q2:Y2)+50*SUM('Korno M'!Z2:AH2)+60*SUM('Korno M'!AI2:AO2)+70*SUM('Korno M'!AP2:AS2)+80*SUM('Korno M'!AT2:AW2)+90*SUM('Korno M'!AX2:AZ2)</f>
        <v>1790</v>
      </c>
      <c r="BB2" s="246"/>
      <c r="BC2" s="465">
        <v>0.75694444444444442</v>
      </c>
      <c r="BE2" s="18">
        <f>VLOOKUP(BF2,id!$A:$C,3,0)</f>
        <v>59</v>
      </c>
      <c r="BF2" s="18" t="str">
        <f>BG2&amp;BH2&amp;BJ2</f>
        <v>ŚmiejaDaniel1982</v>
      </c>
      <c r="BG2" s="9" t="str">
        <f>D2</f>
        <v>Śmieja</v>
      </c>
      <c r="BH2" s="9" t="str">
        <f>C2</f>
        <v>Daniel</v>
      </c>
      <c r="BI2" s="9">
        <f>H2</f>
        <v>0</v>
      </c>
      <c r="BJ2" s="9">
        <f>E2</f>
        <v>1982</v>
      </c>
      <c r="BK2" s="9"/>
      <c r="BL2" s="9">
        <v>100</v>
      </c>
      <c r="BM2" s="9"/>
      <c r="BN2" s="9"/>
      <c r="BO2" s="9"/>
      <c r="BP2" s="9"/>
    </row>
    <row r="3" spans="1:68" ht="13.8">
      <c r="A3" s="458">
        <v>1</v>
      </c>
      <c r="B3" s="458">
        <v>1</v>
      </c>
      <c r="C3" s="462" t="s">
        <v>41</v>
      </c>
      <c r="D3" s="458" t="s">
        <v>1549</v>
      </c>
      <c r="E3" s="170">
        <v>1975</v>
      </c>
      <c r="F3" s="458" t="s">
        <v>1550</v>
      </c>
      <c r="G3" s="458"/>
      <c r="H3" s="458" t="s">
        <v>1551</v>
      </c>
      <c r="I3" s="471">
        <f>J3-TIME(8,10,0)</f>
        <v>0.41269675925925925</v>
      </c>
      <c r="J3" s="463">
        <v>0.75297453703703698</v>
      </c>
      <c r="K3" s="458">
        <f>'Korno K'!BA3-'Korno K'!BB3</f>
        <v>1190</v>
      </c>
      <c r="L3" s="458">
        <v>1</v>
      </c>
      <c r="M3" s="458"/>
      <c r="N3" s="458">
        <v>1</v>
      </c>
      <c r="O3" s="458"/>
      <c r="P3" s="458">
        <v>1</v>
      </c>
      <c r="Q3" s="458"/>
      <c r="R3" s="458"/>
      <c r="S3" s="458"/>
      <c r="T3" s="458">
        <v>1</v>
      </c>
      <c r="U3" s="458"/>
      <c r="V3" s="458"/>
      <c r="W3" s="458"/>
      <c r="X3" s="458"/>
      <c r="Y3" s="458"/>
      <c r="Z3" s="458"/>
      <c r="AA3" s="458"/>
      <c r="AB3" s="458"/>
      <c r="AC3" s="458">
        <v>1</v>
      </c>
      <c r="AD3" s="458">
        <v>1</v>
      </c>
      <c r="AE3" s="458">
        <v>1</v>
      </c>
      <c r="AF3" s="458">
        <v>1</v>
      </c>
      <c r="AG3" s="458">
        <v>1</v>
      </c>
      <c r="AH3" s="458"/>
      <c r="AI3" s="458"/>
      <c r="AJ3" s="458">
        <v>1</v>
      </c>
      <c r="AK3" s="458"/>
      <c r="AL3" s="458"/>
      <c r="AM3" s="458">
        <v>1</v>
      </c>
      <c r="AN3" s="458"/>
      <c r="AO3" s="458"/>
      <c r="AP3" s="458">
        <v>1</v>
      </c>
      <c r="AQ3" s="458">
        <v>1</v>
      </c>
      <c r="AR3" s="458">
        <v>1</v>
      </c>
      <c r="AS3" s="458">
        <v>1</v>
      </c>
      <c r="AT3" s="458">
        <v>1</v>
      </c>
      <c r="AU3" s="458">
        <v>1</v>
      </c>
      <c r="AV3" s="458">
        <v>1</v>
      </c>
      <c r="AW3" s="458">
        <v>1</v>
      </c>
      <c r="AX3" s="458"/>
      <c r="AY3" s="458"/>
      <c r="AZ3" s="458">
        <v>1</v>
      </c>
      <c r="BA3" s="458">
        <f>30*(SUM('Korno K'!L3:P3))+40*SUM('Korno K'!Q3:Y3)+50*SUM('Korno K'!Z3:AH3)+60*SUM('Korno K'!AI3:AO3)+70*SUM('Korno K'!AP3:AS3)+80*SUM('Korno K'!AT3:AW3)+90*SUM('Korno K'!AX3:AZ3)</f>
        <v>1190</v>
      </c>
      <c r="BB3" s="458"/>
      <c r="BC3" s="460">
        <v>0.75694444444444442</v>
      </c>
      <c r="BE3" s="18">
        <f>VLOOKUP(BF3,id!$A:$C,3,0)</f>
        <v>529</v>
      </c>
      <c r="BF3" s="18" t="str">
        <f>BG3&amp;BH3&amp;BJ3</f>
        <v>StachuraMagdalena1975</v>
      </c>
      <c r="BG3" s="9" t="str">
        <f>D3</f>
        <v>Stachura</v>
      </c>
      <c r="BH3" s="9" t="str">
        <f>C3</f>
        <v>Magdalena</v>
      </c>
      <c r="BI3" s="9" t="str">
        <f>H3</f>
        <v>Wodzionka</v>
      </c>
      <c r="BJ3" s="9">
        <f>E3</f>
        <v>1975</v>
      </c>
      <c r="BK3" s="9">
        <v>100</v>
      </c>
      <c r="BL3" s="9">
        <f>BL2*IF(BO3&lt;1,BO3,IF(BP3&lt;1,BP3,IF(BN3&lt;1,BN3,IF(BM3&lt;1,BM3,1))))</f>
        <v>66.480446927374302</v>
      </c>
      <c r="BM3" s="9">
        <f>I2/I3</f>
        <v>1.0034775780351686</v>
      </c>
      <c r="BN3" s="9">
        <v>0</v>
      </c>
      <c r="BO3" s="9">
        <f>K3/K2</f>
        <v>0.66480446927374304</v>
      </c>
      <c r="BP3" s="9">
        <v>0</v>
      </c>
    </row>
    <row r="4" spans="1:68" ht="13.8">
      <c r="A4" s="458">
        <v>2</v>
      </c>
      <c r="B4" s="458">
        <v>47</v>
      </c>
      <c r="C4" s="462" t="s">
        <v>1314</v>
      </c>
      <c r="D4" s="458" t="s">
        <v>1315</v>
      </c>
      <c r="E4" s="168">
        <v>1982</v>
      </c>
      <c r="F4" s="458" t="s">
        <v>244</v>
      </c>
      <c r="G4" s="458" t="s">
        <v>1552</v>
      </c>
      <c r="H4" s="458" t="s">
        <v>1313</v>
      </c>
      <c r="I4" s="471">
        <f t="shared" ref="I4:I14" si="0">J4-TIME(8,10,0)</f>
        <v>0.41581018518518525</v>
      </c>
      <c r="J4" s="463">
        <v>0.75608796296296299</v>
      </c>
      <c r="K4" s="458">
        <f>'Korno K'!BA4-'Korno K'!BB4</f>
        <v>1170</v>
      </c>
      <c r="L4" s="458"/>
      <c r="M4" s="458">
        <v>1</v>
      </c>
      <c r="N4" s="458"/>
      <c r="O4" s="458"/>
      <c r="P4" s="458"/>
      <c r="Q4" s="458">
        <v>1</v>
      </c>
      <c r="R4" s="458"/>
      <c r="S4" s="458"/>
      <c r="T4" s="458"/>
      <c r="U4" s="458"/>
      <c r="V4" s="458"/>
      <c r="W4" s="458">
        <v>1</v>
      </c>
      <c r="X4" s="458"/>
      <c r="Y4" s="458"/>
      <c r="Z4" s="458"/>
      <c r="AA4" s="458"/>
      <c r="AB4" s="458"/>
      <c r="AC4" s="458">
        <v>1</v>
      </c>
      <c r="AD4" s="458">
        <v>1</v>
      </c>
      <c r="AE4" s="458">
        <v>1</v>
      </c>
      <c r="AF4" s="458">
        <v>1</v>
      </c>
      <c r="AG4" s="458">
        <v>1</v>
      </c>
      <c r="AH4" s="458"/>
      <c r="AI4" s="458"/>
      <c r="AJ4" s="458">
        <v>1</v>
      </c>
      <c r="AK4" s="458"/>
      <c r="AL4" s="458"/>
      <c r="AM4" s="458">
        <v>1</v>
      </c>
      <c r="AN4" s="458"/>
      <c r="AO4" s="458"/>
      <c r="AP4" s="458">
        <v>1</v>
      </c>
      <c r="AQ4" s="458">
        <v>1</v>
      </c>
      <c r="AR4" s="458">
        <v>1</v>
      </c>
      <c r="AS4" s="458">
        <v>1</v>
      </c>
      <c r="AT4" s="458">
        <v>1</v>
      </c>
      <c r="AU4" s="458">
        <v>1</v>
      </c>
      <c r="AV4" s="458">
        <v>1</v>
      </c>
      <c r="AW4" s="458">
        <v>1</v>
      </c>
      <c r="AX4" s="458"/>
      <c r="AY4" s="458"/>
      <c r="AZ4" s="458">
        <v>1</v>
      </c>
      <c r="BA4" s="458">
        <f>30*(SUM('Korno K'!L4:P4))+40*SUM('Korno K'!Q4:Y4)+50*SUM('Korno K'!Z4:AH4)+60*SUM('Korno K'!AI4:AO4)+70*SUM('Korno K'!AP4:AS4)+80*SUM('Korno K'!AT4:AW4)+90*SUM('Korno K'!AX4:AZ4)</f>
        <v>1170</v>
      </c>
      <c r="BB4" s="458"/>
      <c r="BC4" s="460">
        <v>0.75694444444444442</v>
      </c>
      <c r="BE4" s="18">
        <f>VLOOKUP(BF4,id!$A:$C,3,0)</f>
        <v>460</v>
      </c>
      <c r="BF4" s="18" t="str">
        <f t="shared" ref="BF4:BF7" si="1">BG4&amp;BH4&amp;BJ4</f>
        <v>CzarnyBasia1982</v>
      </c>
      <c r="BG4" s="9" t="str">
        <f t="shared" ref="BG4:BG7" si="2">D4</f>
        <v>Czarny</v>
      </c>
      <c r="BH4" s="9" t="str">
        <f t="shared" ref="BH4:BH7" si="3">C4</f>
        <v>Basia</v>
      </c>
      <c r="BI4" s="9" t="str">
        <f t="shared" ref="BI4:BI7" si="4">H4</f>
        <v>Szkoła Fechtunku ARAMIS</v>
      </c>
      <c r="BJ4" s="9">
        <f t="shared" ref="BJ4:BJ7" si="5">E4</f>
        <v>1982</v>
      </c>
      <c r="BK4" s="9">
        <f t="shared" ref="BK4:BK7" si="6">BK3*IF(BO4&lt;1,BO4,IF(BP4&lt;1,BP4,IF(BN4&lt;1,BN4,IF(BM4&lt;1,BM4,1))))</f>
        <v>98.319327731092429</v>
      </c>
      <c r="BL4" s="9">
        <f t="shared" ref="BL4:BL14" si="7">BL3*IF(BO4&lt;1,BO4,IF(BP4&lt;1,BP4,IF(BN4&lt;1,BN4,IF(BM4&lt;1,BM4,1))))</f>
        <v>65.363128491620103</v>
      </c>
      <c r="BM4" s="9">
        <f>I3/I4</f>
        <v>0.9925123865723986</v>
      </c>
      <c r="BN4" s="9">
        <v>1</v>
      </c>
      <c r="BO4" s="9">
        <f>K4/K3</f>
        <v>0.98319327731092432</v>
      </c>
      <c r="BP4" s="9">
        <v>1</v>
      </c>
    </row>
    <row r="5" spans="1:68" ht="13.8">
      <c r="A5" s="458">
        <v>3</v>
      </c>
      <c r="B5" s="458">
        <v>102</v>
      </c>
      <c r="C5" s="462" t="s">
        <v>41</v>
      </c>
      <c r="D5" s="458" t="s">
        <v>1107</v>
      </c>
      <c r="E5" s="168">
        <v>1984</v>
      </c>
      <c r="F5" s="458" t="s">
        <v>244</v>
      </c>
      <c r="G5" s="458"/>
      <c r="H5" s="458" t="s">
        <v>1106</v>
      </c>
      <c r="I5" s="471">
        <f t="shared" si="0"/>
        <v>0.40914351851851855</v>
      </c>
      <c r="J5" s="463">
        <v>0.74942129629629628</v>
      </c>
      <c r="K5" s="458">
        <f>'Korno K'!BA5-'Korno K'!BB5</f>
        <v>1110</v>
      </c>
      <c r="L5" s="458"/>
      <c r="M5" s="458"/>
      <c r="N5" s="458"/>
      <c r="O5" s="458">
        <v>1</v>
      </c>
      <c r="P5" s="458"/>
      <c r="Q5" s="458"/>
      <c r="R5" s="458">
        <v>1</v>
      </c>
      <c r="S5" s="458"/>
      <c r="T5" s="458">
        <v>1</v>
      </c>
      <c r="U5" s="458"/>
      <c r="V5" s="458">
        <v>1</v>
      </c>
      <c r="W5" s="458">
        <v>1</v>
      </c>
      <c r="X5" s="458">
        <v>1</v>
      </c>
      <c r="Y5" s="458"/>
      <c r="Z5" s="458"/>
      <c r="AA5" s="458">
        <v>1</v>
      </c>
      <c r="AB5" s="458"/>
      <c r="AC5" s="458">
        <v>1</v>
      </c>
      <c r="AD5" s="458">
        <v>1</v>
      </c>
      <c r="AE5" s="458"/>
      <c r="AF5" s="458">
        <v>1</v>
      </c>
      <c r="AG5" s="458"/>
      <c r="AH5" s="458"/>
      <c r="AI5" s="458">
        <v>1</v>
      </c>
      <c r="AJ5" s="458"/>
      <c r="AK5" s="458"/>
      <c r="AL5" s="458">
        <v>1</v>
      </c>
      <c r="AM5" s="458">
        <v>1</v>
      </c>
      <c r="AN5" s="458">
        <v>1</v>
      </c>
      <c r="AO5" s="458">
        <v>1</v>
      </c>
      <c r="AP5" s="458">
        <v>1</v>
      </c>
      <c r="AQ5" s="458"/>
      <c r="AR5" s="458">
        <v>1</v>
      </c>
      <c r="AS5" s="458"/>
      <c r="AT5" s="458">
        <v>1</v>
      </c>
      <c r="AU5" s="458"/>
      <c r="AV5" s="458">
        <v>1</v>
      </c>
      <c r="AW5" s="458">
        <v>1</v>
      </c>
      <c r="AX5" s="458"/>
      <c r="AY5" s="458"/>
      <c r="AZ5" s="458"/>
      <c r="BA5" s="458">
        <f>30*(SUM('Korno K'!L5:P5))+40*SUM('Korno K'!Q5:Y5)+50*SUM('Korno K'!Z5:AH5)+60*SUM('Korno K'!AI5:AO5)+70*SUM('Korno K'!AP5:AS5)+80*SUM('Korno K'!AT5:AW5)+90*SUM('Korno K'!AX5:AZ5)</f>
        <v>1110</v>
      </c>
      <c r="BB5" s="458"/>
      <c r="BC5" s="460">
        <v>0.75694444444444442</v>
      </c>
      <c r="BE5" s="18">
        <f>VLOOKUP(BF5,id!$A:$C,3,0)</f>
        <v>410</v>
      </c>
      <c r="BF5" s="18" t="str">
        <f t="shared" si="1"/>
        <v>DudekMagdalena1984</v>
      </c>
      <c r="BG5" s="9" t="str">
        <f t="shared" si="2"/>
        <v>Dudek</v>
      </c>
      <c r="BH5" s="9" t="str">
        <f t="shared" si="3"/>
        <v>Magdalena</v>
      </c>
      <c r="BI5" s="9" t="str">
        <f t="shared" si="4"/>
        <v>Motorola Bike Team</v>
      </c>
      <c r="BJ5" s="9">
        <f t="shared" si="5"/>
        <v>1984</v>
      </c>
      <c r="BK5" s="9">
        <f t="shared" si="6"/>
        <v>93.277310924369729</v>
      </c>
      <c r="BL5" s="9">
        <f t="shared" si="7"/>
        <v>62.011173184357531</v>
      </c>
      <c r="BM5" s="9">
        <f t="shared" ref="BM5:BM7" si="8">I4/I5</f>
        <v>1.0162942008486564</v>
      </c>
      <c r="BN5" s="9">
        <v>1</v>
      </c>
      <c r="BO5" s="9">
        <f t="shared" ref="BO5:BO7" si="9">K5/K4</f>
        <v>0.94871794871794868</v>
      </c>
      <c r="BP5" s="9">
        <v>1</v>
      </c>
    </row>
    <row r="6" spans="1:68" ht="13.8">
      <c r="A6" s="458">
        <v>4</v>
      </c>
      <c r="B6" s="458">
        <v>15</v>
      </c>
      <c r="C6" s="462" t="s">
        <v>280</v>
      </c>
      <c r="D6" s="458" t="s">
        <v>281</v>
      </c>
      <c r="E6" s="168">
        <v>1979</v>
      </c>
      <c r="F6" s="458" t="s">
        <v>244</v>
      </c>
      <c r="G6" s="458"/>
      <c r="H6" s="458" t="s">
        <v>278</v>
      </c>
      <c r="I6" s="471">
        <f t="shared" si="0"/>
        <v>0.40416666666666673</v>
      </c>
      <c r="J6" s="463">
        <v>0.74444444444444446</v>
      </c>
      <c r="K6" s="458">
        <f>'Korno K'!BA6-'Korno K'!BB6</f>
        <v>1090</v>
      </c>
      <c r="L6" s="458">
        <v>1</v>
      </c>
      <c r="M6" s="458"/>
      <c r="N6" s="458"/>
      <c r="O6" s="458"/>
      <c r="P6" s="458">
        <v>1</v>
      </c>
      <c r="Q6" s="458">
        <v>1</v>
      </c>
      <c r="R6" s="458"/>
      <c r="S6" s="458"/>
      <c r="T6" s="458">
        <v>1</v>
      </c>
      <c r="U6" s="458"/>
      <c r="V6" s="458"/>
      <c r="W6" s="458">
        <v>1</v>
      </c>
      <c r="X6" s="458"/>
      <c r="Y6" s="458"/>
      <c r="Z6" s="458"/>
      <c r="AA6" s="458">
        <v>1</v>
      </c>
      <c r="AB6" s="458"/>
      <c r="AC6" s="458">
        <v>1</v>
      </c>
      <c r="AD6" s="458">
        <v>1</v>
      </c>
      <c r="AE6" s="458">
        <v>1</v>
      </c>
      <c r="AF6" s="458"/>
      <c r="AG6" s="458">
        <v>1</v>
      </c>
      <c r="AH6" s="458"/>
      <c r="AI6" s="458">
        <v>1</v>
      </c>
      <c r="AJ6" s="458">
        <v>1</v>
      </c>
      <c r="AK6" s="458"/>
      <c r="AL6" s="458"/>
      <c r="AM6" s="458"/>
      <c r="AN6" s="458"/>
      <c r="AO6" s="458"/>
      <c r="AP6" s="458">
        <v>1</v>
      </c>
      <c r="AQ6" s="458">
        <v>1</v>
      </c>
      <c r="AR6" s="458"/>
      <c r="AS6" s="458">
        <v>1</v>
      </c>
      <c r="AT6" s="458">
        <v>1</v>
      </c>
      <c r="AU6" s="458">
        <v>1</v>
      </c>
      <c r="AV6" s="458"/>
      <c r="AW6" s="458">
        <v>1</v>
      </c>
      <c r="AX6" s="458"/>
      <c r="AY6" s="458"/>
      <c r="AZ6" s="458">
        <v>1</v>
      </c>
      <c r="BA6" s="458">
        <f>30*(SUM('Korno K'!L6:P6))+40*SUM('Korno K'!Q6:Y6)+50*SUM('Korno K'!Z6:AH6)+60*SUM('Korno K'!AI6:AO6)+70*SUM('Korno K'!AP6:AS6)+80*SUM('Korno K'!AT6:AW6)+90*SUM('Korno K'!AX6:AZ6)</f>
        <v>1090</v>
      </c>
      <c r="BB6" s="458"/>
      <c r="BC6" s="460">
        <v>0.75694444444444442</v>
      </c>
      <c r="BE6" s="18">
        <f>VLOOKUP(BF6,id!$A:$C,3,0)</f>
        <v>119</v>
      </c>
      <c r="BF6" s="18" t="str">
        <f t="shared" si="1"/>
        <v>Motyl-AdamczykAgata1979</v>
      </c>
      <c r="BG6" s="9" t="str">
        <f t="shared" si="2"/>
        <v>Motyl-Adamczyk</v>
      </c>
      <c r="BH6" s="9" t="str">
        <f t="shared" si="3"/>
        <v>Agata</v>
      </c>
      <c r="BI6" s="9" t="str">
        <f t="shared" si="4"/>
        <v>Zdezorientowani</v>
      </c>
      <c r="BJ6" s="9">
        <f t="shared" si="5"/>
        <v>1979</v>
      </c>
      <c r="BK6" s="9">
        <f t="shared" si="6"/>
        <v>91.596638655462158</v>
      </c>
      <c r="BL6" s="9">
        <f t="shared" si="7"/>
        <v>60.893854748603339</v>
      </c>
      <c r="BM6" s="9">
        <f t="shared" si="8"/>
        <v>1.0123138602520045</v>
      </c>
      <c r="BN6" s="9">
        <v>1</v>
      </c>
      <c r="BO6" s="9">
        <f t="shared" si="9"/>
        <v>0.98198198198198194</v>
      </c>
      <c r="BP6" s="9">
        <v>1</v>
      </c>
    </row>
    <row r="7" spans="1:68" ht="13.8">
      <c r="A7" s="458">
        <v>5</v>
      </c>
      <c r="B7" s="458">
        <v>67</v>
      </c>
      <c r="C7" s="462" t="s">
        <v>1553</v>
      </c>
      <c r="D7" s="458" t="s">
        <v>1554</v>
      </c>
      <c r="E7" s="168">
        <v>1983</v>
      </c>
      <c r="F7" s="458" t="s">
        <v>244</v>
      </c>
      <c r="G7" s="458" t="s">
        <v>1553</v>
      </c>
      <c r="H7" s="458" t="s">
        <v>1555</v>
      </c>
      <c r="I7" s="471">
        <f t="shared" si="0"/>
        <v>0.39209490740740754</v>
      </c>
      <c r="J7" s="463">
        <v>0.73237268518518528</v>
      </c>
      <c r="K7" s="458">
        <f>'Korno K'!BA7-'Korno K'!BB7</f>
        <v>1050</v>
      </c>
      <c r="L7" s="458">
        <v>1</v>
      </c>
      <c r="M7" s="458"/>
      <c r="N7" s="458"/>
      <c r="O7" s="458"/>
      <c r="P7" s="458">
        <v>1</v>
      </c>
      <c r="Q7" s="458">
        <v>1</v>
      </c>
      <c r="R7" s="458"/>
      <c r="S7" s="458"/>
      <c r="T7" s="458">
        <v>1</v>
      </c>
      <c r="U7" s="458"/>
      <c r="V7" s="458"/>
      <c r="W7" s="458">
        <v>1</v>
      </c>
      <c r="X7" s="458"/>
      <c r="Y7" s="458"/>
      <c r="Z7" s="458"/>
      <c r="AA7" s="458"/>
      <c r="AB7" s="458"/>
      <c r="AC7" s="458">
        <v>1</v>
      </c>
      <c r="AD7" s="458">
        <v>1</v>
      </c>
      <c r="AE7" s="458">
        <v>1</v>
      </c>
      <c r="AF7" s="458"/>
      <c r="AG7" s="458"/>
      <c r="AH7" s="458"/>
      <c r="AI7" s="458"/>
      <c r="AJ7" s="458">
        <v>1</v>
      </c>
      <c r="AK7" s="458"/>
      <c r="AL7" s="458">
        <v>1</v>
      </c>
      <c r="AM7" s="458"/>
      <c r="AN7" s="458"/>
      <c r="AO7" s="458">
        <v>1</v>
      </c>
      <c r="AP7" s="458">
        <v>1</v>
      </c>
      <c r="AQ7" s="458">
        <v>1</v>
      </c>
      <c r="AR7" s="458"/>
      <c r="AS7" s="458">
        <v>1</v>
      </c>
      <c r="AT7" s="458">
        <v>1</v>
      </c>
      <c r="AU7" s="458">
        <v>1</v>
      </c>
      <c r="AV7" s="458"/>
      <c r="AW7" s="458">
        <v>1</v>
      </c>
      <c r="AX7" s="458"/>
      <c r="AY7" s="458"/>
      <c r="AZ7" s="458">
        <v>1</v>
      </c>
      <c r="BA7" s="458">
        <f>30*(SUM('Korno K'!L7:P7))+40*SUM('Korno K'!Q7:Y7)+50*SUM('Korno K'!Z7:AH7)+60*SUM('Korno K'!AI7:AO7)+70*SUM('Korno K'!AP7:AS7)+80*SUM('Korno K'!AT7:AW7)+90*SUM('Korno K'!AX7:AZ7)</f>
        <v>1050</v>
      </c>
      <c r="BB7" s="458"/>
      <c r="BC7" s="460">
        <v>0.75694444444444442</v>
      </c>
      <c r="BE7" s="18">
        <f>VLOOKUP(BF7,id!$A:$C,3,0)</f>
        <v>530</v>
      </c>
      <c r="BF7" s="18" t="str">
        <f t="shared" si="1"/>
        <v>ChmielarzAzja1983</v>
      </c>
      <c r="BG7" s="9" t="str">
        <f t="shared" si="2"/>
        <v>Chmielarz</v>
      </c>
      <c r="BH7" s="9" t="str">
        <f t="shared" si="3"/>
        <v>Azja</v>
      </c>
      <c r="BI7" s="9" t="str">
        <f t="shared" si="4"/>
        <v>Lider Bajk eMTeBe</v>
      </c>
      <c r="BJ7" s="9">
        <f t="shared" si="5"/>
        <v>1983</v>
      </c>
      <c r="BK7" s="9">
        <f t="shared" si="6"/>
        <v>88.23529411764703</v>
      </c>
      <c r="BL7" s="9">
        <f t="shared" si="7"/>
        <v>58.65921787709496</v>
      </c>
      <c r="BM7" s="9">
        <f t="shared" si="8"/>
        <v>1.0307878501638277</v>
      </c>
      <c r="BN7" s="9">
        <v>1</v>
      </c>
      <c r="BO7" s="9">
        <f t="shared" si="9"/>
        <v>0.96330275229357798</v>
      </c>
      <c r="BP7" s="9">
        <v>1</v>
      </c>
    </row>
    <row r="8" spans="1:68" ht="13.8">
      <c r="A8" s="458">
        <v>6</v>
      </c>
      <c r="B8" s="458">
        <v>127</v>
      </c>
      <c r="C8" s="462" t="s">
        <v>239</v>
      </c>
      <c r="D8" s="458" t="s">
        <v>219</v>
      </c>
      <c r="E8" s="168">
        <v>1974</v>
      </c>
      <c r="F8" s="458" t="s">
        <v>1459</v>
      </c>
      <c r="G8" s="458"/>
      <c r="H8" s="458" t="s">
        <v>218</v>
      </c>
      <c r="I8" s="471">
        <f t="shared" si="0"/>
        <v>0.39893518518518528</v>
      </c>
      <c r="J8" s="463">
        <v>0.73921296296296302</v>
      </c>
      <c r="K8" s="458">
        <f>'Korno K'!BA8-'Korno K'!BB8</f>
        <v>1040</v>
      </c>
      <c r="L8" s="458"/>
      <c r="M8" s="458"/>
      <c r="N8" s="458">
        <v>1</v>
      </c>
      <c r="O8" s="458"/>
      <c r="P8" s="458"/>
      <c r="Q8" s="458"/>
      <c r="R8" s="458"/>
      <c r="S8" s="458">
        <v>1</v>
      </c>
      <c r="T8" s="458"/>
      <c r="U8" s="458"/>
      <c r="V8" s="458"/>
      <c r="W8" s="458"/>
      <c r="X8" s="458"/>
      <c r="Y8" s="458">
        <v>1</v>
      </c>
      <c r="Z8" s="458">
        <v>1</v>
      </c>
      <c r="AA8" s="458"/>
      <c r="AB8" s="458"/>
      <c r="AC8" s="458">
        <v>1</v>
      </c>
      <c r="AD8" s="458">
        <v>1</v>
      </c>
      <c r="AE8" s="458"/>
      <c r="AF8" s="458">
        <v>1</v>
      </c>
      <c r="AG8" s="458">
        <v>1</v>
      </c>
      <c r="AH8" s="458">
        <v>1</v>
      </c>
      <c r="AI8" s="458">
        <v>1</v>
      </c>
      <c r="AJ8" s="458">
        <v>1</v>
      </c>
      <c r="AK8" s="458"/>
      <c r="AL8" s="458"/>
      <c r="AM8" s="458">
        <v>1</v>
      </c>
      <c r="AN8" s="458"/>
      <c r="AO8" s="458"/>
      <c r="AP8" s="458"/>
      <c r="AQ8" s="458">
        <v>1</v>
      </c>
      <c r="AR8" s="458">
        <v>1</v>
      </c>
      <c r="AS8" s="458">
        <v>1</v>
      </c>
      <c r="AT8" s="458">
        <v>1</v>
      </c>
      <c r="AU8" s="458">
        <v>1</v>
      </c>
      <c r="AV8" s="458"/>
      <c r="AW8" s="458">
        <v>1</v>
      </c>
      <c r="AX8" s="458"/>
      <c r="AY8" s="458"/>
      <c r="AZ8" s="458"/>
      <c r="BA8" s="458">
        <f>30*(SUM('Korno K'!L8:P8))+40*SUM('Korno K'!Q8:Y8)+50*SUM('Korno K'!Z8:AH8)+60*SUM('Korno K'!AI8:AO8)+70*SUM('Korno K'!AP8:AS8)+80*SUM('Korno K'!AT8:AW8)+90*SUM('Korno K'!AX8:AZ8)</f>
        <v>1040</v>
      </c>
      <c r="BB8" s="458"/>
      <c r="BC8" s="460">
        <v>0.75694444444444442</v>
      </c>
      <c r="BE8" s="18">
        <f>VLOOKUP(BF8,id!$A:$C,3,0)</f>
        <v>87</v>
      </c>
      <c r="BF8" s="18" t="str">
        <f t="shared" ref="BF8:BF14" si="10">BG8&amp;BH8&amp;BJ8</f>
        <v>HajdukLidka1974</v>
      </c>
      <c r="BG8" s="9" t="str">
        <f t="shared" ref="BG8:BG14" si="11">D8</f>
        <v>Hajduk</v>
      </c>
      <c r="BH8" s="9" t="str">
        <f t="shared" ref="BH8:BH14" si="12">C8</f>
        <v>Lidka</v>
      </c>
      <c r="BI8" s="9" t="str">
        <f t="shared" ref="BI8:BI14" si="13">H8</f>
        <v>Bez Skorka</v>
      </c>
      <c r="BJ8" s="9">
        <f t="shared" ref="BJ8:BJ14" si="14">E8</f>
        <v>1974</v>
      </c>
      <c r="BK8" s="9">
        <f t="shared" ref="BK8:BK14" si="15">BK7*IF(BO8&lt;1,BO8,IF(BP8&lt;1,BP8,IF(BN8&lt;1,BN8,IF(BM8&lt;1,BM8,1))))</f>
        <v>87.394957983193251</v>
      </c>
      <c r="BL8" s="9">
        <f t="shared" si="7"/>
        <v>58.100558659217867</v>
      </c>
      <c r="BM8" s="9">
        <f t="shared" ref="BM8:BM14" si="16">I7/I8</f>
        <v>0.9828536613670652</v>
      </c>
      <c r="BN8" s="9">
        <v>1</v>
      </c>
      <c r="BO8" s="9">
        <f t="shared" ref="BO8:BO14" si="17">K8/K7</f>
        <v>0.99047619047619051</v>
      </c>
      <c r="BP8" s="9">
        <v>1</v>
      </c>
    </row>
    <row r="9" spans="1:68" ht="13.8">
      <c r="A9" s="458">
        <v>7</v>
      </c>
      <c r="B9" s="458">
        <v>3</v>
      </c>
      <c r="C9" s="462" t="s">
        <v>1556</v>
      </c>
      <c r="D9" s="458" t="s">
        <v>1557</v>
      </c>
      <c r="E9" s="168">
        <v>1981</v>
      </c>
      <c r="F9" s="458" t="s">
        <v>251</v>
      </c>
      <c r="G9" s="458" t="s">
        <v>1558</v>
      </c>
      <c r="H9" s="458" t="s">
        <v>1559</v>
      </c>
      <c r="I9" s="471">
        <f t="shared" si="0"/>
        <v>0.40903935185185186</v>
      </c>
      <c r="J9" s="463">
        <v>0.7493171296296296</v>
      </c>
      <c r="K9" s="458">
        <f>'Korno K'!BA9-'Korno K'!BB9</f>
        <v>900</v>
      </c>
      <c r="L9" s="458"/>
      <c r="M9" s="458"/>
      <c r="N9" s="458"/>
      <c r="O9" s="458"/>
      <c r="P9" s="458"/>
      <c r="Q9" s="458">
        <v>1</v>
      </c>
      <c r="R9" s="458"/>
      <c r="S9" s="458"/>
      <c r="T9" s="458"/>
      <c r="U9" s="458"/>
      <c r="V9" s="458">
        <v>1</v>
      </c>
      <c r="W9" s="458"/>
      <c r="X9" s="458"/>
      <c r="Y9" s="458"/>
      <c r="Z9" s="458"/>
      <c r="AA9" s="458">
        <v>1</v>
      </c>
      <c r="AB9" s="458"/>
      <c r="AC9" s="458">
        <v>1</v>
      </c>
      <c r="AD9" s="458"/>
      <c r="AE9" s="458"/>
      <c r="AF9" s="458"/>
      <c r="AG9" s="458"/>
      <c r="AH9" s="458"/>
      <c r="AI9" s="458">
        <v>1</v>
      </c>
      <c r="AJ9" s="458">
        <v>1</v>
      </c>
      <c r="AK9" s="458"/>
      <c r="AL9" s="458"/>
      <c r="AM9" s="458">
        <v>1</v>
      </c>
      <c r="AN9" s="458"/>
      <c r="AO9" s="458"/>
      <c r="AP9" s="458">
        <v>1</v>
      </c>
      <c r="AQ9" s="458">
        <v>1</v>
      </c>
      <c r="AR9" s="458"/>
      <c r="AS9" s="458">
        <v>1</v>
      </c>
      <c r="AT9" s="458">
        <v>1</v>
      </c>
      <c r="AU9" s="458">
        <v>1</v>
      </c>
      <c r="AV9" s="458"/>
      <c r="AW9" s="458">
        <v>1</v>
      </c>
      <c r="AX9" s="458"/>
      <c r="AY9" s="458"/>
      <c r="AZ9" s="458">
        <v>1</v>
      </c>
      <c r="BA9" s="458">
        <f>30*(SUM('Korno K'!L9:P9))+40*SUM('Korno K'!Q9:Y9)+50*SUM('Korno K'!Z9:AH9)+60*SUM('Korno K'!AI9:AO9)+70*SUM('Korno K'!AP9:AS9)+80*SUM('Korno K'!AT9:AW9)+90*SUM('Korno K'!AX9:AZ9)</f>
        <v>900</v>
      </c>
      <c r="BB9" s="458"/>
      <c r="BC9" s="460">
        <v>0.75694444444444442</v>
      </c>
      <c r="BE9" s="18">
        <f>VLOOKUP(BF9,id!$A:$C,3,0)</f>
        <v>531</v>
      </c>
      <c r="BF9" s="18" t="str">
        <f t="shared" si="10"/>
        <v>ZiętekSylwia1981</v>
      </c>
      <c r="BG9" s="9" t="str">
        <f t="shared" si="11"/>
        <v>Ziętek</v>
      </c>
      <c r="BH9" s="9" t="str">
        <f t="shared" si="12"/>
        <v>Sylwia</v>
      </c>
      <c r="BI9" s="9" t="str">
        <f t="shared" si="13"/>
        <v>Pozytywnie Zakręceni</v>
      </c>
      <c r="BJ9" s="9">
        <f t="shared" si="14"/>
        <v>1981</v>
      </c>
      <c r="BK9" s="9">
        <f t="shared" si="15"/>
        <v>75.630252100840323</v>
      </c>
      <c r="BL9" s="9">
        <f t="shared" si="7"/>
        <v>50.279329608938539</v>
      </c>
      <c r="BM9" s="9">
        <f t="shared" si="16"/>
        <v>0.97529781273874561</v>
      </c>
      <c r="BN9" s="9">
        <v>1</v>
      </c>
      <c r="BO9" s="9">
        <f t="shared" si="17"/>
        <v>0.86538461538461542</v>
      </c>
      <c r="BP9" s="9">
        <v>1</v>
      </c>
    </row>
    <row r="10" spans="1:68" ht="13.8">
      <c r="A10" s="458">
        <v>8</v>
      </c>
      <c r="B10" s="458">
        <v>114</v>
      </c>
      <c r="C10" s="462" t="s">
        <v>1560</v>
      </c>
      <c r="D10" s="458" t="s">
        <v>1561</v>
      </c>
      <c r="E10" s="168">
        <v>1983</v>
      </c>
      <c r="F10" s="458" t="s">
        <v>1562</v>
      </c>
      <c r="G10" s="458"/>
      <c r="H10" s="458"/>
      <c r="I10" s="471">
        <f t="shared" si="0"/>
        <v>0.41413194444444451</v>
      </c>
      <c r="J10" s="463">
        <v>0.75440972222222225</v>
      </c>
      <c r="K10" s="458">
        <f>'Korno K'!BA10-'Korno K'!BB10</f>
        <v>790</v>
      </c>
      <c r="L10" s="458"/>
      <c r="M10" s="458"/>
      <c r="N10" s="458"/>
      <c r="O10" s="458"/>
      <c r="P10" s="458"/>
      <c r="Q10" s="458"/>
      <c r="R10" s="458">
        <v>1</v>
      </c>
      <c r="S10" s="458"/>
      <c r="T10" s="458">
        <v>1</v>
      </c>
      <c r="U10" s="458"/>
      <c r="V10" s="458">
        <v>1</v>
      </c>
      <c r="W10" s="458"/>
      <c r="X10" s="458">
        <v>1</v>
      </c>
      <c r="Y10" s="458"/>
      <c r="Z10" s="458"/>
      <c r="AA10" s="458">
        <v>1</v>
      </c>
      <c r="AB10" s="458"/>
      <c r="AC10" s="458"/>
      <c r="AD10" s="458">
        <v>1</v>
      </c>
      <c r="AE10" s="458"/>
      <c r="AF10" s="458">
        <v>1</v>
      </c>
      <c r="AG10" s="458"/>
      <c r="AH10" s="458"/>
      <c r="AI10" s="458">
        <v>1</v>
      </c>
      <c r="AJ10" s="458"/>
      <c r="AK10" s="458"/>
      <c r="AL10" s="458">
        <v>1</v>
      </c>
      <c r="AM10" s="458"/>
      <c r="AN10" s="458"/>
      <c r="AO10" s="458">
        <v>1</v>
      </c>
      <c r="AP10" s="458">
        <v>1</v>
      </c>
      <c r="AQ10" s="458"/>
      <c r="AR10" s="458">
        <v>1</v>
      </c>
      <c r="AS10" s="458"/>
      <c r="AT10" s="458"/>
      <c r="AU10" s="458">
        <v>1</v>
      </c>
      <c r="AV10" s="458">
        <v>1</v>
      </c>
      <c r="AW10" s="458"/>
      <c r="AX10" s="458"/>
      <c r="AY10" s="458"/>
      <c r="AZ10" s="458"/>
      <c r="BA10" s="458">
        <f>30*(SUM('Korno K'!L10:P10))+40*SUM('Korno K'!Q10:Y10)+50*SUM('Korno K'!Z10:AH10)+60*SUM('Korno K'!AI10:AO10)+70*SUM('Korno K'!AP10:AS10)+80*SUM('Korno K'!AT10:AW10)+90*SUM('Korno K'!AX10:AZ10)</f>
        <v>790</v>
      </c>
      <c r="BB10" s="458"/>
      <c r="BC10" s="460">
        <v>0.75694444444444442</v>
      </c>
      <c r="BE10" s="18">
        <f>VLOOKUP(BF10,id!$A:$C,3,0)</f>
        <v>532</v>
      </c>
      <c r="BF10" s="18" t="str">
        <f t="shared" si="10"/>
        <v>LenczakKrysia1983</v>
      </c>
      <c r="BG10" s="9" t="str">
        <f t="shared" si="11"/>
        <v>Lenczak</v>
      </c>
      <c r="BH10" s="9" t="str">
        <f t="shared" si="12"/>
        <v>Krysia</v>
      </c>
      <c r="BI10" s="9">
        <f t="shared" si="13"/>
        <v>0</v>
      </c>
      <c r="BJ10" s="9">
        <f t="shared" si="14"/>
        <v>1983</v>
      </c>
      <c r="BK10" s="9">
        <f t="shared" si="15"/>
        <v>66.386554621848731</v>
      </c>
      <c r="BL10" s="9">
        <f t="shared" si="7"/>
        <v>44.134078212290497</v>
      </c>
      <c r="BM10" s="9">
        <f t="shared" si="16"/>
        <v>0.98770297085045122</v>
      </c>
      <c r="BN10" s="9">
        <v>1</v>
      </c>
      <c r="BO10" s="9">
        <f t="shared" si="17"/>
        <v>0.87777777777777777</v>
      </c>
      <c r="BP10" s="9">
        <v>1</v>
      </c>
    </row>
    <row r="11" spans="1:68" ht="13.8">
      <c r="A11" s="458">
        <v>9</v>
      </c>
      <c r="B11" s="458">
        <v>65</v>
      </c>
      <c r="C11" s="462" t="s">
        <v>241</v>
      </c>
      <c r="D11" s="458" t="s">
        <v>1563</v>
      </c>
      <c r="E11" s="168">
        <v>1991</v>
      </c>
      <c r="F11" s="458" t="s">
        <v>244</v>
      </c>
      <c r="G11" s="458"/>
      <c r="H11" s="458" t="s">
        <v>1564</v>
      </c>
      <c r="I11" s="471">
        <f t="shared" si="0"/>
        <v>0.40552083333333339</v>
      </c>
      <c r="J11" s="463">
        <v>0.74579861111111112</v>
      </c>
      <c r="K11" s="458">
        <f>'Korno K'!BA11-'Korno K'!BB11</f>
        <v>680</v>
      </c>
      <c r="L11" s="458"/>
      <c r="M11" s="458">
        <v>1</v>
      </c>
      <c r="N11" s="458"/>
      <c r="O11" s="458"/>
      <c r="P11" s="458"/>
      <c r="Q11" s="458"/>
      <c r="R11" s="458"/>
      <c r="S11" s="458"/>
      <c r="T11" s="458">
        <v>1</v>
      </c>
      <c r="U11" s="458"/>
      <c r="V11" s="458">
        <v>1</v>
      </c>
      <c r="W11" s="458"/>
      <c r="X11" s="458">
        <v>1</v>
      </c>
      <c r="Y11" s="458"/>
      <c r="Z11" s="458"/>
      <c r="AA11" s="458">
        <v>1</v>
      </c>
      <c r="AB11" s="458"/>
      <c r="AC11" s="458"/>
      <c r="AD11" s="458">
        <v>1</v>
      </c>
      <c r="AE11" s="458">
        <v>1</v>
      </c>
      <c r="AF11" s="458"/>
      <c r="AG11" s="458"/>
      <c r="AH11" s="458"/>
      <c r="AI11" s="458">
        <v>1</v>
      </c>
      <c r="AJ11" s="458"/>
      <c r="AK11" s="458"/>
      <c r="AL11" s="458"/>
      <c r="AM11" s="458"/>
      <c r="AN11" s="458"/>
      <c r="AO11" s="458"/>
      <c r="AP11" s="458">
        <v>1</v>
      </c>
      <c r="AQ11" s="458"/>
      <c r="AR11" s="458"/>
      <c r="AS11" s="458"/>
      <c r="AT11" s="458">
        <v>1</v>
      </c>
      <c r="AU11" s="458">
        <v>1</v>
      </c>
      <c r="AV11" s="458"/>
      <c r="AW11" s="458"/>
      <c r="AX11" s="458"/>
      <c r="AY11" s="458"/>
      <c r="AZ11" s="458">
        <v>1</v>
      </c>
      <c r="BA11" s="458">
        <f>30*(SUM('Korno K'!L11:P11))+40*SUM('Korno K'!Q11:Y11)+50*SUM('Korno K'!Z11:AH11)+60*SUM('Korno K'!AI11:AO11)+70*SUM('Korno K'!AP11:AS11)+80*SUM('Korno K'!AT11:AW11)+90*SUM('Korno K'!AX11:AZ11)</f>
        <v>680</v>
      </c>
      <c r="BB11" s="458"/>
      <c r="BC11" s="460">
        <v>0.75694444444444442</v>
      </c>
      <c r="BE11" s="18">
        <f>VLOOKUP(BF11,id!$A:$C,3,0)</f>
        <v>533</v>
      </c>
      <c r="BF11" s="18" t="str">
        <f t="shared" si="10"/>
        <v>MalawskaKamila1991</v>
      </c>
      <c r="BG11" s="9" t="str">
        <f t="shared" si="11"/>
        <v>Malawska</v>
      </c>
      <c r="BH11" s="9" t="str">
        <f t="shared" si="12"/>
        <v>Kamila</v>
      </c>
      <c r="BI11" s="9" t="str">
        <f t="shared" si="13"/>
        <v>Velocilamy</v>
      </c>
      <c r="BJ11" s="9">
        <f t="shared" si="14"/>
        <v>1991</v>
      </c>
      <c r="BK11" s="9">
        <f t="shared" si="15"/>
        <v>57.142857142857139</v>
      </c>
      <c r="BL11" s="9">
        <f t="shared" si="7"/>
        <v>37.988826815642454</v>
      </c>
      <c r="BM11" s="9">
        <f t="shared" si="16"/>
        <v>1.0212346947512629</v>
      </c>
      <c r="BN11" s="9">
        <v>1</v>
      </c>
      <c r="BO11" s="9">
        <f t="shared" si="17"/>
        <v>0.86075949367088611</v>
      </c>
      <c r="BP11" s="9">
        <v>1</v>
      </c>
    </row>
    <row r="12" spans="1:68" ht="13.8">
      <c r="A12" s="458">
        <v>10</v>
      </c>
      <c r="B12" s="458">
        <v>133</v>
      </c>
      <c r="C12" s="462" t="s">
        <v>156</v>
      </c>
      <c r="D12" s="458" t="s">
        <v>157</v>
      </c>
      <c r="E12" s="168">
        <v>1985</v>
      </c>
      <c r="F12" s="458" t="s">
        <v>445</v>
      </c>
      <c r="G12" s="458"/>
      <c r="H12" s="458"/>
      <c r="I12" s="471">
        <f t="shared" si="0"/>
        <v>0.41547453703703702</v>
      </c>
      <c r="J12" s="463">
        <v>0.75575231481481475</v>
      </c>
      <c r="K12" s="458">
        <f>'Korno K'!BA12-'Korno K'!BB12</f>
        <v>450</v>
      </c>
      <c r="L12" s="458">
        <v>1</v>
      </c>
      <c r="M12" s="458"/>
      <c r="N12" s="458"/>
      <c r="O12" s="458">
        <v>1</v>
      </c>
      <c r="P12" s="458">
        <v>1</v>
      </c>
      <c r="Q12" s="458"/>
      <c r="R12" s="458"/>
      <c r="S12" s="458"/>
      <c r="T12" s="458"/>
      <c r="U12" s="458"/>
      <c r="V12" s="458">
        <v>1</v>
      </c>
      <c r="W12" s="458"/>
      <c r="X12" s="458">
        <v>1</v>
      </c>
      <c r="Y12" s="458"/>
      <c r="Z12" s="458"/>
      <c r="AA12" s="458">
        <v>1</v>
      </c>
      <c r="AB12" s="458"/>
      <c r="AC12" s="458"/>
      <c r="AD12" s="458">
        <v>1</v>
      </c>
      <c r="AE12" s="458"/>
      <c r="AF12" s="458"/>
      <c r="AG12" s="458"/>
      <c r="AH12" s="458"/>
      <c r="AI12" s="458">
        <v>1</v>
      </c>
      <c r="AJ12" s="458"/>
      <c r="AK12" s="458"/>
      <c r="AL12" s="458">
        <v>1</v>
      </c>
      <c r="AM12" s="458"/>
      <c r="AN12" s="458"/>
      <c r="AO12" s="458">
        <v>1</v>
      </c>
      <c r="AP12" s="458"/>
      <c r="AQ12" s="458"/>
      <c r="AR12" s="458"/>
      <c r="AS12" s="458"/>
      <c r="AT12" s="458"/>
      <c r="AU12" s="458"/>
      <c r="AV12" s="458"/>
      <c r="AW12" s="458"/>
      <c r="AX12" s="458"/>
      <c r="AY12" s="458"/>
      <c r="AZ12" s="458"/>
      <c r="BA12" s="458">
        <f>30*(SUM('Korno K'!L12:P12))+40*SUM('Korno K'!Q12:Y12)+50*SUM('Korno K'!Z12:AH12)+60*SUM('Korno K'!AI12:AO12)+70*SUM('Korno K'!AP12:AS12)+80*SUM('Korno K'!AT12:AW12)+90*SUM('Korno K'!AX12:AZ12)</f>
        <v>450</v>
      </c>
      <c r="BB12" s="458"/>
      <c r="BC12" s="460">
        <v>0.75694444444444442</v>
      </c>
      <c r="BE12" s="18">
        <f>VLOOKUP(BF12,id!$A:$C,3,0)</f>
        <v>89</v>
      </c>
      <c r="BF12" s="18" t="str">
        <f t="shared" si="10"/>
        <v>BukowskaAgnieszka1985</v>
      </c>
      <c r="BG12" s="9" t="str">
        <f t="shared" si="11"/>
        <v>Bukowska</v>
      </c>
      <c r="BH12" s="9" t="str">
        <f t="shared" si="12"/>
        <v>Agnieszka</v>
      </c>
      <c r="BI12" s="9">
        <f t="shared" si="13"/>
        <v>0</v>
      </c>
      <c r="BJ12" s="9">
        <f t="shared" si="14"/>
        <v>1985</v>
      </c>
      <c r="BK12" s="9">
        <f t="shared" si="15"/>
        <v>37.815126050420162</v>
      </c>
      <c r="BL12" s="9">
        <f t="shared" si="7"/>
        <v>25.13966480446927</v>
      </c>
      <c r="BM12" s="9">
        <f t="shared" si="16"/>
        <v>0.97604256623116159</v>
      </c>
      <c r="BN12" s="9">
        <v>1</v>
      </c>
      <c r="BO12" s="9">
        <f t="shared" si="17"/>
        <v>0.66176470588235292</v>
      </c>
      <c r="BP12" s="9">
        <v>1</v>
      </c>
    </row>
    <row r="13" spans="1:68" ht="13.8">
      <c r="A13" s="458">
        <v>11</v>
      </c>
      <c r="B13" s="458">
        <v>64</v>
      </c>
      <c r="C13" s="462" t="s">
        <v>478</v>
      </c>
      <c r="D13" s="458" t="s">
        <v>279</v>
      </c>
      <c r="E13" s="168">
        <v>1975</v>
      </c>
      <c r="F13" s="458" t="s">
        <v>1565</v>
      </c>
      <c r="G13" s="458"/>
      <c r="H13" s="458" t="s">
        <v>479</v>
      </c>
      <c r="I13" s="471">
        <f t="shared" si="0"/>
        <v>0.14722222222222225</v>
      </c>
      <c r="J13" s="463">
        <v>0.48749999999999999</v>
      </c>
      <c r="K13" s="458">
        <f>'Korno K'!BA13-'Korno K'!BB13</f>
        <v>370</v>
      </c>
      <c r="L13" s="458"/>
      <c r="M13" s="458"/>
      <c r="N13" s="458"/>
      <c r="O13" s="458"/>
      <c r="P13" s="458"/>
      <c r="Q13" s="458"/>
      <c r="R13" s="458"/>
      <c r="S13" s="458"/>
      <c r="T13" s="458">
        <v>1</v>
      </c>
      <c r="U13" s="458"/>
      <c r="V13" s="458">
        <v>1</v>
      </c>
      <c r="W13" s="458"/>
      <c r="X13" s="458"/>
      <c r="Y13" s="458"/>
      <c r="Z13" s="458"/>
      <c r="AA13" s="458">
        <v>1</v>
      </c>
      <c r="AB13" s="458"/>
      <c r="AC13" s="458"/>
      <c r="AD13" s="458">
        <v>1</v>
      </c>
      <c r="AE13" s="458"/>
      <c r="AF13" s="458"/>
      <c r="AG13" s="458"/>
      <c r="AH13" s="458"/>
      <c r="AI13" s="458">
        <v>1</v>
      </c>
      <c r="AJ13" s="458"/>
      <c r="AK13" s="458"/>
      <c r="AL13" s="458"/>
      <c r="AM13" s="458"/>
      <c r="AN13" s="458"/>
      <c r="AO13" s="458">
        <v>1</v>
      </c>
      <c r="AP13" s="458">
        <v>1</v>
      </c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>
        <f>30*(SUM('Korno K'!L13:P13))+40*SUM('Korno K'!Q13:Y13)+50*SUM('Korno K'!Z13:AH13)+60*SUM('Korno K'!AI13:AO13)+70*SUM('Korno K'!AP13:AS13)+80*SUM('Korno K'!AT13:AW13)+90*SUM('Korno K'!AX13:AZ13)</f>
        <v>370</v>
      </c>
      <c r="BB13" s="458"/>
      <c r="BC13" s="460">
        <v>0.75694444444444442</v>
      </c>
      <c r="BE13" s="18">
        <f>VLOOKUP(BF13,id!$A:$C,3,0)</f>
        <v>158</v>
      </c>
      <c r="BF13" s="18" t="str">
        <f t="shared" si="10"/>
        <v>AdamczykEwa1975</v>
      </c>
      <c r="BG13" s="9" t="str">
        <f t="shared" si="11"/>
        <v>Adamczyk</v>
      </c>
      <c r="BH13" s="9" t="str">
        <f t="shared" si="12"/>
        <v>Ewa</v>
      </c>
      <c r="BI13" s="9" t="str">
        <f t="shared" si="13"/>
        <v>Zbieranina z Niesięcina</v>
      </c>
      <c r="BJ13" s="9">
        <f t="shared" si="14"/>
        <v>1975</v>
      </c>
      <c r="BK13" s="9">
        <f t="shared" si="15"/>
        <v>31.092436974789909</v>
      </c>
      <c r="BL13" s="9">
        <f t="shared" si="7"/>
        <v>20.670391061452509</v>
      </c>
      <c r="BM13" s="9">
        <f t="shared" si="16"/>
        <v>2.8220911949685528</v>
      </c>
      <c r="BN13" s="9">
        <v>1</v>
      </c>
      <c r="BO13" s="9">
        <f t="shared" si="17"/>
        <v>0.82222222222222219</v>
      </c>
      <c r="BP13" s="9">
        <v>1</v>
      </c>
    </row>
    <row r="14" spans="1:68" ht="13.8">
      <c r="A14" s="458">
        <v>12</v>
      </c>
      <c r="B14" s="458">
        <v>68</v>
      </c>
      <c r="C14" s="462" t="s">
        <v>1232</v>
      </c>
      <c r="D14" s="458" t="s">
        <v>1304</v>
      </c>
      <c r="E14" s="168">
        <v>1983</v>
      </c>
      <c r="F14" s="458" t="s">
        <v>289</v>
      </c>
      <c r="G14" s="458"/>
      <c r="H14" s="458"/>
      <c r="I14" s="471">
        <f t="shared" si="0"/>
        <v>0.257962962962963</v>
      </c>
      <c r="J14" s="463">
        <v>0.59824074074074074</v>
      </c>
      <c r="K14" s="458">
        <f>'Korno K'!BA14-'Korno K'!BB14</f>
        <v>180</v>
      </c>
      <c r="L14" s="458">
        <v>1</v>
      </c>
      <c r="M14" s="458">
        <v>1</v>
      </c>
      <c r="N14" s="458"/>
      <c r="O14" s="458"/>
      <c r="P14" s="458">
        <v>1</v>
      </c>
      <c r="Q14" s="458"/>
      <c r="R14" s="458"/>
      <c r="S14" s="458"/>
      <c r="T14" s="458"/>
      <c r="U14" s="458"/>
      <c r="V14" s="458"/>
      <c r="W14" s="458"/>
      <c r="X14" s="458">
        <v>1</v>
      </c>
      <c r="Y14" s="458"/>
      <c r="Z14" s="458"/>
      <c r="AA14" s="458"/>
      <c r="AB14" s="458"/>
      <c r="AC14" s="458"/>
      <c r="AD14" s="458"/>
      <c r="AE14" s="458"/>
      <c r="AF14" s="458">
        <v>1</v>
      </c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458"/>
      <c r="AW14" s="458"/>
      <c r="AX14" s="458"/>
      <c r="AY14" s="458"/>
      <c r="AZ14" s="458"/>
      <c r="BA14" s="458">
        <f>30*(SUM('Korno K'!L14:P14))+40*SUM('Korno K'!Q14:Y14)+50*SUM('Korno K'!Z14:AH14)+60*SUM('Korno K'!AI14:AO14)+70*SUM('Korno K'!AP14:AS14)+80*SUM('Korno K'!AT14:AW14)+90*SUM('Korno K'!AX14:AZ14)</f>
        <v>180</v>
      </c>
      <c r="BB14" s="458"/>
      <c r="BC14" s="460">
        <v>0.75694444444444442</v>
      </c>
      <c r="BE14" s="18">
        <f>VLOOKUP(BF14,id!$A:$C,3,0)</f>
        <v>462</v>
      </c>
      <c r="BF14" s="18" t="str">
        <f t="shared" si="10"/>
        <v>ZadwornaKatarzyna1983</v>
      </c>
      <c r="BG14" s="9" t="str">
        <f t="shared" si="11"/>
        <v>Zadworna</v>
      </c>
      <c r="BH14" s="9" t="str">
        <f t="shared" si="12"/>
        <v>Katarzyna</v>
      </c>
      <c r="BI14" s="9">
        <f t="shared" si="13"/>
        <v>0</v>
      </c>
      <c r="BJ14" s="9">
        <f t="shared" si="14"/>
        <v>1983</v>
      </c>
      <c r="BK14" s="9">
        <f t="shared" si="15"/>
        <v>15.126050420168065</v>
      </c>
      <c r="BL14" s="9">
        <f t="shared" si="7"/>
        <v>10.055865921787708</v>
      </c>
      <c r="BM14" s="9">
        <f t="shared" si="16"/>
        <v>0.57071069633883709</v>
      </c>
      <c r="BN14" s="9">
        <v>1</v>
      </c>
      <c r="BO14" s="9">
        <f t="shared" si="17"/>
        <v>0.48648648648648651</v>
      </c>
      <c r="BP14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 alignWithMargins="0">
    <oddHeader>&amp;C&amp;A</oddHeader>
    <oddFooter>&amp;CStrona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52"/>
  <sheetViews>
    <sheetView workbookViewId="0">
      <pane xSplit="4" ySplit="1" topLeftCell="E2" activePane="bottomRight" state="frozen"/>
      <selection activeCell="T7" sqref="T7"/>
      <selection pane="topRight" activeCell="T7" sqref="T7"/>
      <selection pane="bottomLeft" activeCell="T7" sqref="T7"/>
      <selection pane="bottomRight" activeCell="E2" sqref="E2"/>
    </sheetView>
  </sheetViews>
  <sheetFormatPr defaultColWidth="11.5546875" defaultRowHeight="13.2"/>
  <cols>
    <col min="1" max="1" width="7.109375" style="461" bestFit="1" customWidth="1"/>
    <col min="2" max="2" width="6.33203125" style="461" bestFit="1" customWidth="1"/>
    <col min="3" max="3" width="12.109375" style="461" bestFit="1" customWidth="1"/>
    <col min="4" max="4" width="11.5546875" style="461"/>
    <col min="5" max="5" width="5" style="461" bestFit="1" customWidth="1"/>
    <col min="6" max="6" width="19.109375" style="461" bestFit="1" customWidth="1"/>
    <col min="7" max="7" width="9.44140625" style="461" bestFit="1" customWidth="1"/>
    <col min="8" max="8" width="23.109375" style="461" bestFit="1" customWidth="1"/>
    <col min="9" max="9" width="14" style="461" bestFit="1" customWidth="1"/>
    <col min="10" max="11" width="11.5546875" style="461"/>
    <col min="12" max="52" width="3.5546875" style="461" hidden="1" customWidth="1"/>
    <col min="53" max="53" width="11.5546875" style="461" hidden="1" customWidth="1"/>
    <col min="54" max="54" width="6.6640625" style="461" hidden="1" customWidth="1"/>
    <col min="55" max="55" width="11.5546875" style="461" hidden="1" customWidth="1"/>
    <col min="56" max="258" width="11.5546875" style="461"/>
    <col min="259" max="259" width="15.109375" style="461" customWidth="1"/>
    <col min="260" max="267" width="11.5546875" style="461"/>
    <col min="268" max="308" width="3.5546875" style="461" customWidth="1"/>
    <col min="309" max="309" width="11.5546875" style="461"/>
    <col min="310" max="310" width="6.6640625" style="461" customWidth="1"/>
    <col min="311" max="514" width="11.5546875" style="461"/>
    <col min="515" max="515" width="15.109375" style="461" customWidth="1"/>
    <col min="516" max="523" width="11.5546875" style="461"/>
    <col min="524" max="564" width="3.5546875" style="461" customWidth="1"/>
    <col min="565" max="565" width="11.5546875" style="461"/>
    <col min="566" max="566" width="6.6640625" style="461" customWidth="1"/>
    <col min="567" max="770" width="11.5546875" style="461"/>
    <col min="771" max="771" width="15.109375" style="461" customWidth="1"/>
    <col min="772" max="779" width="11.5546875" style="461"/>
    <col min="780" max="820" width="3.5546875" style="461" customWidth="1"/>
    <col min="821" max="821" width="11.5546875" style="461"/>
    <col min="822" max="822" width="6.6640625" style="461" customWidth="1"/>
    <col min="823" max="1026" width="11.5546875" style="461"/>
    <col min="1027" max="1027" width="15.109375" style="461" customWidth="1"/>
    <col min="1028" max="1035" width="11.5546875" style="461"/>
    <col min="1036" max="1076" width="3.5546875" style="461" customWidth="1"/>
    <col min="1077" max="1077" width="11.5546875" style="461"/>
    <col min="1078" max="1078" width="6.6640625" style="461" customWidth="1"/>
    <col min="1079" max="1282" width="11.5546875" style="461"/>
    <col min="1283" max="1283" width="15.109375" style="461" customWidth="1"/>
    <col min="1284" max="1291" width="11.5546875" style="461"/>
    <col min="1292" max="1332" width="3.5546875" style="461" customWidth="1"/>
    <col min="1333" max="1333" width="11.5546875" style="461"/>
    <col min="1334" max="1334" width="6.6640625" style="461" customWidth="1"/>
    <col min="1335" max="1538" width="11.5546875" style="461"/>
    <col min="1539" max="1539" width="15.109375" style="461" customWidth="1"/>
    <col min="1540" max="1547" width="11.5546875" style="461"/>
    <col min="1548" max="1588" width="3.5546875" style="461" customWidth="1"/>
    <col min="1589" max="1589" width="11.5546875" style="461"/>
    <col min="1590" max="1590" width="6.6640625" style="461" customWidth="1"/>
    <col min="1591" max="1794" width="11.5546875" style="461"/>
    <col min="1795" max="1795" width="15.109375" style="461" customWidth="1"/>
    <col min="1796" max="1803" width="11.5546875" style="461"/>
    <col min="1804" max="1844" width="3.5546875" style="461" customWidth="1"/>
    <col min="1845" max="1845" width="11.5546875" style="461"/>
    <col min="1846" max="1846" width="6.6640625" style="461" customWidth="1"/>
    <col min="1847" max="2050" width="11.5546875" style="461"/>
    <col min="2051" max="2051" width="15.109375" style="461" customWidth="1"/>
    <col min="2052" max="2059" width="11.5546875" style="461"/>
    <col min="2060" max="2100" width="3.5546875" style="461" customWidth="1"/>
    <col min="2101" max="2101" width="11.5546875" style="461"/>
    <col min="2102" max="2102" width="6.6640625" style="461" customWidth="1"/>
    <col min="2103" max="2306" width="11.5546875" style="461"/>
    <col min="2307" max="2307" width="15.109375" style="461" customWidth="1"/>
    <col min="2308" max="2315" width="11.5546875" style="461"/>
    <col min="2316" max="2356" width="3.5546875" style="461" customWidth="1"/>
    <col min="2357" max="2357" width="11.5546875" style="461"/>
    <col min="2358" max="2358" width="6.6640625" style="461" customWidth="1"/>
    <col min="2359" max="2562" width="11.5546875" style="461"/>
    <col min="2563" max="2563" width="15.109375" style="461" customWidth="1"/>
    <col min="2564" max="2571" width="11.5546875" style="461"/>
    <col min="2572" max="2612" width="3.5546875" style="461" customWidth="1"/>
    <col min="2613" max="2613" width="11.5546875" style="461"/>
    <col min="2614" max="2614" width="6.6640625" style="461" customWidth="1"/>
    <col min="2615" max="2818" width="11.5546875" style="461"/>
    <col min="2819" max="2819" width="15.109375" style="461" customWidth="1"/>
    <col min="2820" max="2827" width="11.5546875" style="461"/>
    <col min="2828" max="2868" width="3.5546875" style="461" customWidth="1"/>
    <col min="2869" max="2869" width="11.5546875" style="461"/>
    <col min="2870" max="2870" width="6.6640625" style="461" customWidth="1"/>
    <col min="2871" max="3074" width="11.5546875" style="461"/>
    <col min="3075" max="3075" width="15.109375" style="461" customWidth="1"/>
    <col min="3076" max="3083" width="11.5546875" style="461"/>
    <col min="3084" max="3124" width="3.5546875" style="461" customWidth="1"/>
    <col min="3125" max="3125" width="11.5546875" style="461"/>
    <col min="3126" max="3126" width="6.6640625" style="461" customWidth="1"/>
    <col min="3127" max="3330" width="11.5546875" style="461"/>
    <col min="3331" max="3331" width="15.109375" style="461" customWidth="1"/>
    <col min="3332" max="3339" width="11.5546875" style="461"/>
    <col min="3340" max="3380" width="3.5546875" style="461" customWidth="1"/>
    <col min="3381" max="3381" width="11.5546875" style="461"/>
    <col min="3382" max="3382" width="6.6640625" style="461" customWidth="1"/>
    <col min="3383" max="3586" width="11.5546875" style="461"/>
    <col min="3587" max="3587" width="15.109375" style="461" customWidth="1"/>
    <col min="3588" max="3595" width="11.5546875" style="461"/>
    <col min="3596" max="3636" width="3.5546875" style="461" customWidth="1"/>
    <col min="3637" max="3637" width="11.5546875" style="461"/>
    <col min="3638" max="3638" width="6.6640625" style="461" customWidth="1"/>
    <col min="3639" max="3842" width="11.5546875" style="461"/>
    <col min="3843" max="3843" width="15.109375" style="461" customWidth="1"/>
    <col min="3844" max="3851" width="11.5546875" style="461"/>
    <col min="3852" max="3892" width="3.5546875" style="461" customWidth="1"/>
    <col min="3893" max="3893" width="11.5546875" style="461"/>
    <col min="3894" max="3894" width="6.6640625" style="461" customWidth="1"/>
    <col min="3895" max="4098" width="11.5546875" style="461"/>
    <col min="4099" max="4099" width="15.109375" style="461" customWidth="1"/>
    <col min="4100" max="4107" width="11.5546875" style="461"/>
    <col min="4108" max="4148" width="3.5546875" style="461" customWidth="1"/>
    <col min="4149" max="4149" width="11.5546875" style="461"/>
    <col min="4150" max="4150" width="6.6640625" style="461" customWidth="1"/>
    <col min="4151" max="4354" width="11.5546875" style="461"/>
    <col min="4355" max="4355" width="15.109375" style="461" customWidth="1"/>
    <col min="4356" max="4363" width="11.5546875" style="461"/>
    <col min="4364" max="4404" width="3.5546875" style="461" customWidth="1"/>
    <col min="4405" max="4405" width="11.5546875" style="461"/>
    <col min="4406" max="4406" width="6.6640625" style="461" customWidth="1"/>
    <col min="4407" max="4610" width="11.5546875" style="461"/>
    <col min="4611" max="4611" width="15.109375" style="461" customWidth="1"/>
    <col min="4612" max="4619" width="11.5546875" style="461"/>
    <col min="4620" max="4660" width="3.5546875" style="461" customWidth="1"/>
    <col min="4661" max="4661" width="11.5546875" style="461"/>
    <col min="4662" max="4662" width="6.6640625" style="461" customWidth="1"/>
    <col min="4663" max="4866" width="11.5546875" style="461"/>
    <col min="4867" max="4867" width="15.109375" style="461" customWidth="1"/>
    <col min="4868" max="4875" width="11.5546875" style="461"/>
    <col min="4876" max="4916" width="3.5546875" style="461" customWidth="1"/>
    <col min="4917" max="4917" width="11.5546875" style="461"/>
    <col min="4918" max="4918" width="6.6640625" style="461" customWidth="1"/>
    <col min="4919" max="5122" width="11.5546875" style="461"/>
    <col min="5123" max="5123" width="15.109375" style="461" customWidth="1"/>
    <col min="5124" max="5131" width="11.5546875" style="461"/>
    <col min="5132" max="5172" width="3.5546875" style="461" customWidth="1"/>
    <col min="5173" max="5173" width="11.5546875" style="461"/>
    <col min="5174" max="5174" width="6.6640625" style="461" customWidth="1"/>
    <col min="5175" max="5378" width="11.5546875" style="461"/>
    <col min="5379" max="5379" width="15.109375" style="461" customWidth="1"/>
    <col min="5380" max="5387" width="11.5546875" style="461"/>
    <col min="5388" max="5428" width="3.5546875" style="461" customWidth="1"/>
    <col min="5429" max="5429" width="11.5546875" style="461"/>
    <col min="5430" max="5430" width="6.6640625" style="461" customWidth="1"/>
    <col min="5431" max="5634" width="11.5546875" style="461"/>
    <col min="5635" max="5635" width="15.109375" style="461" customWidth="1"/>
    <col min="5636" max="5643" width="11.5546875" style="461"/>
    <col min="5644" max="5684" width="3.5546875" style="461" customWidth="1"/>
    <col min="5685" max="5685" width="11.5546875" style="461"/>
    <col min="5686" max="5686" width="6.6640625" style="461" customWidth="1"/>
    <col min="5687" max="5890" width="11.5546875" style="461"/>
    <col min="5891" max="5891" width="15.109375" style="461" customWidth="1"/>
    <col min="5892" max="5899" width="11.5546875" style="461"/>
    <col min="5900" max="5940" width="3.5546875" style="461" customWidth="1"/>
    <col min="5941" max="5941" width="11.5546875" style="461"/>
    <col min="5942" max="5942" width="6.6640625" style="461" customWidth="1"/>
    <col min="5943" max="6146" width="11.5546875" style="461"/>
    <col min="6147" max="6147" width="15.109375" style="461" customWidth="1"/>
    <col min="6148" max="6155" width="11.5546875" style="461"/>
    <col min="6156" max="6196" width="3.5546875" style="461" customWidth="1"/>
    <col min="6197" max="6197" width="11.5546875" style="461"/>
    <col min="6198" max="6198" width="6.6640625" style="461" customWidth="1"/>
    <col min="6199" max="6402" width="11.5546875" style="461"/>
    <col min="6403" max="6403" width="15.109375" style="461" customWidth="1"/>
    <col min="6404" max="6411" width="11.5546875" style="461"/>
    <col min="6412" max="6452" width="3.5546875" style="461" customWidth="1"/>
    <col min="6453" max="6453" width="11.5546875" style="461"/>
    <col min="6454" max="6454" width="6.6640625" style="461" customWidth="1"/>
    <col min="6455" max="6658" width="11.5546875" style="461"/>
    <col min="6659" max="6659" width="15.109375" style="461" customWidth="1"/>
    <col min="6660" max="6667" width="11.5546875" style="461"/>
    <col min="6668" max="6708" width="3.5546875" style="461" customWidth="1"/>
    <col min="6709" max="6709" width="11.5546875" style="461"/>
    <col min="6710" max="6710" width="6.6640625" style="461" customWidth="1"/>
    <col min="6711" max="6914" width="11.5546875" style="461"/>
    <col min="6915" max="6915" width="15.109375" style="461" customWidth="1"/>
    <col min="6916" max="6923" width="11.5546875" style="461"/>
    <col min="6924" max="6964" width="3.5546875" style="461" customWidth="1"/>
    <col min="6965" max="6965" width="11.5546875" style="461"/>
    <col min="6966" max="6966" width="6.6640625" style="461" customWidth="1"/>
    <col min="6967" max="7170" width="11.5546875" style="461"/>
    <col min="7171" max="7171" width="15.109375" style="461" customWidth="1"/>
    <col min="7172" max="7179" width="11.5546875" style="461"/>
    <col min="7180" max="7220" width="3.5546875" style="461" customWidth="1"/>
    <col min="7221" max="7221" width="11.5546875" style="461"/>
    <col min="7222" max="7222" width="6.6640625" style="461" customWidth="1"/>
    <col min="7223" max="7426" width="11.5546875" style="461"/>
    <col min="7427" max="7427" width="15.109375" style="461" customWidth="1"/>
    <col min="7428" max="7435" width="11.5546875" style="461"/>
    <col min="7436" max="7476" width="3.5546875" style="461" customWidth="1"/>
    <col min="7477" max="7477" width="11.5546875" style="461"/>
    <col min="7478" max="7478" width="6.6640625" style="461" customWidth="1"/>
    <col min="7479" max="7682" width="11.5546875" style="461"/>
    <col min="7683" max="7683" width="15.109375" style="461" customWidth="1"/>
    <col min="7684" max="7691" width="11.5546875" style="461"/>
    <col min="7692" max="7732" width="3.5546875" style="461" customWidth="1"/>
    <col min="7733" max="7733" width="11.5546875" style="461"/>
    <col min="7734" max="7734" width="6.6640625" style="461" customWidth="1"/>
    <col min="7735" max="7938" width="11.5546875" style="461"/>
    <col min="7939" max="7939" width="15.109375" style="461" customWidth="1"/>
    <col min="7940" max="7947" width="11.5546875" style="461"/>
    <col min="7948" max="7988" width="3.5546875" style="461" customWidth="1"/>
    <col min="7989" max="7989" width="11.5546875" style="461"/>
    <col min="7990" max="7990" width="6.6640625" style="461" customWidth="1"/>
    <col min="7991" max="8194" width="11.5546875" style="461"/>
    <col min="8195" max="8195" width="15.109375" style="461" customWidth="1"/>
    <col min="8196" max="8203" width="11.5546875" style="461"/>
    <col min="8204" max="8244" width="3.5546875" style="461" customWidth="1"/>
    <col min="8245" max="8245" width="11.5546875" style="461"/>
    <col min="8246" max="8246" width="6.6640625" style="461" customWidth="1"/>
    <col min="8247" max="8450" width="11.5546875" style="461"/>
    <col min="8451" max="8451" width="15.109375" style="461" customWidth="1"/>
    <col min="8452" max="8459" width="11.5546875" style="461"/>
    <col min="8460" max="8500" width="3.5546875" style="461" customWidth="1"/>
    <col min="8501" max="8501" width="11.5546875" style="461"/>
    <col min="8502" max="8502" width="6.6640625" style="461" customWidth="1"/>
    <col min="8503" max="8706" width="11.5546875" style="461"/>
    <col min="8707" max="8707" width="15.109375" style="461" customWidth="1"/>
    <col min="8708" max="8715" width="11.5546875" style="461"/>
    <col min="8716" max="8756" width="3.5546875" style="461" customWidth="1"/>
    <col min="8757" max="8757" width="11.5546875" style="461"/>
    <col min="8758" max="8758" width="6.6640625" style="461" customWidth="1"/>
    <col min="8759" max="8962" width="11.5546875" style="461"/>
    <col min="8963" max="8963" width="15.109375" style="461" customWidth="1"/>
    <col min="8964" max="8971" width="11.5546875" style="461"/>
    <col min="8972" max="9012" width="3.5546875" style="461" customWidth="1"/>
    <col min="9013" max="9013" width="11.5546875" style="461"/>
    <col min="9014" max="9014" width="6.6640625" style="461" customWidth="1"/>
    <col min="9015" max="9218" width="11.5546875" style="461"/>
    <col min="9219" max="9219" width="15.109375" style="461" customWidth="1"/>
    <col min="9220" max="9227" width="11.5546875" style="461"/>
    <col min="9228" max="9268" width="3.5546875" style="461" customWidth="1"/>
    <col min="9269" max="9269" width="11.5546875" style="461"/>
    <col min="9270" max="9270" width="6.6640625" style="461" customWidth="1"/>
    <col min="9271" max="9474" width="11.5546875" style="461"/>
    <col min="9475" max="9475" width="15.109375" style="461" customWidth="1"/>
    <col min="9476" max="9483" width="11.5546875" style="461"/>
    <col min="9484" max="9524" width="3.5546875" style="461" customWidth="1"/>
    <col min="9525" max="9525" width="11.5546875" style="461"/>
    <col min="9526" max="9526" width="6.6640625" style="461" customWidth="1"/>
    <col min="9527" max="9730" width="11.5546875" style="461"/>
    <col min="9731" max="9731" width="15.109375" style="461" customWidth="1"/>
    <col min="9732" max="9739" width="11.5546875" style="461"/>
    <col min="9740" max="9780" width="3.5546875" style="461" customWidth="1"/>
    <col min="9781" max="9781" width="11.5546875" style="461"/>
    <col min="9782" max="9782" width="6.6640625" style="461" customWidth="1"/>
    <col min="9783" max="9986" width="11.5546875" style="461"/>
    <col min="9987" max="9987" width="15.109375" style="461" customWidth="1"/>
    <col min="9988" max="9995" width="11.5546875" style="461"/>
    <col min="9996" max="10036" width="3.5546875" style="461" customWidth="1"/>
    <col min="10037" max="10037" width="11.5546875" style="461"/>
    <col min="10038" max="10038" width="6.6640625" style="461" customWidth="1"/>
    <col min="10039" max="10242" width="11.5546875" style="461"/>
    <col min="10243" max="10243" width="15.109375" style="461" customWidth="1"/>
    <col min="10244" max="10251" width="11.5546875" style="461"/>
    <col min="10252" max="10292" width="3.5546875" style="461" customWidth="1"/>
    <col min="10293" max="10293" width="11.5546875" style="461"/>
    <col min="10294" max="10294" width="6.6640625" style="461" customWidth="1"/>
    <col min="10295" max="10498" width="11.5546875" style="461"/>
    <col min="10499" max="10499" width="15.109375" style="461" customWidth="1"/>
    <col min="10500" max="10507" width="11.5546875" style="461"/>
    <col min="10508" max="10548" width="3.5546875" style="461" customWidth="1"/>
    <col min="10549" max="10549" width="11.5546875" style="461"/>
    <col min="10550" max="10550" width="6.6640625" style="461" customWidth="1"/>
    <col min="10551" max="10754" width="11.5546875" style="461"/>
    <col min="10755" max="10755" width="15.109375" style="461" customWidth="1"/>
    <col min="10756" max="10763" width="11.5546875" style="461"/>
    <col min="10764" max="10804" width="3.5546875" style="461" customWidth="1"/>
    <col min="10805" max="10805" width="11.5546875" style="461"/>
    <col min="10806" max="10806" width="6.6640625" style="461" customWidth="1"/>
    <col min="10807" max="11010" width="11.5546875" style="461"/>
    <col min="11011" max="11011" width="15.109375" style="461" customWidth="1"/>
    <col min="11012" max="11019" width="11.5546875" style="461"/>
    <col min="11020" max="11060" width="3.5546875" style="461" customWidth="1"/>
    <col min="11061" max="11061" width="11.5546875" style="461"/>
    <col min="11062" max="11062" width="6.6640625" style="461" customWidth="1"/>
    <col min="11063" max="11266" width="11.5546875" style="461"/>
    <col min="11267" max="11267" width="15.109375" style="461" customWidth="1"/>
    <col min="11268" max="11275" width="11.5546875" style="461"/>
    <col min="11276" max="11316" width="3.5546875" style="461" customWidth="1"/>
    <col min="11317" max="11317" width="11.5546875" style="461"/>
    <col min="11318" max="11318" width="6.6640625" style="461" customWidth="1"/>
    <col min="11319" max="11522" width="11.5546875" style="461"/>
    <col min="11523" max="11523" width="15.109375" style="461" customWidth="1"/>
    <col min="11524" max="11531" width="11.5546875" style="461"/>
    <col min="11532" max="11572" width="3.5546875" style="461" customWidth="1"/>
    <col min="11573" max="11573" width="11.5546875" style="461"/>
    <col min="11574" max="11574" width="6.6640625" style="461" customWidth="1"/>
    <col min="11575" max="11778" width="11.5546875" style="461"/>
    <col min="11779" max="11779" width="15.109375" style="461" customWidth="1"/>
    <col min="11780" max="11787" width="11.5546875" style="461"/>
    <col min="11788" max="11828" width="3.5546875" style="461" customWidth="1"/>
    <col min="11829" max="11829" width="11.5546875" style="461"/>
    <col min="11830" max="11830" width="6.6640625" style="461" customWidth="1"/>
    <col min="11831" max="12034" width="11.5546875" style="461"/>
    <col min="12035" max="12035" width="15.109375" style="461" customWidth="1"/>
    <col min="12036" max="12043" width="11.5546875" style="461"/>
    <col min="12044" max="12084" width="3.5546875" style="461" customWidth="1"/>
    <col min="12085" max="12085" width="11.5546875" style="461"/>
    <col min="12086" max="12086" width="6.6640625" style="461" customWidth="1"/>
    <col min="12087" max="12290" width="11.5546875" style="461"/>
    <col min="12291" max="12291" width="15.109375" style="461" customWidth="1"/>
    <col min="12292" max="12299" width="11.5546875" style="461"/>
    <col min="12300" max="12340" width="3.5546875" style="461" customWidth="1"/>
    <col min="12341" max="12341" width="11.5546875" style="461"/>
    <col min="12342" max="12342" width="6.6640625" style="461" customWidth="1"/>
    <col min="12343" max="12546" width="11.5546875" style="461"/>
    <col min="12547" max="12547" width="15.109375" style="461" customWidth="1"/>
    <col min="12548" max="12555" width="11.5546875" style="461"/>
    <col min="12556" max="12596" width="3.5546875" style="461" customWidth="1"/>
    <col min="12597" max="12597" width="11.5546875" style="461"/>
    <col min="12598" max="12598" width="6.6640625" style="461" customWidth="1"/>
    <col min="12599" max="12802" width="11.5546875" style="461"/>
    <col min="12803" max="12803" width="15.109375" style="461" customWidth="1"/>
    <col min="12804" max="12811" width="11.5546875" style="461"/>
    <col min="12812" max="12852" width="3.5546875" style="461" customWidth="1"/>
    <col min="12853" max="12853" width="11.5546875" style="461"/>
    <col min="12854" max="12854" width="6.6640625" style="461" customWidth="1"/>
    <col min="12855" max="13058" width="11.5546875" style="461"/>
    <col min="13059" max="13059" width="15.109375" style="461" customWidth="1"/>
    <col min="13060" max="13067" width="11.5546875" style="461"/>
    <col min="13068" max="13108" width="3.5546875" style="461" customWidth="1"/>
    <col min="13109" max="13109" width="11.5546875" style="461"/>
    <col min="13110" max="13110" width="6.6640625" style="461" customWidth="1"/>
    <col min="13111" max="13314" width="11.5546875" style="461"/>
    <col min="13315" max="13315" width="15.109375" style="461" customWidth="1"/>
    <col min="13316" max="13323" width="11.5546875" style="461"/>
    <col min="13324" max="13364" width="3.5546875" style="461" customWidth="1"/>
    <col min="13365" max="13365" width="11.5546875" style="461"/>
    <col min="13366" max="13366" width="6.6640625" style="461" customWidth="1"/>
    <col min="13367" max="13570" width="11.5546875" style="461"/>
    <col min="13571" max="13571" width="15.109375" style="461" customWidth="1"/>
    <col min="13572" max="13579" width="11.5546875" style="461"/>
    <col min="13580" max="13620" width="3.5546875" style="461" customWidth="1"/>
    <col min="13621" max="13621" width="11.5546875" style="461"/>
    <col min="13622" max="13622" width="6.6640625" style="461" customWidth="1"/>
    <col min="13623" max="13826" width="11.5546875" style="461"/>
    <col min="13827" max="13827" width="15.109375" style="461" customWidth="1"/>
    <col min="13828" max="13835" width="11.5546875" style="461"/>
    <col min="13836" max="13876" width="3.5546875" style="461" customWidth="1"/>
    <col min="13877" max="13877" width="11.5546875" style="461"/>
    <col min="13878" max="13878" width="6.6640625" style="461" customWidth="1"/>
    <col min="13879" max="14082" width="11.5546875" style="461"/>
    <col min="14083" max="14083" width="15.109375" style="461" customWidth="1"/>
    <col min="14084" max="14091" width="11.5546875" style="461"/>
    <col min="14092" max="14132" width="3.5546875" style="461" customWidth="1"/>
    <col min="14133" max="14133" width="11.5546875" style="461"/>
    <col min="14134" max="14134" width="6.6640625" style="461" customWidth="1"/>
    <col min="14135" max="14338" width="11.5546875" style="461"/>
    <col min="14339" max="14339" width="15.109375" style="461" customWidth="1"/>
    <col min="14340" max="14347" width="11.5546875" style="461"/>
    <col min="14348" max="14388" width="3.5546875" style="461" customWidth="1"/>
    <col min="14389" max="14389" width="11.5546875" style="461"/>
    <col min="14390" max="14390" width="6.6640625" style="461" customWidth="1"/>
    <col min="14391" max="14594" width="11.5546875" style="461"/>
    <col min="14595" max="14595" width="15.109375" style="461" customWidth="1"/>
    <col min="14596" max="14603" width="11.5546875" style="461"/>
    <col min="14604" max="14644" width="3.5546875" style="461" customWidth="1"/>
    <col min="14645" max="14645" width="11.5546875" style="461"/>
    <col min="14646" max="14646" width="6.6640625" style="461" customWidth="1"/>
    <col min="14647" max="14850" width="11.5546875" style="461"/>
    <col min="14851" max="14851" width="15.109375" style="461" customWidth="1"/>
    <col min="14852" max="14859" width="11.5546875" style="461"/>
    <col min="14860" max="14900" width="3.5546875" style="461" customWidth="1"/>
    <col min="14901" max="14901" width="11.5546875" style="461"/>
    <col min="14902" max="14902" width="6.6640625" style="461" customWidth="1"/>
    <col min="14903" max="15106" width="11.5546875" style="461"/>
    <col min="15107" max="15107" width="15.109375" style="461" customWidth="1"/>
    <col min="15108" max="15115" width="11.5546875" style="461"/>
    <col min="15116" max="15156" width="3.5546875" style="461" customWidth="1"/>
    <col min="15157" max="15157" width="11.5546875" style="461"/>
    <col min="15158" max="15158" width="6.6640625" style="461" customWidth="1"/>
    <col min="15159" max="15362" width="11.5546875" style="461"/>
    <col min="15363" max="15363" width="15.109375" style="461" customWidth="1"/>
    <col min="15364" max="15371" width="11.5546875" style="461"/>
    <col min="15372" max="15412" width="3.5546875" style="461" customWidth="1"/>
    <col min="15413" max="15413" width="11.5546875" style="461"/>
    <col min="15414" max="15414" width="6.6640625" style="461" customWidth="1"/>
    <col min="15415" max="15618" width="11.5546875" style="461"/>
    <col min="15619" max="15619" width="15.109375" style="461" customWidth="1"/>
    <col min="15620" max="15627" width="11.5546875" style="461"/>
    <col min="15628" max="15668" width="3.5546875" style="461" customWidth="1"/>
    <col min="15669" max="15669" width="11.5546875" style="461"/>
    <col min="15670" max="15670" width="6.6640625" style="461" customWidth="1"/>
    <col min="15671" max="15874" width="11.5546875" style="461"/>
    <col min="15875" max="15875" width="15.109375" style="461" customWidth="1"/>
    <col min="15876" max="15883" width="11.5546875" style="461"/>
    <col min="15884" max="15924" width="3.5546875" style="461" customWidth="1"/>
    <col min="15925" max="15925" width="11.5546875" style="461"/>
    <col min="15926" max="15926" width="6.6640625" style="461" customWidth="1"/>
    <col min="15927" max="16130" width="11.5546875" style="461"/>
    <col min="16131" max="16131" width="15.109375" style="461" customWidth="1"/>
    <col min="16132" max="16139" width="11.5546875" style="461"/>
    <col min="16140" max="16180" width="3.5546875" style="461" customWidth="1"/>
    <col min="16181" max="16181" width="11.5546875" style="461"/>
    <col min="16182" max="16182" width="6.6640625" style="461" customWidth="1"/>
    <col min="16183" max="16384" width="11.5546875" style="461"/>
  </cols>
  <sheetData>
    <row r="1" spans="1:68">
      <c r="A1" s="246" t="s">
        <v>161</v>
      </c>
      <c r="B1" s="220" t="s">
        <v>1332</v>
      </c>
      <c r="C1" s="246" t="s">
        <v>192</v>
      </c>
      <c r="D1" s="246" t="s">
        <v>191</v>
      </c>
      <c r="E1" s="246" t="s">
        <v>1613</v>
      </c>
      <c r="F1" s="246" t="s">
        <v>1542</v>
      </c>
      <c r="G1" s="246" t="s">
        <v>1543</v>
      </c>
      <c r="H1" s="246" t="s">
        <v>1157</v>
      </c>
      <c r="I1" s="246" t="s">
        <v>1614</v>
      </c>
      <c r="J1" s="458" t="s">
        <v>1544</v>
      </c>
      <c r="K1" s="464" t="s">
        <v>1545</v>
      </c>
      <c r="L1" s="246">
        <v>31</v>
      </c>
      <c r="M1" s="246">
        <v>32</v>
      </c>
      <c r="N1" s="246">
        <v>33</v>
      </c>
      <c r="O1" s="246">
        <v>34</v>
      </c>
      <c r="P1" s="246">
        <v>35</v>
      </c>
      <c r="Q1" s="246">
        <v>41</v>
      </c>
      <c r="R1" s="246">
        <v>42</v>
      </c>
      <c r="S1" s="246">
        <v>43</v>
      </c>
      <c r="T1" s="246">
        <v>44</v>
      </c>
      <c r="U1" s="246">
        <v>45</v>
      </c>
      <c r="V1" s="246">
        <v>46</v>
      </c>
      <c r="W1" s="246">
        <v>47</v>
      </c>
      <c r="X1" s="246">
        <v>48</v>
      </c>
      <c r="Y1" s="246">
        <v>49</v>
      </c>
      <c r="Z1" s="246">
        <v>51</v>
      </c>
      <c r="AA1" s="246">
        <v>52</v>
      </c>
      <c r="AB1" s="246">
        <v>53</v>
      </c>
      <c r="AC1" s="246">
        <v>54</v>
      </c>
      <c r="AD1" s="246">
        <v>55</v>
      </c>
      <c r="AE1" s="246">
        <v>56</v>
      </c>
      <c r="AF1" s="246">
        <v>57</v>
      </c>
      <c r="AG1" s="246">
        <v>58</v>
      </c>
      <c r="AH1" s="246">
        <v>59</v>
      </c>
      <c r="AI1" s="246">
        <v>61</v>
      </c>
      <c r="AJ1" s="246">
        <v>62</v>
      </c>
      <c r="AK1" s="246">
        <v>63</v>
      </c>
      <c r="AL1" s="246">
        <v>64</v>
      </c>
      <c r="AM1" s="246">
        <v>65</v>
      </c>
      <c r="AN1" s="246">
        <v>66</v>
      </c>
      <c r="AO1" s="246">
        <v>67</v>
      </c>
      <c r="AP1" s="246">
        <v>71</v>
      </c>
      <c r="AQ1" s="246">
        <v>72</v>
      </c>
      <c r="AR1" s="246">
        <v>73</v>
      </c>
      <c r="AS1" s="246">
        <v>74</v>
      </c>
      <c r="AT1" s="246">
        <v>81</v>
      </c>
      <c r="AU1" s="246">
        <v>82</v>
      </c>
      <c r="AV1" s="246">
        <v>83</v>
      </c>
      <c r="AW1" s="246">
        <v>84</v>
      </c>
      <c r="AX1" s="246">
        <v>91</v>
      </c>
      <c r="AY1" s="246">
        <v>92</v>
      </c>
      <c r="AZ1" s="246">
        <v>93</v>
      </c>
      <c r="BA1" s="246" t="s">
        <v>1546</v>
      </c>
      <c r="BB1" s="246" t="s">
        <v>1547</v>
      </c>
      <c r="BC1" s="465" t="s">
        <v>1548</v>
      </c>
      <c r="BE1" s="18" t="s">
        <v>79</v>
      </c>
      <c r="BF1" s="18" t="s">
        <v>80</v>
      </c>
      <c r="BG1" s="9" t="s">
        <v>108</v>
      </c>
      <c r="BH1" s="9" t="s">
        <v>109</v>
      </c>
      <c r="BI1" s="9" t="s">
        <v>83</v>
      </c>
      <c r="BJ1" s="9" t="s">
        <v>81</v>
      </c>
      <c r="BK1" s="9" t="s">
        <v>48</v>
      </c>
      <c r="BL1" s="9" t="s">
        <v>49</v>
      </c>
      <c r="BM1" s="9" t="s">
        <v>45</v>
      </c>
      <c r="BN1" s="9" t="s">
        <v>46</v>
      </c>
      <c r="BO1" s="9" t="s">
        <v>35</v>
      </c>
      <c r="BP1" s="9" t="s">
        <v>47</v>
      </c>
    </row>
    <row r="2" spans="1:68">
      <c r="A2" s="246">
        <v>1</v>
      </c>
      <c r="B2" s="220">
        <v>134</v>
      </c>
      <c r="C2" s="246" t="s">
        <v>170</v>
      </c>
      <c r="D2" s="246" t="s">
        <v>188</v>
      </c>
      <c r="E2" s="168">
        <v>1982</v>
      </c>
      <c r="F2" s="246"/>
      <c r="G2" s="246"/>
      <c r="H2" s="246"/>
      <c r="I2" s="471">
        <f>J2-TIME(8,10,0)</f>
        <v>0.41413194444444451</v>
      </c>
      <c r="J2" s="466">
        <v>0.75440972222222225</v>
      </c>
      <c r="K2" s="246">
        <f>'Korno M'!BA2-'Korno M'!BB2</f>
        <v>1790</v>
      </c>
      <c r="L2" s="246"/>
      <c r="M2" s="246"/>
      <c r="N2" s="246">
        <v>1</v>
      </c>
      <c r="O2" s="246">
        <v>1</v>
      </c>
      <c r="P2" s="246"/>
      <c r="Q2" s="246"/>
      <c r="R2" s="246">
        <v>1</v>
      </c>
      <c r="S2" s="246">
        <v>1</v>
      </c>
      <c r="T2" s="246"/>
      <c r="U2" s="246"/>
      <c r="V2" s="246"/>
      <c r="W2" s="246"/>
      <c r="X2" s="246">
        <v>1</v>
      </c>
      <c r="Y2" s="246">
        <v>1</v>
      </c>
      <c r="Z2" s="246">
        <v>1</v>
      </c>
      <c r="AA2" s="246"/>
      <c r="AB2" s="246">
        <v>1</v>
      </c>
      <c r="AC2" s="246">
        <v>1</v>
      </c>
      <c r="AD2" s="246">
        <v>1</v>
      </c>
      <c r="AE2" s="246">
        <v>1</v>
      </c>
      <c r="AF2" s="246">
        <v>1</v>
      </c>
      <c r="AG2" s="246">
        <v>1</v>
      </c>
      <c r="AH2" s="246">
        <v>1</v>
      </c>
      <c r="AI2" s="246">
        <v>1</v>
      </c>
      <c r="AJ2" s="246">
        <v>1</v>
      </c>
      <c r="AK2" s="246">
        <v>1</v>
      </c>
      <c r="AL2" s="246"/>
      <c r="AM2" s="246">
        <v>1</v>
      </c>
      <c r="AN2" s="246">
        <v>1</v>
      </c>
      <c r="AO2" s="246"/>
      <c r="AP2" s="246">
        <v>1</v>
      </c>
      <c r="AQ2" s="246">
        <v>1</v>
      </c>
      <c r="AR2" s="246">
        <v>1</v>
      </c>
      <c r="AS2" s="246">
        <v>1</v>
      </c>
      <c r="AT2" s="246">
        <v>1</v>
      </c>
      <c r="AU2" s="246">
        <v>1</v>
      </c>
      <c r="AV2" s="246">
        <v>1</v>
      </c>
      <c r="AW2" s="246">
        <v>1</v>
      </c>
      <c r="AX2" s="246">
        <v>1</v>
      </c>
      <c r="AY2" s="246">
        <v>1</v>
      </c>
      <c r="AZ2" s="246">
        <v>1</v>
      </c>
      <c r="BA2" s="246">
        <f>30*(SUM('Korno M'!L2:P2))+40*SUM('Korno M'!Q2:Y2)+50*SUM('Korno M'!Z2:AH2)+60*SUM('Korno M'!AI2:AO2)+70*SUM('Korno M'!AP2:AS2)+80*SUM('Korno M'!AT2:AW2)+90*SUM('Korno M'!AX2:AZ2)</f>
        <v>1790</v>
      </c>
      <c r="BB2" s="246"/>
      <c r="BC2" s="465">
        <v>0.75694444444444442</v>
      </c>
      <c r="BE2" s="18">
        <f>VLOOKUP(BF2,id!$A:$C,3,0)</f>
        <v>59</v>
      </c>
      <c r="BF2" s="18" t="str">
        <f>BG2&amp;BH2&amp;BJ2</f>
        <v>ŚmiejaDaniel1982</v>
      </c>
      <c r="BG2" s="9" t="str">
        <f>D2</f>
        <v>Śmieja</v>
      </c>
      <c r="BH2" s="9" t="str">
        <f>C2</f>
        <v>Daniel</v>
      </c>
      <c r="BI2" s="9">
        <f>H2</f>
        <v>0</v>
      </c>
      <c r="BJ2" s="9">
        <f>E2</f>
        <v>1982</v>
      </c>
      <c r="BK2" s="9">
        <v>100</v>
      </c>
      <c r="BL2" s="9"/>
      <c r="BM2" s="9"/>
      <c r="BN2" s="9"/>
      <c r="BO2" s="9"/>
      <c r="BP2" s="9"/>
    </row>
    <row r="3" spans="1:68" ht="13.8">
      <c r="A3" s="246">
        <v>2</v>
      </c>
      <c r="B3" s="220">
        <v>22</v>
      </c>
      <c r="C3" s="467" t="s">
        <v>20</v>
      </c>
      <c r="D3" s="246" t="s">
        <v>326</v>
      </c>
      <c r="E3" s="168">
        <v>1979</v>
      </c>
      <c r="F3" s="246" t="s">
        <v>307</v>
      </c>
      <c r="G3" s="246" t="s">
        <v>1566</v>
      </c>
      <c r="H3" s="246" t="s">
        <v>434</v>
      </c>
      <c r="I3" s="471">
        <f t="shared" ref="I3:I52" si="0">J3-TIME(8,10,0)</f>
        <v>0.41200231481481481</v>
      </c>
      <c r="J3" s="466">
        <v>0.75228009259259254</v>
      </c>
      <c r="K3" s="246">
        <f>'Korno M'!BA3-'Korno M'!BB3</f>
        <v>1730</v>
      </c>
      <c r="L3" s="246"/>
      <c r="M3" s="246"/>
      <c r="N3" s="246"/>
      <c r="O3" s="246">
        <v>1</v>
      </c>
      <c r="P3" s="246"/>
      <c r="Q3" s="246">
        <v>1</v>
      </c>
      <c r="R3" s="246"/>
      <c r="S3" s="246">
        <v>1</v>
      </c>
      <c r="T3" s="246">
        <v>1</v>
      </c>
      <c r="U3" s="246">
        <v>1</v>
      </c>
      <c r="V3" s="246"/>
      <c r="W3" s="246">
        <v>1</v>
      </c>
      <c r="X3" s="246"/>
      <c r="Y3" s="246">
        <v>1</v>
      </c>
      <c r="Z3" s="246">
        <v>1</v>
      </c>
      <c r="AA3" s="246"/>
      <c r="AB3" s="246">
        <v>1</v>
      </c>
      <c r="AC3" s="246">
        <v>1</v>
      </c>
      <c r="AD3" s="246"/>
      <c r="AE3" s="246">
        <v>1</v>
      </c>
      <c r="AF3" s="246">
        <v>1</v>
      </c>
      <c r="AG3" s="246">
        <v>1</v>
      </c>
      <c r="AH3" s="246"/>
      <c r="AI3" s="246"/>
      <c r="AJ3" s="246">
        <v>1</v>
      </c>
      <c r="AK3" s="246">
        <v>1</v>
      </c>
      <c r="AL3" s="246">
        <v>1</v>
      </c>
      <c r="AM3" s="246">
        <v>1</v>
      </c>
      <c r="AN3" s="246">
        <v>1</v>
      </c>
      <c r="AO3" s="246">
        <v>1</v>
      </c>
      <c r="AP3" s="246"/>
      <c r="AQ3" s="246">
        <v>1</v>
      </c>
      <c r="AR3" s="246">
        <v>1</v>
      </c>
      <c r="AS3" s="246">
        <v>1</v>
      </c>
      <c r="AT3" s="246">
        <v>1</v>
      </c>
      <c r="AU3" s="246">
        <v>1</v>
      </c>
      <c r="AV3" s="246">
        <v>1</v>
      </c>
      <c r="AW3" s="246">
        <v>1</v>
      </c>
      <c r="AX3" s="246">
        <v>1</v>
      </c>
      <c r="AY3" s="246">
        <v>1</v>
      </c>
      <c r="AZ3" s="246">
        <v>1</v>
      </c>
      <c r="BA3" s="246">
        <f>30*(SUM('Korno M'!L3:P3))+40*SUM('Korno M'!Q3:Y3)+50*SUM('Korno M'!Z3:AH3)+60*SUM('Korno M'!AI3:AO3)+70*SUM('Korno M'!AP3:AS3)+80*SUM('Korno M'!AT3:AW3)+90*SUM('Korno M'!AX3:AZ3)</f>
        <v>1730</v>
      </c>
      <c r="BB3" s="246"/>
      <c r="BC3" s="465">
        <v>0.75694444444444442</v>
      </c>
      <c r="BD3" s="470"/>
      <c r="BE3" s="18">
        <f>VLOOKUP(BF3,id!$A:$C,3,0)</f>
        <v>91</v>
      </c>
      <c r="BF3" s="18" t="str">
        <f t="shared" ref="BF3:BF6" si="1">BG3&amp;BH3&amp;BJ3</f>
        <v>BrudłoPaweł1979</v>
      </c>
      <c r="BG3" s="9" t="str">
        <f t="shared" ref="BG3:BG6" si="2">D3</f>
        <v>Brudło</v>
      </c>
      <c r="BH3" s="9" t="str">
        <f t="shared" ref="BH3:BH6" si="3">C3</f>
        <v>Paweł</v>
      </c>
      <c r="BI3" s="9" t="str">
        <f t="shared" ref="BI3:BI6" si="4">H3</f>
        <v>Ba-Bi</v>
      </c>
      <c r="BJ3" s="9">
        <f t="shared" ref="BJ3:BJ6" si="5">E3</f>
        <v>1979</v>
      </c>
      <c r="BK3" s="9">
        <f t="shared" ref="BK3:BK6" si="6">BK2*IF(BO3&lt;1,BO3,IF(BP3&lt;1,BP3,IF(BN3&lt;1,BN3,IF(BM3&lt;1,BM3,1))))</f>
        <v>96.648044692737429</v>
      </c>
      <c r="BL3" s="9"/>
      <c r="BM3" s="9">
        <f>I2/I3</f>
        <v>1.0051689749136166</v>
      </c>
      <c r="BN3" s="9">
        <v>1</v>
      </c>
      <c r="BO3" s="9">
        <f>K3/K2</f>
        <v>0.96648044692737434</v>
      </c>
      <c r="BP3" s="9">
        <v>1</v>
      </c>
    </row>
    <row r="4" spans="1:68" ht="13.8">
      <c r="A4" s="246">
        <v>3</v>
      </c>
      <c r="B4" s="220">
        <v>122</v>
      </c>
      <c r="C4" s="467" t="s">
        <v>293</v>
      </c>
      <c r="D4" s="246" t="s">
        <v>297</v>
      </c>
      <c r="E4" s="168">
        <v>1979</v>
      </c>
      <c r="F4" s="246" t="s">
        <v>286</v>
      </c>
      <c r="G4" s="246" t="s">
        <v>1567</v>
      </c>
      <c r="H4" s="246" t="s">
        <v>287</v>
      </c>
      <c r="I4" s="471">
        <f t="shared" si="0"/>
        <v>0.40849537037037037</v>
      </c>
      <c r="J4" s="466">
        <v>0.7487731481481481</v>
      </c>
      <c r="K4" s="246">
        <f>'Korno M'!BA4-'Korno M'!BB4</f>
        <v>1700</v>
      </c>
      <c r="L4" s="246"/>
      <c r="M4" s="246"/>
      <c r="N4" s="246"/>
      <c r="O4" s="246">
        <v>1</v>
      </c>
      <c r="P4" s="246"/>
      <c r="Q4" s="246"/>
      <c r="R4" s="246">
        <v>1</v>
      </c>
      <c r="S4" s="246"/>
      <c r="T4" s="246">
        <v>1</v>
      </c>
      <c r="U4" s="246"/>
      <c r="V4" s="246">
        <v>1</v>
      </c>
      <c r="W4" s="246">
        <v>1</v>
      </c>
      <c r="X4" s="246">
        <v>1</v>
      </c>
      <c r="Y4" s="246"/>
      <c r="Z4" s="246">
        <v>1</v>
      </c>
      <c r="AA4" s="246">
        <v>1</v>
      </c>
      <c r="AB4" s="246"/>
      <c r="AC4" s="246">
        <v>1</v>
      </c>
      <c r="AD4" s="246">
        <v>1</v>
      </c>
      <c r="AE4" s="246"/>
      <c r="AF4" s="246">
        <v>1</v>
      </c>
      <c r="AG4" s="246">
        <v>1</v>
      </c>
      <c r="AH4" s="246">
        <v>1</v>
      </c>
      <c r="AI4" s="246">
        <v>1</v>
      </c>
      <c r="AJ4" s="246">
        <v>1</v>
      </c>
      <c r="AK4" s="246">
        <v>1</v>
      </c>
      <c r="AL4" s="246">
        <v>1</v>
      </c>
      <c r="AM4" s="246">
        <v>1</v>
      </c>
      <c r="AN4" s="246">
        <v>1</v>
      </c>
      <c r="AO4" s="246">
        <v>1</v>
      </c>
      <c r="AP4" s="246">
        <v>1</v>
      </c>
      <c r="AQ4" s="246">
        <v>1</v>
      </c>
      <c r="AR4" s="246">
        <v>1</v>
      </c>
      <c r="AS4" s="246">
        <v>1</v>
      </c>
      <c r="AT4" s="246">
        <v>1</v>
      </c>
      <c r="AU4" s="246"/>
      <c r="AV4" s="246">
        <v>1</v>
      </c>
      <c r="AW4" s="246">
        <v>1</v>
      </c>
      <c r="AX4" s="246">
        <v>1</v>
      </c>
      <c r="AY4" s="246">
        <v>1</v>
      </c>
      <c r="AZ4" s="246"/>
      <c r="BA4" s="246">
        <f>30*(SUM('Korno M'!L4:P4))+40*SUM('Korno M'!Q4:Y4)+50*SUM('Korno M'!Z4:AH4)+60*SUM('Korno M'!AI4:AO4)+70*SUM('Korno M'!AP4:AS4)+80*SUM('Korno M'!AT4:AW4)+90*SUM('Korno M'!AX4:AZ4)</f>
        <v>1700</v>
      </c>
      <c r="BB4" s="246"/>
      <c r="BC4" s="465">
        <v>0.75694444444444442</v>
      </c>
      <c r="BE4" s="18">
        <f>VLOOKUP(BF4,id!$A:$C,3,0)</f>
        <v>101</v>
      </c>
      <c r="BF4" s="18" t="str">
        <f t="shared" si="1"/>
        <v>WalentowskiRadosław1979</v>
      </c>
      <c r="BG4" s="9" t="str">
        <f t="shared" si="2"/>
        <v>Walentowski</v>
      </c>
      <c r="BH4" s="9" t="str">
        <f t="shared" si="3"/>
        <v>Radosław</v>
      </c>
      <c r="BI4" s="9" t="str">
        <f t="shared" si="4"/>
        <v>LosMaruderos</v>
      </c>
      <c r="BJ4" s="9">
        <f t="shared" si="5"/>
        <v>1979</v>
      </c>
      <c r="BK4" s="9">
        <f t="shared" si="6"/>
        <v>94.972067039106136</v>
      </c>
      <c r="BL4" s="9"/>
      <c r="BM4" s="9">
        <f t="shared" ref="BM4:BM52" si="7">I3/I4</f>
        <v>1.0085850286167621</v>
      </c>
      <c r="BN4" s="9">
        <v>1</v>
      </c>
      <c r="BO4" s="9">
        <f t="shared" ref="BO4:BO6" si="8">K4/K3</f>
        <v>0.98265895953757221</v>
      </c>
      <c r="BP4" s="9">
        <v>1</v>
      </c>
    </row>
    <row r="5" spans="1:68" ht="13.8">
      <c r="A5" s="246">
        <v>4</v>
      </c>
      <c r="B5" s="220">
        <v>52</v>
      </c>
      <c r="C5" s="467" t="s">
        <v>380</v>
      </c>
      <c r="D5" s="246" t="s">
        <v>419</v>
      </c>
      <c r="E5" s="168">
        <v>1972</v>
      </c>
      <c r="F5" s="246" t="s">
        <v>510</v>
      </c>
      <c r="G5" s="246"/>
      <c r="H5" s="246" t="s">
        <v>174</v>
      </c>
      <c r="I5" s="471">
        <f t="shared" si="0"/>
        <v>0.40673611111111113</v>
      </c>
      <c r="J5" s="466">
        <v>0.74701388888888887</v>
      </c>
      <c r="K5" s="246">
        <f>'Korno M'!BA5-'Korno M'!BB5</f>
        <v>1640</v>
      </c>
      <c r="L5" s="246"/>
      <c r="M5" s="246"/>
      <c r="N5" s="246">
        <v>1</v>
      </c>
      <c r="O5" s="246"/>
      <c r="P5" s="246"/>
      <c r="Q5" s="246">
        <v>1</v>
      </c>
      <c r="R5" s="246">
        <v>1</v>
      </c>
      <c r="S5" s="246">
        <v>1</v>
      </c>
      <c r="T5" s="246"/>
      <c r="U5" s="246">
        <v>1</v>
      </c>
      <c r="V5" s="246"/>
      <c r="W5" s="246">
        <v>1</v>
      </c>
      <c r="X5" s="246">
        <v>1</v>
      </c>
      <c r="Y5" s="246">
        <v>1</v>
      </c>
      <c r="Z5" s="246">
        <v>1</v>
      </c>
      <c r="AA5" s="246">
        <v>1</v>
      </c>
      <c r="AB5" s="246"/>
      <c r="AC5" s="246">
        <v>1</v>
      </c>
      <c r="AD5" s="246"/>
      <c r="AE5" s="246">
        <v>1</v>
      </c>
      <c r="AF5" s="246"/>
      <c r="AG5" s="246">
        <v>1</v>
      </c>
      <c r="AH5" s="246"/>
      <c r="AI5" s="246"/>
      <c r="AJ5" s="246">
        <v>1</v>
      </c>
      <c r="AK5" s="246">
        <v>1</v>
      </c>
      <c r="AL5" s="246">
        <v>1</v>
      </c>
      <c r="AM5" s="246">
        <v>1</v>
      </c>
      <c r="AN5" s="246"/>
      <c r="AO5" s="246">
        <v>1</v>
      </c>
      <c r="AP5" s="246">
        <v>1</v>
      </c>
      <c r="AQ5" s="246">
        <v>1</v>
      </c>
      <c r="AR5" s="246">
        <v>1</v>
      </c>
      <c r="AS5" s="246">
        <v>1</v>
      </c>
      <c r="AT5" s="246">
        <v>1</v>
      </c>
      <c r="AU5" s="246">
        <v>1</v>
      </c>
      <c r="AV5" s="246">
        <v>1</v>
      </c>
      <c r="AW5" s="246">
        <v>1</v>
      </c>
      <c r="AX5" s="246">
        <v>1</v>
      </c>
      <c r="AY5" s="246"/>
      <c r="AZ5" s="246">
        <v>1</v>
      </c>
      <c r="BA5" s="246">
        <f>30*(SUM('Korno M'!L5:P5))+40*SUM('Korno M'!Q5:Y5)+50*SUM('Korno M'!Z5:AH5)+60*SUM('Korno M'!AI5:AO5)+70*SUM('Korno M'!AP5:AS5)+80*SUM('Korno M'!AT5:AW5)+90*SUM('Korno M'!AX5:AZ5)</f>
        <v>1640</v>
      </c>
      <c r="BB5" s="246"/>
      <c r="BC5" s="465">
        <v>0.75694444444444442</v>
      </c>
      <c r="BE5" s="18">
        <f>VLOOKUP(BF5,id!$A:$C,3,0)</f>
        <v>124</v>
      </c>
      <c r="BF5" s="18" t="str">
        <f t="shared" si="1"/>
        <v>BoberBartłomiej1972</v>
      </c>
      <c r="BG5" s="9" t="str">
        <f t="shared" si="2"/>
        <v>Bober</v>
      </c>
      <c r="BH5" s="9" t="str">
        <f t="shared" si="3"/>
        <v>Bartłomiej</v>
      </c>
      <c r="BI5" s="9" t="str">
        <f t="shared" si="4"/>
        <v>Harpagan</v>
      </c>
      <c r="BJ5" s="9">
        <f t="shared" si="5"/>
        <v>1972</v>
      </c>
      <c r="BK5" s="9">
        <f t="shared" si="6"/>
        <v>91.620111731843565</v>
      </c>
      <c r="BL5" s="9"/>
      <c r="BM5" s="9">
        <f t="shared" si="7"/>
        <v>1.0043253087473678</v>
      </c>
      <c r="BN5" s="9">
        <v>1</v>
      </c>
      <c r="BO5" s="9">
        <f t="shared" si="8"/>
        <v>0.96470588235294119</v>
      </c>
      <c r="BP5" s="9">
        <v>1</v>
      </c>
    </row>
    <row r="6" spans="1:68" ht="13.8">
      <c r="A6" s="246">
        <v>5</v>
      </c>
      <c r="B6" s="220">
        <v>35</v>
      </c>
      <c r="C6" s="467" t="s">
        <v>85</v>
      </c>
      <c r="D6" s="246" t="s">
        <v>86</v>
      </c>
      <c r="E6" s="168">
        <v>1992</v>
      </c>
      <c r="F6" s="246" t="s">
        <v>298</v>
      </c>
      <c r="G6" s="246"/>
      <c r="H6" s="246" t="s">
        <v>194</v>
      </c>
      <c r="I6" s="471">
        <f t="shared" si="0"/>
        <v>0.41219907407407413</v>
      </c>
      <c r="J6" s="466">
        <v>0.75247685185185187</v>
      </c>
      <c r="K6" s="246">
        <f>'Korno M'!BA6-'Korno M'!BB6</f>
        <v>1600</v>
      </c>
      <c r="L6" s="246"/>
      <c r="M6" s="246">
        <v>1</v>
      </c>
      <c r="N6" s="246"/>
      <c r="O6" s="246"/>
      <c r="P6" s="246"/>
      <c r="Q6" s="246">
        <v>1</v>
      </c>
      <c r="R6" s="246"/>
      <c r="S6" s="246">
        <v>1</v>
      </c>
      <c r="T6" s="246"/>
      <c r="U6" s="246"/>
      <c r="V6" s="246">
        <v>1</v>
      </c>
      <c r="W6" s="246">
        <v>1</v>
      </c>
      <c r="X6" s="246"/>
      <c r="Y6" s="246"/>
      <c r="Z6" s="246"/>
      <c r="AA6" s="246">
        <v>1</v>
      </c>
      <c r="AB6" s="246"/>
      <c r="AC6" s="246">
        <v>1</v>
      </c>
      <c r="AD6" s="246">
        <v>1</v>
      </c>
      <c r="AE6" s="246"/>
      <c r="AF6" s="246">
        <v>1</v>
      </c>
      <c r="AG6" s="246">
        <v>1</v>
      </c>
      <c r="AH6" s="246">
        <v>1</v>
      </c>
      <c r="AI6" s="246">
        <v>1</v>
      </c>
      <c r="AJ6" s="246">
        <v>1</v>
      </c>
      <c r="AK6" s="246"/>
      <c r="AL6" s="246"/>
      <c r="AM6" s="246">
        <v>1</v>
      </c>
      <c r="AN6" s="246"/>
      <c r="AO6" s="246">
        <v>1</v>
      </c>
      <c r="AP6" s="246">
        <v>1</v>
      </c>
      <c r="AQ6" s="246">
        <v>1</v>
      </c>
      <c r="AR6" s="246">
        <v>1</v>
      </c>
      <c r="AS6" s="246">
        <v>1</v>
      </c>
      <c r="AT6" s="246">
        <v>1</v>
      </c>
      <c r="AU6" s="246">
        <v>1</v>
      </c>
      <c r="AV6" s="246">
        <v>1</v>
      </c>
      <c r="AW6" s="246">
        <v>1</v>
      </c>
      <c r="AX6" s="246">
        <v>1</v>
      </c>
      <c r="AY6" s="246">
        <v>1</v>
      </c>
      <c r="AZ6" s="246">
        <v>1</v>
      </c>
      <c r="BA6" s="246">
        <f>30*(SUM('Korno M'!L6:P6))+40*SUM('Korno M'!Q6:Y6)+50*SUM('Korno M'!Z6:AH6)+60*SUM('Korno M'!AI6:AO6)+70*SUM('Korno M'!AP6:AS6)+80*SUM('Korno M'!AT6:AW6)+90*SUM('Korno M'!AX6:AZ6)</f>
        <v>1600</v>
      </c>
      <c r="BB6" s="246"/>
      <c r="BC6" s="465">
        <v>0.75694444444444442</v>
      </c>
      <c r="BE6" s="18">
        <f>VLOOKUP(BF6,id!$A:$C,3,0)</f>
        <v>3</v>
      </c>
      <c r="BF6" s="18" t="str">
        <f t="shared" si="1"/>
        <v>JakubekKrystian1992</v>
      </c>
      <c r="BG6" s="9" t="str">
        <f t="shared" si="2"/>
        <v>Jakubek</v>
      </c>
      <c r="BH6" s="9" t="str">
        <f t="shared" si="3"/>
        <v>Krystian</v>
      </c>
      <c r="BI6" s="9" t="str">
        <f t="shared" si="4"/>
        <v>Mitutoyo AZS Wratislavia</v>
      </c>
      <c r="BJ6" s="9">
        <f t="shared" si="5"/>
        <v>1992</v>
      </c>
      <c r="BK6" s="9">
        <f t="shared" si="6"/>
        <v>89.385474860335179</v>
      </c>
      <c r="BL6" s="9"/>
      <c r="BM6" s="9">
        <f t="shared" si="7"/>
        <v>0.98674678497220181</v>
      </c>
      <c r="BN6" s="9">
        <v>1</v>
      </c>
      <c r="BO6" s="9">
        <f t="shared" si="8"/>
        <v>0.97560975609756095</v>
      </c>
      <c r="BP6" s="9">
        <v>1</v>
      </c>
    </row>
    <row r="7" spans="1:68" ht="13.8">
      <c r="A7" s="246">
        <v>6</v>
      </c>
      <c r="B7" s="220">
        <v>14</v>
      </c>
      <c r="C7" s="467" t="s">
        <v>19</v>
      </c>
      <c r="D7" s="246" t="s">
        <v>318</v>
      </c>
      <c r="E7" s="168">
        <v>1985</v>
      </c>
      <c r="F7" s="246" t="s">
        <v>244</v>
      </c>
      <c r="G7" s="246"/>
      <c r="H7" s="246" t="s">
        <v>317</v>
      </c>
      <c r="I7" s="471">
        <f t="shared" si="0"/>
        <v>0.41200231481481481</v>
      </c>
      <c r="J7" s="466">
        <v>0.75228009259259254</v>
      </c>
      <c r="K7" s="246">
        <f>'Korno M'!BA7-'Korno M'!BB7</f>
        <v>1570</v>
      </c>
      <c r="L7" s="246"/>
      <c r="M7" s="246">
        <v>1</v>
      </c>
      <c r="N7" s="246">
        <v>1</v>
      </c>
      <c r="O7" s="246"/>
      <c r="P7" s="246"/>
      <c r="Q7" s="246"/>
      <c r="R7" s="246">
        <v>1</v>
      </c>
      <c r="S7" s="246">
        <v>1</v>
      </c>
      <c r="T7" s="246">
        <v>1</v>
      </c>
      <c r="U7" s="246"/>
      <c r="V7" s="246"/>
      <c r="W7" s="246">
        <v>1</v>
      </c>
      <c r="X7" s="246"/>
      <c r="Y7" s="246">
        <v>1</v>
      </c>
      <c r="Z7" s="246">
        <v>1</v>
      </c>
      <c r="AA7" s="246"/>
      <c r="AB7" s="246">
        <v>1</v>
      </c>
      <c r="AC7" s="246">
        <v>1</v>
      </c>
      <c r="AD7" s="246">
        <v>1</v>
      </c>
      <c r="AE7" s="246">
        <v>1</v>
      </c>
      <c r="AF7" s="246">
        <v>1</v>
      </c>
      <c r="AG7" s="246">
        <v>1</v>
      </c>
      <c r="AH7" s="246">
        <v>1</v>
      </c>
      <c r="AI7" s="246"/>
      <c r="AJ7" s="246"/>
      <c r="AK7" s="246">
        <v>1</v>
      </c>
      <c r="AL7" s="246"/>
      <c r="AM7" s="246">
        <v>1</v>
      </c>
      <c r="AN7" s="246">
        <v>1</v>
      </c>
      <c r="AO7" s="246"/>
      <c r="AP7" s="246">
        <v>1</v>
      </c>
      <c r="AQ7" s="246"/>
      <c r="AR7" s="246">
        <v>1</v>
      </c>
      <c r="AS7" s="246"/>
      <c r="AT7" s="246">
        <v>1</v>
      </c>
      <c r="AU7" s="246">
        <v>1</v>
      </c>
      <c r="AV7" s="246">
        <v>1</v>
      </c>
      <c r="AW7" s="246">
        <v>1</v>
      </c>
      <c r="AX7" s="246">
        <v>1</v>
      </c>
      <c r="AY7" s="246">
        <v>1</v>
      </c>
      <c r="AZ7" s="246">
        <v>1</v>
      </c>
      <c r="BA7" s="246">
        <f>30*(SUM('Korno M'!L7:P7))+40*SUM('Korno M'!Q7:Y7)+50*SUM('Korno M'!Z7:AH7)+60*SUM('Korno M'!AI7:AO7)+70*SUM('Korno M'!AP7:AS7)+80*SUM('Korno M'!AT7:AW7)+90*SUM('Korno M'!AX7:AZ7)</f>
        <v>1570</v>
      </c>
      <c r="BB7" s="246"/>
      <c r="BC7" s="465">
        <v>0.75694444444444442</v>
      </c>
      <c r="BE7" s="18">
        <f>VLOOKUP(BF7,id!$A:$C,3,0)</f>
        <v>94</v>
      </c>
      <c r="BF7" s="18" t="str">
        <f t="shared" ref="BF7:BF52" si="9">BG7&amp;BH7&amp;BJ7</f>
        <v>BanaszkiewiczPiotr1985</v>
      </c>
      <c r="BG7" s="9" t="str">
        <f t="shared" ref="BG7:BG52" si="10">D7</f>
        <v>Banaszkiewicz</v>
      </c>
      <c r="BH7" s="9" t="str">
        <f t="shared" ref="BH7:BH52" si="11">C7</f>
        <v>Piotr</v>
      </c>
      <c r="BI7" s="9" t="str">
        <f t="shared" ref="BI7:BI52" si="12">H7</f>
        <v>KTR BikeOrient</v>
      </c>
      <c r="BJ7" s="9">
        <f t="shared" ref="BJ7:BJ52" si="13">E7</f>
        <v>1985</v>
      </c>
      <c r="BK7" s="9">
        <f t="shared" ref="BK7:BK51" si="14">BK6*IF(BO7&lt;1,BO7,IF(BP7&lt;1,BP7,IF(BN7&lt;1,BN7,IF(BM7&lt;1,BM7,1))))</f>
        <v>87.709497206703887</v>
      </c>
      <c r="BL7" s="9"/>
      <c r="BM7" s="9">
        <f t="shared" si="7"/>
        <v>1.0004775683344103</v>
      </c>
      <c r="BN7" s="9">
        <v>1</v>
      </c>
      <c r="BO7" s="9">
        <f t="shared" ref="BO7:BO52" si="15">K7/K6</f>
        <v>0.98124999999999996</v>
      </c>
      <c r="BP7" s="9">
        <v>1</v>
      </c>
    </row>
    <row r="8" spans="1:68" ht="13.8">
      <c r="A8" s="246">
        <v>7</v>
      </c>
      <c r="B8" s="220">
        <v>24</v>
      </c>
      <c r="C8" s="467" t="s">
        <v>71</v>
      </c>
      <c r="D8" s="246" t="s">
        <v>88</v>
      </c>
      <c r="E8" s="168">
        <v>1986</v>
      </c>
      <c r="F8" s="246" t="s">
        <v>298</v>
      </c>
      <c r="G8" s="246"/>
      <c r="H8" s="246"/>
      <c r="I8" s="471">
        <f t="shared" si="0"/>
        <v>0.41307870370370375</v>
      </c>
      <c r="J8" s="466">
        <v>0.75335648148148149</v>
      </c>
      <c r="K8" s="246">
        <f>'Korno M'!BA8-'Korno M'!BB8</f>
        <v>1570</v>
      </c>
      <c r="L8" s="246">
        <v>1</v>
      </c>
      <c r="M8" s="246"/>
      <c r="N8" s="246"/>
      <c r="O8" s="246"/>
      <c r="P8" s="246"/>
      <c r="Q8" s="246"/>
      <c r="R8" s="246">
        <v>1</v>
      </c>
      <c r="S8" s="246"/>
      <c r="T8" s="246"/>
      <c r="U8" s="246"/>
      <c r="V8" s="246">
        <v>1</v>
      </c>
      <c r="W8" s="246">
        <v>1</v>
      </c>
      <c r="X8" s="246">
        <v>1</v>
      </c>
      <c r="Y8" s="246"/>
      <c r="Z8" s="246"/>
      <c r="AA8" s="246">
        <v>1</v>
      </c>
      <c r="AB8" s="246"/>
      <c r="AC8" s="246">
        <v>1</v>
      </c>
      <c r="AD8" s="246">
        <v>1</v>
      </c>
      <c r="AE8" s="246">
        <v>1</v>
      </c>
      <c r="AF8" s="246">
        <v>1</v>
      </c>
      <c r="AG8" s="246">
        <v>1</v>
      </c>
      <c r="AH8" s="246"/>
      <c r="AI8" s="246">
        <v>1</v>
      </c>
      <c r="AJ8" s="246">
        <v>1</v>
      </c>
      <c r="AK8" s="246"/>
      <c r="AL8" s="246">
        <v>1</v>
      </c>
      <c r="AM8" s="246"/>
      <c r="AN8" s="246">
        <v>1</v>
      </c>
      <c r="AO8" s="246">
        <v>1</v>
      </c>
      <c r="AP8" s="246">
        <v>1</v>
      </c>
      <c r="AQ8" s="246">
        <v>1</v>
      </c>
      <c r="AR8" s="246">
        <v>1</v>
      </c>
      <c r="AS8" s="246">
        <v>1</v>
      </c>
      <c r="AT8" s="246">
        <v>1</v>
      </c>
      <c r="AU8" s="246">
        <v>1</v>
      </c>
      <c r="AV8" s="246">
        <v>1</v>
      </c>
      <c r="AW8" s="246">
        <v>1</v>
      </c>
      <c r="AX8" s="246"/>
      <c r="AY8" s="246">
        <v>1</v>
      </c>
      <c r="AZ8" s="246">
        <v>1</v>
      </c>
      <c r="BA8" s="246">
        <f>30*(SUM('Korno M'!L8:P8))+40*SUM('Korno M'!Q8:Y8)+50*SUM('Korno M'!Z8:AH8)+60*SUM('Korno M'!AI8:AO8)+70*SUM('Korno M'!AP8:AS8)+80*SUM('Korno M'!AT8:AW8)+90*SUM('Korno M'!AX8:AZ8)</f>
        <v>1570</v>
      </c>
      <c r="BB8" s="246"/>
      <c r="BC8" s="465">
        <v>0.75694444444444442</v>
      </c>
      <c r="BE8" s="18">
        <f>VLOOKUP(BF8,id!$A:$C,3,0)</f>
        <v>4</v>
      </c>
      <c r="BF8" s="18" t="str">
        <f t="shared" si="9"/>
        <v>MirowskiŁukasz1986</v>
      </c>
      <c r="BG8" s="9" t="str">
        <f t="shared" si="10"/>
        <v>Mirowski</v>
      </c>
      <c r="BH8" s="9" t="str">
        <f t="shared" si="11"/>
        <v>Łukasz</v>
      </c>
      <c r="BI8" s="9">
        <f t="shared" si="12"/>
        <v>0</v>
      </c>
      <c r="BJ8" s="9">
        <f t="shared" si="13"/>
        <v>1986</v>
      </c>
      <c r="BK8" s="9">
        <f t="shared" si="14"/>
        <v>87.480946261334765</v>
      </c>
      <c r="BL8" s="9"/>
      <c r="BM8" s="9">
        <f t="shared" si="7"/>
        <v>0.99739422807509093</v>
      </c>
      <c r="BN8" s="9">
        <v>1</v>
      </c>
      <c r="BO8" s="9">
        <f t="shared" si="15"/>
        <v>1</v>
      </c>
      <c r="BP8" s="9">
        <v>1</v>
      </c>
    </row>
    <row r="9" spans="1:68" ht="13.8">
      <c r="A9" s="246">
        <v>8</v>
      </c>
      <c r="B9" s="220">
        <v>31</v>
      </c>
      <c r="C9" s="467" t="s">
        <v>182</v>
      </c>
      <c r="D9" s="246" t="s">
        <v>183</v>
      </c>
      <c r="E9" s="168">
        <v>1970</v>
      </c>
      <c r="F9" s="246" t="s">
        <v>307</v>
      </c>
      <c r="G9" s="246"/>
      <c r="H9" s="246"/>
      <c r="I9" s="471">
        <f t="shared" si="0"/>
        <v>0.39659722222222232</v>
      </c>
      <c r="J9" s="466">
        <v>0.73687500000000006</v>
      </c>
      <c r="K9" s="246">
        <f>'Korno M'!BA9-'Korno M'!BB9</f>
        <v>1440</v>
      </c>
      <c r="L9" s="246">
        <v>1</v>
      </c>
      <c r="M9" s="246"/>
      <c r="N9" s="246">
        <v>1</v>
      </c>
      <c r="O9" s="246"/>
      <c r="P9" s="246">
        <v>1</v>
      </c>
      <c r="Q9" s="246"/>
      <c r="R9" s="246">
        <v>1</v>
      </c>
      <c r="S9" s="246">
        <v>1</v>
      </c>
      <c r="T9" s="246">
        <v>1</v>
      </c>
      <c r="U9" s="246"/>
      <c r="V9" s="246">
        <v>1</v>
      </c>
      <c r="W9" s="246"/>
      <c r="X9" s="246">
        <v>1</v>
      </c>
      <c r="Y9" s="246"/>
      <c r="Z9" s="246"/>
      <c r="AA9" s="246">
        <v>1</v>
      </c>
      <c r="AB9" s="246"/>
      <c r="AC9" s="246">
        <v>1</v>
      </c>
      <c r="AD9" s="246">
        <v>1</v>
      </c>
      <c r="AE9" s="246"/>
      <c r="AF9" s="246">
        <v>1</v>
      </c>
      <c r="AG9" s="246">
        <v>1</v>
      </c>
      <c r="AH9" s="246"/>
      <c r="AI9" s="246">
        <v>1</v>
      </c>
      <c r="AJ9" s="246">
        <v>1</v>
      </c>
      <c r="AK9" s="246"/>
      <c r="AL9" s="246">
        <v>1</v>
      </c>
      <c r="AM9" s="246">
        <v>1</v>
      </c>
      <c r="AN9" s="246">
        <v>1</v>
      </c>
      <c r="AO9" s="246">
        <v>1</v>
      </c>
      <c r="AP9" s="246">
        <v>1</v>
      </c>
      <c r="AQ9" s="246"/>
      <c r="AR9" s="246">
        <v>1</v>
      </c>
      <c r="AS9" s="246">
        <v>1</v>
      </c>
      <c r="AT9" s="246">
        <v>1</v>
      </c>
      <c r="AU9" s="246"/>
      <c r="AV9" s="246">
        <v>1</v>
      </c>
      <c r="AW9" s="246">
        <v>1</v>
      </c>
      <c r="AX9" s="246"/>
      <c r="AY9" s="246">
        <v>1</v>
      </c>
      <c r="AZ9" s="246"/>
      <c r="BA9" s="246">
        <f>30*(SUM('Korno M'!L9:P9))+40*SUM('Korno M'!Q9:Y9)+50*SUM('Korno M'!Z9:AH9)+60*SUM('Korno M'!AI9:AO9)+70*SUM('Korno M'!AP9:AS9)+80*SUM('Korno M'!AT9:AW9)+90*SUM('Korno M'!AX9:AZ9)</f>
        <v>1440</v>
      </c>
      <c r="BB9" s="246"/>
      <c r="BC9" s="465">
        <v>0.75694444444444442</v>
      </c>
      <c r="BE9" s="18">
        <f>VLOOKUP(BF9,id!$A:$C,3,0)</f>
        <v>64</v>
      </c>
      <c r="BF9" s="18" t="str">
        <f t="shared" si="9"/>
        <v>HołdakowskiWojciech1970</v>
      </c>
      <c r="BG9" s="9" t="str">
        <f t="shared" si="10"/>
        <v>Hołdakowski</v>
      </c>
      <c r="BH9" s="9" t="str">
        <f t="shared" si="11"/>
        <v>Wojciech</v>
      </c>
      <c r="BI9" s="9">
        <f t="shared" si="12"/>
        <v>0</v>
      </c>
      <c r="BJ9" s="9">
        <f t="shared" si="13"/>
        <v>1970</v>
      </c>
      <c r="BK9" s="9">
        <f t="shared" si="14"/>
        <v>80.237301029504493</v>
      </c>
      <c r="BL9" s="9"/>
      <c r="BM9" s="9">
        <f t="shared" si="7"/>
        <v>1.0415572287398587</v>
      </c>
      <c r="BN9" s="9">
        <v>1</v>
      </c>
      <c r="BO9" s="9">
        <f t="shared" si="15"/>
        <v>0.91719745222929938</v>
      </c>
      <c r="BP9" s="9">
        <v>1</v>
      </c>
    </row>
    <row r="10" spans="1:68" ht="13.8">
      <c r="A10" s="246">
        <v>8</v>
      </c>
      <c r="B10" s="220">
        <v>44</v>
      </c>
      <c r="C10" s="467" t="s">
        <v>25</v>
      </c>
      <c r="D10" s="246" t="s">
        <v>24</v>
      </c>
      <c r="E10" s="168">
        <v>1973</v>
      </c>
      <c r="F10" s="246" t="s">
        <v>321</v>
      </c>
      <c r="G10" s="246"/>
      <c r="H10" s="246" t="s">
        <v>292</v>
      </c>
      <c r="I10" s="471">
        <f t="shared" si="0"/>
        <v>0.39659722222222232</v>
      </c>
      <c r="J10" s="466">
        <v>0.73687500000000006</v>
      </c>
      <c r="K10" s="246">
        <f>'Korno M'!BA10-'Korno M'!BB10</f>
        <v>1440</v>
      </c>
      <c r="L10" s="246">
        <v>1</v>
      </c>
      <c r="M10" s="246"/>
      <c r="N10" s="246">
        <v>1</v>
      </c>
      <c r="O10" s="246"/>
      <c r="P10" s="246">
        <v>1</v>
      </c>
      <c r="Q10" s="246"/>
      <c r="R10" s="246">
        <v>1</v>
      </c>
      <c r="S10" s="246">
        <v>1</v>
      </c>
      <c r="T10" s="246">
        <v>1</v>
      </c>
      <c r="U10" s="246"/>
      <c r="V10" s="246">
        <v>1</v>
      </c>
      <c r="W10" s="246"/>
      <c r="X10" s="246">
        <v>1</v>
      </c>
      <c r="Y10" s="246"/>
      <c r="Z10" s="246"/>
      <c r="AA10" s="246">
        <v>1</v>
      </c>
      <c r="AB10" s="246"/>
      <c r="AC10" s="246">
        <v>1</v>
      </c>
      <c r="AD10" s="246">
        <v>1</v>
      </c>
      <c r="AE10" s="246"/>
      <c r="AF10" s="246">
        <v>1</v>
      </c>
      <c r="AG10" s="246">
        <v>1</v>
      </c>
      <c r="AH10" s="246"/>
      <c r="AI10" s="246">
        <v>1</v>
      </c>
      <c r="AJ10" s="246">
        <v>1</v>
      </c>
      <c r="AK10" s="246"/>
      <c r="AL10" s="246">
        <v>1</v>
      </c>
      <c r="AM10" s="246">
        <v>1</v>
      </c>
      <c r="AN10" s="246">
        <v>1</v>
      </c>
      <c r="AO10" s="246">
        <v>1</v>
      </c>
      <c r="AP10" s="246">
        <v>1</v>
      </c>
      <c r="AQ10" s="246"/>
      <c r="AR10" s="246">
        <v>1</v>
      </c>
      <c r="AS10" s="246">
        <v>1</v>
      </c>
      <c r="AT10" s="246">
        <v>1</v>
      </c>
      <c r="AU10" s="246"/>
      <c r="AV10" s="246">
        <v>1</v>
      </c>
      <c r="AW10" s="246">
        <v>1</v>
      </c>
      <c r="AX10" s="246"/>
      <c r="AY10" s="246">
        <v>1</v>
      </c>
      <c r="AZ10" s="246"/>
      <c r="BA10" s="246">
        <f>30*(SUM('Korno M'!L10:P10))+40*SUM('Korno M'!Q10:Y10)+50*SUM('Korno M'!Z10:AH10)+60*SUM('Korno M'!AI10:AO10)+70*SUM('Korno M'!AP10:AS10)+80*SUM('Korno M'!AT10:AW10)+90*SUM('Korno M'!AX10:AZ10)</f>
        <v>1440</v>
      </c>
      <c r="BB10" s="246"/>
      <c r="BC10" s="465">
        <v>0.75694444444444442</v>
      </c>
      <c r="BE10" s="18">
        <f>VLOOKUP(BF10,id!$A:$C,3,0)</f>
        <v>1</v>
      </c>
      <c r="BF10" s="18" t="str">
        <f t="shared" si="9"/>
        <v>NowickiJacek1973</v>
      </c>
      <c r="BG10" s="9" t="str">
        <f t="shared" si="10"/>
        <v>Nowicki</v>
      </c>
      <c r="BH10" s="9" t="str">
        <f t="shared" si="11"/>
        <v>Jacek</v>
      </c>
      <c r="BI10" s="9" t="str">
        <f t="shared" si="12"/>
        <v>podrozerowerowe.info</v>
      </c>
      <c r="BJ10" s="9">
        <f t="shared" si="13"/>
        <v>1973</v>
      </c>
      <c r="BK10" s="9">
        <f t="shared" si="14"/>
        <v>80.237301029504493</v>
      </c>
      <c r="BL10" s="9"/>
      <c r="BM10" s="9">
        <f t="shared" si="7"/>
        <v>1</v>
      </c>
      <c r="BN10" s="9">
        <v>1</v>
      </c>
      <c r="BO10" s="9">
        <f t="shared" si="15"/>
        <v>1</v>
      </c>
      <c r="BP10" s="9">
        <v>1</v>
      </c>
    </row>
    <row r="11" spans="1:68" ht="13.8">
      <c r="A11" s="246">
        <v>10</v>
      </c>
      <c r="B11" s="220">
        <v>33</v>
      </c>
      <c r="C11" s="467" t="s">
        <v>26</v>
      </c>
      <c r="D11" s="246" t="s">
        <v>62</v>
      </c>
      <c r="E11" s="168">
        <v>1969</v>
      </c>
      <c r="F11" s="246" t="s">
        <v>298</v>
      </c>
      <c r="G11" s="246"/>
      <c r="H11" s="246"/>
      <c r="I11" s="471">
        <f t="shared" si="0"/>
        <v>0.40592592592592597</v>
      </c>
      <c r="J11" s="466">
        <v>0.7462037037037037</v>
      </c>
      <c r="K11" s="246">
        <f>'Korno M'!BA11-'Korno M'!BB11</f>
        <v>1430</v>
      </c>
      <c r="L11" s="246"/>
      <c r="M11" s="246"/>
      <c r="N11" s="246"/>
      <c r="O11" s="246"/>
      <c r="P11" s="246"/>
      <c r="Q11" s="246"/>
      <c r="R11" s="246">
        <v>1</v>
      </c>
      <c r="S11" s="246"/>
      <c r="T11" s="246">
        <v>1</v>
      </c>
      <c r="U11" s="246"/>
      <c r="V11" s="246">
        <v>1</v>
      </c>
      <c r="W11" s="246"/>
      <c r="X11" s="246">
        <v>1</v>
      </c>
      <c r="Y11" s="246">
        <v>1</v>
      </c>
      <c r="Z11" s="246">
        <v>1</v>
      </c>
      <c r="AA11" s="246">
        <v>1</v>
      </c>
      <c r="AB11" s="246"/>
      <c r="AC11" s="246">
        <v>1</v>
      </c>
      <c r="AD11" s="246">
        <v>1</v>
      </c>
      <c r="AE11" s="246"/>
      <c r="AF11" s="246">
        <v>1</v>
      </c>
      <c r="AG11" s="246"/>
      <c r="AH11" s="246">
        <v>1</v>
      </c>
      <c r="AI11" s="246">
        <v>1</v>
      </c>
      <c r="AJ11" s="246"/>
      <c r="AK11" s="246">
        <v>1</v>
      </c>
      <c r="AL11" s="246">
        <v>1</v>
      </c>
      <c r="AM11" s="246"/>
      <c r="AN11" s="246">
        <v>1</v>
      </c>
      <c r="AO11" s="246">
        <v>1</v>
      </c>
      <c r="AP11" s="246">
        <v>1</v>
      </c>
      <c r="AQ11" s="246"/>
      <c r="AR11" s="246">
        <v>1</v>
      </c>
      <c r="AS11" s="246">
        <v>1</v>
      </c>
      <c r="AT11" s="246">
        <v>1</v>
      </c>
      <c r="AU11" s="246"/>
      <c r="AV11" s="246">
        <v>1</v>
      </c>
      <c r="AW11" s="246">
        <v>1</v>
      </c>
      <c r="AX11" s="246">
        <v>1</v>
      </c>
      <c r="AY11" s="246">
        <v>1</v>
      </c>
      <c r="AZ11" s="246"/>
      <c r="BA11" s="246">
        <f>30*(SUM('Korno M'!L11:P11))+40*SUM('Korno M'!Q11:Y11)+50*SUM('Korno M'!Z11:AH11)+60*SUM('Korno M'!AI11:AO11)+70*SUM('Korno M'!AP11:AS11)+80*SUM('Korno M'!AT11:AW11)+90*SUM('Korno M'!AX11:AZ11)</f>
        <v>1430</v>
      </c>
      <c r="BB11" s="246"/>
      <c r="BC11" s="465">
        <v>0.75694444444444442</v>
      </c>
      <c r="BE11" s="18">
        <f>VLOOKUP(BF11,id!$A:$C,3,0)</f>
        <v>7</v>
      </c>
      <c r="BF11" s="18" t="str">
        <f t="shared" si="9"/>
        <v>SzawdzinKrzysztof1969</v>
      </c>
      <c r="BG11" s="9" t="str">
        <f t="shared" si="10"/>
        <v>Szawdzin</v>
      </c>
      <c r="BH11" s="9" t="str">
        <f t="shared" si="11"/>
        <v>Krzysztof</v>
      </c>
      <c r="BI11" s="9">
        <f t="shared" si="12"/>
        <v>0</v>
      </c>
      <c r="BJ11" s="9">
        <f t="shared" si="13"/>
        <v>1969</v>
      </c>
      <c r="BK11" s="9">
        <f t="shared" si="14"/>
        <v>79.680097550132942</v>
      </c>
      <c r="BL11" s="9"/>
      <c r="BM11" s="9">
        <f t="shared" si="7"/>
        <v>0.97701870437956218</v>
      </c>
      <c r="BN11" s="9">
        <v>1</v>
      </c>
      <c r="BO11" s="9">
        <f t="shared" si="15"/>
        <v>0.99305555555555558</v>
      </c>
      <c r="BP11" s="9">
        <v>1</v>
      </c>
    </row>
    <row r="12" spans="1:68" ht="13.8">
      <c r="A12" s="246">
        <v>11</v>
      </c>
      <c r="B12" s="220">
        <v>50</v>
      </c>
      <c r="C12" s="467" t="s">
        <v>98</v>
      </c>
      <c r="D12" s="246" t="s">
        <v>87</v>
      </c>
      <c r="E12" s="168">
        <v>1984</v>
      </c>
      <c r="F12" s="246" t="s">
        <v>298</v>
      </c>
      <c r="G12" s="246"/>
      <c r="H12" s="246" t="s">
        <v>299</v>
      </c>
      <c r="I12" s="471">
        <f t="shared" si="0"/>
        <v>0.40592592592592597</v>
      </c>
      <c r="J12" s="466">
        <v>0.7462037037037037</v>
      </c>
      <c r="K12" s="246">
        <f>'Korno M'!BA12-'Korno M'!BB12</f>
        <v>1430</v>
      </c>
      <c r="L12" s="246"/>
      <c r="M12" s="246"/>
      <c r="N12" s="246"/>
      <c r="O12" s="246"/>
      <c r="P12" s="246"/>
      <c r="Q12" s="246"/>
      <c r="R12" s="246">
        <v>1</v>
      </c>
      <c r="S12" s="246"/>
      <c r="T12" s="246">
        <v>1</v>
      </c>
      <c r="U12" s="246"/>
      <c r="V12" s="246">
        <v>1</v>
      </c>
      <c r="W12" s="246"/>
      <c r="X12" s="246">
        <v>1</v>
      </c>
      <c r="Y12" s="246">
        <v>1</v>
      </c>
      <c r="Z12" s="246">
        <v>1</v>
      </c>
      <c r="AA12" s="246">
        <v>1</v>
      </c>
      <c r="AB12" s="246"/>
      <c r="AC12" s="246">
        <v>1</v>
      </c>
      <c r="AD12" s="246">
        <v>1</v>
      </c>
      <c r="AE12" s="246"/>
      <c r="AF12" s="246">
        <v>1</v>
      </c>
      <c r="AG12" s="246"/>
      <c r="AH12" s="246">
        <v>1</v>
      </c>
      <c r="AI12" s="246">
        <v>1</v>
      </c>
      <c r="AJ12" s="246"/>
      <c r="AK12" s="246">
        <v>1</v>
      </c>
      <c r="AL12" s="246">
        <v>1</v>
      </c>
      <c r="AM12" s="246"/>
      <c r="AN12" s="246">
        <v>1</v>
      </c>
      <c r="AO12" s="246">
        <v>1</v>
      </c>
      <c r="AP12" s="246">
        <v>1</v>
      </c>
      <c r="AQ12" s="246"/>
      <c r="AR12" s="246">
        <v>1</v>
      </c>
      <c r="AS12" s="246">
        <v>1</v>
      </c>
      <c r="AT12" s="246">
        <v>1</v>
      </c>
      <c r="AU12" s="246"/>
      <c r="AV12" s="246">
        <v>1</v>
      </c>
      <c r="AW12" s="246">
        <v>1</v>
      </c>
      <c r="AX12" s="246">
        <v>1</v>
      </c>
      <c r="AY12" s="246">
        <v>1</v>
      </c>
      <c r="AZ12" s="246"/>
      <c r="BA12" s="246">
        <f>30*(SUM('Korno M'!L12:P12))+40*SUM('Korno M'!Q12:Y12)+50*SUM('Korno M'!Z12:AH12)+60*SUM('Korno M'!AI12:AO12)+70*SUM('Korno M'!AP12:AS12)+80*SUM('Korno M'!AT12:AW12)+90*SUM('Korno M'!AX12:AZ12)</f>
        <v>1430</v>
      </c>
      <c r="BB12" s="246"/>
      <c r="BC12" s="465">
        <v>0.75694444444444442</v>
      </c>
      <c r="BE12" s="18">
        <f>VLOOKUP(BF12,id!$A:$C,3,0)</f>
        <v>8</v>
      </c>
      <c r="BF12" s="18" t="str">
        <f t="shared" si="9"/>
        <v>WieczorekJarosław1984</v>
      </c>
      <c r="BG12" s="9" t="str">
        <f t="shared" si="10"/>
        <v>Wieczorek</v>
      </c>
      <c r="BH12" s="9" t="str">
        <f t="shared" si="11"/>
        <v>Jarosław</v>
      </c>
      <c r="BI12" s="9" t="str">
        <f t="shared" si="12"/>
        <v>Europa Ubezpieczenia</v>
      </c>
      <c r="BJ12" s="9">
        <f t="shared" si="13"/>
        <v>1984</v>
      </c>
      <c r="BK12" s="9">
        <f t="shared" si="14"/>
        <v>79.680097550132942</v>
      </c>
      <c r="BL12" s="9"/>
      <c r="BM12" s="9">
        <f t="shared" si="7"/>
        <v>1</v>
      </c>
      <c r="BN12" s="9">
        <v>1</v>
      </c>
      <c r="BO12" s="9">
        <f t="shared" si="15"/>
        <v>1</v>
      </c>
      <c r="BP12" s="9">
        <v>1</v>
      </c>
    </row>
    <row r="13" spans="1:68" ht="13.8">
      <c r="A13" s="246">
        <v>12</v>
      </c>
      <c r="B13" s="220">
        <v>29</v>
      </c>
      <c r="C13" s="467" t="s">
        <v>26</v>
      </c>
      <c r="D13" s="246" t="s">
        <v>84</v>
      </c>
      <c r="E13" s="168">
        <v>1954</v>
      </c>
      <c r="F13" s="246" t="s">
        <v>289</v>
      </c>
      <c r="G13" s="246" t="s">
        <v>1568</v>
      </c>
      <c r="H13" s="246"/>
      <c r="I13" s="471">
        <f t="shared" si="0"/>
        <v>0.40291666666666676</v>
      </c>
      <c r="J13" s="466">
        <v>0.74319444444444449</v>
      </c>
      <c r="K13" s="246">
        <f>'Korno M'!BA13-'Korno M'!BB13</f>
        <v>1400</v>
      </c>
      <c r="L13" s="246"/>
      <c r="M13" s="246"/>
      <c r="N13" s="246"/>
      <c r="O13" s="246"/>
      <c r="P13" s="246"/>
      <c r="Q13" s="246"/>
      <c r="R13" s="246">
        <v>1</v>
      </c>
      <c r="S13" s="246">
        <v>1</v>
      </c>
      <c r="T13" s="246"/>
      <c r="U13" s="246"/>
      <c r="V13" s="246"/>
      <c r="W13" s="246"/>
      <c r="X13" s="246">
        <v>1</v>
      </c>
      <c r="Y13" s="246"/>
      <c r="Z13" s="246">
        <v>1</v>
      </c>
      <c r="AA13" s="246"/>
      <c r="AB13" s="246"/>
      <c r="AC13" s="246"/>
      <c r="AD13" s="246">
        <v>1</v>
      </c>
      <c r="AE13" s="246">
        <v>1</v>
      </c>
      <c r="AF13" s="246">
        <v>1</v>
      </c>
      <c r="AG13" s="246"/>
      <c r="AH13" s="246">
        <v>1</v>
      </c>
      <c r="AI13" s="246"/>
      <c r="AJ13" s="246"/>
      <c r="AK13" s="246">
        <v>1</v>
      </c>
      <c r="AL13" s="246">
        <v>1</v>
      </c>
      <c r="AM13" s="246">
        <v>1</v>
      </c>
      <c r="AN13" s="246">
        <v>1</v>
      </c>
      <c r="AO13" s="246">
        <v>1</v>
      </c>
      <c r="AP13" s="246">
        <v>1</v>
      </c>
      <c r="AQ13" s="246"/>
      <c r="AR13" s="246">
        <v>1</v>
      </c>
      <c r="AS13" s="246"/>
      <c r="AT13" s="246">
        <v>1</v>
      </c>
      <c r="AU13" s="246">
        <v>1</v>
      </c>
      <c r="AV13" s="246">
        <v>1</v>
      </c>
      <c r="AW13" s="246">
        <v>1</v>
      </c>
      <c r="AX13" s="246">
        <v>1</v>
      </c>
      <c r="AY13" s="246">
        <v>1</v>
      </c>
      <c r="AZ13" s="246">
        <v>1</v>
      </c>
      <c r="BA13" s="246">
        <f>30*(SUM('Korno M'!L13:P13))+40*SUM('Korno M'!Q13:Y13)+50*SUM('Korno M'!Z13:AH13)+60*SUM('Korno M'!AI13:AO13)+70*SUM('Korno M'!AP13:AS13)+80*SUM('Korno M'!AT13:AW13)+90*SUM('Korno M'!AX13:AZ13)</f>
        <v>1400</v>
      </c>
      <c r="BB13" s="246"/>
      <c r="BC13" s="465">
        <v>0.75694444444444442</v>
      </c>
      <c r="BE13" s="18">
        <f>VLOOKUP(BF13,id!$A:$C,3,0)</f>
        <v>13</v>
      </c>
      <c r="BF13" s="18" t="str">
        <f t="shared" si="9"/>
        <v>WiktorowskiKrzysztof1954</v>
      </c>
      <c r="BG13" s="9" t="str">
        <f t="shared" si="10"/>
        <v>Wiktorowski</v>
      </c>
      <c r="BH13" s="9" t="str">
        <f t="shared" si="11"/>
        <v>Krzysztof</v>
      </c>
      <c r="BI13" s="9">
        <f t="shared" si="12"/>
        <v>0</v>
      </c>
      <c r="BJ13" s="9">
        <f t="shared" si="13"/>
        <v>1954</v>
      </c>
      <c r="BK13" s="9">
        <f t="shared" si="14"/>
        <v>78.008487112018273</v>
      </c>
      <c r="BL13" s="9"/>
      <c r="BM13" s="9">
        <f t="shared" si="7"/>
        <v>1.0074686889578306</v>
      </c>
      <c r="BN13" s="9">
        <v>1</v>
      </c>
      <c r="BO13" s="9">
        <f t="shared" si="15"/>
        <v>0.97902097902097907</v>
      </c>
      <c r="BP13" s="9">
        <v>1</v>
      </c>
    </row>
    <row r="14" spans="1:68" ht="13.8">
      <c r="A14" s="246">
        <v>13</v>
      </c>
      <c r="B14" s="220">
        <v>40</v>
      </c>
      <c r="C14" s="467" t="s">
        <v>55</v>
      </c>
      <c r="D14" s="246" t="s">
        <v>77</v>
      </c>
      <c r="E14" s="168">
        <v>1963</v>
      </c>
      <c r="F14" s="246" t="s">
        <v>271</v>
      </c>
      <c r="G14" s="246"/>
      <c r="H14" s="246" t="s">
        <v>272</v>
      </c>
      <c r="I14" s="471">
        <f t="shared" si="0"/>
        <v>0.41326388888888893</v>
      </c>
      <c r="J14" s="466">
        <v>0.75354166666666667</v>
      </c>
      <c r="K14" s="246">
        <f>'Korno M'!BA14-'Korno M'!BB14</f>
        <v>1390</v>
      </c>
      <c r="L14" s="246"/>
      <c r="M14" s="246">
        <v>1</v>
      </c>
      <c r="N14" s="246"/>
      <c r="O14" s="246"/>
      <c r="P14" s="246"/>
      <c r="Q14" s="246">
        <v>1</v>
      </c>
      <c r="R14" s="246"/>
      <c r="S14" s="246"/>
      <c r="T14" s="246">
        <v>1</v>
      </c>
      <c r="U14" s="246"/>
      <c r="V14" s="246">
        <v>1</v>
      </c>
      <c r="W14" s="246"/>
      <c r="X14" s="246"/>
      <c r="Y14" s="246"/>
      <c r="Z14" s="246">
        <v>1</v>
      </c>
      <c r="AA14" s="246">
        <v>1</v>
      </c>
      <c r="AB14" s="246"/>
      <c r="AC14" s="246">
        <v>1</v>
      </c>
      <c r="AD14" s="246"/>
      <c r="AE14" s="246"/>
      <c r="AF14" s="246">
        <v>1</v>
      </c>
      <c r="AG14" s="246">
        <v>1</v>
      </c>
      <c r="AH14" s="246"/>
      <c r="AI14" s="246">
        <v>1</v>
      </c>
      <c r="AJ14" s="246">
        <v>1</v>
      </c>
      <c r="AK14" s="246">
        <v>1</v>
      </c>
      <c r="AL14" s="246"/>
      <c r="AM14" s="246">
        <v>1</v>
      </c>
      <c r="AN14" s="246">
        <v>1</v>
      </c>
      <c r="AO14" s="246">
        <v>1</v>
      </c>
      <c r="AP14" s="246">
        <v>1</v>
      </c>
      <c r="AQ14" s="246"/>
      <c r="AR14" s="246">
        <v>1</v>
      </c>
      <c r="AS14" s="246">
        <v>1</v>
      </c>
      <c r="AT14" s="246">
        <v>1</v>
      </c>
      <c r="AU14" s="246">
        <v>1</v>
      </c>
      <c r="AV14" s="246"/>
      <c r="AW14" s="246">
        <v>1</v>
      </c>
      <c r="AX14" s="246"/>
      <c r="AY14" s="246">
        <v>1</v>
      </c>
      <c r="AZ14" s="246">
        <v>1</v>
      </c>
      <c r="BA14" s="246">
        <f>30*(SUM('Korno M'!L14:P14))+40*SUM('Korno M'!Q14:Y14)+50*SUM('Korno M'!Z14:AH14)+60*SUM('Korno M'!AI14:AO14)+70*SUM('Korno M'!AP14:AS14)+80*SUM('Korno M'!AT14:AW14)+90*SUM('Korno M'!AX14:AZ14)</f>
        <v>1390</v>
      </c>
      <c r="BB14" s="246"/>
      <c r="BC14" s="465">
        <v>0.75694444444444442</v>
      </c>
      <c r="BE14" s="18">
        <f>VLOOKUP(BF14,id!$A:$C,3,0)</f>
        <v>41</v>
      </c>
      <c r="BF14" s="18" t="str">
        <f t="shared" si="9"/>
        <v>SójkaTomasz1963</v>
      </c>
      <c r="BG14" s="9" t="str">
        <f t="shared" si="10"/>
        <v>Sójka</v>
      </c>
      <c r="BH14" s="9" t="str">
        <f t="shared" si="11"/>
        <v>Tomasz</v>
      </c>
      <c r="BI14" s="9" t="str">
        <f t="shared" si="12"/>
        <v>RKS Fiedorek</v>
      </c>
      <c r="BJ14" s="9">
        <f t="shared" si="13"/>
        <v>1963</v>
      </c>
      <c r="BK14" s="9">
        <f t="shared" si="14"/>
        <v>77.451283632646721</v>
      </c>
      <c r="BL14" s="9"/>
      <c r="BM14" s="9">
        <f t="shared" si="7"/>
        <v>0.97496219122836514</v>
      </c>
      <c r="BN14" s="9">
        <v>1</v>
      </c>
      <c r="BO14" s="9">
        <f t="shared" si="15"/>
        <v>0.99285714285714288</v>
      </c>
      <c r="BP14" s="9">
        <v>1</v>
      </c>
    </row>
    <row r="15" spans="1:68" ht="13.8">
      <c r="A15" s="246">
        <v>14</v>
      </c>
      <c r="B15" s="220">
        <v>117</v>
      </c>
      <c r="C15" s="467" t="s">
        <v>26</v>
      </c>
      <c r="D15" s="246" t="s">
        <v>1107</v>
      </c>
      <c r="E15" s="168">
        <v>1986</v>
      </c>
      <c r="F15" s="246" t="s">
        <v>244</v>
      </c>
      <c r="G15" s="246"/>
      <c r="H15" s="246" t="s">
        <v>1569</v>
      </c>
      <c r="I15" s="471">
        <f t="shared" si="0"/>
        <v>0.39928240740740745</v>
      </c>
      <c r="J15" s="466">
        <v>0.73956018518518518</v>
      </c>
      <c r="K15" s="246">
        <f>'Korno M'!BA15-'Korno M'!BB15</f>
        <v>1380</v>
      </c>
      <c r="L15" s="246">
        <v>1</v>
      </c>
      <c r="M15" s="246"/>
      <c r="N15" s="246"/>
      <c r="O15" s="246"/>
      <c r="P15" s="246">
        <v>1</v>
      </c>
      <c r="Q15" s="246"/>
      <c r="R15" s="246"/>
      <c r="S15" s="246"/>
      <c r="T15" s="246">
        <v>1</v>
      </c>
      <c r="U15" s="246">
        <v>1</v>
      </c>
      <c r="V15" s="246"/>
      <c r="W15" s="246"/>
      <c r="X15" s="246"/>
      <c r="Y15" s="246"/>
      <c r="Z15" s="246">
        <v>1</v>
      </c>
      <c r="AA15" s="246"/>
      <c r="AB15" s="246"/>
      <c r="AC15" s="246">
        <v>1</v>
      </c>
      <c r="AD15" s="246">
        <v>1</v>
      </c>
      <c r="AE15" s="246"/>
      <c r="AF15" s="246">
        <v>1</v>
      </c>
      <c r="AG15" s="246">
        <v>1</v>
      </c>
      <c r="AH15" s="246">
        <v>1</v>
      </c>
      <c r="AI15" s="246"/>
      <c r="AJ15" s="246">
        <v>1</v>
      </c>
      <c r="AK15" s="246">
        <v>1</v>
      </c>
      <c r="AL15" s="246"/>
      <c r="AM15" s="246">
        <v>1</v>
      </c>
      <c r="AN15" s="246">
        <v>1</v>
      </c>
      <c r="AO15" s="246"/>
      <c r="AP15" s="246">
        <v>1</v>
      </c>
      <c r="AQ15" s="246">
        <v>1</v>
      </c>
      <c r="AR15" s="246">
        <v>1</v>
      </c>
      <c r="AS15" s="246">
        <v>1</v>
      </c>
      <c r="AT15" s="246">
        <v>1</v>
      </c>
      <c r="AU15" s="246">
        <v>1</v>
      </c>
      <c r="AV15" s="246"/>
      <c r="AW15" s="246">
        <v>1</v>
      </c>
      <c r="AX15" s="246">
        <v>1</v>
      </c>
      <c r="AY15" s="246"/>
      <c r="AZ15" s="246">
        <v>1</v>
      </c>
      <c r="BA15" s="246">
        <f>30*(SUM('Korno M'!L15:P15))+40*SUM('Korno M'!Q15:Y15)+50*SUM('Korno M'!Z15:AH15)+60*SUM('Korno M'!AI15:AO15)+70*SUM('Korno M'!AP15:AS15)+80*SUM('Korno M'!AT15:AW15)+90*SUM('Korno M'!AX15:AZ15)</f>
        <v>1380</v>
      </c>
      <c r="BB15" s="246"/>
      <c r="BC15" s="465">
        <v>0.75694444444444442</v>
      </c>
      <c r="BE15" s="18">
        <f>VLOOKUP(BF15,id!$A:$C,3,0)</f>
        <v>511</v>
      </c>
      <c r="BF15" s="18" t="str">
        <f t="shared" si="9"/>
        <v>DudekKrzysztof1986</v>
      </c>
      <c r="BG15" s="9" t="str">
        <f t="shared" si="10"/>
        <v>Dudek</v>
      </c>
      <c r="BH15" s="9" t="str">
        <f t="shared" si="11"/>
        <v>Krzysztof</v>
      </c>
      <c r="BI15" s="9" t="str">
        <f t="shared" si="12"/>
        <v>KW Kraków</v>
      </c>
      <c r="BJ15" s="9">
        <f t="shared" si="13"/>
        <v>1986</v>
      </c>
      <c r="BK15" s="9">
        <f t="shared" si="14"/>
        <v>76.894080153275169</v>
      </c>
      <c r="BL15" s="9"/>
      <c r="BM15" s="9">
        <f t="shared" si="7"/>
        <v>1.0350165226969679</v>
      </c>
      <c r="BN15" s="9">
        <v>1</v>
      </c>
      <c r="BO15" s="9">
        <f t="shared" si="15"/>
        <v>0.9928057553956835</v>
      </c>
      <c r="BP15" s="9">
        <v>1</v>
      </c>
    </row>
    <row r="16" spans="1:68" ht="13.8">
      <c r="A16" s="246">
        <v>14</v>
      </c>
      <c r="B16" s="220">
        <v>118</v>
      </c>
      <c r="C16" s="467" t="s">
        <v>71</v>
      </c>
      <c r="D16" s="246" t="s">
        <v>1570</v>
      </c>
      <c r="E16" s="168">
        <v>1983</v>
      </c>
      <c r="F16" s="246" t="s">
        <v>244</v>
      </c>
      <c r="G16" s="246" t="s">
        <v>1571</v>
      </c>
      <c r="H16" s="246" t="s">
        <v>1572</v>
      </c>
      <c r="I16" s="471">
        <f t="shared" si="0"/>
        <v>0.39928240740740745</v>
      </c>
      <c r="J16" s="466">
        <v>0.73956018518518518</v>
      </c>
      <c r="K16" s="246">
        <f>'Korno M'!BA16-'Korno M'!BB16</f>
        <v>1380</v>
      </c>
      <c r="L16" s="246">
        <v>1</v>
      </c>
      <c r="M16" s="246"/>
      <c r="N16" s="246"/>
      <c r="O16" s="246"/>
      <c r="P16" s="246">
        <v>1</v>
      </c>
      <c r="Q16" s="246"/>
      <c r="R16" s="246"/>
      <c r="S16" s="246"/>
      <c r="T16" s="246">
        <v>1</v>
      </c>
      <c r="U16" s="246">
        <v>1</v>
      </c>
      <c r="V16" s="246"/>
      <c r="W16" s="246"/>
      <c r="X16" s="246"/>
      <c r="Y16" s="246"/>
      <c r="Z16" s="246">
        <v>1</v>
      </c>
      <c r="AA16" s="246"/>
      <c r="AB16" s="246"/>
      <c r="AC16" s="246">
        <v>1</v>
      </c>
      <c r="AD16" s="246">
        <v>1</v>
      </c>
      <c r="AE16" s="246"/>
      <c r="AF16" s="246">
        <v>1</v>
      </c>
      <c r="AG16" s="246">
        <v>1</v>
      </c>
      <c r="AH16" s="246">
        <v>1</v>
      </c>
      <c r="AI16" s="246"/>
      <c r="AJ16" s="246">
        <v>1</v>
      </c>
      <c r="AK16" s="246">
        <v>1</v>
      </c>
      <c r="AL16" s="246"/>
      <c r="AM16" s="246">
        <v>1</v>
      </c>
      <c r="AN16" s="246">
        <v>1</v>
      </c>
      <c r="AO16" s="246"/>
      <c r="AP16" s="246">
        <v>1</v>
      </c>
      <c r="AQ16" s="246">
        <v>1</v>
      </c>
      <c r="AR16" s="246">
        <v>1</v>
      </c>
      <c r="AS16" s="246">
        <v>1</v>
      </c>
      <c r="AT16" s="246">
        <v>1</v>
      </c>
      <c r="AU16" s="246">
        <v>1</v>
      </c>
      <c r="AV16" s="246"/>
      <c r="AW16" s="246">
        <v>1</v>
      </c>
      <c r="AX16" s="246">
        <v>1</v>
      </c>
      <c r="AY16" s="246"/>
      <c r="AZ16" s="246">
        <v>1</v>
      </c>
      <c r="BA16" s="246">
        <f>30*(SUM('Korno M'!L16:P16))+40*SUM('Korno M'!Q16:Y16)+50*SUM('Korno M'!Z16:AH16)+60*SUM('Korno M'!AI16:AO16)+70*SUM('Korno M'!AP16:AS16)+80*SUM('Korno M'!AT16:AW16)+90*SUM('Korno M'!AX16:AZ16)</f>
        <v>1380</v>
      </c>
      <c r="BB16" s="246"/>
      <c r="BC16" s="465">
        <v>0.75694444444444442</v>
      </c>
      <c r="BE16" s="18">
        <f>VLOOKUP(BF16,id!$A:$C,3,0)</f>
        <v>512</v>
      </c>
      <c r="BF16" s="18" t="str">
        <f t="shared" si="9"/>
        <v>DrewniakŁukasz1983</v>
      </c>
      <c r="BG16" s="9" t="str">
        <f t="shared" si="10"/>
        <v>Drewniak</v>
      </c>
      <c r="BH16" s="9" t="str">
        <f t="shared" si="11"/>
        <v>Łukasz</v>
      </c>
      <c r="BI16" s="9" t="str">
        <f t="shared" si="12"/>
        <v>CoGościCisną Team</v>
      </c>
      <c r="BJ16" s="9">
        <f t="shared" si="13"/>
        <v>1983</v>
      </c>
      <c r="BK16" s="9">
        <f t="shared" si="14"/>
        <v>76.894080153275169</v>
      </c>
      <c r="BL16" s="9"/>
      <c r="BM16" s="9">
        <f t="shared" si="7"/>
        <v>1</v>
      </c>
      <c r="BN16" s="9">
        <v>1</v>
      </c>
      <c r="BO16" s="9">
        <f t="shared" si="15"/>
        <v>1</v>
      </c>
      <c r="BP16" s="9">
        <v>1</v>
      </c>
    </row>
    <row r="17" spans="1:68" ht="13.8">
      <c r="A17" s="246">
        <v>16</v>
      </c>
      <c r="B17" s="220">
        <v>138</v>
      </c>
      <c r="C17" s="467" t="s">
        <v>21</v>
      </c>
      <c r="D17" s="246" t="s">
        <v>27</v>
      </c>
      <c r="E17" s="168">
        <v>1969</v>
      </c>
      <c r="F17" s="246" t="s">
        <v>307</v>
      </c>
      <c r="G17" s="246" t="s">
        <v>1573</v>
      </c>
      <c r="H17" s="246" t="s">
        <v>204</v>
      </c>
      <c r="I17" s="471">
        <f t="shared" si="0"/>
        <v>0.41563657407407412</v>
      </c>
      <c r="J17" s="466">
        <v>0.75591435185185185</v>
      </c>
      <c r="K17" s="246">
        <f>'Korno M'!BA17-'Korno M'!BB17</f>
        <v>1350</v>
      </c>
      <c r="L17" s="246"/>
      <c r="M17" s="246"/>
      <c r="N17" s="246">
        <v>1</v>
      </c>
      <c r="O17" s="246"/>
      <c r="P17" s="246"/>
      <c r="Q17" s="246"/>
      <c r="R17" s="246">
        <v>1</v>
      </c>
      <c r="S17" s="246"/>
      <c r="T17" s="246">
        <v>1</v>
      </c>
      <c r="U17" s="246"/>
      <c r="V17" s="246"/>
      <c r="W17" s="246"/>
      <c r="X17" s="246"/>
      <c r="Y17" s="246"/>
      <c r="Z17" s="246"/>
      <c r="AA17" s="246">
        <v>1</v>
      </c>
      <c r="AB17" s="246"/>
      <c r="AC17" s="246">
        <v>1</v>
      </c>
      <c r="AD17" s="246">
        <v>1</v>
      </c>
      <c r="AE17" s="246"/>
      <c r="AF17" s="246">
        <v>1</v>
      </c>
      <c r="AG17" s="246">
        <v>1</v>
      </c>
      <c r="AH17" s="246"/>
      <c r="AI17" s="246"/>
      <c r="AJ17" s="246">
        <v>1</v>
      </c>
      <c r="AK17" s="246"/>
      <c r="AL17" s="246">
        <v>1</v>
      </c>
      <c r="AM17" s="246">
        <v>1</v>
      </c>
      <c r="AN17" s="246">
        <v>1</v>
      </c>
      <c r="AO17" s="246">
        <v>1</v>
      </c>
      <c r="AP17" s="246">
        <v>1</v>
      </c>
      <c r="AQ17" s="246">
        <v>1</v>
      </c>
      <c r="AR17" s="246">
        <v>1</v>
      </c>
      <c r="AS17" s="246">
        <v>1</v>
      </c>
      <c r="AT17" s="246">
        <v>1</v>
      </c>
      <c r="AU17" s="246">
        <v>1</v>
      </c>
      <c r="AV17" s="246">
        <v>1</v>
      </c>
      <c r="AW17" s="246">
        <v>1</v>
      </c>
      <c r="AX17" s="246"/>
      <c r="AY17" s="246">
        <v>1</v>
      </c>
      <c r="AZ17" s="246"/>
      <c r="BA17" s="246">
        <f>30*(SUM('Korno M'!L17:P17))+40*SUM('Korno M'!Q17:Y17)+50*SUM('Korno M'!Z17:AH17)+60*SUM('Korno M'!AI17:AO17)+70*SUM('Korno M'!AP17:AS17)+80*SUM('Korno M'!AT17:AW17)+90*SUM('Korno M'!AX17:AZ17)</f>
        <v>1350</v>
      </c>
      <c r="BB17" s="246"/>
      <c r="BC17" s="465">
        <v>0.75694444444444442</v>
      </c>
      <c r="BE17" s="18">
        <f>VLOOKUP(BF17,id!$A:$C,3,0)</f>
        <v>12</v>
      </c>
      <c r="BF17" s="18" t="str">
        <f t="shared" si="9"/>
        <v>WitkowskiMarcin1969</v>
      </c>
      <c r="BG17" s="9" t="str">
        <f t="shared" si="10"/>
        <v>Witkowski</v>
      </c>
      <c r="BH17" s="9" t="str">
        <f t="shared" si="11"/>
        <v>Marcin</v>
      </c>
      <c r="BI17" s="9" t="str">
        <f t="shared" si="12"/>
        <v>SONY MTB TEAM</v>
      </c>
      <c r="BJ17" s="9">
        <f t="shared" si="13"/>
        <v>1969</v>
      </c>
      <c r="BK17" s="9">
        <f t="shared" si="14"/>
        <v>75.222469715160486</v>
      </c>
      <c r="BL17" s="9"/>
      <c r="BM17" s="9">
        <f t="shared" si="7"/>
        <v>0.96065272479184649</v>
      </c>
      <c r="BN17" s="9">
        <v>1</v>
      </c>
      <c r="BO17" s="9">
        <f t="shared" si="15"/>
        <v>0.97826086956521741</v>
      </c>
      <c r="BP17" s="9">
        <v>1</v>
      </c>
    </row>
    <row r="18" spans="1:68" ht="13.8">
      <c r="A18" s="246">
        <v>17</v>
      </c>
      <c r="B18" s="220">
        <v>72</v>
      </c>
      <c r="C18" s="467" t="s">
        <v>19</v>
      </c>
      <c r="D18" s="246" t="s">
        <v>1411</v>
      </c>
      <c r="E18" s="168">
        <v>1989</v>
      </c>
      <c r="F18" s="246" t="s">
        <v>289</v>
      </c>
      <c r="G18" s="246"/>
      <c r="H18" s="246" t="s">
        <v>415</v>
      </c>
      <c r="I18" s="471">
        <f t="shared" si="0"/>
        <v>0.40791666666666676</v>
      </c>
      <c r="J18" s="466">
        <v>0.7481944444444445</v>
      </c>
      <c r="K18" s="246">
        <f>'Korno M'!BA18-'Korno M'!BB18</f>
        <v>1340</v>
      </c>
      <c r="L18" s="246">
        <v>1</v>
      </c>
      <c r="M18" s="246"/>
      <c r="N18" s="246"/>
      <c r="O18" s="246"/>
      <c r="P18" s="246">
        <v>1</v>
      </c>
      <c r="Q18" s="246"/>
      <c r="R18" s="246">
        <v>1</v>
      </c>
      <c r="S18" s="246"/>
      <c r="T18" s="246"/>
      <c r="U18" s="246"/>
      <c r="V18" s="246">
        <v>1</v>
      </c>
      <c r="W18" s="246">
        <v>1</v>
      </c>
      <c r="X18" s="246">
        <v>1</v>
      </c>
      <c r="Y18" s="246"/>
      <c r="Z18" s="246"/>
      <c r="AA18" s="246">
        <v>1</v>
      </c>
      <c r="AB18" s="246">
        <v>1</v>
      </c>
      <c r="AC18" s="246"/>
      <c r="AD18" s="246"/>
      <c r="AE18" s="246"/>
      <c r="AF18" s="246">
        <v>1</v>
      </c>
      <c r="AG18" s="246">
        <v>1</v>
      </c>
      <c r="AH18" s="246"/>
      <c r="AI18" s="246">
        <v>1</v>
      </c>
      <c r="AJ18" s="246">
        <v>1</v>
      </c>
      <c r="AK18" s="246"/>
      <c r="AL18" s="246">
        <v>1</v>
      </c>
      <c r="AM18" s="246"/>
      <c r="AN18" s="246">
        <v>1</v>
      </c>
      <c r="AO18" s="246">
        <v>1</v>
      </c>
      <c r="AP18" s="246">
        <v>1</v>
      </c>
      <c r="AQ18" s="246">
        <v>1</v>
      </c>
      <c r="AR18" s="246">
        <v>1</v>
      </c>
      <c r="AS18" s="246">
        <v>1</v>
      </c>
      <c r="AT18" s="246">
        <v>1</v>
      </c>
      <c r="AU18" s="246">
        <v>1</v>
      </c>
      <c r="AV18" s="246"/>
      <c r="AW18" s="246"/>
      <c r="AX18" s="246"/>
      <c r="AY18" s="246">
        <v>1</v>
      </c>
      <c r="AZ18" s="246">
        <v>1</v>
      </c>
      <c r="BA18" s="246">
        <f>30*(SUM('Korno M'!L18:P18))+40*SUM('Korno M'!Q18:Y18)+50*SUM('Korno M'!Z18:AH18)+60*SUM('Korno M'!AI18:AO18)+70*SUM('Korno M'!AP18:AS18)+80*SUM('Korno M'!AT18:AW18)+90*SUM('Korno M'!AX18:AZ18)</f>
        <v>1340</v>
      </c>
      <c r="BB18" s="246"/>
      <c r="BC18" s="465">
        <v>0.75694444444444442</v>
      </c>
      <c r="BE18" s="18">
        <f>VLOOKUP(BF18,id!$A:$C,3,0)</f>
        <v>509</v>
      </c>
      <c r="BF18" s="18" t="str">
        <f t="shared" si="9"/>
        <v>ZarzyckiPiotr1989</v>
      </c>
      <c r="BG18" s="9" t="str">
        <f t="shared" si="10"/>
        <v>Zarzycki</v>
      </c>
      <c r="BH18" s="9" t="str">
        <f t="shared" si="11"/>
        <v>Piotr</v>
      </c>
      <c r="BI18" s="9" t="str">
        <f t="shared" si="12"/>
        <v>KTR Bikeorient</v>
      </c>
      <c r="BJ18" s="9">
        <f t="shared" si="13"/>
        <v>1989</v>
      </c>
      <c r="BK18" s="9">
        <f t="shared" si="14"/>
        <v>74.66526623578892</v>
      </c>
      <c r="BL18" s="9"/>
      <c r="BM18" s="9">
        <f t="shared" si="7"/>
        <v>1.0189252071274542</v>
      </c>
      <c r="BN18" s="9">
        <v>1</v>
      </c>
      <c r="BO18" s="9">
        <f t="shared" si="15"/>
        <v>0.99259259259259258</v>
      </c>
      <c r="BP18" s="9">
        <v>1</v>
      </c>
    </row>
    <row r="19" spans="1:68" ht="13.8">
      <c r="A19" s="246">
        <v>18</v>
      </c>
      <c r="B19" s="220">
        <v>141</v>
      </c>
      <c r="C19" s="467" t="s">
        <v>55</v>
      </c>
      <c r="D19" s="246" t="s">
        <v>1574</v>
      </c>
      <c r="E19" s="168">
        <v>1972</v>
      </c>
      <c r="F19" s="246" t="s">
        <v>1575</v>
      </c>
      <c r="G19" s="246" t="s">
        <v>1576</v>
      </c>
      <c r="H19" s="246" t="s">
        <v>1577</v>
      </c>
      <c r="I19" s="471">
        <f t="shared" si="0"/>
        <v>0.40813657407407417</v>
      </c>
      <c r="J19" s="466">
        <v>0.7484143518518519</v>
      </c>
      <c r="K19" s="246">
        <f>'Korno M'!BA19-'Korno M'!BB19</f>
        <v>1340</v>
      </c>
      <c r="L19" s="246">
        <v>1</v>
      </c>
      <c r="M19" s="246"/>
      <c r="N19" s="246"/>
      <c r="O19" s="246"/>
      <c r="P19" s="246"/>
      <c r="Q19" s="246"/>
      <c r="R19" s="246"/>
      <c r="S19" s="246">
        <v>1</v>
      </c>
      <c r="T19" s="246"/>
      <c r="U19" s="246"/>
      <c r="V19" s="246"/>
      <c r="W19" s="246">
        <v>1</v>
      </c>
      <c r="X19" s="246"/>
      <c r="Y19" s="246">
        <v>1</v>
      </c>
      <c r="Z19" s="246">
        <v>1</v>
      </c>
      <c r="AA19" s="246">
        <v>1</v>
      </c>
      <c r="AB19" s="246"/>
      <c r="AC19" s="246">
        <v>1</v>
      </c>
      <c r="AD19" s="246"/>
      <c r="AE19" s="246"/>
      <c r="AF19" s="246">
        <v>1</v>
      </c>
      <c r="AG19" s="246">
        <v>1</v>
      </c>
      <c r="AH19" s="246">
        <v>1</v>
      </c>
      <c r="AI19" s="246"/>
      <c r="AJ19" s="246">
        <v>1</v>
      </c>
      <c r="AK19" s="246">
        <v>1</v>
      </c>
      <c r="AL19" s="246"/>
      <c r="AM19" s="246">
        <v>1</v>
      </c>
      <c r="AN19" s="246"/>
      <c r="AO19" s="246"/>
      <c r="AP19" s="246"/>
      <c r="AQ19" s="246">
        <v>1</v>
      </c>
      <c r="AR19" s="246">
        <v>1</v>
      </c>
      <c r="AS19" s="246">
        <v>1</v>
      </c>
      <c r="AT19" s="246">
        <v>1</v>
      </c>
      <c r="AU19" s="246">
        <v>1</v>
      </c>
      <c r="AV19" s="246">
        <v>1</v>
      </c>
      <c r="AW19" s="246">
        <v>1</v>
      </c>
      <c r="AX19" s="246">
        <v>1</v>
      </c>
      <c r="AY19" s="246"/>
      <c r="AZ19" s="246">
        <v>1</v>
      </c>
      <c r="BA19" s="246">
        <f>30*(SUM('Korno M'!L19:P19))+40*SUM('Korno M'!Q19:Y19)+50*SUM('Korno M'!Z19:AH19)+60*SUM('Korno M'!AI19:AO19)+70*SUM('Korno M'!AP19:AS19)+80*SUM('Korno M'!AT19:AW19)+90*SUM('Korno M'!AX19:AZ19)</f>
        <v>1340</v>
      </c>
      <c r="BB19" s="246"/>
      <c r="BC19" s="465">
        <v>0.75694444444444442</v>
      </c>
      <c r="BE19" s="18">
        <f>VLOOKUP(BF19,id!$A:$C,3,0)</f>
        <v>513</v>
      </c>
      <c r="BF19" s="18" t="str">
        <f t="shared" si="9"/>
        <v>BergierTomasz1972</v>
      </c>
      <c r="BG19" s="9" t="str">
        <f t="shared" si="10"/>
        <v>Bergier</v>
      </c>
      <c r="BH19" s="9" t="str">
        <f t="shared" si="11"/>
        <v>Tomasz</v>
      </c>
      <c r="BI19" s="9" t="str">
        <f t="shared" si="12"/>
        <v>Zgórmysyny</v>
      </c>
      <c r="BJ19" s="9">
        <f t="shared" si="13"/>
        <v>1972</v>
      </c>
      <c r="BK19" s="9">
        <f t="shared" si="14"/>
        <v>74.625035964442745</v>
      </c>
      <c r="BL19" s="9"/>
      <c r="BM19" s="9">
        <f t="shared" si="7"/>
        <v>0.99946119161727587</v>
      </c>
      <c r="BN19" s="9">
        <v>1</v>
      </c>
      <c r="BO19" s="9">
        <f t="shared" si="15"/>
        <v>1</v>
      </c>
      <c r="BP19" s="9">
        <v>1</v>
      </c>
    </row>
    <row r="20" spans="1:68" ht="13.8">
      <c r="A20" s="246">
        <v>19</v>
      </c>
      <c r="B20" s="220">
        <v>142</v>
      </c>
      <c r="C20" s="467" t="s">
        <v>26</v>
      </c>
      <c r="D20" s="246" t="s">
        <v>310</v>
      </c>
      <c r="E20" s="168">
        <v>1976</v>
      </c>
      <c r="F20" s="246" t="s">
        <v>308</v>
      </c>
      <c r="G20" s="246" t="s">
        <v>1578</v>
      </c>
      <c r="H20" s="246" t="s">
        <v>309</v>
      </c>
      <c r="I20" s="471">
        <f t="shared" si="0"/>
        <v>0.42621527777777785</v>
      </c>
      <c r="J20" s="466">
        <v>0.76649305555555558</v>
      </c>
      <c r="K20" s="246">
        <f>'Korno M'!BA20-'Korno M'!BB20</f>
        <v>1320</v>
      </c>
      <c r="L20" s="246"/>
      <c r="M20" s="246"/>
      <c r="N20" s="246">
        <v>1</v>
      </c>
      <c r="O20" s="246"/>
      <c r="P20" s="246"/>
      <c r="Q20" s="246">
        <v>1</v>
      </c>
      <c r="R20" s="246">
        <v>1</v>
      </c>
      <c r="S20" s="246">
        <v>1</v>
      </c>
      <c r="T20" s="246"/>
      <c r="U20" s="246"/>
      <c r="V20" s="246">
        <v>1</v>
      </c>
      <c r="W20" s="246">
        <v>1</v>
      </c>
      <c r="X20" s="246">
        <v>1</v>
      </c>
      <c r="Y20" s="246">
        <v>1</v>
      </c>
      <c r="Z20" s="246"/>
      <c r="AA20" s="246">
        <v>1</v>
      </c>
      <c r="AB20" s="246"/>
      <c r="AC20" s="246">
        <v>1</v>
      </c>
      <c r="AD20" s="246">
        <v>1</v>
      </c>
      <c r="AE20" s="246"/>
      <c r="AF20" s="246">
        <v>1</v>
      </c>
      <c r="AG20" s="246">
        <v>1</v>
      </c>
      <c r="AH20" s="246">
        <v>1</v>
      </c>
      <c r="AI20" s="246">
        <v>1</v>
      </c>
      <c r="AJ20" s="246">
        <v>1</v>
      </c>
      <c r="AK20" s="246"/>
      <c r="AL20" s="246">
        <v>1</v>
      </c>
      <c r="AM20" s="246">
        <v>1</v>
      </c>
      <c r="AN20" s="246"/>
      <c r="AO20" s="246">
        <v>1</v>
      </c>
      <c r="AP20" s="246">
        <v>1</v>
      </c>
      <c r="AQ20" s="246">
        <v>1</v>
      </c>
      <c r="AR20" s="246">
        <v>1</v>
      </c>
      <c r="AS20" s="246">
        <v>1</v>
      </c>
      <c r="AT20" s="246">
        <v>1</v>
      </c>
      <c r="AU20" s="246">
        <v>1</v>
      </c>
      <c r="AV20" s="246">
        <v>1</v>
      </c>
      <c r="AW20" s="246">
        <v>1</v>
      </c>
      <c r="AX20" s="246"/>
      <c r="AY20" s="246"/>
      <c r="AZ20" s="246">
        <v>1</v>
      </c>
      <c r="BA20" s="246">
        <f>30*(SUM('Korno M'!L20:P20))+40*SUM('Korno M'!Q20:Y20)+50*SUM('Korno M'!Z20:AH20)+60*SUM('Korno M'!AI20:AO20)+70*SUM('Korno M'!AP20:AS20)+80*SUM('Korno M'!AT20:AW20)+90*SUM('Korno M'!AX20:AZ20)</f>
        <v>1600</v>
      </c>
      <c r="BB20" s="246">
        <v>280</v>
      </c>
      <c r="BC20" s="465">
        <v>0.75694444444444442</v>
      </c>
      <c r="BE20" s="18">
        <f>VLOOKUP(BF20,id!$A:$C,3,0)</f>
        <v>98</v>
      </c>
      <c r="BF20" s="18" t="str">
        <f t="shared" si="9"/>
        <v>NiedośpiałKrzysztof1976</v>
      </c>
      <c r="BG20" s="9" t="str">
        <f t="shared" si="10"/>
        <v>Niedośpiał</v>
      </c>
      <c r="BH20" s="9" t="str">
        <f t="shared" si="11"/>
        <v>Krzysztof</v>
      </c>
      <c r="BI20" s="9" t="str">
        <f t="shared" si="12"/>
        <v>Translation Cafe</v>
      </c>
      <c r="BJ20" s="9">
        <f t="shared" si="13"/>
        <v>1976</v>
      </c>
      <c r="BK20" s="9">
        <f t="shared" si="14"/>
        <v>73.511229457510765</v>
      </c>
      <c r="BL20" s="9"/>
      <c r="BM20" s="9">
        <f t="shared" si="7"/>
        <v>0.95758316361167695</v>
      </c>
      <c r="BN20" s="9">
        <v>1</v>
      </c>
      <c r="BO20" s="9">
        <f t="shared" si="15"/>
        <v>0.9850746268656716</v>
      </c>
      <c r="BP20" s="9">
        <v>1</v>
      </c>
    </row>
    <row r="21" spans="1:68" ht="13.8">
      <c r="A21" s="246">
        <v>20</v>
      </c>
      <c r="B21" s="220">
        <v>144</v>
      </c>
      <c r="C21" s="467" t="s">
        <v>99</v>
      </c>
      <c r="D21" s="246" t="s">
        <v>311</v>
      </c>
      <c r="E21" s="168">
        <v>1987</v>
      </c>
      <c r="F21" s="246" t="s">
        <v>251</v>
      </c>
      <c r="G21" s="246"/>
      <c r="H21" s="246"/>
      <c r="I21" s="471">
        <f t="shared" si="0"/>
        <v>0.40505787037037039</v>
      </c>
      <c r="J21" s="466">
        <v>0.74533564814814812</v>
      </c>
      <c r="K21" s="246">
        <f>'Korno M'!BA21-'Korno M'!BB21</f>
        <v>1300</v>
      </c>
      <c r="L21" s="246"/>
      <c r="M21" s="246">
        <v>1</v>
      </c>
      <c r="N21" s="246"/>
      <c r="O21" s="246"/>
      <c r="P21" s="246"/>
      <c r="Q21" s="246"/>
      <c r="R21" s="246"/>
      <c r="S21" s="246"/>
      <c r="T21" s="246">
        <v>1</v>
      </c>
      <c r="U21" s="246"/>
      <c r="V21" s="246">
        <v>1</v>
      </c>
      <c r="W21" s="246">
        <v>1</v>
      </c>
      <c r="X21" s="246"/>
      <c r="Y21" s="246"/>
      <c r="Z21" s="246">
        <v>1</v>
      </c>
      <c r="AA21" s="246">
        <v>1</v>
      </c>
      <c r="AB21" s="246"/>
      <c r="AC21" s="246">
        <v>1</v>
      </c>
      <c r="AD21" s="246">
        <v>1</v>
      </c>
      <c r="AE21" s="246"/>
      <c r="AF21" s="246"/>
      <c r="AG21" s="246">
        <v>1</v>
      </c>
      <c r="AH21" s="246">
        <v>1</v>
      </c>
      <c r="AI21" s="246">
        <v>1</v>
      </c>
      <c r="AJ21" s="246">
        <v>1</v>
      </c>
      <c r="AK21" s="246">
        <v>1</v>
      </c>
      <c r="AL21" s="246"/>
      <c r="AM21" s="246"/>
      <c r="AN21" s="246">
        <v>1</v>
      </c>
      <c r="AO21" s="246">
        <v>1</v>
      </c>
      <c r="AP21" s="246">
        <v>1</v>
      </c>
      <c r="AQ21" s="246">
        <v>1</v>
      </c>
      <c r="AR21" s="246"/>
      <c r="AS21" s="246">
        <v>1</v>
      </c>
      <c r="AT21" s="246">
        <v>1</v>
      </c>
      <c r="AU21" s="246"/>
      <c r="AV21" s="246"/>
      <c r="AW21" s="246">
        <v>1</v>
      </c>
      <c r="AX21" s="246">
        <v>1</v>
      </c>
      <c r="AY21" s="246">
        <v>1</v>
      </c>
      <c r="AZ21" s="246"/>
      <c r="BA21" s="246">
        <f>30*(SUM('Korno M'!L21:P21))+40*SUM('Korno M'!Q21:Y21)+50*SUM('Korno M'!Z21:AH21)+60*SUM('Korno M'!AI21:AO21)+70*SUM('Korno M'!AP21:AS21)+80*SUM('Korno M'!AT21:AW21)+90*SUM('Korno M'!AX21:AZ21)</f>
        <v>1300</v>
      </c>
      <c r="BB21" s="246"/>
      <c r="BC21" s="465">
        <v>0.75694444444444442</v>
      </c>
      <c r="BE21" s="18">
        <f>VLOOKUP(BF21,id!$A:$C,3,0)</f>
        <v>97</v>
      </c>
      <c r="BF21" s="18" t="str">
        <f t="shared" si="9"/>
        <v>CieślickiMateusz1987</v>
      </c>
      <c r="BG21" s="9" t="str">
        <f t="shared" si="10"/>
        <v>Cieślicki</v>
      </c>
      <c r="BH21" s="9" t="str">
        <f t="shared" si="11"/>
        <v>Mateusz</v>
      </c>
      <c r="BI21" s="9">
        <f t="shared" si="12"/>
        <v>0</v>
      </c>
      <c r="BJ21" s="9">
        <f t="shared" si="13"/>
        <v>1987</v>
      </c>
      <c r="BK21" s="9">
        <f t="shared" si="14"/>
        <v>72.397422950578786</v>
      </c>
      <c r="BL21" s="9"/>
      <c r="BM21" s="9">
        <f t="shared" si="7"/>
        <v>1.0522330485470184</v>
      </c>
      <c r="BN21" s="9">
        <v>1</v>
      </c>
      <c r="BO21" s="9">
        <f t="shared" si="15"/>
        <v>0.98484848484848486</v>
      </c>
      <c r="BP21" s="9">
        <v>1</v>
      </c>
    </row>
    <row r="22" spans="1:68" ht="13.8">
      <c r="A22" s="246">
        <v>21</v>
      </c>
      <c r="B22" s="220">
        <v>140</v>
      </c>
      <c r="C22" s="467" t="s">
        <v>23</v>
      </c>
      <c r="D22" s="246" t="s">
        <v>275</v>
      </c>
      <c r="E22" s="168">
        <v>1976</v>
      </c>
      <c r="F22" s="246" t="s">
        <v>244</v>
      </c>
      <c r="G22" s="246"/>
      <c r="H22" s="246" t="s">
        <v>1579</v>
      </c>
      <c r="I22" s="471">
        <f t="shared" si="0"/>
        <v>0.40409722222222227</v>
      </c>
      <c r="J22" s="466">
        <v>0.74437500000000001</v>
      </c>
      <c r="K22" s="246">
        <f>'Korno M'!BA22-'Korno M'!BB22</f>
        <v>1260</v>
      </c>
      <c r="L22" s="246"/>
      <c r="M22" s="246"/>
      <c r="N22" s="246">
        <v>1</v>
      </c>
      <c r="O22" s="246"/>
      <c r="P22" s="246"/>
      <c r="Q22" s="246"/>
      <c r="R22" s="246"/>
      <c r="S22" s="246"/>
      <c r="T22" s="246">
        <v>1</v>
      </c>
      <c r="U22" s="246"/>
      <c r="V22" s="246"/>
      <c r="W22" s="246">
        <v>1</v>
      </c>
      <c r="X22" s="246"/>
      <c r="Y22" s="246"/>
      <c r="Z22" s="246"/>
      <c r="AA22" s="246"/>
      <c r="AB22" s="246"/>
      <c r="AC22" s="246">
        <v>1</v>
      </c>
      <c r="AD22" s="246">
        <v>1</v>
      </c>
      <c r="AE22" s="246">
        <v>1</v>
      </c>
      <c r="AF22" s="246">
        <v>1</v>
      </c>
      <c r="AG22" s="246">
        <v>1</v>
      </c>
      <c r="AH22" s="246"/>
      <c r="AI22" s="246"/>
      <c r="AJ22" s="246">
        <v>1</v>
      </c>
      <c r="AK22" s="246"/>
      <c r="AL22" s="246"/>
      <c r="AM22" s="246"/>
      <c r="AN22" s="246">
        <v>1</v>
      </c>
      <c r="AO22" s="246"/>
      <c r="AP22" s="246">
        <v>1</v>
      </c>
      <c r="AQ22" s="246">
        <v>1</v>
      </c>
      <c r="AR22" s="246">
        <v>1</v>
      </c>
      <c r="AS22" s="246">
        <v>1</v>
      </c>
      <c r="AT22" s="246">
        <v>1</v>
      </c>
      <c r="AU22" s="246">
        <v>1</v>
      </c>
      <c r="AV22" s="246">
        <v>1</v>
      </c>
      <c r="AW22" s="246">
        <v>1</v>
      </c>
      <c r="AX22" s="246"/>
      <c r="AY22" s="246">
        <v>1</v>
      </c>
      <c r="AZ22" s="246">
        <v>1</v>
      </c>
      <c r="BA22" s="246">
        <f>30*(SUM('Korno M'!L22:P22))+40*SUM('Korno M'!Q22:Y22)+50*SUM('Korno M'!Z22:AH22)+60*SUM('Korno M'!AI22:AO22)+70*SUM('Korno M'!AP22:AS22)+80*SUM('Korno M'!AT22:AW22)+90*SUM('Korno M'!AX22:AZ22)</f>
        <v>1260</v>
      </c>
      <c r="BB22" s="246"/>
      <c r="BC22" s="465">
        <v>0.75694444444444442</v>
      </c>
      <c r="BE22" s="18">
        <f>VLOOKUP(BF22,id!$A:$C,3,0)</f>
        <v>109</v>
      </c>
      <c r="BF22" s="18" t="str">
        <f t="shared" si="9"/>
        <v>MalickiGrzegorz1976</v>
      </c>
      <c r="BG22" s="9" t="str">
        <f t="shared" si="10"/>
        <v>Malicki</v>
      </c>
      <c r="BH22" s="9" t="str">
        <f t="shared" si="11"/>
        <v>Grzegorz</v>
      </c>
      <c r="BI22" s="9" t="str">
        <f t="shared" si="12"/>
        <v>T-Mobile Cycling Team</v>
      </c>
      <c r="BJ22" s="9">
        <f t="shared" si="13"/>
        <v>1976</v>
      </c>
      <c r="BK22" s="9">
        <f t="shared" si="14"/>
        <v>70.169809936714827</v>
      </c>
      <c r="BL22" s="9"/>
      <c r="BM22" s="9">
        <f t="shared" si="7"/>
        <v>1.0023772698630922</v>
      </c>
      <c r="BN22" s="9">
        <v>1</v>
      </c>
      <c r="BO22" s="9">
        <f t="shared" si="15"/>
        <v>0.96923076923076923</v>
      </c>
      <c r="BP22" s="9">
        <v>1</v>
      </c>
    </row>
    <row r="23" spans="1:68" ht="13.8">
      <c r="A23" s="246">
        <v>22</v>
      </c>
      <c r="B23" s="220">
        <v>49</v>
      </c>
      <c r="C23" s="467" t="s">
        <v>67</v>
      </c>
      <c r="D23" s="246" t="s">
        <v>1180</v>
      </c>
      <c r="E23" s="168">
        <v>1978</v>
      </c>
      <c r="F23" s="246" t="s">
        <v>289</v>
      </c>
      <c r="G23" s="246"/>
      <c r="H23" s="246" t="s">
        <v>1179</v>
      </c>
      <c r="I23" s="471">
        <f t="shared" si="0"/>
        <v>0.40769675925925936</v>
      </c>
      <c r="J23" s="466">
        <v>0.74797453703703709</v>
      </c>
      <c r="K23" s="246">
        <f>'Korno M'!BA23-'Korno M'!BB23</f>
        <v>1240</v>
      </c>
      <c r="L23" s="246">
        <v>1</v>
      </c>
      <c r="M23" s="246"/>
      <c r="N23" s="246">
        <v>1</v>
      </c>
      <c r="O23" s="246"/>
      <c r="P23" s="246">
        <v>1</v>
      </c>
      <c r="Q23" s="246">
        <v>1</v>
      </c>
      <c r="R23" s="246">
        <v>1</v>
      </c>
      <c r="S23" s="246"/>
      <c r="T23" s="246"/>
      <c r="U23" s="246"/>
      <c r="V23" s="246"/>
      <c r="W23" s="246">
        <v>1</v>
      </c>
      <c r="X23" s="246">
        <v>1</v>
      </c>
      <c r="Y23" s="246"/>
      <c r="Z23" s="246"/>
      <c r="AA23" s="246"/>
      <c r="AB23" s="246"/>
      <c r="AC23" s="246">
        <v>1</v>
      </c>
      <c r="AD23" s="246">
        <v>1</v>
      </c>
      <c r="AE23" s="246">
        <v>1</v>
      </c>
      <c r="AF23" s="246">
        <v>1</v>
      </c>
      <c r="AG23" s="246">
        <v>1</v>
      </c>
      <c r="AH23" s="246"/>
      <c r="AI23" s="246"/>
      <c r="AJ23" s="246">
        <v>1</v>
      </c>
      <c r="AK23" s="246"/>
      <c r="AL23" s="246"/>
      <c r="AM23" s="246">
        <v>1</v>
      </c>
      <c r="AN23" s="246"/>
      <c r="AO23" s="246"/>
      <c r="AP23" s="246"/>
      <c r="AQ23" s="246">
        <v>1</v>
      </c>
      <c r="AR23" s="246">
        <v>1</v>
      </c>
      <c r="AS23" s="246">
        <v>1</v>
      </c>
      <c r="AT23" s="246">
        <v>1</v>
      </c>
      <c r="AU23" s="246">
        <v>1</v>
      </c>
      <c r="AV23" s="246">
        <v>1</v>
      </c>
      <c r="AW23" s="246">
        <v>1</v>
      </c>
      <c r="AX23" s="246"/>
      <c r="AY23" s="246"/>
      <c r="AZ23" s="246">
        <v>1</v>
      </c>
      <c r="BA23" s="246">
        <f>30*(SUM('Korno M'!L23:P23))+40*SUM('Korno M'!Q23:Y23)+50*SUM('Korno M'!Z23:AH23)+60*SUM('Korno M'!AI23:AO23)+70*SUM('Korno M'!AP23:AS23)+80*SUM('Korno M'!AT23:AW23)+90*SUM('Korno M'!AX23:AZ23)</f>
        <v>1240</v>
      </c>
      <c r="BB23" s="246"/>
      <c r="BC23" s="465">
        <v>0.75694444444444442</v>
      </c>
      <c r="BE23" s="18">
        <f>VLOOKUP(BF23,id!$A:$C,3,0)</f>
        <v>421</v>
      </c>
      <c r="BF23" s="18" t="str">
        <f t="shared" si="9"/>
        <v>RychlikMichał1978</v>
      </c>
      <c r="BG23" s="9" t="str">
        <f t="shared" si="10"/>
        <v>Rychlik</v>
      </c>
      <c r="BH23" s="9" t="str">
        <f t="shared" si="11"/>
        <v>Michał</v>
      </c>
      <c r="BI23" s="9" t="str">
        <f t="shared" si="12"/>
        <v>OrientAkcja</v>
      </c>
      <c r="BJ23" s="9">
        <f t="shared" si="13"/>
        <v>1978</v>
      </c>
      <c r="BK23" s="9">
        <f t="shared" si="14"/>
        <v>69.056003429782848</v>
      </c>
      <c r="BL23" s="9"/>
      <c r="BM23" s="9">
        <f t="shared" si="7"/>
        <v>0.99117104329311556</v>
      </c>
      <c r="BN23" s="9">
        <v>1</v>
      </c>
      <c r="BO23" s="9">
        <f t="shared" si="15"/>
        <v>0.98412698412698407</v>
      </c>
      <c r="BP23" s="9">
        <v>1</v>
      </c>
    </row>
    <row r="24" spans="1:68" ht="13.8">
      <c r="A24" s="246">
        <v>23</v>
      </c>
      <c r="B24" s="220">
        <v>74</v>
      </c>
      <c r="C24" s="467" t="s">
        <v>170</v>
      </c>
      <c r="D24" s="246" t="s">
        <v>274</v>
      </c>
      <c r="E24" s="168">
        <v>1973</v>
      </c>
      <c r="F24" s="246" t="s">
        <v>251</v>
      </c>
      <c r="G24" s="246" t="s">
        <v>1580</v>
      </c>
      <c r="H24" s="246"/>
      <c r="I24" s="471">
        <f t="shared" si="0"/>
        <v>0.40384259259259264</v>
      </c>
      <c r="J24" s="466">
        <v>0.74412037037037038</v>
      </c>
      <c r="K24" s="246">
        <f>'Korno M'!BA24-'Korno M'!BB24</f>
        <v>1220</v>
      </c>
      <c r="L24" s="246"/>
      <c r="M24" s="246">
        <v>1</v>
      </c>
      <c r="N24" s="246"/>
      <c r="O24" s="246"/>
      <c r="P24" s="246"/>
      <c r="Q24" s="246">
        <v>1</v>
      </c>
      <c r="R24" s="246"/>
      <c r="S24" s="246"/>
      <c r="T24" s="246"/>
      <c r="U24" s="246">
        <v>1</v>
      </c>
      <c r="V24" s="246"/>
      <c r="W24" s="246">
        <v>1</v>
      </c>
      <c r="X24" s="246"/>
      <c r="Y24" s="246"/>
      <c r="Z24" s="246">
        <v>1</v>
      </c>
      <c r="AA24" s="246"/>
      <c r="AB24" s="246"/>
      <c r="AC24" s="246">
        <v>1</v>
      </c>
      <c r="AD24" s="246"/>
      <c r="AE24" s="246">
        <v>1</v>
      </c>
      <c r="AF24" s="246">
        <v>1</v>
      </c>
      <c r="AG24" s="246">
        <v>1</v>
      </c>
      <c r="AH24" s="246"/>
      <c r="AI24" s="246"/>
      <c r="AJ24" s="246">
        <v>1</v>
      </c>
      <c r="AK24" s="246">
        <v>1</v>
      </c>
      <c r="AL24" s="246"/>
      <c r="AM24" s="246">
        <v>1</v>
      </c>
      <c r="AN24" s="246"/>
      <c r="AO24" s="246"/>
      <c r="AP24" s="246"/>
      <c r="AQ24" s="246">
        <v>1</v>
      </c>
      <c r="AR24" s="246"/>
      <c r="AS24" s="246">
        <v>1</v>
      </c>
      <c r="AT24" s="246">
        <v>1</v>
      </c>
      <c r="AU24" s="246">
        <v>1</v>
      </c>
      <c r="AV24" s="246">
        <v>1</v>
      </c>
      <c r="AW24" s="246">
        <v>1</v>
      </c>
      <c r="AX24" s="246">
        <v>1</v>
      </c>
      <c r="AY24" s="246"/>
      <c r="AZ24" s="246">
        <v>1</v>
      </c>
      <c r="BA24" s="246">
        <f>30*(SUM('Korno M'!L24:P24))+40*SUM('Korno M'!Q24:Y24)+50*SUM('Korno M'!Z24:AH24)+60*SUM('Korno M'!AI24:AO24)+70*SUM('Korno M'!AP24:AS24)+80*SUM('Korno M'!AT24:AW24)+90*SUM('Korno M'!AX24:AZ24)</f>
        <v>1220</v>
      </c>
      <c r="BB24" s="246"/>
      <c r="BC24" s="465">
        <v>0.75694444444444442</v>
      </c>
      <c r="BE24" s="18">
        <f>VLOOKUP(BF24,id!$A:$C,3,0)</f>
        <v>110</v>
      </c>
      <c r="BF24" s="18" t="str">
        <f t="shared" si="9"/>
        <v>StaszewskiDaniel1973</v>
      </c>
      <c r="BG24" s="9" t="str">
        <f t="shared" si="10"/>
        <v>Staszewski</v>
      </c>
      <c r="BH24" s="9" t="str">
        <f t="shared" si="11"/>
        <v>Daniel</v>
      </c>
      <c r="BI24" s="9">
        <f t="shared" si="12"/>
        <v>0</v>
      </c>
      <c r="BJ24" s="9">
        <f t="shared" si="13"/>
        <v>1973</v>
      </c>
      <c r="BK24" s="9">
        <f t="shared" si="14"/>
        <v>67.942196922850869</v>
      </c>
      <c r="BL24" s="9"/>
      <c r="BM24" s="9">
        <f t="shared" si="7"/>
        <v>1.0095437349535712</v>
      </c>
      <c r="BN24" s="9">
        <v>1</v>
      </c>
      <c r="BO24" s="9">
        <f t="shared" si="15"/>
        <v>0.9838709677419355</v>
      </c>
      <c r="BP24" s="9">
        <v>1</v>
      </c>
    </row>
    <row r="25" spans="1:68" ht="13.8">
      <c r="A25" s="246">
        <v>24</v>
      </c>
      <c r="B25" s="220">
        <v>139</v>
      </c>
      <c r="C25" s="467" t="s">
        <v>276</v>
      </c>
      <c r="D25" s="246" t="s">
        <v>277</v>
      </c>
      <c r="E25" s="168">
        <v>1978</v>
      </c>
      <c r="F25" s="246" t="s">
        <v>1581</v>
      </c>
      <c r="G25" s="246"/>
      <c r="H25" s="246" t="s">
        <v>1582</v>
      </c>
      <c r="I25" s="471">
        <f t="shared" si="0"/>
        <v>0.40530092592592598</v>
      </c>
      <c r="J25" s="466">
        <v>0.74557870370370372</v>
      </c>
      <c r="K25" s="246">
        <f>'Korno M'!BA25-'Korno M'!BB25</f>
        <v>1220</v>
      </c>
      <c r="L25" s="246"/>
      <c r="M25" s="246"/>
      <c r="N25" s="246">
        <v>1</v>
      </c>
      <c r="O25" s="246"/>
      <c r="P25" s="246"/>
      <c r="Q25" s="246"/>
      <c r="R25" s="246"/>
      <c r="S25" s="246"/>
      <c r="T25" s="246">
        <v>1</v>
      </c>
      <c r="U25" s="246"/>
      <c r="V25" s="246"/>
      <c r="W25" s="246">
        <v>1</v>
      </c>
      <c r="X25" s="246"/>
      <c r="Y25" s="246"/>
      <c r="Z25" s="246"/>
      <c r="AA25" s="246"/>
      <c r="AB25" s="246"/>
      <c r="AC25" s="246">
        <v>1</v>
      </c>
      <c r="AD25" s="246">
        <v>1</v>
      </c>
      <c r="AE25" s="246">
        <v>1</v>
      </c>
      <c r="AF25" s="246">
        <v>1</v>
      </c>
      <c r="AG25" s="246">
        <v>1</v>
      </c>
      <c r="AH25" s="246">
        <v>1</v>
      </c>
      <c r="AI25" s="246"/>
      <c r="AJ25" s="246">
        <v>1</v>
      </c>
      <c r="AK25" s="246"/>
      <c r="AL25" s="246"/>
      <c r="AM25" s="246"/>
      <c r="AN25" s="246">
        <v>1</v>
      </c>
      <c r="AO25" s="246"/>
      <c r="AP25" s="246">
        <v>1</v>
      </c>
      <c r="AQ25" s="246">
        <v>1</v>
      </c>
      <c r="AR25" s="246">
        <v>1</v>
      </c>
      <c r="AS25" s="246">
        <v>1</v>
      </c>
      <c r="AT25" s="246">
        <v>1</v>
      </c>
      <c r="AU25" s="246">
        <v>1</v>
      </c>
      <c r="AV25" s="246">
        <v>1</v>
      </c>
      <c r="AW25" s="246">
        <v>1</v>
      </c>
      <c r="AX25" s="246"/>
      <c r="AY25" s="246"/>
      <c r="AZ25" s="246">
        <v>1</v>
      </c>
      <c r="BA25" s="246">
        <f>30*(SUM('Korno M'!L25:P25))+40*SUM('Korno M'!Q25:Y25)+50*SUM('Korno M'!Z25:AH25)+60*SUM('Korno M'!AI25:AO25)+70*SUM('Korno M'!AP25:AS25)+80*SUM('Korno M'!AT25:AW25)+90*SUM('Korno M'!AX25:AZ25)</f>
        <v>1220</v>
      </c>
      <c r="BB25" s="246"/>
      <c r="BC25" s="465">
        <v>0.75694444444444442</v>
      </c>
      <c r="BE25" s="18">
        <f>VLOOKUP(BF25,id!$A:$C,3,0)</f>
        <v>108</v>
      </c>
      <c r="BF25" s="18" t="str">
        <f t="shared" si="9"/>
        <v>KorzecStaszek1978</v>
      </c>
      <c r="BG25" s="9" t="str">
        <f t="shared" si="10"/>
        <v>Korzec</v>
      </c>
      <c r="BH25" s="9" t="str">
        <f t="shared" si="11"/>
        <v>Staszek</v>
      </c>
      <c r="BI25" s="9" t="str">
        <f t="shared" si="12"/>
        <v>bikeholicy</v>
      </c>
      <c r="BJ25" s="9">
        <f t="shared" si="13"/>
        <v>1978</v>
      </c>
      <c r="BK25" s="9">
        <f t="shared" si="14"/>
        <v>67.697730739394387</v>
      </c>
      <c r="BL25" s="9"/>
      <c r="BM25" s="9">
        <f t="shared" si="7"/>
        <v>0.99640185047689755</v>
      </c>
      <c r="BN25" s="9">
        <v>1</v>
      </c>
      <c r="BO25" s="9">
        <f t="shared" si="15"/>
        <v>1</v>
      </c>
      <c r="BP25" s="9">
        <v>1</v>
      </c>
    </row>
    <row r="26" spans="1:68" ht="13.8">
      <c r="A26" s="246">
        <v>25</v>
      </c>
      <c r="B26" s="468">
        <v>119</v>
      </c>
      <c r="C26" s="467" t="s">
        <v>78</v>
      </c>
      <c r="D26" s="246" t="s">
        <v>1583</v>
      </c>
      <c r="E26" s="168">
        <v>1975</v>
      </c>
      <c r="F26" s="246" t="s">
        <v>1550</v>
      </c>
      <c r="G26" s="246"/>
      <c r="H26" s="246" t="s">
        <v>1551</v>
      </c>
      <c r="I26" s="471">
        <f t="shared" si="0"/>
        <v>0.41293981481481484</v>
      </c>
      <c r="J26" s="466">
        <v>0.75321759259259258</v>
      </c>
      <c r="K26" s="246">
        <f>'Korno M'!BA26-'Korno M'!BB26</f>
        <v>1190</v>
      </c>
      <c r="L26" s="246">
        <v>1</v>
      </c>
      <c r="M26" s="246"/>
      <c r="N26" s="246">
        <v>1</v>
      </c>
      <c r="O26" s="246"/>
      <c r="P26" s="246">
        <v>1</v>
      </c>
      <c r="Q26" s="246"/>
      <c r="R26" s="246"/>
      <c r="S26" s="246"/>
      <c r="T26" s="246">
        <v>1</v>
      </c>
      <c r="U26" s="246"/>
      <c r="V26" s="246"/>
      <c r="W26" s="246"/>
      <c r="X26" s="246"/>
      <c r="Y26" s="246"/>
      <c r="Z26" s="246"/>
      <c r="AA26" s="246"/>
      <c r="AB26" s="246"/>
      <c r="AC26" s="246">
        <v>1</v>
      </c>
      <c r="AD26" s="246">
        <v>1</v>
      </c>
      <c r="AE26" s="246">
        <v>1</v>
      </c>
      <c r="AF26" s="246">
        <v>1</v>
      </c>
      <c r="AG26" s="246">
        <v>1</v>
      </c>
      <c r="AH26" s="246"/>
      <c r="AI26" s="246"/>
      <c r="AJ26" s="246">
        <v>1</v>
      </c>
      <c r="AK26" s="246"/>
      <c r="AL26" s="246"/>
      <c r="AM26" s="246">
        <v>1</v>
      </c>
      <c r="AN26" s="246"/>
      <c r="AO26" s="246"/>
      <c r="AP26" s="246">
        <v>1</v>
      </c>
      <c r="AQ26" s="246">
        <v>1</v>
      </c>
      <c r="AR26" s="246">
        <v>1</v>
      </c>
      <c r="AS26" s="246">
        <v>1</v>
      </c>
      <c r="AT26" s="246">
        <v>1</v>
      </c>
      <c r="AU26" s="246">
        <v>1</v>
      </c>
      <c r="AV26" s="246">
        <v>1</v>
      </c>
      <c r="AW26" s="246">
        <v>1</v>
      </c>
      <c r="AX26" s="246"/>
      <c r="AY26" s="246"/>
      <c r="AZ26" s="246">
        <v>1</v>
      </c>
      <c r="BA26" s="246">
        <f>30*(SUM('Korno M'!L26:P26))+40*SUM('Korno M'!Q26:Y26)+50*SUM('Korno M'!Z26:AH26)+60*SUM('Korno M'!AI26:AO26)+70*SUM('Korno M'!AP26:AS26)+80*SUM('Korno M'!AT26:AW26)+90*SUM('Korno M'!AX26:AZ26)</f>
        <v>1190</v>
      </c>
      <c r="BB26" s="246"/>
      <c r="BC26" s="465">
        <v>0.75694444444444442</v>
      </c>
      <c r="BE26" s="18">
        <f>VLOOKUP(BF26,id!$A:$C,3,0)</f>
        <v>514</v>
      </c>
      <c r="BF26" s="18" t="str">
        <f t="shared" si="9"/>
        <v>WideraMaciej1975</v>
      </c>
      <c r="BG26" s="9" t="str">
        <f t="shared" si="10"/>
        <v>Widera</v>
      </c>
      <c r="BH26" s="9" t="str">
        <f t="shared" si="11"/>
        <v>Maciej</v>
      </c>
      <c r="BI26" s="9" t="str">
        <f t="shared" si="12"/>
        <v>Wodzionka</v>
      </c>
      <c r="BJ26" s="9">
        <f t="shared" si="13"/>
        <v>1975</v>
      </c>
      <c r="BK26" s="9">
        <f t="shared" si="14"/>
        <v>66.033032442524032</v>
      </c>
      <c r="BL26" s="9"/>
      <c r="BM26" s="9">
        <f t="shared" si="7"/>
        <v>0.98150120522450812</v>
      </c>
      <c r="BN26" s="9">
        <v>1</v>
      </c>
      <c r="BO26" s="9">
        <f t="shared" si="15"/>
        <v>0.97540983606557374</v>
      </c>
      <c r="BP26" s="9">
        <v>1</v>
      </c>
    </row>
    <row r="27" spans="1:68" ht="13.8">
      <c r="A27" s="246">
        <v>26</v>
      </c>
      <c r="B27" s="220">
        <v>48</v>
      </c>
      <c r="C27" s="467" t="s">
        <v>23</v>
      </c>
      <c r="D27" s="246" t="s">
        <v>1315</v>
      </c>
      <c r="E27" s="168">
        <v>1984</v>
      </c>
      <c r="F27" s="246" t="s">
        <v>244</v>
      </c>
      <c r="G27" s="246" t="s">
        <v>1584</v>
      </c>
      <c r="H27" s="246" t="s">
        <v>1313</v>
      </c>
      <c r="I27" s="471">
        <f t="shared" si="0"/>
        <v>0.41625000000000006</v>
      </c>
      <c r="J27" s="466">
        <v>0.7565277777777778</v>
      </c>
      <c r="K27" s="246">
        <f>'Korno M'!BA27-'Korno M'!BB27</f>
        <v>1170</v>
      </c>
      <c r="L27" s="246"/>
      <c r="M27" s="246">
        <v>1</v>
      </c>
      <c r="N27" s="246"/>
      <c r="O27" s="246"/>
      <c r="P27" s="246"/>
      <c r="Q27" s="246">
        <v>1</v>
      </c>
      <c r="R27" s="246"/>
      <c r="S27" s="246"/>
      <c r="T27" s="246"/>
      <c r="U27" s="246"/>
      <c r="V27" s="246"/>
      <c r="W27" s="246">
        <v>1</v>
      </c>
      <c r="X27" s="246"/>
      <c r="Y27" s="246"/>
      <c r="Z27" s="246"/>
      <c r="AA27" s="246"/>
      <c r="AB27" s="246"/>
      <c r="AC27" s="246">
        <v>1</v>
      </c>
      <c r="AD27" s="246">
        <v>1</v>
      </c>
      <c r="AE27" s="246">
        <v>1</v>
      </c>
      <c r="AF27" s="246">
        <v>1</v>
      </c>
      <c r="AG27" s="246">
        <v>1</v>
      </c>
      <c r="AH27" s="246"/>
      <c r="AI27" s="246"/>
      <c r="AJ27" s="246">
        <v>1</v>
      </c>
      <c r="AK27" s="246"/>
      <c r="AL27" s="246"/>
      <c r="AM27" s="246">
        <v>1</v>
      </c>
      <c r="AN27" s="246"/>
      <c r="AO27" s="246"/>
      <c r="AP27" s="246">
        <v>1</v>
      </c>
      <c r="AQ27" s="246">
        <v>1</v>
      </c>
      <c r="AR27" s="246">
        <v>1</v>
      </c>
      <c r="AS27" s="246">
        <v>1</v>
      </c>
      <c r="AT27" s="246">
        <v>1</v>
      </c>
      <c r="AU27" s="246">
        <v>1</v>
      </c>
      <c r="AV27" s="246">
        <v>1</v>
      </c>
      <c r="AW27" s="246">
        <v>1</v>
      </c>
      <c r="AX27" s="246"/>
      <c r="AY27" s="246"/>
      <c r="AZ27" s="246">
        <v>1</v>
      </c>
      <c r="BA27" s="246">
        <f>30*(SUM('Korno M'!L27:P27))+40*SUM('Korno M'!Q27:Y27)+50*SUM('Korno M'!Z27:AH27)+60*SUM('Korno M'!AI27:AO27)+70*SUM('Korno M'!AP27:AS27)+80*SUM('Korno M'!AT27:AW27)+90*SUM('Korno M'!AX27:AZ27)</f>
        <v>1170</v>
      </c>
      <c r="BB27" s="246"/>
      <c r="BC27" s="465">
        <v>0.75694444444444442</v>
      </c>
      <c r="BE27" s="18">
        <f>VLOOKUP(BF27,id!$A:$C,3,0)</f>
        <v>449</v>
      </c>
      <c r="BF27" s="18" t="str">
        <f t="shared" si="9"/>
        <v>CzarnyGrzegorz1984</v>
      </c>
      <c r="BG27" s="9" t="str">
        <f t="shared" si="10"/>
        <v>Czarny</v>
      </c>
      <c r="BH27" s="9" t="str">
        <f t="shared" si="11"/>
        <v>Grzegorz</v>
      </c>
      <c r="BI27" s="9" t="str">
        <f t="shared" si="12"/>
        <v>Szkoła Fechtunku ARAMIS</v>
      </c>
      <c r="BJ27" s="9">
        <f t="shared" si="13"/>
        <v>1984</v>
      </c>
      <c r="BK27" s="9">
        <f t="shared" si="14"/>
        <v>64.92323357794379</v>
      </c>
      <c r="BL27" s="9"/>
      <c r="BM27" s="9">
        <f t="shared" si="7"/>
        <v>0.99204760315871421</v>
      </c>
      <c r="BN27" s="9">
        <v>1</v>
      </c>
      <c r="BO27" s="9">
        <f t="shared" si="15"/>
        <v>0.98319327731092432</v>
      </c>
      <c r="BP27" s="9">
        <v>1</v>
      </c>
    </row>
    <row r="28" spans="1:68" ht="13.8">
      <c r="A28" s="246">
        <v>27</v>
      </c>
      <c r="B28" s="220">
        <v>78</v>
      </c>
      <c r="C28" s="467" t="s">
        <v>55</v>
      </c>
      <c r="D28" s="246" t="s">
        <v>315</v>
      </c>
      <c r="E28" s="168">
        <v>1982</v>
      </c>
      <c r="F28" s="246" t="s">
        <v>289</v>
      </c>
      <c r="G28" s="246"/>
      <c r="H28" s="246"/>
      <c r="I28" s="471">
        <f t="shared" si="0"/>
        <v>0.41875000000000001</v>
      </c>
      <c r="J28" s="466">
        <v>0.75902777777777775</v>
      </c>
      <c r="K28" s="246">
        <f>'Korno M'!BA28-'Korno M'!BB28</f>
        <v>1140</v>
      </c>
      <c r="L28" s="246"/>
      <c r="M28" s="246"/>
      <c r="N28" s="246"/>
      <c r="O28" s="246"/>
      <c r="P28" s="246"/>
      <c r="Q28" s="246"/>
      <c r="R28" s="246"/>
      <c r="S28" s="246"/>
      <c r="T28" s="246">
        <v>1</v>
      </c>
      <c r="U28" s="246"/>
      <c r="V28" s="246">
        <v>1</v>
      </c>
      <c r="W28" s="246"/>
      <c r="X28" s="246"/>
      <c r="Y28" s="246"/>
      <c r="Z28" s="246">
        <v>1</v>
      </c>
      <c r="AA28" s="246">
        <v>1</v>
      </c>
      <c r="AB28" s="246"/>
      <c r="AC28" s="246">
        <v>1</v>
      </c>
      <c r="AD28" s="246"/>
      <c r="AE28" s="246"/>
      <c r="AF28" s="246"/>
      <c r="AG28" s="246"/>
      <c r="AH28" s="246">
        <v>1</v>
      </c>
      <c r="AI28" s="246">
        <v>1</v>
      </c>
      <c r="AJ28" s="246">
        <v>1</v>
      </c>
      <c r="AK28" s="246">
        <v>1</v>
      </c>
      <c r="AL28" s="246"/>
      <c r="AM28" s="246">
        <v>1</v>
      </c>
      <c r="AN28" s="246"/>
      <c r="AO28" s="246">
        <v>1</v>
      </c>
      <c r="AP28" s="246">
        <v>1</v>
      </c>
      <c r="AQ28" s="246">
        <v>1</v>
      </c>
      <c r="AR28" s="246"/>
      <c r="AS28" s="246">
        <v>1</v>
      </c>
      <c r="AT28" s="246">
        <v>1</v>
      </c>
      <c r="AU28" s="246">
        <v>1</v>
      </c>
      <c r="AV28" s="246">
        <v>1</v>
      </c>
      <c r="AW28" s="246">
        <v>1</v>
      </c>
      <c r="AX28" s="246">
        <v>1</v>
      </c>
      <c r="AY28" s="246"/>
      <c r="AZ28" s="246"/>
      <c r="BA28" s="246">
        <f>30*(SUM('Korno M'!L28:P28))+40*SUM('Korno M'!Q28:Y28)+50*SUM('Korno M'!Z28:AH28)+60*SUM('Korno M'!AI28:AO28)+70*SUM('Korno M'!AP28:AS28)+80*SUM('Korno M'!AT28:AW28)+90*SUM('Korno M'!AX28:AZ28)</f>
        <v>1200</v>
      </c>
      <c r="BB28" s="246">
        <v>60</v>
      </c>
      <c r="BC28" s="465">
        <v>0.75694444444444442</v>
      </c>
      <c r="BE28" s="18">
        <f>VLOOKUP(BF28,id!$A:$C,3,0)</f>
        <v>95</v>
      </c>
      <c r="BF28" s="18" t="str">
        <f t="shared" si="9"/>
        <v>ZadwornyTomasz1982</v>
      </c>
      <c r="BG28" s="9" t="str">
        <f t="shared" si="10"/>
        <v>Zadworny</v>
      </c>
      <c r="BH28" s="9" t="str">
        <f t="shared" si="11"/>
        <v>Tomasz</v>
      </c>
      <c r="BI28" s="9">
        <f t="shared" si="12"/>
        <v>0</v>
      </c>
      <c r="BJ28" s="9">
        <f t="shared" si="13"/>
        <v>1982</v>
      </c>
      <c r="BK28" s="9">
        <f t="shared" si="14"/>
        <v>63.258535281073435</v>
      </c>
      <c r="BL28" s="9"/>
      <c r="BM28" s="9">
        <f t="shared" si="7"/>
        <v>0.99402985074626882</v>
      </c>
      <c r="BN28" s="9">
        <v>1</v>
      </c>
      <c r="BO28" s="9">
        <f t="shared" si="15"/>
        <v>0.97435897435897434</v>
      </c>
      <c r="BP28" s="9">
        <v>1</v>
      </c>
    </row>
    <row r="29" spans="1:68" ht="13.8">
      <c r="A29" s="246">
        <v>28</v>
      </c>
      <c r="B29" s="220">
        <v>123</v>
      </c>
      <c r="C29" s="469" t="s">
        <v>217</v>
      </c>
      <c r="D29" s="220" t="s">
        <v>216</v>
      </c>
      <c r="E29" s="168">
        <v>1974</v>
      </c>
      <c r="F29" s="220" t="s">
        <v>1459</v>
      </c>
      <c r="G29" s="220"/>
      <c r="H29" s="220" t="s">
        <v>218</v>
      </c>
      <c r="I29" s="471">
        <f t="shared" si="0"/>
        <v>0.39893518518518528</v>
      </c>
      <c r="J29" s="221">
        <v>0.73921296296296302</v>
      </c>
      <c r="K29" s="246">
        <f>'Korno M'!BA29-'Korno M'!BB29</f>
        <v>1120</v>
      </c>
      <c r="L29" s="220"/>
      <c r="M29" s="220"/>
      <c r="N29" s="220">
        <v>1</v>
      </c>
      <c r="O29" s="220"/>
      <c r="P29" s="220"/>
      <c r="Q29" s="220"/>
      <c r="R29" s="220"/>
      <c r="S29" s="220">
        <v>1</v>
      </c>
      <c r="T29" s="220"/>
      <c r="U29" s="220"/>
      <c r="V29" s="220"/>
      <c r="W29" s="220"/>
      <c r="X29" s="220"/>
      <c r="Y29" s="220">
        <v>1</v>
      </c>
      <c r="Z29" s="220">
        <v>1</v>
      </c>
      <c r="AA29" s="220"/>
      <c r="AB29" s="220"/>
      <c r="AC29" s="220">
        <v>1</v>
      </c>
      <c r="AD29" s="220">
        <v>1</v>
      </c>
      <c r="AE29" s="220"/>
      <c r="AF29" s="220">
        <v>1</v>
      </c>
      <c r="AG29" s="220">
        <v>1</v>
      </c>
      <c r="AH29" s="220">
        <v>1</v>
      </c>
      <c r="AI29" s="220">
        <v>1</v>
      </c>
      <c r="AJ29" s="220">
        <v>1</v>
      </c>
      <c r="AK29" s="220"/>
      <c r="AL29" s="220"/>
      <c r="AM29" s="220">
        <v>1</v>
      </c>
      <c r="AN29" s="220"/>
      <c r="AO29" s="220"/>
      <c r="AP29" s="220"/>
      <c r="AQ29" s="220">
        <v>1</v>
      </c>
      <c r="AR29" s="220">
        <v>1</v>
      </c>
      <c r="AS29" s="220">
        <v>1</v>
      </c>
      <c r="AT29" s="220">
        <v>1</v>
      </c>
      <c r="AU29" s="220">
        <v>1</v>
      </c>
      <c r="AV29" s="220">
        <v>1</v>
      </c>
      <c r="AW29" s="220">
        <v>1</v>
      </c>
      <c r="AX29" s="220"/>
      <c r="AY29" s="220"/>
      <c r="AZ29" s="220"/>
      <c r="BA29" s="220">
        <f>30*(SUM('Korno M'!L29:P29))+40*SUM('Korno M'!Q29:Y29)+50*SUM('Korno M'!Z29:AH29)+60*SUM('Korno M'!AI29:AO29)+70*SUM('Korno M'!AP29:AS29)+80*SUM('Korno M'!AT29:AW29)+90*SUM('Korno M'!AX29:AZ29)</f>
        <v>1120</v>
      </c>
      <c r="BB29" s="220"/>
      <c r="BC29" s="465">
        <v>0.75694444444444442</v>
      </c>
      <c r="BE29" s="18">
        <f>VLOOKUP(BF29,id!$A:$C,3,0)</f>
        <v>68</v>
      </c>
      <c r="BF29" s="18" t="str">
        <f t="shared" si="9"/>
        <v>BłaszczykDarek1974</v>
      </c>
      <c r="BG29" s="9" t="str">
        <f t="shared" si="10"/>
        <v>Błaszczyk</v>
      </c>
      <c r="BH29" s="9" t="str">
        <f t="shared" si="11"/>
        <v>Darek</v>
      </c>
      <c r="BI29" s="9" t="str">
        <f t="shared" si="12"/>
        <v>Bez Skorka</v>
      </c>
      <c r="BJ29" s="9">
        <f t="shared" si="13"/>
        <v>1974</v>
      </c>
      <c r="BK29" s="9">
        <f t="shared" si="14"/>
        <v>62.148736416493193</v>
      </c>
      <c r="BL29" s="9"/>
      <c r="BM29" s="9">
        <f t="shared" si="7"/>
        <v>1.0496692584426133</v>
      </c>
      <c r="BN29" s="9">
        <v>1</v>
      </c>
      <c r="BO29" s="9">
        <f t="shared" si="15"/>
        <v>0.98245614035087714</v>
      </c>
      <c r="BP29" s="9">
        <v>1</v>
      </c>
    </row>
    <row r="30" spans="1:68" ht="13.8">
      <c r="A30" s="246">
        <v>29</v>
      </c>
      <c r="B30" s="220">
        <v>73</v>
      </c>
      <c r="C30" s="467" t="s">
        <v>481</v>
      </c>
      <c r="D30" s="246" t="s">
        <v>279</v>
      </c>
      <c r="E30" s="168">
        <v>1967</v>
      </c>
      <c r="F30" s="246" t="s">
        <v>480</v>
      </c>
      <c r="G30" s="246"/>
      <c r="H30" s="246" t="s">
        <v>479</v>
      </c>
      <c r="I30" s="471">
        <f t="shared" si="0"/>
        <v>0.36986111111111114</v>
      </c>
      <c r="J30" s="466">
        <v>0.71013888888888888</v>
      </c>
      <c r="K30" s="246">
        <f>'Korno M'!BA30-'Korno M'!BB30</f>
        <v>1110</v>
      </c>
      <c r="L30" s="246"/>
      <c r="M30" s="246">
        <v>1</v>
      </c>
      <c r="N30" s="246"/>
      <c r="O30" s="246"/>
      <c r="P30" s="246"/>
      <c r="Q30" s="246">
        <v>1</v>
      </c>
      <c r="R30" s="246"/>
      <c r="S30" s="246"/>
      <c r="T30" s="246">
        <v>1</v>
      </c>
      <c r="U30" s="246"/>
      <c r="V30" s="246">
        <v>1</v>
      </c>
      <c r="W30" s="246"/>
      <c r="X30" s="246"/>
      <c r="Y30" s="246"/>
      <c r="Z30" s="246"/>
      <c r="AA30" s="246">
        <v>1</v>
      </c>
      <c r="AB30" s="246"/>
      <c r="AC30" s="246"/>
      <c r="AD30" s="246">
        <v>1</v>
      </c>
      <c r="AE30" s="246">
        <v>1</v>
      </c>
      <c r="AF30" s="246">
        <v>1</v>
      </c>
      <c r="AG30" s="246">
        <v>1</v>
      </c>
      <c r="AH30" s="246"/>
      <c r="AI30" s="246">
        <v>1</v>
      </c>
      <c r="AJ30" s="246">
        <v>1</v>
      </c>
      <c r="AK30" s="246"/>
      <c r="AL30" s="246"/>
      <c r="AM30" s="246">
        <v>1</v>
      </c>
      <c r="AN30" s="246"/>
      <c r="AO30" s="246">
        <v>1</v>
      </c>
      <c r="AP30" s="246">
        <v>1</v>
      </c>
      <c r="AQ30" s="246"/>
      <c r="AR30" s="246"/>
      <c r="AS30" s="246">
        <v>1</v>
      </c>
      <c r="AT30" s="246">
        <v>1</v>
      </c>
      <c r="AU30" s="246">
        <v>1</v>
      </c>
      <c r="AV30" s="246"/>
      <c r="AW30" s="246">
        <v>1</v>
      </c>
      <c r="AX30" s="246"/>
      <c r="AY30" s="246"/>
      <c r="AZ30" s="246">
        <v>1</v>
      </c>
      <c r="BA30" s="246">
        <f>30*(SUM('Korno M'!L30:P30))+40*SUM('Korno M'!Q30:Y30)+50*SUM('Korno M'!Z30:AH30)+60*SUM('Korno M'!AI30:AO30)+70*SUM('Korno M'!AP30:AS30)+80*SUM('Korno M'!AT30:AW30)+90*SUM('Korno M'!AX30:AZ30)</f>
        <v>1110</v>
      </c>
      <c r="BB30" s="246"/>
      <c r="BC30" s="465">
        <v>0.75694444444444442</v>
      </c>
      <c r="BE30" s="18">
        <f>VLOOKUP(BF30,id!$A:$C,3,0)</f>
        <v>153</v>
      </c>
      <c r="BF30" s="18" t="str">
        <f t="shared" si="9"/>
        <v>AdamczykJarek1967</v>
      </c>
      <c r="BG30" s="9" t="str">
        <f t="shared" si="10"/>
        <v>Adamczyk</v>
      </c>
      <c r="BH30" s="9" t="str">
        <f t="shared" si="11"/>
        <v>Jarek</v>
      </c>
      <c r="BI30" s="9" t="str">
        <f t="shared" si="12"/>
        <v>Zbieranina z Niesięcina</v>
      </c>
      <c r="BJ30" s="9">
        <f t="shared" si="13"/>
        <v>1967</v>
      </c>
      <c r="BK30" s="9">
        <f t="shared" si="14"/>
        <v>61.59383698420308</v>
      </c>
      <c r="BL30" s="9"/>
      <c r="BM30" s="9">
        <f t="shared" si="7"/>
        <v>1.0786080861184131</v>
      </c>
      <c r="BN30" s="9">
        <v>1</v>
      </c>
      <c r="BO30" s="9">
        <f t="shared" si="15"/>
        <v>0.9910714285714286</v>
      </c>
      <c r="BP30" s="9">
        <v>1</v>
      </c>
    </row>
    <row r="31" spans="1:68" ht="13.8">
      <c r="A31" s="246">
        <v>30</v>
      </c>
      <c r="B31" s="220">
        <v>77</v>
      </c>
      <c r="C31" s="467" t="s">
        <v>182</v>
      </c>
      <c r="D31" s="246" t="s">
        <v>1585</v>
      </c>
      <c r="E31" s="168">
        <v>1970</v>
      </c>
      <c r="F31" s="246" t="s">
        <v>1586</v>
      </c>
      <c r="G31" s="246"/>
      <c r="H31" s="246" t="s">
        <v>1587</v>
      </c>
      <c r="I31" s="471">
        <f t="shared" si="0"/>
        <v>0.39163194444444455</v>
      </c>
      <c r="J31" s="466">
        <v>0.73190972222222228</v>
      </c>
      <c r="K31" s="246">
        <f>'Korno M'!BA31-'Korno M'!BB31</f>
        <v>1090</v>
      </c>
      <c r="L31" s="246"/>
      <c r="M31" s="246"/>
      <c r="N31" s="246">
        <v>1</v>
      </c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>
        <v>1</v>
      </c>
      <c r="AD31" s="246">
        <v>1</v>
      </c>
      <c r="AE31" s="246">
        <v>1</v>
      </c>
      <c r="AF31" s="246">
        <v>1</v>
      </c>
      <c r="AG31" s="246">
        <v>1</v>
      </c>
      <c r="AH31" s="246"/>
      <c r="AI31" s="246"/>
      <c r="AJ31" s="246">
        <v>1</v>
      </c>
      <c r="AK31" s="246"/>
      <c r="AL31" s="246"/>
      <c r="AM31" s="246">
        <v>1</v>
      </c>
      <c r="AN31" s="246"/>
      <c r="AO31" s="246"/>
      <c r="AP31" s="246">
        <v>1</v>
      </c>
      <c r="AQ31" s="246">
        <v>1</v>
      </c>
      <c r="AR31" s="246">
        <v>1</v>
      </c>
      <c r="AS31" s="246">
        <v>1</v>
      </c>
      <c r="AT31" s="246">
        <v>1</v>
      </c>
      <c r="AU31" s="246">
        <v>1</v>
      </c>
      <c r="AV31" s="246">
        <v>1</v>
      </c>
      <c r="AW31" s="246">
        <v>1</v>
      </c>
      <c r="AX31" s="246"/>
      <c r="AY31" s="246"/>
      <c r="AZ31" s="246">
        <v>1</v>
      </c>
      <c r="BA31" s="246">
        <f>30*(SUM('Korno M'!L31:P31))+40*SUM('Korno M'!Q31:Y31)+50*SUM('Korno M'!Z31:AH31)+60*SUM('Korno M'!AI31:AO31)+70*SUM('Korno M'!AP31:AS31)+80*SUM('Korno M'!AT31:AW31)+90*SUM('Korno M'!AX31:AZ31)</f>
        <v>1090</v>
      </c>
      <c r="BB31" s="246"/>
      <c r="BC31" s="465">
        <v>0.75694444444444442</v>
      </c>
      <c r="BE31" s="18">
        <f>VLOOKUP(BF31,id!$A:$C,3,0)</f>
        <v>515</v>
      </c>
      <c r="BF31" s="18" t="str">
        <f t="shared" si="9"/>
        <v>PasiecznikWojciech1970</v>
      </c>
      <c r="BG31" s="9" t="str">
        <f t="shared" si="10"/>
        <v>Pasiecznik</v>
      </c>
      <c r="BH31" s="9" t="str">
        <f t="shared" si="11"/>
        <v>Wojciech</v>
      </c>
      <c r="BI31" s="9" t="str">
        <f t="shared" si="12"/>
        <v>Bad Medicine</v>
      </c>
      <c r="BJ31" s="9">
        <f t="shared" si="13"/>
        <v>1970</v>
      </c>
      <c r="BK31" s="9">
        <f t="shared" si="14"/>
        <v>60.484038119622845</v>
      </c>
      <c r="BL31" s="9"/>
      <c r="BM31" s="9">
        <f t="shared" si="7"/>
        <v>0.94440996542246636</v>
      </c>
      <c r="BN31" s="9">
        <v>1</v>
      </c>
      <c r="BO31" s="9">
        <f t="shared" si="15"/>
        <v>0.98198198198198194</v>
      </c>
      <c r="BP31" s="9">
        <v>1</v>
      </c>
    </row>
    <row r="32" spans="1:68" ht="13.8">
      <c r="A32" s="246">
        <v>31</v>
      </c>
      <c r="B32" s="220">
        <v>16</v>
      </c>
      <c r="C32" s="467" t="s">
        <v>53</v>
      </c>
      <c r="D32" s="246" t="s">
        <v>279</v>
      </c>
      <c r="E32" s="168">
        <v>1980</v>
      </c>
      <c r="F32" s="246" t="s">
        <v>244</v>
      </c>
      <c r="G32" s="246"/>
      <c r="H32" s="246" t="s">
        <v>278</v>
      </c>
      <c r="I32" s="471">
        <f t="shared" si="0"/>
        <v>0.40356481481481493</v>
      </c>
      <c r="J32" s="466">
        <v>0.74384259259259267</v>
      </c>
      <c r="K32" s="246">
        <f>'Korno M'!BA32-'Korno M'!BB32</f>
        <v>1090</v>
      </c>
      <c r="L32" s="246">
        <v>1</v>
      </c>
      <c r="M32" s="246"/>
      <c r="N32" s="246"/>
      <c r="O32" s="246"/>
      <c r="P32" s="246">
        <v>1</v>
      </c>
      <c r="Q32" s="246">
        <v>1</v>
      </c>
      <c r="R32" s="246"/>
      <c r="S32" s="246"/>
      <c r="T32" s="246">
        <v>1</v>
      </c>
      <c r="U32" s="246"/>
      <c r="V32" s="246"/>
      <c r="W32" s="246">
        <v>1</v>
      </c>
      <c r="X32" s="246"/>
      <c r="Y32" s="246"/>
      <c r="Z32" s="246"/>
      <c r="AA32" s="246">
        <v>1</v>
      </c>
      <c r="AB32" s="246"/>
      <c r="AC32" s="246">
        <v>1</v>
      </c>
      <c r="AD32" s="246">
        <v>1</v>
      </c>
      <c r="AE32" s="246">
        <v>1</v>
      </c>
      <c r="AF32" s="246"/>
      <c r="AG32" s="246">
        <v>1</v>
      </c>
      <c r="AH32" s="246"/>
      <c r="AI32" s="246">
        <v>1</v>
      </c>
      <c r="AJ32" s="246">
        <v>1</v>
      </c>
      <c r="AK32" s="246"/>
      <c r="AL32" s="246"/>
      <c r="AM32" s="246"/>
      <c r="AN32" s="246"/>
      <c r="AO32" s="246"/>
      <c r="AP32" s="246">
        <v>1</v>
      </c>
      <c r="AQ32" s="246">
        <v>1</v>
      </c>
      <c r="AR32" s="246"/>
      <c r="AS32" s="246">
        <v>1</v>
      </c>
      <c r="AT32" s="246">
        <v>1</v>
      </c>
      <c r="AU32" s="246">
        <v>1</v>
      </c>
      <c r="AV32" s="246"/>
      <c r="AW32" s="246">
        <v>1</v>
      </c>
      <c r="AX32" s="246"/>
      <c r="AY32" s="246"/>
      <c r="AZ32" s="246">
        <v>1</v>
      </c>
      <c r="BA32" s="246">
        <f>30*(SUM('Korno M'!L32:P32))+40*SUM('Korno M'!Q32:Y32)+50*SUM('Korno M'!Z32:AH32)+60*SUM('Korno M'!AI32:AO32)+70*SUM('Korno M'!AP32:AS32)+80*SUM('Korno M'!AT32:AW32)+90*SUM('Korno M'!AX32:AZ32)</f>
        <v>1090</v>
      </c>
      <c r="BB32" s="246"/>
      <c r="BC32" s="465">
        <v>0.75694444444444442</v>
      </c>
      <c r="BE32" s="18">
        <f>VLOOKUP(BF32,id!$A:$C,3,0)</f>
        <v>107</v>
      </c>
      <c r="BF32" s="18" t="str">
        <f t="shared" si="9"/>
        <v>AdamczykBartosz1980</v>
      </c>
      <c r="BG32" s="9" t="str">
        <f t="shared" si="10"/>
        <v>Adamczyk</v>
      </c>
      <c r="BH32" s="9" t="str">
        <f t="shared" si="11"/>
        <v>Bartosz</v>
      </c>
      <c r="BI32" s="9" t="str">
        <f t="shared" si="12"/>
        <v>Zdezorientowani</v>
      </c>
      <c r="BJ32" s="9">
        <f t="shared" si="13"/>
        <v>1980</v>
      </c>
      <c r="BK32" s="9">
        <f t="shared" si="14"/>
        <v>58.695606225010849</v>
      </c>
      <c r="BL32" s="9"/>
      <c r="BM32" s="9">
        <f t="shared" si="7"/>
        <v>0.97043134105770334</v>
      </c>
      <c r="BN32" s="9">
        <v>1</v>
      </c>
      <c r="BO32" s="9">
        <f t="shared" si="15"/>
        <v>1</v>
      </c>
      <c r="BP32" s="9">
        <v>1</v>
      </c>
    </row>
    <row r="33" spans="1:68" ht="13.8">
      <c r="A33" s="246">
        <v>32</v>
      </c>
      <c r="B33" s="220">
        <v>145</v>
      </c>
      <c r="C33" s="467" t="s">
        <v>19</v>
      </c>
      <c r="D33" s="246" t="s">
        <v>1103</v>
      </c>
      <c r="E33" s="168">
        <v>1985</v>
      </c>
      <c r="F33" s="246" t="s">
        <v>244</v>
      </c>
      <c r="G33" s="246"/>
      <c r="H33" s="246"/>
      <c r="I33" s="471">
        <f t="shared" si="0"/>
        <v>0.40317129629629639</v>
      </c>
      <c r="J33" s="466">
        <v>0.74344907407407412</v>
      </c>
      <c r="K33" s="246">
        <f>'Korno M'!BA33-'Korno M'!BB33</f>
        <v>1070</v>
      </c>
      <c r="L33" s="246"/>
      <c r="M33" s="246"/>
      <c r="N33" s="246"/>
      <c r="O33" s="246"/>
      <c r="P33" s="246"/>
      <c r="Q33" s="246">
        <v>1</v>
      </c>
      <c r="R33" s="246"/>
      <c r="S33" s="246"/>
      <c r="T33" s="246">
        <v>1</v>
      </c>
      <c r="U33" s="246"/>
      <c r="V33" s="246">
        <v>1</v>
      </c>
      <c r="W33" s="246">
        <v>1</v>
      </c>
      <c r="X33" s="246"/>
      <c r="Y33" s="246"/>
      <c r="Z33" s="246"/>
      <c r="AA33" s="246">
        <v>1</v>
      </c>
      <c r="AB33" s="246"/>
      <c r="AC33" s="246">
        <v>1</v>
      </c>
      <c r="AD33" s="246">
        <v>1</v>
      </c>
      <c r="AE33" s="246">
        <v>1</v>
      </c>
      <c r="AF33" s="246"/>
      <c r="AG33" s="246">
        <v>1</v>
      </c>
      <c r="AH33" s="246"/>
      <c r="AI33" s="246">
        <v>1</v>
      </c>
      <c r="AJ33" s="246">
        <v>1</v>
      </c>
      <c r="AK33" s="246"/>
      <c r="AL33" s="246"/>
      <c r="AM33" s="246"/>
      <c r="AN33" s="246"/>
      <c r="AO33" s="246"/>
      <c r="AP33" s="246">
        <v>1</v>
      </c>
      <c r="AQ33" s="246">
        <v>1</v>
      </c>
      <c r="AR33" s="246"/>
      <c r="AS33" s="246">
        <v>1</v>
      </c>
      <c r="AT33" s="246">
        <v>1</v>
      </c>
      <c r="AU33" s="246">
        <v>1</v>
      </c>
      <c r="AV33" s="246"/>
      <c r="AW33" s="246">
        <v>1</v>
      </c>
      <c r="AX33" s="246"/>
      <c r="AY33" s="246"/>
      <c r="AZ33" s="246">
        <v>1</v>
      </c>
      <c r="BA33" s="246">
        <f>30*(SUM('Korno M'!L33:P33))+40*SUM('Korno M'!Q33:Y33)+50*SUM('Korno M'!Z33:AH33)+60*SUM('Korno M'!AI33:AO33)+70*SUM('Korno M'!AP33:AS33)+80*SUM('Korno M'!AT33:AW33)+90*SUM('Korno M'!AX33:AZ33)</f>
        <v>1070</v>
      </c>
      <c r="BB33" s="246"/>
      <c r="BC33" s="465">
        <v>0.75694444444444442</v>
      </c>
      <c r="BE33" s="18">
        <f>VLOOKUP(BF33,id!$A:$C,3,0)</f>
        <v>516</v>
      </c>
      <c r="BF33" s="18" t="str">
        <f t="shared" si="9"/>
        <v>JakubasPiotr1985</v>
      </c>
      <c r="BG33" s="9" t="str">
        <f t="shared" si="10"/>
        <v>Jakubas</v>
      </c>
      <c r="BH33" s="9" t="str">
        <f t="shared" si="11"/>
        <v>Piotr</v>
      </c>
      <c r="BI33" s="9">
        <f t="shared" si="12"/>
        <v>0</v>
      </c>
      <c r="BJ33" s="9">
        <f t="shared" si="13"/>
        <v>1985</v>
      </c>
      <c r="BK33" s="9">
        <f t="shared" si="14"/>
        <v>57.618622624551932</v>
      </c>
      <c r="BL33" s="9"/>
      <c r="BM33" s="9">
        <f t="shared" si="7"/>
        <v>1.0009760578744904</v>
      </c>
      <c r="BN33" s="9">
        <v>1</v>
      </c>
      <c r="BO33" s="9">
        <f t="shared" si="15"/>
        <v>0.98165137614678899</v>
      </c>
      <c r="BP33" s="9">
        <v>1</v>
      </c>
    </row>
    <row r="34" spans="1:68" ht="13.8">
      <c r="A34" s="246">
        <v>33</v>
      </c>
      <c r="B34" s="220">
        <v>143</v>
      </c>
      <c r="C34" s="467" t="s">
        <v>618</v>
      </c>
      <c r="D34" s="246" t="s">
        <v>1101</v>
      </c>
      <c r="E34" s="168">
        <v>1985</v>
      </c>
      <c r="F34" s="246" t="s">
        <v>244</v>
      </c>
      <c r="G34" s="246" t="s">
        <v>618</v>
      </c>
      <c r="H34" s="246"/>
      <c r="I34" s="471">
        <f t="shared" si="0"/>
        <v>0.40317129629629639</v>
      </c>
      <c r="J34" s="466">
        <v>0.74344907407407412</v>
      </c>
      <c r="K34" s="246">
        <f>'Korno M'!BA34-'Korno M'!BB34</f>
        <v>1070</v>
      </c>
      <c r="L34" s="246"/>
      <c r="M34" s="246"/>
      <c r="N34" s="246"/>
      <c r="O34" s="246"/>
      <c r="P34" s="246"/>
      <c r="Q34" s="246">
        <v>1</v>
      </c>
      <c r="R34" s="246"/>
      <c r="S34" s="246"/>
      <c r="T34" s="246">
        <v>1</v>
      </c>
      <c r="U34" s="246"/>
      <c r="V34" s="246">
        <v>1</v>
      </c>
      <c r="W34" s="246">
        <v>1</v>
      </c>
      <c r="X34" s="246"/>
      <c r="Y34" s="246"/>
      <c r="Z34" s="246"/>
      <c r="AA34" s="246">
        <v>1</v>
      </c>
      <c r="AB34" s="246"/>
      <c r="AC34" s="246">
        <v>1</v>
      </c>
      <c r="AD34" s="246">
        <v>1</v>
      </c>
      <c r="AE34" s="246">
        <v>1</v>
      </c>
      <c r="AF34" s="246"/>
      <c r="AG34" s="246">
        <v>1</v>
      </c>
      <c r="AH34" s="246"/>
      <c r="AI34" s="246">
        <v>1</v>
      </c>
      <c r="AJ34" s="246">
        <v>1</v>
      </c>
      <c r="AK34" s="246"/>
      <c r="AL34" s="246"/>
      <c r="AM34" s="246"/>
      <c r="AN34" s="246"/>
      <c r="AO34" s="246"/>
      <c r="AP34" s="246">
        <v>1</v>
      </c>
      <c r="AQ34" s="246">
        <v>1</v>
      </c>
      <c r="AR34" s="246"/>
      <c r="AS34" s="246">
        <v>1</v>
      </c>
      <c r="AT34" s="246">
        <v>1</v>
      </c>
      <c r="AU34" s="246">
        <v>1</v>
      </c>
      <c r="AV34" s="246"/>
      <c r="AW34" s="246">
        <v>1</v>
      </c>
      <c r="AX34" s="246"/>
      <c r="AY34" s="246"/>
      <c r="AZ34" s="246">
        <v>1</v>
      </c>
      <c r="BA34" s="246">
        <f>30*(SUM('Korno M'!L34:P34))+40*SUM('Korno M'!Q34:Y34)+50*SUM('Korno M'!Z34:AH34)+60*SUM('Korno M'!AI34:AO34)+70*SUM('Korno M'!AP34:AS34)+80*SUM('Korno M'!AT34:AW34)+90*SUM('Korno M'!AX34:AZ34)</f>
        <v>1070</v>
      </c>
      <c r="BB34" s="246"/>
      <c r="BC34" s="465">
        <v>0.75694444444444442</v>
      </c>
      <c r="BE34" s="18">
        <f>VLOOKUP(BF34,id!$A:$C,3,0)</f>
        <v>517</v>
      </c>
      <c r="BF34" s="18" t="str">
        <f t="shared" si="9"/>
        <v>KsiążekMikołaj1985</v>
      </c>
      <c r="BG34" s="9" t="str">
        <f t="shared" si="10"/>
        <v>Książek</v>
      </c>
      <c r="BH34" s="9" t="str">
        <f t="shared" si="11"/>
        <v>Mikołaj</v>
      </c>
      <c r="BI34" s="9">
        <f t="shared" si="12"/>
        <v>0</v>
      </c>
      <c r="BJ34" s="9">
        <f t="shared" si="13"/>
        <v>1985</v>
      </c>
      <c r="BK34" s="9">
        <f t="shared" si="14"/>
        <v>57.618622624551932</v>
      </c>
      <c r="BL34" s="9"/>
      <c r="BM34" s="9">
        <f t="shared" si="7"/>
        <v>1</v>
      </c>
      <c r="BN34" s="9">
        <v>1</v>
      </c>
      <c r="BO34" s="9">
        <f t="shared" si="15"/>
        <v>1</v>
      </c>
      <c r="BP34" s="9">
        <v>1</v>
      </c>
    </row>
    <row r="35" spans="1:68" ht="13.8">
      <c r="A35" s="246">
        <v>34</v>
      </c>
      <c r="B35" s="220">
        <v>30</v>
      </c>
      <c r="C35" s="467" t="s">
        <v>284</v>
      </c>
      <c r="D35" s="246" t="s">
        <v>285</v>
      </c>
      <c r="E35" s="168">
        <v>1970</v>
      </c>
      <c r="F35" s="246" t="s">
        <v>283</v>
      </c>
      <c r="G35" s="246"/>
      <c r="H35" s="246"/>
      <c r="I35" s="471">
        <f t="shared" si="0"/>
        <v>0.41810185185185184</v>
      </c>
      <c r="J35" s="466">
        <v>0.75837962962962957</v>
      </c>
      <c r="K35" s="246">
        <f>'Korno M'!BA35-'Korno M'!BB35</f>
        <v>1070</v>
      </c>
      <c r="L35" s="246"/>
      <c r="M35" s="246"/>
      <c r="N35" s="246"/>
      <c r="O35" s="246">
        <v>1</v>
      </c>
      <c r="P35" s="246"/>
      <c r="Q35" s="246"/>
      <c r="R35" s="246">
        <v>1</v>
      </c>
      <c r="S35" s="246"/>
      <c r="T35" s="246">
        <v>1</v>
      </c>
      <c r="U35" s="246"/>
      <c r="V35" s="246">
        <v>1</v>
      </c>
      <c r="W35" s="246"/>
      <c r="X35" s="246">
        <v>1</v>
      </c>
      <c r="Y35" s="246">
        <v>1</v>
      </c>
      <c r="Z35" s="246"/>
      <c r="AA35" s="246">
        <v>1</v>
      </c>
      <c r="AB35" s="246">
        <v>1</v>
      </c>
      <c r="AC35" s="246">
        <v>1</v>
      </c>
      <c r="AD35" s="246">
        <v>1</v>
      </c>
      <c r="AE35" s="246"/>
      <c r="AF35" s="246">
        <v>1</v>
      </c>
      <c r="AG35" s="246">
        <v>1</v>
      </c>
      <c r="AH35" s="246">
        <v>1</v>
      </c>
      <c r="AI35" s="246">
        <v>1</v>
      </c>
      <c r="AJ35" s="246"/>
      <c r="AK35" s="246"/>
      <c r="AL35" s="246">
        <v>1</v>
      </c>
      <c r="AM35" s="246"/>
      <c r="AN35" s="246">
        <v>1</v>
      </c>
      <c r="AO35" s="246">
        <v>1</v>
      </c>
      <c r="AP35" s="246">
        <v>1</v>
      </c>
      <c r="AQ35" s="246"/>
      <c r="AR35" s="246">
        <v>1</v>
      </c>
      <c r="AS35" s="246"/>
      <c r="AT35" s="246"/>
      <c r="AU35" s="246"/>
      <c r="AV35" s="246">
        <v>1</v>
      </c>
      <c r="AW35" s="246"/>
      <c r="AX35" s="246"/>
      <c r="AY35" s="246">
        <v>1</v>
      </c>
      <c r="AZ35" s="246"/>
      <c r="BA35" s="246">
        <f>30*(SUM('Korno M'!L35:P35))+40*SUM('Korno M'!Q35:Y35)+50*SUM('Korno M'!Z35:AH35)+60*SUM('Korno M'!AI35:AO35)+70*SUM('Korno M'!AP35:AS35)+80*SUM('Korno M'!AT35:AW35)+90*SUM('Korno M'!AX35:AZ35)</f>
        <v>1130</v>
      </c>
      <c r="BB35" s="246">
        <v>60</v>
      </c>
      <c r="BC35" s="465">
        <v>0.75694444444444442</v>
      </c>
      <c r="BE35" s="18">
        <f>VLOOKUP(BF35,id!$A:$C,3,0)</f>
        <v>518</v>
      </c>
      <c r="BF35" s="18" t="str">
        <f t="shared" si="9"/>
        <v>TyszkowskiRoman1970</v>
      </c>
      <c r="BG35" s="9" t="str">
        <f t="shared" si="10"/>
        <v>Tyszkowski</v>
      </c>
      <c r="BH35" s="9" t="str">
        <f t="shared" si="11"/>
        <v>Roman</v>
      </c>
      <c r="BI35" s="9">
        <f t="shared" si="12"/>
        <v>0</v>
      </c>
      <c r="BJ35" s="9">
        <f t="shared" si="13"/>
        <v>1970</v>
      </c>
      <c r="BK35" s="9">
        <f t="shared" si="14"/>
        <v>55.561042534150218</v>
      </c>
      <c r="BL35" s="9"/>
      <c r="BM35" s="9">
        <f t="shared" si="7"/>
        <v>0.96428966891817103</v>
      </c>
      <c r="BN35" s="9">
        <v>1</v>
      </c>
      <c r="BO35" s="9">
        <f t="shared" si="15"/>
        <v>1</v>
      </c>
      <c r="BP35" s="9">
        <v>1</v>
      </c>
    </row>
    <row r="36" spans="1:68" ht="13.8">
      <c r="A36" s="246">
        <v>34</v>
      </c>
      <c r="B36" s="220">
        <v>69</v>
      </c>
      <c r="C36" s="467" t="s">
        <v>78</v>
      </c>
      <c r="D36" s="246" t="s">
        <v>1588</v>
      </c>
      <c r="E36" s="168">
        <v>1968</v>
      </c>
      <c r="F36" s="246" t="s">
        <v>1562</v>
      </c>
      <c r="G36" s="246"/>
      <c r="H36" s="246"/>
      <c r="I36" s="471">
        <f t="shared" si="0"/>
        <v>0.41810185185185184</v>
      </c>
      <c r="J36" s="466">
        <v>0.75837962962962957</v>
      </c>
      <c r="K36" s="246">
        <f>'Korno M'!BA36-'Korno M'!BB36</f>
        <v>1070</v>
      </c>
      <c r="L36" s="246"/>
      <c r="M36" s="246"/>
      <c r="N36" s="246"/>
      <c r="O36" s="246">
        <v>1</v>
      </c>
      <c r="P36" s="246"/>
      <c r="Q36" s="246"/>
      <c r="R36" s="246">
        <v>1</v>
      </c>
      <c r="S36" s="246"/>
      <c r="T36" s="246">
        <v>1</v>
      </c>
      <c r="U36" s="246"/>
      <c r="V36" s="246">
        <v>1</v>
      </c>
      <c r="W36" s="246"/>
      <c r="X36" s="246">
        <v>1</v>
      </c>
      <c r="Y36" s="246">
        <v>1</v>
      </c>
      <c r="Z36" s="246"/>
      <c r="AA36" s="246">
        <v>1</v>
      </c>
      <c r="AB36" s="246">
        <v>1</v>
      </c>
      <c r="AC36" s="246">
        <v>1</v>
      </c>
      <c r="AD36" s="246">
        <v>1</v>
      </c>
      <c r="AE36" s="246"/>
      <c r="AF36" s="246">
        <v>1</v>
      </c>
      <c r="AG36" s="246">
        <v>1</v>
      </c>
      <c r="AH36" s="246">
        <v>1</v>
      </c>
      <c r="AI36" s="246">
        <v>1</v>
      </c>
      <c r="AJ36" s="246"/>
      <c r="AK36" s="246"/>
      <c r="AL36" s="246">
        <v>1</v>
      </c>
      <c r="AM36" s="246"/>
      <c r="AN36" s="246">
        <v>1</v>
      </c>
      <c r="AO36" s="246">
        <v>1</v>
      </c>
      <c r="AP36" s="246">
        <v>1</v>
      </c>
      <c r="AQ36" s="246"/>
      <c r="AR36" s="246">
        <v>1</v>
      </c>
      <c r="AS36" s="246"/>
      <c r="AT36" s="246"/>
      <c r="AU36" s="246"/>
      <c r="AV36" s="246">
        <v>1</v>
      </c>
      <c r="AW36" s="246"/>
      <c r="AX36" s="246"/>
      <c r="AY36" s="246">
        <v>1</v>
      </c>
      <c r="AZ36" s="246"/>
      <c r="BA36" s="246">
        <f>30*(SUM('Korno M'!L36:P36))+40*SUM('Korno M'!Q36:Y36)+50*SUM('Korno M'!Z36:AH36)+60*SUM('Korno M'!AI36:AO36)+70*SUM('Korno M'!AP36:AS36)+80*SUM('Korno M'!AT36:AW36)+90*SUM('Korno M'!AX36:AZ36)</f>
        <v>1130</v>
      </c>
      <c r="BB36" s="246">
        <v>60</v>
      </c>
      <c r="BC36" s="465">
        <v>0.75694444444444442</v>
      </c>
      <c r="BE36" s="18">
        <f>VLOOKUP(BF36,id!$A:$C,3,0)</f>
        <v>519</v>
      </c>
      <c r="BF36" s="18" t="str">
        <f t="shared" si="9"/>
        <v>OrszulskiMaciej1968</v>
      </c>
      <c r="BG36" s="9" t="str">
        <f t="shared" si="10"/>
        <v>Orszulski</v>
      </c>
      <c r="BH36" s="9" t="str">
        <f t="shared" si="11"/>
        <v>Maciej</v>
      </c>
      <c r="BI36" s="9">
        <f t="shared" si="12"/>
        <v>0</v>
      </c>
      <c r="BJ36" s="9">
        <f t="shared" si="13"/>
        <v>1968</v>
      </c>
      <c r="BK36" s="9">
        <f t="shared" si="14"/>
        <v>55.561042534150218</v>
      </c>
      <c r="BL36" s="9"/>
      <c r="BM36" s="9">
        <f t="shared" si="7"/>
        <v>1</v>
      </c>
      <c r="BN36" s="9">
        <v>1</v>
      </c>
      <c r="BO36" s="9">
        <f t="shared" si="15"/>
        <v>1</v>
      </c>
      <c r="BP36" s="9">
        <v>1</v>
      </c>
    </row>
    <row r="37" spans="1:68" ht="13.8">
      <c r="A37" s="246">
        <v>36</v>
      </c>
      <c r="B37" s="220">
        <v>66</v>
      </c>
      <c r="C37" s="467" t="s">
        <v>1589</v>
      </c>
      <c r="D37" s="246" t="s">
        <v>1590</v>
      </c>
      <c r="E37" s="168">
        <v>1972</v>
      </c>
      <c r="F37" s="246" t="s">
        <v>1575</v>
      </c>
      <c r="G37" s="246" t="s">
        <v>1589</v>
      </c>
      <c r="H37" s="246" t="s">
        <v>1555</v>
      </c>
      <c r="I37" s="471">
        <f t="shared" si="0"/>
        <v>0.39138888888888895</v>
      </c>
      <c r="J37" s="466">
        <v>0.73166666666666669</v>
      </c>
      <c r="K37" s="246">
        <f>'Korno M'!BA37-'Korno M'!BB37</f>
        <v>1050</v>
      </c>
      <c r="L37" s="246">
        <v>1</v>
      </c>
      <c r="M37" s="246"/>
      <c r="N37" s="246"/>
      <c r="O37" s="246"/>
      <c r="P37" s="246">
        <v>1</v>
      </c>
      <c r="Q37" s="246">
        <v>1</v>
      </c>
      <c r="R37" s="246"/>
      <c r="S37" s="246"/>
      <c r="T37" s="246">
        <v>1</v>
      </c>
      <c r="U37" s="246"/>
      <c r="V37" s="246"/>
      <c r="W37" s="246">
        <v>1</v>
      </c>
      <c r="X37" s="246"/>
      <c r="Y37" s="246"/>
      <c r="Z37" s="246"/>
      <c r="AA37" s="246"/>
      <c r="AB37" s="246"/>
      <c r="AC37" s="246">
        <v>1</v>
      </c>
      <c r="AD37" s="246">
        <v>1</v>
      </c>
      <c r="AE37" s="246">
        <v>1</v>
      </c>
      <c r="AF37" s="246"/>
      <c r="AG37" s="246"/>
      <c r="AH37" s="246"/>
      <c r="AI37" s="246"/>
      <c r="AJ37" s="246">
        <v>1</v>
      </c>
      <c r="AK37" s="246"/>
      <c r="AL37" s="246">
        <v>1</v>
      </c>
      <c r="AM37" s="246"/>
      <c r="AN37" s="246"/>
      <c r="AO37" s="246">
        <v>1</v>
      </c>
      <c r="AP37" s="246">
        <v>1</v>
      </c>
      <c r="AQ37" s="246">
        <v>1</v>
      </c>
      <c r="AR37" s="246"/>
      <c r="AS37" s="246">
        <v>1</v>
      </c>
      <c r="AT37" s="246">
        <v>1</v>
      </c>
      <c r="AU37" s="246">
        <v>1</v>
      </c>
      <c r="AV37" s="246"/>
      <c r="AW37" s="246">
        <v>1</v>
      </c>
      <c r="AX37" s="246"/>
      <c r="AY37" s="246"/>
      <c r="AZ37" s="246">
        <v>1</v>
      </c>
      <c r="BA37" s="246">
        <f>30*(SUM('Korno M'!L37:P37))+40*SUM('Korno M'!Q37:Y37)+50*SUM('Korno M'!Z37:AH37)+60*SUM('Korno M'!AI37:AO37)+70*SUM('Korno M'!AP37:AS37)+80*SUM('Korno M'!AT37:AW37)+90*SUM('Korno M'!AX37:AZ37)</f>
        <v>1050</v>
      </c>
      <c r="BB37" s="246"/>
      <c r="BC37" s="465">
        <v>0.75694444444444442</v>
      </c>
      <c r="BE37" s="18">
        <f>VLOOKUP(BF37,id!$A:$C,3,0)</f>
        <v>520</v>
      </c>
      <c r="BF37" s="18" t="str">
        <f t="shared" si="9"/>
        <v>SzajnaAbu1972</v>
      </c>
      <c r="BG37" s="9" t="str">
        <f t="shared" si="10"/>
        <v>Szajna</v>
      </c>
      <c r="BH37" s="9" t="str">
        <f t="shared" si="11"/>
        <v>Abu</v>
      </c>
      <c r="BI37" s="9" t="str">
        <f t="shared" si="12"/>
        <v>Lider Bajk eMTeBe</v>
      </c>
      <c r="BJ37" s="9">
        <f t="shared" si="13"/>
        <v>1972</v>
      </c>
      <c r="BK37" s="9">
        <f t="shared" si="14"/>
        <v>54.522518374633393</v>
      </c>
      <c r="BL37" s="9"/>
      <c r="BM37" s="9">
        <f t="shared" si="7"/>
        <v>1.0682517151644191</v>
      </c>
      <c r="BN37" s="9">
        <v>1</v>
      </c>
      <c r="BO37" s="9">
        <f t="shared" si="15"/>
        <v>0.98130841121495327</v>
      </c>
      <c r="BP37" s="9">
        <v>1</v>
      </c>
    </row>
    <row r="38" spans="1:68" ht="13.8">
      <c r="A38" s="246">
        <v>37</v>
      </c>
      <c r="B38" s="220">
        <v>126</v>
      </c>
      <c r="C38" s="467" t="s">
        <v>25</v>
      </c>
      <c r="D38" s="246" t="s">
        <v>219</v>
      </c>
      <c r="E38" s="168">
        <v>1975</v>
      </c>
      <c r="F38" s="246" t="s">
        <v>1459</v>
      </c>
      <c r="G38" s="246"/>
      <c r="H38" s="246" t="s">
        <v>218</v>
      </c>
      <c r="I38" s="471">
        <f t="shared" si="0"/>
        <v>0.39893518518518528</v>
      </c>
      <c r="J38" s="466">
        <v>0.73921296296296302</v>
      </c>
      <c r="K38" s="246">
        <f>'Korno M'!BA38-'Korno M'!BB38</f>
        <v>1040</v>
      </c>
      <c r="L38" s="246"/>
      <c r="M38" s="246"/>
      <c r="N38" s="246">
        <v>1</v>
      </c>
      <c r="O38" s="246"/>
      <c r="P38" s="246"/>
      <c r="Q38" s="246"/>
      <c r="R38" s="246"/>
      <c r="S38" s="246">
        <v>1</v>
      </c>
      <c r="T38" s="246"/>
      <c r="U38" s="246"/>
      <c r="V38" s="246"/>
      <c r="W38" s="246"/>
      <c r="X38" s="246"/>
      <c r="Y38" s="246">
        <v>1</v>
      </c>
      <c r="Z38" s="246">
        <v>1</v>
      </c>
      <c r="AA38" s="246"/>
      <c r="AB38" s="246"/>
      <c r="AC38" s="246">
        <v>1</v>
      </c>
      <c r="AD38" s="246">
        <v>1</v>
      </c>
      <c r="AE38" s="246"/>
      <c r="AF38" s="246">
        <v>1</v>
      </c>
      <c r="AG38" s="246">
        <v>1</v>
      </c>
      <c r="AH38" s="246">
        <v>1</v>
      </c>
      <c r="AI38" s="246">
        <v>1</v>
      </c>
      <c r="AJ38" s="246">
        <v>1</v>
      </c>
      <c r="AK38" s="246"/>
      <c r="AL38" s="246"/>
      <c r="AM38" s="246">
        <v>1</v>
      </c>
      <c r="AN38" s="246"/>
      <c r="AO38" s="246"/>
      <c r="AP38" s="246"/>
      <c r="AQ38" s="246">
        <v>1</v>
      </c>
      <c r="AR38" s="246">
        <v>1</v>
      </c>
      <c r="AS38" s="246">
        <v>1</v>
      </c>
      <c r="AT38" s="246">
        <v>1</v>
      </c>
      <c r="AU38" s="246">
        <v>1</v>
      </c>
      <c r="AV38" s="246"/>
      <c r="AW38" s="246">
        <v>1</v>
      </c>
      <c r="AX38" s="246"/>
      <c r="AY38" s="246"/>
      <c r="AZ38" s="246"/>
      <c r="BA38" s="246">
        <f>30*(SUM('Korno M'!L38:P38))+40*SUM('Korno M'!Q38:Y38)+50*SUM('Korno M'!Z38:AH38)+60*SUM('Korno M'!AI38:AO38)+70*SUM('Korno M'!AP38:AS38)+80*SUM('Korno M'!AT38:AW38)+90*SUM('Korno M'!AX38:AZ38)</f>
        <v>1040</v>
      </c>
      <c r="BB38" s="246"/>
      <c r="BC38" s="465">
        <v>0.75694444444444442</v>
      </c>
      <c r="BE38" s="18">
        <f>VLOOKUP(BF38,id!$A:$C,3,0)</f>
        <v>69</v>
      </c>
      <c r="BF38" s="18" t="str">
        <f t="shared" si="9"/>
        <v>HajdukJacek1975</v>
      </c>
      <c r="BG38" s="9" t="str">
        <f t="shared" si="10"/>
        <v>Hajduk</v>
      </c>
      <c r="BH38" s="9" t="str">
        <f t="shared" si="11"/>
        <v>Jacek</v>
      </c>
      <c r="BI38" s="9" t="str">
        <f t="shared" si="12"/>
        <v>Bez Skorka</v>
      </c>
      <c r="BJ38" s="9">
        <f t="shared" si="13"/>
        <v>1975</v>
      </c>
      <c r="BK38" s="9">
        <f t="shared" si="14"/>
        <v>54.00325629487498</v>
      </c>
      <c r="BL38" s="9"/>
      <c r="BM38" s="9">
        <f t="shared" si="7"/>
        <v>0.98108390391087374</v>
      </c>
      <c r="BN38" s="9">
        <v>1</v>
      </c>
      <c r="BO38" s="9">
        <f t="shared" si="15"/>
        <v>0.99047619047619051</v>
      </c>
      <c r="BP38" s="9">
        <v>1</v>
      </c>
    </row>
    <row r="39" spans="1:68" ht="13.8">
      <c r="A39" s="246">
        <v>38</v>
      </c>
      <c r="B39" s="220">
        <v>51</v>
      </c>
      <c r="C39" s="467" t="s">
        <v>78</v>
      </c>
      <c r="D39" s="246" t="s">
        <v>296</v>
      </c>
      <c r="E39" s="168">
        <v>1984</v>
      </c>
      <c r="F39" s="246" t="s">
        <v>244</v>
      </c>
      <c r="G39" s="246"/>
      <c r="H39" s="246" t="s">
        <v>1591</v>
      </c>
      <c r="I39" s="471">
        <f t="shared" si="0"/>
        <v>0.40932870370370372</v>
      </c>
      <c r="J39" s="466">
        <v>0.74960648148148146</v>
      </c>
      <c r="K39" s="246">
        <f>'Korno M'!BA39-'Korno M'!BB39</f>
        <v>1110</v>
      </c>
      <c r="L39" s="246"/>
      <c r="M39" s="246"/>
      <c r="N39" s="246"/>
      <c r="O39" s="246">
        <v>1</v>
      </c>
      <c r="P39" s="246"/>
      <c r="Q39" s="246"/>
      <c r="R39" s="246">
        <v>1</v>
      </c>
      <c r="S39" s="246"/>
      <c r="T39" s="246">
        <v>1</v>
      </c>
      <c r="U39" s="246"/>
      <c r="V39" s="246">
        <v>1</v>
      </c>
      <c r="W39" s="246">
        <v>1</v>
      </c>
      <c r="X39" s="246">
        <v>1</v>
      </c>
      <c r="Y39" s="246"/>
      <c r="Z39" s="246"/>
      <c r="AA39" s="246">
        <v>1</v>
      </c>
      <c r="AB39" s="246"/>
      <c r="AC39" s="246">
        <v>1</v>
      </c>
      <c r="AD39" s="246">
        <v>1</v>
      </c>
      <c r="AE39" s="246"/>
      <c r="AF39" s="246">
        <v>1</v>
      </c>
      <c r="AG39" s="246"/>
      <c r="AH39" s="246"/>
      <c r="AI39" s="246">
        <v>1</v>
      </c>
      <c r="AJ39" s="246"/>
      <c r="AK39" s="246"/>
      <c r="AL39" s="246">
        <v>1</v>
      </c>
      <c r="AM39" s="246">
        <v>1</v>
      </c>
      <c r="AN39" s="246">
        <v>1</v>
      </c>
      <c r="AO39" s="246">
        <v>1</v>
      </c>
      <c r="AP39" s="246">
        <v>1</v>
      </c>
      <c r="AQ39" s="246"/>
      <c r="AR39" s="246">
        <v>1</v>
      </c>
      <c r="AS39" s="246"/>
      <c r="AT39" s="246">
        <v>1</v>
      </c>
      <c r="AU39" s="246"/>
      <c r="AV39" s="246">
        <v>1</v>
      </c>
      <c r="AW39" s="246">
        <v>1</v>
      </c>
      <c r="AX39" s="246"/>
      <c r="AY39" s="246"/>
      <c r="AZ39" s="246"/>
      <c r="BA39" s="246">
        <f>30*(SUM('Korno M'!L39:P39))+40*SUM('Korno M'!Q39:Y39)+50*SUM('Korno M'!Z39:AH39)+60*SUM('Korno M'!AI39:AO39)+70*SUM('Korno M'!AP39:AS39)+80*SUM('Korno M'!AT39:AW39)+90*SUM('Korno M'!AX39:AZ39)</f>
        <v>1110</v>
      </c>
      <c r="BB39" s="246"/>
      <c r="BC39" s="465">
        <v>0.75694444444444442</v>
      </c>
      <c r="BE39" s="18">
        <f>VLOOKUP(BF39,id!$A:$C,3,0)</f>
        <v>102</v>
      </c>
      <c r="BF39" s="18" t="str">
        <f t="shared" si="9"/>
        <v>KotMaciej1984</v>
      </c>
      <c r="BG39" s="9" t="str">
        <f t="shared" si="10"/>
        <v>Kot</v>
      </c>
      <c r="BH39" s="9" t="str">
        <f t="shared" si="11"/>
        <v>Maciej</v>
      </c>
      <c r="BI39" s="9" t="str">
        <f t="shared" si="12"/>
        <v>BAJKERS.COM</v>
      </c>
      <c r="BJ39" s="9">
        <f t="shared" si="13"/>
        <v>1984</v>
      </c>
      <c r="BK39" s="9">
        <f t="shared" si="14"/>
        <v>52.632026182541175</v>
      </c>
      <c r="BL39" s="9"/>
      <c r="BM39" s="9">
        <f t="shared" si="7"/>
        <v>0.97460838093083768</v>
      </c>
      <c r="BN39" s="9">
        <v>1</v>
      </c>
      <c r="BO39" s="9">
        <f t="shared" si="15"/>
        <v>1.0673076923076923</v>
      </c>
      <c r="BP39" s="9">
        <v>1</v>
      </c>
    </row>
    <row r="40" spans="1:68" ht="13.8">
      <c r="A40" s="246">
        <v>39</v>
      </c>
      <c r="B40" s="220">
        <v>13</v>
      </c>
      <c r="C40" s="467" t="s">
        <v>182</v>
      </c>
      <c r="D40" s="246" t="s">
        <v>1592</v>
      </c>
      <c r="E40" s="168">
        <v>1959</v>
      </c>
      <c r="F40" s="246" t="s">
        <v>1593</v>
      </c>
      <c r="G40" s="246" t="s">
        <v>1594</v>
      </c>
      <c r="H40" s="246" t="s">
        <v>1595</v>
      </c>
      <c r="I40" s="471">
        <f t="shared" si="0"/>
        <v>0.39584490740740746</v>
      </c>
      <c r="J40" s="466">
        <v>0.7361226851851852</v>
      </c>
      <c r="K40" s="246">
        <f>'Korno M'!BA40-'Korno M'!BB40</f>
        <v>1020</v>
      </c>
      <c r="L40" s="246">
        <v>1</v>
      </c>
      <c r="M40" s="246"/>
      <c r="N40" s="246"/>
      <c r="O40" s="246"/>
      <c r="P40" s="246"/>
      <c r="Q40" s="246">
        <v>1</v>
      </c>
      <c r="R40" s="246"/>
      <c r="S40" s="246"/>
      <c r="T40" s="246"/>
      <c r="U40" s="246"/>
      <c r="V40" s="246"/>
      <c r="W40" s="246">
        <v>1</v>
      </c>
      <c r="X40" s="246"/>
      <c r="Y40" s="246"/>
      <c r="Z40" s="246"/>
      <c r="AA40" s="246">
        <v>1</v>
      </c>
      <c r="AB40" s="246"/>
      <c r="AC40" s="246">
        <v>1</v>
      </c>
      <c r="AD40" s="246">
        <v>1</v>
      </c>
      <c r="AE40" s="246">
        <v>1</v>
      </c>
      <c r="AF40" s="246"/>
      <c r="AG40" s="246">
        <v>1</v>
      </c>
      <c r="AH40" s="246"/>
      <c r="AI40" s="246">
        <v>1</v>
      </c>
      <c r="AJ40" s="246">
        <v>1</v>
      </c>
      <c r="AK40" s="246"/>
      <c r="AL40" s="246"/>
      <c r="AM40" s="246"/>
      <c r="AN40" s="246"/>
      <c r="AO40" s="246"/>
      <c r="AP40" s="246">
        <v>1</v>
      </c>
      <c r="AQ40" s="246">
        <v>1</v>
      </c>
      <c r="AR40" s="246"/>
      <c r="AS40" s="246">
        <v>1</v>
      </c>
      <c r="AT40" s="246">
        <v>1</v>
      </c>
      <c r="AU40" s="246">
        <v>1</v>
      </c>
      <c r="AV40" s="246"/>
      <c r="AW40" s="246">
        <v>1</v>
      </c>
      <c r="AX40" s="246"/>
      <c r="AY40" s="246"/>
      <c r="AZ40" s="246">
        <v>1</v>
      </c>
      <c r="BA40" s="246">
        <f>30*(SUM('Korno M'!L40:P40))+40*SUM('Korno M'!Q40:Y40)+50*SUM('Korno M'!Z40:AH40)+60*SUM('Korno M'!AI40:AO40)+70*SUM('Korno M'!AP40:AS40)+80*SUM('Korno M'!AT40:AW40)+90*SUM('Korno M'!AX40:AZ40)</f>
        <v>1020</v>
      </c>
      <c r="BB40" s="246"/>
      <c r="BC40" s="465">
        <v>0.75694444444444442</v>
      </c>
      <c r="BE40" s="18">
        <f>VLOOKUP(BF40,id!$A:$C,3,0)</f>
        <v>521</v>
      </c>
      <c r="BF40" s="18" t="str">
        <f t="shared" si="9"/>
        <v>MałodobryWojciech1959</v>
      </c>
      <c r="BG40" s="9" t="str">
        <f t="shared" si="10"/>
        <v>Małodobry</v>
      </c>
      <c r="BH40" s="9" t="str">
        <f t="shared" si="11"/>
        <v>Wojciech</v>
      </c>
      <c r="BI40" s="9" t="str">
        <f t="shared" si="12"/>
        <v>OMEGA-MIECHÓW</v>
      </c>
      <c r="BJ40" s="9">
        <f t="shared" si="13"/>
        <v>1959</v>
      </c>
      <c r="BK40" s="9">
        <f t="shared" si="14"/>
        <v>48.364564600172976</v>
      </c>
      <c r="BL40" s="9"/>
      <c r="BM40" s="9">
        <f t="shared" si="7"/>
        <v>1.0340633314815355</v>
      </c>
      <c r="BN40" s="9">
        <v>1</v>
      </c>
      <c r="BO40" s="9">
        <f t="shared" si="15"/>
        <v>0.91891891891891897</v>
      </c>
      <c r="BP40" s="9">
        <v>1</v>
      </c>
    </row>
    <row r="41" spans="1:68" ht="13.8">
      <c r="A41" s="246">
        <v>40</v>
      </c>
      <c r="B41" s="220">
        <v>75</v>
      </c>
      <c r="C41" s="467" t="s">
        <v>20</v>
      </c>
      <c r="D41" s="246" t="s">
        <v>117</v>
      </c>
      <c r="E41" s="168">
        <v>1984</v>
      </c>
      <c r="F41" s="246" t="s">
        <v>519</v>
      </c>
      <c r="G41" s="246"/>
      <c r="H41" s="246" t="s">
        <v>223</v>
      </c>
      <c r="I41" s="471">
        <f t="shared" si="0"/>
        <v>0.40427083333333341</v>
      </c>
      <c r="J41" s="466">
        <v>0.74454861111111115</v>
      </c>
      <c r="K41" s="246">
        <f>'Korno M'!BA41-'Korno M'!BB41</f>
        <v>990</v>
      </c>
      <c r="L41" s="246"/>
      <c r="M41" s="246"/>
      <c r="N41" s="246"/>
      <c r="O41" s="246"/>
      <c r="P41" s="246"/>
      <c r="Q41" s="246"/>
      <c r="R41" s="246">
        <v>1</v>
      </c>
      <c r="S41" s="246"/>
      <c r="T41" s="246"/>
      <c r="U41" s="246"/>
      <c r="V41" s="246">
        <v>1</v>
      </c>
      <c r="W41" s="246"/>
      <c r="X41" s="246">
        <v>1</v>
      </c>
      <c r="Y41" s="246"/>
      <c r="Z41" s="246"/>
      <c r="AA41" s="246">
        <v>1</v>
      </c>
      <c r="AB41" s="246"/>
      <c r="AC41" s="246"/>
      <c r="AD41" s="246">
        <v>1</v>
      </c>
      <c r="AE41" s="246"/>
      <c r="AF41" s="246">
        <v>1</v>
      </c>
      <c r="AG41" s="246"/>
      <c r="AH41" s="246"/>
      <c r="AI41" s="246">
        <v>1</v>
      </c>
      <c r="AJ41" s="246"/>
      <c r="AK41" s="246"/>
      <c r="AL41" s="246">
        <v>1</v>
      </c>
      <c r="AM41" s="246"/>
      <c r="AN41" s="246">
        <v>1</v>
      </c>
      <c r="AO41" s="246">
        <v>1</v>
      </c>
      <c r="AP41" s="246">
        <v>1</v>
      </c>
      <c r="AQ41" s="246"/>
      <c r="AR41" s="246">
        <v>1</v>
      </c>
      <c r="AS41" s="246"/>
      <c r="AT41" s="246">
        <v>1</v>
      </c>
      <c r="AU41" s="246">
        <v>1</v>
      </c>
      <c r="AV41" s="246"/>
      <c r="AW41" s="246"/>
      <c r="AX41" s="246"/>
      <c r="AY41" s="246">
        <v>1</v>
      </c>
      <c r="AZ41" s="246">
        <v>1</v>
      </c>
      <c r="BA41" s="246">
        <f>30*(SUM('Korno M'!L41:P41))+40*SUM('Korno M'!Q41:Y41)+50*SUM('Korno M'!Z41:AH41)+60*SUM('Korno M'!AI41:AO41)+70*SUM('Korno M'!AP41:AS41)+80*SUM('Korno M'!AT41:AW41)+90*SUM('Korno M'!AX41:AZ41)</f>
        <v>990</v>
      </c>
      <c r="BB41" s="246"/>
      <c r="BC41" s="465">
        <v>0.75694444444444442</v>
      </c>
      <c r="BE41" s="18">
        <f>VLOOKUP(BF41,id!$A:$C,3,0)</f>
        <v>24</v>
      </c>
      <c r="BF41" s="18" t="str">
        <f t="shared" si="9"/>
        <v>CichońPaweł1984</v>
      </c>
      <c r="BG41" s="9" t="str">
        <f t="shared" si="10"/>
        <v>Cichoń</v>
      </c>
      <c r="BH41" s="9" t="str">
        <f t="shared" si="11"/>
        <v>Paweł</v>
      </c>
      <c r="BI41" s="9" t="str">
        <f t="shared" si="12"/>
        <v>KOOPER Architektura</v>
      </c>
      <c r="BJ41" s="9">
        <f t="shared" si="13"/>
        <v>1984</v>
      </c>
      <c r="BK41" s="9">
        <f t="shared" si="14"/>
        <v>46.942077406050238</v>
      </c>
      <c r="BL41" s="9"/>
      <c r="BM41" s="9">
        <f t="shared" si="7"/>
        <v>0.97915771994617651</v>
      </c>
      <c r="BN41" s="9">
        <v>1</v>
      </c>
      <c r="BO41" s="9">
        <f t="shared" si="15"/>
        <v>0.97058823529411764</v>
      </c>
      <c r="BP41" s="9">
        <v>1</v>
      </c>
    </row>
    <row r="42" spans="1:68" ht="13.8">
      <c r="A42" s="246">
        <v>41</v>
      </c>
      <c r="B42" s="220">
        <v>2</v>
      </c>
      <c r="C42" s="467" t="s">
        <v>552</v>
      </c>
      <c r="D42" s="246" t="s">
        <v>1596</v>
      </c>
      <c r="E42" s="168">
        <v>1973</v>
      </c>
      <c r="F42" s="246" t="s">
        <v>251</v>
      </c>
      <c r="G42" s="246" t="s">
        <v>1597</v>
      </c>
      <c r="H42" s="246" t="s">
        <v>1559</v>
      </c>
      <c r="I42" s="471">
        <f t="shared" si="0"/>
        <v>0.40903935185185186</v>
      </c>
      <c r="J42" s="466">
        <v>0.7493171296296296</v>
      </c>
      <c r="K42" s="246">
        <f>'Korno M'!BA42-'Korno M'!BB42</f>
        <v>900</v>
      </c>
      <c r="L42" s="246"/>
      <c r="M42" s="246"/>
      <c r="N42" s="246"/>
      <c r="O42" s="246"/>
      <c r="P42" s="246"/>
      <c r="Q42" s="246">
        <v>1</v>
      </c>
      <c r="R42" s="246"/>
      <c r="S42" s="246"/>
      <c r="T42" s="246"/>
      <c r="U42" s="246"/>
      <c r="V42" s="246">
        <v>1</v>
      </c>
      <c r="W42" s="246"/>
      <c r="X42" s="246"/>
      <c r="Y42" s="246"/>
      <c r="Z42" s="246"/>
      <c r="AA42" s="246">
        <v>1</v>
      </c>
      <c r="AB42" s="246"/>
      <c r="AC42" s="246">
        <v>1</v>
      </c>
      <c r="AD42" s="246"/>
      <c r="AE42" s="246"/>
      <c r="AF42" s="246"/>
      <c r="AG42" s="246"/>
      <c r="AH42" s="246"/>
      <c r="AI42" s="246">
        <v>1</v>
      </c>
      <c r="AJ42" s="246">
        <v>1</v>
      </c>
      <c r="AK42" s="246"/>
      <c r="AL42" s="246"/>
      <c r="AM42" s="246">
        <v>1</v>
      </c>
      <c r="AN42" s="246"/>
      <c r="AO42" s="246"/>
      <c r="AP42" s="246">
        <v>1</v>
      </c>
      <c r="AQ42" s="246">
        <v>1</v>
      </c>
      <c r="AR42" s="246"/>
      <c r="AS42" s="246">
        <v>1</v>
      </c>
      <c r="AT42" s="246">
        <v>1</v>
      </c>
      <c r="AU42" s="246">
        <v>1</v>
      </c>
      <c r="AV42" s="246"/>
      <c r="AW42" s="246">
        <v>1</v>
      </c>
      <c r="AX42" s="246"/>
      <c r="AY42" s="246"/>
      <c r="AZ42" s="246">
        <v>1</v>
      </c>
      <c r="BA42" s="246">
        <f>30*(SUM('Korno M'!L42:P42))+40*SUM('Korno M'!Q42:Y42)+50*SUM('Korno M'!Z42:AH42)+60*SUM('Korno M'!AI42:AO42)+70*SUM('Korno M'!AP42:AS42)+80*SUM('Korno M'!AT42:AW42)+90*SUM('Korno M'!AX42:AZ42)</f>
        <v>900</v>
      </c>
      <c r="BB42" s="246"/>
      <c r="BC42" s="465">
        <v>0.75694444444444442</v>
      </c>
      <c r="BE42" s="18">
        <f>VLOOKUP(BF42,id!$A:$C,3,0)</f>
        <v>522</v>
      </c>
      <c r="BF42" s="18" t="str">
        <f t="shared" si="9"/>
        <v>ZiachMariusz1973</v>
      </c>
      <c r="BG42" s="9" t="str">
        <f t="shared" si="10"/>
        <v>Ziach</v>
      </c>
      <c r="BH42" s="9" t="str">
        <f t="shared" si="11"/>
        <v>Mariusz</v>
      </c>
      <c r="BI42" s="9" t="str">
        <f t="shared" si="12"/>
        <v>Pozytywnie Zakręceni</v>
      </c>
      <c r="BJ42" s="9">
        <f t="shared" si="13"/>
        <v>1973</v>
      </c>
      <c r="BK42" s="9">
        <f t="shared" si="14"/>
        <v>42.674615823682032</v>
      </c>
      <c r="BL42" s="9"/>
      <c r="BM42" s="9">
        <f t="shared" si="7"/>
        <v>0.98834215217452837</v>
      </c>
      <c r="BN42" s="9">
        <v>1</v>
      </c>
      <c r="BO42" s="9">
        <f t="shared" si="15"/>
        <v>0.90909090909090906</v>
      </c>
      <c r="BP42" s="9">
        <v>1</v>
      </c>
    </row>
    <row r="43" spans="1:68" ht="13.8">
      <c r="A43" s="246">
        <v>42</v>
      </c>
      <c r="B43" s="220">
        <v>70</v>
      </c>
      <c r="C43" s="467" t="s">
        <v>20</v>
      </c>
      <c r="D43" s="246" t="s">
        <v>39</v>
      </c>
      <c r="E43" s="168">
        <v>1979</v>
      </c>
      <c r="F43" s="246" t="s">
        <v>1598</v>
      </c>
      <c r="G43" s="246"/>
      <c r="H43" s="246" t="s">
        <v>1599</v>
      </c>
      <c r="I43" s="471">
        <f t="shared" si="0"/>
        <v>0.40042824074074085</v>
      </c>
      <c r="J43" s="466">
        <v>0.74070601851851858</v>
      </c>
      <c r="K43" s="246">
        <f>'Korno M'!BA43-'Korno M'!BB43</f>
        <v>870</v>
      </c>
      <c r="L43" s="246">
        <v>1</v>
      </c>
      <c r="M43" s="246">
        <v>1</v>
      </c>
      <c r="N43" s="246"/>
      <c r="O43" s="246"/>
      <c r="P43" s="246">
        <v>1</v>
      </c>
      <c r="Q43" s="246"/>
      <c r="R43" s="246">
        <v>1</v>
      </c>
      <c r="S43" s="246"/>
      <c r="T43" s="246"/>
      <c r="U43" s="246"/>
      <c r="V43" s="246">
        <v>1</v>
      </c>
      <c r="W43" s="246">
        <v>1</v>
      </c>
      <c r="X43" s="246">
        <v>1</v>
      </c>
      <c r="Y43" s="246"/>
      <c r="Z43" s="246"/>
      <c r="AA43" s="246">
        <v>1</v>
      </c>
      <c r="AB43" s="246"/>
      <c r="AC43" s="246"/>
      <c r="AD43" s="246">
        <v>1</v>
      </c>
      <c r="AE43" s="246"/>
      <c r="AF43" s="246">
        <v>1</v>
      </c>
      <c r="AG43" s="246"/>
      <c r="AH43" s="246"/>
      <c r="AI43" s="246">
        <v>1</v>
      </c>
      <c r="AJ43" s="246"/>
      <c r="AK43" s="246"/>
      <c r="AL43" s="246">
        <v>1</v>
      </c>
      <c r="AM43" s="246">
        <v>1</v>
      </c>
      <c r="AN43" s="246"/>
      <c r="AO43" s="246">
        <v>1</v>
      </c>
      <c r="AP43" s="246">
        <v>1</v>
      </c>
      <c r="AQ43" s="246"/>
      <c r="AR43" s="246"/>
      <c r="AS43" s="246"/>
      <c r="AT43" s="246">
        <v>1</v>
      </c>
      <c r="AU43" s="246"/>
      <c r="AV43" s="246"/>
      <c r="AW43" s="246">
        <v>1</v>
      </c>
      <c r="AX43" s="246"/>
      <c r="AY43" s="246"/>
      <c r="AZ43" s="246"/>
      <c r="BA43" s="246">
        <f>30*(SUM('Korno M'!L43:P43))+40*SUM('Korno M'!Q43:Y43)+50*SUM('Korno M'!Z43:AH43)+60*SUM('Korno M'!AI43:AO43)+70*SUM('Korno M'!AP43:AS43)+80*SUM('Korno M'!AT43:AW43)+90*SUM('Korno M'!AX43:AZ43)</f>
        <v>870</v>
      </c>
      <c r="BB43" s="246"/>
      <c r="BC43" s="465">
        <v>0.75694444444444442</v>
      </c>
      <c r="BE43" s="18">
        <f>VLOOKUP(BF43,id!$A:$C,3,0)</f>
        <v>523</v>
      </c>
      <c r="BF43" s="18" t="str">
        <f t="shared" si="9"/>
        <v>ZielińskiPaweł1979</v>
      </c>
      <c r="BG43" s="9" t="str">
        <f t="shared" si="10"/>
        <v>Zieliński</v>
      </c>
      <c r="BH43" s="9" t="str">
        <f t="shared" si="11"/>
        <v>Paweł</v>
      </c>
      <c r="BI43" s="9" t="str">
        <f t="shared" si="12"/>
        <v>beboki</v>
      </c>
      <c r="BJ43" s="9">
        <f t="shared" si="13"/>
        <v>1979</v>
      </c>
      <c r="BK43" s="9">
        <f t="shared" si="14"/>
        <v>41.252128629559301</v>
      </c>
      <c r="BL43" s="9"/>
      <c r="BM43" s="9">
        <f t="shared" si="7"/>
        <v>1.0215047547475211</v>
      </c>
      <c r="BN43" s="9">
        <v>1</v>
      </c>
      <c r="BO43" s="9">
        <f t="shared" si="15"/>
        <v>0.96666666666666667</v>
      </c>
      <c r="BP43" s="9">
        <v>1</v>
      </c>
    </row>
    <row r="44" spans="1:68" ht="13.8">
      <c r="A44" s="246">
        <v>43</v>
      </c>
      <c r="B44" s="220">
        <v>115</v>
      </c>
      <c r="C44" s="467" t="s">
        <v>217</v>
      </c>
      <c r="D44" s="246" t="s">
        <v>1600</v>
      </c>
      <c r="E44" s="168">
        <v>1967</v>
      </c>
      <c r="F44" s="246" t="s">
        <v>1562</v>
      </c>
      <c r="G44" s="246"/>
      <c r="H44" s="246"/>
      <c r="I44" s="471">
        <f t="shared" si="0"/>
        <v>0.41413194444444451</v>
      </c>
      <c r="J44" s="466">
        <v>0.75440972222222225</v>
      </c>
      <c r="K44" s="246">
        <f>'Korno M'!BA44-'Korno M'!BB44</f>
        <v>790</v>
      </c>
      <c r="L44" s="246"/>
      <c r="M44" s="246"/>
      <c r="N44" s="246"/>
      <c r="O44" s="246"/>
      <c r="P44" s="246"/>
      <c r="Q44" s="246"/>
      <c r="R44" s="246">
        <v>1</v>
      </c>
      <c r="S44" s="246"/>
      <c r="T44" s="246">
        <v>1</v>
      </c>
      <c r="U44" s="246"/>
      <c r="V44" s="246">
        <v>1</v>
      </c>
      <c r="W44" s="246"/>
      <c r="X44" s="246">
        <v>1</v>
      </c>
      <c r="Y44" s="246"/>
      <c r="Z44" s="246"/>
      <c r="AA44" s="246">
        <v>1</v>
      </c>
      <c r="AB44" s="246"/>
      <c r="AC44" s="246"/>
      <c r="AD44" s="246">
        <v>1</v>
      </c>
      <c r="AE44" s="246"/>
      <c r="AF44" s="246">
        <v>1</v>
      </c>
      <c r="AG44" s="246"/>
      <c r="AH44" s="246"/>
      <c r="AI44" s="246">
        <v>1</v>
      </c>
      <c r="AJ44" s="246"/>
      <c r="AK44" s="246"/>
      <c r="AL44" s="246">
        <v>1</v>
      </c>
      <c r="AM44" s="246"/>
      <c r="AN44" s="246"/>
      <c r="AO44" s="246">
        <v>1</v>
      </c>
      <c r="AP44" s="246">
        <v>1</v>
      </c>
      <c r="AQ44" s="246"/>
      <c r="AR44" s="246">
        <v>1</v>
      </c>
      <c r="AS44" s="246"/>
      <c r="AT44" s="246"/>
      <c r="AU44" s="246">
        <v>1</v>
      </c>
      <c r="AV44" s="246">
        <v>1</v>
      </c>
      <c r="AW44" s="246"/>
      <c r="AX44" s="246"/>
      <c r="AY44" s="246"/>
      <c r="AZ44" s="246"/>
      <c r="BA44" s="246">
        <f>30*(SUM('Korno M'!L44:P44))+40*SUM('Korno M'!Q44:Y44)+50*SUM('Korno M'!Z44:AH44)+60*SUM('Korno M'!AI44:AO44)+70*SUM('Korno M'!AP44:AS44)+80*SUM('Korno M'!AT44:AW44)+90*SUM('Korno M'!AX44:AZ44)</f>
        <v>790</v>
      </c>
      <c r="BB44" s="246"/>
      <c r="BC44" s="465">
        <v>0.75694444444444442</v>
      </c>
      <c r="BE44" s="18">
        <f>VLOOKUP(BF44,id!$A:$C,3,0)</f>
        <v>524</v>
      </c>
      <c r="BF44" s="18" t="str">
        <f t="shared" si="9"/>
        <v>TurekDarek1967</v>
      </c>
      <c r="BG44" s="9" t="str">
        <f t="shared" si="10"/>
        <v>Turek</v>
      </c>
      <c r="BH44" s="9" t="str">
        <f t="shared" si="11"/>
        <v>Darek</v>
      </c>
      <c r="BI44" s="9">
        <f t="shared" si="12"/>
        <v>0</v>
      </c>
      <c r="BJ44" s="9">
        <f t="shared" si="13"/>
        <v>1967</v>
      </c>
      <c r="BK44" s="9">
        <f t="shared" si="14"/>
        <v>37.458829445232013</v>
      </c>
      <c r="BL44" s="9"/>
      <c r="BM44" s="9">
        <f t="shared" si="7"/>
        <v>0.96690981247030561</v>
      </c>
      <c r="BN44" s="9">
        <v>1</v>
      </c>
      <c r="BO44" s="9">
        <f t="shared" si="15"/>
        <v>0.90804597701149425</v>
      </c>
      <c r="BP44" s="9">
        <v>1</v>
      </c>
    </row>
    <row r="45" spans="1:68" ht="13.8">
      <c r="A45" s="246">
        <v>44</v>
      </c>
      <c r="B45" s="220">
        <v>99</v>
      </c>
      <c r="C45" s="467" t="s">
        <v>1601</v>
      </c>
      <c r="D45" s="246" t="s">
        <v>1602</v>
      </c>
      <c r="E45" s="168">
        <v>1998</v>
      </c>
      <c r="F45" s="246" t="s">
        <v>1603</v>
      </c>
      <c r="G45" s="246" t="s">
        <v>1604</v>
      </c>
      <c r="H45" s="246" t="s">
        <v>1605</v>
      </c>
      <c r="I45" s="471">
        <f t="shared" si="0"/>
        <v>0.39302083333333343</v>
      </c>
      <c r="J45" s="466">
        <v>0.73329861111111116</v>
      </c>
      <c r="K45" s="246">
        <f>'Korno M'!BA45-'Korno M'!BB45</f>
        <v>740</v>
      </c>
      <c r="L45" s="246">
        <v>1</v>
      </c>
      <c r="M45" s="246"/>
      <c r="N45" s="246">
        <v>1</v>
      </c>
      <c r="O45" s="246"/>
      <c r="P45" s="246"/>
      <c r="Q45" s="246"/>
      <c r="R45" s="246"/>
      <c r="S45" s="246"/>
      <c r="T45" s="246"/>
      <c r="U45" s="246"/>
      <c r="V45" s="246">
        <v>1</v>
      </c>
      <c r="W45" s="246">
        <v>1</v>
      </c>
      <c r="X45" s="246"/>
      <c r="Y45" s="246">
        <v>1</v>
      </c>
      <c r="Z45" s="246"/>
      <c r="AA45" s="246"/>
      <c r="AB45" s="246"/>
      <c r="AC45" s="246">
        <v>1</v>
      </c>
      <c r="AD45" s="246">
        <v>1</v>
      </c>
      <c r="AE45" s="246"/>
      <c r="AF45" s="246"/>
      <c r="AG45" s="246"/>
      <c r="AH45" s="246">
        <v>1</v>
      </c>
      <c r="AI45" s="246">
        <v>1</v>
      </c>
      <c r="AJ45" s="246">
        <v>1</v>
      </c>
      <c r="AK45" s="246"/>
      <c r="AL45" s="246"/>
      <c r="AM45" s="246"/>
      <c r="AN45" s="246">
        <v>1</v>
      </c>
      <c r="AO45" s="246"/>
      <c r="AP45" s="246"/>
      <c r="AQ45" s="246"/>
      <c r="AR45" s="246"/>
      <c r="AS45" s="246">
        <v>1</v>
      </c>
      <c r="AT45" s="246">
        <v>1</v>
      </c>
      <c r="AU45" s="246"/>
      <c r="AV45" s="246">
        <v>1</v>
      </c>
      <c r="AW45" s="246"/>
      <c r="AX45" s="246"/>
      <c r="AY45" s="246"/>
      <c r="AZ45" s="246"/>
      <c r="BA45" s="246">
        <f>30*(SUM('Korno M'!L45:P45))+40*SUM('Korno M'!Q45:Y45)+50*SUM('Korno M'!Z45:AH45)+60*SUM('Korno M'!AI45:AO45)+70*SUM('Korno M'!AP45:AS45)+80*SUM('Korno M'!AT45:AW45)+90*SUM('Korno M'!AX45:AZ45)</f>
        <v>740</v>
      </c>
      <c r="BB45" s="246"/>
      <c r="BC45" s="465">
        <v>0.75694444444444442</v>
      </c>
      <c r="BE45" s="18">
        <f>VLOOKUP(BF45,id!$A:$C,3,0)</f>
        <v>525</v>
      </c>
      <c r="BF45" s="18" t="str">
        <f t="shared" si="9"/>
        <v>BrychMiłosz1998</v>
      </c>
      <c r="BG45" s="9" t="str">
        <f t="shared" si="10"/>
        <v>Brych</v>
      </c>
      <c r="BH45" s="9" t="str">
        <f t="shared" si="11"/>
        <v>Miłosz</v>
      </c>
      <c r="BI45" s="9" t="str">
        <f t="shared" si="12"/>
        <v>Technikum nr 8 Katowice</v>
      </c>
      <c r="BJ45" s="9">
        <f t="shared" si="13"/>
        <v>1998</v>
      </c>
      <c r="BK45" s="9">
        <f t="shared" si="14"/>
        <v>35.088017455027455</v>
      </c>
      <c r="BL45" s="9"/>
      <c r="BM45" s="9">
        <f t="shared" si="7"/>
        <v>1.0537149924905027</v>
      </c>
      <c r="BN45" s="9">
        <v>1</v>
      </c>
      <c r="BO45" s="9">
        <f t="shared" si="15"/>
        <v>0.93670886075949367</v>
      </c>
      <c r="BP45" s="9">
        <v>1</v>
      </c>
    </row>
    <row r="46" spans="1:68" ht="13.8">
      <c r="A46" s="246">
        <v>44</v>
      </c>
      <c r="B46" s="220">
        <v>135</v>
      </c>
      <c r="C46" s="467" t="s">
        <v>23</v>
      </c>
      <c r="D46" s="246" t="s">
        <v>1606</v>
      </c>
      <c r="E46" s="168">
        <v>1997</v>
      </c>
      <c r="F46" s="246" t="s">
        <v>1607</v>
      </c>
      <c r="G46" s="246"/>
      <c r="H46" s="246"/>
      <c r="I46" s="471">
        <f t="shared" si="0"/>
        <v>0.39302083333333343</v>
      </c>
      <c r="J46" s="466">
        <v>0.73329861111111116</v>
      </c>
      <c r="K46" s="246">
        <f>'Korno M'!BA46-'Korno M'!BB46</f>
        <v>740</v>
      </c>
      <c r="L46" s="246">
        <v>1</v>
      </c>
      <c r="M46" s="246"/>
      <c r="N46" s="246">
        <v>1</v>
      </c>
      <c r="O46" s="246"/>
      <c r="P46" s="246"/>
      <c r="Q46" s="246"/>
      <c r="R46" s="246"/>
      <c r="S46" s="246"/>
      <c r="T46" s="246"/>
      <c r="U46" s="246"/>
      <c r="V46" s="246">
        <v>1</v>
      </c>
      <c r="W46" s="246">
        <v>1</v>
      </c>
      <c r="X46" s="246"/>
      <c r="Y46" s="246">
        <v>1</v>
      </c>
      <c r="Z46" s="246"/>
      <c r="AA46" s="246"/>
      <c r="AB46" s="246"/>
      <c r="AC46" s="246">
        <v>1</v>
      </c>
      <c r="AD46" s="246">
        <v>1</v>
      </c>
      <c r="AE46" s="246"/>
      <c r="AF46" s="246"/>
      <c r="AG46" s="246"/>
      <c r="AH46" s="246">
        <v>1</v>
      </c>
      <c r="AI46" s="246">
        <v>1</v>
      </c>
      <c r="AJ46" s="246">
        <v>1</v>
      </c>
      <c r="AK46" s="246"/>
      <c r="AL46" s="246"/>
      <c r="AM46" s="246"/>
      <c r="AN46" s="246">
        <v>1</v>
      </c>
      <c r="AO46" s="246"/>
      <c r="AP46" s="246"/>
      <c r="AQ46" s="246"/>
      <c r="AR46" s="246"/>
      <c r="AS46" s="246">
        <v>1</v>
      </c>
      <c r="AT46" s="246">
        <v>1</v>
      </c>
      <c r="AU46" s="246"/>
      <c r="AV46" s="246">
        <v>1</v>
      </c>
      <c r="AW46" s="246"/>
      <c r="AX46" s="246"/>
      <c r="AY46" s="246"/>
      <c r="AZ46" s="246"/>
      <c r="BA46" s="246">
        <f>30*(SUM('Korno M'!L46:P46))+40*SUM('Korno M'!Q46:Y46)+50*SUM('Korno M'!Z46:AH46)+60*SUM('Korno M'!AI46:AO46)+70*SUM('Korno M'!AP46:AS46)+80*SUM('Korno M'!AT46:AW46)+90*SUM('Korno M'!AX46:AZ46)</f>
        <v>740</v>
      </c>
      <c r="BB46" s="246"/>
      <c r="BC46" s="465">
        <v>0.75694444444444442</v>
      </c>
      <c r="BE46" s="18">
        <f>VLOOKUP(BF46,id!$A:$C,3,0)</f>
        <v>526</v>
      </c>
      <c r="BF46" s="18" t="str">
        <f t="shared" si="9"/>
        <v>DyszyGrzegorz1997</v>
      </c>
      <c r="BG46" s="9" t="str">
        <f t="shared" si="10"/>
        <v>Dyszy</v>
      </c>
      <c r="BH46" s="9" t="str">
        <f t="shared" si="11"/>
        <v>Grzegorz</v>
      </c>
      <c r="BI46" s="9">
        <f t="shared" si="12"/>
        <v>0</v>
      </c>
      <c r="BJ46" s="9">
        <f t="shared" si="13"/>
        <v>1997</v>
      </c>
      <c r="BK46" s="9">
        <f t="shared" si="14"/>
        <v>35.088017455027455</v>
      </c>
      <c r="BL46" s="9"/>
      <c r="BM46" s="9">
        <f t="shared" si="7"/>
        <v>1</v>
      </c>
      <c r="BN46" s="9">
        <v>1</v>
      </c>
      <c r="BO46" s="9">
        <f t="shared" si="15"/>
        <v>1</v>
      </c>
      <c r="BP46" s="9">
        <v>1</v>
      </c>
    </row>
    <row r="47" spans="1:68" ht="27.6">
      <c r="A47" s="246">
        <v>46</v>
      </c>
      <c r="B47" s="220">
        <v>34</v>
      </c>
      <c r="C47" s="469" t="s">
        <v>28</v>
      </c>
      <c r="D47" s="220" t="s">
        <v>265</v>
      </c>
      <c r="E47" s="168">
        <v>1978</v>
      </c>
      <c r="F47" s="246" t="s">
        <v>244</v>
      </c>
      <c r="G47" s="246"/>
      <c r="H47" s="246"/>
      <c r="I47" s="471">
        <f t="shared" si="0"/>
        <v>0.4148148148148148</v>
      </c>
      <c r="J47" s="466">
        <v>0.75509259259259254</v>
      </c>
      <c r="K47" s="246">
        <f>'Korno M'!BA47-'Korno M'!BB47</f>
        <v>720</v>
      </c>
      <c r="L47" s="246"/>
      <c r="M47" s="246"/>
      <c r="N47" s="246"/>
      <c r="O47" s="246"/>
      <c r="P47" s="246"/>
      <c r="Q47" s="246"/>
      <c r="R47" s="246"/>
      <c r="S47" s="246"/>
      <c r="T47" s="246">
        <v>1</v>
      </c>
      <c r="U47" s="246"/>
      <c r="V47" s="246"/>
      <c r="W47" s="246">
        <v>1</v>
      </c>
      <c r="X47" s="246"/>
      <c r="Y47" s="246"/>
      <c r="Z47" s="246"/>
      <c r="AA47" s="246"/>
      <c r="AB47" s="246"/>
      <c r="AC47" s="246">
        <v>1</v>
      </c>
      <c r="AD47" s="246">
        <v>1</v>
      </c>
      <c r="AE47" s="246"/>
      <c r="AF47" s="246"/>
      <c r="AG47" s="246">
        <v>1</v>
      </c>
      <c r="AH47" s="246"/>
      <c r="AI47" s="246"/>
      <c r="AJ47" s="246">
        <v>1</v>
      </c>
      <c r="AK47" s="246"/>
      <c r="AL47" s="246"/>
      <c r="AM47" s="246">
        <v>1</v>
      </c>
      <c r="AN47" s="246"/>
      <c r="AO47" s="246"/>
      <c r="AP47" s="246">
        <v>1</v>
      </c>
      <c r="AQ47" s="246">
        <v>1</v>
      </c>
      <c r="AR47" s="246"/>
      <c r="AS47" s="246">
        <v>1</v>
      </c>
      <c r="AT47" s="246">
        <v>1</v>
      </c>
      <c r="AU47" s="246"/>
      <c r="AV47" s="246"/>
      <c r="AW47" s="246">
        <v>1</v>
      </c>
      <c r="AX47" s="246"/>
      <c r="AY47" s="246"/>
      <c r="AZ47" s="246"/>
      <c r="BA47" s="246">
        <f>30*(SUM('Korno M'!L47:P47))+40*SUM('Korno M'!Q47:Y47)+50*SUM('Korno M'!Z47:AH47)+60*SUM('Korno M'!AI47:AO47)+70*SUM('Korno M'!AP47:AS47)+80*SUM('Korno M'!AT47:AW47)+90*SUM('Korno M'!AX47:AZ47)</f>
        <v>720</v>
      </c>
      <c r="BB47" s="246"/>
      <c r="BC47" s="465">
        <v>0.75694444444444442</v>
      </c>
      <c r="BE47" s="18">
        <f>VLOOKUP(BF47,id!$A:$C,3,0)</f>
        <v>113</v>
      </c>
      <c r="BF47" s="18" t="str">
        <f t="shared" si="9"/>
        <v>BasterPrzemysław1978</v>
      </c>
      <c r="BG47" s="9" t="str">
        <f t="shared" si="10"/>
        <v>Baster</v>
      </c>
      <c r="BH47" s="9" t="str">
        <f t="shared" si="11"/>
        <v>Przemysław</v>
      </c>
      <c r="BI47" s="9">
        <f t="shared" si="12"/>
        <v>0</v>
      </c>
      <c r="BJ47" s="9">
        <f t="shared" si="13"/>
        <v>1978</v>
      </c>
      <c r="BK47" s="9">
        <f t="shared" si="14"/>
        <v>34.139692658945634</v>
      </c>
      <c r="BL47" s="9"/>
      <c r="BM47" s="9">
        <f t="shared" si="7"/>
        <v>0.94746093750000027</v>
      </c>
      <c r="BN47" s="9">
        <v>1</v>
      </c>
      <c r="BO47" s="9">
        <f t="shared" si="15"/>
        <v>0.97297297297297303</v>
      </c>
      <c r="BP47" s="9">
        <v>1</v>
      </c>
    </row>
    <row r="48" spans="1:68" ht="13.8">
      <c r="A48" s="246">
        <v>47</v>
      </c>
      <c r="B48" s="220">
        <v>113</v>
      </c>
      <c r="C48" s="467" t="s">
        <v>21</v>
      </c>
      <c r="D48" s="246" t="s">
        <v>290</v>
      </c>
      <c r="E48" s="168">
        <v>1977</v>
      </c>
      <c r="F48" s="246" t="s">
        <v>289</v>
      </c>
      <c r="G48" s="246"/>
      <c r="H48" s="246"/>
      <c r="I48" s="471">
        <f t="shared" si="0"/>
        <v>0.39978009259259267</v>
      </c>
      <c r="J48" s="466">
        <v>0.74005787037037041</v>
      </c>
      <c r="K48" s="246">
        <f>'Korno M'!BA48-'Korno M'!BB48</f>
        <v>680</v>
      </c>
      <c r="L48" s="246"/>
      <c r="M48" s="246"/>
      <c r="N48" s="246">
        <v>1</v>
      </c>
      <c r="O48" s="246"/>
      <c r="P48" s="246"/>
      <c r="Q48" s="246"/>
      <c r="R48" s="246"/>
      <c r="S48" s="246">
        <v>1</v>
      </c>
      <c r="T48" s="246"/>
      <c r="U48" s="246"/>
      <c r="V48" s="246"/>
      <c r="W48" s="246"/>
      <c r="X48" s="246"/>
      <c r="Y48" s="246">
        <v>1</v>
      </c>
      <c r="Z48" s="246">
        <v>1</v>
      </c>
      <c r="AA48" s="246"/>
      <c r="AB48" s="246"/>
      <c r="AC48" s="246">
        <v>1</v>
      </c>
      <c r="AD48" s="246"/>
      <c r="AE48" s="246"/>
      <c r="AF48" s="246"/>
      <c r="AG48" s="246">
        <v>1</v>
      </c>
      <c r="AH48" s="246"/>
      <c r="AI48" s="246"/>
      <c r="AJ48" s="246">
        <v>1</v>
      </c>
      <c r="AK48" s="246"/>
      <c r="AL48" s="246"/>
      <c r="AM48" s="246">
        <v>1</v>
      </c>
      <c r="AN48" s="246"/>
      <c r="AO48" s="246"/>
      <c r="AP48" s="246"/>
      <c r="AQ48" s="246">
        <v>1</v>
      </c>
      <c r="AR48" s="246"/>
      <c r="AS48" s="246">
        <v>1</v>
      </c>
      <c r="AT48" s="246"/>
      <c r="AU48" s="246"/>
      <c r="AV48" s="246">
        <v>1</v>
      </c>
      <c r="AW48" s="246">
        <v>1</v>
      </c>
      <c r="AX48" s="246"/>
      <c r="AY48" s="246"/>
      <c r="AZ48" s="246"/>
      <c r="BA48" s="246">
        <f>30*(SUM('Korno M'!L48:P48))+40*SUM('Korno M'!Q48:Y48)+50*SUM('Korno M'!Z48:AH48)+60*SUM('Korno M'!AI48:AO48)+70*SUM('Korno M'!AP48:AS48)+80*SUM('Korno M'!AT48:AW48)+90*SUM('Korno M'!AX48:AZ48)</f>
        <v>680</v>
      </c>
      <c r="BB48" s="246"/>
      <c r="BC48" s="465">
        <v>0.75694444444444442</v>
      </c>
      <c r="BE48" s="18">
        <f>VLOOKUP(BF48,id!$A:$C,3,0)</f>
        <v>104</v>
      </c>
      <c r="BF48" s="18" t="str">
        <f t="shared" si="9"/>
        <v>GryszkalisMarcin1977</v>
      </c>
      <c r="BG48" s="9" t="str">
        <f t="shared" si="10"/>
        <v>Gryszkalis</v>
      </c>
      <c r="BH48" s="9" t="str">
        <f t="shared" si="11"/>
        <v>Marcin</v>
      </c>
      <c r="BI48" s="9">
        <f t="shared" si="12"/>
        <v>0</v>
      </c>
      <c r="BJ48" s="9">
        <f t="shared" si="13"/>
        <v>1977</v>
      </c>
      <c r="BK48" s="9">
        <f t="shared" si="14"/>
        <v>32.243043066781986</v>
      </c>
      <c r="BL48" s="9"/>
      <c r="BM48" s="9">
        <f t="shared" si="7"/>
        <v>1.0376074809646505</v>
      </c>
      <c r="BN48" s="9">
        <v>1</v>
      </c>
      <c r="BO48" s="9">
        <f t="shared" si="15"/>
        <v>0.94444444444444442</v>
      </c>
      <c r="BP48" s="9">
        <v>1</v>
      </c>
    </row>
    <row r="49" spans="1:68" ht="13.8">
      <c r="A49" s="246">
        <v>48</v>
      </c>
      <c r="B49" s="220">
        <v>76</v>
      </c>
      <c r="C49" s="467" t="s">
        <v>813</v>
      </c>
      <c r="D49" s="246" t="s">
        <v>1608</v>
      </c>
      <c r="E49" s="168">
        <v>1986</v>
      </c>
      <c r="F49" s="246" t="s">
        <v>244</v>
      </c>
      <c r="G49" s="246"/>
      <c r="H49" s="246" t="s">
        <v>1564</v>
      </c>
      <c r="I49" s="471">
        <f t="shared" si="0"/>
        <v>0.40552083333333339</v>
      </c>
      <c r="J49" s="466">
        <v>0.74579861111111112</v>
      </c>
      <c r="K49" s="246">
        <f>'Korno M'!BA49-'Korno M'!BB49</f>
        <v>680</v>
      </c>
      <c r="L49" s="246"/>
      <c r="M49" s="246">
        <v>1</v>
      </c>
      <c r="N49" s="246"/>
      <c r="O49" s="246"/>
      <c r="P49" s="246"/>
      <c r="Q49" s="246"/>
      <c r="R49" s="246"/>
      <c r="S49" s="246"/>
      <c r="T49" s="246">
        <v>1</v>
      </c>
      <c r="U49" s="246"/>
      <c r="V49" s="246">
        <v>1</v>
      </c>
      <c r="W49" s="246"/>
      <c r="X49" s="246">
        <v>1</v>
      </c>
      <c r="Y49" s="246"/>
      <c r="Z49" s="246"/>
      <c r="AA49" s="246">
        <v>1</v>
      </c>
      <c r="AB49" s="246"/>
      <c r="AC49" s="246"/>
      <c r="AD49" s="246">
        <v>1</v>
      </c>
      <c r="AE49" s="246">
        <v>1</v>
      </c>
      <c r="AF49" s="246"/>
      <c r="AG49" s="246"/>
      <c r="AH49" s="246"/>
      <c r="AI49" s="246">
        <v>1</v>
      </c>
      <c r="AJ49" s="246"/>
      <c r="AK49" s="246"/>
      <c r="AL49" s="246"/>
      <c r="AM49" s="246"/>
      <c r="AN49" s="246"/>
      <c r="AO49" s="246"/>
      <c r="AP49" s="246">
        <v>1</v>
      </c>
      <c r="AQ49" s="246"/>
      <c r="AR49" s="246"/>
      <c r="AS49" s="246"/>
      <c r="AT49" s="246">
        <v>1</v>
      </c>
      <c r="AU49" s="246">
        <v>1</v>
      </c>
      <c r="AV49" s="246"/>
      <c r="AW49" s="246"/>
      <c r="AX49" s="246"/>
      <c r="AY49" s="246"/>
      <c r="AZ49" s="246">
        <v>1</v>
      </c>
      <c r="BA49" s="246">
        <f>30*(SUM('Korno M'!L49:P49))+40*SUM('Korno M'!Q49:Y49)+50*SUM('Korno M'!Z49:AH49)+60*SUM('Korno M'!AI49:AO49)+70*SUM('Korno M'!AP49:AS49)+80*SUM('Korno M'!AT49:AW49)+90*SUM('Korno M'!AX49:AZ49)</f>
        <v>680</v>
      </c>
      <c r="BB49" s="246"/>
      <c r="BC49" s="465">
        <v>0.75694444444444442</v>
      </c>
      <c r="BE49" s="18">
        <f>VLOOKUP(BF49,id!$A:$C,3,0)</f>
        <v>527</v>
      </c>
      <c r="BF49" s="18" t="str">
        <f t="shared" si="9"/>
        <v>MalawskiFilip1986</v>
      </c>
      <c r="BG49" s="9" t="str">
        <f t="shared" si="10"/>
        <v>Malawski</v>
      </c>
      <c r="BH49" s="9" t="str">
        <f t="shared" si="11"/>
        <v>Filip</v>
      </c>
      <c r="BI49" s="9" t="str">
        <f t="shared" si="12"/>
        <v>Velocilamy</v>
      </c>
      <c r="BJ49" s="9">
        <f t="shared" si="13"/>
        <v>1986</v>
      </c>
      <c r="BK49" s="9">
        <f t="shared" si="14"/>
        <v>31.786595615198696</v>
      </c>
      <c r="BL49" s="9"/>
      <c r="BM49" s="9">
        <f t="shared" si="7"/>
        <v>0.98584353683249148</v>
      </c>
      <c r="BN49" s="9">
        <v>1</v>
      </c>
      <c r="BO49" s="9">
        <f t="shared" si="15"/>
        <v>1</v>
      </c>
      <c r="BP49" s="9">
        <v>1</v>
      </c>
    </row>
    <row r="50" spans="1:68" ht="13.8">
      <c r="A50" s="246">
        <v>49</v>
      </c>
      <c r="B50" s="220">
        <v>71</v>
      </c>
      <c r="C50" s="467" t="s">
        <v>175</v>
      </c>
      <c r="D50" s="246" t="s">
        <v>261</v>
      </c>
      <c r="E50" s="168">
        <v>1971</v>
      </c>
      <c r="F50" s="246" t="s">
        <v>259</v>
      </c>
      <c r="G50" s="246" t="s">
        <v>1609</v>
      </c>
      <c r="H50" s="246" t="s">
        <v>1610</v>
      </c>
      <c r="I50" s="471">
        <f t="shared" si="0"/>
        <v>0.28928240740740746</v>
      </c>
      <c r="J50" s="466">
        <v>0.62956018518518519</v>
      </c>
      <c r="K50" s="246">
        <f>'Korno M'!BA50-'Korno M'!BB50</f>
        <v>590</v>
      </c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>
        <v>1</v>
      </c>
      <c r="W50" s="246">
        <v>1</v>
      </c>
      <c r="X50" s="246"/>
      <c r="Y50" s="246"/>
      <c r="Z50" s="246"/>
      <c r="AA50" s="246">
        <v>1</v>
      </c>
      <c r="AB50" s="246"/>
      <c r="AC50" s="246"/>
      <c r="AD50" s="246">
        <v>1</v>
      </c>
      <c r="AE50" s="246"/>
      <c r="AF50" s="246"/>
      <c r="AG50" s="246">
        <v>1</v>
      </c>
      <c r="AH50" s="246"/>
      <c r="AI50" s="246"/>
      <c r="AJ50" s="246">
        <v>1</v>
      </c>
      <c r="AK50" s="246"/>
      <c r="AL50" s="246"/>
      <c r="AM50" s="246"/>
      <c r="AN50" s="246"/>
      <c r="AO50" s="246"/>
      <c r="AP50" s="246">
        <v>1</v>
      </c>
      <c r="AQ50" s="246"/>
      <c r="AR50" s="246"/>
      <c r="AS50" s="246">
        <v>1</v>
      </c>
      <c r="AT50" s="246">
        <v>1</v>
      </c>
      <c r="AU50" s="246"/>
      <c r="AV50" s="246"/>
      <c r="AW50" s="246">
        <v>1</v>
      </c>
      <c r="AX50" s="246"/>
      <c r="AY50" s="246"/>
      <c r="AZ50" s="246"/>
      <c r="BA50" s="246">
        <f>30*(SUM('Korno M'!L50:P50))+40*SUM('Korno M'!Q50:Y50)+50*SUM('Korno M'!Z50:AH50)+60*SUM('Korno M'!AI50:AO50)+70*SUM('Korno M'!AP50:AS50)+80*SUM('Korno M'!AT50:AW50)+90*SUM('Korno M'!AX50:AZ50)</f>
        <v>590</v>
      </c>
      <c r="BB50" s="246"/>
      <c r="BC50" s="465">
        <v>0.75694444444444442</v>
      </c>
      <c r="BE50" s="18">
        <f>VLOOKUP(BF50,id!$A:$C,3,0)</f>
        <v>115</v>
      </c>
      <c r="BF50" s="18" t="str">
        <f t="shared" si="9"/>
        <v>KaweckiDariusz1971</v>
      </c>
      <c r="BG50" s="9" t="str">
        <f t="shared" si="10"/>
        <v>Kawecki</v>
      </c>
      <c r="BH50" s="9" t="str">
        <f t="shared" si="11"/>
        <v>Dariusz</v>
      </c>
      <c r="BI50" s="9" t="str">
        <f t="shared" si="12"/>
        <v>ETISOFT BIKE TEAM</v>
      </c>
      <c r="BJ50" s="9">
        <f t="shared" si="13"/>
        <v>1971</v>
      </c>
      <c r="BK50" s="9">
        <f t="shared" si="14"/>
        <v>27.579546195540047</v>
      </c>
      <c r="BL50" s="9"/>
      <c r="BM50" s="9">
        <f t="shared" si="7"/>
        <v>1.4018164359446266</v>
      </c>
      <c r="BN50" s="9">
        <v>1</v>
      </c>
      <c r="BO50" s="9">
        <f t="shared" si="15"/>
        <v>0.86764705882352944</v>
      </c>
      <c r="BP50" s="9">
        <v>1</v>
      </c>
    </row>
    <row r="51" spans="1:68" ht="13.8">
      <c r="A51" s="246">
        <v>50</v>
      </c>
      <c r="B51" s="220">
        <v>147</v>
      </c>
      <c r="C51" s="467" t="s">
        <v>23</v>
      </c>
      <c r="D51" s="246" t="s">
        <v>1513</v>
      </c>
      <c r="E51" s="168">
        <v>1979</v>
      </c>
      <c r="F51" s="246" t="s">
        <v>1611</v>
      </c>
      <c r="G51" s="246"/>
      <c r="H51" s="246"/>
      <c r="I51" s="471">
        <f t="shared" si="0"/>
        <v>0.4135300925925926</v>
      </c>
      <c r="J51" s="466">
        <v>0.75380787037037034</v>
      </c>
      <c r="K51" s="246">
        <f>'Korno M'!BA51-'Korno M'!BB51</f>
        <v>590</v>
      </c>
      <c r="L51" s="246"/>
      <c r="M51" s="246"/>
      <c r="N51" s="246"/>
      <c r="O51" s="246"/>
      <c r="P51" s="246"/>
      <c r="Q51" s="246">
        <v>1</v>
      </c>
      <c r="R51" s="246"/>
      <c r="S51" s="246"/>
      <c r="T51" s="246"/>
      <c r="U51" s="246"/>
      <c r="V51" s="246"/>
      <c r="W51" s="246">
        <v>1</v>
      </c>
      <c r="X51" s="246"/>
      <c r="Y51" s="246"/>
      <c r="Z51" s="246"/>
      <c r="AA51" s="246"/>
      <c r="AB51" s="246"/>
      <c r="AC51" s="246">
        <v>1</v>
      </c>
      <c r="AD51" s="246">
        <v>1</v>
      </c>
      <c r="AE51" s="246"/>
      <c r="AF51" s="246"/>
      <c r="AG51" s="246">
        <v>1</v>
      </c>
      <c r="AH51" s="246"/>
      <c r="AI51" s="246"/>
      <c r="AJ51" s="246">
        <v>1</v>
      </c>
      <c r="AK51" s="246"/>
      <c r="AL51" s="246"/>
      <c r="AM51" s="246"/>
      <c r="AN51" s="246"/>
      <c r="AO51" s="246"/>
      <c r="AP51" s="246"/>
      <c r="AQ51" s="246">
        <v>1</v>
      </c>
      <c r="AR51" s="246"/>
      <c r="AS51" s="246">
        <v>1</v>
      </c>
      <c r="AT51" s="246">
        <v>1</v>
      </c>
      <c r="AU51" s="246"/>
      <c r="AV51" s="246"/>
      <c r="AW51" s="246">
        <v>1</v>
      </c>
      <c r="AX51" s="246"/>
      <c r="AY51" s="246"/>
      <c r="AZ51" s="246"/>
      <c r="BA51" s="246">
        <f>30*(SUM('Korno M'!L51:P51))+40*SUM('Korno M'!Q51:Y51)+50*SUM('Korno M'!Z51:AH51)+60*SUM('Korno M'!AI51:AO51)+70*SUM('Korno M'!AP51:AS51)+80*SUM('Korno M'!AT51:AW51)+90*SUM('Korno M'!AX51:AZ51)</f>
        <v>590</v>
      </c>
      <c r="BB51" s="246"/>
      <c r="BC51" s="465">
        <v>0.75694444444444442</v>
      </c>
      <c r="BE51" s="18">
        <f>VLOOKUP(BF51,id!$A:$C,3,0)</f>
        <v>528</v>
      </c>
      <c r="BF51" s="18" t="str">
        <f t="shared" si="9"/>
        <v>PatrzałekGrzegorz1979</v>
      </c>
      <c r="BG51" s="9" t="str">
        <f t="shared" si="10"/>
        <v>Patrzałek</v>
      </c>
      <c r="BH51" s="9" t="str">
        <f t="shared" si="11"/>
        <v>Grzegorz</v>
      </c>
      <c r="BI51" s="9">
        <f t="shared" si="12"/>
        <v>0</v>
      </c>
      <c r="BJ51" s="9">
        <f t="shared" si="13"/>
        <v>1979</v>
      </c>
      <c r="BK51" s="9">
        <f t="shared" si="14"/>
        <v>19.293100215828265</v>
      </c>
      <c r="BL51" s="9"/>
      <c r="BM51" s="9">
        <f t="shared" si="7"/>
        <v>0.6995437879593609</v>
      </c>
      <c r="BN51" s="9">
        <v>1</v>
      </c>
      <c r="BO51" s="9">
        <f t="shared" si="15"/>
        <v>1</v>
      </c>
      <c r="BP51" s="9">
        <v>1</v>
      </c>
    </row>
    <row r="52" spans="1:68" ht="13.8">
      <c r="A52" s="246" t="s">
        <v>248</v>
      </c>
      <c r="B52" s="220">
        <v>131</v>
      </c>
      <c r="C52" s="467" t="s">
        <v>55</v>
      </c>
      <c r="D52" s="246" t="s">
        <v>54</v>
      </c>
      <c r="E52" s="168">
        <v>1960</v>
      </c>
      <c r="F52" s="246" t="s">
        <v>448</v>
      </c>
      <c r="G52" s="246" t="s">
        <v>1612</v>
      </c>
      <c r="H52" s="246" t="s">
        <v>447</v>
      </c>
      <c r="I52" s="471">
        <f t="shared" si="0"/>
        <v>0.49002314814814812</v>
      </c>
      <c r="J52" s="466">
        <v>0.83030092592592586</v>
      </c>
      <c r="K52" s="246" t="s">
        <v>248</v>
      </c>
      <c r="L52" s="246">
        <v>1</v>
      </c>
      <c r="M52" s="246">
        <v>1</v>
      </c>
      <c r="N52" s="246"/>
      <c r="O52" s="246"/>
      <c r="P52" s="246"/>
      <c r="Q52" s="246"/>
      <c r="R52" s="246">
        <v>1</v>
      </c>
      <c r="S52" s="246"/>
      <c r="T52" s="246"/>
      <c r="U52" s="246">
        <v>1</v>
      </c>
      <c r="V52" s="246">
        <v>1</v>
      </c>
      <c r="W52" s="246"/>
      <c r="X52" s="246"/>
      <c r="Y52" s="246">
        <v>1</v>
      </c>
      <c r="Z52" s="246">
        <v>1</v>
      </c>
      <c r="AA52" s="246">
        <v>1</v>
      </c>
      <c r="AB52" s="246"/>
      <c r="AC52" s="246">
        <v>1</v>
      </c>
      <c r="AD52" s="246"/>
      <c r="AE52" s="246">
        <v>1</v>
      </c>
      <c r="AF52" s="246"/>
      <c r="AG52" s="246"/>
      <c r="AH52" s="246">
        <v>1</v>
      </c>
      <c r="AI52" s="246">
        <v>1</v>
      </c>
      <c r="AJ52" s="246">
        <v>1</v>
      </c>
      <c r="AK52" s="246">
        <v>1</v>
      </c>
      <c r="AL52" s="246"/>
      <c r="AM52" s="246">
        <v>1</v>
      </c>
      <c r="AN52" s="246">
        <v>1</v>
      </c>
      <c r="AO52" s="246"/>
      <c r="AP52" s="246">
        <v>1</v>
      </c>
      <c r="AQ52" s="246">
        <v>1</v>
      </c>
      <c r="AR52" s="246">
        <v>1</v>
      </c>
      <c r="AS52" s="246">
        <v>1</v>
      </c>
      <c r="AT52" s="246">
        <v>1</v>
      </c>
      <c r="AU52" s="246"/>
      <c r="AV52" s="246">
        <v>1</v>
      </c>
      <c r="AW52" s="246">
        <v>1</v>
      </c>
      <c r="AX52" s="246">
        <v>1</v>
      </c>
      <c r="AY52" s="246">
        <v>1</v>
      </c>
      <c r="AZ52" s="246">
        <v>1</v>
      </c>
      <c r="BA52" s="246">
        <f>30*(SUM('Korno M'!L52:P52))+40*SUM('Korno M'!Q52:Y52)+50*SUM('Korno M'!Z52:AH52)+60*SUM('Korno M'!AI52:AO52)+70*SUM('Korno M'!AP52:AS52)+80*SUM('Korno M'!AT52:AW52)+90*SUM('Korno M'!AX52:AZ52)</f>
        <v>1560</v>
      </c>
      <c r="BB52" s="246" t="s">
        <v>248</v>
      </c>
      <c r="BC52" s="465">
        <v>0.75694444444444442</v>
      </c>
      <c r="BE52" s="18">
        <f>VLOOKUP(BF52,id!$A:$C,3,0)</f>
        <v>14</v>
      </c>
      <c r="BF52" s="18" t="str">
        <f t="shared" si="9"/>
        <v>KoniecznyTomasz1960</v>
      </c>
      <c r="BG52" s="9" t="str">
        <f t="shared" si="10"/>
        <v>Konieczny</v>
      </c>
      <c r="BH52" s="9" t="str">
        <f t="shared" si="11"/>
        <v>Tomasz</v>
      </c>
      <c r="BI52" s="9" t="str">
        <f t="shared" si="12"/>
        <v>Grupa Rowerowa Lipka</v>
      </c>
      <c r="BJ52" s="9">
        <f t="shared" si="13"/>
        <v>1960</v>
      </c>
      <c r="BK52" s="9">
        <v>0</v>
      </c>
      <c r="BL52" s="9"/>
      <c r="BM52" s="9">
        <f t="shared" si="7"/>
        <v>0.84389909773725735</v>
      </c>
      <c r="BN52" s="9">
        <v>1</v>
      </c>
      <c r="BO52" s="9" t="e">
        <f t="shared" si="15"/>
        <v>#VALUE!</v>
      </c>
      <c r="BP52" s="9">
        <v>1</v>
      </c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 alignWithMargins="0">
    <oddHeader>&amp;C&amp;A</oddHeader>
    <oddFooter>&amp;CStrona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"/>
  <sheetViews>
    <sheetView topLeftCell="H1" workbookViewId="0">
      <selection activeCell="J1" sqref="J1:U3"/>
    </sheetView>
  </sheetViews>
  <sheetFormatPr defaultColWidth="11.5546875" defaultRowHeight="13.2"/>
  <cols>
    <col min="1" max="1" width="7.109375" style="472" bestFit="1" customWidth="1"/>
    <col min="2" max="2" width="11.5546875" style="472"/>
    <col min="3" max="3" width="17.6640625" style="472" customWidth="1"/>
    <col min="4" max="4" width="13.6640625" style="472" bestFit="1" customWidth="1"/>
    <col min="5" max="5" width="12.21875" style="477" customWidth="1"/>
    <col min="6" max="6" width="7.21875" style="472" customWidth="1"/>
    <col min="7" max="7" width="15.21875" style="472" customWidth="1"/>
    <col min="8" max="8" width="8.5546875" style="472" customWidth="1"/>
    <col min="9" max="16384" width="11.5546875" style="472"/>
  </cols>
  <sheetData>
    <row r="1" spans="1:21">
      <c r="A1" s="472" t="s">
        <v>161</v>
      </c>
      <c r="B1" s="472" t="s">
        <v>192</v>
      </c>
      <c r="C1" s="472" t="s">
        <v>191</v>
      </c>
      <c r="D1" s="472" t="s">
        <v>1540</v>
      </c>
      <c r="E1" s="477" t="s">
        <v>1541</v>
      </c>
      <c r="F1" s="472" t="s">
        <v>203</v>
      </c>
      <c r="G1" s="472" t="s">
        <v>1686</v>
      </c>
      <c r="H1" s="472" t="s">
        <v>40</v>
      </c>
      <c r="J1" s="18" t="s">
        <v>79</v>
      </c>
      <c r="K1" s="18" t="s">
        <v>80</v>
      </c>
      <c r="L1" s="9" t="s">
        <v>108</v>
      </c>
      <c r="M1" s="9" t="s">
        <v>109</v>
      </c>
      <c r="N1" s="9" t="s">
        <v>83</v>
      </c>
      <c r="O1" s="9" t="s">
        <v>81</v>
      </c>
      <c r="P1" s="9" t="s">
        <v>48</v>
      </c>
      <c r="Q1" s="9" t="s">
        <v>49</v>
      </c>
      <c r="R1" s="9" t="s">
        <v>45</v>
      </c>
      <c r="S1" s="9" t="s">
        <v>46</v>
      </c>
      <c r="T1" s="9" t="s">
        <v>35</v>
      </c>
      <c r="U1" s="9" t="s">
        <v>47</v>
      </c>
    </row>
    <row r="2" spans="1:21">
      <c r="A2" s="472">
        <v>1</v>
      </c>
      <c r="B2" s="472" t="s">
        <v>20</v>
      </c>
      <c r="C2" s="472" t="s">
        <v>326</v>
      </c>
      <c r="D2" s="472">
        <v>1710</v>
      </c>
      <c r="E2" s="478">
        <v>1979</v>
      </c>
      <c r="F2" s="472">
        <v>24</v>
      </c>
      <c r="G2" s="472" t="s">
        <v>1623</v>
      </c>
      <c r="H2" s="473" t="s">
        <v>1685</v>
      </c>
      <c r="J2" s="18">
        <f>VLOOKUP(K2,id!$A:$C,3,0)</f>
        <v>91</v>
      </c>
      <c r="K2" s="18" t="str">
        <f>L2&amp;M2&amp;O2</f>
        <v>BrudłoPaweł1979</v>
      </c>
      <c r="L2" s="9" t="str">
        <f>C2</f>
        <v>Brudło</v>
      </c>
      <c r="M2" s="9" t="str">
        <f>B2</f>
        <v>Paweł</v>
      </c>
      <c r="N2" s="9"/>
      <c r="O2" s="9">
        <f>E2</f>
        <v>1979</v>
      </c>
      <c r="P2" s="9"/>
      <c r="Q2" s="9">
        <v>100</v>
      </c>
      <c r="R2" s="9"/>
      <c r="S2" s="9"/>
      <c r="T2" s="9"/>
      <c r="U2" s="9"/>
    </row>
    <row r="3" spans="1:21">
      <c r="A3" s="472">
        <v>1</v>
      </c>
      <c r="B3" s="472" t="s">
        <v>41</v>
      </c>
      <c r="C3" s="472" t="s">
        <v>410</v>
      </c>
      <c r="D3" s="472">
        <v>1751</v>
      </c>
      <c r="E3" s="478">
        <v>1976</v>
      </c>
      <c r="F3" s="472">
        <v>24</v>
      </c>
      <c r="G3" s="472" t="s">
        <v>1623</v>
      </c>
      <c r="H3" s="473" t="s">
        <v>1627</v>
      </c>
      <c r="J3" s="18">
        <f>VLOOKUP(K3,id!$A:$C,3,0)</f>
        <v>135</v>
      </c>
      <c r="K3" s="18" t="str">
        <f>L3&amp;M3&amp;O3</f>
        <v>GruzielMagdalena1976</v>
      </c>
      <c r="L3" s="9" t="str">
        <f t="shared" ref="L3:L10" si="0">C3</f>
        <v>Gruziel</v>
      </c>
      <c r="M3" s="9" t="str">
        <f t="shared" ref="M3:M10" si="1">B3</f>
        <v>Magdalena</v>
      </c>
      <c r="N3" s="9"/>
      <c r="O3" s="9">
        <f t="shared" ref="O3:O10" si="2">E3</f>
        <v>1976</v>
      </c>
      <c r="P3" s="9">
        <v>100</v>
      </c>
      <c r="Q3" s="9">
        <f>Q2*IF(T3&lt;1,T3,IF(U3&lt;1,U3,IF(S3&lt;1,S3,IF(R3&lt;1,R3,1))))</f>
        <v>78.819969742813939</v>
      </c>
      <c r="R3" s="155">
        <f>H2/H3</f>
        <v>0.78819969742813933</v>
      </c>
      <c r="S3" s="9">
        <f>F3/F2</f>
        <v>1</v>
      </c>
      <c r="T3" s="9">
        <v>1</v>
      </c>
      <c r="U3" s="9">
        <v>1</v>
      </c>
    </row>
    <row r="4" spans="1:21">
      <c r="A4" s="472">
        <v>2</v>
      </c>
      <c r="B4" s="472" t="s">
        <v>156</v>
      </c>
      <c r="C4" s="472" t="s">
        <v>1626</v>
      </c>
      <c r="D4" s="472">
        <v>1713</v>
      </c>
      <c r="E4" s="478">
        <v>1977</v>
      </c>
      <c r="F4" s="472">
        <v>24</v>
      </c>
      <c r="G4" s="472" t="s">
        <v>1623</v>
      </c>
      <c r="H4" s="473" t="s">
        <v>1625</v>
      </c>
      <c r="J4" s="18">
        <f>VLOOKUP(K4,id!$A:$C,3,0)</f>
        <v>394</v>
      </c>
      <c r="K4" s="18" t="str">
        <f t="shared" ref="K4:K6" si="3">L4&amp;M4&amp;O4</f>
        <v>BiolikAgnieszka1977</v>
      </c>
      <c r="L4" s="9" t="str">
        <f t="shared" si="0"/>
        <v>Biolik</v>
      </c>
      <c r="M4" s="9" t="str">
        <f t="shared" si="1"/>
        <v>Agnieszka</v>
      </c>
      <c r="N4" s="9"/>
      <c r="O4" s="9">
        <f t="shared" si="2"/>
        <v>1977</v>
      </c>
      <c r="P4" s="9">
        <f t="shared" ref="P4:P10" si="4">P3*IF(T4&lt;1,T4,IF(U4&lt;1,U4,IF(S4&lt;1,S4,IF(R4&lt;1,R4,1))))</f>
        <v>91.884885599428941</v>
      </c>
      <c r="Q4" s="9">
        <f t="shared" ref="Q4:Q10" si="5">Q3*IF(T4&lt;1,T4,IF(U4&lt;1,U4,IF(S4&lt;1,S4,IF(R4&lt;1,R4,1))))</f>
        <v>72.423639027689092</v>
      </c>
      <c r="R4" s="155">
        <f t="shared" ref="R4:R10" si="6">H3/H4</f>
        <v>0.91884885599428934</v>
      </c>
      <c r="S4" s="9">
        <f t="shared" ref="S4:S10" si="7">F4/F3</f>
        <v>1</v>
      </c>
      <c r="T4" s="9">
        <v>1</v>
      </c>
      <c r="U4" s="9">
        <v>1</v>
      </c>
    </row>
    <row r="5" spans="1:21">
      <c r="A5" s="472">
        <v>3</v>
      </c>
      <c r="B5" s="472" t="s">
        <v>819</v>
      </c>
      <c r="C5" s="472" t="s">
        <v>820</v>
      </c>
      <c r="D5" s="472">
        <v>1733</v>
      </c>
      <c r="E5" s="478">
        <v>1988</v>
      </c>
      <c r="F5" s="472">
        <v>24</v>
      </c>
      <c r="G5" s="472" t="s">
        <v>1623</v>
      </c>
      <c r="H5" s="473" t="s">
        <v>1624</v>
      </c>
      <c r="J5" s="18">
        <f>VLOOKUP(K5,id!$A:$C,3,0)</f>
        <v>368</v>
      </c>
      <c r="K5" s="18" t="str">
        <f t="shared" si="3"/>
        <v>PacekKarolina1988</v>
      </c>
      <c r="L5" s="9" t="str">
        <f t="shared" si="0"/>
        <v>Pacek</v>
      </c>
      <c r="M5" s="9" t="str">
        <f t="shared" si="1"/>
        <v>Karolina</v>
      </c>
      <c r="N5" s="9"/>
      <c r="O5" s="9">
        <f t="shared" si="2"/>
        <v>1988</v>
      </c>
      <c r="P5" s="9">
        <f t="shared" si="4"/>
        <v>81.724921472966656</v>
      </c>
      <c r="Q5" s="9">
        <f t="shared" si="5"/>
        <v>64.415558377330768</v>
      </c>
      <c r="R5" s="155">
        <f t="shared" si="6"/>
        <v>0.88942725389293598</v>
      </c>
      <c r="S5" s="9">
        <f t="shared" si="7"/>
        <v>1</v>
      </c>
      <c r="T5" s="9">
        <v>1</v>
      </c>
      <c r="U5" s="9">
        <v>1</v>
      </c>
    </row>
    <row r="6" spans="1:21">
      <c r="A6" s="472">
        <v>4</v>
      </c>
      <c r="B6" s="472" t="s">
        <v>69</v>
      </c>
      <c r="C6" s="472" t="s">
        <v>68</v>
      </c>
      <c r="D6" s="472">
        <v>1724</v>
      </c>
      <c r="E6" s="478">
        <v>1981</v>
      </c>
      <c r="F6" s="472">
        <v>24</v>
      </c>
      <c r="G6" s="472" t="s">
        <v>1623</v>
      </c>
      <c r="H6" s="473" t="s">
        <v>1622</v>
      </c>
      <c r="J6" s="18">
        <f>VLOOKUP(K6,id!$A:$C,3,0)</f>
        <v>56</v>
      </c>
      <c r="K6" s="18" t="str">
        <f t="shared" si="3"/>
        <v>BlankDanuta1981</v>
      </c>
      <c r="L6" s="9" t="str">
        <f t="shared" si="0"/>
        <v>Blank</v>
      </c>
      <c r="M6" s="9" t="str">
        <f t="shared" si="1"/>
        <v>Danuta</v>
      </c>
      <c r="N6" s="9"/>
      <c r="O6" s="9">
        <f t="shared" si="2"/>
        <v>1981</v>
      </c>
      <c r="P6" s="9">
        <f t="shared" si="4"/>
        <v>80.029450261780099</v>
      </c>
      <c r="Q6" s="9">
        <f t="shared" si="5"/>
        <v>63.079188481675409</v>
      </c>
      <c r="R6" s="155">
        <f t="shared" si="6"/>
        <v>0.97925392670157063</v>
      </c>
      <c r="S6" s="9">
        <f t="shared" si="7"/>
        <v>1</v>
      </c>
      <c r="T6" s="9">
        <v>1</v>
      </c>
      <c r="U6" s="9">
        <v>1</v>
      </c>
    </row>
    <row r="7" spans="1:21">
      <c r="A7" s="472">
        <v>5</v>
      </c>
      <c r="B7" s="472" t="s">
        <v>388</v>
      </c>
      <c r="C7" s="472" t="s">
        <v>387</v>
      </c>
      <c r="D7" s="472">
        <v>1755</v>
      </c>
      <c r="E7" s="478">
        <v>1982</v>
      </c>
      <c r="F7" s="472">
        <v>20</v>
      </c>
      <c r="G7" s="472" t="s">
        <v>1619</v>
      </c>
      <c r="H7" s="473" t="s">
        <v>1621</v>
      </c>
      <c r="J7" s="18">
        <f>VLOOKUP(K7,id!$A:$C,3,0)</f>
        <v>136</v>
      </c>
      <c r="K7" s="18" t="str">
        <f t="shared" ref="K7:K10" si="8">L7&amp;M7&amp;O7</f>
        <v>SkompskaAnna1982</v>
      </c>
      <c r="L7" s="9" t="str">
        <f t="shared" si="0"/>
        <v>Skompska</v>
      </c>
      <c r="M7" s="9" t="str">
        <f t="shared" si="1"/>
        <v>Anna</v>
      </c>
      <c r="N7" s="9"/>
      <c r="O7" s="9">
        <f t="shared" si="2"/>
        <v>1982</v>
      </c>
      <c r="P7" s="9">
        <f t="shared" si="4"/>
        <v>66.691208551483413</v>
      </c>
      <c r="Q7" s="9">
        <f t="shared" si="5"/>
        <v>52.565990401396178</v>
      </c>
      <c r="R7" s="155">
        <f t="shared" si="6"/>
        <v>0.98950913094158777</v>
      </c>
      <c r="S7" s="9">
        <f t="shared" si="7"/>
        <v>0.83333333333333337</v>
      </c>
      <c r="T7" s="9">
        <v>1</v>
      </c>
      <c r="U7" s="9">
        <v>1</v>
      </c>
    </row>
    <row r="8" spans="1:21">
      <c r="A8" s="472">
        <v>6</v>
      </c>
      <c r="B8" s="472" t="s">
        <v>1232</v>
      </c>
      <c r="C8" s="472" t="s">
        <v>1238</v>
      </c>
      <c r="D8" s="472">
        <v>1757</v>
      </c>
      <c r="E8" s="478">
        <v>1988</v>
      </c>
      <c r="F8" s="472">
        <v>20</v>
      </c>
      <c r="G8" s="472" t="s">
        <v>1619</v>
      </c>
      <c r="H8" s="473" t="s">
        <v>1620</v>
      </c>
      <c r="J8" s="18">
        <f>VLOOKUP(K8,id!$A:$C,3,0)</f>
        <v>395</v>
      </c>
      <c r="K8" s="18" t="str">
        <f t="shared" si="8"/>
        <v>LipińskaKatarzyna1988</v>
      </c>
      <c r="L8" s="9" t="str">
        <f t="shared" si="0"/>
        <v>Lipińska</v>
      </c>
      <c r="M8" s="9" t="str">
        <f t="shared" si="1"/>
        <v>Katarzyna</v>
      </c>
      <c r="N8" s="9"/>
      <c r="O8" s="9">
        <f t="shared" si="2"/>
        <v>1988</v>
      </c>
      <c r="P8" s="9">
        <f t="shared" si="4"/>
        <v>66.09200631831645</v>
      </c>
      <c r="Q8" s="9">
        <f t="shared" si="5"/>
        <v>52.093699382515716</v>
      </c>
      <c r="R8" s="155">
        <f t="shared" si="6"/>
        <v>0.99101527403414202</v>
      </c>
      <c r="S8" s="9">
        <f t="shared" si="7"/>
        <v>1</v>
      </c>
      <c r="T8" s="9">
        <v>1</v>
      </c>
      <c r="U8" s="9">
        <v>1</v>
      </c>
    </row>
    <row r="9" spans="1:21">
      <c r="A9" s="472">
        <v>7</v>
      </c>
      <c r="B9" s="472" t="s">
        <v>478</v>
      </c>
      <c r="C9" s="472" t="s">
        <v>279</v>
      </c>
      <c r="D9" s="472">
        <v>1720</v>
      </c>
      <c r="E9" s="478">
        <v>1975</v>
      </c>
      <c r="F9" s="472">
        <v>20</v>
      </c>
      <c r="G9" s="472" t="s">
        <v>1619</v>
      </c>
      <c r="H9" s="473" t="s">
        <v>1618</v>
      </c>
      <c r="J9" s="18">
        <f>VLOOKUP(K9,id!$A:$C,3,0)</f>
        <v>158</v>
      </c>
      <c r="K9" s="18" t="str">
        <f t="shared" si="8"/>
        <v>AdamczykEwa1975</v>
      </c>
      <c r="L9" s="9" t="str">
        <f t="shared" si="0"/>
        <v>Adamczyk</v>
      </c>
      <c r="M9" s="9" t="str">
        <f t="shared" si="1"/>
        <v>Ewa</v>
      </c>
      <c r="N9" s="9"/>
      <c r="O9" s="9">
        <f t="shared" si="2"/>
        <v>1975</v>
      </c>
      <c r="P9" s="9">
        <f t="shared" si="4"/>
        <v>64.423736664602728</v>
      </c>
      <c r="Q9" s="9">
        <f t="shared" si="5"/>
        <v>50.778769746230012</v>
      </c>
      <c r="R9" s="155">
        <f t="shared" si="6"/>
        <v>0.97475837477714178</v>
      </c>
      <c r="S9" s="9">
        <f t="shared" si="7"/>
        <v>1</v>
      </c>
      <c r="T9" s="9">
        <v>1</v>
      </c>
      <c r="U9" s="9">
        <v>1</v>
      </c>
    </row>
    <row r="10" spans="1:21">
      <c r="A10" s="472">
        <v>8</v>
      </c>
      <c r="B10" s="472" t="s">
        <v>1234</v>
      </c>
      <c r="C10" s="472" t="s">
        <v>1233</v>
      </c>
      <c r="D10" s="472">
        <v>1722</v>
      </c>
      <c r="E10" s="478">
        <v>1969</v>
      </c>
      <c r="F10" s="472">
        <v>18</v>
      </c>
      <c r="G10" s="472" t="s">
        <v>1617</v>
      </c>
      <c r="H10" s="473" t="s">
        <v>1616</v>
      </c>
      <c r="J10" s="18">
        <f>VLOOKUP(K10,id!$A:$C,3,0)</f>
        <v>436</v>
      </c>
      <c r="K10" s="18" t="str">
        <f t="shared" si="8"/>
        <v>TrykozkoUrszula1969</v>
      </c>
      <c r="L10" s="9" t="str">
        <f t="shared" si="0"/>
        <v>Trykozko</v>
      </c>
      <c r="M10" s="9" t="str">
        <f t="shared" si="1"/>
        <v>Urszula</v>
      </c>
      <c r="N10" s="9"/>
      <c r="O10" s="9">
        <f t="shared" si="2"/>
        <v>1969</v>
      </c>
      <c r="P10" s="9">
        <f t="shared" si="4"/>
        <v>57.981362998142458</v>
      </c>
      <c r="Q10" s="9">
        <f t="shared" si="5"/>
        <v>45.700892771607009</v>
      </c>
      <c r="R10" s="155">
        <f t="shared" si="6"/>
        <v>0.99806449598851188</v>
      </c>
      <c r="S10" s="9">
        <f t="shared" si="7"/>
        <v>0.9</v>
      </c>
      <c r="T10" s="9">
        <v>1</v>
      </c>
      <c r="U10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"/>
  <sheetViews>
    <sheetView topLeftCell="F1" workbookViewId="0">
      <selection activeCell="J1" sqref="J1:U10"/>
    </sheetView>
  </sheetViews>
  <sheetFormatPr defaultColWidth="11.5546875" defaultRowHeight="13.2"/>
  <cols>
    <col min="1" max="1" width="7.109375" style="472" bestFit="1" customWidth="1"/>
    <col min="2" max="2" width="11.5546875" style="472"/>
    <col min="3" max="3" width="17.6640625" style="472" customWidth="1"/>
    <col min="4" max="4" width="13.6640625" style="472" bestFit="1" customWidth="1"/>
    <col min="5" max="5" width="12.21875" style="477" customWidth="1"/>
    <col min="6" max="6" width="7.21875" style="472" customWidth="1"/>
    <col min="7" max="7" width="15.21875" style="472" customWidth="1"/>
    <col min="8" max="8" width="8.5546875" style="472" customWidth="1"/>
    <col min="9" max="13" width="11.5546875" style="472"/>
    <col min="14" max="14" width="6.109375" style="472" bestFit="1" customWidth="1"/>
    <col min="15" max="16384" width="11.5546875" style="472"/>
  </cols>
  <sheetData>
    <row r="1" spans="1:21">
      <c r="A1" s="472" t="s">
        <v>161</v>
      </c>
      <c r="B1" s="472" t="s">
        <v>192</v>
      </c>
      <c r="C1" s="472" t="s">
        <v>191</v>
      </c>
      <c r="D1" s="472" t="s">
        <v>1540</v>
      </c>
      <c r="E1" s="477" t="s">
        <v>1541</v>
      </c>
      <c r="F1" s="472" t="s">
        <v>203</v>
      </c>
      <c r="G1" s="472" t="s">
        <v>1686</v>
      </c>
      <c r="H1" s="472" t="s">
        <v>40</v>
      </c>
      <c r="J1" s="18" t="s">
        <v>79</v>
      </c>
      <c r="K1" s="18" t="s">
        <v>80</v>
      </c>
      <c r="L1" s="9" t="s">
        <v>108</v>
      </c>
      <c r="M1" s="9" t="s">
        <v>109</v>
      </c>
      <c r="N1" s="9" t="s">
        <v>83</v>
      </c>
      <c r="O1" s="9" t="s">
        <v>81</v>
      </c>
      <c r="P1" s="9" t="s">
        <v>48</v>
      </c>
      <c r="Q1" s="9" t="s">
        <v>49</v>
      </c>
      <c r="R1" s="9" t="s">
        <v>45</v>
      </c>
      <c r="S1" s="9" t="s">
        <v>46</v>
      </c>
      <c r="T1" s="9" t="s">
        <v>35</v>
      </c>
      <c r="U1" s="9" t="s">
        <v>47</v>
      </c>
    </row>
    <row r="2" spans="1:21">
      <c r="A2" s="472">
        <v>1</v>
      </c>
      <c r="B2" s="472" t="s">
        <v>20</v>
      </c>
      <c r="C2" s="472" t="s">
        <v>326</v>
      </c>
      <c r="D2" s="472">
        <v>1710</v>
      </c>
      <c r="E2" s="478">
        <v>1979</v>
      </c>
      <c r="F2" s="472">
        <v>24</v>
      </c>
      <c r="G2" s="472" t="s">
        <v>1623</v>
      </c>
      <c r="H2" s="473" t="s">
        <v>1685</v>
      </c>
      <c r="J2" s="18">
        <f>VLOOKUP(K2,id!$A:$C,3,0)</f>
        <v>91</v>
      </c>
      <c r="K2" s="18" t="str">
        <f>L2&amp;M2&amp;O2</f>
        <v>BrudłoPaweł1979</v>
      </c>
      <c r="L2" s="9" t="str">
        <f>C2</f>
        <v>Brudło</v>
      </c>
      <c r="M2" s="9" t="str">
        <f>B2</f>
        <v>Paweł</v>
      </c>
      <c r="N2" s="9"/>
      <c r="O2" s="9">
        <f>E2</f>
        <v>1979</v>
      </c>
      <c r="P2" s="9">
        <v>100</v>
      </c>
      <c r="Q2" s="9"/>
      <c r="R2" s="9"/>
      <c r="S2" s="9"/>
      <c r="T2" s="9"/>
      <c r="U2" s="9"/>
    </row>
    <row r="3" spans="1:21">
      <c r="A3" s="472">
        <v>2</v>
      </c>
      <c r="B3" s="472" t="s">
        <v>19</v>
      </c>
      <c r="C3" s="472" t="s">
        <v>424</v>
      </c>
      <c r="D3" s="472">
        <v>1752</v>
      </c>
      <c r="E3" s="478">
        <v>1979</v>
      </c>
      <c r="F3" s="472">
        <v>24</v>
      </c>
      <c r="G3" s="472" t="s">
        <v>1623</v>
      </c>
      <c r="H3" s="473" t="s">
        <v>1684</v>
      </c>
      <c r="J3" s="18">
        <f>VLOOKUP(K3,id!$A:$C,3,0)</f>
        <v>122</v>
      </c>
      <c r="K3" s="18" t="str">
        <f>L3&amp;M3&amp;O3</f>
        <v>BuciakPiotr1979</v>
      </c>
      <c r="L3" s="9" t="str">
        <f t="shared" ref="L3:L9" si="0">C3</f>
        <v>Buciak</v>
      </c>
      <c r="M3" s="9" t="str">
        <f t="shared" ref="M3:M9" si="1">B3</f>
        <v>Piotr</v>
      </c>
      <c r="N3" s="9"/>
      <c r="O3" s="9">
        <f t="shared" ref="O3:O9" si="2">E3</f>
        <v>1979</v>
      </c>
      <c r="P3" s="9">
        <f t="shared" ref="P3:P9" si="3">P2*IF(T3&lt;1,T3,IF(U3&lt;1,U3,IF(S3&lt;1,S3,IF(R3&lt;1,R3,1))))</f>
        <v>99.942969722107023</v>
      </c>
      <c r="Q3" s="9"/>
      <c r="R3" s="155">
        <f>H2/H3</f>
        <v>0.99942969722107022</v>
      </c>
      <c r="S3" s="9">
        <f>F3/F2</f>
        <v>1</v>
      </c>
      <c r="T3" s="9">
        <v>1</v>
      </c>
      <c r="U3" s="9">
        <v>1</v>
      </c>
    </row>
    <row r="4" spans="1:21">
      <c r="A4" s="472">
        <v>3</v>
      </c>
      <c r="B4" s="472" t="s">
        <v>71</v>
      </c>
      <c r="C4" s="472" t="s">
        <v>88</v>
      </c>
      <c r="D4" s="472">
        <v>1729</v>
      </c>
      <c r="E4" s="478">
        <v>1986</v>
      </c>
      <c r="F4" s="472">
        <v>24</v>
      </c>
      <c r="G4" s="472" t="s">
        <v>1623</v>
      </c>
      <c r="H4" s="473" t="s">
        <v>1684</v>
      </c>
      <c r="J4" s="18">
        <f>VLOOKUP(K4,id!$A:$C,3,0)</f>
        <v>4</v>
      </c>
      <c r="K4" s="18" t="str">
        <f t="shared" ref="K4:K9" si="4">L4&amp;M4&amp;O4</f>
        <v>MirowskiŁukasz1986</v>
      </c>
      <c r="L4" s="9" t="str">
        <f t="shared" si="0"/>
        <v>Mirowski</v>
      </c>
      <c r="M4" s="9" t="str">
        <f t="shared" si="1"/>
        <v>Łukasz</v>
      </c>
      <c r="N4" s="9"/>
      <c r="O4" s="9">
        <f t="shared" si="2"/>
        <v>1986</v>
      </c>
      <c r="P4" s="9">
        <f t="shared" si="3"/>
        <v>99.942969722107023</v>
      </c>
      <c r="Q4" s="9"/>
      <c r="R4" s="155">
        <f t="shared" ref="R4:R9" si="5">H3/H4</f>
        <v>1</v>
      </c>
      <c r="S4" s="9">
        <f t="shared" ref="S4:S9" si="6">F4/F3</f>
        <v>1</v>
      </c>
      <c r="T4" s="9">
        <v>1</v>
      </c>
      <c r="U4" s="9">
        <v>1</v>
      </c>
    </row>
    <row r="5" spans="1:21">
      <c r="A5" s="472">
        <v>4</v>
      </c>
      <c r="B5" s="472" t="s">
        <v>293</v>
      </c>
      <c r="C5" s="472" t="s">
        <v>297</v>
      </c>
      <c r="D5" s="472">
        <v>1743</v>
      </c>
      <c r="E5" s="478">
        <v>1979</v>
      </c>
      <c r="F5" s="472">
        <v>24</v>
      </c>
      <c r="G5" s="472" t="s">
        <v>1623</v>
      </c>
      <c r="H5" s="473" t="s">
        <v>1683</v>
      </c>
      <c r="J5" s="18">
        <f>VLOOKUP(K5,id!$A:$C,3,0)</f>
        <v>101</v>
      </c>
      <c r="K5" s="18" t="str">
        <f t="shared" si="4"/>
        <v>WalentowskiRadosław1979</v>
      </c>
      <c r="L5" s="9" t="str">
        <f t="shared" si="0"/>
        <v>Walentowski</v>
      </c>
      <c r="M5" s="9" t="str">
        <f t="shared" si="1"/>
        <v>Radosław</v>
      </c>
      <c r="N5" s="9"/>
      <c r="O5" s="9">
        <f t="shared" si="2"/>
        <v>1979</v>
      </c>
      <c r="P5" s="9">
        <f t="shared" si="3"/>
        <v>99.854959854959873</v>
      </c>
      <c r="Q5" s="9"/>
      <c r="R5" s="155">
        <f t="shared" si="5"/>
        <v>0.99911939911939918</v>
      </c>
      <c r="S5" s="9">
        <f t="shared" si="6"/>
        <v>1</v>
      </c>
      <c r="T5" s="9">
        <v>1</v>
      </c>
      <c r="U5" s="9">
        <v>1</v>
      </c>
    </row>
    <row r="6" spans="1:21">
      <c r="A6" s="472">
        <v>5</v>
      </c>
      <c r="B6" s="472" t="s">
        <v>23</v>
      </c>
      <c r="C6" s="472" t="s">
        <v>22</v>
      </c>
      <c r="D6" s="472">
        <v>1745</v>
      </c>
      <c r="E6" s="478">
        <v>1964</v>
      </c>
      <c r="F6" s="472">
        <v>24</v>
      </c>
      <c r="G6" s="472" t="s">
        <v>1623</v>
      </c>
      <c r="H6" s="473" t="s">
        <v>1682</v>
      </c>
      <c r="J6" s="18">
        <f>VLOOKUP(K6,id!$A:$C,3,0)</f>
        <v>9</v>
      </c>
      <c r="K6" s="18" t="str">
        <f t="shared" si="4"/>
        <v>LiszkaGrzegorz1964</v>
      </c>
      <c r="L6" s="9" t="str">
        <f t="shared" si="0"/>
        <v>Liszka</v>
      </c>
      <c r="M6" s="9" t="str">
        <f t="shared" si="1"/>
        <v>Grzegorz</v>
      </c>
      <c r="N6" s="9"/>
      <c r="O6" s="9">
        <f t="shared" si="2"/>
        <v>1964</v>
      </c>
      <c r="P6" s="9">
        <f t="shared" si="3"/>
        <v>94.955913501797966</v>
      </c>
      <c r="Q6" s="9"/>
      <c r="R6" s="155">
        <f t="shared" si="5"/>
        <v>0.95093837741983156</v>
      </c>
      <c r="S6" s="9">
        <f t="shared" si="6"/>
        <v>1</v>
      </c>
      <c r="T6" s="9">
        <v>1</v>
      </c>
      <c r="U6" s="9">
        <v>1</v>
      </c>
    </row>
    <row r="7" spans="1:21">
      <c r="A7" s="472">
        <v>6</v>
      </c>
      <c r="B7" s="472" t="s">
        <v>20</v>
      </c>
      <c r="C7" s="472" t="s">
        <v>417</v>
      </c>
      <c r="D7" s="472">
        <v>1750</v>
      </c>
      <c r="E7" s="478">
        <v>1990</v>
      </c>
      <c r="F7" s="472">
        <v>24</v>
      </c>
      <c r="G7" s="472" t="s">
        <v>1623</v>
      </c>
      <c r="H7" s="473" t="s">
        <v>1681</v>
      </c>
      <c r="J7" s="18">
        <f>VLOOKUP(K7,id!$A:$C,3,0)</f>
        <v>125</v>
      </c>
      <c r="K7" s="18" t="str">
        <f t="shared" si="4"/>
        <v>SłomkaPaweł1990</v>
      </c>
      <c r="L7" s="9" t="str">
        <f t="shared" si="0"/>
        <v>Słomka</v>
      </c>
      <c r="M7" s="9" t="str">
        <f t="shared" si="1"/>
        <v>Paweł</v>
      </c>
      <c r="N7" s="9"/>
      <c r="O7" s="9">
        <f t="shared" si="2"/>
        <v>1990</v>
      </c>
      <c r="P7" s="9">
        <f t="shared" si="3"/>
        <v>92.905682201551897</v>
      </c>
      <c r="Q7" s="9"/>
      <c r="R7" s="155">
        <f t="shared" si="5"/>
        <v>0.97840859800472302</v>
      </c>
      <c r="S7" s="9">
        <f t="shared" si="6"/>
        <v>1</v>
      </c>
      <c r="T7" s="9">
        <v>1</v>
      </c>
      <c r="U7" s="9">
        <v>1</v>
      </c>
    </row>
    <row r="8" spans="1:21">
      <c r="A8" s="472">
        <v>7</v>
      </c>
      <c r="B8" s="472" t="s">
        <v>71</v>
      </c>
      <c r="C8" s="472" t="s">
        <v>1680</v>
      </c>
      <c r="D8" s="472">
        <v>1735</v>
      </c>
      <c r="E8" s="478">
        <v>1982</v>
      </c>
      <c r="F8" s="472">
        <v>24</v>
      </c>
      <c r="G8" s="472" t="s">
        <v>1623</v>
      </c>
      <c r="H8" s="473" t="s">
        <v>1679</v>
      </c>
      <c r="J8" s="18">
        <f>VLOOKUP(K8,id!$A:$C,3,0)</f>
        <v>534</v>
      </c>
      <c r="K8" s="18" t="str">
        <f t="shared" si="4"/>
        <v>DudkoŁukasz1982</v>
      </c>
      <c r="L8" s="9" t="str">
        <f t="shared" si="0"/>
        <v>Dudko</v>
      </c>
      <c r="M8" s="9" t="str">
        <f t="shared" si="1"/>
        <v>Łukasz</v>
      </c>
      <c r="N8" s="9"/>
      <c r="O8" s="9">
        <f t="shared" si="2"/>
        <v>1982</v>
      </c>
      <c r="P8" s="9">
        <f t="shared" si="3"/>
        <v>91.407842951301646</v>
      </c>
      <c r="Q8" s="9"/>
      <c r="R8" s="155">
        <f t="shared" si="5"/>
        <v>0.98387785101237613</v>
      </c>
      <c r="S8" s="9">
        <f t="shared" si="6"/>
        <v>1</v>
      </c>
      <c r="T8" s="9">
        <v>1</v>
      </c>
      <c r="U8" s="9">
        <v>1</v>
      </c>
    </row>
    <row r="9" spans="1:21">
      <c r="A9" s="472">
        <v>8</v>
      </c>
      <c r="B9" s="472" t="s">
        <v>1678</v>
      </c>
      <c r="C9" s="472" t="s">
        <v>1677</v>
      </c>
      <c r="D9" s="472">
        <v>1741</v>
      </c>
      <c r="E9" s="478">
        <v>1986</v>
      </c>
      <c r="F9" s="472">
        <v>24</v>
      </c>
      <c r="G9" s="472" t="s">
        <v>1623</v>
      </c>
      <c r="H9" s="473" t="s">
        <v>1676</v>
      </c>
      <c r="J9" s="18">
        <f>VLOOKUP(K9,id!$A:$C,3,0)</f>
        <v>535</v>
      </c>
      <c r="K9" s="18" t="str">
        <f t="shared" si="4"/>
        <v>ChmielRadomir1986</v>
      </c>
      <c r="L9" s="9" t="str">
        <f t="shared" si="0"/>
        <v>Chmiel</v>
      </c>
      <c r="M9" s="9" t="str">
        <f t="shared" si="1"/>
        <v>Radomir</v>
      </c>
      <c r="N9" s="9"/>
      <c r="O9" s="9">
        <f t="shared" si="2"/>
        <v>1986</v>
      </c>
      <c r="P9" s="9">
        <f t="shared" si="3"/>
        <v>91.368850127974241</v>
      </c>
      <c r="Q9" s="9"/>
      <c r="R9" s="155">
        <f t="shared" si="5"/>
        <v>0.99957341928144849</v>
      </c>
      <c r="S9" s="9">
        <f t="shared" si="6"/>
        <v>1</v>
      </c>
      <c r="T9" s="9">
        <v>1</v>
      </c>
      <c r="U9" s="9">
        <v>1</v>
      </c>
    </row>
    <row r="10" spans="1:21">
      <c r="A10" s="472">
        <v>9</v>
      </c>
      <c r="B10" s="472" t="s">
        <v>182</v>
      </c>
      <c r="C10" s="472" t="s">
        <v>169</v>
      </c>
      <c r="D10" s="472">
        <v>1739</v>
      </c>
      <c r="E10" s="478">
        <v>1977</v>
      </c>
      <c r="F10" s="472">
        <v>24</v>
      </c>
      <c r="G10" s="472" t="s">
        <v>1623</v>
      </c>
      <c r="H10" s="473" t="s">
        <v>1675</v>
      </c>
      <c r="J10" s="18">
        <f>VLOOKUP(K10,id!$A:$C,3,0)</f>
        <v>61</v>
      </c>
      <c r="K10" s="18" t="str">
        <f t="shared" ref="K10:K47" si="7">L10&amp;M10&amp;O10</f>
        <v>PiwakowskiWojciech1977</v>
      </c>
      <c r="L10" s="9" t="str">
        <f t="shared" ref="L10:L47" si="8">C10</f>
        <v>Piwakowski</v>
      </c>
      <c r="M10" s="9" t="str">
        <f t="shared" ref="M10:M47" si="9">B10</f>
        <v>Wojciech</v>
      </c>
      <c r="N10" s="9"/>
      <c r="O10" s="9">
        <f t="shared" ref="O10:O47" si="10">E10</f>
        <v>1977</v>
      </c>
      <c r="P10" s="9">
        <f t="shared" ref="P10:P47" si="11">P9*IF(T10&lt;1,T10,IF(U10&lt;1,U10,IF(S10&lt;1,S10,IF(R10&lt;1,R10,1))))</f>
        <v>87.918452978199412</v>
      </c>
      <c r="Q10" s="9"/>
      <c r="R10" s="155">
        <f t="shared" ref="R10:R47" si="12">H9/H10</f>
        <v>0.96223661406549288</v>
      </c>
      <c r="S10" s="9">
        <f t="shared" ref="S10:S47" si="13">F10/F9</f>
        <v>1</v>
      </c>
      <c r="T10" s="9">
        <v>1</v>
      </c>
      <c r="U10" s="9">
        <v>1</v>
      </c>
    </row>
    <row r="11" spans="1:21">
      <c r="A11" s="472">
        <v>10</v>
      </c>
      <c r="B11" s="472" t="s">
        <v>21</v>
      </c>
      <c r="C11" s="472" t="s">
        <v>1184</v>
      </c>
      <c r="D11" s="472">
        <v>1712</v>
      </c>
      <c r="E11" s="478">
        <v>1972</v>
      </c>
      <c r="F11" s="472">
        <v>24</v>
      </c>
      <c r="G11" s="472" t="s">
        <v>1623</v>
      </c>
      <c r="H11" s="473" t="s">
        <v>1674</v>
      </c>
      <c r="J11" s="18">
        <f>VLOOKUP(K11,id!$A:$C,3,0)</f>
        <v>420</v>
      </c>
      <c r="K11" s="18" t="str">
        <f t="shared" si="7"/>
        <v>KrasuskiMarcin1972</v>
      </c>
      <c r="L11" s="9" t="str">
        <f t="shared" si="8"/>
        <v>Krasuski</v>
      </c>
      <c r="M11" s="9" t="str">
        <f t="shared" si="9"/>
        <v>Marcin</v>
      </c>
      <c r="N11" s="9"/>
      <c r="O11" s="9">
        <f t="shared" si="10"/>
        <v>1972</v>
      </c>
      <c r="P11" s="9">
        <f t="shared" si="11"/>
        <v>85.751779359430628</v>
      </c>
      <c r="Q11" s="9"/>
      <c r="R11" s="155">
        <f t="shared" si="12"/>
        <v>0.97535587188612105</v>
      </c>
      <c r="S11" s="9">
        <f t="shared" si="13"/>
        <v>1</v>
      </c>
      <c r="T11" s="9">
        <v>1</v>
      </c>
      <c r="U11" s="9">
        <v>1</v>
      </c>
    </row>
    <row r="12" spans="1:21">
      <c r="A12" s="472">
        <v>11</v>
      </c>
      <c r="B12" s="472" t="s">
        <v>67</v>
      </c>
      <c r="C12" s="472" t="s">
        <v>1673</v>
      </c>
      <c r="D12" s="472">
        <v>1754</v>
      </c>
      <c r="E12" s="478">
        <v>1984</v>
      </c>
      <c r="F12" s="472">
        <v>24</v>
      </c>
      <c r="G12" s="472" t="s">
        <v>1623</v>
      </c>
      <c r="H12" s="473" t="s">
        <v>1672</v>
      </c>
      <c r="J12" s="18">
        <f>VLOOKUP(K12,id!$A:$C,3,0)</f>
        <v>536</v>
      </c>
      <c r="K12" s="18" t="str">
        <f t="shared" si="7"/>
        <v>ZakrzewskiMichał1984</v>
      </c>
      <c r="L12" s="9" t="str">
        <f t="shared" si="8"/>
        <v>Zakrzewski</v>
      </c>
      <c r="M12" s="9" t="str">
        <f t="shared" si="9"/>
        <v>Michał</v>
      </c>
      <c r="N12" s="9"/>
      <c r="O12" s="9">
        <f t="shared" si="10"/>
        <v>1984</v>
      </c>
      <c r="P12" s="9">
        <f t="shared" si="11"/>
        <v>84.370623249299754</v>
      </c>
      <c r="Q12" s="9"/>
      <c r="R12" s="155">
        <f t="shared" si="12"/>
        <v>0.98389355742296924</v>
      </c>
      <c r="S12" s="9">
        <f t="shared" si="13"/>
        <v>1</v>
      </c>
      <c r="T12" s="9">
        <v>1</v>
      </c>
      <c r="U12" s="9">
        <v>1</v>
      </c>
    </row>
    <row r="13" spans="1:21">
      <c r="A13" s="472">
        <v>12</v>
      </c>
      <c r="B13" s="472" t="s">
        <v>182</v>
      </c>
      <c r="C13" s="472" t="s">
        <v>183</v>
      </c>
      <c r="D13" s="472">
        <v>1719</v>
      </c>
      <c r="E13" s="478">
        <v>1970</v>
      </c>
      <c r="F13" s="472">
        <v>24</v>
      </c>
      <c r="G13" s="472" t="s">
        <v>1623</v>
      </c>
      <c r="H13" s="473" t="s">
        <v>1671</v>
      </c>
      <c r="J13" s="18">
        <f>VLOOKUP(K13,id!$A:$C,3,0)</f>
        <v>64</v>
      </c>
      <c r="K13" s="18" t="str">
        <f t="shared" si="7"/>
        <v>HołdakowskiWojciech1970</v>
      </c>
      <c r="L13" s="9" t="str">
        <f t="shared" si="8"/>
        <v>Hołdakowski</v>
      </c>
      <c r="M13" s="9" t="str">
        <f t="shared" si="9"/>
        <v>Wojciech</v>
      </c>
      <c r="N13" s="9"/>
      <c r="O13" s="9">
        <f t="shared" si="10"/>
        <v>1970</v>
      </c>
      <c r="P13" s="9">
        <f t="shared" si="11"/>
        <v>84.123936286275395</v>
      </c>
      <c r="Q13" s="9"/>
      <c r="R13" s="155">
        <f t="shared" si="12"/>
        <v>0.99707615099279934</v>
      </c>
      <c r="S13" s="9">
        <f t="shared" si="13"/>
        <v>1</v>
      </c>
      <c r="T13" s="9">
        <v>1</v>
      </c>
      <c r="U13" s="9">
        <v>1</v>
      </c>
    </row>
    <row r="14" spans="1:21">
      <c r="A14" s="472">
        <v>13</v>
      </c>
      <c r="B14" s="472" t="s">
        <v>98</v>
      </c>
      <c r="C14" s="472" t="s">
        <v>87</v>
      </c>
      <c r="D14" s="472">
        <v>1728</v>
      </c>
      <c r="E14" s="478">
        <v>1984</v>
      </c>
      <c r="F14" s="472">
        <v>24</v>
      </c>
      <c r="G14" s="472" t="s">
        <v>1623</v>
      </c>
      <c r="H14" s="473" t="s">
        <v>1670</v>
      </c>
      <c r="J14" s="18">
        <f>VLOOKUP(K14,id!$A:$C,3,0)</f>
        <v>8</v>
      </c>
      <c r="K14" s="18" t="str">
        <f t="shared" si="7"/>
        <v>WieczorekJarosław1984</v>
      </c>
      <c r="L14" s="9" t="str">
        <f t="shared" si="8"/>
        <v>Wieczorek</v>
      </c>
      <c r="M14" s="9" t="str">
        <f t="shared" si="9"/>
        <v>Jarosław</v>
      </c>
      <c r="N14" s="9"/>
      <c r="O14" s="9">
        <f t="shared" si="10"/>
        <v>1984</v>
      </c>
      <c r="P14" s="9">
        <f t="shared" si="11"/>
        <v>84.07623866015355</v>
      </c>
      <c r="Q14" s="9"/>
      <c r="R14" s="155">
        <f t="shared" si="12"/>
        <v>0.9994330076762038</v>
      </c>
      <c r="S14" s="9">
        <f t="shared" si="13"/>
        <v>1</v>
      </c>
      <c r="T14" s="9">
        <v>1</v>
      </c>
      <c r="U14" s="9">
        <v>1</v>
      </c>
    </row>
    <row r="15" spans="1:21">
      <c r="A15" s="472">
        <v>14</v>
      </c>
      <c r="B15" s="472" t="s">
        <v>85</v>
      </c>
      <c r="C15" s="472" t="s">
        <v>86</v>
      </c>
      <c r="D15" s="472">
        <v>1734</v>
      </c>
      <c r="E15" s="478">
        <v>1992</v>
      </c>
      <c r="F15" s="472">
        <v>24</v>
      </c>
      <c r="G15" s="472" t="s">
        <v>1623</v>
      </c>
      <c r="H15" s="473" t="s">
        <v>1669</v>
      </c>
      <c r="J15" s="18">
        <f>VLOOKUP(K15,id!$A:$C,3,0)</f>
        <v>3</v>
      </c>
      <c r="K15" s="18" t="str">
        <f t="shared" si="7"/>
        <v>JakubekKrystian1992</v>
      </c>
      <c r="L15" s="9" t="str">
        <f t="shared" si="8"/>
        <v>Jakubek</v>
      </c>
      <c r="M15" s="9" t="str">
        <f t="shared" si="9"/>
        <v>Krystian</v>
      </c>
      <c r="N15" s="9"/>
      <c r="O15" s="9">
        <f t="shared" si="10"/>
        <v>1992</v>
      </c>
      <c r="P15" s="9">
        <f t="shared" si="11"/>
        <v>82.951073626231789</v>
      </c>
      <c r="Q15" s="9"/>
      <c r="R15" s="155">
        <f t="shared" si="12"/>
        <v>0.98661732432548732</v>
      </c>
      <c r="S15" s="9">
        <f t="shared" si="13"/>
        <v>1</v>
      </c>
      <c r="T15" s="9">
        <v>1</v>
      </c>
      <c r="U15" s="9">
        <v>1</v>
      </c>
    </row>
    <row r="16" spans="1:21">
      <c r="A16" s="472">
        <v>15</v>
      </c>
      <c r="B16" s="472" t="s">
        <v>71</v>
      </c>
      <c r="C16" s="472" t="s">
        <v>414</v>
      </c>
      <c r="D16" s="472">
        <v>1748</v>
      </c>
      <c r="E16" s="478">
        <v>1977</v>
      </c>
      <c r="F16" s="472">
        <v>24</v>
      </c>
      <c r="G16" s="472" t="s">
        <v>1623</v>
      </c>
      <c r="H16" s="473" t="s">
        <v>1668</v>
      </c>
      <c r="J16" s="18">
        <f>VLOOKUP(K16,id!$A:$C,3,0)</f>
        <v>126</v>
      </c>
      <c r="K16" s="18" t="str">
        <f t="shared" si="7"/>
        <v>SenderekŁukasz1977</v>
      </c>
      <c r="L16" s="9" t="str">
        <f t="shared" si="8"/>
        <v>Senderek</v>
      </c>
      <c r="M16" s="9" t="str">
        <f t="shared" si="9"/>
        <v>Łukasz</v>
      </c>
      <c r="N16" s="9"/>
      <c r="O16" s="9">
        <f t="shared" si="10"/>
        <v>1977</v>
      </c>
      <c r="P16" s="9">
        <f t="shared" si="11"/>
        <v>80.680534047629038</v>
      </c>
      <c r="Q16" s="9"/>
      <c r="R16" s="155">
        <f t="shared" si="12"/>
        <v>0.97262796634997695</v>
      </c>
      <c r="S16" s="9">
        <f t="shared" si="13"/>
        <v>1</v>
      </c>
      <c r="T16" s="9">
        <v>1</v>
      </c>
      <c r="U16" s="9">
        <v>1</v>
      </c>
    </row>
    <row r="17" spans="1:21">
      <c r="A17" s="472">
        <v>16</v>
      </c>
      <c r="B17" s="472" t="s">
        <v>19</v>
      </c>
      <c r="C17" s="472" t="s">
        <v>184</v>
      </c>
      <c r="D17" s="472">
        <v>1704</v>
      </c>
      <c r="E17" s="478">
        <v>1977</v>
      </c>
      <c r="F17" s="472">
        <v>24</v>
      </c>
      <c r="G17" s="472" t="s">
        <v>1623</v>
      </c>
      <c r="H17" s="473" t="s">
        <v>1667</v>
      </c>
      <c r="J17" s="18">
        <f>VLOOKUP(K17,id!$A:$C,3,0)</f>
        <v>66</v>
      </c>
      <c r="K17" s="18" t="str">
        <f t="shared" si="7"/>
        <v>OrzołPiotr1977</v>
      </c>
      <c r="L17" s="9" t="str">
        <f t="shared" si="8"/>
        <v>Orzoł</v>
      </c>
      <c r="M17" s="9" t="str">
        <f t="shared" si="9"/>
        <v>Piotr</v>
      </c>
      <c r="N17" s="9"/>
      <c r="O17" s="9">
        <f t="shared" si="10"/>
        <v>1977</v>
      </c>
      <c r="P17" s="9">
        <f t="shared" si="11"/>
        <v>79.286801299716231</v>
      </c>
      <c r="Q17" s="9"/>
      <c r="R17" s="155">
        <f t="shared" si="12"/>
        <v>0.98272529099658623</v>
      </c>
      <c r="S17" s="9">
        <f t="shared" si="13"/>
        <v>1</v>
      </c>
      <c r="T17" s="9">
        <v>1</v>
      </c>
      <c r="U17" s="9">
        <v>1</v>
      </c>
    </row>
    <row r="18" spans="1:21">
      <c r="A18" s="472">
        <v>17</v>
      </c>
      <c r="B18" s="472" t="s">
        <v>76</v>
      </c>
      <c r="C18" s="472" t="s">
        <v>171</v>
      </c>
      <c r="D18" s="472">
        <v>1726</v>
      </c>
      <c r="E18" s="478">
        <v>1980</v>
      </c>
      <c r="F18" s="472">
        <v>24</v>
      </c>
      <c r="G18" s="472" t="s">
        <v>1623</v>
      </c>
      <c r="H18" s="473" t="s">
        <v>1666</v>
      </c>
      <c r="J18" s="18">
        <f>VLOOKUP(K18,id!$A:$C,3,0)</f>
        <v>72</v>
      </c>
      <c r="K18" s="18" t="str">
        <f t="shared" si="7"/>
        <v>JaskólskiKonrad1980</v>
      </c>
      <c r="L18" s="9" t="str">
        <f t="shared" si="8"/>
        <v>Jaskólski</v>
      </c>
      <c r="M18" s="9" t="str">
        <f t="shared" si="9"/>
        <v>Konrad</v>
      </c>
      <c r="N18" s="9"/>
      <c r="O18" s="9">
        <f t="shared" si="10"/>
        <v>1980</v>
      </c>
      <c r="P18" s="9">
        <f t="shared" si="11"/>
        <v>76.517286547850617</v>
      </c>
      <c r="Q18" s="9"/>
      <c r="R18" s="155">
        <f t="shared" si="12"/>
        <v>0.96506966220775614</v>
      </c>
      <c r="S18" s="9">
        <f t="shared" si="13"/>
        <v>1</v>
      </c>
      <c r="T18" s="9">
        <v>1</v>
      </c>
      <c r="U18" s="9">
        <v>1</v>
      </c>
    </row>
    <row r="19" spans="1:21">
      <c r="A19" s="472">
        <v>18</v>
      </c>
      <c r="B19" s="472" t="s">
        <v>53</v>
      </c>
      <c r="C19" s="472" t="s">
        <v>583</v>
      </c>
      <c r="D19" s="472">
        <v>1727</v>
      </c>
      <c r="E19" s="478">
        <v>1981</v>
      </c>
      <c r="F19" s="472">
        <v>24</v>
      </c>
      <c r="G19" s="472" t="s">
        <v>1623</v>
      </c>
      <c r="H19" s="473" t="s">
        <v>1665</v>
      </c>
      <c r="J19" s="18">
        <f>VLOOKUP(K19,id!$A:$C,3,0)</f>
        <v>179</v>
      </c>
      <c r="K19" s="18" t="str">
        <f t="shared" si="7"/>
        <v>RuksztoBartosz1981</v>
      </c>
      <c r="L19" s="9" t="str">
        <f t="shared" si="8"/>
        <v>Rukszto</v>
      </c>
      <c r="M19" s="9" t="str">
        <f t="shared" si="9"/>
        <v>Bartosz</v>
      </c>
      <c r="N19" s="9"/>
      <c r="O19" s="9">
        <f t="shared" si="10"/>
        <v>1981</v>
      </c>
      <c r="P19" s="9">
        <f t="shared" si="11"/>
        <v>76.508175900936678</v>
      </c>
      <c r="Q19" s="9"/>
      <c r="R19" s="155">
        <f t="shared" si="12"/>
        <v>0.99988093348150497</v>
      </c>
      <c r="S19" s="9">
        <f t="shared" si="13"/>
        <v>1</v>
      </c>
      <c r="T19" s="9">
        <v>1</v>
      </c>
      <c r="U19" s="9">
        <v>1</v>
      </c>
    </row>
    <row r="20" spans="1:21">
      <c r="A20" s="472">
        <v>19</v>
      </c>
      <c r="B20" s="472" t="s">
        <v>21</v>
      </c>
      <c r="C20" s="472" t="s">
        <v>27</v>
      </c>
      <c r="D20" s="472">
        <v>1711</v>
      </c>
      <c r="E20" s="478">
        <v>1969</v>
      </c>
      <c r="F20" s="472">
        <v>24</v>
      </c>
      <c r="G20" s="472" t="s">
        <v>1623</v>
      </c>
      <c r="H20" s="473" t="s">
        <v>1664</v>
      </c>
      <c r="J20" s="18">
        <f>VLOOKUP(K20,id!$A:$C,3,0)</f>
        <v>12</v>
      </c>
      <c r="K20" s="18" t="str">
        <f t="shared" si="7"/>
        <v>WitkowskiMarcin1969</v>
      </c>
      <c r="L20" s="9" t="str">
        <f t="shared" si="8"/>
        <v>Witkowski</v>
      </c>
      <c r="M20" s="9" t="str">
        <f t="shared" si="9"/>
        <v>Marcin</v>
      </c>
      <c r="N20" s="9"/>
      <c r="O20" s="9">
        <f t="shared" si="10"/>
        <v>1969</v>
      </c>
      <c r="P20" s="9">
        <f t="shared" si="11"/>
        <v>75.661354894418736</v>
      </c>
      <c r="Q20" s="9"/>
      <c r="R20" s="155">
        <f t="shared" si="12"/>
        <v>0.98893162728628614</v>
      </c>
      <c r="S20" s="9">
        <f t="shared" si="13"/>
        <v>1</v>
      </c>
      <c r="T20" s="9">
        <v>1</v>
      </c>
      <c r="U20" s="9">
        <v>1</v>
      </c>
    </row>
    <row r="21" spans="1:21">
      <c r="A21" s="472">
        <v>20</v>
      </c>
      <c r="B21" s="472" t="s">
        <v>55</v>
      </c>
      <c r="C21" s="472" t="s">
        <v>77</v>
      </c>
      <c r="D21" s="472">
        <v>1759</v>
      </c>
      <c r="E21" s="478">
        <v>1963</v>
      </c>
      <c r="F21" s="472">
        <v>24</v>
      </c>
      <c r="G21" s="472" t="s">
        <v>1623</v>
      </c>
      <c r="H21" s="473" t="s">
        <v>1663</v>
      </c>
      <c r="J21" s="18">
        <f>VLOOKUP(K21,id!$A:$C,3,0)</f>
        <v>41</v>
      </c>
      <c r="K21" s="18" t="str">
        <f t="shared" si="7"/>
        <v>SójkaTomasz1963</v>
      </c>
      <c r="L21" s="9" t="str">
        <f t="shared" si="8"/>
        <v>Sójka</v>
      </c>
      <c r="M21" s="9" t="str">
        <f t="shared" si="9"/>
        <v>Tomasz</v>
      </c>
      <c r="N21" s="9"/>
      <c r="O21" s="9">
        <f t="shared" si="10"/>
        <v>1963</v>
      </c>
      <c r="P21" s="9">
        <f t="shared" si="11"/>
        <v>72.919503707066141</v>
      </c>
      <c r="Q21" s="9"/>
      <c r="R21" s="155">
        <f t="shared" si="12"/>
        <v>0.96376153729762437</v>
      </c>
      <c r="S21" s="9">
        <f t="shared" si="13"/>
        <v>1</v>
      </c>
      <c r="T21" s="9">
        <v>1</v>
      </c>
      <c r="U21" s="9">
        <v>1</v>
      </c>
    </row>
    <row r="22" spans="1:21">
      <c r="A22" s="472">
        <v>21</v>
      </c>
      <c r="B22" s="472" t="s">
        <v>23</v>
      </c>
      <c r="C22" s="472" t="s">
        <v>1626</v>
      </c>
      <c r="D22" s="472">
        <v>1714</v>
      </c>
      <c r="E22" s="478">
        <v>1976</v>
      </c>
      <c r="F22" s="472">
        <v>24</v>
      </c>
      <c r="G22" s="472" t="s">
        <v>1623</v>
      </c>
      <c r="H22" s="473" t="s">
        <v>1662</v>
      </c>
      <c r="J22" s="18">
        <f>VLOOKUP(K22,id!$A:$C,3,0)</f>
        <v>386</v>
      </c>
      <c r="K22" s="18" t="str">
        <f t="shared" si="7"/>
        <v>BiolikGrzegorz1976</v>
      </c>
      <c r="L22" s="9" t="str">
        <f t="shared" si="8"/>
        <v>Biolik</v>
      </c>
      <c r="M22" s="9" t="str">
        <f t="shared" si="9"/>
        <v>Grzegorz</v>
      </c>
      <c r="N22" s="9"/>
      <c r="O22" s="9">
        <f t="shared" si="10"/>
        <v>1976</v>
      </c>
      <c r="P22" s="9">
        <f t="shared" si="11"/>
        <v>72.437246355027838</v>
      </c>
      <c r="Q22" s="9"/>
      <c r="R22" s="155">
        <f t="shared" si="12"/>
        <v>0.9933864422065235</v>
      </c>
      <c r="S22" s="9">
        <f t="shared" si="13"/>
        <v>1</v>
      </c>
      <c r="T22" s="9">
        <v>1</v>
      </c>
      <c r="U22" s="9">
        <v>1</v>
      </c>
    </row>
    <row r="23" spans="1:21">
      <c r="A23" s="472">
        <v>22</v>
      </c>
      <c r="B23" s="472" t="s">
        <v>460</v>
      </c>
      <c r="C23" s="472" t="s">
        <v>473</v>
      </c>
      <c r="D23" s="472">
        <v>1758</v>
      </c>
      <c r="E23" s="478">
        <v>1984</v>
      </c>
      <c r="F23" s="472">
        <v>24</v>
      </c>
      <c r="G23" s="472" t="s">
        <v>1623</v>
      </c>
      <c r="H23" s="473" t="s">
        <v>1661</v>
      </c>
      <c r="J23" s="18">
        <f>VLOOKUP(K23,id!$A:$C,3,0)</f>
        <v>151</v>
      </c>
      <c r="K23" s="18" t="str">
        <f t="shared" si="7"/>
        <v>ChomickiAdrian1984</v>
      </c>
      <c r="L23" s="9" t="str">
        <f t="shared" si="8"/>
        <v>Chomicki</v>
      </c>
      <c r="M23" s="9" t="str">
        <f t="shared" si="9"/>
        <v>Adrian</v>
      </c>
      <c r="N23" s="9"/>
      <c r="O23" s="9">
        <f t="shared" si="10"/>
        <v>1984</v>
      </c>
      <c r="P23" s="9">
        <f t="shared" si="11"/>
        <v>71.931788499570899</v>
      </c>
      <c r="Q23" s="9"/>
      <c r="R23" s="155">
        <f t="shared" si="12"/>
        <v>0.99302212769133169</v>
      </c>
      <c r="S23" s="9">
        <f t="shared" si="13"/>
        <v>1</v>
      </c>
      <c r="T23" s="9">
        <v>1</v>
      </c>
      <c r="U23" s="9">
        <v>1</v>
      </c>
    </row>
    <row r="24" spans="1:21">
      <c r="A24" s="472">
        <v>23</v>
      </c>
      <c r="B24" s="472" t="s">
        <v>55</v>
      </c>
      <c r="C24" s="472" t="s">
        <v>93</v>
      </c>
      <c r="D24" s="472">
        <v>1701</v>
      </c>
      <c r="E24" s="478">
        <v>1982</v>
      </c>
      <c r="F24" s="472">
        <v>24</v>
      </c>
      <c r="G24" s="472" t="s">
        <v>1623</v>
      </c>
      <c r="H24" s="473" t="s">
        <v>1660</v>
      </c>
      <c r="J24" s="18">
        <f>VLOOKUP(K24,id!$A:$C,3,0)</f>
        <v>40</v>
      </c>
      <c r="K24" s="18" t="str">
        <f t="shared" si="7"/>
        <v>StefańskiTomasz1982</v>
      </c>
      <c r="L24" s="9" t="str">
        <f t="shared" si="8"/>
        <v>Stefański</v>
      </c>
      <c r="M24" s="9" t="str">
        <f t="shared" si="9"/>
        <v>Tomasz</v>
      </c>
      <c r="N24" s="9"/>
      <c r="O24" s="9">
        <f t="shared" si="10"/>
        <v>1982</v>
      </c>
      <c r="P24" s="9">
        <f t="shared" si="11"/>
        <v>70.047238372093062</v>
      </c>
      <c r="Q24" s="9"/>
      <c r="R24" s="155">
        <f t="shared" si="12"/>
        <v>0.97380087209302346</v>
      </c>
      <c r="S24" s="9">
        <f t="shared" si="13"/>
        <v>1</v>
      </c>
      <c r="T24" s="9">
        <v>1</v>
      </c>
      <c r="U24" s="9">
        <v>1</v>
      </c>
    </row>
    <row r="25" spans="1:21">
      <c r="A25" s="472">
        <v>24</v>
      </c>
      <c r="B25" s="472" t="s">
        <v>23</v>
      </c>
      <c r="C25" s="472" t="s">
        <v>95</v>
      </c>
      <c r="D25" s="472">
        <v>1706</v>
      </c>
      <c r="E25" s="478">
        <v>1974</v>
      </c>
      <c r="F25" s="472">
        <v>24</v>
      </c>
      <c r="G25" s="472" t="s">
        <v>1623</v>
      </c>
      <c r="H25" s="473" t="s">
        <v>1659</v>
      </c>
      <c r="J25" s="18">
        <f>VLOOKUP(K25,id!$A:$C,3,0)</f>
        <v>42</v>
      </c>
      <c r="K25" s="18" t="str">
        <f t="shared" si="7"/>
        <v>RygalskiGrzegorz1974</v>
      </c>
      <c r="L25" s="9" t="str">
        <f t="shared" si="8"/>
        <v>Rygalski</v>
      </c>
      <c r="M25" s="9" t="str">
        <f t="shared" si="9"/>
        <v>Grzegorz</v>
      </c>
      <c r="N25" s="9"/>
      <c r="O25" s="9">
        <f t="shared" si="10"/>
        <v>1974</v>
      </c>
      <c r="P25" s="9">
        <f t="shared" si="11"/>
        <v>70.009079353550064</v>
      </c>
      <c r="Q25" s="9"/>
      <c r="R25" s="155">
        <f t="shared" si="12"/>
        <v>0.99945523878699827</v>
      </c>
      <c r="S25" s="9">
        <f t="shared" si="13"/>
        <v>1</v>
      </c>
      <c r="T25" s="9">
        <v>1</v>
      </c>
      <c r="U25" s="9">
        <v>1</v>
      </c>
    </row>
    <row r="26" spans="1:21">
      <c r="A26" s="472">
        <v>25</v>
      </c>
      <c r="B26" s="472" t="s">
        <v>170</v>
      </c>
      <c r="C26" s="472" t="s">
        <v>1245</v>
      </c>
      <c r="D26" s="472">
        <v>1709</v>
      </c>
      <c r="E26" s="478">
        <v>1985</v>
      </c>
      <c r="F26" s="472">
        <v>24</v>
      </c>
      <c r="G26" s="472" t="s">
        <v>1623</v>
      </c>
      <c r="H26" s="473" t="s">
        <v>1658</v>
      </c>
      <c r="J26" s="18">
        <f>VLOOKUP(K26,id!$A:$C,3,0)</f>
        <v>426</v>
      </c>
      <c r="K26" s="18" t="str">
        <f t="shared" si="7"/>
        <v>KokłowskiDaniel1985</v>
      </c>
      <c r="L26" s="9" t="str">
        <f t="shared" si="8"/>
        <v>Kokłowski</v>
      </c>
      <c r="M26" s="9" t="str">
        <f t="shared" si="9"/>
        <v>Daniel</v>
      </c>
      <c r="N26" s="9"/>
      <c r="O26" s="9">
        <f t="shared" si="10"/>
        <v>1985</v>
      </c>
      <c r="P26" s="9">
        <f t="shared" si="11"/>
        <v>69.209779915987539</v>
      </c>
      <c r="Q26" s="9"/>
      <c r="R26" s="155">
        <f t="shared" si="12"/>
        <v>0.98858291745951954</v>
      </c>
      <c r="S26" s="9">
        <f t="shared" si="13"/>
        <v>1</v>
      </c>
      <c r="T26" s="9">
        <v>1</v>
      </c>
      <c r="U26" s="9">
        <v>1</v>
      </c>
    </row>
    <row r="27" spans="1:21">
      <c r="A27" s="472">
        <v>26</v>
      </c>
      <c r="B27" s="472" t="s">
        <v>26</v>
      </c>
      <c r="C27" s="472" t="s">
        <v>390</v>
      </c>
      <c r="D27" s="472">
        <v>1756</v>
      </c>
      <c r="E27" s="478">
        <v>1979</v>
      </c>
      <c r="F27" s="472">
        <v>24</v>
      </c>
      <c r="G27" s="472" t="s">
        <v>1623</v>
      </c>
      <c r="H27" s="473" t="s">
        <v>1657</v>
      </c>
      <c r="J27" s="18">
        <f>VLOOKUP(K27,id!$A:$C,3,0)</f>
        <v>133</v>
      </c>
      <c r="K27" s="18" t="str">
        <f t="shared" si="7"/>
        <v>MierzwickiKrzysztof1979</v>
      </c>
      <c r="L27" s="9" t="str">
        <f t="shared" si="8"/>
        <v>Mierzwicki</v>
      </c>
      <c r="M27" s="9" t="str">
        <f t="shared" si="9"/>
        <v>Krzysztof</v>
      </c>
      <c r="N27" s="9"/>
      <c r="O27" s="9">
        <f t="shared" si="10"/>
        <v>1979</v>
      </c>
      <c r="P27" s="9">
        <f t="shared" si="11"/>
        <v>67.458706606942926</v>
      </c>
      <c r="Q27" s="9"/>
      <c r="R27" s="155">
        <f t="shared" si="12"/>
        <v>0.97469904815229569</v>
      </c>
      <c r="S27" s="9">
        <f t="shared" si="13"/>
        <v>1</v>
      </c>
      <c r="T27" s="9">
        <v>1</v>
      </c>
      <c r="U27" s="9">
        <v>1</v>
      </c>
    </row>
    <row r="28" spans="1:21">
      <c r="A28" s="472">
        <v>27</v>
      </c>
      <c r="B28" s="472" t="s">
        <v>58</v>
      </c>
      <c r="C28" s="472" t="s">
        <v>225</v>
      </c>
      <c r="D28" s="472">
        <v>1708</v>
      </c>
      <c r="E28" s="478">
        <v>1970</v>
      </c>
      <c r="F28" s="472">
        <v>24</v>
      </c>
      <c r="G28" s="472" t="s">
        <v>1623</v>
      </c>
      <c r="H28" s="473" t="s">
        <v>1656</v>
      </c>
      <c r="J28" s="18">
        <f>VLOOKUP(K28,id!$A:$C,3,0)</f>
        <v>71</v>
      </c>
      <c r="K28" s="18" t="str">
        <f t="shared" si="7"/>
        <v>ZawadzkiArtur1970</v>
      </c>
      <c r="L28" s="9" t="str">
        <f t="shared" si="8"/>
        <v>Zawadzki</v>
      </c>
      <c r="M28" s="9" t="str">
        <f t="shared" si="9"/>
        <v>Artur</v>
      </c>
      <c r="N28" s="9"/>
      <c r="O28" s="9">
        <f t="shared" si="10"/>
        <v>1970</v>
      </c>
      <c r="P28" s="9">
        <f t="shared" si="11"/>
        <v>66.889899024948861</v>
      </c>
      <c r="Q28" s="9"/>
      <c r="R28" s="155">
        <f t="shared" si="12"/>
        <v>0.9915680627363892</v>
      </c>
      <c r="S28" s="9">
        <f t="shared" si="13"/>
        <v>1</v>
      </c>
      <c r="T28" s="9">
        <v>1</v>
      </c>
      <c r="U28" s="9">
        <v>1</v>
      </c>
    </row>
    <row r="29" spans="1:21">
      <c r="A29" s="472">
        <v>28</v>
      </c>
      <c r="B29" s="472" t="s">
        <v>29</v>
      </c>
      <c r="C29" s="472" t="s">
        <v>2</v>
      </c>
      <c r="D29" s="472">
        <v>1718</v>
      </c>
      <c r="E29" s="478">
        <v>1958</v>
      </c>
      <c r="F29" s="472">
        <v>24</v>
      </c>
      <c r="G29" s="472" t="s">
        <v>1623</v>
      </c>
      <c r="H29" s="473" t="s">
        <v>1655</v>
      </c>
      <c r="J29" s="18">
        <f>VLOOKUP(K29,id!$A:$C,3,0)</f>
        <v>20</v>
      </c>
      <c r="K29" s="18" t="str">
        <f t="shared" si="7"/>
        <v>Herman-IżyckiLeszek1958</v>
      </c>
      <c r="L29" s="9" t="str">
        <f t="shared" si="8"/>
        <v>Herman-Iżycki</v>
      </c>
      <c r="M29" s="9" t="str">
        <f t="shared" si="9"/>
        <v>Leszek</v>
      </c>
      <c r="N29" s="9"/>
      <c r="O29" s="9">
        <f t="shared" si="10"/>
        <v>1958</v>
      </c>
      <c r="P29" s="9">
        <f t="shared" si="11"/>
        <v>66.674737133370272</v>
      </c>
      <c r="Q29" s="9"/>
      <c r="R29" s="155">
        <f t="shared" si="12"/>
        <v>0.99678334255672385</v>
      </c>
      <c r="S29" s="9">
        <f t="shared" si="13"/>
        <v>1</v>
      </c>
      <c r="T29" s="9">
        <v>1</v>
      </c>
      <c r="U29" s="9">
        <v>1</v>
      </c>
    </row>
    <row r="30" spans="1:21">
      <c r="A30" s="472">
        <v>29</v>
      </c>
      <c r="B30" s="472" t="s">
        <v>20</v>
      </c>
      <c r="C30" s="472" t="s">
        <v>1654</v>
      </c>
      <c r="D30" s="472">
        <v>1723</v>
      </c>
      <c r="E30" s="478">
        <v>1973</v>
      </c>
      <c r="F30" s="472">
        <v>24</v>
      </c>
      <c r="G30" s="472" t="s">
        <v>1623</v>
      </c>
      <c r="H30" s="473" t="s">
        <v>1653</v>
      </c>
      <c r="J30" s="18">
        <f>VLOOKUP(K30,id!$A:$C,3,0)</f>
        <v>537</v>
      </c>
      <c r="K30" s="18" t="str">
        <f t="shared" si="7"/>
        <v>KoźmińskiPaweł1973</v>
      </c>
      <c r="L30" s="9" t="str">
        <f t="shared" si="8"/>
        <v>Koźmiński</v>
      </c>
      <c r="M30" s="9" t="str">
        <f t="shared" si="9"/>
        <v>Paweł</v>
      </c>
      <c r="N30" s="9"/>
      <c r="O30" s="9">
        <f t="shared" si="10"/>
        <v>1973</v>
      </c>
      <c r="P30" s="9">
        <f t="shared" si="11"/>
        <v>65.226365297421708</v>
      </c>
      <c r="Q30" s="9"/>
      <c r="R30" s="155">
        <f t="shared" si="12"/>
        <v>0.97827705217567829</v>
      </c>
      <c r="S30" s="9">
        <f t="shared" si="13"/>
        <v>1</v>
      </c>
      <c r="T30" s="9">
        <v>1</v>
      </c>
      <c r="U30" s="9">
        <v>1</v>
      </c>
    </row>
    <row r="31" spans="1:21">
      <c r="A31" s="472">
        <v>30</v>
      </c>
      <c r="B31" s="472" t="s">
        <v>71</v>
      </c>
      <c r="C31" s="472" t="s">
        <v>70</v>
      </c>
      <c r="D31" s="472">
        <v>1725</v>
      </c>
      <c r="E31" s="478">
        <v>1981</v>
      </c>
      <c r="F31" s="472">
        <v>24</v>
      </c>
      <c r="G31" s="472" t="s">
        <v>1623</v>
      </c>
      <c r="H31" s="473" t="s">
        <v>1652</v>
      </c>
      <c r="J31" s="18">
        <f>VLOOKUP(K31,id!$A:$C,3,0)</f>
        <v>44</v>
      </c>
      <c r="K31" s="18" t="str">
        <f t="shared" si="7"/>
        <v>WronaŁukasz1981</v>
      </c>
      <c r="L31" s="9" t="str">
        <f t="shared" si="8"/>
        <v>Wrona</v>
      </c>
      <c r="M31" s="9" t="str">
        <f t="shared" si="9"/>
        <v>Łukasz</v>
      </c>
      <c r="N31" s="9"/>
      <c r="O31" s="9">
        <f t="shared" si="10"/>
        <v>1981</v>
      </c>
      <c r="P31" s="9">
        <f t="shared" si="11"/>
        <v>63.048242027800534</v>
      </c>
      <c r="Q31" s="9"/>
      <c r="R31" s="155">
        <f t="shared" si="12"/>
        <v>0.96660670482420286</v>
      </c>
      <c r="S31" s="9">
        <f t="shared" si="13"/>
        <v>1</v>
      </c>
      <c r="T31" s="9">
        <v>1</v>
      </c>
      <c r="U31" s="9">
        <v>1</v>
      </c>
    </row>
    <row r="32" spans="1:21">
      <c r="A32" s="472">
        <v>31</v>
      </c>
      <c r="B32" s="472" t="s">
        <v>19</v>
      </c>
      <c r="C32" s="472" t="s">
        <v>177</v>
      </c>
      <c r="D32" s="472">
        <v>1753</v>
      </c>
      <c r="E32" s="478">
        <v>1959</v>
      </c>
      <c r="F32" s="472">
        <v>23</v>
      </c>
      <c r="G32" s="472" t="s">
        <v>1651</v>
      </c>
      <c r="H32" s="473" t="s">
        <v>1650</v>
      </c>
      <c r="J32" s="18">
        <f>VLOOKUP(K32,id!$A:$C,3,0)</f>
        <v>73</v>
      </c>
      <c r="K32" s="18" t="str">
        <f t="shared" si="7"/>
        <v>MorawskiPiotr1959</v>
      </c>
      <c r="L32" s="9" t="str">
        <f t="shared" si="8"/>
        <v>Morawski</v>
      </c>
      <c r="M32" s="9" t="str">
        <f t="shared" si="9"/>
        <v>Piotr</v>
      </c>
      <c r="N32" s="9"/>
      <c r="O32" s="9">
        <f t="shared" si="10"/>
        <v>1959</v>
      </c>
      <c r="P32" s="9">
        <f t="shared" si="11"/>
        <v>60.421231943308847</v>
      </c>
      <c r="Q32" s="9"/>
      <c r="R32" s="155">
        <f t="shared" si="12"/>
        <v>0.96238589864652202</v>
      </c>
      <c r="S32" s="9">
        <f t="shared" si="13"/>
        <v>0.95833333333333337</v>
      </c>
      <c r="T32" s="9">
        <v>1</v>
      </c>
      <c r="U32" s="9">
        <v>1</v>
      </c>
    </row>
    <row r="33" spans="1:21">
      <c r="A33" s="472">
        <v>32</v>
      </c>
      <c r="B33" s="472" t="s">
        <v>20</v>
      </c>
      <c r="C33" s="472" t="s">
        <v>1649</v>
      </c>
      <c r="D33" s="472">
        <v>1746</v>
      </c>
      <c r="E33" s="478">
        <v>1976</v>
      </c>
      <c r="F33" s="472">
        <v>22</v>
      </c>
      <c r="G33" s="472" t="s">
        <v>1647</v>
      </c>
      <c r="H33" s="473" t="s">
        <v>1648</v>
      </c>
      <c r="J33" s="18">
        <f>VLOOKUP(K33,id!$A:$C,3,0)</f>
        <v>538</v>
      </c>
      <c r="K33" s="18" t="str">
        <f t="shared" si="7"/>
        <v>KosiorekPaweł1976</v>
      </c>
      <c r="L33" s="9" t="str">
        <f t="shared" si="8"/>
        <v>Kosiorek</v>
      </c>
      <c r="M33" s="9" t="str">
        <f t="shared" si="9"/>
        <v>Paweł</v>
      </c>
      <c r="N33" s="9"/>
      <c r="O33" s="9">
        <f t="shared" si="10"/>
        <v>1976</v>
      </c>
      <c r="P33" s="9">
        <f t="shared" si="11"/>
        <v>57.79422185881716</v>
      </c>
      <c r="Q33" s="9"/>
      <c r="R33" s="155">
        <f t="shared" si="12"/>
        <v>1.1929705981750591</v>
      </c>
      <c r="S33" s="9">
        <f t="shared" si="13"/>
        <v>0.95652173913043481</v>
      </c>
      <c r="T33" s="9">
        <v>1</v>
      </c>
      <c r="U33" s="9">
        <v>1</v>
      </c>
    </row>
    <row r="34" spans="1:21">
      <c r="A34" s="472">
        <v>33</v>
      </c>
      <c r="B34" s="472" t="s">
        <v>38</v>
      </c>
      <c r="C34" s="472" t="s">
        <v>102</v>
      </c>
      <c r="D34" s="472">
        <v>1707</v>
      </c>
      <c r="E34" s="478">
        <v>1978</v>
      </c>
      <c r="F34" s="472">
        <v>22</v>
      </c>
      <c r="G34" s="472" t="s">
        <v>1647</v>
      </c>
      <c r="H34" s="473" t="s">
        <v>1646</v>
      </c>
      <c r="J34" s="18">
        <f>VLOOKUP(K34,id!$A:$C,3,0)</f>
        <v>28</v>
      </c>
      <c r="K34" s="18" t="str">
        <f t="shared" si="7"/>
        <v>SadowskiMarek1978</v>
      </c>
      <c r="L34" s="9" t="str">
        <f t="shared" si="8"/>
        <v>Sadowski</v>
      </c>
      <c r="M34" s="9" t="str">
        <f t="shared" si="9"/>
        <v>Marek</v>
      </c>
      <c r="N34" s="9"/>
      <c r="O34" s="9">
        <f t="shared" si="10"/>
        <v>1978</v>
      </c>
      <c r="P34" s="9">
        <f t="shared" si="11"/>
        <v>48.116982596747413</v>
      </c>
      <c r="Q34" s="9"/>
      <c r="R34" s="155">
        <f t="shared" si="12"/>
        <v>0.83255697627161018</v>
      </c>
      <c r="S34" s="9">
        <f t="shared" si="13"/>
        <v>1</v>
      </c>
      <c r="T34" s="9">
        <v>1</v>
      </c>
      <c r="U34" s="9">
        <v>1</v>
      </c>
    </row>
    <row r="35" spans="1:21">
      <c r="A35" s="472">
        <v>34</v>
      </c>
      <c r="B35" s="472" t="s">
        <v>19</v>
      </c>
      <c r="C35" s="472" t="s">
        <v>1225</v>
      </c>
      <c r="D35" s="472">
        <v>1740</v>
      </c>
      <c r="E35" s="478">
        <v>1975</v>
      </c>
      <c r="F35" s="472">
        <v>21</v>
      </c>
      <c r="G35" s="472" t="s">
        <v>1641</v>
      </c>
      <c r="H35" s="473" t="s">
        <v>1645</v>
      </c>
      <c r="J35" s="18">
        <f>VLOOKUP(K35,id!$A:$C,3,0)</f>
        <v>432</v>
      </c>
      <c r="K35" s="18" t="str">
        <f t="shared" si="7"/>
        <v>KuncewiczPiotr1975</v>
      </c>
      <c r="L35" s="9" t="str">
        <f t="shared" si="8"/>
        <v>Kuncewicz</v>
      </c>
      <c r="M35" s="9" t="str">
        <f t="shared" si="9"/>
        <v>Piotr</v>
      </c>
      <c r="N35" s="9"/>
      <c r="O35" s="9">
        <f t="shared" si="10"/>
        <v>1975</v>
      </c>
      <c r="P35" s="9">
        <f t="shared" si="11"/>
        <v>45.929847024167984</v>
      </c>
      <c r="Q35" s="9"/>
      <c r="R35" s="155">
        <f t="shared" si="12"/>
        <v>1.0703721054745015</v>
      </c>
      <c r="S35" s="9">
        <f t="shared" si="13"/>
        <v>0.95454545454545459</v>
      </c>
      <c r="T35" s="9">
        <v>1</v>
      </c>
      <c r="U35" s="9">
        <v>1</v>
      </c>
    </row>
    <row r="36" spans="1:21">
      <c r="A36" s="472">
        <v>35</v>
      </c>
      <c r="B36" s="472" t="s">
        <v>23</v>
      </c>
      <c r="C36" s="472" t="s">
        <v>1224</v>
      </c>
      <c r="D36" s="472">
        <v>1749</v>
      </c>
      <c r="E36" s="478">
        <v>1975</v>
      </c>
      <c r="F36" s="472">
        <v>21</v>
      </c>
      <c r="G36" s="472" t="s">
        <v>1641</v>
      </c>
      <c r="H36" s="473" t="s">
        <v>1644</v>
      </c>
      <c r="J36" s="18">
        <f>VLOOKUP(K36,id!$A:$C,3,0)</f>
        <v>433</v>
      </c>
      <c r="K36" s="18" t="str">
        <f t="shared" si="7"/>
        <v>SadłowskiGrzegorz1975</v>
      </c>
      <c r="L36" s="9" t="str">
        <f t="shared" si="8"/>
        <v>Sadłowski</v>
      </c>
      <c r="M36" s="9" t="str">
        <f t="shared" si="9"/>
        <v>Grzegorz</v>
      </c>
      <c r="N36" s="9"/>
      <c r="O36" s="9">
        <f t="shared" si="10"/>
        <v>1975</v>
      </c>
      <c r="P36" s="9">
        <f t="shared" si="11"/>
        <v>45.366635216335681</v>
      </c>
      <c r="Q36" s="9"/>
      <c r="R36" s="155">
        <f t="shared" si="12"/>
        <v>0.98773756403900181</v>
      </c>
      <c r="S36" s="9">
        <f t="shared" si="13"/>
        <v>1</v>
      </c>
      <c r="T36" s="9">
        <v>1</v>
      </c>
      <c r="U36" s="9">
        <v>1</v>
      </c>
    </row>
    <row r="37" spans="1:21">
      <c r="A37" s="472">
        <v>36</v>
      </c>
      <c r="B37" s="472" t="s">
        <v>38</v>
      </c>
      <c r="C37" s="472" t="s">
        <v>1223</v>
      </c>
      <c r="D37" s="472">
        <v>1703</v>
      </c>
      <c r="E37" s="478">
        <v>1975</v>
      </c>
      <c r="F37" s="472">
        <v>21</v>
      </c>
      <c r="G37" s="472" t="s">
        <v>1641</v>
      </c>
      <c r="H37" s="473" t="s">
        <v>1643</v>
      </c>
      <c r="J37" s="18">
        <f>VLOOKUP(K37,id!$A:$C,3,0)</f>
        <v>434</v>
      </c>
      <c r="K37" s="18" t="str">
        <f t="shared" si="7"/>
        <v>WalczykMarek1975</v>
      </c>
      <c r="L37" s="9" t="str">
        <f t="shared" si="8"/>
        <v>Walczyk</v>
      </c>
      <c r="M37" s="9" t="str">
        <f t="shared" si="9"/>
        <v>Marek</v>
      </c>
      <c r="N37" s="9"/>
      <c r="O37" s="9">
        <f t="shared" si="10"/>
        <v>1975</v>
      </c>
      <c r="P37" s="9">
        <f t="shared" si="11"/>
        <v>45.315710273374364</v>
      </c>
      <c r="Q37" s="9"/>
      <c r="R37" s="155">
        <f t="shared" si="12"/>
        <v>0.99887748027336665</v>
      </c>
      <c r="S37" s="9">
        <f t="shared" si="13"/>
        <v>1</v>
      </c>
      <c r="T37" s="9">
        <v>1</v>
      </c>
      <c r="U37" s="9">
        <v>1</v>
      </c>
    </row>
    <row r="38" spans="1:21">
      <c r="A38" s="472">
        <v>37</v>
      </c>
      <c r="B38" s="472" t="s">
        <v>235</v>
      </c>
      <c r="C38" s="472" t="s">
        <v>1221</v>
      </c>
      <c r="D38" s="472">
        <v>1742</v>
      </c>
      <c r="E38" s="478">
        <v>1975</v>
      </c>
      <c r="F38" s="472">
        <v>21</v>
      </c>
      <c r="G38" s="472" t="s">
        <v>1641</v>
      </c>
      <c r="H38" s="473" t="s">
        <v>1642</v>
      </c>
      <c r="J38" s="18">
        <f>VLOOKUP(K38,id!$A:$C,3,0)</f>
        <v>435</v>
      </c>
      <c r="K38" s="18" t="str">
        <f t="shared" si="7"/>
        <v>SawkoKamil1975</v>
      </c>
      <c r="L38" s="9" t="str">
        <f t="shared" si="8"/>
        <v>Sawko</v>
      </c>
      <c r="M38" s="9" t="str">
        <f t="shared" si="9"/>
        <v>Kamil</v>
      </c>
      <c r="N38" s="9"/>
      <c r="O38" s="9">
        <f t="shared" si="10"/>
        <v>1975</v>
      </c>
      <c r="P38" s="9">
        <f t="shared" si="11"/>
        <v>45.235064050035788</v>
      </c>
      <c r="Q38" s="9"/>
      <c r="R38" s="155">
        <f t="shared" si="12"/>
        <v>0.99822034736182963</v>
      </c>
      <c r="S38" s="9">
        <f t="shared" si="13"/>
        <v>1</v>
      </c>
      <c r="T38" s="9">
        <v>1</v>
      </c>
      <c r="U38" s="9">
        <v>1</v>
      </c>
    </row>
    <row r="39" spans="1:21">
      <c r="A39" s="472">
        <v>38</v>
      </c>
      <c r="B39" s="472" t="s">
        <v>30</v>
      </c>
      <c r="C39" s="472" t="s">
        <v>33</v>
      </c>
      <c r="D39" s="472">
        <v>1731</v>
      </c>
      <c r="E39" s="478">
        <v>1965</v>
      </c>
      <c r="F39" s="472">
        <v>21</v>
      </c>
      <c r="G39" s="472" t="s">
        <v>1641</v>
      </c>
      <c r="H39" s="473" t="s">
        <v>1640</v>
      </c>
      <c r="J39" s="18">
        <f>VLOOKUP(K39,id!$A:$C,3,0)</f>
        <v>37</v>
      </c>
      <c r="K39" s="18" t="str">
        <f t="shared" si="7"/>
        <v>SmejdaAndrzej1965</v>
      </c>
      <c r="L39" s="9" t="str">
        <f t="shared" si="8"/>
        <v>Smejda</v>
      </c>
      <c r="M39" s="9" t="str">
        <f t="shared" si="9"/>
        <v>Andrzej</v>
      </c>
      <c r="N39" s="9"/>
      <c r="O39" s="9">
        <f t="shared" si="10"/>
        <v>1965</v>
      </c>
      <c r="P39" s="9">
        <f t="shared" si="11"/>
        <v>43.519691444568174</v>
      </c>
      <c r="Q39" s="9"/>
      <c r="R39" s="155">
        <f t="shared" si="12"/>
        <v>0.96207869621738151</v>
      </c>
      <c r="S39" s="9">
        <f t="shared" si="13"/>
        <v>1</v>
      </c>
      <c r="T39" s="9">
        <v>1</v>
      </c>
      <c r="U39" s="9">
        <v>1</v>
      </c>
    </row>
    <row r="40" spans="1:21">
      <c r="A40" s="472">
        <v>39</v>
      </c>
      <c r="B40" s="472" t="s">
        <v>481</v>
      </c>
      <c r="C40" s="472" t="s">
        <v>279</v>
      </c>
      <c r="D40" s="472">
        <v>1721</v>
      </c>
      <c r="E40" s="478">
        <v>1967</v>
      </c>
      <c r="F40" s="472">
        <v>20</v>
      </c>
      <c r="G40" s="472" t="s">
        <v>1619</v>
      </c>
      <c r="H40" s="473" t="s">
        <v>1639</v>
      </c>
      <c r="J40" s="18">
        <f>VLOOKUP(K40,id!$A:$C,3,0)</f>
        <v>153</v>
      </c>
      <c r="K40" s="18" t="str">
        <f t="shared" si="7"/>
        <v>AdamczykJarek1967</v>
      </c>
      <c r="L40" s="9" t="str">
        <f t="shared" si="8"/>
        <v>Adamczyk</v>
      </c>
      <c r="M40" s="9" t="str">
        <f t="shared" si="9"/>
        <v>Jarek</v>
      </c>
      <c r="N40" s="9"/>
      <c r="O40" s="9">
        <f t="shared" si="10"/>
        <v>1967</v>
      </c>
      <c r="P40" s="9">
        <f t="shared" si="11"/>
        <v>41.447325185303022</v>
      </c>
      <c r="Q40" s="9"/>
      <c r="R40" s="155">
        <f t="shared" si="12"/>
        <v>0.98611762498827515</v>
      </c>
      <c r="S40" s="9">
        <f t="shared" si="13"/>
        <v>0.95238095238095233</v>
      </c>
      <c r="T40" s="9">
        <v>1</v>
      </c>
      <c r="U40" s="9">
        <v>1</v>
      </c>
    </row>
    <row r="41" spans="1:21">
      <c r="A41" s="472">
        <v>40</v>
      </c>
      <c r="B41" s="472" t="s">
        <v>526</v>
      </c>
      <c r="C41" s="472" t="s">
        <v>1638</v>
      </c>
      <c r="D41" s="472">
        <v>1760</v>
      </c>
      <c r="E41" s="478">
        <v>1981</v>
      </c>
      <c r="F41" s="472">
        <v>19</v>
      </c>
      <c r="G41" s="472" t="s">
        <v>1637</v>
      </c>
      <c r="H41" s="473" t="s">
        <v>1636</v>
      </c>
      <c r="J41" s="18">
        <f>VLOOKUP(K41,id!$A:$C,3,0)</f>
        <v>539</v>
      </c>
      <c r="K41" s="18" t="str">
        <f t="shared" si="7"/>
        <v>NiegowskiArkadiusz1981</v>
      </c>
      <c r="L41" s="9" t="str">
        <f t="shared" si="8"/>
        <v>Niegowski</v>
      </c>
      <c r="M41" s="9" t="str">
        <f t="shared" si="9"/>
        <v>Arkadiusz</v>
      </c>
      <c r="N41" s="9"/>
      <c r="O41" s="9">
        <f t="shared" si="10"/>
        <v>1981</v>
      </c>
      <c r="P41" s="9">
        <f t="shared" si="11"/>
        <v>39.37495892603787</v>
      </c>
      <c r="Q41" s="9"/>
      <c r="R41" s="155">
        <f t="shared" si="12"/>
        <v>0.97864202441785741</v>
      </c>
      <c r="S41" s="9">
        <f t="shared" si="13"/>
        <v>0.95</v>
      </c>
      <c r="T41" s="9">
        <v>1</v>
      </c>
      <c r="U41" s="9">
        <v>1</v>
      </c>
    </row>
    <row r="42" spans="1:21">
      <c r="A42" s="472">
        <v>41</v>
      </c>
      <c r="B42" s="472" t="s">
        <v>30</v>
      </c>
      <c r="C42" s="472" t="s">
        <v>169</v>
      </c>
      <c r="D42" s="472">
        <v>1738</v>
      </c>
      <c r="E42" s="478">
        <v>1951</v>
      </c>
      <c r="F42" s="472">
        <v>18</v>
      </c>
      <c r="G42" s="472" t="s">
        <v>1617</v>
      </c>
      <c r="H42" s="473" t="s">
        <v>1635</v>
      </c>
      <c r="J42" s="18">
        <f>VLOOKUP(K42,id!$A:$C,3,0)</f>
        <v>152</v>
      </c>
      <c r="K42" s="18" t="str">
        <f t="shared" si="7"/>
        <v>PiwakowskiAndrzej1951</v>
      </c>
      <c r="L42" s="9" t="str">
        <f t="shared" si="8"/>
        <v>Piwakowski</v>
      </c>
      <c r="M42" s="9" t="str">
        <f t="shared" si="9"/>
        <v>Andrzej</v>
      </c>
      <c r="N42" s="9"/>
      <c r="O42" s="9">
        <f t="shared" si="10"/>
        <v>1951</v>
      </c>
      <c r="P42" s="9">
        <f t="shared" si="11"/>
        <v>37.302592666772718</v>
      </c>
      <c r="Q42" s="9"/>
      <c r="R42" s="155">
        <f t="shared" si="12"/>
        <v>1.0054764175614561</v>
      </c>
      <c r="S42" s="9">
        <f t="shared" si="13"/>
        <v>0.94736842105263153</v>
      </c>
      <c r="T42" s="9">
        <v>1</v>
      </c>
      <c r="U42" s="9">
        <v>1</v>
      </c>
    </row>
    <row r="43" spans="1:21">
      <c r="A43" s="472">
        <v>42</v>
      </c>
      <c r="B43" s="472" t="s">
        <v>172</v>
      </c>
      <c r="C43" s="472" t="s">
        <v>892</v>
      </c>
      <c r="D43" s="472">
        <v>1716</v>
      </c>
      <c r="E43" s="478">
        <v>1986</v>
      </c>
      <c r="F43" s="472">
        <v>18</v>
      </c>
      <c r="G43" s="472" t="s">
        <v>1617</v>
      </c>
      <c r="H43" s="473" t="s">
        <v>1634</v>
      </c>
      <c r="J43" s="18">
        <f>VLOOKUP(K43,id!$A:$C,3,0)</f>
        <v>249</v>
      </c>
      <c r="K43" s="18" t="str">
        <f t="shared" si="7"/>
        <v>GlaserJakub1986</v>
      </c>
      <c r="L43" s="9" t="str">
        <f t="shared" si="8"/>
        <v>Glaser</v>
      </c>
      <c r="M43" s="9" t="str">
        <f t="shared" si="9"/>
        <v>Jakub</v>
      </c>
      <c r="N43" s="9"/>
      <c r="O43" s="9">
        <f t="shared" si="10"/>
        <v>1986</v>
      </c>
      <c r="P43" s="9">
        <f t="shared" si="11"/>
        <v>36.97384024908861</v>
      </c>
      <c r="Q43" s="9"/>
      <c r="R43" s="155">
        <f t="shared" si="12"/>
        <v>0.99118687484752377</v>
      </c>
      <c r="S43" s="9">
        <f t="shared" si="13"/>
        <v>1</v>
      </c>
      <c r="T43" s="9">
        <v>1</v>
      </c>
      <c r="U43" s="9">
        <v>1</v>
      </c>
    </row>
    <row r="44" spans="1:21">
      <c r="A44" s="472">
        <v>43</v>
      </c>
      <c r="B44" s="472" t="s">
        <v>38</v>
      </c>
      <c r="C44" s="472" t="s">
        <v>829</v>
      </c>
      <c r="D44" s="472">
        <v>1717</v>
      </c>
      <c r="E44" s="478">
        <v>1955</v>
      </c>
      <c r="F44" s="472">
        <v>18</v>
      </c>
      <c r="G44" s="472" t="s">
        <v>1617</v>
      </c>
      <c r="H44" s="473" t="s">
        <v>1633</v>
      </c>
      <c r="J44" s="18">
        <f>VLOOKUP(K44,id!$A:$C,3,0)</f>
        <v>284</v>
      </c>
      <c r="K44" s="18" t="str">
        <f t="shared" si="7"/>
        <v>BenasiewiczMarek1955</v>
      </c>
      <c r="L44" s="9" t="str">
        <f t="shared" si="8"/>
        <v>Benasiewicz</v>
      </c>
      <c r="M44" s="9" t="str">
        <f t="shared" si="9"/>
        <v>Marek</v>
      </c>
      <c r="N44" s="9"/>
      <c r="O44" s="9">
        <f t="shared" si="10"/>
        <v>1955</v>
      </c>
      <c r="P44" s="9">
        <f t="shared" si="11"/>
        <v>36.959188216677752</v>
      </c>
      <c r="Q44" s="9"/>
      <c r="R44" s="155">
        <f t="shared" si="12"/>
        <v>0.99960371894528266</v>
      </c>
      <c r="S44" s="9">
        <f t="shared" si="13"/>
        <v>1</v>
      </c>
      <c r="T44" s="9">
        <v>1</v>
      </c>
      <c r="U44" s="9">
        <v>1</v>
      </c>
    </row>
    <row r="45" spans="1:21">
      <c r="A45" s="472">
        <v>44</v>
      </c>
      <c r="B45" s="472" t="s">
        <v>55</v>
      </c>
      <c r="C45" s="472" t="s">
        <v>893</v>
      </c>
      <c r="D45" s="472">
        <v>1715</v>
      </c>
      <c r="E45" s="478">
        <v>1978</v>
      </c>
      <c r="F45" s="472">
        <v>18</v>
      </c>
      <c r="G45" s="472" t="s">
        <v>1617</v>
      </c>
      <c r="H45" s="473" t="s">
        <v>1632</v>
      </c>
      <c r="J45" s="18">
        <f>VLOOKUP(K45,id!$A:$C,3,0)</f>
        <v>248</v>
      </c>
      <c r="K45" s="18" t="str">
        <f t="shared" si="7"/>
        <v>SitekTomasz1978</v>
      </c>
      <c r="L45" s="9" t="str">
        <f t="shared" si="8"/>
        <v>Sitek</v>
      </c>
      <c r="M45" s="9" t="str">
        <f t="shared" si="9"/>
        <v>Tomasz</v>
      </c>
      <c r="N45" s="9"/>
      <c r="O45" s="9">
        <f t="shared" si="10"/>
        <v>1978</v>
      </c>
      <c r="P45" s="9">
        <f t="shared" si="11"/>
        <v>36.958061618244031</v>
      </c>
      <c r="Q45" s="9"/>
      <c r="R45" s="155">
        <f t="shared" si="12"/>
        <v>0.99996951777113952</v>
      </c>
      <c r="S45" s="9">
        <f t="shared" si="13"/>
        <v>1</v>
      </c>
      <c r="T45" s="9">
        <v>1</v>
      </c>
      <c r="U45" s="9">
        <v>1</v>
      </c>
    </row>
    <row r="46" spans="1:21">
      <c r="A46" s="476">
        <v>45</v>
      </c>
      <c r="B46" s="476" t="s">
        <v>1631</v>
      </c>
      <c r="C46" s="476" t="s">
        <v>33</v>
      </c>
      <c r="D46" s="476">
        <v>1736</v>
      </c>
      <c r="E46" s="477">
        <v>2000</v>
      </c>
      <c r="F46" s="476">
        <v>6</v>
      </c>
      <c r="G46" s="475" t="s">
        <v>1630</v>
      </c>
      <c r="H46" s="474">
        <v>0.1887962962962963</v>
      </c>
      <c r="J46" s="18">
        <f>VLOOKUP(K46,id!$A:$C,3,0)</f>
        <v>540</v>
      </c>
      <c r="K46" s="18" t="str">
        <f t="shared" si="7"/>
        <v>SmejdaOskar2000</v>
      </c>
      <c r="L46" s="9" t="str">
        <f t="shared" si="8"/>
        <v>Smejda</v>
      </c>
      <c r="M46" s="9" t="str">
        <f t="shared" si="9"/>
        <v>Oskar</v>
      </c>
      <c r="N46" s="9"/>
      <c r="O46" s="9">
        <f t="shared" si="10"/>
        <v>2000</v>
      </c>
      <c r="P46" s="9">
        <f t="shared" si="11"/>
        <v>12.31935387274801</v>
      </c>
      <c r="Q46" s="9"/>
      <c r="R46" s="155">
        <f t="shared" si="12"/>
        <v>2.0111574301128003</v>
      </c>
      <c r="S46" s="9">
        <f t="shared" si="13"/>
        <v>0.33333333333333331</v>
      </c>
      <c r="T46" s="9">
        <v>1</v>
      </c>
      <c r="U46" s="9">
        <v>1</v>
      </c>
    </row>
    <row r="47" spans="1:21">
      <c r="A47" s="472">
        <v>46</v>
      </c>
      <c r="B47" s="472" t="s">
        <v>380</v>
      </c>
      <c r="C47" s="472" t="s">
        <v>419</v>
      </c>
      <c r="D47" s="472">
        <v>1730</v>
      </c>
      <c r="E47" s="478">
        <v>1972</v>
      </c>
      <c r="F47" s="472">
        <v>5</v>
      </c>
      <c r="G47" s="473" t="s">
        <v>1629</v>
      </c>
      <c r="H47" s="473" t="s">
        <v>1628</v>
      </c>
      <c r="J47" s="18">
        <f>VLOOKUP(K47,id!$A:$C,3,0)</f>
        <v>124</v>
      </c>
      <c r="K47" s="18" t="str">
        <f t="shared" si="7"/>
        <v>BoberBartłomiej1972</v>
      </c>
      <c r="L47" s="9" t="str">
        <f t="shared" si="8"/>
        <v>Bober</v>
      </c>
      <c r="M47" s="9" t="str">
        <f t="shared" si="9"/>
        <v>Bartłomiej</v>
      </c>
      <c r="N47" s="9"/>
      <c r="O47" s="9">
        <f t="shared" si="10"/>
        <v>1972</v>
      </c>
      <c r="P47" s="9">
        <f t="shared" si="11"/>
        <v>10.266128227290009</v>
      </c>
      <c r="Q47" s="9"/>
      <c r="R47" s="155">
        <f t="shared" si="12"/>
        <v>2.3750728013977871</v>
      </c>
      <c r="S47" s="9">
        <f t="shared" si="13"/>
        <v>0.83333333333333337</v>
      </c>
      <c r="T47" s="9">
        <v>1</v>
      </c>
      <c r="U47" s="9">
        <v>1</v>
      </c>
    </row>
    <row r="49" spans="5:8">
      <c r="E49" s="478"/>
      <c r="H49" s="473"/>
    </row>
    <row r="50" spans="5:8">
      <c r="E50" s="478"/>
      <c r="H50" s="473"/>
    </row>
    <row r="51" spans="5:8">
      <c r="E51" s="478"/>
      <c r="H51" s="473"/>
    </row>
    <row r="52" spans="5:8">
      <c r="E52" s="478"/>
      <c r="H52" s="473"/>
    </row>
    <row r="53" spans="5:8">
      <c r="E53" s="478"/>
      <c r="H53" s="473"/>
    </row>
    <row r="54" spans="5:8">
      <c r="E54" s="478"/>
      <c r="H54" s="473"/>
    </row>
    <row r="55" spans="5:8">
      <c r="E55" s="478"/>
      <c r="H55" s="473"/>
    </row>
    <row r="56" spans="5:8">
      <c r="E56" s="478"/>
      <c r="H56" s="473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"/>
  <sheetViews>
    <sheetView zoomScaleNormal="100" workbookViewId="0">
      <selection sqref="A1:D2"/>
    </sheetView>
  </sheetViews>
  <sheetFormatPr defaultColWidth="11.5546875" defaultRowHeight="13.2"/>
  <cols>
    <col min="1" max="4" width="11.5546875" style="168"/>
    <col min="5" max="5" width="15.5546875" style="168" customWidth="1"/>
    <col min="6" max="7" width="11.5546875" style="168"/>
    <col min="8" max="8" width="15.77734375" style="168" customWidth="1"/>
    <col min="9" max="16384" width="11.5546875" style="168"/>
  </cols>
  <sheetData>
    <row r="1" spans="1:27" ht="14.4">
      <c r="A1" s="649" t="s">
        <v>1725</v>
      </c>
      <c r="B1" s="649"/>
      <c r="C1" s="649"/>
      <c r="D1" s="649"/>
      <c r="F1" s="490"/>
      <c r="G1" s="490"/>
      <c r="H1" s="488" t="s">
        <v>162</v>
      </c>
      <c r="I1" s="489">
        <v>0.33333333333333331</v>
      </c>
      <c r="K1" s="488"/>
      <c r="L1" s="489"/>
      <c r="M1" s="488"/>
      <c r="N1" s="488"/>
    </row>
    <row r="2" spans="1:27" ht="14.4">
      <c r="A2" s="649"/>
      <c r="B2" s="649"/>
      <c r="C2" s="649"/>
      <c r="D2" s="649"/>
      <c r="E2" s="488"/>
      <c r="F2" s="488"/>
      <c r="G2" s="488"/>
      <c r="H2" s="488" t="s">
        <v>1724</v>
      </c>
      <c r="I2" s="489">
        <v>0.83333333333333326</v>
      </c>
      <c r="K2" s="488"/>
      <c r="L2" s="488"/>
      <c r="M2" s="488"/>
      <c r="N2" s="488"/>
    </row>
    <row r="3" spans="1:27" ht="14.4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6"/>
      <c r="P3" s="18"/>
      <c r="Q3" s="18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28.8">
      <c r="A4" s="485" t="s">
        <v>963</v>
      </c>
      <c r="B4" s="485" t="s">
        <v>36</v>
      </c>
      <c r="C4" s="485" t="s">
        <v>0</v>
      </c>
      <c r="D4" s="485" t="s">
        <v>44</v>
      </c>
      <c r="E4" s="485" t="s">
        <v>13</v>
      </c>
      <c r="F4" s="485" t="s">
        <v>168</v>
      </c>
      <c r="G4" s="485" t="s">
        <v>1723</v>
      </c>
      <c r="H4" s="485" t="s">
        <v>15</v>
      </c>
      <c r="I4" s="485" t="s">
        <v>425</v>
      </c>
      <c r="J4" s="485" t="s">
        <v>1722</v>
      </c>
      <c r="K4" s="485" t="s">
        <v>1721</v>
      </c>
      <c r="L4" s="485" t="s">
        <v>1720</v>
      </c>
      <c r="M4" s="485" t="s">
        <v>687</v>
      </c>
      <c r="N4" s="485" t="s">
        <v>1482</v>
      </c>
      <c r="P4" s="18" t="s">
        <v>79</v>
      </c>
      <c r="Q4" s="18" t="s">
        <v>80</v>
      </c>
      <c r="R4" s="9" t="s">
        <v>108</v>
      </c>
      <c r="S4" s="9" t="s">
        <v>109</v>
      </c>
      <c r="T4" s="9" t="s">
        <v>83</v>
      </c>
      <c r="U4" s="9" t="s">
        <v>81</v>
      </c>
      <c r="V4" s="9" t="s">
        <v>48</v>
      </c>
      <c r="W4" s="9" t="s">
        <v>49</v>
      </c>
      <c r="X4" s="9" t="s">
        <v>45</v>
      </c>
      <c r="Y4" s="9" t="s">
        <v>46</v>
      </c>
      <c r="Z4" s="9" t="s">
        <v>35</v>
      </c>
      <c r="AA4" s="9" t="s">
        <v>47</v>
      </c>
    </row>
    <row r="5" spans="1:27" ht="34.799999999999997">
      <c r="A5" s="482">
        <v>1</v>
      </c>
      <c r="B5" s="482">
        <v>1</v>
      </c>
      <c r="C5" s="482"/>
      <c r="D5" s="479" t="s">
        <v>91</v>
      </c>
      <c r="E5" s="479" t="s">
        <v>422</v>
      </c>
      <c r="F5" s="482">
        <v>56</v>
      </c>
      <c r="G5" s="482" t="s">
        <v>36</v>
      </c>
      <c r="H5" s="479" t="s">
        <v>1328</v>
      </c>
      <c r="I5" s="482">
        <v>21</v>
      </c>
      <c r="J5" s="480">
        <v>21</v>
      </c>
      <c r="K5" s="481">
        <v>0.59442129629629614</v>
      </c>
      <c r="L5" s="481">
        <f t="shared" ref="L5:L14" si="0">IF(K5&gt;0,K5-$I$1,"brak")</f>
        <v>0.26108796296296283</v>
      </c>
      <c r="M5" s="480"/>
      <c r="N5" s="479">
        <v>1984</v>
      </c>
      <c r="P5" s="18">
        <f>VLOOKUP(Q5,id!$A:$C,3,0)</f>
        <v>123</v>
      </c>
      <c r="Q5" s="18" t="str">
        <f>R5&amp;S5&amp;U5</f>
        <v>WojciechowskiAdam1984</v>
      </c>
      <c r="R5" s="9" t="str">
        <f>E5</f>
        <v>Wojciechowski</v>
      </c>
      <c r="S5" s="9" t="str">
        <f>D5</f>
        <v>Adam</v>
      </c>
      <c r="T5" s="9" t="str">
        <f>H5</f>
        <v>Ultrateam</v>
      </c>
      <c r="U5" s="9">
        <f>N5</f>
        <v>1984</v>
      </c>
      <c r="V5" s="9"/>
      <c r="W5" s="9">
        <v>100</v>
      </c>
      <c r="X5" s="9"/>
      <c r="Y5" s="9"/>
      <c r="Z5" s="9"/>
      <c r="AA5" s="9"/>
    </row>
    <row r="6" spans="1:27" ht="34.799999999999997">
      <c r="A6" s="482">
        <v>21</v>
      </c>
      <c r="B6" s="482"/>
      <c r="C6" s="482">
        <v>1</v>
      </c>
      <c r="D6" s="479" t="s">
        <v>41</v>
      </c>
      <c r="E6" s="479" t="s">
        <v>410</v>
      </c>
      <c r="F6" s="482">
        <v>57</v>
      </c>
      <c r="G6" s="482" t="s">
        <v>0</v>
      </c>
      <c r="H6" s="479" t="s">
        <v>1716</v>
      </c>
      <c r="I6" s="482">
        <v>21</v>
      </c>
      <c r="J6" s="480">
        <v>21</v>
      </c>
      <c r="K6" s="481">
        <v>0.73107638888888882</v>
      </c>
      <c r="L6" s="481">
        <f t="shared" si="0"/>
        <v>0.3977430555555555</v>
      </c>
      <c r="M6" s="480"/>
      <c r="N6" s="479">
        <v>1976</v>
      </c>
      <c r="P6" s="18">
        <f>VLOOKUP(Q6,id!$A:$C,3,0)</f>
        <v>135</v>
      </c>
      <c r="Q6" s="18" t="str">
        <f t="shared" ref="Q6:Q14" si="1">R6&amp;S6&amp;U6</f>
        <v>GruzielMagdalena1976</v>
      </c>
      <c r="R6" s="9" t="str">
        <f t="shared" ref="R6:R14" si="2">E6</f>
        <v>Gruziel</v>
      </c>
      <c r="S6" s="9" t="str">
        <f t="shared" ref="S6:S14" si="3">D6</f>
        <v>Magdalena</v>
      </c>
      <c r="T6" s="9" t="str">
        <f t="shared" ref="T6:T14" si="4">H6</f>
        <v>team360</v>
      </c>
      <c r="U6" s="9">
        <f t="shared" ref="U6:U14" si="5">N6</f>
        <v>1976</v>
      </c>
      <c r="V6" s="9">
        <v>100</v>
      </c>
      <c r="W6" s="9">
        <f>W5*IF(Z6&lt;1,Z6,IF(AA6&lt;1,AA6,IF(Y6&lt;1,Y6,IF(X6&lt;1,X6,1))))</f>
        <v>65.642368689073166</v>
      </c>
      <c r="X6" s="491">
        <f>L5/L6</f>
        <v>0.65642368689073161</v>
      </c>
      <c r="Y6" s="9">
        <f>J6/J5</f>
        <v>1</v>
      </c>
      <c r="Z6" s="9">
        <v>1</v>
      </c>
      <c r="AA6" s="9">
        <v>1</v>
      </c>
    </row>
    <row r="7" spans="1:27" ht="17.399999999999999">
      <c r="A7" s="482">
        <v>24</v>
      </c>
      <c r="B7" s="482"/>
      <c r="C7" s="482">
        <v>2</v>
      </c>
      <c r="D7" s="479" t="s">
        <v>69</v>
      </c>
      <c r="E7" s="479" t="s">
        <v>68</v>
      </c>
      <c r="F7" s="482">
        <v>127</v>
      </c>
      <c r="G7" s="482" t="s">
        <v>0</v>
      </c>
      <c r="H7" s="479" t="s">
        <v>159</v>
      </c>
      <c r="I7" s="482">
        <v>21</v>
      </c>
      <c r="J7" s="480">
        <v>21</v>
      </c>
      <c r="K7" s="481">
        <v>0.73466435185185175</v>
      </c>
      <c r="L7" s="481">
        <f t="shared" si="0"/>
        <v>0.40133101851851843</v>
      </c>
      <c r="M7" s="480"/>
      <c r="N7" s="479">
        <v>1981</v>
      </c>
      <c r="P7" s="18">
        <f>VLOOKUP(Q7,id!$A:$C,3,0)</f>
        <v>56</v>
      </c>
      <c r="Q7" s="18" t="str">
        <f t="shared" si="1"/>
        <v>BlankDanuta1981</v>
      </c>
      <c r="R7" s="9" t="str">
        <f t="shared" si="2"/>
        <v>Blank</v>
      </c>
      <c r="S7" s="9" t="str">
        <f t="shared" si="3"/>
        <v>Danuta</v>
      </c>
      <c r="T7" s="9" t="str">
        <f t="shared" si="4"/>
        <v>Towanda</v>
      </c>
      <c r="U7" s="9">
        <f t="shared" si="5"/>
        <v>1981</v>
      </c>
      <c r="V7" s="9">
        <f t="shared" ref="V7:V10" si="6">V6*IF(Z7&lt;1,Z7,IF(AA7&lt;1,AA7,IF(Y7&lt;1,Y7,IF(X7&lt;1,X7,1))))</f>
        <v>99.105984138428269</v>
      </c>
      <c r="W7" s="9">
        <f t="shared" ref="W7:W10" si="7">W6*IF(Z7&lt;1,Z7,IF(AA7&lt;1,AA7,IF(Y7&lt;1,Y7,IF(X7&lt;1,X7,1))))</f>
        <v>65.055515501081459</v>
      </c>
      <c r="X7" s="491">
        <f t="shared" ref="X7:X14" si="8">L6/L7</f>
        <v>0.99105984138428271</v>
      </c>
      <c r="Y7" s="9">
        <f t="shared" ref="Y7:Y14" si="9">J7/J6</f>
        <v>1</v>
      </c>
      <c r="Z7" s="9">
        <v>1</v>
      </c>
      <c r="AA7" s="9">
        <v>1</v>
      </c>
    </row>
    <row r="8" spans="1:27" ht="17.399999999999999">
      <c r="A8" s="482">
        <v>29</v>
      </c>
      <c r="B8" s="482"/>
      <c r="C8" s="482">
        <v>3</v>
      </c>
      <c r="D8" s="479" t="s">
        <v>1407</v>
      </c>
      <c r="E8" s="479" t="s">
        <v>1712</v>
      </c>
      <c r="F8" s="482">
        <v>84</v>
      </c>
      <c r="G8" s="482" t="s">
        <v>0</v>
      </c>
      <c r="H8" s="479"/>
      <c r="I8" s="482">
        <v>21</v>
      </c>
      <c r="J8" s="480">
        <v>21</v>
      </c>
      <c r="K8" s="481">
        <v>0.78917824074074072</v>
      </c>
      <c r="L8" s="481">
        <f t="shared" si="0"/>
        <v>0.45584490740740741</v>
      </c>
      <c r="M8" s="480"/>
      <c r="N8" s="479">
        <v>1986</v>
      </c>
      <c r="P8" s="18">
        <f>VLOOKUP(Q8,id!$A:$C,3,0)</f>
        <v>541</v>
      </c>
      <c r="Q8" s="18" t="str">
        <f t="shared" si="1"/>
        <v>KurekMarta1986</v>
      </c>
      <c r="R8" s="9" t="str">
        <f t="shared" si="2"/>
        <v>Kurek</v>
      </c>
      <c r="S8" s="9" t="str">
        <f t="shared" si="3"/>
        <v>Marta</v>
      </c>
      <c r="T8" s="9">
        <f t="shared" si="4"/>
        <v>0</v>
      </c>
      <c r="U8" s="9">
        <f t="shared" si="5"/>
        <v>1986</v>
      </c>
      <c r="V8" s="9">
        <f t="shared" si="6"/>
        <v>87.254030722356219</v>
      </c>
      <c r="W8" s="9">
        <f t="shared" si="7"/>
        <v>57.27561254284624</v>
      </c>
      <c r="X8" s="491">
        <f t="shared" si="8"/>
        <v>0.88041132410816281</v>
      </c>
      <c r="Y8" s="9">
        <f t="shared" si="9"/>
        <v>1</v>
      </c>
      <c r="Z8" s="9">
        <v>1</v>
      </c>
      <c r="AA8" s="9">
        <v>1</v>
      </c>
    </row>
    <row r="9" spans="1:27" ht="34.799999999999997">
      <c r="A9" s="482">
        <v>31</v>
      </c>
      <c r="B9" s="482"/>
      <c r="C9" s="482">
        <v>4</v>
      </c>
      <c r="D9" s="479" t="s">
        <v>478</v>
      </c>
      <c r="E9" s="479" t="s">
        <v>279</v>
      </c>
      <c r="F9" s="482">
        <v>135</v>
      </c>
      <c r="G9" s="482" t="s">
        <v>0</v>
      </c>
      <c r="H9" s="479" t="s">
        <v>479</v>
      </c>
      <c r="I9" s="482">
        <v>21</v>
      </c>
      <c r="J9" s="480">
        <v>21</v>
      </c>
      <c r="K9" s="481">
        <v>0.80253472222222211</v>
      </c>
      <c r="L9" s="481">
        <f t="shared" si="0"/>
        <v>0.46920138888888879</v>
      </c>
      <c r="M9" s="480"/>
      <c r="N9" s="479">
        <v>1975</v>
      </c>
      <c r="P9" s="18">
        <f>VLOOKUP(Q9,id!$A:$C,3,0)</f>
        <v>158</v>
      </c>
      <c r="Q9" s="18" t="str">
        <f t="shared" si="1"/>
        <v>AdamczykEwa1975</v>
      </c>
      <c r="R9" s="9" t="str">
        <f t="shared" si="2"/>
        <v>Adamczyk</v>
      </c>
      <c r="S9" s="9" t="str">
        <f t="shared" si="3"/>
        <v>Ewa</v>
      </c>
      <c r="T9" s="9" t="str">
        <f t="shared" si="4"/>
        <v>Zbieranina z Niesięcina</v>
      </c>
      <c r="U9" s="9">
        <f t="shared" si="5"/>
        <v>1975</v>
      </c>
      <c r="V9" s="9">
        <f t="shared" si="6"/>
        <v>84.770221268408207</v>
      </c>
      <c r="W9" s="9">
        <f t="shared" si="7"/>
        <v>55.645181183551628</v>
      </c>
      <c r="X9" s="491">
        <f t="shared" si="8"/>
        <v>0.97153358494289466</v>
      </c>
      <c r="Y9" s="9">
        <f t="shared" si="9"/>
        <v>1</v>
      </c>
      <c r="Z9" s="9">
        <v>1</v>
      </c>
      <c r="AA9" s="9">
        <v>1</v>
      </c>
    </row>
    <row r="10" spans="1:27" ht="52.2">
      <c r="A10" s="482">
        <v>45</v>
      </c>
      <c r="B10" s="482"/>
      <c r="C10" s="482">
        <v>5</v>
      </c>
      <c r="D10" s="479" t="s">
        <v>1314</v>
      </c>
      <c r="E10" s="479" t="s">
        <v>1315</v>
      </c>
      <c r="F10" s="482">
        <v>112</v>
      </c>
      <c r="G10" s="482" t="s">
        <v>0</v>
      </c>
      <c r="H10" s="479" t="s">
        <v>1313</v>
      </c>
      <c r="I10" s="482">
        <v>16</v>
      </c>
      <c r="J10" s="480">
        <v>16</v>
      </c>
      <c r="K10" s="481">
        <v>0.7972337962962962</v>
      </c>
      <c r="L10" s="481">
        <f t="shared" si="0"/>
        <v>0.46390046296296289</v>
      </c>
      <c r="M10" s="480"/>
      <c r="N10" s="479">
        <v>1982</v>
      </c>
      <c r="P10" s="18">
        <f>VLOOKUP(Q10,id!$A:$C,3,0)</f>
        <v>460</v>
      </c>
      <c r="Q10" s="18" t="str">
        <f t="shared" si="1"/>
        <v>CzarnyBasia1982</v>
      </c>
      <c r="R10" s="9" t="str">
        <f t="shared" si="2"/>
        <v>Czarny</v>
      </c>
      <c r="S10" s="9" t="str">
        <f t="shared" si="3"/>
        <v>Basia</v>
      </c>
      <c r="T10" s="9" t="str">
        <f t="shared" si="4"/>
        <v>Szkoła Fechtunku ARAMIS</v>
      </c>
      <c r="U10" s="9">
        <f t="shared" si="5"/>
        <v>1982</v>
      </c>
      <c r="V10" s="9">
        <f t="shared" si="6"/>
        <v>64.586835252120537</v>
      </c>
      <c r="W10" s="9">
        <f t="shared" si="7"/>
        <v>42.396328520801241</v>
      </c>
      <c r="X10" s="491">
        <f t="shared" si="8"/>
        <v>1.0114268606072703</v>
      </c>
      <c r="Y10" s="9">
        <f t="shared" si="9"/>
        <v>0.76190476190476186</v>
      </c>
      <c r="Z10" s="9">
        <v>1</v>
      </c>
      <c r="AA10" s="9">
        <v>1</v>
      </c>
    </row>
    <row r="11" spans="1:27" ht="17.399999999999999">
      <c r="A11" s="482">
        <v>48</v>
      </c>
      <c r="B11" s="482"/>
      <c r="C11" s="482">
        <v>6</v>
      </c>
      <c r="D11" s="479" t="s">
        <v>1698</v>
      </c>
      <c r="E11" s="479" t="s">
        <v>1697</v>
      </c>
      <c r="F11" s="482">
        <v>33</v>
      </c>
      <c r="G11" s="482" t="s">
        <v>0</v>
      </c>
      <c r="H11" s="479" t="s">
        <v>1696</v>
      </c>
      <c r="I11" s="482">
        <v>16</v>
      </c>
      <c r="J11" s="480">
        <v>16</v>
      </c>
      <c r="K11" s="481">
        <v>0.80219907407407398</v>
      </c>
      <c r="L11" s="481">
        <f t="shared" si="0"/>
        <v>0.46886574074074067</v>
      </c>
      <c r="M11" s="480"/>
      <c r="N11" s="479">
        <v>1976</v>
      </c>
      <c r="P11" s="18">
        <f>VLOOKUP(Q11,id!$A:$C,3,0)</f>
        <v>542</v>
      </c>
      <c r="Q11" s="18" t="str">
        <f t="shared" si="1"/>
        <v>KlimszaKasia1976</v>
      </c>
      <c r="R11" s="9" t="str">
        <f t="shared" si="2"/>
        <v>Klimsza</v>
      </c>
      <c r="S11" s="9" t="str">
        <f t="shared" si="3"/>
        <v>Kasia</v>
      </c>
      <c r="T11" s="9" t="str">
        <f t="shared" si="4"/>
        <v>Odjechani</v>
      </c>
      <c r="U11" s="9">
        <f t="shared" si="5"/>
        <v>1976</v>
      </c>
      <c r="V11" s="9">
        <f t="shared" ref="V11:V14" si="10">V10*IF(Z11&lt;1,Z11,IF(AA11&lt;1,AA11,IF(Y11&lt;1,Y11,IF(X11&lt;1,X11,1))))</f>
        <v>63.902862101709282</v>
      </c>
      <c r="W11" s="9">
        <f t="shared" ref="W11:W14" si="11">W10*IF(Z11&lt;1,Z11,IF(AA11&lt;1,AA11,IF(Y11&lt;1,Y11,IF(X11&lt;1,X11,1))))</f>
        <v>41.947352343674019</v>
      </c>
      <c r="X11" s="491">
        <f t="shared" si="8"/>
        <v>0.98941002221673657</v>
      </c>
      <c r="Y11" s="9">
        <f t="shared" si="9"/>
        <v>1</v>
      </c>
      <c r="Z11" s="9">
        <v>1</v>
      </c>
      <c r="AA11" s="9">
        <v>1</v>
      </c>
    </row>
    <row r="12" spans="1:27" ht="17.399999999999999">
      <c r="A12" s="482">
        <v>54</v>
      </c>
      <c r="B12" s="482"/>
      <c r="C12" s="482">
        <v>8</v>
      </c>
      <c r="D12" s="479" t="s">
        <v>1687</v>
      </c>
      <c r="E12" s="479" t="s">
        <v>1690</v>
      </c>
      <c r="F12" s="482">
        <v>143</v>
      </c>
      <c r="G12" s="482" t="s">
        <v>0</v>
      </c>
      <c r="H12" s="479" t="s">
        <v>1179</v>
      </c>
      <c r="I12" s="482">
        <v>13</v>
      </c>
      <c r="J12" s="480">
        <v>13</v>
      </c>
      <c r="K12" s="481">
        <v>0.71244212962962949</v>
      </c>
      <c r="L12" s="481">
        <f t="shared" si="0"/>
        <v>0.37910879629629618</v>
      </c>
      <c r="M12" s="480"/>
      <c r="N12" s="479">
        <v>1977</v>
      </c>
      <c r="P12" s="18">
        <f>VLOOKUP(Q12,id!$A:$C,3,0)</f>
        <v>543</v>
      </c>
      <c r="Q12" s="18" t="str">
        <f t="shared" si="1"/>
        <v>NowińskaRenata1977</v>
      </c>
      <c r="R12" s="9" t="str">
        <f t="shared" si="2"/>
        <v>Nowińska</v>
      </c>
      <c r="S12" s="9" t="str">
        <f t="shared" si="3"/>
        <v>Renata</v>
      </c>
      <c r="T12" s="9" t="str">
        <f t="shared" si="4"/>
        <v>OrientAkcja</v>
      </c>
      <c r="U12" s="9">
        <f t="shared" si="5"/>
        <v>1977</v>
      </c>
      <c r="V12" s="9">
        <f t="shared" si="10"/>
        <v>51.921075457638793</v>
      </c>
      <c r="W12" s="9">
        <f t="shared" si="11"/>
        <v>34.082223779235143</v>
      </c>
      <c r="X12" s="491">
        <f t="shared" si="8"/>
        <v>1.2367577469088691</v>
      </c>
      <c r="Y12" s="9">
        <f t="shared" si="9"/>
        <v>0.8125</v>
      </c>
      <c r="Z12" s="9">
        <v>1</v>
      </c>
      <c r="AA12" s="9">
        <v>1</v>
      </c>
    </row>
    <row r="13" spans="1:27" ht="17.399999999999999">
      <c r="A13" s="482">
        <v>53</v>
      </c>
      <c r="B13" s="482"/>
      <c r="C13" s="482">
        <v>7</v>
      </c>
      <c r="D13" s="479" t="s">
        <v>388</v>
      </c>
      <c r="E13" s="479" t="s">
        <v>1180</v>
      </c>
      <c r="F13" s="482">
        <v>142</v>
      </c>
      <c r="G13" s="482" t="s">
        <v>0</v>
      </c>
      <c r="H13" s="479" t="s">
        <v>1179</v>
      </c>
      <c r="I13" s="482">
        <v>13</v>
      </c>
      <c r="J13" s="480">
        <v>13</v>
      </c>
      <c r="K13" s="481">
        <v>0.71244212962962949</v>
      </c>
      <c r="L13" s="481">
        <f t="shared" si="0"/>
        <v>0.37910879629629618</v>
      </c>
      <c r="M13" s="480"/>
      <c r="N13" s="479">
        <v>1983</v>
      </c>
      <c r="P13" s="18">
        <f>VLOOKUP(Q13,id!$A:$C,3,0)</f>
        <v>544</v>
      </c>
      <c r="Q13" s="18" t="str">
        <f t="shared" si="1"/>
        <v>RychlikAnna1983</v>
      </c>
      <c r="R13" s="9" t="str">
        <f t="shared" si="2"/>
        <v>Rychlik</v>
      </c>
      <c r="S13" s="9" t="str">
        <f t="shared" si="3"/>
        <v>Anna</v>
      </c>
      <c r="T13" s="9" t="str">
        <f t="shared" si="4"/>
        <v>OrientAkcja</v>
      </c>
      <c r="U13" s="9">
        <f t="shared" si="5"/>
        <v>1983</v>
      </c>
      <c r="V13" s="9">
        <f t="shared" si="10"/>
        <v>51.921075457638793</v>
      </c>
      <c r="W13" s="9">
        <f t="shared" si="11"/>
        <v>34.082223779235143</v>
      </c>
      <c r="X13" s="491">
        <f t="shared" si="8"/>
        <v>1</v>
      </c>
      <c r="Y13" s="9">
        <f t="shared" si="9"/>
        <v>1</v>
      </c>
      <c r="Z13" s="9">
        <v>1</v>
      </c>
      <c r="AA13" s="9">
        <v>1</v>
      </c>
    </row>
    <row r="14" spans="1:27" ht="34.799999999999997">
      <c r="A14" s="482">
        <v>56</v>
      </c>
      <c r="B14" s="482"/>
      <c r="C14" s="482">
        <v>9</v>
      </c>
      <c r="D14" s="479" t="s">
        <v>253</v>
      </c>
      <c r="E14" s="479" t="s">
        <v>254</v>
      </c>
      <c r="F14" s="482">
        <v>7</v>
      </c>
      <c r="G14" s="482" t="s">
        <v>0</v>
      </c>
      <c r="H14" s="479" t="s">
        <v>252</v>
      </c>
      <c r="I14" s="482">
        <v>12</v>
      </c>
      <c r="J14" s="480">
        <v>12</v>
      </c>
      <c r="K14" s="481">
        <v>0.78292824074074074</v>
      </c>
      <c r="L14" s="481">
        <f t="shared" si="0"/>
        <v>0.44959490740740743</v>
      </c>
      <c r="M14" s="480"/>
      <c r="N14" s="479">
        <v>1978</v>
      </c>
      <c r="P14" s="18">
        <f>VLOOKUP(Q14,id!$A:$C,3,0)</f>
        <v>120</v>
      </c>
      <c r="Q14" s="18" t="str">
        <f t="shared" si="1"/>
        <v>KosmalaMonika1978</v>
      </c>
      <c r="R14" s="9" t="str">
        <f t="shared" si="2"/>
        <v>Kosmala</v>
      </c>
      <c r="S14" s="9" t="str">
        <f t="shared" si="3"/>
        <v>Monika</v>
      </c>
      <c r="T14" s="9" t="str">
        <f t="shared" si="4"/>
        <v>Rowerowa Norka</v>
      </c>
      <c r="U14" s="9">
        <f t="shared" si="5"/>
        <v>1978</v>
      </c>
      <c r="V14" s="9">
        <f t="shared" si="10"/>
        <v>47.927146576281963</v>
      </c>
      <c r="W14" s="9">
        <f t="shared" si="11"/>
        <v>31.46051425775552</v>
      </c>
      <c r="X14" s="491">
        <f t="shared" si="8"/>
        <v>0.84322306603166397</v>
      </c>
      <c r="Y14" s="9">
        <f t="shared" si="9"/>
        <v>0.92307692307692313</v>
      </c>
      <c r="Z14" s="9">
        <v>1</v>
      </c>
      <c r="AA14" s="9">
        <v>1</v>
      </c>
    </row>
  </sheetData>
  <mergeCells count="1">
    <mergeCell ref="A1:D2"/>
  </mergeCells>
  <conditionalFormatting sqref="G5:G14">
    <cfRule type="cellIs" dxfId="3" priority="1" stopIfTrue="1" operator="equal">
      <formula>"k"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zoomScaleNormal="100" workbookViewId="0">
      <selection sqref="A1:D2"/>
    </sheetView>
  </sheetViews>
  <sheetFormatPr defaultColWidth="11.5546875" defaultRowHeight="13.2"/>
  <cols>
    <col min="1" max="4" width="11.5546875" style="168"/>
    <col min="5" max="5" width="15.5546875" style="168" customWidth="1"/>
    <col min="6" max="7" width="11.5546875" style="168"/>
    <col min="8" max="8" width="15.77734375" style="168" customWidth="1"/>
    <col min="9" max="16384" width="11.5546875" style="168"/>
  </cols>
  <sheetData>
    <row r="1" spans="1:27" ht="14.4">
      <c r="A1" s="649" t="s">
        <v>1725</v>
      </c>
      <c r="B1" s="649"/>
      <c r="C1" s="649"/>
      <c r="D1" s="649"/>
      <c r="F1" s="490"/>
      <c r="G1" s="490"/>
      <c r="H1" s="488" t="s">
        <v>162</v>
      </c>
      <c r="I1" s="489">
        <v>0.33333333333333331</v>
      </c>
      <c r="K1" s="488"/>
      <c r="L1" s="489"/>
      <c r="M1" s="488"/>
      <c r="N1" s="488"/>
    </row>
    <row r="2" spans="1:27" ht="14.4">
      <c r="A2" s="649"/>
      <c r="B2" s="649"/>
      <c r="C2" s="649"/>
      <c r="D2" s="649"/>
      <c r="E2" s="488"/>
      <c r="F2" s="488"/>
      <c r="G2" s="488"/>
      <c r="H2" s="488" t="s">
        <v>1724</v>
      </c>
      <c r="I2" s="489">
        <v>0.83333333333333326</v>
      </c>
      <c r="K2" s="488"/>
      <c r="L2" s="488"/>
      <c r="M2" s="488"/>
      <c r="N2" s="488"/>
    </row>
    <row r="3" spans="1:27" ht="14.4">
      <c r="A3" s="487"/>
      <c r="B3" s="487"/>
      <c r="C3" s="487"/>
      <c r="D3" s="487"/>
      <c r="E3" s="487"/>
      <c r="F3" s="487"/>
      <c r="G3" s="487"/>
      <c r="H3" s="487"/>
      <c r="I3" s="487"/>
      <c r="J3" s="487"/>
      <c r="K3" s="487"/>
      <c r="L3" s="487"/>
      <c r="M3" s="487"/>
      <c r="N3" s="486"/>
    </row>
    <row r="4" spans="1:27" ht="28.8">
      <c r="A4" s="485" t="s">
        <v>963</v>
      </c>
      <c r="B4" s="485" t="s">
        <v>36</v>
      </c>
      <c r="C4" s="485" t="s">
        <v>0</v>
      </c>
      <c r="D4" s="485" t="s">
        <v>44</v>
      </c>
      <c r="E4" s="485" t="s">
        <v>13</v>
      </c>
      <c r="F4" s="485" t="s">
        <v>168</v>
      </c>
      <c r="G4" s="485" t="s">
        <v>1723</v>
      </c>
      <c r="H4" s="485" t="s">
        <v>15</v>
      </c>
      <c r="I4" s="485" t="s">
        <v>425</v>
      </c>
      <c r="J4" s="485" t="s">
        <v>1722</v>
      </c>
      <c r="K4" s="485" t="s">
        <v>1721</v>
      </c>
      <c r="L4" s="485" t="s">
        <v>1720</v>
      </c>
      <c r="M4" s="485" t="s">
        <v>687</v>
      </c>
      <c r="N4" s="485" t="s">
        <v>1482</v>
      </c>
      <c r="P4" s="18" t="s">
        <v>79</v>
      </c>
      <c r="Q4" s="18" t="s">
        <v>80</v>
      </c>
      <c r="R4" s="9" t="s">
        <v>108</v>
      </c>
      <c r="S4" s="9" t="s">
        <v>109</v>
      </c>
      <c r="T4" s="9" t="s">
        <v>83</v>
      </c>
      <c r="U4" s="9" t="s">
        <v>81</v>
      </c>
      <c r="V4" s="9" t="s">
        <v>48</v>
      </c>
      <c r="W4" s="9" t="s">
        <v>49</v>
      </c>
      <c r="X4" s="9" t="s">
        <v>45</v>
      </c>
      <c r="Y4" s="9" t="s">
        <v>46</v>
      </c>
      <c r="Z4" s="9" t="s">
        <v>35</v>
      </c>
      <c r="AA4" s="9" t="s">
        <v>47</v>
      </c>
    </row>
    <row r="5" spans="1:27" ht="34.799999999999997">
      <c r="A5" s="482">
        <v>1</v>
      </c>
      <c r="B5" s="482">
        <v>1</v>
      </c>
      <c r="C5" s="482"/>
      <c r="D5" s="479" t="s">
        <v>91</v>
      </c>
      <c r="E5" s="479" t="s">
        <v>422</v>
      </c>
      <c r="F5" s="482">
        <v>56</v>
      </c>
      <c r="G5" s="482" t="s">
        <v>36</v>
      </c>
      <c r="H5" s="479" t="s">
        <v>1328</v>
      </c>
      <c r="I5" s="482">
        <v>21</v>
      </c>
      <c r="J5" s="480">
        <v>21</v>
      </c>
      <c r="K5" s="481">
        <v>0.59442129629629614</v>
      </c>
      <c r="L5" s="481">
        <f t="shared" ref="L5:L36" si="0">IF(K5&gt;0,K5-$I$1,"brak")</f>
        <v>0.26108796296296283</v>
      </c>
      <c r="M5" s="480"/>
      <c r="N5" s="479">
        <v>1984</v>
      </c>
      <c r="P5" s="18">
        <f>VLOOKUP(Q5,id!$A:$C,3,0)</f>
        <v>123</v>
      </c>
      <c r="Q5" s="18" t="str">
        <f>R5&amp;S5&amp;U5</f>
        <v>WojciechowskiAdam1984</v>
      </c>
      <c r="R5" s="9" t="str">
        <f>E5</f>
        <v>Wojciechowski</v>
      </c>
      <c r="S5" s="9" t="str">
        <f>D5</f>
        <v>Adam</v>
      </c>
      <c r="T5" s="9" t="str">
        <f>H5</f>
        <v>Ultrateam</v>
      </c>
      <c r="U5" s="9">
        <f>N5</f>
        <v>1984</v>
      </c>
      <c r="V5" s="9">
        <v>100</v>
      </c>
      <c r="W5" s="9"/>
      <c r="X5" s="9"/>
      <c r="Y5" s="9"/>
      <c r="Z5" s="9"/>
      <c r="AA5" s="9"/>
    </row>
    <row r="6" spans="1:27" ht="34.799999999999997">
      <c r="A6" s="482">
        <v>2</v>
      </c>
      <c r="B6" s="482">
        <v>2</v>
      </c>
      <c r="C6" s="482"/>
      <c r="D6" s="479" t="s">
        <v>26</v>
      </c>
      <c r="E6" s="479" t="s">
        <v>310</v>
      </c>
      <c r="F6" s="482">
        <v>137</v>
      </c>
      <c r="G6" s="482" t="s">
        <v>36</v>
      </c>
      <c r="H6" s="479" t="s">
        <v>309</v>
      </c>
      <c r="I6" s="482">
        <v>21</v>
      </c>
      <c r="J6" s="480">
        <v>21</v>
      </c>
      <c r="K6" s="481">
        <v>0.61793981481481475</v>
      </c>
      <c r="L6" s="481">
        <f t="shared" si="0"/>
        <v>0.28460648148148143</v>
      </c>
      <c r="M6" s="480"/>
      <c r="N6" s="479">
        <v>1976</v>
      </c>
      <c r="P6" s="18">
        <f>VLOOKUP(Q6,id!$A:$C,3,0)</f>
        <v>98</v>
      </c>
      <c r="Q6" s="18" t="str">
        <f t="shared" ref="Q6:Q9" si="1">R6&amp;S6&amp;U6</f>
        <v>NiedośpiałKrzysztof1976</v>
      </c>
      <c r="R6" s="9" t="str">
        <f t="shared" ref="R6:R9" si="2">E6</f>
        <v>Niedośpiał</v>
      </c>
      <c r="S6" s="9" t="str">
        <f t="shared" ref="S6:S9" si="3">D6</f>
        <v>Krzysztof</v>
      </c>
      <c r="T6" s="9" t="str">
        <f t="shared" ref="T6:T9" si="4">H6</f>
        <v>Translation Cafe</v>
      </c>
      <c r="U6" s="9">
        <f t="shared" ref="U6:U9" si="5">N6</f>
        <v>1976</v>
      </c>
      <c r="V6" s="9">
        <f t="shared" ref="V6:V9" si="6">V5*IF(Z6&lt;1,Z6,IF(AA6&lt;1,AA6,IF(Y6&lt;1,Y6,IF(X6&lt;1,X6,1))))</f>
        <v>91.736478243188259</v>
      </c>
      <c r="W6" s="9"/>
      <c r="X6" s="491">
        <f>L5/L6</f>
        <v>0.91736478243188257</v>
      </c>
      <c r="Y6" s="9">
        <f>J6/J5</f>
        <v>1</v>
      </c>
      <c r="Z6" s="9">
        <v>1</v>
      </c>
      <c r="AA6" s="9">
        <v>1</v>
      </c>
    </row>
    <row r="7" spans="1:27" ht="17.399999999999999">
      <c r="A7" s="482">
        <v>3</v>
      </c>
      <c r="B7" s="482">
        <v>3</v>
      </c>
      <c r="C7" s="482"/>
      <c r="D7" s="479" t="s">
        <v>293</v>
      </c>
      <c r="E7" s="479" t="s">
        <v>297</v>
      </c>
      <c r="F7" s="482">
        <v>61</v>
      </c>
      <c r="G7" s="482" t="s">
        <v>36</v>
      </c>
      <c r="H7" s="479" t="s">
        <v>287</v>
      </c>
      <c r="I7" s="482">
        <v>21</v>
      </c>
      <c r="J7" s="480">
        <v>21</v>
      </c>
      <c r="K7" s="481">
        <v>0.62697916666666664</v>
      </c>
      <c r="L7" s="481">
        <f t="shared" si="0"/>
        <v>0.29364583333333333</v>
      </c>
      <c r="M7" s="480"/>
      <c r="N7" s="479">
        <v>1979</v>
      </c>
      <c r="P7" s="18">
        <f>VLOOKUP(Q7,id!$A:$C,3,0)</f>
        <v>101</v>
      </c>
      <c r="Q7" s="18" t="str">
        <f t="shared" si="1"/>
        <v>WalentowskiRadosław1979</v>
      </c>
      <c r="R7" s="9" t="str">
        <f t="shared" si="2"/>
        <v>Walentowski</v>
      </c>
      <c r="S7" s="9" t="str">
        <f t="shared" si="3"/>
        <v>Radosław</v>
      </c>
      <c r="T7" s="9" t="str">
        <f t="shared" si="4"/>
        <v>LosMaruderos</v>
      </c>
      <c r="U7" s="9">
        <f t="shared" si="5"/>
        <v>1979</v>
      </c>
      <c r="V7" s="9">
        <f t="shared" si="6"/>
        <v>88.912537937014662</v>
      </c>
      <c r="W7" s="9"/>
      <c r="X7" s="491">
        <f t="shared" ref="X7:X9" si="7">L6/L7</f>
        <v>0.9692168223562333</v>
      </c>
      <c r="Y7" s="9">
        <f t="shared" ref="Y7:Y9" si="8">J7/J6</f>
        <v>1</v>
      </c>
      <c r="Z7" s="9">
        <v>1</v>
      </c>
      <c r="AA7" s="9">
        <v>1</v>
      </c>
    </row>
    <row r="8" spans="1:27" ht="17.399999999999999">
      <c r="A8" s="482">
        <v>4</v>
      </c>
      <c r="B8" s="482">
        <v>4</v>
      </c>
      <c r="C8" s="482"/>
      <c r="D8" s="479" t="s">
        <v>20</v>
      </c>
      <c r="E8" s="479" t="s">
        <v>320</v>
      </c>
      <c r="F8" s="482">
        <v>108</v>
      </c>
      <c r="G8" s="482" t="s">
        <v>36</v>
      </c>
      <c r="H8" s="479"/>
      <c r="I8" s="482">
        <v>21</v>
      </c>
      <c r="J8" s="480">
        <v>21</v>
      </c>
      <c r="K8" s="483">
        <v>0.63472222222222219</v>
      </c>
      <c r="L8" s="481">
        <f t="shared" si="0"/>
        <v>0.30138888888888887</v>
      </c>
      <c r="M8" s="480"/>
      <c r="N8" s="479">
        <v>1973</v>
      </c>
      <c r="P8" s="18">
        <f>VLOOKUP(Q8,id!$A:$C,3,0)</f>
        <v>93</v>
      </c>
      <c r="Q8" s="18" t="str">
        <f t="shared" si="1"/>
        <v>GorczycaPaweł1973</v>
      </c>
      <c r="R8" s="9" t="str">
        <f t="shared" si="2"/>
        <v>Gorczyca</v>
      </c>
      <c r="S8" s="9" t="str">
        <f t="shared" si="3"/>
        <v>Paweł</v>
      </c>
      <c r="T8" s="9">
        <f t="shared" si="4"/>
        <v>0</v>
      </c>
      <c r="U8" s="9">
        <f t="shared" si="5"/>
        <v>1973</v>
      </c>
      <c r="V8" s="9">
        <f t="shared" si="6"/>
        <v>86.628264208909329</v>
      </c>
      <c r="W8" s="9"/>
      <c r="X8" s="491">
        <f t="shared" si="7"/>
        <v>0.97430875576036868</v>
      </c>
      <c r="Y8" s="9">
        <f t="shared" si="8"/>
        <v>1</v>
      </c>
      <c r="Z8" s="9">
        <v>1</v>
      </c>
      <c r="AA8" s="9">
        <v>1</v>
      </c>
    </row>
    <row r="9" spans="1:27" ht="34.799999999999997">
      <c r="A9" s="482">
        <v>5</v>
      </c>
      <c r="B9" s="482">
        <v>5</v>
      </c>
      <c r="C9" s="482"/>
      <c r="D9" s="479" t="s">
        <v>23</v>
      </c>
      <c r="E9" s="479" t="s">
        <v>22</v>
      </c>
      <c r="F9" s="482">
        <v>60</v>
      </c>
      <c r="G9" s="482" t="s">
        <v>36</v>
      </c>
      <c r="H9" s="479" t="s">
        <v>997</v>
      </c>
      <c r="I9" s="482">
        <v>21</v>
      </c>
      <c r="J9" s="480">
        <v>21</v>
      </c>
      <c r="K9" s="483">
        <v>0.64166666666666672</v>
      </c>
      <c r="L9" s="481">
        <f t="shared" si="0"/>
        <v>0.3083333333333334</v>
      </c>
      <c r="M9" s="480"/>
      <c r="N9" s="479">
        <v>1964</v>
      </c>
      <c r="P9" s="18">
        <f>VLOOKUP(Q9,id!$A:$C,3,0)</f>
        <v>9</v>
      </c>
      <c r="Q9" s="18" t="str">
        <f t="shared" si="1"/>
        <v>LiszkaGrzegorz1964</v>
      </c>
      <c r="R9" s="9" t="str">
        <f t="shared" si="2"/>
        <v>Liszka</v>
      </c>
      <c r="S9" s="9" t="str">
        <f t="shared" si="3"/>
        <v>Grzegorz</v>
      </c>
      <c r="T9" s="9" t="str">
        <f t="shared" si="4"/>
        <v>Trezado BikeTires.pl</v>
      </c>
      <c r="U9" s="9">
        <f t="shared" si="5"/>
        <v>1964</v>
      </c>
      <c r="V9" s="9">
        <f t="shared" si="6"/>
        <v>84.677177177177114</v>
      </c>
      <c r="W9" s="9"/>
      <c r="X9" s="491">
        <f t="shared" si="7"/>
        <v>0.97747747747747715</v>
      </c>
      <c r="Y9" s="9">
        <f t="shared" si="8"/>
        <v>1</v>
      </c>
      <c r="Z9" s="9">
        <v>1</v>
      </c>
      <c r="AA9" s="9">
        <v>1</v>
      </c>
    </row>
    <row r="10" spans="1:27" ht="17.399999999999999">
      <c r="A10" s="482">
        <v>6</v>
      </c>
      <c r="B10" s="482">
        <v>6</v>
      </c>
      <c r="C10" s="482"/>
      <c r="D10" s="479" t="s">
        <v>380</v>
      </c>
      <c r="E10" s="479" t="s">
        <v>419</v>
      </c>
      <c r="F10" s="482">
        <v>15</v>
      </c>
      <c r="G10" s="482" t="s">
        <v>36</v>
      </c>
      <c r="H10" s="479" t="s">
        <v>174</v>
      </c>
      <c r="I10" s="482">
        <v>21</v>
      </c>
      <c r="J10" s="480">
        <v>21</v>
      </c>
      <c r="K10" s="483">
        <v>0.64444444444444449</v>
      </c>
      <c r="L10" s="481">
        <f t="shared" si="0"/>
        <v>0.31111111111111117</v>
      </c>
      <c r="M10" s="480"/>
      <c r="N10" s="479">
        <v>1972</v>
      </c>
      <c r="P10" s="18">
        <f>VLOOKUP(Q10,id!$A:$C,3,0)</f>
        <v>124</v>
      </c>
      <c r="Q10" s="18" t="str">
        <f t="shared" ref="Q10:Q54" si="9">R10&amp;S10&amp;U10</f>
        <v>BoberBartłomiej1972</v>
      </c>
      <c r="R10" s="9" t="str">
        <f t="shared" ref="R10:R54" si="10">E10</f>
        <v>Bober</v>
      </c>
      <c r="S10" s="9" t="str">
        <f t="shared" ref="S10:S54" si="11">D10</f>
        <v>Bartłomiej</v>
      </c>
      <c r="T10" s="9" t="str">
        <f t="shared" ref="T10:T54" si="12">H10</f>
        <v>Harpagan</v>
      </c>
      <c r="U10" s="9">
        <f t="shared" ref="U10:U54" si="13">N10</f>
        <v>1972</v>
      </c>
      <c r="V10" s="9">
        <f t="shared" ref="V10:V54" si="14">V9*IF(Z10&lt;1,Z10,IF(AA10&lt;1,AA10,IF(Y10&lt;1,Y10,IF(X10&lt;1,X10,1))))</f>
        <v>83.921130952380892</v>
      </c>
      <c r="W10" s="9"/>
      <c r="X10" s="491">
        <f t="shared" ref="X10:X54" si="15">L9/L10</f>
        <v>0.9910714285714286</v>
      </c>
      <c r="Y10" s="9">
        <f t="shared" ref="Y10:Y54" si="16">J10/J9</f>
        <v>1</v>
      </c>
      <c r="Z10" s="9">
        <v>1</v>
      </c>
      <c r="AA10" s="9">
        <v>1</v>
      </c>
    </row>
    <row r="11" spans="1:27" ht="17.399999999999999">
      <c r="A11" s="482">
        <v>7</v>
      </c>
      <c r="B11" s="482">
        <v>7</v>
      </c>
      <c r="C11" s="482"/>
      <c r="D11" s="479" t="s">
        <v>20</v>
      </c>
      <c r="E11" s="479" t="s">
        <v>326</v>
      </c>
      <c r="F11" s="482">
        <v>134</v>
      </c>
      <c r="G11" s="482" t="s">
        <v>36</v>
      </c>
      <c r="H11" s="479" t="s">
        <v>434</v>
      </c>
      <c r="I11" s="482">
        <v>21</v>
      </c>
      <c r="J11" s="480">
        <v>21</v>
      </c>
      <c r="K11" s="483">
        <v>0.64513888888888893</v>
      </c>
      <c r="L11" s="481">
        <f t="shared" si="0"/>
        <v>0.31180555555555561</v>
      </c>
      <c r="M11" s="480"/>
      <c r="N11" s="479">
        <v>1979</v>
      </c>
      <c r="P11" s="18">
        <f>VLOOKUP(Q11,id!$A:$C,3,0)</f>
        <v>91</v>
      </c>
      <c r="Q11" s="18" t="str">
        <f t="shared" si="9"/>
        <v>BrudłoPaweł1979</v>
      </c>
      <c r="R11" s="9" t="str">
        <f t="shared" si="10"/>
        <v>Brudło</v>
      </c>
      <c r="S11" s="9" t="str">
        <f t="shared" si="11"/>
        <v>Paweł</v>
      </c>
      <c r="T11" s="9" t="str">
        <f t="shared" si="12"/>
        <v>Ba-Bi</v>
      </c>
      <c r="U11" s="9">
        <f t="shared" si="13"/>
        <v>1979</v>
      </c>
      <c r="V11" s="9">
        <f t="shared" si="14"/>
        <v>83.734224201930161</v>
      </c>
      <c r="W11" s="9"/>
      <c r="X11" s="491">
        <f t="shared" si="15"/>
        <v>0.99777282850779514</v>
      </c>
      <c r="Y11" s="9">
        <f t="shared" si="16"/>
        <v>1</v>
      </c>
      <c r="Z11" s="9">
        <v>1</v>
      </c>
      <c r="AA11" s="9">
        <v>1</v>
      </c>
    </row>
    <row r="12" spans="1:27" ht="34.799999999999997">
      <c r="A12" s="482">
        <v>8</v>
      </c>
      <c r="B12" s="482">
        <v>8</v>
      </c>
      <c r="C12" s="482"/>
      <c r="D12" s="479" t="s">
        <v>98</v>
      </c>
      <c r="E12" s="479" t="s">
        <v>87</v>
      </c>
      <c r="F12" s="482">
        <v>32</v>
      </c>
      <c r="G12" s="482" t="s">
        <v>36</v>
      </c>
      <c r="H12" s="479" t="s">
        <v>299</v>
      </c>
      <c r="I12" s="482">
        <v>21</v>
      </c>
      <c r="J12" s="480">
        <v>21</v>
      </c>
      <c r="K12" s="481">
        <v>0.6587615740740741</v>
      </c>
      <c r="L12" s="481">
        <f t="shared" si="0"/>
        <v>0.32542824074074078</v>
      </c>
      <c r="M12" s="480"/>
      <c r="N12" s="479">
        <v>1984</v>
      </c>
      <c r="P12" s="18">
        <f>VLOOKUP(Q12,id!$A:$C,3,0)</f>
        <v>8</v>
      </c>
      <c r="Q12" s="18" t="str">
        <f t="shared" si="9"/>
        <v>WieczorekJarosław1984</v>
      </c>
      <c r="R12" s="9" t="str">
        <f t="shared" si="10"/>
        <v>Wieczorek</v>
      </c>
      <c r="S12" s="9" t="str">
        <f t="shared" si="11"/>
        <v>Jarosław</v>
      </c>
      <c r="T12" s="9" t="str">
        <f t="shared" si="12"/>
        <v>Europa Ubezpieczenia</v>
      </c>
      <c r="U12" s="9">
        <f t="shared" si="13"/>
        <v>1984</v>
      </c>
      <c r="V12" s="9">
        <f t="shared" si="14"/>
        <v>80.229042927766073</v>
      </c>
      <c r="W12" s="9"/>
      <c r="X12" s="491">
        <f t="shared" si="15"/>
        <v>0.95813920404026043</v>
      </c>
      <c r="Y12" s="9">
        <f t="shared" si="16"/>
        <v>1</v>
      </c>
      <c r="Z12" s="9">
        <v>1</v>
      </c>
      <c r="AA12" s="9">
        <v>1</v>
      </c>
    </row>
    <row r="13" spans="1:27" ht="17.399999999999999">
      <c r="A13" s="482">
        <v>9</v>
      </c>
      <c r="B13" s="482">
        <v>9</v>
      </c>
      <c r="C13" s="482"/>
      <c r="D13" s="479" t="s">
        <v>71</v>
      </c>
      <c r="E13" s="479" t="s">
        <v>88</v>
      </c>
      <c r="F13" s="482">
        <v>55</v>
      </c>
      <c r="G13" s="482" t="s">
        <v>36</v>
      </c>
      <c r="H13" s="479"/>
      <c r="I13" s="482">
        <v>21</v>
      </c>
      <c r="J13" s="480">
        <v>21</v>
      </c>
      <c r="K13" s="481">
        <v>0.6587615740740741</v>
      </c>
      <c r="L13" s="481">
        <f t="shared" si="0"/>
        <v>0.32542824074074078</v>
      </c>
      <c r="M13" s="480"/>
      <c r="N13" s="479">
        <v>1986</v>
      </c>
      <c r="P13" s="18">
        <f>VLOOKUP(Q13,id!$A:$C,3,0)</f>
        <v>4</v>
      </c>
      <c r="Q13" s="18" t="str">
        <f t="shared" si="9"/>
        <v>MirowskiŁukasz1986</v>
      </c>
      <c r="R13" s="9" t="str">
        <f t="shared" si="10"/>
        <v>Mirowski</v>
      </c>
      <c r="S13" s="9" t="str">
        <f t="shared" si="11"/>
        <v>Łukasz</v>
      </c>
      <c r="T13" s="9">
        <f t="shared" si="12"/>
        <v>0</v>
      </c>
      <c r="U13" s="9">
        <f t="shared" si="13"/>
        <v>1986</v>
      </c>
      <c r="V13" s="9">
        <f t="shared" si="14"/>
        <v>80.229042927766073</v>
      </c>
      <c r="W13" s="9"/>
      <c r="X13" s="491">
        <f t="shared" si="15"/>
        <v>1</v>
      </c>
      <c r="Y13" s="9">
        <f t="shared" si="16"/>
        <v>1</v>
      </c>
      <c r="Z13" s="9">
        <v>1</v>
      </c>
      <c r="AA13" s="9">
        <v>1</v>
      </c>
    </row>
    <row r="14" spans="1:27" ht="17.399999999999999">
      <c r="A14" s="482">
        <v>10</v>
      </c>
      <c r="B14" s="482">
        <v>10</v>
      </c>
      <c r="C14" s="482"/>
      <c r="D14" s="479" t="s">
        <v>182</v>
      </c>
      <c r="E14" s="479" t="s">
        <v>183</v>
      </c>
      <c r="F14" s="482">
        <v>124</v>
      </c>
      <c r="G14" s="482" t="s">
        <v>36</v>
      </c>
      <c r="H14" s="479"/>
      <c r="I14" s="482">
        <v>21</v>
      </c>
      <c r="J14" s="480">
        <v>21</v>
      </c>
      <c r="K14" s="481">
        <v>0.65900462962962958</v>
      </c>
      <c r="L14" s="481">
        <f t="shared" si="0"/>
        <v>0.32567129629629626</v>
      </c>
      <c r="M14" s="480"/>
      <c r="N14" s="479">
        <v>1970</v>
      </c>
      <c r="P14" s="18">
        <f>VLOOKUP(Q14,id!$A:$C,3,0)</f>
        <v>64</v>
      </c>
      <c r="Q14" s="18" t="str">
        <f t="shared" si="9"/>
        <v>HołdakowskiWojciech1970</v>
      </c>
      <c r="R14" s="9" t="str">
        <f t="shared" si="10"/>
        <v>Hołdakowski</v>
      </c>
      <c r="S14" s="9" t="str">
        <f t="shared" si="11"/>
        <v>Wojciech</v>
      </c>
      <c r="T14" s="9">
        <f t="shared" si="12"/>
        <v>0</v>
      </c>
      <c r="U14" s="9">
        <f t="shared" si="13"/>
        <v>1970</v>
      </c>
      <c r="V14" s="9">
        <f t="shared" si="14"/>
        <v>80.169166252043468</v>
      </c>
      <c r="W14" s="9"/>
      <c r="X14" s="491">
        <f t="shared" si="15"/>
        <v>0.99925367829980827</v>
      </c>
      <c r="Y14" s="9">
        <f t="shared" si="16"/>
        <v>1</v>
      </c>
      <c r="Z14" s="9">
        <v>1</v>
      </c>
      <c r="AA14" s="9">
        <v>1</v>
      </c>
    </row>
    <row r="15" spans="1:27" ht="17.399999999999999">
      <c r="A15" s="482">
        <v>11</v>
      </c>
      <c r="B15" s="482">
        <v>11</v>
      </c>
      <c r="C15" s="482"/>
      <c r="D15" s="479" t="s">
        <v>26</v>
      </c>
      <c r="E15" s="479" t="s">
        <v>62</v>
      </c>
      <c r="F15" s="482">
        <v>43</v>
      </c>
      <c r="G15" s="482" t="s">
        <v>36</v>
      </c>
      <c r="H15" s="479"/>
      <c r="I15" s="482">
        <v>21</v>
      </c>
      <c r="J15" s="480">
        <v>21</v>
      </c>
      <c r="K15" s="483">
        <v>0.65902777777777777</v>
      </c>
      <c r="L15" s="481">
        <f t="shared" si="0"/>
        <v>0.32569444444444445</v>
      </c>
      <c r="M15" s="480"/>
      <c r="N15" s="479">
        <v>1969</v>
      </c>
      <c r="P15" s="18">
        <f>VLOOKUP(Q15,id!$A:$C,3,0)</f>
        <v>7</v>
      </c>
      <c r="Q15" s="18" t="str">
        <f t="shared" si="9"/>
        <v>SzawdzinKrzysztof1969</v>
      </c>
      <c r="R15" s="9" t="str">
        <f t="shared" si="10"/>
        <v>Szawdzin</v>
      </c>
      <c r="S15" s="9" t="str">
        <f t="shared" si="11"/>
        <v>Krzysztof</v>
      </c>
      <c r="T15" s="9">
        <f t="shared" si="12"/>
        <v>0</v>
      </c>
      <c r="U15" s="9">
        <f t="shared" si="13"/>
        <v>1969</v>
      </c>
      <c r="V15" s="9">
        <f t="shared" si="14"/>
        <v>80.163468372423552</v>
      </c>
      <c r="W15" s="9"/>
      <c r="X15" s="491">
        <f t="shared" si="15"/>
        <v>0.99992892679459833</v>
      </c>
      <c r="Y15" s="9">
        <f t="shared" si="16"/>
        <v>1</v>
      </c>
      <c r="Z15" s="9">
        <v>1</v>
      </c>
      <c r="AA15" s="9">
        <v>1</v>
      </c>
    </row>
    <row r="16" spans="1:27" ht="17.399999999999999">
      <c r="A16" s="482">
        <v>12</v>
      </c>
      <c r="B16" s="482">
        <v>12</v>
      </c>
      <c r="C16" s="482"/>
      <c r="D16" s="479" t="s">
        <v>55</v>
      </c>
      <c r="E16" s="479" t="s">
        <v>315</v>
      </c>
      <c r="F16" s="482">
        <v>54</v>
      </c>
      <c r="G16" s="482" t="s">
        <v>36</v>
      </c>
      <c r="H16" s="479"/>
      <c r="I16" s="482">
        <v>21</v>
      </c>
      <c r="J16" s="480">
        <v>21</v>
      </c>
      <c r="K16" s="483">
        <v>0.67708333333333326</v>
      </c>
      <c r="L16" s="481">
        <f t="shared" si="0"/>
        <v>0.34374999999999994</v>
      </c>
      <c r="M16" s="480"/>
      <c r="N16" s="479">
        <v>1982</v>
      </c>
      <c r="P16" s="18">
        <f>VLOOKUP(Q16,id!$A:$C,3,0)</f>
        <v>95</v>
      </c>
      <c r="Q16" s="18" t="str">
        <f t="shared" si="9"/>
        <v>ZadwornyTomasz1982</v>
      </c>
      <c r="R16" s="9" t="str">
        <f t="shared" si="10"/>
        <v>Zadworny</v>
      </c>
      <c r="S16" s="9" t="str">
        <f t="shared" si="11"/>
        <v>Tomasz</v>
      </c>
      <c r="T16" s="9">
        <f t="shared" si="12"/>
        <v>0</v>
      </c>
      <c r="U16" s="9">
        <f t="shared" si="13"/>
        <v>1982</v>
      </c>
      <c r="V16" s="9">
        <f t="shared" si="14"/>
        <v>75.952861952861923</v>
      </c>
      <c r="W16" s="9"/>
      <c r="X16" s="491">
        <f t="shared" si="15"/>
        <v>0.94747474747474769</v>
      </c>
      <c r="Y16" s="9">
        <f t="shared" si="16"/>
        <v>1</v>
      </c>
      <c r="Z16" s="9">
        <v>1</v>
      </c>
      <c r="AA16" s="9">
        <v>1</v>
      </c>
    </row>
    <row r="17" spans="1:27" ht="34.799999999999997">
      <c r="A17" s="482">
        <v>13</v>
      </c>
      <c r="B17" s="482">
        <v>13</v>
      </c>
      <c r="C17" s="482"/>
      <c r="D17" s="479" t="s">
        <v>20</v>
      </c>
      <c r="E17" s="479" t="s">
        <v>417</v>
      </c>
      <c r="F17" s="482">
        <v>122</v>
      </c>
      <c r="G17" s="482" t="s">
        <v>36</v>
      </c>
      <c r="H17" s="479" t="s">
        <v>415</v>
      </c>
      <c r="I17" s="482">
        <v>21</v>
      </c>
      <c r="J17" s="480">
        <v>21</v>
      </c>
      <c r="K17" s="483">
        <v>0.67708333333333326</v>
      </c>
      <c r="L17" s="481">
        <f t="shared" si="0"/>
        <v>0.34374999999999994</v>
      </c>
      <c r="M17" s="480"/>
      <c r="N17" s="479">
        <v>1990</v>
      </c>
      <c r="P17" s="18">
        <f>VLOOKUP(Q17,id!$A:$C,3,0)</f>
        <v>125</v>
      </c>
      <c r="Q17" s="18" t="str">
        <f t="shared" si="9"/>
        <v>SłomkaPaweł1990</v>
      </c>
      <c r="R17" s="9" t="str">
        <f t="shared" si="10"/>
        <v>Słomka</v>
      </c>
      <c r="S17" s="9" t="str">
        <f t="shared" si="11"/>
        <v>Paweł</v>
      </c>
      <c r="T17" s="9" t="str">
        <f t="shared" si="12"/>
        <v>KTR Bikeorient</v>
      </c>
      <c r="U17" s="9">
        <f t="shared" si="13"/>
        <v>1990</v>
      </c>
      <c r="V17" s="9">
        <f t="shared" si="14"/>
        <v>75.952861952861923</v>
      </c>
      <c r="W17" s="9"/>
      <c r="X17" s="491">
        <f t="shared" si="15"/>
        <v>1</v>
      </c>
      <c r="Y17" s="9">
        <f t="shared" si="16"/>
        <v>1</v>
      </c>
      <c r="Z17" s="9">
        <v>1</v>
      </c>
      <c r="AA17" s="9">
        <v>1</v>
      </c>
    </row>
    <row r="18" spans="1:27" ht="52.2">
      <c r="A18" s="482">
        <v>14</v>
      </c>
      <c r="B18" s="482">
        <v>14</v>
      </c>
      <c r="C18" s="482"/>
      <c r="D18" s="479" t="s">
        <v>55</v>
      </c>
      <c r="E18" s="479" t="s">
        <v>54</v>
      </c>
      <c r="F18" s="482">
        <v>25</v>
      </c>
      <c r="G18" s="482" t="s">
        <v>36</v>
      </c>
      <c r="H18" s="479" t="s">
        <v>447</v>
      </c>
      <c r="I18" s="482">
        <v>21</v>
      </c>
      <c r="J18" s="480">
        <v>21</v>
      </c>
      <c r="K18" s="481">
        <v>0.68033564814814806</v>
      </c>
      <c r="L18" s="481">
        <f t="shared" si="0"/>
        <v>0.34700231481481475</v>
      </c>
      <c r="M18" s="480"/>
      <c r="N18" s="479">
        <v>1960</v>
      </c>
      <c r="P18" s="18">
        <f>VLOOKUP(Q18,id!$A:$C,3,0)</f>
        <v>14</v>
      </c>
      <c r="Q18" s="18" t="str">
        <f t="shared" si="9"/>
        <v>KoniecznyTomasz1960</v>
      </c>
      <c r="R18" s="9" t="str">
        <f t="shared" si="10"/>
        <v>Konieczny</v>
      </c>
      <c r="S18" s="9" t="str">
        <f t="shared" si="11"/>
        <v>Tomasz</v>
      </c>
      <c r="T18" s="9" t="str">
        <f t="shared" si="12"/>
        <v>Grupa Rowerowa Lipka</v>
      </c>
      <c r="U18" s="9">
        <f t="shared" si="13"/>
        <v>1960</v>
      </c>
      <c r="V18" s="9">
        <f t="shared" si="14"/>
        <v>75.240985957773233</v>
      </c>
      <c r="W18" s="9"/>
      <c r="X18" s="491">
        <f t="shared" si="15"/>
        <v>0.99062739735165606</v>
      </c>
      <c r="Y18" s="9">
        <f t="shared" si="16"/>
        <v>1</v>
      </c>
      <c r="Z18" s="9">
        <v>1</v>
      </c>
      <c r="AA18" s="9">
        <v>1</v>
      </c>
    </row>
    <row r="19" spans="1:27" ht="17.399999999999999">
      <c r="A19" s="482">
        <v>15</v>
      </c>
      <c r="B19" s="482">
        <v>15</v>
      </c>
      <c r="C19" s="482"/>
      <c r="D19" s="479" t="s">
        <v>55</v>
      </c>
      <c r="E19" s="479" t="s">
        <v>1574</v>
      </c>
      <c r="F19" s="482">
        <v>123</v>
      </c>
      <c r="G19" s="482" t="s">
        <v>36</v>
      </c>
      <c r="H19" s="479" t="s">
        <v>1577</v>
      </c>
      <c r="I19" s="482">
        <v>21</v>
      </c>
      <c r="J19" s="480">
        <v>21</v>
      </c>
      <c r="K19" s="481">
        <v>0.69445601851851846</v>
      </c>
      <c r="L19" s="481">
        <f t="shared" si="0"/>
        <v>0.36112268518518514</v>
      </c>
      <c r="M19" s="480"/>
      <c r="N19" s="479">
        <v>1972</v>
      </c>
      <c r="P19" s="18">
        <f>VLOOKUP(Q19,id!$A:$C,3,0)</f>
        <v>513</v>
      </c>
      <c r="Q19" s="18" t="str">
        <f t="shared" si="9"/>
        <v>BergierTomasz1972</v>
      </c>
      <c r="R19" s="9" t="str">
        <f t="shared" si="10"/>
        <v>Bergier</v>
      </c>
      <c r="S19" s="9" t="str">
        <f t="shared" si="11"/>
        <v>Tomasz</v>
      </c>
      <c r="T19" s="9" t="str">
        <f t="shared" si="12"/>
        <v>Zgórmysyny</v>
      </c>
      <c r="U19" s="9">
        <f t="shared" si="13"/>
        <v>1972</v>
      </c>
      <c r="V19" s="9">
        <f t="shared" si="14"/>
        <v>72.298964776769949</v>
      </c>
      <c r="W19" s="9"/>
      <c r="X19" s="491">
        <f t="shared" si="15"/>
        <v>0.96089868914457865</v>
      </c>
      <c r="Y19" s="9">
        <f t="shared" si="16"/>
        <v>1</v>
      </c>
      <c r="Z19" s="9">
        <v>1</v>
      </c>
      <c r="AA19" s="9">
        <v>1</v>
      </c>
    </row>
    <row r="20" spans="1:27" ht="52.2">
      <c r="A20" s="482">
        <v>16</v>
      </c>
      <c r="B20" s="482">
        <v>16</v>
      </c>
      <c r="C20" s="482"/>
      <c r="D20" s="479" t="s">
        <v>284</v>
      </c>
      <c r="E20" s="479" t="s">
        <v>324</v>
      </c>
      <c r="F20" s="482">
        <v>114</v>
      </c>
      <c r="G20" s="482" t="s">
        <v>36</v>
      </c>
      <c r="H20" s="479" t="s">
        <v>323</v>
      </c>
      <c r="I20" s="482">
        <v>21</v>
      </c>
      <c r="J20" s="480">
        <v>21</v>
      </c>
      <c r="K20" s="483">
        <v>0.70624999999999993</v>
      </c>
      <c r="L20" s="481">
        <f t="shared" si="0"/>
        <v>0.37291666666666662</v>
      </c>
      <c r="M20" s="480"/>
      <c r="N20" s="479">
        <v>1963</v>
      </c>
      <c r="P20" s="18">
        <f>VLOOKUP(Q20,id!$A:$C,3,0)</f>
        <v>92</v>
      </c>
      <c r="Q20" s="18" t="str">
        <f t="shared" si="9"/>
        <v>KrólikowskiRoman1963</v>
      </c>
      <c r="R20" s="9" t="str">
        <f t="shared" si="10"/>
        <v>Królikowski</v>
      </c>
      <c r="S20" s="9" t="str">
        <f t="shared" si="11"/>
        <v>Roman</v>
      </c>
      <c r="T20" s="9" t="str">
        <f t="shared" si="12"/>
        <v>totalnie niezorientowani</v>
      </c>
      <c r="U20" s="9">
        <f t="shared" si="13"/>
        <v>1963</v>
      </c>
      <c r="V20" s="9">
        <f t="shared" si="14"/>
        <v>70.012414649286143</v>
      </c>
      <c r="W20" s="9"/>
      <c r="X20" s="491">
        <f t="shared" si="15"/>
        <v>0.96837368094351339</v>
      </c>
      <c r="Y20" s="9">
        <f t="shared" si="16"/>
        <v>1</v>
      </c>
      <c r="Z20" s="9">
        <v>1</v>
      </c>
      <c r="AA20" s="9">
        <v>1</v>
      </c>
    </row>
    <row r="21" spans="1:27" ht="17.399999999999999">
      <c r="A21" s="482">
        <v>17</v>
      </c>
      <c r="B21" s="482">
        <v>17</v>
      </c>
      <c r="C21" s="482"/>
      <c r="D21" s="479" t="s">
        <v>78</v>
      </c>
      <c r="E21" s="479" t="s">
        <v>1719</v>
      </c>
      <c r="F21" s="482">
        <v>29</v>
      </c>
      <c r="G21" s="482" t="s">
        <v>36</v>
      </c>
      <c r="H21" s="479" t="s">
        <v>818</v>
      </c>
      <c r="I21" s="482">
        <v>21</v>
      </c>
      <c r="J21" s="480">
        <v>21</v>
      </c>
      <c r="K21" s="481">
        <v>0.70822916666666658</v>
      </c>
      <c r="L21" s="481">
        <f t="shared" si="0"/>
        <v>0.37489583333333326</v>
      </c>
      <c r="M21" s="480"/>
      <c r="N21" s="479">
        <v>1970</v>
      </c>
      <c r="P21" s="18">
        <f>VLOOKUP(Q21,id!$A:$C,3,0)</f>
        <v>545</v>
      </c>
      <c r="Q21" s="18" t="str">
        <f t="shared" si="9"/>
        <v>PońcMaciej1970</v>
      </c>
      <c r="R21" s="9" t="str">
        <f t="shared" si="10"/>
        <v>Pońc</v>
      </c>
      <c r="S21" s="9" t="str">
        <f t="shared" si="11"/>
        <v>Maciej</v>
      </c>
      <c r="T21" s="9" t="str">
        <f t="shared" si="12"/>
        <v>Team 360</v>
      </c>
      <c r="U21" s="9">
        <f t="shared" si="13"/>
        <v>1970</v>
      </c>
      <c r="V21" s="9">
        <f t="shared" si="14"/>
        <v>69.642802012904809</v>
      </c>
      <c r="W21" s="9"/>
      <c r="X21" s="491">
        <f t="shared" si="15"/>
        <v>0.99472075576549046</v>
      </c>
      <c r="Y21" s="9">
        <f t="shared" si="16"/>
        <v>1</v>
      </c>
      <c r="Z21" s="9">
        <v>1</v>
      </c>
      <c r="AA21" s="9">
        <v>1</v>
      </c>
    </row>
    <row r="22" spans="1:27" ht="17.399999999999999">
      <c r="A22" s="482">
        <v>18</v>
      </c>
      <c r="B22" s="482">
        <v>18</v>
      </c>
      <c r="C22" s="482"/>
      <c r="D22" s="479" t="s">
        <v>1291</v>
      </c>
      <c r="E22" s="479" t="s">
        <v>1718</v>
      </c>
      <c r="F22" s="482">
        <v>30</v>
      </c>
      <c r="G22" s="482" t="s">
        <v>36</v>
      </c>
      <c r="H22" s="479" t="s">
        <v>408</v>
      </c>
      <c r="I22" s="482">
        <v>21</v>
      </c>
      <c r="J22" s="480">
        <v>21</v>
      </c>
      <c r="K22" s="481">
        <v>0.70822916666666658</v>
      </c>
      <c r="L22" s="481">
        <f t="shared" si="0"/>
        <v>0.37489583333333326</v>
      </c>
      <c r="M22" s="480"/>
      <c r="N22" s="479">
        <v>1972</v>
      </c>
      <c r="P22" s="18">
        <f>VLOOKUP(Q22,id!$A:$C,3,0)</f>
        <v>546</v>
      </c>
      <c r="Q22" s="18" t="str">
        <f t="shared" si="9"/>
        <v>GibiecSebastian1972</v>
      </c>
      <c r="R22" s="9" t="str">
        <f t="shared" si="10"/>
        <v>Gibiec</v>
      </c>
      <c r="S22" s="9" t="str">
        <f t="shared" si="11"/>
        <v>Sebastian</v>
      </c>
      <c r="T22" s="9" t="str">
        <f t="shared" si="12"/>
        <v>Team360</v>
      </c>
      <c r="U22" s="9">
        <f t="shared" si="13"/>
        <v>1972</v>
      </c>
      <c r="V22" s="9">
        <f t="shared" si="14"/>
        <v>69.642802012904809</v>
      </c>
      <c r="W22" s="9"/>
      <c r="X22" s="491">
        <f t="shared" si="15"/>
        <v>1</v>
      </c>
      <c r="Y22" s="9">
        <f t="shared" si="16"/>
        <v>1</v>
      </c>
      <c r="Z22" s="9">
        <v>1</v>
      </c>
      <c r="AA22" s="9">
        <v>1</v>
      </c>
    </row>
    <row r="23" spans="1:27" ht="17.399999999999999">
      <c r="A23" s="482">
        <v>19</v>
      </c>
      <c r="B23" s="482">
        <v>19</v>
      </c>
      <c r="C23" s="482"/>
      <c r="D23" s="479" t="s">
        <v>293</v>
      </c>
      <c r="E23" s="479" t="s">
        <v>1321</v>
      </c>
      <c r="F23" s="482">
        <v>68</v>
      </c>
      <c r="G23" s="482" t="s">
        <v>36</v>
      </c>
      <c r="H23" s="479" t="s">
        <v>1320</v>
      </c>
      <c r="I23" s="482">
        <v>21</v>
      </c>
      <c r="J23" s="480">
        <v>21</v>
      </c>
      <c r="K23" s="481">
        <v>0.73055555555555551</v>
      </c>
      <c r="L23" s="481">
        <f t="shared" si="0"/>
        <v>0.3972222222222222</v>
      </c>
      <c r="M23" s="480"/>
      <c r="N23" s="479">
        <v>1971</v>
      </c>
      <c r="P23" s="18">
        <f>VLOOKUP(Q23,id!$A:$C,3,0)</f>
        <v>447</v>
      </c>
      <c r="Q23" s="18" t="str">
        <f t="shared" si="9"/>
        <v>DefecińskiRadosław1971</v>
      </c>
      <c r="R23" s="9" t="str">
        <f t="shared" si="10"/>
        <v>Defeciński</v>
      </c>
      <c r="S23" s="9" t="str">
        <f t="shared" si="11"/>
        <v>Radosław</v>
      </c>
      <c r="T23" s="9" t="str">
        <f t="shared" si="12"/>
        <v>Lunatycy</v>
      </c>
      <c r="U23" s="9">
        <f t="shared" si="13"/>
        <v>1971</v>
      </c>
      <c r="V23" s="9">
        <f t="shared" si="14"/>
        <v>65.728438228438208</v>
      </c>
      <c r="W23" s="9"/>
      <c r="X23" s="491">
        <f t="shared" si="15"/>
        <v>0.94379370629370618</v>
      </c>
      <c r="Y23" s="9">
        <f t="shared" si="16"/>
        <v>1</v>
      </c>
      <c r="Z23" s="9">
        <v>1</v>
      </c>
      <c r="AA23" s="9">
        <v>1</v>
      </c>
    </row>
    <row r="24" spans="1:27" ht="17.399999999999999">
      <c r="A24" s="482">
        <v>20</v>
      </c>
      <c r="B24" s="482">
        <v>20</v>
      </c>
      <c r="C24" s="482"/>
      <c r="D24" s="479" t="s">
        <v>19</v>
      </c>
      <c r="E24" s="479" t="s">
        <v>1717</v>
      </c>
      <c r="F24" s="482">
        <v>105</v>
      </c>
      <c r="G24" s="482" t="s">
        <v>36</v>
      </c>
      <c r="H24" s="479" t="s">
        <v>1320</v>
      </c>
      <c r="I24" s="482">
        <v>21</v>
      </c>
      <c r="J24" s="480">
        <v>21</v>
      </c>
      <c r="K24" s="483">
        <v>0.73055555555555551</v>
      </c>
      <c r="L24" s="481">
        <f t="shared" si="0"/>
        <v>0.3972222222222222</v>
      </c>
      <c r="M24" s="480"/>
      <c r="N24" s="479">
        <v>1977</v>
      </c>
      <c r="P24" s="18">
        <f>VLOOKUP(Q24,id!$A:$C,3,0)</f>
        <v>547</v>
      </c>
      <c r="Q24" s="18" t="str">
        <f t="shared" si="9"/>
        <v>JaśkiewiczPiotr1977</v>
      </c>
      <c r="R24" s="9" t="str">
        <f t="shared" si="10"/>
        <v>Jaśkiewicz</v>
      </c>
      <c r="S24" s="9" t="str">
        <f t="shared" si="11"/>
        <v>Piotr</v>
      </c>
      <c r="T24" s="9" t="str">
        <f t="shared" si="12"/>
        <v>Lunatycy</v>
      </c>
      <c r="U24" s="9">
        <f t="shared" si="13"/>
        <v>1977</v>
      </c>
      <c r="V24" s="9">
        <f t="shared" si="14"/>
        <v>65.728438228438208</v>
      </c>
      <c r="W24" s="9"/>
      <c r="X24" s="491">
        <f t="shared" si="15"/>
        <v>1</v>
      </c>
      <c r="Y24" s="9">
        <f t="shared" si="16"/>
        <v>1</v>
      </c>
      <c r="Z24" s="9">
        <v>1</v>
      </c>
      <c r="AA24" s="9">
        <v>1</v>
      </c>
    </row>
    <row r="25" spans="1:27" ht="34.799999999999997">
      <c r="A25" s="482">
        <v>22</v>
      </c>
      <c r="B25" s="482">
        <v>21</v>
      </c>
      <c r="C25" s="482"/>
      <c r="D25" s="479" t="s">
        <v>21</v>
      </c>
      <c r="E25" s="479" t="s">
        <v>1251</v>
      </c>
      <c r="F25" s="482">
        <v>58</v>
      </c>
      <c r="G25" s="482" t="s">
        <v>36</v>
      </c>
      <c r="H25" s="479" t="s">
        <v>1715</v>
      </c>
      <c r="I25" s="482">
        <v>21</v>
      </c>
      <c r="J25" s="480">
        <v>21</v>
      </c>
      <c r="K25" s="481">
        <v>0.7314814814814814</v>
      </c>
      <c r="L25" s="481">
        <f t="shared" si="0"/>
        <v>0.39814814814814808</v>
      </c>
      <c r="M25" s="480"/>
      <c r="N25" s="479">
        <v>1979</v>
      </c>
      <c r="P25" s="18">
        <f>VLOOKUP(Q25,id!$A:$C,3,0)</f>
        <v>382</v>
      </c>
      <c r="Q25" s="18" t="str">
        <f t="shared" si="9"/>
        <v>MiśkiewiczMarcin1979</v>
      </c>
      <c r="R25" s="9" t="str">
        <f t="shared" si="10"/>
        <v>Miśkiewicz</v>
      </c>
      <c r="S25" s="9" t="str">
        <f t="shared" si="11"/>
        <v>Marcin</v>
      </c>
      <c r="T25" s="9" t="str">
        <f t="shared" si="12"/>
        <v>KB Galeria Warszawa AT</v>
      </c>
      <c r="U25" s="9">
        <f t="shared" si="13"/>
        <v>1979</v>
      </c>
      <c r="V25" s="9">
        <f t="shared" si="14"/>
        <v>65.57558139534882</v>
      </c>
      <c r="W25" s="9"/>
      <c r="X25" s="491">
        <f t="shared" si="15"/>
        <v>0.99767441860465123</v>
      </c>
      <c r="Y25" s="9">
        <f t="shared" si="16"/>
        <v>1</v>
      </c>
      <c r="Z25" s="9">
        <v>1</v>
      </c>
      <c r="AA25" s="9">
        <v>1</v>
      </c>
    </row>
    <row r="26" spans="1:27" ht="17.399999999999999">
      <c r="A26" s="482">
        <v>23</v>
      </c>
      <c r="B26" s="482">
        <v>22</v>
      </c>
      <c r="C26" s="482"/>
      <c r="D26" s="479" t="s">
        <v>71</v>
      </c>
      <c r="E26" s="479" t="s">
        <v>70</v>
      </c>
      <c r="F26" s="482">
        <v>126</v>
      </c>
      <c r="G26" s="482" t="s">
        <v>36</v>
      </c>
      <c r="H26" s="479" t="s">
        <v>159</v>
      </c>
      <c r="I26" s="482">
        <v>21</v>
      </c>
      <c r="J26" s="480">
        <v>21</v>
      </c>
      <c r="K26" s="481">
        <v>0.73466435185185175</v>
      </c>
      <c r="L26" s="481">
        <f t="shared" si="0"/>
        <v>0.40133101851851843</v>
      </c>
      <c r="M26" s="480"/>
      <c r="N26" s="479">
        <v>1981</v>
      </c>
      <c r="P26" s="18">
        <f>VLOOKUP(Q26,id!$A:$C,3,0)</f>
        <v>44</v>
      </c>
      <c r="Q26" s="18" t="str">
        <f t="shared" si="9"/>
        <v>WronaŁukasz1981</v>
      </c>
      <c r="R26" s="9" t="str">
        <f t="shared" si="10"/>
        <v>Wrona</v>
      </c>
      <c r="S26" s="9" t="str">
        <f t="shared" si="11"/>
        <v>Łukasz</v>
      </c>
      <c r="T26" s="9" t="str">
        <f t="shared" si="12"/>
        <v>Towanda</v>
      </c>
      <c r="U26" s="9">
        <f t="shared" si="13"/>
        <v>1981</v>
      </c>
      <c r="V26" s="9">
        <f t="shared" si="14"/>
        <v>65.055515501081459</v>
      </c>
      <c r="W26" s="9"/>
      <c r="X26" s="491">
        <f t="shared" si="15"/>
        <v>0.99206921413121851</v>
      </c>
      <c r="Y26" s="9">
        <f t="shared" si="16"/>
        <v>1</v>
      </c>
      <c r="Z26" s="9">
        <v>1</v>
      </c>
      <c r="AA26" s="9">
        <v>1</v>
      </c>
    </row>
    <row r="27" spans="1:27" ht="17.399999999999999">
      <c r="A27" s="482">
        <v>25</v>
      </c>
      <c r="B27" s="482">
        <v>23</v>
      </c>
      <c r="C27" s="482"/>
      <c r="D27" s="479" t="s">
        <v>276</v>
      </c>
      <c r="E27" s="479" t="s">
        <v>277</v>
      </c>
      <c r="F27" s="482">
        <v>120</v>
      </c>
      <c r="G27" s="482" t="s">
        <v>36</v>
      </c>
      <c r="H27" s="479" t="s">
        <v>1582</v>
      </c>
      <c r="I27" s="482">
        <v>21</v>
      </c>
      <c r="J27" s="480">
        <v>21</v>
      </c>
      <c r="K27" s="481">
        <v>0.74862268518518504</v>
      </c>
      <c r="L27" s="481">
        <f t="shared" si="0"/>
        <v>0.41528935185185173</v>
      </c>
      <c r="M27" s="484"/>
      <c r="N27" s="479">
        <v>1978</v>
      </c>
      <c r="P27" s="18">
        <f>VLOOKUP(Q27,id!$A:$C,3,0)</f>
        <v>108</v>
      </c>
      <c r="Q27" s="18" t="str">
        <f t="shared" si="9"/>
        <v>KorzecStaszek1978</v>
      </c>
      <c r="R27" s="9" t="str">
        <f t="shared" si="10"/>
        <v>Korzec</v>
      </c>
      <c r="S27" s="9" t="str">
        <f t="shared" si="11"/>
        <v>Staszek</v>
      </c>
      <c r="T27" s="9" t="str">
        <f t="shared" si="12"/>
        <v>bikeholicy</v>
      </c>
      <c r="U27" s="9">
        <f t="shared" si="13"/>
        <v>1978</v>
      </c>
      <c r="V27" s="9">
        <f t="shared" si="14"/>
        <v>62.868927844820369</v>
      </c>
      <c r="W27" s="9"/>
      <c r="X27" s="491">
        <f t="shared" si="15"/>
        <v>0.96638889663052874</v>
      </c>
      <c r="Y27" s="9">
        <f t="shared" si="16"/>
        <v>1</v>
      </c>
      <c r="Z27" s="9">
        <v>1</v>
      </c>
      <c r="AA27" s="9">
        <v>1</v>
      </c>
    </row>
    <row r="28" spans="1:27" ht="17.399999999999999">
      <c r="A28" s="482">
        <v>26</v>
      </c>
      <c r="B28" s="482">
        <v>24</v>
      </c>
      <c r="C28" s="482"/>
      <c r="D28" s="479" t="s">
        <v>23</v>
      </c>
      <c r="E28" s="479" t="s">
        <v>275</v>
      </c>
      <c r="F28" s="482">
        <v>121</v>
      </c>
      <c r="G28" s="482" t="s">
        <v>36</v>
      </c>
      <c r="H28" s="479" t="s">
        <v>1582</v>
      </c>
      <c r="I28" s="482">
        <v>21</v>
      </c>
      <c r="J28" s="480">
        <v>21</v>
      </c>
      <c r="K28" s="481">
        <v>0.74862268518518504</v>
      </c>
      <c r="L28" s="481">
        <f t="shared" si="0"/>
        <v>0.41528935185185173</v>
      </c>
      <c r="M28" s="484"/>
      <c r="N28" s="479">
        <v>1976</v>
      </c>
      <c r="P28" s="18">
        <f>VLOOKUP(Q28,id!$A:$C,3,0)</f>
        <v>109</v>
      </c>
      <c r="Q28" s="18" t="str">
        <f t="shared" si="9"/>
        <v>MalickiGrzegorz1976</v>
      </c>
      <c r="R28" s="9" t="str">
        <f t="shared" si="10"/>
        <v>Malicki</v>
      </c>
      <c r="S28" s="9" t="str">
        <f t="shared" si="11"/>
        <v>Grzegorz</v>
      </c>
      <c r="T28" s="9" t="str">
        <f t="shared" si="12"/>
        <v>bikeholicy</v>
      </c>
      <c r="U28" s="9">
        <f t="shared" si="13"/>
        <v>1976</v>
      </c>
      <c r="V28" s="9">
        <f t="shared" si="14"/>
        <v>62.868927844820369</v>
      </c>
      <c r="W28" s="9"/>
      <c r="X28" s="491">
        <f t="shared" si="15"/>
        <v>1</v>
      </c>
      <c r="Y28" s="9">
        <f t="shared" si="16"/>
        <v>1</v>
      </c>
      <c r="Z28" s="9">
        <v>1</v>
      </c>
      <c r="AA28" s="9">
        <v>1</v>
      </c>
    </row>
    <row r="29" spans="1:27" ht="17.399999999999999">
      <c r="A29" s="482">
        <v>39</v>
      </c>
      <c r="B29" s="482">
        <v>35</v>
      </c>
      <c r="C29" s="482"/>
      <c r="D29" s="479" t="s">
        <v>284</v>
      </c>
      <c r="E29" s="479" t="s">
        <v>1714</v>
      </c>
      <c r="F29" s="482">
        <v>132</v>
      </c>
      <c r="G29" s="482" t="s">
        <v>36</v>
      </c>
      <c r="H29" s="479" t="s">
        <v>1713</v>
      </c>
      <c r="I29" s="482">
        <v>21</v>
      </c>
      <c r="J29" s="480">
        <v>21</v>
      </c>
      <c r="K29" s="483">
        <v>0.76875000000000004</v>
      </c>
      <c r="L29" s="481">
        <f t="shared" si="0"/>
        <v>0.43541666666666673</v>
      </c>
      <c r="M29" s="480"/>
      <c r="N29" s="479">
        <v>1955</v>
      </c>
      <c r="P29" s="18">
        <f>VLOOKUP(Q29,id!$A:$C,3,0)</f>
        <v>548</v>
      </c>
      <c r="Q29" s="18" t="str">
        <f t="shared" si="9"/>
        <v>TrzmielewskiRoman1955</v>
      </c>
      <c r="R29" s="9" t="str">
        <f t="shared" si="10"/>
        <v>Trzmielewski</v>
      </c>
      <c r="S29" s="9" t="str">
        <f t="shared" si="11"/>
        <v>Roman</v>
      </c>
      <c r="T29" s="9" t="str">
        <f t="shared" si="12"/>
        <v>Compass</v>
      </c>
      <c r="U29" s="9">
        <f t="shared" si="13"/>
        <v>1955</v>
      </c>
      <c r="V29" s="9">
        <f t="shared" si="14"/>
        <v>59.9627857522594</v>
      </c>
      <c r="W29" s="9"/>
      <c r="X29" s="491">
        <f t="shared" si="15"/>
        <v>0.95377458798511383</v>
      </c>
      <c r="Y29" s="9">
        <f t="shared" si="16"/>
        <v>1</v>
      </c>
      <c r="Z29" s="9">
        <v>1</v>
      </c>
      <c r="AA29" s="9">
        <v>1</v>
      </c>
    </row>
    <row r="30" spans="1:27" ht="17.399999999999999">
      <c r="A30" s="482">
        <v>28</v>
      </c>
      <c r="B30" s="482">
        <v>26</v>
      </c>
      <c r="C30" s="482"/>
      <c r="D30" s="479" t="s">
        <v>284</v>
      </c>
      <c r="E30" s="479" t="s">
        <v>285</v>
      </c>
      <c r="F30" s="482">
        <v>115</v>
      </c>
      <c r="G30" s="482" t="s">
        <v>36</v>
      </c>
      <c r="H30" s="479"/>
      <c r="I30" s="482">
        <v>21</v>
      </c>
      <c r="J30" s="480">
        <v>21</v>
      </c>
      <c r="K30" s="483">
        <v>0.77569444444444446</v>
      </c>
      <c r="L30" s="481">
        <f t="shared" si="0"/>
        <v>0.44236111111111115</v>
      </c>
      <c r="M30" s="480"/>
      <c r="N30" s="479">
        <v>1968</v>
      </c>
      <c r="P30" s="18">
        <f>VLOOKUP(Q30,id!$A:$C,3,0)</f>
        <v>106</v>
      </c>
      <c r="Q30" s="18" t="str">
        <f t="shared" si="9"/>
        <v>TyszkowskiRoman1968</v>
      </c>
      <c r="R30" s="9" t="str">
        <f t="shared" si="10"/>
        <v>Tyszkowski</v>
      </c>
      <c r="S30" s="9" t="str">
        <f t="shared" si="11"/>
        <v>Roman</v>
      </c>
      <c r="T30" s="9">
        <f t="shared" si="12"/>
        <v>0</v>
      </c>
      <c r="U30" s="9">
        <f t="shared" si="13"/>
        <v>1968</v>
      </c>
      <c r="V30" s="9">
        <f t="shared" si="14"/>
        <v>59.021454735740413</v>
      </c>
      <c r="W30" s="9"/>
      <c r="X30" s="491">
        <f t="shared" si="15"/>
        <v>0.98430141287284145</v>
      </c>
      <c r="Y30" s="9">
        <f t="shared" si="16"/>
        <v>1</v>
      </c>
      <c r="Z30" s="9">
        <v>1</v>
      </c>
      <c r="AA30" s="9">
        <v>1</v>
      </c>
    </row>
    <row r="31" spans="1:27" ht="17.399999999999999">
      <c r="A31" s="482">
        <v>27</v>
      </c>
      <c r="B31" s="482">
        <v>25</v>
      </c>
      <c r="C31" s="482"/>
      <c r="D31" s="479" t="s">
        <v>78</v>
      </c>
      <c r="E31" s="479" t="s">
        <v>1588</v>
      </c>
      <c r="F31" s="482">
        <v>86</v>
      </c>
      <c r="G31" s="482" t="s">
        <v>36</v>
      </c>
      <c r="H31" s="479"/>
      <c r="I31" s="482">
        <v>21</v>
      </c>
      <c r="J31" s="480">
        <v>21</v>
      </c>
      <c r="K31" s="483">
        <v>0.77569444444444446</v>
      </c>
      <c r="L31" s="481">
        <f t="shared" si="0"/>
        <v>0.44236111111111115</v>
      </c>
      <c r="M31" s="480"/>
      <c r="N31" s="479">
        <v>1970</v>
      </c>
      <c r="P31" s="18">
        <f>VLOOKUP(Q31,id!$A:$C,3,0)</f>
        <v>549</v>
      </c>
      <c r="Q31" s="18" t="str">
        <f t="shared" si="9"/>
        <v>OrszulskiMaciej1970</v>
      </c>
      <c r="R31" s="9" t="str">
        <f t="shared" si="10"/>
        <v>Orszulski</v>
      </c>
      <c r="S31" s="9" t="str">
        <f t="shared" si="11"/>
        <v>Maciej</v>
      </c>
      <c r="T31" s="9">
        <f t="shared" si="12"/>
        <v>0</v>
      </c>
      <c r="U31" s="9">
        <f t="shared" si="13"/>
        <v>1970</v>
      </c>
      <c r="V31" s="9">
        <f t="shared" si="14"/>
        <v>59.021454735740413</v>
      </c>
      <c r="W31" s="9"/>
      <c r="X31" s="491">
        <f t="shared" si="15"/>
        <v>1</v>
      </c>
      <c r="Y31" s="9">
        <f t="shared" si="16"/>
        <v>1</v>
      </c>
      <c r="Z31" s="9">
        <v>1</v>
      </c>
      <c r="AA31" s="9">
        <v>1</v>
      </c>
    </row>
    <row r="32" spans="1:27" ht="17.399999999999999">
      <c r="A32" s="482">
        <v>30</v>
      </c>
      <c r="B32" s="482">
        <v>27</v>
      </c>
      <c r="C32" s="482"/>
      <c r="D32" s="479" t="s">
        <v>67</v>
      </c>
      <c r="E32" s="479" t="s">
        <v>1180</v>
      </c>
      <c r="F32" s="482">
        <v>144</v>
      </c>
      <c r="G32" s="482" t="s">
        <v>36</v>
      </c>
      <c r="H32" s="479" t="s">
        <v>1179</v>
      </c>
      <c r="I32" s="482">
        <v>21</v>
      </c>
      <c r="J32" s="480">
        <v>21</v>
      </c>
      <c r="K32" s="481">
        <v>0.78930555555555548</v>
      </c>
      <c r="L32" s="481">
        <f t="shared" si="0"/>
        <v>0.45597222222222217</v>
      </c>
      <c r="M32" s="480"/>
      <c r="N32" s="479">
        <v>1978</v>
      </c>
      <c r="P32" s="18">
        <f>VLOOKUP(Q32,id!$A:$C,3,0)</f>
        <v>421</v>
      </c>
      <c r="Q32" s="18" t="str">
        <f t="shared" si="9"/>
        <v>RychlikMichał1978</v>
      </c>
      <c r="R32" s="9" t="str">
        <f t="shared" si="10"/>
        <v>Rychlik</v>
      </c>
      <c r="S32" s="9" t="str">
        <f t="shared" si="11"/>
        <v>Michał</v>
      </c>
      <c r="T32" s="9" t="str">
        <f t="shared" si="12"/>
        <v>OrientAkcja</v>
      </c>
      <c r="U32" s="9">
        <f t="shared" si="13"/>
        <v>1978</v>
      </c>
      <c r="V32" s="9">
        <f t="shared" si="14"/>
        <v>57.259620266016832</v>
      </c>
      <c r="W32" s="9"/>
      <c r="X32" s="491">
        <f t="shared" si="15"/>
        <v>0.97014925373134353</v>
      </c>
      <c r="Y32" s="9">
        <f t="shared" si="16"/>
        <v>1</v>
      </c>
      <c r="Z32" s="9">
        <v>1</v>
      </c>
      <c r="AA32" s="9">
        <v>1</v>
      </c>
    </row>
    <row r="33" spans="1:27" ht="34.799999999999997">
      <c r="A33" s="482">
        <v>32</v>
      </c>
      <c r="B33" s="482">
        <v>28</v>
      </c>
      <c r="C33" s="482"/>
      <c r="D33" s="479" t="s">
        <v>481</v>
      </c>
      <c r="E33" s="479" t="s">
        <v>279</v>
      </c>
      <c r="F33" s="482">
        <v>136</v>
      </c>
      <c r="G33" s="482" t="s">
        <v>36</v>
      </c>
      <c r="H33" s="479" t="s">
        <v>479</v>
      </c>
      <c r="I33" s="482">
        <v>21</v>
      </c>
      <c r="J33" s="480">
        <v>21</v>
      </c>
      <c r="K33" s="481">
        <v>0.80253472222222211</v>
      </c>
      <c r="L33" s="481">
        <f t="shared" si="0"/>
        <v>0.46920138888888879</v>
      </c>
      <c r="M33" s="480"/>
      <c r="N33" s="479">
        <v>1967</v>
      </c>
      <c r="P33" s="18">
        <f>VLOOKUP(Q33,id!$A:$C,3,0)</f>
        <v>153</v>
      </c>
      <c r="Q33" s="18" t="str">
        <f t="shared" si="9"/>
        <v>AdamczykJarek1967</v>
      </c>
      <c r="R33" s="9" t="str">
        <f t="shared" si="10"/>
        <v>Adamczyk</v>
      </c>
      <c r="S33" s="9" t="str">
        <f t="shared" si="11"/>
        <v>Jarek</v>
      </c>
      <c r="T33" s="9" t="str">
        <f t="shared" si="12"/>
        <v>Zbieranina z Niesięcina</v>
      </c>
      <c r="U33" s="9">
        <f t="shared" si="13"/>
        <v>1967</v>
      </c>
      <c r="V33" s="9">
        <f t="shared" si="14"/>
        <v>55.645181183551621</v>
      </c>
      <c r="W33" s="9"/>
      <c r="X33" s="491">
        <f t="shared" si="15"/>
        <v>0.9718049285872864</v>
      </c>
      <c r="Y33" s="9">
        <f t="shared" si="16"/>
        <v>1</v>
      </c>
      <c r="Z33" s="9">
        <v>1</v>
      </c>
      <c r="AA33" s="9">
        <v>1</v>
      </c>
    </row>
    <row r="34" spans="1:27" ht="17.399999999999999">
      <c r="A34" s="482">
        <v>33</v>
      </c>
      <c r="B34" s="482">
        <v>29</v>
      </c>
      <c r="C34" s="482"/>
      <c r="D34" s="479" t="s">
        <v>104</v>
      </c>
      <c r="E34" s="479" t="s">
        <v>1711</v>
      </c>
      <c r="F34" s="482">
        <v>116</v>
      </c>
      <c r="G34" s="482" t="s">
        <v>36</v>
      </c>
      <c r="H34" s="479"/>
      <c r="I34" s="482">
        <v>21</v>
      </c>
      <c r="J34" s="480">
        <v>21</v>
      </c>
      <c r="K34" s="481">
        <v>0.80542824074074071</v>
      </c>
      <c r="L34" s="481">
        <f t="shared" si="0"/>
        <v>0.47209490740740739</v>
      </c>
      <c r="M34" s="480"/>
      <c r="N34" s="479">
        <v>1980</v>
      </c>
      <c r="P34" s="18">
        <f>VLOOKUP(Q34,id!$A:$C,3,0)</f>
        <v>550</v>
      </c>
      <c r="Q34" s="18" t="str">
        <f t="shared" si="9"/>
        <v>WalczakKarol1980</v>
      </c>
      <c r="R34" s="9" t="str">
        <f t="shared" si="10"/>
        <v>Walczak</v>
      </c>
      <c r="S34" s="9" t="str">
        <f t="shared" si="11"/>
        <v>Karol</v>
      </c>
      <c r="T34" s="9">
        <f t="shared" si="12"/>
        <v>0</v>
      </c>
      <c r="U34" s="9">
        <f t="shared" si="13"/>
        <v>1980</v>
      </c>
      <c r="V34" s="9">
        <f t="shared" si="14"/>
        <v>55.304126112432243</v>
      </c>
      <c r="W34" s="9"/>
      <c r="X34" s="491">
        <f t="shared" si="15"/>
        <v>0.99387089656525029</v>
      </c>
      <c r="Y34" s="9">
        <f t="shared" si="16"/>
        <v>1</v>
      </c>
      <c r="Z34" s="9">
        <v>1</v>
      </c>
      <c r="AA34" s="9">
        <v>1</v>
      </c>
    </row>
    <row r="35" spans="1:27" ht="17.399999999999999">
      <c r="A35" s="482">
        <v>34</v>
      </c>
      <c r="B35" s="482">
        <v>30</v>
      </c>
      <c r="C35" s="482"/>
      <c r="D35" s="479" t="s">
        <v>20</v>
      </c>
      <c r="E35" s="479" t="s">
        <v>1710</v>
      </c>
      <c r="F35" s="482">
        <v>140</v>
      </c>
      <c r="G35" s="482" t="s">
        <v>36</v>
      </c>
      <c r="H35" s="479"/>
      <c r="I35" s="482">
        <v>21</v>
      </c>
      <c r="J35" s="480">
        <v>21</v>
      </c>
      <c r="K35" s="483">
        <v>0.80833333333333335</v>
      </c>
      <c r="L35" s="481">
        <f t="shared" si="0"/>
        <v>0.47500000000000003</v>
      </c>
      <c r="M35" s="480"/>
      <c r="N35" s="479">
        <v>1992</v>
      </c>
      <c r="P35" s="18">
        <f>VLOOKUP(Q35,id!$A:$C,3,0)</f>
        <v>551</v>
      </c>
      <c r="Q35" s="18" t="str">
        <f t="shared" si="9"/>
        <v>KubiakPaweł1992</v>
      </c>
      <c r="R35" s="9" t="str">
        <f t="shared" si="10"/>
        <v>Kubiak</v>
      </c>
      <c r="S35" s="9" t="str">
        <f t="shared" si="11"/>
        <v>Paweł</v>
      </c>
      <c r="T35" s="9">
        <f t="shared" si="12"/>
        <v>0</v>
      </c>
      <c r="U35" s="9">
        <f t="shared" si="13"/>
        <v>1992</v>
      </c>
      <c r="V35" s="9">
        <f t="shared" si="14"/>
        <v>54.965886939571114</v>
      </c>
      <c r="W35" s="9"/>
      <c r="X35" s="491">
        <f t="shared" si="15"/>
        <v>0.99388401559454176</v>
      </c>
      <c r="Y35" s="9">
        <f t="shared" si="16"/>
        <v>1</v>
      </c>
      <c r="Z35" s="9">
        <v>1</v>
      </c>
      <c r="AA35" s="9">
        <v>1</v>
      </c>
    </row>
    <row r="36" spans="1:27" ht="17.399999999999999">
      <c r="A36" s="482">
        <v>35</v>
      </c>
      <c r="B36" s="482">
        <v>31</v>
      </c>
      <c r="C36" s="482"/>
      <c r="D36" s="479" t="s">
        <v>55</v>
      </c>
      <c r="E36" s="479" t="s">
        <v>77</v>
      </c>
      <c r="F36" s="482">
        <v>31</v>
      </c>
      <c r="G36" s="482" t="s">
        <v>36</v>
      </c>
      <c r="H36" s="479" t="s">
        <v>272</v>
      </c>
      <c r="I36" s="482">
        <v>21</v>
      </c>
      <c r="J36" s="480">
        <v>21</v>
      </c>
      <c r="K36" s="483">
        <v>0.81666666666666665</v>
      </c>
      <c r="L36" s="481">
        <f t="shared" si="0"/>
        <v>0.48333333333333334</v>
      </c>
      <c r="M36" s="479"/>
      <c r="N36" s="479">
        <v>1963</v>
      </c>
      <c r="P36" s="18">
        <f>VLOOKUP(Q36,id!$A:$C,3,0)</f>
        <v>41</v>
      </c>
      <c r="Q36" s="18" t="str">
        <f t="shared" si="9"/>
        <v>SójkaTomasz1963</v>
      </c>
      <c r="R36" s="9" t="str">
        <f t="shared" si="10"/>
        <v>Sójka</v>
      </c>
      <c r="S36" s="9" t="str">
        <f t="shared" si="11"/>
        <v>Tomasz</v>
      </c>
      <c r="T36" s="9" t="str">
        <f t="shared" si="12"/>
        <v>RKS Fiedorek</v>
      </c>
      <c r="U36" s="9">
        <f t="shared" si="13"/>
        <v>1963</v>
      </c>
      <c r="V36" s="9">
        <f t="shared" si="14"/>
        <v>54.018199233716444</v>
      </c>
      <c r="W36" s="9"/>
      <c r="X36" s="491">
        <f t="shared" si="15"/>
        <v>0.98275862068965525</v>
      </c>
      <c r="Y36" s="9">
        <f t="shared" si="16"/>
        <v>1</v>
      </c>
      <c r="Z36" s="9">
        <v>1</v>
      </c>
      <c r="AA36" s="9">
        <v>1</v>
      </c>
    </row>
    <row r="37" spans="1:27" ht="17.399999999999999">
      <c r="A37" s="482">
        <v>36</v>
      </c>
      <c r="B37" s="482">
        <v>32</v>
      </c>
      <c r="C37" s="482"/>
      <c r="D37" s="479" t="s">
        <v>25</v>
      </c>
      <c r="E37" s="479" t="s">
        <v>1709</v>
      </c>
      <c r="F37" s="482">
        <v>109</v>
      </c>
      <c r="G37" s="482" t="s">
        <v>36</v>
      </c>
      <c r="H37" s="479"/>
      <c r="I37" s="482">
        <v>21</v>
      </c>
      <c r="J37" s="480">
        <v>21</v>
      </c>
      <c r="K37" s="481">
        <v>0.82841435185185175</v>
      </c>
      <c r="L37" s="481">
        <f t="shared" ref="L37:L54" si="17">IF(K37&gt;0,K37-$I$1,"brak")</f>
        <v>0.49508101851851843</v>
      </c>
      <c r="M37" s="480"/>
      <c r="N37" s="479">
        <v>1973</v>
      </c>
      <c r="P37" s="18">
        <f>VLOOKUP(Q37,id!$A:$C,3,0)</f>
        <v>552</v>
      </c>
      <c r="Q37" s="18" t="str">
        <f t="shared" si="9"/>
        <v>NawrockiJacek1973</v>
      </c>
      <c r="R37" s="9" t="str">
        <f t="shared" si="10"/>
        <v>Nawrocki</v>
      </c>
      <c r="S37" s="9" t="str">
        <f t="shared" si="11"/>
        <v>Jacek</v>
      </c>
      <c r="T37" s="9">
        <f t="shared" si="12"/>
        <v>0</v>
      </c>
      <c r="U37" s="9">
        <f t="shared" si="13"/>
        <v>1973</v>
      </c>
      <c r="V37" s="9">
        <f t="shared" si="14"/>
        <v>52.736411455289286</v>
      </c>
      <c r="W37" s="9"/>
      <c r="X37" s="491">
        <f t="shared" si="15"/>
        <v>0.97627118644067812</v>
      </c>
      <c r="Y37" s="9">
        <f t="shared" si="16"/>
        <v>1</v>
      </c>
      <c r="Z37" s="9">
        <v>1</v>
      </c>
      <c r="AA37" s="9">
        <v>1</v>
      </c>
    </row>
    <row r="38" spans="1:27" ht="17.399999999999999">
      <c r="A38" s="482">
        <v>37</v>
      </c>
      <c r="B38" s="482">
        <v>33</v>
      </c>
      <c r="C38" s="482"/>
      <c r="D38" s="479" t="s">
        <v>38</v>
      </c>
      <c r="E38" s="479" t="s">
        <v>1708</v>
      </c>
      <c r="F38" s="482">
        <v>110</v>
      </c>
      <c r="G38" s="482" t="s">
        <v>36</v>
      </c>
      <c r="H38" s="479"/>
      <c r="I38" s="482">
        <v>21</v>
      </c>
      <c r="J38" s="480">
        <v>21</v>
      </c>
      <c r="K38" s="481">
        <v>0.82841435185185175</v>
      </c>
      <c r="L38" s="481">
        <f t="shared" si="17"/>
        <v>0.49508101851851843</v>
      </c>
      <c r="M38" s="480"/>
      <c r="N38" s="479">
        <v>1975</v>
      </c>
      <c r="P38" s="18">
        <f>VLOOKUP(Q38,id!$A:$C,3,0)</f>
        <v>553</v>
      </c>
      <c r="Q38" s="18" t="str">
        <f t="shared" si="9"/>
        <v>TykaMarek1975</v>
      </c>
      <c r="R38" s="9" t="str">
        <f t="shared" si="10"/>
        <v>Tyka</v>
      </c>
      <c r="S38" s="9" t="str">
        <f t="shared" si="11"/>
        <v>Marek</v>
      </c>
      <c r="T38" s="9">
        <f t="shared" si="12"/>
        <v>0</v>
      </c>
      <c r="U38" s="9">
        <f t="shared" si="13"/>
        <v>1975</v>
      </c>
      <c r="V38" s="9">
        <f t="shared" si="14"/>
        <v>52.736411455289286</v>
      </c>
      <c r="W38" s="9"/>
      <c r="X38" s="491">
        <f t="shared" si="15"/>
        <v>1</v>
      </c>
      <c r="Y38" s="9">
        <f t="shared" si="16"/>
        <v>1</v>
      </c>
      <c r="Z38" s="9">
        <v>1</v>
      </c>
      <c r="AA38" s="9">
        <v>1</v>
      </c>
    </row>
    <row r="39" spans="1:27" ht="17.399999999999999">
      <c r="A39" s="482">
        <v>38</v>
      </c>
      <c r="B39" s="482">
        <v>34</v>
      </c>
      <c r="C39" s="482"/>
      <c r="D39" s="479" t="s">
        <v>100</v>
      </c>
      <c r="E39" s="479" t="s">
        <v>1707</v>
      </c>
      <c r="F39" s="482">
        <v>111</v>
      </c>
      <c r="G39" s="482" t="s">
        <v>36</v>
      </c>
      <c r="H39" s="479"/>
      <c r="I39" s="482">
        <v>21</v>
      </c>
      <c r="J39" s="480">
        <v>21</v>
      </c>
      <c r="K39" s="481">
        <v>0.83281249999999996</v>
      </c>
      <c r="L39" s="481">
        <f t="shared" si="17"/>
        <v>0.49947916666666664</v>
      </c>
      <c r="M39" s="480"/>
      <c r="N39" s="479">
        <v>1981</v>
      </c>
      <c r="P39" s="18">
        <f>VLOOKUP(Q39,id!$A:$C,3,0)</f>
        <v>554</v>
      </c>
      <c r="Q39" s="18" t="str">
        <f t="shared" si="9"/>
        <v>ZelentSławomir1981</v>
      </c>
      <c r="R39" s="9" t="str">
        <f t="shared" si="10"/>
        <v>Zelent</v>
      </c>
      <c r="S39" s="9" t="str">
        <f t="shared" si="11"/>
        <v>Sławomir</v>
      </c>
      <c r="T39" s="9">
        <f t="shared" si="12"/>
        <v>0</v>
      </c>
      <c r="U39" s="9">
        <f t="shared" si="13"/>
        <v>1981</v>
      </c>
      <c r="V39" s="9">
        <f t="shared" si="14"/>
        <v>52.272042637006116</v>
      </c>
      <c r="W39" s="9"/>
      <c r="X39" s="491">
        <f t="shared" si="15"/>
        <v>0.9911945313405166</v>
      </c>
      <c r="Y39" s="9">
        <f t="shared" si="16"/>
        <v>1</v>
      </c>
      <c r="Z39" s="9">
        <v>1</v>
      </c>
      <c r="AA39" s="9">
        <v>1</v>
      </c>
    </row>
    <row r="40" spans="1:27" ht="52.2">
      <c r="A40" s="482">
        <v>41</v>
      </c>
      <c r="B40" s="482">
        <v>37</v>
      </c>
      <c r="C40" s="482"/>
      <c r="D40" s="479" t="s">
        <v>21</v>
      </c>
      <c r="E40" s="479" t="s">
        <v>1706</v>
      </c>
      <c r="F40" s="482">
        <v>119</v>
      </c>
      <c r="G40" s="482" t="s">
        <v>36</v>
      </c>
      <c r="H40" s="479" t="s">
        <v>1703</v>
      </c>
      <c r="I40" s="482">
        <v>19</v>
      </c>
      <c r="J40" s="480">
        <v>19</v>
      </c>
      <c r="K40" s="481">
        <v>0.82811342592592585</v>
      </c>
      <c r="L40" s="481">
        <f t="shared" si="17"/>
        <v>0.49478009259259254</v>
      </c>
      <c r="M40" s="480"/>
      <c r="N40" s="479">
        <v>1975</v>
      </c>
      <c r="P40" s="18">
        <f>VLOOKUP(Q40,id!$A:$C,3,0)</f>
        <v>555</v>
      </c>
      <c r="Q40" s="18" t="str">
        <f t="shared" si="9"/>
        <v>MuchowiczMarcin1975</v>
      </c>
      <c r="R40" s="9" t="str">
        <f t="shared" si="10"/>
        <v>Muchowicz</v>
      </c>
      <c r="S40" s="9" t="str">
        <f t="shared" si="11"/>
        <v>Marcin</v>
      </c>
      <c r="T40" s="9" t="str">
        <f t="shared" si="12"/>
        <v>TEAM Skauting Jurajski</v>
      </c>
      <c r="U40" s="9">
        <f t="shared" si="13"/>
        <v>1975</v>
      </c>
      <c r="V40" s="9">
        <f t="shared" si="14"/>
        <v>47.293752862053154</v>
      </c>
      <c r="W40" s="9"/>
      <c r="X40" s="491">
        <f t="shared" si="15"/>
        <v>1.0094972981824137</v>
      </c>
      <c r="Y40" s="9">
        <f t="shared" si="16"/>
        <v>0.90476190476190477</v>
      </c>
      <c r="Z40" s="9">
        <v>1</v>
      </c>
      <c r="AA40" s="9">
        <v>1</v>
      </c>
    </row>
    <row r="41" spans="1:27" ht="52.2">
      <c r="A41" s="482">
        <v>40</v>
      </c>
      <c r="B41" s="482">
        <v>36</v>
      </c>
      <c r="C41" s="482"/>
      <c r="D41" s="479" t="s">
        <v>1705</v>
      </c>
      <c r="E41" s="479" t="s">
        <v>1704</v>
      </c>
      <c r="F41" s="482">
        <v>118</v>
      </c>
      <c r="G41" s="482" t="s">
        <v>36</v>
      </c>
      <c r="H41" s="479" t="s">
        <v>1703</v>
      </c>
      <c r="I41" s="482">
        <v>19</v>
      </c>
      <c r="J41" s="480">
        <v>19</v>
      </c>
      <c r="K41" s="481">
        <v>0.82811342592592585</v>
      </c>
      <c r="L41" s="481">
        <f t="shared" si="17"/>
        <v>0.49478009259259254</v>
      </c>
      <c r="M41" s="480"/>
      <c r="N41" s="479">
        <v>1975</v>
      </c>
      <c r="P41" s="18">
        <f>VLOOKUP(Q41,id!$A:$C,3,0)</f>
        <v>556</v>
      </c>
      <c r="Q41" s="18" t="str">
        <f t="shared" si="9"/>
        <v>MygaSylwester1975</v>
      </c>
      <c r="R41" s="9" t="str">
        <f t="shared" si="10"/>
        <v>Myga</v>
      </c>
      <c r="S41" s="9" t="str">
        <f t="shared" si="11"/>
        <v>Sylwester</v>
      </c>
      <c r="T41" s="9" t="str">
        <f t="shared" si="12"/>
        <v>TEAM Skauting Jurajski</v>
      </c>
      <c r="U41" s="9">
        <f t="shared" si="13"/>
        <v>1975</v>
      </c>
      <c r="V41" s="9">
        <f t="shared" si="14"/>
        <v>47.293752862053154</v>
      </c>
      <c r="W41" s="9"/>
      <c r="X41" s="491">
        <f t="shared" si="15"/>
        <v>1</v>
      </c>
      <c r="Y41" s="9">
        <f t="shared" si="16"/>
        <v>1</v>
      </c>
      <c r="Z41" s="9">
        <v>1</v>
      </c>
      <c r="AA41" s="9">
        <v>1</v>
      </c>
    </row>
    <row r="42" spans="1:27" ht="17.399999999999999">
      <c r="A42" s="482">
        <v>42</v>
      </c>
      <c r="B42" s="482">
        <v>38</v>
      </c>
      <c r="C42" s="482"/>
      <c r="D42" s="479" t="s">
        <v>30</v>
      </c>
      <c r="E42" s="479" t="s">
        <v>33</v>
      </c>
      <c r="F42" s="482">
        <v>104</v>
      </c>
      <c r="G42" s="482" t="s">
        <v>36</v>
      </c>
      <c r="H42" s="479"/>
      <c r="I42" s="482">
        <v>19</v>
      </c>
      <c r="J42" s="480">
        <v>19</v>
      </c>
      <c r="K42" s="481">
        <v>0.82914351851851842</v>
      </c>
      <c r="L42" s="481">
        <f t="shared" si="17"/>
        <v>0.4958101851851851</v>
      </c>
      <c r="M42" s="480"/>
      <c r="N42" s="479">
        <v>1965</v>
      </c>
      <c r="P42" s="18">
        <f>VLOOKUP(Q42,id!$A:$C,3,0)</f>
        <v>37</v>
      </c>
      <c r="Q42" s="18" t="str">
        <f t="shared" si="9"/>
        <v>SmejdaAndrzej1965</v>
      </c>
      <c r="R42" s="9" t="str">
        <f t="shared" si="10"/>
        <v>Smejda</v>
      </c>
      <c r="S42" s="9" t="str">
        <f t="shared" si="11"/>
        <v>Andrzej</v>
      </c>
      <c r="T42" s="9">
        <f t="shared" si="12"/>
        <v>0</v>
      </c>
      <c r="U42" s="9">
        <f t="shared" si="13"/>
        <v>1965</v>
      </c>
      <c r="V42" s="9">
        <f t="shared" si="14"/>
        <v>47.195495613705361</v>
      </c>
      <c r="W42" s="9"/>
      <c r="X42" s="491">
        <f t="shared" si="15"/>
        <v>0.99792240534105237</v>
      </c>
      <c r="Y42" s="9">
        <f t="shared" si="16"/>
        <v>1</v>
      </c>
      <c r="Z42" s="9">
        <v>1</v>
      </c>
      <c r="AA42" s="9">
        <v>1</v>
      </c>
    </row>
    <row r="43" spans="1:27" ht="17.399999999999999">
      <c r="A43" s="482">
        <v>43</v>
      </c>
      <c r="B43" s="482">
        <v>39</v>
      </c>
      <c r="C43" s="482"/>
      <c r="D43" s="479" t="s">
        <v>1702</v>
      </c>
      <c r="E43" s="479" t="s">
        <v>1701</v>
      </c>
      <c r="F43" s="482">
        <v>128</v>
      </c>
      <c r="G43" s="482" t="s">
        <v>36</v>
      </c>
      <c r="H43" s="479" t="s">
        <v>1699</v>
      </c>
      <c r="I43" s="482">
        <v>18</v>
      </c>
      <c r="J43" s="480">
        <v>18</v>
      </c>
      <c r="K43" s="481">
        <v>0.82155092592592593</v>
      </c>
      <c r="L43" s="481">
        <f t="shared" si="17"/>
        <v>0.48821759259259262</v>
      </c>
      <c r="M43" s="480"/>
      <c r="N43" s="479">
        <v>1979</v>
      </c>
      <c r="P43" s="18">
        <f>VLOOKUP(Q43,id!$A:$C,3,0)</f>
        <v>557</v>
      </c>
      <c r="Q43" s="18" t="str">
        <f t="shared" si="9"/>
        <v>KucharczykSeweryn1979</v>
      </c>
      <c r="R43" s="9" t="str">
        <f t="shared" si="10"/>
        <v>Kucharczyk</v>
      </c>
      <c r="S43" s="9" t="str">
        <f t="shared" si="11"/>
        <v>Seweryn</v>
      </c>
      <c r="T43" s="9" t="str">
        <f t="shared" si="12"/>
        <v>Żoraki</v>
      </c>
      <c r="U43" s="9">
        <f t="shared" si="13"/>
        <v>1979</v>
      </c>
      <c r="V43" s="9">
        <f t="shared" si="14"/>
        <v>44.711522160352445</v>
      </c>
      <c r="W43" s="9"/>
      <c r="X43" s="491">
        <f t="shared" si="15"/>
        <v>1.0155516571049261</v>
      </c>
      <c r="Y43" s="9">
        <f t="shared" si="16"/>
        <v>0.94736842105263153</v>
      </c>
      <c r="Z43" s="9">
        <v>1</v>
      </c>
      <c r="AA43" s="9">
        <v>1</v>
      </c>
    </row>
    <row r="44" spans="1:27" ht="17.399999999999999">
      <c r="A44" s="482">
        <v>44</v>
      </c>
      <c r="B44" s="482">
        <v>40</v>
      </c>
      <c r="C44" s="482"/>
      <c r="D44" s="479" t="s">
        <v>182</v>
      </c>
      <c r="E44" s="479" t="s">
        <v>1700</v>
      </c>
      <c r="F44" s="482">
        <v>129</v>
      </c>
      <c r="G44" s="482" t="s">
        <v>36</v>
      </c>
      <c r="H44" s="479" t="s">
        <v>1699</v>
      </c>
      <c r="I44" s="482">
        <v>18</v>
      </c>
      <c r="J44" s="480">
        <v>18</v>
      </c>
      <c r="K44" s="481">
        <v>0.82155092592592593</v>
      </c>
      <c r="L44" s="481">
        <f t="shared" si="17"/>
        <v>0.48821759259259262</v>
      </c>
      <c r="M44" s="480"/>
      <c r="N44" s="479">
        <v>1979</v>
      </c>
      <c r="P44" s="18">
        <f>VLOOKUP(Q44,id!$A:$C,3,0)</f>
        <v>558</v>
      </c>
      <c r="Q44" s="18" t="str">
        <f t="shared" si="9"/>
        <v>KapustkaWojciech1979</v>
      </c>
      <c r="R44" s="9" t="str">
        <f t="shared" si="10"/>
        <v>Kapustka</v>
      </c>
      <c r="S44" s="9" t="str">
        <f t="shared" si="11"/>
        <v>Wojciech</v>
      </c>
      <c r="T44" s="9" t="str">
        <f t="shared" si="12"/>
        <v>Żoraki</v>
      </c>
      <c r="U44" s="9">
        <f t="shared" si="13"/>
        <v>1979</v>
      </c>
      <c r="V44" s="9">
        <f t="shared" si="14"/>
        <v>44.711522160352445</v>
      </c>
      <c r="W44" s="9"/>
      <c r="X44" s="491">
        <f t="shared" si="15"/>
        <v>1</v>
      </c>
      <c r="Y44" s="9">
        <f t="shared" si="16"/>
        <v>1</v>
      </c>
      <c r="Z44" s="9">
        <v>1</v>
      </c>
      <c r="AA44" s="9">
        <v>1</v>
      </c>
    </row>
    <row r="45" spans="1:27" ht="52.2">
      <c r="A45" s="482">
        <v>46</v>
      </c>
      <c r="B45" s="482">
        <v>41</v>
      </c>
      <c r="C45" s="482"/>
      <c r="D45" s="479" t="s">
        <v>23</v>
      </c>
      <c r="E45" s="479" t="s">
        <v>1315</v>
      </c>
      <c r="F45" s="482">
        <v>113</v>
      </c>
      <c r="G45" s="482" t="s">
        <v>36</v>
      </c>
      <c r="H45" s="479" t="s">
        <v>1313</v>
      </c>
      <c r="I45" s="482">
        <v>16</v>
      </c>
      <c r="J45" s="480">
        <v>16</v>
      </c>
      <c r="K45" s="481">
        <v>0.7972337962962962</v>
      </c>
      <c r="L45" s="481">
        <f t="shared" si="17"/>
        <v>0.46390046296296289</v>
      </c>
      <c r="M45" s="480"/>
      <c r="N45" s="479">
        <v>1984</v>
      </c>
      <c r="P45" s="18">
        <f>VLOOKUP(Q45,id!$A:$C,3,0)</f>
        <v>449</v>
      </c>
      <c r="Q45" s="18" t="str">
        <f t="shared" si="9"/>
        <v>CzarnyGrzegorz1984</v>
      </c>
      <c r="R45" s="9" t="str">
        <f t="shared" si="10"/>
        <v>Czarny</v>
      </c>
      <c r="S45" s="9" t="str">
        <f t="shared" si="11"/>
        <v>Grzegorz</v>
      </c>
      <c r="T45" s="9" t="str">
        <f t="shared" si="12"/>
        <v>Szkoła Fechtunku ARAMIS</v>
      </c>
      <c r="U45" s="9">
        <f t="shared" si="13"/>
        <v>1984</v>
      </c>
      <c r="V45" s="9">
        <f t="shared" si="14"/>
        <v>39.743575253646618</v>
      </c>
      <c r="W45" s="9"/>
      <c r="X45" s="491">
        <f t="shared" si="15"/>
        <v>1.0524188518250546</v>
      </c>
      <c r="Y45" s="9">
        <f t="shared" si="16"/>
        <v>0.88888888888888884</v>
      </c>
      <c r="Z45" s="9">
        <v>1</v>
      </c>
      <c r="AA45" s="9">
        <v>1</v>
      </c>
    </row>
    <row r="46" spans="1:27" ht="52.2">
      <c r="A46" s="482">
        <v>47</v>
      </c>
      <c r="B46" s="482">
        <v>42</v>
      </c>
      <c r="C46" s="482"/>
      <c r="D46" s="479" t="s">
        <v>813</v>
      </c>
      <c r="E46" s="479" t="s">
        <v>1608</v>
      </c>
      <c r="F46" s="482">
        <v>125</v>
      </c>
      <c r="G46" s="482" t="s">
        <v>36</v>
      </c>
      <c r="H46" s="479" t="s">
        <v>1313</v>
      </c>
      <c r="I46" s="482">
        <v>16</v>
      </c>
      <c r="J46" s="480">
        <v>16</v>
      </c>
      <c r="K46" s="481">
        <v>0.7972337962962962</v>
      </c>
      <c r="L46" s="481">
        <f t="shared" si="17"/>
        <v>0.46390046296296289</v>
      </c>
      <c r="M46" s="480"/>
      <c r="N46" s="479">
        <v>1986</v>
      </c>
      <c r="P46" s="18">
        <f>VLOOKUP(Q46,id!$A:$C,3,0)</f>
        <v>527</v>
      </c>
      <c r="Q46" s="18" t="str">
        <f t="shared" si="9"/>
        <v>MalawskiFilip1986</v>
      </c>
      <c r="R46" s="9" t="str">
        <f t="shared" si="10"/>
        <v>Malawski</v>
      </c>
      <c r="S46" s="9" t="str">
        <f t="shared" si="11"/>
        <v>Filip</v>
      </c>
      <c r="T46" s="9" t="str">
        <f t="shared" si="12"/>
        <v>Szkoła Fechtunku ARAMIS</v>
      </c>
      <c r="U46" s="9">
        <f t="shared" si="13"/>
        <v>1986</v>
      </c>
      <c r="V46" s="9">
        <f t="shared" si="14"/>
        <v>39.743575253646618</v>
      </c>
      <c r="W46" s="9"/>
      <c r="X46" s="491">
        <f t="shared" si="15"/>
        <v>1</v>
      </c>
      <c r="Y46" s="9">
        <f t="shared" si="16"/>
        <v>1</v>
      </c>
      <c r="Z46" s="9">
        <v>1</v>
      </c>
      <c r="AA46" s="9">
        <v>1</v>
      </c>
    </row>
    <row r="47" spans="1:27" ht="17.399999999999999">
      <c r="A47" s="482">
        <v>49</v>
      </c>
      <c r="B47" s="482">
        <v>43</v>
      </c>
      <c r="C47" s="482"/>
      <c r="D47" s="479" t="s">
        <v>67</v>
      </c>
      <c r="E47" s="479" t="s">
        <v>1697</v>
      </c>
      <c r="F47" s="482">
        <v>34</v>
      </c>
      <c r="G47" s="482" t="s">
        <v>36</v>
      </c>
      <c r="H47" s="479" t="s">
        <v>1696</v>
      </c>
      <c r="I47" s="482">
        <v>16</v>
      </c>
      <c r="J47" s="480">
        <v>16</v>
      </c>
      <c r="K47" s="481">
        <v>0.80219907407407398</v>
      </c>
      <c r="L47" s="481">
        <f t="shared" si="17"/>
        <v>0.46886574074074067</v>
      </c>
      <c r="M47" s="480"/>
      <c r="N47" s="479">
        <v>1974</v>
      </c>
      <c r="P47" s="18">
        <f>VLOOKUP(Q47,id!$A:$C,3,0)</f>
        <v>559</v>
      </c>
      <c r="Q47" s="18" t="str">
        <f t="shared" si="9"/>
        <v>KlimszaMichał1974</v>
      </c>
      <c r="R47" s="9" t="str">
        <f t="shared" si="10"/>
        <v>Klimsza</v>
      </c>
      <c r="S47" s="9" t="str">
        <f t="shared" si="11"/>
        <v>Michał</v>
      </c>
      <c r="T47" s="9" t="str">
        <f t="shared" si="12"/>
        <v>Odjechani</v>
      </c>
      <c r="U47" s="9">
        <f t="shared" si="13"/>
        <v>1974</v>
      </c>
      <c r="V47" s="9">
        <f t="shared" si="14"/>
        <v>39.322691674683043</v>
      </c>
      <c r="W47" s="9"/>
      <c r="X47" s="491">
        <f t="shared" si="15"/>
        <v>0.98941002221673657</v>
      </c>
      <c r="Y47" s="9">
        <f t="shared" si="16"/>
        <v>1</v>
      </c>
      <c r="Z47" s="9">
        <v>1</v>
      </c>
      <c r="AA47" s="9">
        <v>1</v>
      </c>
    </row>
    <row r="48" spans="1:27" ht="34.799999999999997">
      <c r="A48" s="482">
        <v>50</v>
      </c>
      <c r="B48" s="482">
        <v>44</v>
      </c>
      <c r="C48" s="482"/>
      <c r="D48" s="479" t="s">
        <v>30</v>
      </c>
      <c r="E48" s="479" t="s">
        <v>1695</v>
      </c>
      <c r="F48" s="482">
        <v>26</v>
      </c>
      <c r="G48" s="482" t="s">
        <v>36</v>
      </c>
      <c r="H48" s="479" t="s">
        <v>1694</v>
      </c>
      <c r="I48" s="482">
        <v>16</v>
      </c>
      <c r="J48" s="480">
        <v>16</v>
      </c>
      <c r="K48" s="481">
        <v>0.82641203703703703</v>
      </c>
      <c r="L48" s="481">
        <f t="shared" si="17"/>
        <v>0.49307870370370371</v>
      </c>
      <c r="M48" s="480"/>
      <c r="N48" s="479">
        <v>1982</v>
      </c>
      <c r="P48" s="18">
        <f>VLOOKUP(Q48,id!$A:$C,3,0)</f>
        <v>560</v>
      </c>
      <c r="Q48" s="18" t="str">
        <f t="shared" si="9"/>
        <v>PieniążekAndrzej1982</v>
      </c>
      <c r="R48" s="9" t="str">
        <f t="shared" si="10"/>
        <v>Pieniążek</v>
      </c>
      <c r="S48" s="9" t="str">
        <f t="shared" si="11"/>
        <v>Andrzej</v>
      </c>
      <c r="T48" s="9" t="str">
        <f t="shared" si="12"/>
        <v>Spróbuj Sypciej</v>
      </c>
      <c r="U48" s="9">
        <f t="shared" si="13"/>
        <v>1982</v>
      </c>
      <c r="V48" s="9">
        <f t="shared" si="14"/>
        <v>37.391724326121064</v>
      </c>
      <c r="W48" s="9"/>
      <c r="X48" s="491">
        <f t="shared" si="15"/>
        <v>0.95089432421013076</v>
      </c>
      <c r="Y48" s="9">
        <f t="shared" si="16"/>
        <v>1</v>
      </c>
      <c r="Z48" s="9">
        <v>1</v>
      </c>
      <c r="AA48" s="9">
        <v>1</v>
      </c>
    </row>
    <row r="49" spans="1:27" ht="17.399999999999999">
      <c r="A49" s="482">
        <v>51</v>
      </c>
      <c r="B49" s="482">
        <v>45</v>
      </c>
      <c r="C49" s="482"/>
      <c r="D49" s="479" t="s">
        <v>71</v>
      </c>
      <c r="E49" s="479" t="s">
        <v>1693</v>
      </c>
      <c r="F49" s="482">
        <v>45</v>
      </c>
      <c r="G49" s="482" t="s">
        <v>36</v>
      </c>
      <c r="H49" s="479" t="s">
        <v>1691</v>
      </c>
      <c r="I49" s="482">
        <v>15</v>
      </c>
      <c r="J49" s="480">
        <v>15</v>
      </c>
      <c r="K49" s="483">
        <v>0.81666666666666665</v>
      </c>
      <c r="L49" s="481">
        <f t="shared" si="17"/>
        <v>0.48333333333333334</v>
      </c>
      <c r="M49" s="480"/>
      <c r="N49" s="479">
        <v>1983</v>
      </c>
      <c r="P49" s="18">
        <f>VLOOKUP(Q49,id!$A:$C,3,0)</f>
        <v>561</v>
      </c>
      <c r="Q49" s="18" t="str">
        <f t="shared" si="9"/>
        <v>DybaŁukasz1983</v>
      </c>
      <c r="R49" s="9" t="str">
        <f t="shared" si="10"/>
        <v>Dyba</v>
      </c>
      <c r="S49" s="9" t="str">
        <f t="shared" si="11"/>
        <v>Łukasz</v>
      </c>
      <c r="T49" s="9" t="str">
        <f t="shared" si="12"/>
        <v>Madagaskar</v>
      </c>
      <c r="U49" s="9">
        <f t="shared" si="13"/>
        <v>1983</v>
      </c>
      <c r="V49" s="9">
        <f t="shared" si="14"/>
        <v>35.054741555738495</v>
      </c>
      <c r="W49" s="9"/>
      <c r="X49" s="491">
        <f t="shared" si="15"/>
        <v>1.0201628352490422</v>
      </c>
      <c r="Y49" s="9">
        <f t="shared" si="16"/>
        <v>0.9375</v>
      </c>
      <c r="Z49" s="9">
        <v>1</v>
      </c>
      <c r="AA49" s="9">
        <v>1</v>
      </c>
    </row>
    <row r="50" spans="1:27" ht="17.399999999999999">
      <c r="A50" s="482">
        <v>52</v>
      </c>
      <c r="B50" s="482">
        <v>46</v>
      </c>
      <c r="C50" s="482"/>
      <c r="D50" s="479" t="s">
        <v>1688</v>
      </c>
      <c r="E50" s="479" t="s">
        <v>1692</v>
      </c>
      <c r="F50" s="482">
        <v>46</v>
      </c>
      <c r="G50" s="482" t="s">
        <v>36</v>
      </c>
      <c r="H50" s="479" t="s">
        <v>1691</v>
      </c>
      <c r="I50" s="482">
        <v>15</v>
      </c>
      <c r="J50" s="480">
        <v>15</v>
      </c>
      <c r="K50" s="483">
        <v>0.81666666666666665</v>
      </c>
      <c r="L50" s="481">
        <f t="shared" si="17"/>
        <v>0.48333333333333334</v>
      </c>
      <c r="M50" s="480"/>
      <c r="N50" s="479">
        <v>1984</v>
      </c>
      <c r="P50" s="18">
        <f>VLOOKUP(Q50,id!$A:$C,3,0)</f>
        <v>562</v>
      </c>
      <c r="Q50" s="18" t="str">
        <f t="shared" si="9"/>
        <v>GoławskiCezary1984</v>
      </c>
      <c r="R50" s="9" t="str">
        <f t="shared" si="10"/>
        <v>Goławski</v>
      </c>
      <c r="S50" s="9" t="str">
        <f t="shared" si="11"/>
        <v>Cezary</v>
      </c>
      <c r="T50" s="9" t="str">
        <f t="shared" si="12"/>
        <v>Madagaskar</v>
      </c>
      <c r="U50" s="9">
        <f t="shared" si="13"/>
        <v>1984</v>
      </c>
      <c r="V50" s="9">
        <f t="shared" si="14"/>
        <v>35.054741555738495</v>
      </c>
      <c r="W50" s="9"/>
      <c r="X50" s="491">
        <f t="shared" si="15"/>
        <v>1</v>
      </c>
      <c r="Y50" s="9">
        <f t="shared" si="16"/>
        <v>1</v>
      </c>
      <c r="Z50" s="9">
        <v>1</v>
      </c>
      <c r="AA50" s="9">
        <v>1</v>
      </c>
    </row>
    <row r="51" spans="1:27" ht="34.799999999999997">
      <c r="A51" s="482">
        <v>55</v>
      </c>
      <c r="B51" s="482">
        <v>47</v>
      </c>
      <c r="C51" s="482"/>
      <c r="D51" s="479" t="s">
        <v>28</v>
      </c>
      <c r="E51" s="479" t="s">
        <v>265</v>
      </c>
      <c r="F51" s="482">
        <v>62</v>
      </c>
      <c r="G51" s="482" t="s">
        <v>36</v>
      </c>
      <c r="H51" s="479"/>
      <c r="I51" s="482">
        <v>13</v>
      </c>
      <c r="J51" s="480">
        <v>13</v>
      </c>
      <c r="K51" s="481">
        <v>0.82570601851851844</v>
      </c>
      <c r="L51" s="481">
        <f t="shared" si="17"/>
        <v>0.49237268518518512</v>
      </c>
      <c r="M51" s="480"/>
      <c r="N51" s="479">
        <v>1978</v>
      </c>
      <c r="P51" s="18">
        <f>VLOOKUP(Q51,id!$A:$C,3,0)</f>
        <v>113</v>
      </c>
      <c r="Q51" s="18" t="str">
        <f t="shared" si="9"/>
        <v>BasterPrzemysław1978</v>
      </c>
      <c r="R51" s="9" t="str">
        <f t="shared" si="10"/>
        <v>Baster</v>
      </c>
      <c r="S51" s="9" t="str">
        <f t="shared" si="11"/>
        <v>Przemysław</v>
      </c>
      <c r="T51" s="9">
        <f t="shared" si="12"/>
        <v>0</v>
      </c>
      <c r="U51" s="9">
        <f t="shared" si="13"/>
        <v>1978</v>
      </c>
      <c r="V51" s="9">
        <f t="shared" si="14"/>
        <v>30.380776014973364</v>
      </c>
      <c r="W51" s="9"/>
      <c r="X51" s="491">
        <f t="shared" si="15"/>
        <v>0.98164124021532184</v>
      </c>
      <c r="Y51" s="9">
        <f t="shared" si="16"/>
        <v>0.8666666666666667</v>
      </c>
      <c r="Z51" s="9">
        <v>1</v>
      </c>
      <c r="AA51" s="9">
        <v>1</v>
      </c>
    </row>
    <row r="52" spans="1:27" ht="34.799999999999997">
      <c r="A52" s="482">
        <v>57</v>
      </c>
      <c r="B52" s="482">
        <v>48</v>
      </c>
      <c r="C52" s="482"/>
      <c r="D52" s="479" t="s">
        <v>55</v>
      </c>
      <c r="E52" s="479" t="s">
        <v>258</v>
      </c>
      <c r="F52" s="482">
        <v>22</v>
      </c>
      <c r="G52" s="482" t="s">
        <v>36</v>
      </c>
      <c r="H52" s="479" t="s">
        <v>252</v>
      </c>
      <c r="I52" s="482">
        <v>11</v>
      </c>
      <c r="J52" s="480">
        <v>11</v>
      </c>
      <c r="K52" s="481">
        <v>0.78292824074074074</v>
      </c>
      <c r="L52" s="481">
        <f t="shared" si="17"/>
        <v>0.44959490740740743</v>
      </c>
      <c r="M52" s="480"/>
      <c r="N52" s="479">
        <v>1982</v>
      </c>
      <c r="P52" s="18">
        <f>VLOOKUP(Q52,id!$A:$C,3,0)</f>
        <v>116</v>
      </c>
      <c r="Q52" s="18" t="str">
        <f t="shared" si="9"/>
        <v>JelińskiTomasz1982</v>
      </c>
      <c r="R52" s="9" t="str">
        <f t="shared" si="10"/>
        <v>Jeliński</v>
      </c>
      <c r="S52" s="9" t="str">
        <f t="shared" si="11"/>
        <v>Tomasz</v>
      </c>
      <c r="T52" s="9" t="str">
        <f t="shared" si="12"/>
        <v>Rowerowa Norka</v>
      </c>
      <c r="U52" s="9">
        <f t="shared" si="13"/>
        <v>1982</v>
      </c>
      <c r="V52" s="9">
        <f t="shared" si="14"/>
        <v>25.706810474208229</v>
      </c>
      <c r="W52" s="9"/>
      <c r="X52" s="491">
        <f t="shared" si="15"/>
        <v>1.0951473806152656</v>
      </c>
      <c r="Y52" s="9">
        <f t="shared" si="16"/>
        <v>0.84615384615384615</v>
      </c>
      <c r="Z52" s="9">
        <v>1</v>
      </c>
      <c r="AA52" s="9">
        <v>1</v>
      </c>
    </row>
    <row r="53" spans="1:27" ht="17.399999999999999">
      <c r="A53" s="482">
        <v>58</v>
      </c>
      <c r="B53" s="482">
        <v>49</v>
      </c>
      <c r="C53" s="482"/>
      <c r="D53" s="479" t="s">
        <v>23</v>
      </c>
      <c r="E53" s="479" t="s">
        <v>1513</v>
      </c>
      <c r="F53" s="482">
        <v>138</v>
      </c>
      <c r="G53" s="482" t="s">
        <v>36</v>
      </c>
      <c r="H53" s="479"/>
      <c r="I53" s="482">
        <v>11</v>
      </c>
      <c r="J53" s="480">
        <v>11</v>
      </c>
      <c r="K53" s="481">
        <v>0.83229166666666665</v>
      </c>
      <c r="L53" s="481">
        <f t="shared" si="17"/>
        <v>0.49895833333333334</v>
      </c>
      <c r="M53" s="480"/>
      <c r="N53" s="479">
        <v>1979</v>
      </c>
      <c r="P53" s="18">
        <f>VLOOKUP(Q53,id!$A:$C,3,0)</f>
        <v>528</v>
      </c>
      <c r="Q53" s="18" t="str">
        <f t="shared" si="9"/>
        <v>PatrzałekGrzegorz1979</v>
      </c>
      <c r="R53" s="9" t="str">
        <f t="shared" si="10"/>
        <v>Patrzałek</v>
      </c>
      <c r="S53" s="9" t="str">
        <f t="shared" si="11"/>
        <v>Grzegorz</v>
      </c>
      <c r="T53" s="9">
        <f t="shared" si="12"/>
        <v>0</v>
      </c>
      <c r="U53" s="9">
        <f t="shared" si="13"/>
        <v>1979</v>
      </c>
      <c r="V53" s="9">
        <f t="shared" si="14"/>
        <v>23.163559565544393</v>
      </c>
      <c r="W53" s="9"/>
      <c r="X53" s="491">
        <f t="shared" si="15"/>
        <v>0.90106703781025288</v>
      </c>
      <c r="Y53" s="9">
        <f t="shared" si="16"/>
        <v>1</v>
      </c>
      <c r="Z53" s="9">
        <v>1</v>
      </c>
      <c r="AA53" s="9">
        <v>1</v>
      </c>
    </row>
    <row r="54" spans="1:27" ht="17.399999999999999">
      <c r="A54" s="482">
        <v>59</v>
      </c>
      <c r="B54" s="482">
        <v>50</v>
      </c>
      <c r="C54" s="482"/>
      <c r="D54" s="479" t="s">
        <v>20</v>
      </c>
      <c r="E54" s="479" t="s">
        <v>1689</v>
      </c>
      <c r="F54" s="482">
        <v>63</v>
      </c>
      <c r="G54" s="482" t="s">
        <v>36</v>
      </c>
      <c r="H54" s="479"/>
      <c r="I54" s="482">
        <v>9</v>
      </c>
      <c r="J54" s="480">
        <v>9</v>
      </c>
      <c r="K54" s="481">
        <v>0.73258101851851842</v>
      </c>
      <c r="L54" s="481">
        <f t="shared" si="17"/>
        <v>0.39924768518518511</v>
      </c>
      <c r="M54" s="480"/>
      <c r="N54" s="479">
        <v>1981</v>
      </c>
      <c r="P54" s="18">
        <f>VLOOKUP(Q54,id!$A:$C,3,0)</f>
        <v>563</v>
      </c>
      <c r="Q54" s="18" t="str">
        <f t="shared" si="9"/>
        <v>HorabikPaweł1981</v>
      </c>
      <c r="R54" s="9" t="str">
        <f t="shared" si="10"/>
        <v>Horabik</v>
      </c>
      <c r="S54" s="9" t="str">
        <f t="shared" si="11"/>
        <v>Paweł</v>
      </c>
      <c r="T54" s="9">
        <f t="shared" si="12"/>
        <v>0</v>
      </c>
      <c r="U54" s="9">
        <f t="shared" si="13"/>
        <v>1981</v>
      </c>
      <c r="V54" s="9">
        <f t="shared" si="14"/>
        <v>18.952003280899959</v>
      </c>
      <c r="W54" s="9"/>
      <c r="X54" s="491">
        <f t="shared" si="15"/>
        <v>1.2497463400492828</v>
      </c>
      <c r="Y54" s="9">
        <f t="shared" si="16"/>
        <v>0.81818181818181823</v>
      </c>
      <c r="Z54" s="9">
        <v>1</v>
      </c>
      <c r="AA54" s="9">
        <v>1</v>
      </c>
    </row>
  </sheetData>
  <mergeCells count="1">
    <mergeCell ref="A1:D2"/>
  </mergeCells>
  <conditionalFormatting sqref="G5:G54">
    <cfRule type="cellIs" dxfId="2" priority="1" stopIfTrue="1" operator="equal">
      <formula>"k"</formula>
    </cfRule>
  </conditionalFormatting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"/>
  <sheetViews>
    <sheetView topLeftCell="C1" workbookViewId="0">
      <selection activeCell="T3" sqref="T3"/>
    </sheetView>
  </sheetViews>
  <sheetFormatPr defaultRowHeight="13.8"/>
  <cols>
    <col min="1" max="2" width="8.88671875" style="506"/>
    <col min="3" max="3" width="4.33203125" style="506" bestFit="1" customWidth="1"/>
    <col min="4" max="4" width="9.77734375" style="506" bestFit="1" customWidth="1"/>
    <col min="5" max="5" width="12.21875" style="506" bestFit="1" customWidth="1"/>
    <col min="6" max="6" width="15.109375" style="506" customWidth="1"/>
    <col min="7" max="7" width="18" style="506" customWidth="1"/>
    <col min="8" max="8" width="8.88671875" style="506"/>
    <col min="9" max="9" width="3.77734375" style="506" bestFit="1" customWidth="1"/>
    <col min="10" max="10" width="8.88671875" style="506"/>
    <col min="11" max="11" width="8" style="506" bestFit="1" customWidth="1"/>
    <col min="12" max="16384" width="8.88671875" style="506"/>
  </cols>
  <sheetData>
    <row r="1" spans="1:24">
      <c r="A1" s="513" t="s">
        <v>1158</v>
      </c>
      <c r="B1" s="513" t="s">
        <v>161</v>
      </c>
      <c r="C1" s="513" t="s">
        <v>1741</v>
      </c>
      <c r="D1" s="513" t="s">
        <v>109</v>
      </c>
      <c r="E1" s="513" t="s">
        <v>108</v>
      </c>
      <c r="F1" s="513" t="s">
        <v>367</v>
      </c>
      <c r="G1" s="513" t="s">
        <v>1157</v>
      </c>
      <c r="H1" s="513" t="s">
        <v>1156</v>
      </c>
      <c r="I1" s="513" t="s">
        <v>1155</v>
      </c>
      <c r="J1" s="513" t="s">
        <v>40</v>
      </c>
      <c r="K1" s="512" t="s">
        <v>81</v>
      </c>
      <c r="M1" s="18" t="s">
        <v>79</v>
      </c>
      <c r="N1" s="18" t="s">
        <v>80</v>
      </c>
      <c r="O1" s="9" t="s">
        <v>108</v>
      </c>
      <c r="P1" s="9" t="s">
        <v>109</v>
      </c>
      <c r="Q1" s="9" t="s">
        <v>83</v>
      </c>
      <c r="R1" s="9" t="s">
        <v>81</v>
      </c>
      <c r="S1" s="9" t="s">
        <v>48</v>
      </c>
      <c r="T1" s="9" t="s">
        <v>49</v>
      </c>
      <c r="U1" s="9" t="s">
        <v>45</v>
      </c>
      <c r="V1" s="9" t="s">
        <v>46</v>
      </c>
      <c r="W1" s="9" t="s">
        <v>35</v>
      </c>
      <c r="X1" s="9" t="s">
        <v>47</v>
      </c>
    </row>
    <row r="2" spans="1:24">
      <c r="A2" s="509">
        <v>1</v>
      </c>
      <c r="B2" s="509">
        <v>1</v>
      </c>
      <c r="C2" s="509">
        <v>383</v>
      </c>
      <c r="D2" s="509" t="s">
        <v>293</v>
      </c>
      <c r="E2" s="509" t="s">
        <v>297</v>
      </c>
      <c r="F2" s="509" t="s">
        <v>286</v>
      </c>
      <c r="G2" s="511" t="s">
        <v>287</v>
      </c>
      <c r="H2" s="509">
        <v>0</v>
      </c>
      <c r="I2" s="509">
        <v>20</v>
      </c>
      <c r="J2" s="508">
        <v>0.27708333333333335</v>
      </c>
      <c r="K2" s="507">
        <v>1979</v>
      </c>
      <c r="M2" s="18">
        <f>VLOOKUP(N2,id!$A:$C,3,0)</f>
        <v>101</v>
      </c>
      <c r="N2" s="18" t="str">
        <f>O2&amp;P2&amp;R2</f>
        <v>WalentowskiRadosław1979</v>
      </c>
      <c r="O2" s="9" t="str">
        <f>E2</f>
        <v>Walentowski</v>
      </c>
      <c r="P2" s="9" t="str">
        <f>D2</f>
        <v>Radosław</v>
      </c>
      <c r="Q2" s="9" t="str">
        <f>G2</f>
        <v>LosMaruderos</v>
      </c>
      <c r="R2" s="9">
        <f>K2</f>
        <v>1979</v>
      </c>
      <c r="S2" s="9"/>
      <c r="T2" s="9">
        <v>100</v>
      </c>
      <c r="U2" s="9"/>
      <c r="V2" s="9"/>
      <c r="W2" s="9"/>
      <c r="X2" s="9"/>
    </row>
    <row r="3" spans="1:24">
      <c r="A3" s="509">
        <v>35</v>
      </c>
      <c r="B3" s="509"/>
      <c r="C3" s="509">
        <v>244</v>
      </c>
      <c r="D3" s="509" t="s">
        <v>69</v>
      </c>
      <c r="E3" s="509" t="s">
        <v>68</v>
      </c>
      <c r="F3" s="509" t="s">
        <v>581</v>
      </c>
      <c r="G3" s="509"/>
      <c r="H3" s="509">
        <v>0</v>
      </c>
      <c r="I3" s="509">
        <v>8</v>
      </c>
      <c r="J3" s="508">
        <v>0.26180555555555557</v>
      </c>
      <c r="K3" s="507">
        <v>1981</v>
      </c>
      <c r="M3" s="18">
        <f>VLOOKUP(N3,id!$A:$C,3,0)</f>
        <v>56</v>
      </c>
      <c r="N3" s="18" t="str">
        <f>O3&amp;P3&amp;R3</f>
        <v>BlankDanuta1981</v>
      </c>
      <c r="O3" s="9" t="str">
        <f>E3</f>
        <v>Blank</v>
      </c>
      <c r="P3" s="9" t="str">
        <f>D3</f>
        <v>Danuta</v>
      </c>
      <c r="Q3" s="9">
        <f>G3</f>
        <v>0</v>
      </c>
      <c r="R3" s="9">
        <f>K3</f>
        <v>1981</v>
      </c>
      <c r="S3" s="9">
        <v>100</v>
      </c>
      <c r="T3" s="9">
        <f>T2*IF(W3&lt;1,W3,IF(X3&lt;1,X3,IF(V3&lt;1,V3,IF(U3&lt;1,U3,1))))</f>
        <v>40</v>
      </c>
      <c r="U3" s="491">
        <f>J2/J3</f>
        <v>1.0583554376657824</v>
      </c>
      <c r="V3" s="9">
        <f>I3/I2</f>
        <v>0.4</v>
      </c>
      <c r="W3" s="9">
        <v>1</v>
      </c>
      <c r="X3" s="9">
        <v>1</v>
      </c>
    </row>
  </sheetData>
  <hyperlinks>
    <hyperlink ref="G2" r:id="rId1" display="http://zkompasem.pl/taxonomy/term/469"/>
  </hyperlinks>
  <pageMargins left="0.7" right="0.7" top="0.75" bottom="0.75" header="0.3" footer="0.3"/>
  <pageSetup paperSize="9" orientation="portrait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8"/>
  <sheetViews>
    <sheetView workbookViewId="0"/>
  </sheetViews>
  <sheetFormatPr defaultColWidth="11.5546875" defaultRowHeight="13.2"/>
  <cols>
    <col min="1" max="1" width="7.44140625" style="41" customWidth="1"/>
    <col min="2" max="2" width="13.5546875" style="9" customWidth="1"/>
    <col min="3" max="3" width="11.5546875" style="9" customWidth="1"/>
    <col min="4" max="4" width="27.33203125" style="9" bestFit="1" customWidth="1"/>
    <col min="5" max="5" width="11.109375" style="9" customWidth="1"/>
    <col min="6" max="6" width="5" style="9" bestFit="1" customWidth="1"/>
    <col min="7" max="7" width="7.109375" style="9" bestFit="1" customWidth="1"/>
    <col min="8" max="10" width="7.109375" style="9" hidden="1" customWidth="1"/>
    <col min="11" max="11" width="13.44140625" style="41" hidden="1" customWidth="1"/>
    <col min="12" max="31" width="11.5546875" style="41" hidden="1" customWidth="1"/>
    <col min="32" max="35" width="11.5546875" style="41" customWidth="1"/>
    <col min="36" max="36" width="11.5546875" style="41" hidden="1" customWidth="1"/>
    <col min="37" max="42" width="11.5546875" style="41" customWidth="1"/>
    <col min="43" max="16384" width="11.5546875" style="9"/>
  </cols>
  <sheetData>
    <row r="1" spans="1:52" ht="24.6">
      <c r="A1" s="54" t="s">
        <v>154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63"/>
      <c r="AN1" s="49"/>
      <c r="AO1" s="49"/>
      <c r="AP1" s="49"/>
    </row>
    <row r="2" spans="1:52">
      <c r="A2" s="45" t="s">
        <v>168</v>
      </c>
      <c r="B2" s="45" t="s">
        <v>191</v>
      </c>
      <c r="C2" s="45" t="s">
        <v>192</v>
      </c>
      <c r="D2" s="48" t="s">
        <v>167</v>
      </c>
      <c r="E2" s="45" t="s">
        <v>193</v>
      </c>
      <c r="F2" s="45" t="s">
        <v>166</v>
      </c>
      <c r="G2" s="47" t="s">
        <v>165</v>
      </c>
      <c r="H2" s="45">
        <v>1</v>
      </c>
      <c r="I2" s="45">
        <v>2</v>
      </c>
      <c r="J2" s="45">
        <v>3</v>
      </c>
      <c r="K2" s="45">
        <v>4</v>
      </c>
      <c r="L2" s="45">
        <v>5</v>
      </c>
      <c r="M2" s="45">
        <v>6</v>
      </c>
      <c r="N2" s="45">
        <v>7</v>
      </c>
      <c r="O2" s="45">
        <v>8</v>
      </c>
      <c r="P2" s="45">
        <v>9</v>
      </c>
      <c r="Q2" s="45">
        <v>10</v>
      </c>
      <c r="R2" s="45">
        <v>11</v>
      </c>
      <c r="S2" s="45">
        <v>12</v>
      </c>
      <c r="T2" s="45">
        <v>13</v>
      </c>
      <c r="U2" s="45">
        <v>14</v>
      </c>
      <c r="V2" s="45">
        <v>15</v>
      </c>
      <c r="W2" s="45">
        <v>16</v>
      </c>
      <c r="X2" s="45">
        <v>17</v>
      </c>
      <c r="Y2" s="45">
        <v>18</v>
      </c>
      <c r="Z2" s="45">
        <v>19</v>
      </c>
      <c r="AA2" s="45">
        <v>20</v>
      </c>
      <c r="AB2" s="45">
        <v>21</v>
      </c>
      <c r="AC2" s="45">
        <v>22</v>
      </c>
      <c r="AD2" s="45">
        <v>23</v>
      </c>
      <c r="AE2" s="45">
        <v>24</v>
      </c>
      <c r="AF2" s="45" t="s">
        <v>164</v>
      </c>
      <c r="AG2" s="45" t="s">
        <v>163</v>
      </c>
      <c r="AH2" s="45" t="s">
        <v>162</v>
      </c>
      <c r="AI2" s="45" t="s">
        <v>40</v>
      </c>
      <c r="AJ2" s="45"/>
      <c r="AK2" s="45" t="s">
        <v>203</v>
      </c>
      <c r="AL2" s="47" t="s">
        <v>161</v>
      </c>
      <c r="AM2" s="47" t="s">
        <v>160</v>
      </c>
      <c r="AN2" s="46"/>
      <c r="AO2" s="46"/>
      <c r="AP2" s="46"/>
    </row>
    <row r="3" spans="1:52" ht="17.399999999999999">
      <c r="A3" s="56">
        <v>318</v>
      </c>
      <c r="B3" s="57" t="s">
        <v>86</v>
      </c>
      <c r="C3" s="57" t="s">
        <v>85</v>
      </c>
      <c r="D3" s="58" t="s">
        <v>194</v>
      </c>
      <c r="E3" s="59">
        <v>1992</v>
      </c>
      <c r="F3" s="59" t="s">
        <v>36</v>
      </c>
      <c r="G3" s="60" t="s">
        <v>154</v>
      </c>
      <c r="H3" s="45">
        <v>1</v>
      </c>
      <c r="I3" s="45">
        <v>1</v>
      </c>
      <c r="J3" s="45">
        <v>1</v>
      </c>
      <c r="K3" s="45">
        <v>1</v>
      </c>
      <c r="L3" s="45">
        <v>1</v>
      </c>
      <c r="M3" s="45">
        <v>1</v>
      </c>
      <c r="N3" s="45">
        <v>1</v>
      </c>
      <c r="O3" s="45">
        <v>1</v>
      </c>
      <c r="P3" s="45">
        <v>1</v>
      </c>
      <c r="Q3" s="45">
        <v>1</v>
      </c>
      <c r="R3" s="45">
        <v>1</v>
      </c>
      <c r="S3" s="45">
        <v>1</v>
      </c>
      <c r="T3" s="45">
        <v>1</v>
      </c>
      <c r="U3" s="45">
        <v>1</v>
      </c>
      <c r="V3" s="45">
        <v>1</v>
      </c>
      <c r="W3" s="45">
        <v>1</v>
      </c>
      <c r="X3" s="45">
        <v>1</v>
      </c>
      <c r="Y3" s="45">
        <v>1</v>
      </c>
      <c r="Z3" s="45">
        <v>1</v>
      </c>
      <c r="AA3" s="45">
        <v>1</v>
      </c>
      <c r="AB3" s="45">
        <v>1</v>
      </c>
      <c r="AC3" s="45">
        <v>1</v>
      </c>
      <c r="AD3" s="45">
        <v>1</v>
      </c>
      <c r="AE3" s="45">
        <v>1</v>
      </c>
      <c r="AF3" s="45">
        <v>24</v>
      </c>
      <c r="AG3" s="44">
        <v>0.61319444444444449</v>
      </c>
      <c r="AH3" s="44">
        <v>0.34375</v>
      </c>
      <c r="AI3" s="43">
        <f>AG3-AH3</f>
        <v>0.26944444444444449</v>
      </c>
      <c r="AJ3" s="64">
        <v>720</v>
      </c>
      <c r="AK3" s="64">
        <v>720</v>
      </c>
      <c r="AL3" s="42">
        <v>1</v>
      </c>
      <c r="AM3" s="42">
        <v>1</v>
      </c>
      <c r="AN3" s="46"/>
      <c r="AO3" s="18" t="s">
        <v>79</v>
      </c>
      <c r="AP3" s="18" t="s">
        <v>80</v>
      </c>
      <c r="AQ3" s="9" t="s">
        <v>108</v>
      </c>
      <c r="AR3" s="9" t="s">
        <v>109</v>
      </c>
      <c r="AS3" s="9" t="s">
        <v>83</v>
      </c>
      <c r="AT3" s="9" t="s">
        <v>81</v>
      </c>
      <c r="AU3" s="9" t="s">
        <v>48</v>
      </c>
      <c r="AV3" s="9" t="s">
        <v>49</v>
      </c>
      <c r="AW3" s="9" t="s">
        <v>45</v>
      </c>
      <c r="AX3" s="9" t="s">
        <v>46</v>
      </c>
      <c r="AY3" s="9" t="s">
        <v>35</v>
      </c>
      <c r="AZ3" s="9" t="s">
        <v>47</v>
      </c>
    </row>
    <row r="4" spans="1:52" ht="17.399999999999999">
      <c r="A4" s="56">
        <v>300</v>
      </c>
      <c r="B4" s="57" t="s">
        <v>68</v>
      </c>
      <c r="C4" s="57" t="s">
        <v>69</v>
      </c>
      <c r="D4" s="57" t="s">
        <v>159</v>
      </c>
      <c r="E4" s="59">
        <v>1981</v>
      </c>
      <c r="F4" s="59" t="s">
        <v>0</v>
      </c>
      <c r="G4" s="60" t="s">
        <v>154</v>
      </c>
      <c r="H4" s="45">
        <v>1</v>
      </c>
      <c r="I4" s="45">
        <v>1</v>
      </c>
      <c r="J4" s="45">
        <v>1</v>
      </c>
      <c r="K4" s="45">
        <v>1</v>
      </c>
      <c r="L4" s="45">
        <v>1</v>
      </c>
      <c r="M4" s="45">
        <v>1</v>
      </c>
      <c r="N4" s="45">
        <v>1</v>
      </c>
      <c r="O4" s="45">
        <v>1</v>
      </c>
      <c r="P4" s="45">
        <v>1</v>
      </c>
      <c r="Q4" s="45">
        <v>1</v>
      </c>
      <c r="R4" s="45">
        <v>1</v>
      </c>
      <c r="S4" s="45">
        <v>1</v>
      </c>
      <c r="T4" s="45">
        <v>1</v>
      </c>
      <c r="U4" s="45">
        <v>1</v>
      </c>
      <c r="V4" s="45">
        <v>1</v>
      </c>
      <c r="W4" s="45">
        <v>1</v>
      </c>
      <c r="X4" s="45">
        <v>1</v>
      </c>
      <c r="Y4" s="45">
        <v>1</v>
      </c>
      <c r="Z4" s="45">
        <v>1</v>
      </c>
      <c r="AA4" s="45">
        <v>1</v>
      </c>
      <c r="AB4" s="45">
        <v>1</v>
      </c>
      <c r="AC4" s="45">
        <v>1</v>
      </c>
      <c r="AD4" s="45">
        <v>1</v>
      </c>
      <c r="AE4" s="45">
        <v>1</v>
      </c>
      <c r="AF4" s="45">
        <v>24</v>
      </c>
      <c r="AG4" s="44">
        <v>0.67291666666666661</v>
      </c>
      <c r="AH4" s="44">
        <v>0.34375</v>
      </c>
      <c r="AI4" s="43">
        <f t="shared" ref="AI4:AI8" si="0">AG4-AH4</f>
        <v>0.32916666666666661</v>
      </c>
      <c r="AJ4" s="64">
        <v>720</v>
      </c>
      <c r="AK4" s="64">
        <v>720</v>
      </c>
      <c r="AL4" s="42">
        <v>13</v>
      </c>
      <c r="AM4" s="69">
        <v>1</v>
      </c>
      <c r="AN4" s="46"/>
      <c r="AO4" s="18">
        <f>VLOOKUP(AP4,id!$A:$C,3,0)</f>
        <v>56</v>
      </c>
      <c r="AP4" s="18" t="str">
        <f>B4&amp;C4&amp;E4</f>
        <v>BlankDanuta1981</v>
      </c>
      <c r="AQ4" s="9" t="str">
        <f>B4</f>
        <v>Blank</v>
      </c>
      <c r="AR4" s="9" t="str">
        <f>C4</f>
        <v>Danuta</v>
      </c>
      <c r="AS4" s="9" t="str">
        <f>D4</f>
        <v>Towanda</v>
      </c>
      <c r="AT4" s="9">
        <f>E4</f>
        <v>1981</v>
      </c>
      <c r="AU4" s="9">
        <v>100</v>
      </c>
      <c r="AV4" s="9">
        <f>AU4*IF(AY4&lt;1,AY4,IF(AZ4&lt;1,AZ4,IF(AX4&lt;1,AX4,IF(AW4&lt;1,AW4,1))))</f>
        <v>81.856540084388214</v>
      </c>
      <c r="AW4" s="9">
        <f>AI3/AI4</f>
        <v>0.81856540084388218</v>
      </c>
      <c r="AX4" s="9">
        <f>AF4/AF3</f>
        <v>1</v>
      </c>
      <c r="AY4" s="9">
        <f>AK4/AK3</f>
        <v>1</v>
      </c>
      <c r="AZ4" s="9">
        <f>AX4^0.2</f>
        <v>1</v>
      </c>
    </row>
    <row r="5" spans="1:52" ht="17.399999999999999">
      <c r="A5" s="56">
        <v>315</v>
      </c>
      <c r="B5" s="57" t="s">
        <v>219</v>
      </c>
      <c r="C5" s="57" t="s">
        <v>239</v>
      </c>
      <c r="D5" s="58" t="s">
        <v>218</v>
      </c>
      <c r="E5" s="59">
        <v>1974</v>
      </c>
      <c r="F5" s="59" t="s">
        <v>0</v>
      </c>
      <c r="G5" s="60" t="s">
        <v>154</v>
      </c>
      <c r="H5" s="45">
        <v>1</v>
      </c>
      <c r="I5" s="45">
        <v>1</v>
      </c>
      <c r="J5" s="45">
        <v>1</v>
      </c>
      <c r="K5" s="45">
        <v>1</v>
      </c>
      <c r="L5" s="45">
        <v>1</v>
      </c>
      <c r="M5" s="45">
        <v>1</v>
      </c>
      <c r="N5" s="45">
        <v>1</v>
      </c>
      <c r="O5" s="45">
        <v>1</v>
      </c>
      <c r="P5" s="45">
        <v>1</v>
      </c>
      <c r="Q5" s="45">
        <v>1</v>
      </c>
      <c r="R5" s="45">
        <v>1</v>
      </c>
      <c r="S5" s="45">
        <v>1</v>
      </c>
      <c r="T5" s="45">
        <v>1</v>
      </c>
      <c r="U5" s="45">
        <v>1</v>
      </c>
      <c r="V5" s="45">
        <v>1</v>
      </c>
      <c r="W5" s="45">
        <v>1</v>
      </c>
      <c r="X5" s="45">
        <v>1</v>
      </c>
      <c r="Y5" s="45">
        <v>1</v>
      </c>
      <c r="Z5" s="45">
        <v>1</v>
      </c>
      <c r="AA5" s="45">
        <v>1</v>
      </c>
      <c r="AB5" s="45">
        <v>1</v>
      </c>
      <c r="AC5" s="45">
        <v>1</v>
      </c>
      <c r="AD5" s="45">
        <v>1</v>
      </c>
      <c r="AE5" s="45">
        <v>1</v>
      </c>
      <c r="AF5" s="45">
        <v>24</v>
      </c>
      <c r="AG5" s="44">
        <v>0.68472222222222223</v>
      </c>
      <c r="AH5" s="44">
        <v>0.34375</v>
      </c>
      <c r="AI5" s="43">
        <f t="shared" si="0"/>
        <v>0.34097222222222223</v>
      </c>
      <c r="AJ5" s="64">
        <v>720</v>
      </c>
      <c r="AK5" s="64">
        <v>709</v>
      </c>
      <c r="AL5" s="42">
        <v>24</v>
      </c>
      <c r="AM5" s="69">
        <v>2</v>
      </c>
      <c r="AN5" s="46"/>
      <c r="AO5" s="18">
        <f>VLOOKUP(AP5,id!$A:$C,3,0)</f>
        <v>87</v>
      </c>
      <c r="AP5" s="18" t="str">
        <f>B5&amp;C5&amp;E5</f>
        <v>HajdukLidka1974</v>
      </c>
      <c r="AQ5" s="9" t="str">
        <f t="shared" ref="AQ5:AQ8" si="1">B5</f>
        <v>Hajduk</v>
      </c>
      <c r="AR5" s="9" t="str">
        <f t="shared" ref="AR5:AR8" si="2">C5</f>
        <v>Lidka</v>
      </c>
      <c r="AS5" s="9" t="str">
        <f t="shared" ref="AS5:AT8" si="3">D5</f>
        <v>Bez Skorka</v>
      </c>
      <c r="AT5" s="9">
        <f t="shared" si="3"/>
        <v>1974</v>
      </c>
      <c r="AU5" s="9">
        <f>AU4*IF(AY5&lt;1,AY5,IF(AZ5&lt;1,AZ5,IF(AX5&lt;1,AX5,IF(AW5&lt;1,AW5,1))))</f>
        <v>98.472222222222229</v>
      </c>
      <c r="AV5" s="9">
        <f>AV4*IF(AY5&lt;1,AY5,IF(AZ5&lt;1,AZ5,IF(AX5&lt;1,AX5,IF(AW5&lt;1,AW5,1))))</f>
        <v>80.605954055321178</v>
      </c>
      <c r="AW5" s="9">
        <f>AI4/AI5</f>
        <v>0.96537678207739286</v>
      </c>
      <c r="AX5" s="9">
        <f>AF5/AF4</f>
        <v>1</v>
      </c>
      <c r="AY5" s="9">
        <f t="shared" ref="AY5:AY8" si="4">AK5/AK4</f>
        <v>0.98472222222222228</v>
      </c>
      <c r="AZ5" s="9">
        <f t="shared" ref="AZ5:AZ8" si="5">AX5^0.2</f>
        <v>1</v>
      </c>
    </row>
    <row r="6" spans="1:52" ht="17.399999999999999">
      <c r="A6" s="56">
        <v>340</v>
      </c>
      <c r="B6" s="57" t="s">
        <v>57</v>
      </c>
      <c r="C6" s="57" t="s">
        <v>74</v>
      </c>
      <c r="D6" s="58" t="s">
        <v>158</v>
      </c>
      <c r="E6" s="59">
        <v>1969</v>
      </c>
      <c r="F6" s="59" t="s">
        <v>0</v>
      </c>
      <c r="G6" s="60" t="s">
        <v>154</v>
      </c>
      <c r="H6" s="45">
        <v>1</v>
      </c>
      <c r="I6" s="45">
        <v>1</v>
      </c>
      <c r="J6" s="45">
        <v>1</v>
      </c>
      <c r="K6" s="45">
        <v>1</v>
      </c>
      <c r="L6" s="45">
        <v>1</v>
      </c>
      <c r="M6" s="45">
        <v>1</v>
      </c>
      <c r="N6" s="45">
        <v>1</v>
      </c>
      <c r="O6" s="45">
        <v>1</v>
      </c>
      <c r="P6" s="45">
        <v>1</v>
      </c>
      <c r="Q6" s="45">
        <v>1</v>
      </c>
      <c r="R6" s="45">
        <v>1</v>
      </c>
      <c r="S6" s="45">
        <v>1</v>
      </c>
      <c r="T6" s="45">
        <v>1</v>
      </c>
      <c r="U6" s="45">
        <v>1</v>
      </c>
      <c r="V6" s="45">
        <v>1</v>
      </c>
      <c r="W6" s="45">
        <v>1</v>
      </c>
      <c r="X6" s="45">
        <v>1</v>
      </c>
      <c r="Y6" s="45">
        <v>1</v>
      </c>
      <c r="Z6" s="45">
        <v>1</v>
      </c>
      <c r="AA6" s="45">
        <v>1</v>
      </c>
      <c r="AB6" s="45">
        <v>1</v>
      </c>
      <c r="AC6" s="45">
        <v>1</v>
      </c>
      <c r="AD6" s="45"/>
      <c r="AE6" s="45">
        <v>1</v>
      </c>
      <c r="AF6" s="45">
        <v>23</v>
      </c>
      <c r="AG6" s="44">
        <v>0.69166666666666665</v>
      </c>
      <c r="AH6" s="44">
        <v>0.34375</v>
      </c>
      <c r="AI6" s="43">
        <f t="shared" si="0"/>
        <v>0.34791666666666665</v>
      </c>
      <c r="AJ6" s="64">
        <v>690</v>
      </c>
      <c r="AK6" s="64">
        <v>669</v>
      </c>
      <c r="AL6" s="42">
        <v>33</v>
      </c>
      <c r="AM6" s="42">
        <v>3</v>
      </c>
      <c r="AN6" s="46"/>
      <c r="AO6" s="18">
        <f>VLOOKUP(AP6,id!$A:$C,3,0)</f>
        <v>55</v>
      </c>
      <c r="AP6" s="18" t="str">
        <f>B6&amp;C6&amp;E6</f>
        <v>StanekAsia1969</v>
      </c>
      <c r="AQ6" s="9" t="str">
        <f t="shared" si="1"/>
        <v>Stanek</v>
      </c>
      <c r="AR6" s="9" t="str">
        <f t="shared" si="2"/>
        <v>Asia</v>
      </c>
      <c r="AS6" s="9" t="str">
        <f t="shared" si="3"/>
        <v>RUDY KOT</v>
      </c>
      <c r="AT6" s="9">
        <f t="shared" si="3"/>
        <v>1969</v>
      </c>
      <c r="AU6" s="9">
        <f>AU5*IF(AY6&lt;1,AY6,IF(AZ6&lt;1,AZ6,IF(AX6&lt;1,AX6,IF(AW6&lt;1,AW6,1))))</f>
        <v>92.916666666666671</v>
      </c>
      <c r="AV6" s="9">
        <f>AV5*IF(AY6&lt;1,AY6,IF(AZ6&lt;1,AZ6,IF(AX6&lt;1,AX6,IF(AW6&lt;1,AW6,1))))</f>
        <v>76.058368495077389</v>
      </c>
      <c r="AW6" s="9">
        <f>AI5/AI6</f>
        <v>0.98003992015968067</v>
      </c>
      <c r="AX6" s="9">
        <f>AF6/AF5</f>
        <v>0.95833333333333337</v>
      </c>
      <c r="AY6" s="9">
        <f t="shared" si="4"/>
        <v>0.94358251057827924</v>
      </c>
      <c r="AZ6" s="9">
        <f t="shared" si="5"/>
        <v>0.99152420096469873</v>
      </c>
    </row>
    <row r="7" spans="1:52" ht="17.399999999999999">
      <c r="A7" s="56">
        <v>348</v>
      </c>
      <c r="B7" s="57" t="s">
        <v>240</v>
      </c>
      <c r="C7" s="57" t="s">
        <v>241</v>
      </c>
      <c r="D7" s="58"/>
      <c r="E7" s="59">
        <v>1980</v>
      </c>
      <c r="F7" s="59" t="s">
        <v>0</v>
      </c>
      <c r="G7" s="60" t="s">
        <v>154</v>
      </c>
      <c r="H7" s="45">
        <v>1</v>
      </c>
      <c r="I7" s="45">
        <v>1</v>
      </c>
      <c r="J7" s="45">
        <v>1</v>
      </c>
      <c r="K7" s="45">
        <v>1</v>
      </c>
      <c r="L7" s="45">
        <v>1</v>
      </c>
      <c r="M7" s="45">
        <v>1</v>
      </c>
      <c r="N7" s="45">
        <v>1</v>
      </c>
      <c r="O7" s="45">
        <v>1</v>
      </c>
      <c r="P7" s="45">
        <v>1</v>
      </c>
      <c r="Q7" s="45">
        <v>1</v>
      </c>
      <c r="R7" s="45">
        <v>1</v>
      </c>
      <c r="S7" s="45">
        <v>1</v>
      </c>
      <c r="T7" s="45">
        <v>1</v>
      </c>
      <c r="U7" s="45">
        <v>1</v>
      </c>
      <c r="V7" s="45">
        <v>1</v>
      </c>
      <c r="W7" s="45">
        <v>1</v>
      </c>
      <c r="X7" s="45">
        <v>1</v>
      </c>
      <c r="Y7" s="45">
        <v>1</v>
      </c>
      <c r="Z7" s="45">
        <v>1</v>
      </c>
      <c r="AA7" s="45">
        <v>1</v>
      </c>
      <c r="AB7" s="45">
        <v>1</v>
      </c>
      <c r="AC7" s="45">
        <v>1</v>
      </c>
      <c r="AD7" s="45"/>
      <c r="AE7" s="45">
        <v>1</v>
      </c>
      <c r="AF7" s="45">
        <v>23</v>
      </c>
      <c r="AG7" s="44">
        <v>0.69166666666666665</v>
      </c>
      <c r="AH7" s="44">
        <v>0.34375</v>
      </c>
      <c r="AI7" s="43">
        <f t="shared" si="0"/>
        <v>0.34791666666666665</v>
      </c>
      <c r="AJ7" s="64">
        <v>690</v>
      </c>
      <c r="AK7" s="64">
        <v>669</v>
      </c>
      <c r="AL7" s="42">
        <v>33</v>
      </c>
      <c r="AM7" s="42">
        <v>3</v>
      </c>
      <c r="AN7" s="46"/>
      <c r="AO7" s="18">
        <f>VLOOKUP(AP7,id!$A:$C,3,0)</f>
        <v>88</v>
      </c>
      <c r="AP7" s="18" t="str">
        <f>B7&amp;C7&amp;E7</f>
        <v>TruszkowskaKamila1980</v>
      </c>
      <c r="AQ7" s="9" t="str">
        <f t="shared" si="1"/>
        <v>Truszkowska</v>
      </c>
      <c r="AR7" s="9" t="str">
        <f t="shared" si="2"/>
        <v>Kamila</v>
      </c>
      <c r="AS7" s="9">
        <f t="shared" si="3"/>
        <v>0</v>
      </c>
      <c r="AT7" s="9">
        <f t="shared" si="3"/>
        <v>1980</v>
      </c>
      <c r="AU7" s="9">
        <f>AU6*IF(AY7&lt;1,AY7,IF(AZ7&lt;1,AZ7,IF(AX7&lt;1,AX7,IF(AW7&lt;1,AW7,1))))</f>
        <v>92.916666666666671</v>
      </c>
      <c r="AV7" s="9">
        <f>AV6*IF(AY7&lt;1,AY7,IF(AZ7&lt;1,AZ7,IF(AX7&lt;1,AX7,IF(AW7&lt;1,AW7,1))))</f>
        <v>76.058368495077389</v>
      </c>
      <c r="AW7" s="9">
        <f>AI6/AI7</f>
        <v>1</v>
      </c>
      <c r="AX7" s="9">
        <f>AF7/AF6</f>
        <v>1</v>
      </c>
      <c r="AY7" s="9">
        <f t="shared" si="4"/>
        <v>1</v>
      </c>
      <c r="AZ7" s="9">
        <f t="shared" si="5"/>
        <v>1</v>
      </c>
    </row>
    <row r="8" spans="1:52" ht="17.399999999999999">
      <c r="A8" s="56">
        <v>302</v>
      </c>
      <c r="B8" s="57" t="s">
        <v>157</v>
      </c>
      <c r="C8" s="57" t="s">
        <v>156</v>
      </c>
      <c r="D8" s="58" t="s">
        <v>155</v>
      </c>
      <c r="E8" s="59">
        <v>1985</v>
      </c>
      <c r="F8" s="59" t="s">
        <v>0</v>
      </c>
      <c r="G8" s="60" t="s">
        <v>154</v>
      </c>
      <c r="H8" s="45">
        <v>1</v>
      </c>
      <c r="I8" s="45">
        <v>1</v>
      </c>
      <c r="J8" s="45">
        <v>1</v>
      </c>
      <c r="K8" s="45">
        <v>1</v>
      </c>
      <c r="L8" s="45">
        <v>1</v>
      </c>
      <c r="M8" s="45"/>
      <c r="N8" s="45">
        <v>1</v>
      </c>
      <c r="O8" s="45">
        <v>1</v>
      </c>
      <c r="P8" s="45">
        <v>1</v>
      </c>
      <c r="Q8" s="45">
        <v>1</v>
      </c>
      <c r="R8" s="45"/>
      <c r="S8" s="45"/>
      <c r="T8" s="45">
        <v>1</v>
      </c>
      <c r="U8" s="45"/>
      <c r="V8" s="45">
        <v>1</v>
      </c>
      <c r="W8" s="45"/>
      <c r="X8" s="45">
        <v>1</v>
      </c>
      <c r="Y8" s="45"/>
      <c r="Z8" s="45">
        <v>1</v>
      </c>
      <c r="AA8" s="45"/>
      <c r="AB8" s="45"/>
      <c r="AC8" s="45"/>
      <c r="AD8" s="45"/>
      <c r="AE8" s="45"/>
      <c r="AF8" s="45">
        <v>13</v>
      </c>
      <c r="AG8" s="44">
        <v>0.62291666666666667</v>
      </c>
      <c r="AH8" s="44">
        <v>0.34375</v>
      </c>
      <c r="AI8" s="43">
        <f t="shared" si="0"/>
        <v>0.27916666666666667</v>
      </c>
      <c r="AJ8" s="64">
        <v>390</v>
      </c>
      <c r="AK8" s="64">
        <v>390</v>
      </c>
      <c r="AL8" s="42">
        <v>54</v>
      </c>
      <c r="AM8" s="69">
        <v>4</v>
      </c>
      <c r="AO8" s="18">
        <f>VLOOKUP(AP8,id!$A:$C,3,0)</f>
        <v>89</v>
      </c>
      <c r="AP8" s="18" t="str">
        <f>B8&amp;C8&amp;E8</f>
        <v>BukowskaAgnieszka1985</v>
      </c>
      <c r="AQ8" s="9" t="str">
        <f t="shared" si="1"/>
        <v>Bukowska</v>
      </c>
      <c r="AR8" s="9" t="str">
        <f t="shared" si="2"/>
        <v>Agnieszka</v>
      </c>
      <c r="AS8" s="9" t="str">
        <f t="shared" si="3"/>
        <v>BikeStats.pl</v>
      </c>
      <c r="AT8" s="9">
        <f t="shared" si="3"/>
        <v>1985</v>
      </c>
      <c r="AU8" s="9">
        <f>AU7*IF(AY8&lt;1,AY8,IF(AZ8&lt;1,AZ8,IF(AX8&lt;1,AX8,IF(AW8&lt;1,AW8,1))))</f>
        <v>54.166666666666671</v>
      </c>
      <c r="AV8" s="9">
        <f>AV7*IF(AY8&lt;1,AY8,IF(AZ8&lt;1,AZ8,IF(AX8&lt;1,AX8,IF(AW8&lt;1,AW8,1))))</f>
        <v>44.338959212376956</v>
      </c>
      <c r="AW8" s="9">
        <f>AI7/AI8</f>
        <v>1.2462686567164178</v>
      </c>
      <c r="AX8" s="9">
        <f>AF8/AF7</f>
        <v>0.56521739130434778</v>
      </c>
      <c r="AY8" s="9">
        <f t="shared" si="4"/>
        <v>0.5829596412556054</v>
      </c>
      <c r="AZ8" s="9">
        <f t="shared" si="5"/>
        <v>0.89216073031941012</v>
      </c>
    </row>
  </sheetData>
  <pageMargins left="0.7" right="0.7" top="0.75" bottom="0.75" header="0.3" footer="0.3"/>
  <pageSetup paperSize="9" orientation="portrait" horizontalDpi="4294967292" verticalDpi="429496729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"/>
  <sheetViews>
    <sheetView workbookViewId="0"/>
  </sheetViews>
  <sheetFormatPr defaultRowHeight="13.8"/>
  <cols>
    <col min="1" max="2" width="8.88671875" style="506"/>
    <col min="3" max="3" width="4.33203125" style="506" bestFit="1" customWidth="1"/>
    <col min="4" max="4" width="10" style="506" bestFit="1" customWidth="1"/>
    <col min="5" max="5" width="13.5546875" style="506" bestFit="1" customWidth="1"/>
    <col min="6" max="6" width="13.6640625" style="506" bestFit="1" customWidth="1"/>
    <col min="7" max="7" width="17.88671875" style="506" customWidth="1"/>
    <col min="8" max="8" width="8.88671875" style="506"/>
    <col min="9" max="9" width="3.77734375" style="506" bestFit="1" customWidth="1"/>
    <col min="10" max="10" width="8.77734375" style="506" bestFit="1" customWidth="1"/>
    <col min="11" max="11" width="8" style="506" bestFit="1" customWidth="1"/>
    <col min="12" max="16384" width="8.88671875" style="506"/>
  </cols>
  <sheetData>
    <row r="1" spans="1:24">
      <c r="A1" s="513" t="s">
        <v>1158</v>
      </c>
      <c r="B1" s="513" t="s">
        <v>161</v>
      </c>
      <c r="C1" s="513" t="s">
        <v>1741</v>
      </c>
      <c r="D1" s="513" t="s">
        <v>109</v>
      </c>
      <c r="E1" s="513" t="s">
        <v>108</v>
      </c>
      <c r="F1" s="513" t="s">
        <v>367</v>
      </c>
      <c r="G1" s="513" t="s">
        <v>1157</v>
      </c>
      <c r="H1" s="513" t="s">
        <v>1156</v>
      </c>
      <c r="I1" s="513" t="s">
        <v>1155</v>
      </c>
      <c r="J1" s="513" t="s">
        <v>40</v>
      </c>
      <c r="K1" s="512" t="s">
        <v>81</v>
      </c>
      <c r="M1" s="18" t="s">
        <v>79</v>
      </c>
      <c r="N1" s="18" t="s">
        <v>80</v>
      </c>
      <c r="O1" s="9" t="s">
        <v>108</v>
      </c>
      <c r="P1" s="9" t="s">
        <v>109</v>
      </c>
      <c r="Q1" s="9" t="s">
        <v>83</v>
      </c>
      <c r="R1" s="9" t="s">
        <v>81</v>
      </c>
      <c r="S1" s="9" t="s">
        <v>48</v>
      </c>
      <c r="T1" s="9" t="s">
        <v>49</v>
      </c>
      <c r="U1" s="9" t="s">
        <v>45</v>
      </c>
      <c r="V1" s="9" t="s">
        <v>46</v>
      </c>
      <c r="W1" s="9" t="s">
        <v>35</v>
      </c>
      <c r="X1" s="9" t="s">
        <v>47</v>
      </c>
    </row>
    <row r="2" spans="1:24">
      <c r="A2" s="509">
        <v>1</v>
      </c>
      <c r="B2" s="509">
        <v>1</v>
      </c>
      <c r="C2" s="509">
        <v>383</v>
      </c>
      <c r="D2" s="509" t="s">
        <v>293</v>
      </c>
      <c r="E2" s="509" t="s">
        <v>297</v>
      </c>
      <c r="F2" s="509" t="s">
        <v>286</v>
      </c>
      <c r="G2" s="511" t="s">
        <v>287</v>
      </c>
      <c r="H2" s="509">
        <v>0</v>
      </c>
      <c r="I2" s="509">
        <v>20</v>
      </c>
      <c r="J2" s="508">
        <v>0.27708333333333335</v>
      </c>
      <c r="K2" s="507">
        <v>1979</v>
      </c>
      <c r="M2" s="18">
        <f>VLOOKUP(N2,id!$A:$C,3,0)</f>
        <v>101</v>
      </c>
      <c r="N2" s="18" t="str">
        <f>O2&amp;P2&amp;R2</f>
        <v>WalentowskiRadosław1979</v>
      </c>
      <c r="O2" s="9" t="str">
        <f>E2</f>
        <v>Walentowski</v>
      </c>
      <c r="P2" s="9" t="str">
        <f>D2</f>
        <v>Radosław</v>
      </c>
      <c r="Q2" s="9" t="str">
        <f>G2</f>
        <v>LosMaruderos</v>
      </c>
      <c r="R2" s="9">
        <f>K2</f>
        <v>1979</v>
      </c>
      <c r="S2" s="9">
        <v>100</v>
      </c>
      <c r="T2" s="9"/>
      <c r="U2" s="9"/>
      <c r="V2" s="9"/>
      <c r="W2" s="9"/>
      <c r="X2" s="9"/>
    </row>
    <row r="3" spans="1:24">
      <c r="A3" s="509">
        <v>2</v>
      </c>
      <c r="B3" s="509"/>
      <c r="C3" s="509">
        <v>349</v>
      </c>
      <c r="D3" s="509" t="s">
        <v>55</v>
      </c>
      <c r="E3" s="509" t="s">
        <v>315</v>
      </c>
      <c r="F3" s="509" t="s">
        <v>1250</v>
      </c>
      <c r="G3" s="509"/>
      <c r="H3" s="509">
        <v>0</v>
      </c>
      <c r="I3" s="509">
        <v>20</v>
      </c>
      <c r="J3" s="508">
        <v>0.27708333333333335</v>
      </c>
      <c r="K3" s="507">
        <v>1982</v>
      </c>
      <c r="M3" s="18">
        <f>VLOOKUP(N3,id!$A:$C,3,0)</f>
        <v>95</v>
      </c>
      <c r="N3" s="18" t="str">
        <f>O3&amp;P3&amp;R3</f>
        <v>ZadwornyTomasz1982</v>
      </c>
      <c r="O3" s="9" t="str">
        <f>E3</f>
        <v>Zadworny</v>
      </c>
      <c r="P3" s="9" t="str">
        <f>D3</f>
        <v>Tomasz</v>
      </c>
      <c r="Q3" s="9">
        <f>G3</f>
        <v>0</v>
      </c>
      <c r="R3" s="9">
        <f>K3</f>
        <v>1982</v>
      </c>
      <c r="S3" s="9">
        <f>S2*IF(W3&lt;1,W3,IF(X3&lt;1,X3,IF(V3&lt;1,V3,IF(U3&lt;1,U3,1))))</f>
        <v>100</v>
      </c>
      <c r="T3" s="9"/>
      <c r="U3" s="491">
        <f>J2/J3</f>
        <v>1</v>
      </c>
      <c r="V3" s="9">
        <f>I3/I2</f>
        <v>1</v>
      </c>
      <c r="W3" s="9">
        <v>1</v>
      </c>
      <c r="X3" s="9">
        <v>1</v>
      </c>
    </row>
    <row r="4" spans="1:24">
      <c r="A4" s="509">
        <v>3</v>
      </c>
      <c r="B4" s="509">
        <v>2</v>
      </c>
      <c r="C4" s="509">
        <v>86</v>
      </c>
      <c r="D4" s="509" t="s">
        <v>172</v>
      </c>
      <c r="E4" s="509" t="s">
        <v>222</v>
      </c>
      <c r="F4" s="509" t="s">
        <v>321</v>
      </c>
      <c r="G4" s="509"/>
      <c r="H4" s="509">
        <v>0</v>
      </c>
      <c r="I4" s="509">
        <v>20</v>
      </c>
      <c r="J4" s="508">
        <v>0.27986111111111112</v>
      </c>
      <c r="K4" s="507">
        <v>1983</v>
      </c>
      <c r="M4" s="18">
        <f>VLOOKUP(N4,id!$A:$C,3,0)</f>
        <v>70</v>
      </c>
      <c r="N4" s="18" t="str">
        <f t="shared" ref="N4:N35" si="0">O4&amp;P4&amp;R4</f>
        <v>SzumańskiJakub1983</v>
      </c>
      <c r="O4" s="9" t="str">
        <f t="shared" ref="O4:O35" si="1">E4</f>
        <v>Szumański</v>
      </c>
      <c r="P4" s="9" t="str">
        <f t="shared" ref="P4:P35" si="2">D4</f>
        <v>Jakub</v>
      </c>
      <c r="Q4" s="9">
        <f t="shared" ref="Q4:Q35" si="3">G4</f>
        <v>0</v>
      </c>
      <c r="R4" s="9">
        <f t="shared" ref="R4:R35" si="4">K4</f>
        <v>1983</v>
      </c>
      <c r="S4" s="9">
        <f t="shared" ref="S4:S35" si="5">S3*IF(W4&lt;1,W4,IF(X4&lt;1,X4,IF(V4&lt;1,V4,IF(U4&lt;1,U4,1))))</f>
        <v>99.007444168734494</v>
      </c>
      <c r="T4" s="9"/>
      <c r="U4" s="491">
        <f t="shared" ref="U4:U35" si="6">J3/J4</f>
        <v>0.99007444168734493</v>
      </c>
      <c r="V4" s="9">
        <f t="shared" ref="V4:V35" si="7">I4/I3</f>
        <v>1</v>
      </c>
      <c r="W4" s="9">
        <v>1</v>
      </c>
      <c r="X4" s="9">
        <v>1</v>
      </c>
    </row>
    <row r="5" spans="1:24">
      <c r="A5" s="509">
        <v>4</v>
      </c>
      <c r="B5" s="509">
        <v>3</v>
      </c>
      <c r="C5" s="509">
        <v>180</v>
      </c>
      <c r="D5" s="509" t="s">
        <v>21</v>
      </c>
      <c r="E5" s="509" t="s">
        <v>12</v>
      </c>
      <c r="F5" s="509" t="s">
        <v>441</v>
      </c>
      <c r="G5" s="509"/>
      <c r="H5" s="509">
        <v>0</v>
      </c>
      <c r="I5" s="509">
        <v>20</v>
      </c>
      <c r="J5" s="508">
        <v>0.28958333333333336</v>
      </c>
      <c r="K5" s="507">
        <v>1978</v>
      </c>
      <c r="M5" s="18">
        <f>VLOOKUP(N5,id!$A:$C,3,0)</f>
        <v>6</v>
      </c>
      <c r="N5" s="18" t="str">
        <f t="shared" si="0"/>
        <v>OwczarskiMarcin1978</v>
      </c>
      <c r="O5" s="9" t="str">
        <f t="shared" si="1"/>
        <v>Owczarski</v>
      </c>
      <c r="P5" s="9" t="str">
        <f t="shared" si="2"/>
        <v>Marcin</v>
      </c>
      <c r="Q5" s="9">
        <f t="shared" si="3"/>
        <v>0</v>
      </c>
      <c r="R5" s="9">
        <f t="shared" si="4"/>
        <v>1978</v>
      </c>
      <c r="S5" s="9">
        <f t="shared" si="5"/>
        <v>95.683453237410063</v>
      </c>
      <c r="T5" s="9"/>
      <c r="U5" s="491">
        <f t="shared" si="6"/>
        <v>0.96642685851318932</v>
      </c>
      <c r="V5" s="9">
        <f t="shared" si="7"/>
        <v>1</v>
      </c>
      <c r="W5" s="9">
        <v>1</v>
      </c>
      <c r="X5" s="9">
        <v>1</v>
      </c>
    </row>
    <row r="6" spans="1:24">
      <c r="A6" s="509">
        <v>5</v>
      </c>
      <c r="B6" s="509"/>
      <c r="C6" s="509">
        <v>319</v>
      </c>
      <c r="D6" s="509" t="s">
        <v>182</v>
      </c>
      <c r="E6" s="509" t="s">
        <v>183</v>
      </c>
      <c r="F6" s="509" t="s">
        <v>973</v>
      </c>
      <c r="G6" s="509"/>
      <c r="H6" s="509">
        <v>0</v>
      </c>
      <c r="I6" s="509">
        <v>20</v>
      </c>
      <c r="J6" s="508">
        <v>0.28958333333333336</v>
      </c>
      <c r="K6" s="507">
        <v>1970</v>
      </c>
      <c r="M6" s="18">
        <f>VLOOKUP(N6,id!$A:$C,3,0)</f>
        <v>64</v>
      </c>
      <c r="N6" s="18" t="str">
        <f t="shared" si="0"/>
        <v>HołdakowskiWojciech1970</v>
      </c>
      <c r="O6" s="9" t="str">
        <f t="shared" si="1"/>
        <v>Hołdakowski</v>
      </c>
      <c r="P6" s="9" t="str">
        <f t="shared" si="2"/>
        <v>Wojciech</v>
      </c>
      <c r="Q6" s="9">
        <f t="shared" si="3"/>
        <v>0</v>
      </c>
      <c r="R6" s="9">
        <f t="shared" si="4"/>
        <v>1970</v>
      </c>
      <c r="S6" s="9">
        <f t="shared" si="5"/>
        <v>95.683453237410063</v>
      </c>
      <c r="T6" s="9"/>
      <c r="U6" s="491">
        <f t="shared" si="6"/>
        <v>1</v>
      </c>
      <c r="V6" s="9">
        <f t="shared" si="7"/>
        <v>1</v>
      </c>
      <c r="W6" s="9">
        <v>1</v>
      </c>
      <c r="X6" s="9">
        <v>1</v>
      </c>
    </row>
    <row r="7" spans="1:24" ht="27.6">
      <c r="A7" s="509">
        <v>6</v>
      </c>
      <c r="B7" s="509">
        <v>4</v>
      </c>
      <c r="C7" s="509">
        <v>404</v>
      </c>
      <c r="D7" s="509" t="s">
        <v>29</v>
      </c>
      <c r="E7" s="509" t="s">
        <v>197</v>
      </c>
      <c r="F7" s="509" t="s">
        <v>437</v>
      </c>
      <c r="G7" s="511" t="s">
        <v>1154</v>
      </c>
      <c r="H7" s="509">
        <v>0</v>
      </c>
      <c r="I7" s="509">
        <v>20</v>
      </c>
      <c r="J7" s="508">
        <v>0.29583333333333334</v>
      </c>
      <c r="K7" s="507">
        <v>1967</v>
      </c>
      <c r="M7" s="18">
        <f>VLOOKUP(N7,id!$A:$C,3,0)</f>
        <v>60</v>
      </c>
      <c r="N7" s="18" t="str">
        <f t="shared" si="0"/>
        <v>PachulskiLeszek1967</v>
      </c>
      <c r="O7" s="9" t="str">
        <f t="shared" si="1"/>
        <v>Pachulski</v>
      </c>
      <c r="P7" s="9" t="str">
        <f t="shared" si="2"/>
        <v>Leszek</v>
      </c>
      <c r="Q7" s="9" t="str">
        <f t="shared" si="3"/>
        <v>Oprychy Team/ GREY WOLF</v>
      </c>
      <c r="R7" s="9">
        <f t="shared" si="4"/>
        <v>1967</v>
      </c>
      <c r="S7" s="9">
        <f t="shared" si="5"/>
        <v>93.661971830985905</v>
      </c>
      <c r="T7" s="9"/>
      <c r="U7" s="491">
        <f t="shared" si="6"/>
        <v>0.97887323943661975</v>
      </c>
      <c r="V7" s="9">
        <f t="shared" si="7"/>
        <v>1</v>
      </c>
      <c r="W7" s="9">
        <v>1</v>
      </c>
      <c r="X7" s="9">
        <v>1</v>
      </c>
    </row>
    <row r="8" spans="1:24" ht="27.6">
      <c r="A8" s="509">
        <v>7</v>
      </c>
      <c r="B8" s="509"/>
      <c r="C8" s="509">
        <v>403</v>
      </c>
      <c r="D8" s="509" t="s">
        <v>38</v>
      </c>
      <c r="E8" s="509" t="s">
        <v>197</v>
      </c>
      <c r="F8" s="509" t="s">
        <v>321</v>
      </c>
      <c r="G8" s="511" t="s">
        <v>1154</v>
      </c>
      <c r="H8" s="509">
        <v>0</v>
      </c>
      <c r="I8" s="509">
        <v>20</v>
      </c>
      <c r="J8" s="508">
        <v>0.29583333333333334</v>
      </c>
      <c r="K8" s="507">
        <v>1968</v>
      </c>
      <c r="M8" s="18">
        <f>VLOOKUP(N8,id!$A:$C,3,0)</f>
        <v>137</v>
      </c>
      <c r="N8" s="18" t="str">
        <f t="shared" si="0"/>
        <v>PachulskiMarek1968</v>
      </c>
      <c r="O8" s="9" t="str">
        <f t="shared" si="1"/>
        <v>Pachulski</v>
      </c>
      <c r="P8" s="9" t="str">
        <f t="shared" si="2"/>
        <v>Marek</v>
      </c>
      <c r="Q8" s="9" t="str">
        <f t="shared" si="3"/>
        <v>Oprychy Team/ GREY WOLF</v>
      </c>
      <c r="R8" s="9">
        <f t="shared" si="4"/>
        <v>1968</v>
      </c>
      <c r="S8" s="9">
        <f t="shared" si="5"/>
        <v>93.661971830985905</v>
      </c>
      <c r="T8" s="9"/>
      <c r="U8" s="491">
        <f t="shared" si="6"/>
        <v>1</v>
      </c>
      <c r="V8" s="9">
        <f t="shared" si="7"/>
        <v>1</v>
      </c>
      <c r="W8" s="9">
        <v>1</v>
      </c>
      <c r="X8" s="9">
        <v>1</v>
      </c>
    </row>
    <row r="9" spans="1:24">
      <c r="A9" s="509">
        <v>8</v>
      </c>
      <c r="B9" s="509">
        <v>5</v>
      </c>
      <c r="C9" s="509">
        <v>284</v>
      </c>
      <c r="D9" s="509" t="s">
        <v>26</v>
      </c>
      <c r="E9" s="509" t="s">
        <v>14</v>
      </c>
      <c r="F9" s="509" t="s">
        <v>436</v>
      </c>
      <c r="G9" s="509"/>
      <c r="H9" s="509">
        <v>0</v>
      </c>
      <c r="I9" s="509">
        <v>20</v>
      </c>
      <c r="J9" s="508">
        <v>0.32083333333333336</v>
      </c>
      <c r="K9" s="507">
        <v>1975</v>
      </c>
      <c r="M9" s="18">
        <f>VLOOKUP(N9,id!$A:$C,3,0)</f>
        <v>2</v>
      </c>
      <c r="N9" s="18" t="str">
        <f t="shared" si="0"/>
        <v>CecułaKrzysztof1975</v>
      </c>
      <c r="O9" s="9" t="str">
        <f t="shared" si="1"/>
        <v>Cecuła</v>
      </c>
      <c r="P9" s="9" t="str">
        <f t="shared" si="2"/>
        <v>Krzysztof</v>
      </c>
      <c r="Q9" s="9">
        <f t="shared" si="3"/>
        <v>0</v>
      </c>
      <c r="R9" s="9">
        <f t="shared" si="4"/>
        <v>1975</v>
      </c>
      <c r="S9" s="9">
        <f t="shared" si="5"/>
        <v>86.363636363636346</v>
      </c>
      <c r="T9" s="9"/>
      <c r="U9" s="491">
        <f t="shared" si="6"/>
        <v>0.92207792207792205</v>
      </c>
      <c r="V9" s="9">
        <f t="shared" si="7"/>
        <v>1</v>
      </c>
      <c r="W9" s="9">
        <v>1</v>
      </c>
      <c r="X9" s="9">
        <v>1</v>
      </c>
    </row>
    <row r="10" spans="1:24" ht="27.6">
      <c r="A10" s="509">
        <v>9</v>
      </c>
      <c r="B10" s="509">
        <v>6</v>
      </c>
      <c r="C10" s="509">
        <v>8</v>
      </c>
      <c r="D10" s="509" t="s">
        <v>71</v>
      </c>
      <c r="E10" s="509" t="s">
        <v>468</v>
      </c>
      <c r="F10" s="509" t="s">
        <v>470</v>
      </c>
      <c r="G10" s="511" t="s">
        <v>469</v>
      </c>
      <c r="H10" s="509">
        <v>0</v>
      </c>
      <c r="I10" s="509">
        <v>20</v>
      </c>
      <c r="J10" s="508">
        <v>0.35833333333333334</v>
      </c>
      <c r="K10" s="507">
        <v>1984</v>
      </c>
      <c r="M10" s="18">
        <f>VLOOKUP(N10,id!$A:$C,3,0)</f>
        <v>149</v>
      </c>
      <c r="N10" s="18" t="str">
        <f t="shared" si="0"/>
        <v>WarmowskiŁukasz1984</v>
      </c>
      <c r="O10" s="9" t="str">
        <f t="shared" si="1"/>
        <v>Warmowski</v>
      </c>
      <c r="P10" s="9" t="str">
        <f t="shared" si="2"/>
        <v>Łukasz</v>
      </c>
      <c r="Q10" s="9" t="str">
        <f t="shared" si="3"/>
        <v>WARMA Team</v>
      </c>
      <c r="R10" s="9">
        <f t="shared" si="4"/>
        <v>1984</v>
      </c>
      <c r="S10" s="9">
        <f t="shared" si="5"/>
        <v>77.32558139534882</v>
      </c>
      <c r="T10" s="9"/>
      <c r="U10" s="491">
        <f t="shared" si="6"/>
        <v>0.89534883720930236</v>
      </c>
      <c r="V10" s="9">
        <f t="shared" si="7"/>
        <v>1</v>
      </c>
      <c r="W10" s="9">
        <v>1</v>
      </c>
      <c r="X10" s="9">
        <v>1</v>
      </c>
    </row>
    <row r="11" spans="1:24">
      <c r="A11" s="509">
        <v>10</v>
      </c>
      <c r="B11" s="509"/>
      <c r="C11" s="509">
        <v>9</v>
      </c>
      <c r="D11" s="509" t="s">
        <v>21</v>
      </c>
      <c r="E11" s="509" t="s">
        <v>468</v>
      </c>
      <c r="F11" s="509" t="s">
        <v>471</v>
      </c>
      <c r="G11" s="511" t="s">
        <v>469</v>
      </c>
      <c r="H11" s="509">
        <v>0</v>
      </c>
      <c r="I11" s="509">
        <v>20</v>
      </c>
      <c r="J11" s="508">
        <v>0.35833333333333334</v>
      </c>
      <c r="K11" s="507">
        <v>1979</v>
      </c>
      <c r="M11" s="18">
        <f>VLOOKUP(N11,id!$A:$C,3,0)</f>
        <v>150</v>
      </c>
      <c r="N11" s="18" t="str">
        <f t="shared" si="0"/>
        <v>WarmowskiMarcin1979</v>
      </c>
      <c r="O11" s="9" t="str">
        <f t="shared" si="1"/>
        <v>Warmowski</v>
      </c>
      <c r="P11" s="9" t="str">
        <f t="shared" si="2"/>
        <v>Marcin</v>
      </c>
      <c r="Q11" s="9" t="str">
        <f t="shared" si="3"/>
        <v>WARMA Team</v>
      </c>
      <c r="R11" s="9">
        <f t="shared" si="4"/>
        <v>1979</v>
      </c>
      <c r="S11" s="9">
        <f t="shared" si="5"/>
        <v>77.32558139534882</v>
      </c>
      <c r="T11" s="9"/>
      <c r="U11" s="491">
        <f t="shared" si="6"/>
        <v>1</v>
      </c>
      <c r="V11" s="9">
        <f t="shared" si="7"/>
        <v>1</v>
      </c>
      <c r="W11" s="9">
        <v>1</v>
      </c>
      <c r="X11" s="9">
        <v>1</v>
      </c>
    </row>
    <row r="12" spans="1:24">
      <c r="A12" s="509">
        <v>11</v>
      </c>
      <c r="B12" s="509"/>
      <c r="C12" s="509">
        <v>95</v>
      </c>
      <c r="D12" s="509" t="s">
        <v>618</v>
      </c>
      <c r="E12" s="509" t="s">
        <v>177</v>
      </c>
      <c r="F12" s="509" t="s">
        <v>321</v>
      </c>
      <c r="G12" s="511" t="s">
        <v>469</v>
      </c>
      <c r="H12" s="509">
        <v>0</v>
      </c>
      <c r="I12" s="509">
        <v>20</v>
      </c>
      <c r="J12" s="508">
        <v>0.35833333333333334</v>
      </c>
      <c r="K12" s="507">
        <v>1975</v>
      </c>
      <c r="M12" s="18">
        <f>VLOOKUP(N12,id!$A:$C,3,0)</f>
        <v>286</v>
      </c>
      <c r="N12" s="18" t="str">
        <f t="shared" si="0"/>
        <v>MorawskiMikołaj1975</v>
      </c>
      <c r="O12" s="9" t="str">
        <f t="shared" si="1"/>
        <v>Morawski</v>
      </c>
      <c r="P12" s="9" t="str">
        <f t="shared" si="2"/>
        <v>Mikołaj</v>
      </c>
      <c r="Q12" s="9" t="str">
        <f t="shared" si="3"/>
        <v>WARMA Team</v>
      </c>
      <c r="R12" s="9">
        <f t="shared" si="4"/>
        <v>1975</v>
      </c>
      <c r="S12" s="9">
        <f t="shared" si="5"/>
        <v>77.32558139534882</v>
      </c>
      <c r="T12" s="9"/>
      <c r="U12" s="491">
        <f t="shared" si="6"/>
        <v>1</v>
      </c>
      <c r="V12" s="9">
        <f t="shared" si="7"/>
        <v>1</v>
      </c>
      <c r="W12" s="9">
        <v>1</v>
      </c>
      <c r="X12" s="9">
        <v>1</v>
      </c>
    </row>
    <row r="13" spans="1:24" ht="27.6">
      <c r="A13" s="509">
        <v>12</v>
      </c>
      <c r="B13" s="509">
        <v>7</v>
      </c>
      <c r="C13" s="509">
        <v>49</v>
      </c>
      <c r="D13" s="509" t="s">
        <v>98</v>
      </c>
      <c r="E13" s="509" t="s">
        <v>457</v>
      </c>
      <c r="F13" s="509" t="s">
        <v>1738</v>
      </c>
      <c r="G13" s="511" t="s">
        <v>1737</v>
      </c>
      <c r="H13" s="509">
        <v>0</v>
      </c>
      <c r="I13" s="509">
        <v>20</v>
      </c>
      <c r="J13" s="508">
        <v>0.37013888888888885</v>
      </c>
      <c r="K13" s="510">
        <v>1982</v>
      </c>
      <c r="M13" s="18">
        <f>VLOOKUP(N13,id!$A:$C,3,0)</f>
        <v>142</v>
      </c>
      <c r="N13" s="18" t="str">
        <f t="shared" si="0"/>
        <v>PotyrałaJarosław1982</v>
      </c>
      <c r="O13" s="9" t="str">
        <f t="shared" si="1"/>
        <v>Potyrała</v>
      </c>
      <c r="P13" s="9" t="str">
        <f t="shared" si="2"/>
        <v>Jarosław</v>
      </c>
      <c r="Q13" s="9" t="str">
        <f t="shared" si="3"/>
        <v>ZNN - zespół niespokojnych nóg</v>
      </c>
      <c r="R13" s="9">
        <f t="shared" si="4"/>
        <v>1982</v>
      </c>
      <c r="S13" s="9">
        <f t="shared" si="5"/>
        <v>74.859287054408995</v>
      </c>
      <c r="T13" s="9"/>
      <c r="U13" s="491">
        <f t="shared" si="6"/>
        <v>0.96810506566604138</v>
      </c>
      <c r="V13" s="9">
        <f t="shared" si="7"/>
        <v>1</v>
      </c>
      <c r="W13" s="9">
        <v>1</v>
      </c>
      <c r="X13" s="9">
        <v>1</v>
      </c>
    </row>
    <row r="14" spans="1:24" ht="27.6">
      <c r="A14" s="509">
        <v>13</v>
      </c>
      <c r="B14" s="509"/>
      <c r="C14" s="509">
        <v>50</v>
      </c>
      <c r="D14" s="509" t="s">
        <v>21</v>
      </c>
      <c r="E14" s="509" t="s">
        <v>455</v>
      </c>
      <c r="F14" s="509" t="s">
        <v>321</v>
      </c>
      <c r="G14" s="511" t="s">
        <v>1737</v>
      </c>
      <c r="H14" s="509">
        <v>0</v>
      </c>
      <c r="I14" s="509">
        <v>20</v>
      </c>
      <c r="J14" s="508">
        <v>0.37013888888888885</v>
      </c>
      <c r="K14" s="507">
        <v>1980</v>
      </c>
      <c r="M14" s="18">
        <f>VLOOKUP(N14,id!$A:$C,3,0)</f>
        <v>141</v>
      </c>
      <c r="N14" s="18" t="str">
        <f t="shared" si="0"/>
        <v>RóżakMarcin1980</v>
      </c>
      <c r="O14" s="9" t="str">
        <f t="shared" si="1"/>
        <v>Różak</v>
      </c>
      <c r="P14" s="9" t="str">
        <f t="shared" si="2"/>
        <v>Marcin</v>
      </c>
      <c r="Q14" s="9" t="str">
        <f t="shared" si="3"/>
        <v>ZNN - zespół niespokojnych nóg</v>
      </c>
      <c r="R14" s="9">
        <f t="shared" si="4"/>
        <v>1980</v>
      </c>
      <c r="S14" s="9">
        <f t="shared" si="5"/>
        <v>74.859287054408995</v>
      </c>
      <c r="T14" s="9"/>
      <c r="U14" s="491">
        <f t="shared" si="6"/>
        <v>1</v>
      </c>
      <c r="V14" s="9">
        <f t="shared" si="7"/>
        <v>1</v>
      </c>
      <c r="W14" s="9">
        <v>1</v>
      </c>
      <c r="X14" s="9">
        <v>1</v>
      </c>
    </row>
    <row r="15" spans="1:24">
      <c r="A15" s="509">
        <v>14</v>
      </c>
      <c r="B15" s="509">
        <v>8</v>
      </c>
      <c r="C15" s="509">
        <v>246</v>
      </c>
      <c r="D15" s="509" t="s">
        <v>53</v>
      </c>
      <c r="E15" s="509" t="s">
        <v>583</v>
      </c>
      <c r="F15" s="509" t="s">
        <v>582</v>
      </c>
      <c r="G15" s="511" t="s">
        <v>1265</v>
      </c>
      <c r="H15" s="509">
        <v>0</v>
      </c>
      <c r="I15" s="509">
        <v>20</v>
      </c>
      <c r="J15" s="508">
        <v>0.37083333333333335</v>
      </c>
      <c r="K15" s="507">
        <v>1981</v>
      </c>
      <c r="M15" s="18">
        <f>VLOOKUP(N15,id!$A:$C,3,0)</f>
        <v>179</v>
      </c>
      <c r="N15" s="18" t="str">
        <f t="shared" si="0"/>
        <v>RuksztoBartosz1981</v>
      </c>
      <c r="O15" s="9" t="str">
        <f t="shared" si="1"/>
        <v>Rukszto</v>
      </c>
      <c r="P15" s="9" t="str">
        <f t="shared" si="2"/>
        <v>Bartosz</v>
      </c>
      <c r="Q15" s="9" t="str">
        <f t="shared" si="3"/>
        <v>Forest Gaps</v>
      </c>
      <c r="R15" s="9">
        <f t="shared" si="4"/>
        <v>1981</v>
      </c>
      <c r="S15" s="9">
        <f t="shared" si="5"/>
        <v>74.719101123595493</v>
      </c>
      <c r="T15" s="9"/>
      <c r="U15" s="491">
        <f t="shared" si="6"/>
        <v>0.99812734082396992</v>
      </c>
      <c r="V15" s="9">
        <f t="shared" si="7"/>
        <v>1</v>
      </c>
      <c r="W15" s="9">
        <v>1</v>
      </c>
      <c r="X15" s="9">
        <v>1</v>
      </c>
    </row>
    <row r="16" spans="1:24">
      <c r="A16" s="509">
        <v>15</v>
      </c>
      <c r="B16" s="509"/>
      <c r="C16" s="509">
        <v>291</v>
      </c>
      <c r="D16" s="509" t="s">
        <v>76</v>
      </c>
      <c r="E16" s="509" t="s">
        <v>171</v>
      </c>
      <c r="F16" s="509" t="s">
        <v>321</v>
      </c>
      <c r="G16" s="509"/>
      <c r="H16" s="509">
        <v>0</v>
      </c>
      <c r="I16" s="509">
        <v>20</v>
      </c>
      <c r="J16" s="508">
        <v>0.37083333333333335</v>
      </c>
      <c r="K16" s="507">
        <v>1980</v>
      </c>
      <c r="M16" s="18">
        <f>VLOOKUP(N16,id!$A:$C,3,0)</f>
        <v>72</v>
      </c>
      <c r="N16" s="18" t="str">
        <f t="shared" si="0"/>
        <v>JaskólskiKonrad1980</v>
      </c>
      <c r="O16" s="9" t="str">
        <f t="shared" si="1"/>
        <v>Jaskólski</v>
      </c>
      <c r="P16" s="9" t="str">
        <f t="shared" si="2"/>
        <v>Konrad</v>
      </c>
      <c r="Q16" s="9">
        <f t="shared" si="3"/>
        <v>0</v>
      </c>
      <c r="R16" s="9">
        <f t="shared" si="4"/>
        <v>1980</v>
      </c>
      <c r="S16" s="9">
        <f t="shared" si="5"/>
        <v>74.719101123595493</v>
      </c>
      <c r="T16" s="9"/>
      <c r="U16" s="491">
        <f t="shared" si="6"/>
        <v>1</v>
      </c>
      <c r="V16" s="9">
        <f t="shared" si="7"/>
        <v>1</v>
      </c>
      <c r="W16" s="9">
        <v>1</v>
      </c>
      <c r="X16" s="9">
        <v>1</v>
      </c>
    </row>
    <row r="17" spans="1:24">
      <c r="A17" s="509">
        <v>16</v>
      </c>
      <c r="B17" s="509">
        <v>9</v>
      </c>
      <c r="C17" s="509">
        <v>92</v>
      </c>
      <c r="D17" s="509" t="s">
        <v>55</v>
      </c>
      <c r="E17" s="509" t="s">
        <v>920</v>
      </c>
      <c r="F17" s="509" t="s">
        <v>606</v>
      </c>
      <c r="G17" s="509"/>
      <c r="H17" s="509">
        <v>0</v>
      </c>
      <c r="I17" s="509">
        <v>20</v>
      </c>
      <c r="J17" s="508">
        <v>0.37291666666666662</v>
      </c>
      <c r="K17" s="507">
        <v>1975</v>
      </c>
      <c r="M17" s="18">
        <f>VLOOKUP(N17,id!$A:$C,3,0)</f>
        <v>232</v>
      </c>
      <c r="N17" s="18" t="str">
        <f t="shared" si="0"/>
        <v>PopczykTomasz1975</v>
      </c>
      <c r="O17" s="9" t="str">
        <f t="shared" si="1"/>
        <v>Popczyk</v>
      </c>
      <c r="P17" s="9" t="str">
        <f t="shared" si="2"/>
        <v>Tomasz</v>
      </c>
      <c r="Q17" s="9">
        <f t="shared" si="3"/>
        <v>0</v>
      </c>
      <c r="R17" s="9">
        <f t="shared" si="4"/>
        <v>1975</v>
      </c>
      <c r="S17" s="9">
        <f t="shared" si="5"/>
        <v>74.30167597765363</v>
      </c>
      <c r="T17" s="9"/>
      <c r="U17" s="491">
        <f t="shared" si="6"/>
        <v>0.99441340782122922</v>
      </c>
      <c r="V17" s="9">
        <f t="shared" si="7"/>
        <v>1</v>
      </c>
      <c r="W17" s="9">
        <v>1</v>
      </c>
      <c r="X17" s="9">
        <v>1</v>
      </c>
    </row>
    <row r="18" spans="1:24">
      <c r="A18" s="509">
        <v>17</v>
      </c>
      <c r="B18" s="509">
        <v>10</v>
      </c>
      <c r="C18" s="509">
        <v>90</v>
      </c>
      <c r="D18" s="509" t="s">
        <v>172</v>
      </c>
      <c r="E18" s="509" t="s">
        <v>922</v>
      </c>
      <c r="F18" s="509" t="s">
        <v>921</v>
      </c>
      <c r="G18" s="509"/>
      <c r="H18" s="509">
        <v>0</v>
      </c>
      <c r="I18" s="509">
        <v>20</v>
      </c>
      <c r="J18" s="508">
        <v>0.37361111111111112</v>
      </c>
      <c r="K18" s="507">
        <v>1984</v>
      </c>
      <c r="M18" s="18">
        <f>VLOOKUP(N18,id!$A:$C,3,0)</f>
        <v>231</v>
      </c>
      <c r="N18" s="18" t="str">
        <f t="shared" si="0"/>
        <v>PriebeJakub1984</v>
      </c>
      <c r="O18" s="9" t="str">
        <f t="shared" si="1"/>
        <v>Priebe</v>
      </c>
      <c r="P18" s="9" t="str">
        <f t="shared" si="2"/>
        <v>Jakub</v>
      </c>
      <c r="Q18" s="9">
        <f t="shared" si="3"/>
        <v>0</v>
      </c>
      <c r="R18" s="9">
        <f t="shared" si="4"/>
        <v>1984</v>
      </c>
      <c r="S18" s="9">
        <f t="shared" si="5"/>
        <v>74.163568773234189</v>
      </c>
      <c r="T18" s="9"/>
      <c r="U18" s="491">
        <f t="shared" si="6"/>
        <v>0.99814126394052027</v>
      </c>
      <c r="V18" s="9">
        <f t="shared" si="7"/>
        <v>1</v>
      </c>
      <c r="W18" s="9">
        <v>1</v>
      </c>
      <c r="X18" s="9">
        <v>1</v>
      </c>
    </row>
    <row r="19" spans="1:24">
      <c r="A19" s="509">
        <v>18</v>
      </c>
      <c r="B19" s="509">
        <v>11</v>
      </c>
      <c r="C19" s="509">
        <v>27</v>
      </c>
      <c r="D19" s="509" t="s">
        <v>67</v>
      </c>
      <c r="E19" s="509" t="s">
        <v>1446</v>
      </c>
      <c r="F19" s="509" t="s">
        <v>1445</v>
      </c>
      <c r="G19" s="509"/>
      <c r="H19" s="509">
        <v>0</v>
      </c>
      <c r="I19" s="509">
        <v>20</v>
      </c>
      <c r="J19" s="508">
        <v>0.39652777777777781</v>
      </c>
      <c r="K19" s="507">
        <v>1981</v>
      </c>
      <c r="M19" s="18">
        <f>VLOOKUP(N19,id!$A:$C,3,0)</f>
        <v>494</v>
      </c>
      <c r="N19" s="18" t="str">
        <f t="shared" si="0"/>
        <v>ZłomańczukMichał1981</v>
      </c>
      <c r="O19" s="9" t="str">
        <f t="shared" si="1"/>
        <v>Złomańczuk</v>
      </c>
      <c r="P19" s="9" t="str">
        <f t="shared" si="2"/>
        <v>Michał</v>
      </c>
      <c r="Q19" s="9">
        <f t="shared" si="3"/>
        <v>0</v>
      </c>
      <c r="R19" s="9">
        <f t="shared" si="4"/>
        <v>1981</v>
      </c>
      <c r="S19" s="9">
        <f t="shared" si="5"/>
        <v>69.877408056042015</v>
      </c>
      <c r="T19" s="9"/>
      <c r="U19" s="491">
        <f t="shared" si="6"/>
        <v>0.94220665499124334</v>
      </c>
      <c r="V19" s="9">
        <f t="shared" si="7"/>
        <v>1</v>
      </c>
      <c r="W19" s="9">
        <v>1</v>
      </c>
      <c r="X19" s="9">
        <v>1</v>
      </c>
    </row>
    <row r="20" spans="1:24">
      <c r="A20" s="509">
        <v>19</v>
      </c>
      <c r="B20" s="509">
        <v>12</v>
      </c>
      <c r="C20" s="509">
        <v>393</v>
      </c>
      <c r="D20" s="509" t="s">
        <v>56</v>
      </c>
      <c r="E20" s="509" t="s">
        <v>562</v>
      </c>
      <c r="F20" s="509" t="s">
        <v>510</v>
      </c>
      <c r="G20" s="509"/>
      <c r="H20" s="509">
        <v>0</v>
      </c>
      <c r="I20" s="509">
        <v>20</v>
      </c>
      <c r="J20" s="508">
        <v>0.40763888888888888</v>
      </c>
      <c r="K20" s="507">
        <v>1974</v>
      </c>
      <c r="M20" s="18">
        <f>VLOOKUP(N20,id!$A:$C,3,0)</f>
        <v>564</v>
      </c>
      <c r="N20" s="18" t="str">
        <f t="shared" si="0"/>
        <v>PotockiRobert1974</v>
      </c>
      <c r="O20" s="9" t="str">
        <f t="shared" si="1"/>
        <v>Potocki</v>
      </c>
      <c r="P20" s="9" t="str">
        <f t="shared" si="2"/>
        <v>Robert</v>
      </c>
      <c r="Q20" s="9">
        <f t="shared" si="3"/>
        <v>0</v>
      </c>
      <c r="R20" s="9">
        <f t="shared" si="4"/>
        <v>1974</v>
      </c>
      <c r="S20" s="9">
        <f t="shared" si="5"/>
        <v>67.972742759795565</v>
      </c>
      <c r="T20" s="9"/>
      <c r="U20" s="491">
        <f t="shared" si="6"/>
        <v>0.97274275979557079</v>
      </c>
      <c r="V20" s="9">
        <f t="shared" si="7"/>
        <v>1</v>
      </c>
      <c r="W20" s="9">
        <v>1</v>
      </c>
      <c r="X20" s="9">
        <v>1</v>
      </c>
    </row>
    <row r="21" spans="1:24">
      <c r="A21" s="509">
        <v>20</v>
      </c>
      <c r="B21" s="509">
        <v>13</v>
      </c>
      <c r="C21" s="509">
        <v>366</v>
      </c>
      <c r="D21" s="509" t="s">
        <v>29</v>
      </c>
      <c r="E21" s="509" t="s">
        <v>2</v>
      </c>
      <c r="F21" s="509" t="s">
        <v>307</v>
      </c>
      <c r="G21" s="509"/>
      <c r="H21" s="509">
        <v>0</v>
      </c>
      <c r="I21" s="509">
        <v>20</v>
      </c>
      <c r="J21" s="508">
        <v>0.42222222222222222</v>
      </c>
      <c r="K21" s="507">
        <v>1958</v>
      </c>
      <c r="M21" s="18">
        <f>VLOOKUP(N21,id!$A:$C,3,0)</f>
        <v>20</v>
      </c>
      <c r="N21" s="18" t="str">
        <f t="shared" si="0"/>
        <v>Herman-IżyckiLeszek1958</v>
      </c>
      <c r="O21" s="9" t="str">
        <f t="shared" si="1"/>
        <v>Herman-Iżycki</v>
      </c>
      <c r="P21" s="9" t="str">
        <f t="shared" si="2"/>
        <v>Leszek</v>
      </c>
      <c r="Q21" s="9">
        <f t="shared" si="3"/>
        <v>0</v>
      </c>
      <c r="R21" s="9">
        <f t="shared" si="4"/>
        <v>1958</v>
      </c>
      <c r="S21" s="9">
        <f t="shared" si="5"/>
        <v>65.625</v>
      </c>
      <c r="T21" s="9"/>
      <c r="U21" s="491">
        <f t="shared" si="6"/>
        <v>0.96546052631578949</v>
      </c>
      <c r="V21" s="9">
        <f t="shared" si="7"/>
        <v>1</v>
      </c>
      <c r="W21" s="9">
        <v>1</v>
      </c>
      <c r="X21" s="9">
        <v>1</v>
      </c>
    </row>
    <row r="22" spans="1:24">
      <c r="A22" s="509">
        <v>21</v>
      </c>
      <c r="B22" s="509">
        <v>14</v>
      </c>
      <c r="C22" s="509">
        <v>390</v>
      </c>
      <c r="D22" s="509" t="s">
        <v>453</v>
      </c>
      <c r="E22" s="509" t="s">
        <v>452</v>
      </c>
      <c r="F22" s="509" t="s">
        <v>321</v>
      </c>
      <c r="G22" s="511" t="s">
        <v>454</v>
      </c>
      <c r="H22" s="509">
        <v>0</v>
      </c>
      <c r="I22" s="509">
        <v>20</v>
      </c>
      <c r="J22" s="508">
        <v>0.44097222222222227</v>
      </c>
      <c r="K22" s="507">
        <v>1973</v>
      </c>
      <c r="M22" s="18">
        <f>VLOOKUP(N22,id!$A:$C,3,0)</f>
        <v>140</v>
      </c>
      <c r="N22" s="18" t="str">
        <f t="shared" si="0"/>
        <v>CiesielskiWitold1973</v>
      </c>
      <c r="O22" s="9" t="str">
        <f t="shared" si="1"/>
        <v>Ciesielski</v>
      </c>
      <c r="P22" s="9" t="str">
        <f t="shared" si="2"/>
        <v>Witold</v>
      </c>
      <c r="Q22" s="9" t="str">
        <f t="shared" si="3"/>
        <v>turbo</v>
      </c>
      <c r="R22" s="9">
        <f t="shared" si="4"/>
        <v>1973</v>
      </c>
      <c r="S22" s="9">
        <f t="shared" si="5"/>
        <v>62.834645669291334</v>
      </c>
      <c r="T22" s="9"/>
      <c r="U22" s="491">
        <f t="shared" si="6"/>
        <v>0.9574803149606298</v>
      </c>
      <c r="V22" s="9">
        <f t="shared" si="7"/>
        <v>1</v>
      </c>
      <c r="W22" s="9">
        <v>1</v>
      </c>
      <c r="X22" s="9">
        <v>1</v>
      </c>
    </row>
    <row r="23" spans="1:24">
      <c r="A23" s="509">
        <v>22</v>
      </c>
      <c r="B23" s="509">
        <v>15</v>
      </c>
      <c r="C23" s="509">
        <v>376</v>
      </c>
      <c r="D23" s="509" t="s">
        <v>182</v>
      </c>
      <c r="E23" s="509" t="s">
        <v>852</v>
      </c>
      <c r="F23" s="509" t="s">
        <v>321</v>
      </c>
      <c r="G23" s="511" t="s">
        <v>1736</v>
      </c>
      <c r="H23" s="509">
        <v>0</v>
      </c>
      <c r="I23" s="509">
        <v>20</v>
      </c>
      <c r="J23" s="508">
        <v>0.44305555555555554</v>
      </c>
      <c r="K23" s="507">
        <v>1975</v>
      </c>
      <c r="M23" s="18">
        <f>VLOOKUP(N23,id!$A:$C,3,0)</f>
        <v>271</v>
      </c>
      <c r="N23" s="18" t="str">
        <f t="shared" si="0"/>
        <v>BróżWojciech1975</v>
      </c>
      <c r="O23" s="9" t="str">
        <f t="shared" si="1"/>
        <v>Bróż</v>
      </c>
      <c r="P23" s="9" t="str">
        <f t="shared" si="2"/>
        <v>Wojciech</v>
      </c>
      <c r="Q23" s="9" t="str">
        <f t="shared" si="3"/>
        <v>DORACO TEAM</v>
      </c>
      <c r="R23" s="9">
        <f t="shared" si="4"/>
        <v>1975</v>
      </c>
      <c r="S23" s="9">
        <f t="shared" si="5"/>
        <v>62.539184952978061</v>
      </c>
      <c r="T23" s="9"/>
      <c r="U23" s="491">
        <f t="shared" si="6"/>
        <v>0.99529780564263337</v>
      </c>
      <c r="V23" s="9">
        <f t="shared" si="7"/>
        <v>1</v>
      </c>
      <c r="W23" s="9">
        <v>1</v>
      </c>
      <c r="X23" s="9">
        <v>1</v>
      </c>
    </row>
    <row r="24" spans="1:24">
      <c r="A24" s="509">
        <v>23</v>
      </c>
      <c r="B24" s="509">
        <v>16</v>
      </c>
      <c r="C24" s="509">
        <v>367</v>
      </c>
      <c r="D24" s="509" t="s">
        <v>528</v>
      </c>
      <c r="E24" s="509" t="s">
        <v>853</v>
      </c>
      <c r="F24" s="509" t="s">
        <v>321</v>
      </c>
      <c r="G24" s="511" t="s">
        <v>1736</v>
      </c>
      <c r="H24" s="509">
        <v>0</v>
      </c>
      <c r="I24" s="509">
        <v>20</v>
      </c>
      <c r="J24" s="508">
        <v>0.4458333333333333</v>
      </c>
      <c r="K24" s="507">
        <v>1984</v>
      </c>
      <c r="M24" s="18">
        <f>VLOOKUP(N24,id!$A:$C,3,0)</f>
        <v>270</v>
      </c>
      <c r="N24" s="18" t="str">
        <f t="shared" si="0"/>
        <v>PolewkoWaldemar1984</v>
      </c>
      <c r="O24" s="9" t="str">
        <f t="shared" si="1"/>
        <v>Polewko</v>
      </c>
      <c r="P24" s="9" t="str">
        <f t="shared" si="2"/>
        <v>Waldemar</v>
      </c>
      <c r="Q24" s="9" t="str">
        <f t="shared" si="3"/>
        <v>DORACO TEAM</v>
      </c>
      <c r="R24" s="9">
        <f t="shared" si="4"/>
        <v>1984</v>
      </c>
      <c r="S24" s="9">
        <f t="shared" si="5"/>
        <v>62.149532710280376</v>
      </c>
      <c r="T24" s="9"/>
      <c r="U24" s="491">
        <f t="shared" si="6"/>
        <v>0.99376947040498442</v>
      </c>
      <c r="V24" s="9">
        <f t="shared" si="7"/>
        <v>1</v>
      </c>
      <c r="W24" s="9">
        <v>1</v>
      </c>
      <c r="X24" s="9">
        <v>1</v>
      </c>
    </row>
    <row r="25" spans="1:24">
      <c r="A25" s="509">
        <v>24</v>
      </c>
      <c r="B25" s="509"/>
      <c r="C25" s="509">
        <v>36</v>
      </c>
      <c r="D25" s="509" t="s">
        <v>99</v>
      </c>
      <c r="E25" s="509" t="s">
        <v>847</v>
      </c>
      <c r="F25" s="509" t="s">
        <v>606</v>
      </c>
      <c r="G25" s="511" t="s">
        <v>1736</v>
      </c>
      <c r="H25" s="509">
        <v>0</v>
      </c>
      <c r="I25" s="509">
        <v>20</v>
      </c>
      <c r="J25" s="508">
        <v>0.4458333333333333</v>
      </c>
      <c r="K25" s="507">
        <v>1982</v>
      </c>
      <c r="M25" s="18">
        <f>VLOOKUP(N25,id!$A:$C,3,0)</f>
        <v>274</v>
      </c>
      <c r="N25" s="18" t="str">
        <f t="shared" si="0"/>
        <v>CisońMateusz1982</v>
      </c>
      <c r="O25" s="9" t="str">
        <f t="shared" si="1"/>
        <v>Cisoń</v>
      </c>
      <c r="P25" s="9" t="str">
        <f t="shared" si="2"/>
        <v>Mateusz</v>
      </c>
      <c r="Q25" s="9" t="str">
        <f t="shared" si="3"/>
        <v>DORACO TEAM</v>
      </c>
      <c r="R25" s="9">
        <f t="shared" si="4"/>
        <v>1982</v>
      </c>
      <c r="S25" s="9">
        <f t="shared" si="5"/>
        <v>62.149532710280376</v>
      </c>
      <c r="T25" s="9"/>
      <c r="U25" s="491">
        <f t="shared" si="6"/>
        <v>1</v>
      </c>
      <c r="V25" s="9">
        <f t="shared" si="7"/>
        <v>1</v>
      </c>
      <c r="W25" s="9">
        <v>1</v>
      </c>
      <c r="X25" s="9">
        <v>1</v>
      </c>
    </row>
    <row r="26" spans="1:24">
      <c r="A26" s="509">
        <v>25</v>
      </c>
      <c r="B26" s="509">
        <v>17</v>
      </c>
      <c r="C26" s="509">
        <v>200</v>
      </c>
      <c r="D26" s="509" t="s">
        <v>29</v>
      </c>
      <c r="E26" s="509" t="s">
        <v>31</v>
      </c>
      <c r="F26" s="509" t="s">
        <v>474</v>
      </c>
      <c r="G26" s="511" t="s">
        <v>181</v>
      </c>
      <c r="H26" s="509">
        <v>0</v>
      </c>
      <c r="I26" s="509">
        <v>20</v>
      </c>
      <c r="J26" s="508">
        <v>0.51874999999999993</v>
      </c>
      <c r="K26" s="507">
        <v>1958</v>
      </c>
      <c r="M26" s="18">
        <f>VLOOKUP(N26,id!$A:$C,3,0)</f>
        <v>16</v>
      </c>
      <c r="N26" s="18" t="str">
        <f t="shared" si="0"/>
        <v>PapisLeszek1958</v>
      </c>
      <c r="O26" s="9" t="str">
        <f t="shared" si="1"/>
        <v>Papis</v>
      </c>
      <c r="P26" s="9" t="str">
        <f t="shared" si="2"/>
        <v>Leszek</v>
      </c>
      <c r="Q26" s="9" t="str">
        <f t="shared" si="3"/>
        <v>Troll Team</v>
      </c>
      <c r="R26" s="9">
        <f t="shared" si="4"/>
        <v>1958</v>
      </c>
      <c r="S26" s="9">
        <f t="shared" si="5"/>
        <v>53.413654618473899</v>
      </c>
      <c r="T26" s="9"/>
      <c r="U26" s="491">
        <f t="shared" si="6"/>
        <v>0.85943775100401609</v>
      </c>
      <c r="V26" s="9">
        <f t="shared" si="7"/>
        <v>1</v>
      </c>
      <c r="W26" s="9">
        <v>1</v>
      </c>
      <c r="X26" s="9">
        <v>1</v>
      </c>
    </row>
    <row r="27" spans="1:24">
      <c r="A27" s="509">
        <v>26</v>
      </c>
      <c r="B27" s="509"/>
      <c r="C27" s="509">
        <v>72</v>
      </c>
      <c r="D27" s="509" t="s">
        <v>29</v>
      </c>
      <c r="E27" s="509" t="s">
        <v>32</v>
      </c>
      <c r="F27" s="509" t="s">
        <v>474</v>
      </c>
      <c r="G27" s="511" t="s">
        <v>181</v>
      </c>
      <c r="H27" s="509">
        <v>0</v>
      </c>
      <c r="I27" s="509">
        <v>20</v>
      </c>
      <c r="J27" s="508">
        <v>0.51874999999999993</v>
      </c>
      <c r="K27" s="507">
        <v>1958</v>
      </c>
      <c r="M27" s="18">
        <f>VLOOKUP(N27,id!$A:$C,3,0)</f>
        <v>15</v>
      </c>
      <c r="N27" s="18" t="str">
        <f t="shared" si="0"/>
        <v>OrłowskiLeszek1958</v>
      </c>
      <c r="O27" s="9" t="str">
        <f t="shared" si="1"/>
        <v>Orłowski</v>
      </c>
      <c r="P27" s="9" t="str">
        <f t="shared" si="2"/>
        <v>Leszek</v>
      </c>
      <c r="Q27" s="9" t="str">
        <f t="shared" si="3"/>
        <v>Troll Team</v>
      </c>
      <c r="R27" s="9">
        <f t="shared" si="4"/>
        <v>1958</v>
      </c>
      <c r="S27" s="9">
        <f t="shared" si="5"/>
        <v>53.413654618473899</v>
      </c>
      <c r="T27" s="9"/>
      <c r="U27" s="491">
        <f t="shared" si="6"/>
        <v>1</v>
      </c>
      <c r="V27" s="9">
        <f t="shared" si="7"/>
        <v>1</v>
      </c>
      <c r="W27" s="9">
        <v>1</v>
      </c>
      <c r="X27" s="9">
        <v>1</v>
      </c>
    </row>
    <row r="28" spans="1:24">
      <c r="A28" s="509">
        <v>27</v>
      </c>
      <c r="B28" s="509">
        <v>18</v>
      </c>
      <c r="C28" s="509">
        <v>164</v>
      </c>
      <c r="D28" s="509" t="s">
        <v>30</v>
      </c>
      <c r="E28" s="509" t="s">
        <v>169</v>
      </c>
      <c r="F28" s="509" t="s">
        <v>321</v>
      </c>
      <c r="G28" s="511" t="s">
        <v>174</v>
      </c>
      <c r="H28" s="509">
        <v>0</v>
      </c>
      <c r="I28" s="509">
        <v>14</v>
      </c>
      <c r="J28" s="508">
        <v>0.64027777777777783</v>
      </c>
      <c r="K28" s="507">
        <v>1951</v>
      </c>
      <c r="M28" s="18">
        <f>VLOOKUP(N28,id!$A:$C,3,0)</f>
        <v>152</v>
      </c>
      <c r="N28" s="18" t="str">
        <f t="shared" si="0"/>
        <v>PiwakowskiAndrzej1951</v>
      </c>
      <c r="O28" s="9" t="str">
        <f t="shared" si="1"/>
        <v>Piwakowski</v>
      </c>
      <c r="P28" s="9" t="str">
        <f t="shared" si="2"/>
        <v>Andrzej</v>
      </c>
      <c r="Q28" s="9" t="str">
        <f t="shared" si="3"/>
        <v>Harpagan</v>
      </c>
      <c r="R28" s="9">
        <f t="shared" si="4"/>
        <v>1951</v>
      </c>
      <c r="S28" s="9">
        <f t="shared" si="5"/>
        <v>37.389558232931726</v>
      </c>
      <c r="T28" s="9"/>
      <c r="U28" s="491">
        <f t="shared" si="6"/>
        <v>0.8101952277657265</v>
      </c>
      <c r="V28" s="9">
        <f t="shared" si="7"/>
        <v>0.7</v>
      </c>
      <c r="W28" s="9">
        <v>1</v>
      </c>
      <c r="X28" s="9">
        <v>1</v>
      </c>
    </row>
    <row r="29" spans="1:24">
      <c r="A29" s="509">
        <v>28</v>
      </c>
      <c r="B29" s="509">
        <v>19</v>
      </c>
      <c r="C29" s="509">
        <v>370</v>
      </c>
      <c r="D29" s="509" t="s">
        <v>25</v>
      </c>
      <c r="E29" s="509" t="s">
        <v>458</v>
      </c>
      <c r="F29" s="509" t="s">
        <v>321</v>
      </c>
      <c r="G29" s="509"/>
      <c r="H29" s="509">
        <v>0</v>
      </c>
      <c r="I29" s="509">
        <v>10</v>
      </c>
      <c r="J29" s="508">
        <v>0.20347222222222219</v>
      </c>
      <c r="K29" s="507">
        <v>1980</v>
      </c>
      <c r="M29" s="18">
        <f>VLOOKUP(N29,id!$A:$C,3,0)</f>
        <v>144</v>
      </c>
      <c r="N29" s="18" t="str">
        <f t="shared" si="0"/>
        <v>DąbrowskiJacek1980</v>
      </c>
      <c r="O29" s="9" t="str">
        <f t="shared" si="1"/>
        <v>Dąbrowski</v>
      </c>
      <c r="P29" s="9" t="str">
        <f t="shared" si="2"/>
        <v>Jacek</v>
      </c>
      <c r="Q29" s="9">
        <f t="shared" si="3"/>
        <v>0</v>
      </c>
      <c r="R29" s="9">
        <f t="shared" si="4"/>
        <v>1980</v>
      </c>
      <c r="S29" s="9">
        <f t="shared" si="5"/>
        <v>26.706827309236949</v>
      </c>
      <c r="T29" s="9"/>
      <c r="U29" s="491">
        <f t="shared" si="6"/>
        <v>3.146757679180888</v>
      </c>
      <c r="V29" s="9">
        <f t="shared" si="7"/>
        <v>0.7142857142857143</v>
      </c>
      <c r="W29" s="9">
        <v>1</v>
      </c>
      <c r="X29" s="9">
        <v>1</v>
      </c>
    </row>
    <row r="30" spans="1:24">
      <c r="A30" s="509">
        <v>29</v>
      </c>
      <c r="B30" s="509">
        <v>20</v>
      </c>
      <c r="C30" s="509">
        <v>317</v>
      </c>
      <c r="D30" s="509" t="s">
        <v>618</v>
      </c>
      <c r="E30" s="509" t="s">
        <v>1739</v>
      </c>
      <c r="F30" s="509" t="s">
        <v>606</v>
      </c>
      <c r="G30" s="511" t="s">
        <v>1735</v>
      </c>
      <c r="H30" s="509">
        <v>0</v>
      </c>
      <c r="I30" s="509">
        <v>10</v>
      </c>
      <c r="J30" s="508">
        <v>0.22430555555555556</v>
      </c>
      <c r="K30" s="507">
        <v>1997</v>
      </c>
      <c r="M30" s="18">
        <f>VLOOKUP(N30,id!$A:$C,3,0)</f>
        <v>565</v>
      </c>
      <c r="N30" s="18" t="str">
        <f t="shared" si="0"/>
        <v>BabiańskiMikołaj1997</v>
      </c>
      <c r="O30" s="9" t="str">
        <f t="shared" si="1"/>
        <v>Babiański</v>
      </c>
      <c r="P30" s="9" t="str">
        <f t="shared" si="2"/>
        <v>Mikołaj</v>
      </c>
      <c r="Q30" s="9" t="str">
        <f t="shared" si="3"/>
        <v>Easy Riders</v>
      </c>
      <c r="R30" s="9">
        <f t="shared" si="4"/>
        <v>1997</v>
      </c>
      <c r="S30" s="9">
        <f t="shared" si="5"/>
        <v>24.226317032837226</v>
      </c>
      <c r="T30" s="9"/>
      <c r="U30" s="491">
        <f t="shared" si="6"/>
        <v>0.90712074303405554</v>
      </c>
      <c r="V30" s="9">
        <f t="shared" si="7"/>
        <v>1</v>
      </c>
      <c r="W30" s="9">
        <v>1</v>
      </c>
      <c r="X30" s="9">
        <v>1</v>
      </c>
    </row>
    <row r="31" spans="1:24">
      <c r="A31" s="509">
        <v>30</v>
      </c>
      <c r="B31" s="509"/>
      <c r="C31" s="509">
        <v>316</v>
      </c>
      <c r="D31" s="509" t="s">
        <v>21</v>
      </c>
      <c r="E31" s="509" t="s">
        <v>1740</v>
      </c>
      <c r="F31" s="509" t="s">
        <v>463</v>
      </c>
      <c r="G31" s="511" t="s">
        <v>1735</v>
      </c>
      <c r="H31" s="509">
        <v>0</v>
      </c>
      <c r="I31" s="509">
        <v>10</v>
      </c>
      <c r="J31" s="508">
        <v>0.22430555555555556</v>
      </c>
      <c r="K31" s="507">
        <v>1990</v>
      </c>
      <c r="M31" s="18">
        <f>VLOOKUP(N31,id!$A:$C,3,0)</f>
        <v>566</v>
      </c>
      <c r="N31" s="18" t="str">
        <f t="shared" si="0"/>
        <v>BielińskiMarcin1990</v>
      </c>
      <c r="O31" s="9" t="str">
        <f t="shared" si="1"/>
        <v>Bieliński</v>
      </c>
      <c r="P31" s="9" t="str">
        <f t="shared" si="2"/>
        <v>Marcin</v>
      </c>
      <c r="Q31" s="9" t="str">
        <f t="shared" si="3"/>
        <v>Easy Riders</v>
      </c>
      <c r="R31" s="9">
        <f t="shared" si="4"/>
        <v>1990</v>
      </c>
      <c r="S31" s="9">
        <f t="shared" si="5"/>
        <v>24.226317032837226</v>
      </c>
      <c r="T31" s="9"/>
      <c r="U31" s="491">
        <f t="shared" si="6"/>
        <v>1</v>
      </c>
      <c r="V31" s="9">
        <f t="shared" si="7"/>
        <v>1</v>
      </c>
      <c r="W31" s="9">
        <v>1</v>
      </c>
      <c r="X31" s="9">
        <v>1</v>
      </c>
    </row>
    <row r="32" spans="1:24">
      <c r="A32" s="509">
        <v>31</v>
      </c>
      <c r="B32" s="509"/>
      <c r="C32" s="509">
        <v>318</v>
      </c>
      <c r="D32" s="509" t="s">
        <v>284</v>
      </c>
      <c r="E32" s="509" t="s">
        <v>1740</v>
      </c>
      <c r="F32" s="509" t="s">
        <v>606</v>
      </c>
      <c r="G32" s="511" t="s">
        <v>1735</v>
      </c>
      <c r="H32" s="509">
        <v>0</v>
      </c>
      <c r="I32" s="509">
        <v>10</v>
      </c>
      <c r="J32" s="508">
        <v>0.22430555555555556</v>
      </c>
      <c r="K32" s="507">
        <v>1984</v>
      </c>
      <c r="M32" s="18">
        <f>VLOOKUP(N32,id!$A:$C,3,0)</f>
        <v>567</v>
      </c>
      <c r="N32" s="18" t="str">
        <f t="shared" si="0"/>
        <v>BielińskiRoman1984</v>
      </c>
      <c r="O32" s="9" t="str">
        <f t="shared" si="1"/>
        <v>Bieliński</v>
      </c>
      <c r="P32" s="9" t="str">
        <f t="shared" si="2"/>
        <v>Roman</v>
      </c>
      <c r="Q32" s="9" t="str">
        <f t="shared" si="3"/>
        <v>Easy Riders</v>
      </c>
      <c r="R32" s="9">
        <f t="shared" si="4"/>
        <v>1984</v>
      </c>
      <c r="S32" s="9">
        <f t="shared" si="5"/>
        <v>24.226317032837226</v>
      </c>
      <c r="T32" s="9"/>
      <c r="U32" s="491">
        <f t="shared" si="6"/>
        <v>1</v>
      </c>
      <c r="V32" s="9">
        <f t="shared" si="7"/>
        <v>1</v>
      </c>
      <c r="W32" s="9">
        <v>1</v>
      </c>
      <c r="X32" s="9">
        <v>1</v>
      </c>
    </row>
    <row r="33" spans="1:24">
      <c r="A33" s="509">
        <v>32</v>
      </c>
      <c r="B33" s="509">
        <v>21</v>
      </c>
      <c r="C33" s="509">
        <v>230</v>
      </c>
      <c r="D33" s="509" t="s">
        <v>380</v>
      </c>
      <c r="E33" s="509" t="s">
        <v>419</v>
      </c>
      <c r="F33" s="509" t="s">
        <v>510</v>
      </c>
      <c r="G33" s="511" t="s">
        <v>174</v>
      </c>
      <c r="H33" s="509">
        <v>0</v>
      </c>
      <c r="I33" s="509">
        <v>9</v>
      </c>
      <c r="J33" s="508">
        <v>0.14305555555555557</v>
      </c>
      <c r="K33" s="510">
        <v>1972</v>
      </c>
      <c r="M33" s="18">
        <f>VLOOKUP(N33,id!$A:$C,3,0)</f>
        <v>124</v>
      </c>
      <c r="N33" s="18" t="str">
        <f t="shared" si="0"/>
        <v>BoberBartłomiej1972</v>
      </c>
      <c r="O33" s="9" t="str">
        <f t="shared" si="1"/>
        <v>Bober</v>
      </c>
      <c r="P33" s="9" t="str">
        <f t="shared" si="2"/>
        <v>Bartłomiej</v>
      </c>
      <c r="Q33" s="9" t="str">
        <f t="shared" si="3"/>
        <v>Harpagan</v>
      </c>
      <c r="R33" s="9">
        <f t="shared" si="4"/>
        <v>1972</v>
      </c>
      <c r="S33" s="9">
        <f t="shared" si="5"/>
        <v>21.803685329553502</v>
      </c>
      <c r="T33" s="9"/>
      <c r="U33" s="491">
        <f t="shared" si="6"/>
        <v>1.5679611650485434</v>
      </c>
      <c r="V33" s="9">
        <f t="shared" si="7"/>
        <v>0.9</v>
      </c>
      <c r="W33" s="9">
        <v>1</v>
      </c>
      <c r="X33" s="9">
        <v>1</v>
      </c>
    </row>
    <row r="34" spans="1:24">
      <c r="A34" s="509">
        <v>33</v>
      </c>
      <c r="B34" s="509">
        <v>22</v>
      </c>
      <c r="C34" s="509">
        <v>339</v>
      </c>
      <c r="D34" s="509" t="s">
        <v>30</v>
      </c>
      <c r="E34" s="509" t="s">
        <v>33</v>
      </c>
      <c r="F34" s="509" t="s">
        <v>307</v>
      </c>
      <c r="G34" s="509"/>
      <c r="H34" s="509">
        <v>0</v>
      </c>
      <c r="I34" s="509">
        <v>9</v>
      </c>
      <c r="J34" s="508">
        <v>0.27986111111111112</v>
      </c>
      <c r="K34" s="507">
        <v>1965</v>
      </c>
      <c r="M34" s="18">
        <f>VLOOKUP(N34,id!$A:$C,3,0)</f>
        <v>37</v>
      </c>
      <c r="N34" s="18" t="str">
        <f t="shared" si="0"/>
        <v>SmejdaAndrzej1965</v>
      </c>
      <c r="O34" s="9" t="str">
        <f t="shared" si="1"/>
        <v>Smejda</v>
      </c>
      <c r="P34" s="9" t="str">
        <f t="shared" si="2"/>
        <v>Andrzej</v>
      </c>
      <c r="Q34" s="9">
        <f t="shared" si="3"/>
        <v>0</v>
      </c>
      <c r="R34" s="9">
        <f t="shared" si="4"/>
        <v>1965</v>
      </c>
      <c r="S34" s="9">
        <f t="shared" si="5"/>
        <v>11.145308133717176</v>
      </c>
      <c r="T34" s="9"/>
      <c r="U34" s="491">
        <f t="shared" si="6"/>
        <v>0.51116625310173702</v>
      </c>
      <c r="V34" s="9">
        <f t="shared" si="7"/>
        <v>1</v>
      </c>
      <c r="W34" s="9">
        <v>1</v>
      </c>
      <c r="X34" s="9">
        <v>1</v>
      </c>
    </row>
    <row r="35" spans="1:24">
      <c r="A35" s="509">
        <v>34</v>
      </c>
      <c r="B35" s="509">
        <v>23</v>
      </c>
      <c r="C35" s="509">
        <v>263</v>
      </c>
      <c r="D35" s="509" t="s">
        <v>71</v>
      </c>
      <c r="E35" s="509" t="s">
        <v>70</v>
      </c>
      <c r="F35" s="509" t="s">
        <v>578</v>
      </c>
      <c r="G35" s="509"/>
      <c r="H35" s="509">
        <v>0</v>
      </c>
      <c r="I35" s="509">
        <v>8</v>
      </c>
      <c r="J35" s="508">
        <v>0.26180555555555557</v>
      </c>
      <c r="K35" s="510">
        <v>1981</v>
      </c>
      <c r="M35" s="18">
        <f>VLOOKUP(N35,id!$A:$C,3,0)</f>
        <v>44</v>
      </c>
      <c r="N35" s="18" t="str">
        <f t="shared" si="0"/>
        <v>WronaŁukasz1981</v>
      </c>
      <c r="O35" s="9" t="str">
        <f t="shared" si="1"/>
        <v>Wrona</v>
      </c>
      <c r="P35" s="9" t="str">
        <f t="shared" si="2"/>
        <v>Łukasz</v>
      </c>
      <c r="Q35" s="9">
        <f t="shared" si="3"/>
        <v>0</v>
      </c>
      <c r="R35" s="9">
        <f t="shared" si="4"/>
        <v>1981</v>
      </c>
      <c r="S35" s="9">
        <f t="shared" si="5"/>
        <v>9.9069405633041558</v>
      </c>
      <c r="T35" s="9"/>
      <c r="U35" s="491">
        <f t="shared" si="6"/>
        <v>1.0689655172413792</v>
      </c>
      <c r="V35" s="9">
        <f t="shared" si="7"/>
        <v>0.88888888888888884</v>
      </c>
      <c r="W35" s="9">
        <v>1</v>
      </c>
      <c r="X35" s="9">
        <v>1</v>
      </c>
    </row>
  </sheetData>
  <hyperlinks>
    <hyperlink ref="G2" r:id="rId1" display="http://zkompasem.pl/taxonomy/term/469"/>
    <hyperlink ref="G7" r:id="rId2" display="http://zkompasem.pl/taxonomy/term/269"/>
    <hyperlink ref="G8" r:id="rId3" display="http://zkompasem.pl/taxonomy/term/269"/>
    <hyperlink ref="G10" r:id="rId4" display="http://zkompasem.pl/taxonomy/term/111"/>
    <hyperlink ref="G11" r:id="rId5" display="http://zkompasem.pl/taxonomy/term/111"/>
    <hyperlink ref="G12" r:id="rId6" display="http://zkompasem.pl/taxonomy/term/111"/>
    <hyperlink ref="G13" r:id="rId7" display="http://zkompasem.pl/taxonomy/term/315"/>
    <hyperlink ref="G14" r:id="rId8" display="http://zkompasem.pl/taxonomy/term/315"/>
    <hyperlink ref="G15" r:id="rId9" display="http://zkompasem.pl/taxonomy/term/439"/>
    <hyperlink ref="G22" r:id="rId10" display="http://zkompasem.pl/taxonomy/term/337"/>
    <hyperlink ref="G23" r:id="rId11" display="http://zkompasem.pl/taxonomy/term/434"/>
    <hyperlink ref="G24" r:id="rId12" display="http://zkompasem.pl/taxonomy/term/434"/>
    <hyperlink ref="G25" r:id="rId13" display="http://zkompasem.pl/taxonomy/term/434"/>
    <hyperlink ref="G26" r:id="rId14" display="http://zkompasem.pl/taxonomy/term/106"/>
    <hyperlink ref="G27" r:id="rId15" display="http://zkompasem.pl/taxonomy/term/106"/>
    <hyperlink ref="G28" r:id="rId16" display="http://zkompasem.pl/taxonomy/term/101"/>
    <hyperlink ref="G30" r:id="rId17" display="http://zkompasem.pl/taxonomy/term/476"/>
    <hyperlink ref="G31" r:id="rId18" display="http://zkompasem.pl/taxonomy/term/476"/>
    <hyperlink ref="G32" r:id="rId19" display="http://zkompasem.pl/taxonomy/term/476"/>
    <hyperlink ref="G33" r:id="rId20" display="http://zkompasem.pl/taxonomy/term/101"/>
  </hyperlinks>
  <pageMargins left="0.7" right="0.7" top="0.75" bottom="0.75" header="0.3" footer="0.3"/>
  <pageSetup paperSize="9" orientation="portrait" verticalDpi="0" r:id="rId2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"/>
  <sheetViews>
    <sheetView workbookViewId="0">
      <selection activeCell="K2" sqref="K2:V12"/>
    </sheetView>
  </sheetViews>
  <sheetFormatPr defaultRowHeight="13.2"/>
  <sheetData>
    <row r="1" spans="1:22">
      <c r="A1" s="514" t="s">
        <v>1743</v>
      </c>
      <c r="K1" s="18"/>
      <c r="L1" s="18"/>
      <c r="M1" s="9"/>
      <c r="N1" s="9"/>
      <c r="O1" s="9"/>
      <c r="P1" s="9"/>
      <c r="Q1" s="9"/>
      <c r="R1" s="9"/>
      <c r="S1" s="9"/>
      <c r="T1" s="9"/>
      <c r="U1" s="9"/>
      <c r="V1" s="9"/>
    </row>
    <row r="2" spans="1:22">
      <c r="A2" s="515" t="s">
        <v>1744</v>
      </c>
      <c r="B2" s="516" t="s">
        <v>192</v>
      </c>
      <c r="C2" s="516" t="s">
        <v>108</v>
      </c>
      <c r="D2" s="516" t="s">
        <v>368</v>
      </c>
      <c r="E2" s="515" t="s">
        <v>1745</v>
      </c>
      <c r="F2" s="515" t="s">
        <v>203</v>
      </c>
      <c r="G2" s="515" t="s">
        <v>40</v>
      </c>
      <c r="H2" s="515" t="s">
        <v>1746</v>
      </c>
      <c r="I2" s="515" t="s">
        <v>1209</v>
      </c>
      <c r="J2" s="516"/>
      <c r="K2" s="18" t="s">
        <v>79</v>
      </c>
      <c r="L2" s="18" t="s">
        <v>80</v>
      </c>
      <c r="M2" s="9" t="s">
        <v>108</v>
      </c>
      <c r="N2" s="9" t="s">
        <v>109</v>
      </c>
      <c r="O2" s="9" t="s">
        <v>83</v>
      </c>
      <c r="P2" s="9" t="s">
        <v>81</v>
      </c>
      <c r="Q2" s="9" t="s">
        <v>48</v>
      </c>
      <c r="R2" s="9" t="s">
        <v>49</v>
      </c>
      <c r="S2" s="9" t="s">
        <v>45</v>
      </c>
      <c r="T2" s="9" t="s">
        <v>46</v>
      </c>
      <c r="U2" s="9" t="s">
        <v>35</v>
      </c>
      <c r="V2" s="9" t="s">
        <v>47</v>
      </c>
    </row>
    <row r="3" spans="1:22">
      <c r="A3" s="517">
        <v>1</v>
      </c>
      <c r="B3" s="518" t="s">
        <v>188</v>
      </c>
      <c r="C3" s="518" t="s">
        <v>170</v>
      </c>
      <c r="D3" s="518" t="s">
        <v>443</v>
      </c>
      <c r="E3" s="517">
        <v>1982</v>
      </c>
      <c r="F3" s="519">
        <v>510</v>
      </c>
      <c r="G3" s="520">
        <v>0.41875000000000001</v>
      </c>
      <c r="H3" s="519"/>
      <c r="I3" s="517">
        <v>510</v>
      </c>
      <c r="K3" s="18">
        <f>VLOOKUP(L3,id!$A:$C,3,0)</f>
        <v>59</v>
      </c>
      <c r="L3" s="18" t="str">
        <f>M3&amp;N3&amp;P3</f>
        <v>ŚmiejaDaniel1982</v>
      </c>
      <c r="M3" s="9" t="str">
        <f>B3</f>
        <v>Śmieja</v>
      </c>
      <c r="N3" s="9" t="str">
        <f>C3</f>
        <v>Daniel</v>
      </c>
      <c r="O3" s="9"/>
      <c r="P3" s="9">
        <f>E3</f>
        <v>1982</v>
      </c>
      <c r="Q3" s="9">
        <v>50</v>
      </c>
      <c r="R3" s="9"/>
      <c r="S3" s="9"/>
      <c r="T3" s="9"/>
      <c r="U3" s="9"/>
      <c r="V3" s="9"/>
    </row>
    <row r="4" spans="1:22">
      <c r="A4" s="521">
        <v>2</v>
      </c>
      <c r="B4" s="522" t="s">
        <v>87</v>
      </c>
      <c r="C4" s="522" t="s">
        <v>98</v>
      </c>
      <c r="D4" s="522" t="s">
        <v>298</v>
      </c>
      <c r="E4" s="521">
        <v>1984</v>
      </c>
      <c r="F4" s="523">
        <v>510</v>
      </c>
      <c r="G4" s="524">
        <v>0.48888888888888887</v>
      </c>
      <c r="H4" s="523"/>
      <c r="I4" s="521">
        <v>510</v>
      </c>
      <c r="K4" s="18">
        <f>VLOOKUP(L4,id!$A:$C,3,0)</f>
        <v>8</v>
      </c>
      <c r="L4" s="18" t="str">
        <f t="shared" ref="L4:L18" si="0">M4&amp;N4&amp;P4</f>
        <v>WieczorekJarosław1984</v>
      </c>
      <c r="M4" s="9" t="str">
        <f t="shared" ref="M4:M18" si="1">B4</f>
        <v>Wieczorek</v>
      </c>
      <c r="N4" s="9" t="str">
        <f t="shared" ref="N4:N18" si="2">C4</f>
        <v>Jarosław</v>
      </c>
      <c r="O4" s="9"/>
      <c r="P4" s="9">
        <f t="shared" ref="P4:P18" si="3">E4</f>
        <v>1984</v>
      </c>
      <c r="Q4" s="9">
        <f>Q3*IF(U4&lt;1,U4,IF(V4&lt;1,V4,IF(T4&lt;1,T4,IF(S4&lt;1,S4,1))))</f>
        <v>42.826704545454547</v>
      </c>
      <c r="R4" s="9"/>
      <c r="S4" s="491">
        <f>G3/G4</f>
        <v>0.85653409090909094</v>
      </c>
      <c r="T4" s="9">
        <v>1</v>
      </c>
      <c r="U4" s="9">
        <f>I4/I3</f>
        <v>1</v>
      </c>
      <c r="V4" s="9">
        <v>1</v>
      </c>
    </row>
    <row r="5" spans="1:22">
      <c r="A5" s="517">
        <v>2</v>
      </c>
      <c r="B5" s="518" t="s">
        <v>88</v>
      </c>
      <c r="C5" s="518" t="s">
        <v>71</v>
      </c>
      <c r="D5" s="518" t="s">
        <v>298</v>
      </c>
      <c r="E5" s="517">
        <v>1986</v>
      </c>
      <c r="F5" s="519">
        <v>510</v>
      </c>
      <c r="G5" s="520">
        <v>0.48888888888888887</v>
      </c>
      <c r="H5" s="519"/>
      <c r="I5" s="517">
        <v>510</v>
      </c>
      <c r="K5" s="18">
        <f>VLOOKUP(L5,id!$A:$C,3,0)</f>
        <v>4</v>
      </c>
      <c r="L5" s="18" t="str">
        <f t="shared" si="0"/>
        <v>MirowskiŁukasz1986</v>
      </c>
      <c r="M5" s="9" t="str">
        <f t="shared" si="1"/>
        <v>Mirowski</v>
      </c>
      <c r="N5" s="9" t="str">
        <f t="shared" si="2"/>
        <v>Łukasz</v>
      </c>
      <c r="O5" s="9"/>
      <c r="P5" s="9">
        <f t="shared" si="3"/>
        <v>1986</v>
      </c>
      <c r="Q5" s="9">
        <f t="shared" ref="Q5:Q18" si="4">Q4*IF(U5&lt;1,U5,IF(V5&lt;1,V5,IF(T5&lt;1,T5,IF(S5&lt;1,S5,1))))</f>
        <v>42.826704545454547</v>
      </c>
      <c r="R5" s="9"/>
      <c r="S5" s="491">
        <f t="shared" ref="S5:S18" si="5">G4/G5</f>
        <v>1</v>
      </c>
      <c r="T5" s="9">
        <v>2</v>
      </c>
      <c r="U5" s="9">
        <f t="shared" ref="U5:U18" si="6">I5/I4</f>
        <v>1</v>
      </c>
      <c r="V5" s="9">
        <v>2</v>
      </c>
    </row>
    <row r="6" spans="1:22">
      <c r="A6" s="521">
        <v>2</v>
      </c>
      <c r="B6" s="522" t="s">
        <v>62</v>
      </c>
      <c r="C6" s="522" t="s">
        <v>26</v>
      </c>
      <c r="D6" s="522" t="s">
        <v>298</v>
      </c>
      <c r="E6" s="521">
        <v>1969</v>
      </c>
      <c r="F6" s="523">
        <v>510</v>
      </c>
      <c r="G6" s="524">
        <v>0.48888888888888887</v>
      </c>
      <c r="H6" s="523"/>
      <c r="I6" s="521">
        <v>510</v>
      </c>
      <c r="K6" s="18">
        <f>VLOOKUP(L6,id!$A:$C,3,0)</f>
        <v>7</v>
      </c>
      <c r="L6" s="18" t="str">
        <f t="shared" si="0"/>
        <v>SzawdzinKrzysztof1969</v>
      </c>
      <c r="M6" s="9" t="str">
        <f t="shared" si="1"/>
        <v>Szawdzin</v>
      </c>
      <c r="N6" s="9" t="str">
        <f t="shared" si="2"/>
        <v>Krzysztof</v>
      </c>
      <c r="O6" s="9"/>
      <c r="P6" s="9">
        <f t="shared" si="3"/>
        <v>1969</v>
      </c>
      <c r="Q6" s="9">
        <f t="shared" si="4"/>
        <v>42.826704545454547</v>
      </c>
      <c r="R6" s="9"/>
      <c r="S6" s="491">
        <f t="shared" si="5"/>
        <v>1</v>
      </c>
      <c r="T6" s="9">
        <v>3</v>
      </c>
      <c r="U6" s="9">
        <f t="shared" si="6"/>
        <v>1</v>
      </c>
      <c r="V6" s="9">
        <v>3</v>
      </c>
    </row>
    <row r="7" spans="1:22">
      <c r="A7" s="517">
        <v>5</v>
      </c>
      <c r="B7" s="518" t="s">
        <v>326</v>
      </c>
      <c r="C7" s="518" t="s">
        <v>20</v>
      </c>
      <c r="D7" s="518" t="s">
        <v>307</v>
      </c>
      <c r="E7" s="517">
        <v>1979</v>
      </c>
      <c r="F7" s="519">
        <v>510</v>
      </c>
      <c r="G7" s="520">
        <v>0.5083333333333333</v>
      </c>
      <c r="H7" s="519"/>
      <c r="I7" s="517">
        <v>510</v>
      </c>
      <c r="K7" s="18">
        <f>VLOOKUP(L7,id!$A:$C,3,0)</f>
        <v>91</v>
      </c>
      <c r="L7" s="18" t="str">
        <f t="shared" si="0"/>
        <v>BrudłoPaweł1979</v>
      </c>
      <c r="M7" s="9" t="str">
        <f t="shared" si="1"/>
        <v>Brudło</v>
      </c>
      <c r="N7" s="9" t="str">
        <f t="shared" si="2"/>
        <v>Paweł</v>
      </c>
      <c r="O7" s="9"/>
      <c r="P7" s="9">
        <f t="shared" si="3"/>
        <v>1979</v>
      </c>
      <c r="Q7" s="9">
        <f t="shared" si="4"/>
        <v>41.188524590163937</v>
      </c>
      <c r="R7" s="9"/>
      <c r="S7" s="491">
        <f t="shared" si="5"/>
        <v>0.96174863387978149</v>
      </c>
      <c r="T7" s="9">
        <v>4</v>
      </c>
      <c r="U7" s="9">
        <f t="shared" si="6"/>
        <v>1</v>
      </c>
      <c r="V7" s="9">
        <v>4</v>
      </c>
    </row>
    <row r="8" spans="1:22">
      <c r="A8" s="521">
        <v>6</v>
      </c>
      <c r="B8" s="522" t="s">
        <v>948</v>
      </c>
      <c r="C8" s="522" t="s">
        <v>100</v>
      </c>
      <c r="D8" s="522" t="s">
        <v>474</v>
      </c>
      <c r="E8" s="521">
        <v>1972</v>
      </c>
      <c r="F8" s="523">
        <v>510</v>
      </c>
      <c r="G8" s="524">
        <v>0.51458333333333328</v>
      </c>
      <c r="H8" s="523"/>
      <c r="I8" s="521">
        <v>510</v>
      </c>
      <c r="K8" s="18">
        <f>VLOOKUP(L8,id!$A:$C,3,0)</f>
        <v>219</v>
      </c>
      <c r="L8" s="18" t="str">
        <f t="shared" si="0"/>
        <v>ĆwirkoSławomir1972</v>
      </c>
      <c r="M8" s="9" t="str">
        <f t="shared" si="1"/>
        <v>Ćwirko</v>
      </c>
      <c r="N8" s="9" t="str">
        <f t="shared" si="2"/>
        <v>Sławomir</v>
      </c>
      <c r="O8" s="9"/>
      <c r="P8" s="9">
        <f t="shared" si="3"/>
        <v>1972</v>
      </c>
      <c r="Q8" s="9">
        <f t="shared" si="4"/>
        <v>40.688259109311744</v>
      </c>
      <c r="R8" s="9"/>
      <c r="S8" s="491">
        <f t="shared" si="5"/>
        <v>0.98785425101214575</v>
      </c>
      <c r="T8" s="9">
        <v>5</v>
      </c>
      <c r="U8" s="9">
        <f t="shared" si="6"/>
        <v>1</v>
      </c>
      <c r="V8" s="9">
        <v>5</v>
      </c>
    </row>
    <row r="9" spans="1:22">
      <c r="A9" s="517">
        <v>7</v>
      </c>
      <c r="B9" s="518" t="s">
        <v>185</v>
      </c>
      <c r="C9" s="518" t="s">
        <v>182</v>
      </c>
      <c r="D9" s="518" t="s">
        <v>406</v>
      </c>
      <c r="E9" s="517">
        <v>1978</v>
      </c>
      <c r="F9" s="519">
        <v>510</v>
      </c>
      <c r="G9" s="520">
        <v>0.53819444444444442</v>
      </c>
      <c r="H9" s="519"/>
      <c r="I9" s="517">
        <v>510</v>
      </c>
      <c r="K9" s="18">
        <f>VLOOKUP(L9,id!$A:$C,3,0)</f>
        <v>62</v>
      </c>
      <c r="L9" s="18" t="str">
        <f t="shared" si="0"/>
        <v>PaszkowskiWojciech1978</v>
      </c>
      <c r="M9" s="9" t="str">
        <f t="shared" si="1"/>
        <v>Paszkowski</v>
      </c>
      <c r="N9" s="9" t="str">
        <f t="shared" si="2"/>
        <v>Wojciech</v>
      </c>
      <c r="O9" s="9"/>
      <c r="P9" s="9">
        <f t="shared" si="3"/>
        <v>1978</v>
      </c>
      <c r="Q9" s="9">
        <f t="shared" si="4"/>
        <v>38.903225806451616</v>
      </c>
      <c r="R9" s="9"/>
      <c r="S9" s="491">
        <f t="shared" si="5"/>
        <v>0.95612903225806445</v>
      </c>
      <c r="T9" s="9">
        <v>6</v>
      </c>
      <c r="U9" s="9">
        <f t="shared" si="6"/>
        <v>1</v>
      </c>
      <c r="V9" s="9">
        <v>6</v>
      </c>
    </row>
    <row r="10" spans="1:22">
      <c r="A10" s="521">
        <v>8</v>
      </c>
      <c r="B10" s="522" t="s">
        <v>1750</v>
      </c>
      <c r="C10" s="522" t="s">
        <v>1291</v>
      </c>
      <c r="D10" s="522" t="s">
        <v>1747</v>
      </c>
      <c r="E10" s="521">
        <v>1975</v>
      </c>
      <c r="F10" s="523">
        <v>420</v>
      </c>
      <c r="G10" s="524">
        <v>0.57152777777777775</v>
      </c>
      <c r="H10" s="523"/>
      <c r="I10" s="521">
        <v>420</v>
      </c>
      <c r="K10" s="18">
        <f>VLOOKUP(L10,id!$A:$C,3,0)</f>
        <v>466</v>
      </c>
      <c r="L10" s="18" t="str">
        <f t="shared" si="0"/>
        <v>BeszterdaSebastian1975</v>
      </c>
      <c r="M10" s="9" t="str">
        <f t="shared" si="1"/>
        <v>Beszterda</v>
      </c>
      <c r="N10" s="9" t="str">
        <f t="shared" si="2"/>
        <v>Sebastian</v>
      </c>
      <c r="O10" s="9"/>
      <c r="P10" s="9">
        <f t="shared" si="3"/>
        <v>1975</v>
      </c>
      <c r="Q10" s="9">
        <f t="shared" si="4"/>
        <v>32.037950664136623</v>
      </c>
      <c r="R10" s="9"/>
      <c r="S10" s="491">
        <f t="shared" si="5"/>
        <v>0.94167679222357226</v>
      </c>
      <c r="T10" s="9">
        <v>7</v>
      </c>
      <c r="U10" s="9">
        <f t="shared" si="6"/>
        <v>0.82352941176470584</v>
      </c>
      <c r="V10" s="9">
        <v>7</v>
      </c>
    </row>
    <row r="11" spans="1:22">
      <c r="A11" s="517">
        <v>9</v>
      </c>
      <c r="B11" s="518" t="s">
        <v>1751</v>
      </c>
      <c r="C11" s="518" t="s">
        <v>100</v>
      </c>
      <c r="D11" s="518" t="s">
        <v>1747</v>
      </c>
      <c r="E11" s="517">
        <v>1986</v>
      </c>
      <c r="F11" s="519">
        <v>420</v>
      </c>
      <c r="G11" s="520">
        <v>0.57638888888888895</v>
      </c>
      <c r="H11" s="519"/>
      <c r="I11" s="517">
        <v>420</v>
      </c>
      <c r="K11" s="18">
        <f>VLOOKUP(L11,id!$A:$C,3,0)</f>
        <v>568</v>
      </c>
      <c r="L11" s="18" t="str">
        <f t="shared" si="0"/>
        <v>PerchelSławomir1986</v>
      </c>
      <c r="M11" s="9" t="str">
        <f t="shared" si="1"/>
        <v>Perchel</v>
      </c>
      <c r="N11" s="9" t="str">
        <f t="shared" si="2"/>
        <v>Sławomir</v>
      </c>
      <c r="O11" s="9"/>
      <c r="P11" s="9">
        <f t="shared" si="3"/>
        <v>1986</v>
      </c>
      <c r="Q11" s="9">
        <f t="shared" si="4"/>
        <v>31.767751080222212</v>
      </c>
      <c r="R11" s="9"/>
      <c r="S11" s="491">
        <f t="shared" si="5"/>
        <v>0.99156626506024081</v>
      </c>
      <c r="T11" s="9">
        <v>8</v>
      </c>
      <c r="U11" s="9">
        <f t="shared" si="6"/>
        <v>1</v>
      </c>
      <c r="V11" s="9">
        <v>8</v>
      </c>
    </row>
    <row r="12" spans="1:22">
      <c r="A12" s="521">
        <v>10</v>
      </c>
      <c r="B12" s="522" t="s">
        <v>75</v>
      </c>
      <c r="C12" s="522" t="s">
        <v>19</v>
      </c>
      <c r="D12" s="522" t="s">
        <v>443</v>
      </c>
      <c r="E12" s="521">
        <v>1963</v>
      </c>
      <c r="F12" s="523">
        <v>420</v>
      </c>
      <c r="G12" s="524">
        <v>0.59791666666666665</v>
      </c>
      <c r="H12" s="523">
        <v>-21</v>
      </c>
      <c r="I12" s="521">
        <v>399</v>
      </c>
      <c r="K12" s="18">
        <f>VLOOKUP(L12,id!$A:$C,3,0)</f>
        <v>19</v>
      </c>
      <c r="L12" s="18" t="str">
        <f t="shared" si="0"/>
        <v>SzajdukPiotr1963</v>
      </c>
      <c r="M12" s="9" t="str">
        <f t="shared" si="1"/>
        <v>Szajduk</v>
      </c>
      <c r="N12" s="9" t="str">
        <f t="shared" si="2"/>
        <v>Piotr</v>
      </c>
      <c r="O12" s="9"/>
      <c r="P12" s="9">
        <f t="shared" si="3"/>
        <v>1963</v>
      </c>
      <c r="Q12" s="9">
        <f t="shared" si="4"/>
        <v>30.179363526211098</v>
      </c>
      <c r="R12" s="9"/>
      <c r="S12" s="491">
        <f t="shared" si="5"/>
        <v>0.96399535423925675</v>
      </c>
      <c r="T12" s="9">
        <v>9</v>
      </c>
      <c r="U12" s="9">
        <f t="shared" si="6"/>
        <v>0.95</v>
      </c>
      <c r="V12" s="9">
        <v>9</v>
      </c>
    </row>
    <row r="13" spans="1:22">
      <c r="A13" s="517">
        <v>11</v>
      </c>
      <c r="B13" s="518" t="s">
        <v>622</v>
      </c>
      <c r="C13" s="518" t="s">
        <v>293</v>
      </c>
      <c r="D13" s="518" t="s">
        <v>621</v>
      </c>
      <c r="E13" s="517">
        <v>1978</v>
      </c>
      <c r="F13" s="519">
        <v>420</v>
      </c>
      <c r="G13" s="520">
        <v>0.61041666666666672</v>
      </c>
      <c r="H13" s="519">
        <v>-39</v>
      </c>
      <c r="I13" s="517">
        <v>381</v>
      </c>
      <c r="K13" s="18">
        <f>VLOOKUP(L13,id!$A:$C,3,0)</f>
        <v>163</v>
      </c>
      <c r="L13" s="18" t="str">
        <f t="shared" si="0"/>
        <v>PoździkRadosław1978</v>
      </c>
      <c r="M13" s="9" t="str">
        <f t="shared" si="1"/>
        <v>Poździk</v>
      </c>
      <c r="N13" s="9" t="str">
        <f t="shared" si="2"/>
        <v>Radosław</v>
      </c>
      <c r="O13" s="9"/>
      <c r="P13" s="9">
        <f t="shared" si="3"/>
        <v>1978</v>
      </c>
      <c r="Q13" s="9">
        <f t="shared" si="4"/>
        <v>28.817888479915862</v>
      </c>
      <c r="R13" s="9"/>
      <c r="S13" s="491">
        <f t="shared" si="5"/>
        <v>0.97952218430034121</v>
      </c>
      <c r="T13" s="9">
        <v>10</v>
      </c>
      <c r="U13" s="9">
        <f t="shared" si="6"/>
        <v>0.95488721804511278</v>
      </c>
      <c r="V13" s="9">
        <v>10</v>
      </c>
    </row>
    <row r="14" spans="1:22">
      <c r="A14" s="521">
        <v>12</v>
      </c>
      <c r="B14" s="522" t="s">
        <v>1752</v>
      </c>
      <c r="C14" s="522" t="s">
        <v>1753</v>
      </c>
      <c r="D14" s="522" t="s">
        <v>532</v>
      </c>
      <c r="E14" s="521">
        <v>1977</v>
      </c>
      <c r="F14" s="523">
        <v>360</v>
      </c>
      <c r="G14" s="524">
        <v>0.49305555555555558</v>
      </c>
      <c r="H14" s="523"/>
      <c r="I14" s="521">
        <v>360</v>
      </c>
      <c r="K14" s="18">
        <f>VLOOKUP(L14,id!$A:$C,3,0)</f>
        <v>569</v>
      </c>
      <c r="L14" s="18" t="str">
        <f t="shared" si="0"/>
        <v>KAISERERNEST1977</v>
      </c>
      <c r="M14" s="9" t="str">
        <f t="shared" si="1"/>
        <v>KAISER</v>
      </c>
      <c r="N14" s="9" t="str">
        <f t="shared" si="2"/>
        <v>ERNEST</v>
      </c>
      <c r="O14" s="9"/>
      <c r="P14" s="9">
        <f t="shared" si="3"/>
        <v>1977</v>
      </c>
      <c r="Q14" s="9">
        <f t="shared" si="4"/>
        <v>27.229500925904752</v>
      </c>
      <c r="R14" s="9"/>
      <c r="S14" s="491">
        <f t="shared" si="5"/>
        <v>1.2380281690140846</v>
      </c>
      <c r="T14" s="9">
        <v>11</v>
      </c>
      <c r="U14" s="9">
        <f t="shared" si="6"/>
        <v>0.94488188976377951</v>
      </c>
      <c r="V14" s="9">
        <v>11</v>
      </c>
    </row>
    <row r="15" spans="1:22">
      <c r="A15" s="517">
        <v>13</v>
      </c>
      <c r="B15" s="518" t="s">
        <v>101</v>
      </c>
      <c r="C15" s="518" t="s">
        <v>100</v>
      </c>
      <c r="D15" s="518" t="s">
        <v>321</v>
      </c>
      <c r="E15" s="517">
        <v>1974</v>
      </c>
      <c r="F15" s="519">
        <v>360</v>
      </c>
      <c r="G15" s="520">
        <v>0.57430555555555551</v>
      </c>
      <c r="H15" s="519"/>
      <c r="I15" s="517">
        <v>360</v>
      </c>
      <c r="K15" s="18">
        <f>VLOOKUP(L15,id!$A:$C,3,0)</f>
        <v>47</v>
      </c>
      <c r="L15" s="18" t="str">
        <f t="shared" si="0"/>
        <v>MakowiecSławomir1974</v>
      </c>
      <c r="M15" s="9" t="str">
        <f t="shared" si="1"/>
        <v>Makowiec</v>
      </c>
      <c r="N15" s="9" t="str">
        <f t="shared" si="2"/>
        <v>Sławomir</v>
      </c>
      <c r="O15" s="9"/>
      <c r="P15" s="9">
        <f t="shared" si="3"/>
        <v>1974</v>
      </c>
      <c r="Q15" s="9">
        <f t="shared" si="4"/>
        <v>23.377201520426087</v>
      </c>
      <c r="R15" s="9"/>
      <c r="S15" s="491">
        <f t="shared" si="5"/>
        <v>0.85852478839177759</v>
      </c>
      <c r="T15" s="9">
        <v>12</v>
      </c>
      <c r="U15" s="9">
        <f t="shared" si="6"/>
        <v>1</v>
      </c>
      <c r="V15" s="9">
        <v>12</v>
      </c>
    </row>
    <row r="16" spans="1:22">
      <c r="A16" s="521">
        <v>14</v>
      </c>
      <c r="B16" s="522" t="s">
        <v>102</v>
      </c>
      <c r="C16" s="522" t="s">
        <v>38</v>
      </c>
      <c r="D16" s="522" t="s">
        <v>451</v>
      </c>
      <c r="E16" s="521">
        <v>1978</v>
      </c>
      <c r="F16" s="523">
        <v>360</v>
      </c>
      <c r="G16" s="524">
        <v>0.61041666666666672</v>
      </c>
      <c r="H16" s="523">
        <v>-39</v>
      </c>
      <c r="I16" s="521">
        <v>321</v>
      </c>
      <c r="K16" s="18">
        <f>VLOOKUP(L16,id!$A:$C,3,0)</f>
        <v>28</v>
      </c>
      <c r="L16" s="18" t="str">
        <f t="shared" si="0"/>
        <v>SadowskiMarek1978</v>
      </c>
      <c r="M16" s="9" t="str">
        <f t="shared" si="1"/>
        <v>Sadowski</v>
      </c>
      <c r="N16" s="9" t="str">
        <f t="shared" si="2"/>
        <v>Marek</v>
      </c>
      <c r="O16" s="9"/>
      <c r="P16" s="9">
        <f t="shared" si="3"/>
        <v>1978</v>
      </c>
      <c r="Q16" s="9">
        <f t="shared" si="4"/>
        <v>20.844671355713263</v>
      </c>
      <c r="R16" s="9"/>
      <c r="S16" s="491">
        <f t="shared" si="5"/>
        <v>0.94084186575654138</v>
      </c>
      <c r="T16" s="9">
        <v>13</v>
      </c>
      <c r="U16" s="9">
        <f t="shared" si="6"/>
        <v>0.89166666666666672</v>
      </c>
      <c r="V16" s="9">
        <v>13</v>
      </c>
    </row>
    <row r="17" spans="1:22">
      <c r="A17" s="517">
        <v>15</v>
      </c>
      <c r="B17" s="518" t="s">
        <v>1176</v>
      </c>
      <c r="C17" s="518" t="s">
        <v>52</v>
      </c>
      <c r="D17" s="518" t="s">
        <v>1175</v>
      </c>
      <c r="E17" s="517">
        <v>1981</v>
      </c>
      <c r="F17" s="519">
        <v>300</v>
      </c>
      <c r="G17" s="520">
        <v>0.53888888888888886</v>
      </c>
      <c r="H17" s="519"/>
      <c r="I17" s="517">
        <v>300</v>
      </c>
      <c r="K17" s="18">
        <f>VLOOKUP(L17,id!$A:$C,3,0)</f>
        <v>422</v>
      </c>
      <c r="L17" s="18" t="str">
        <f t="shared" si="0"/>
        <v>KucharskiRafał1981</v>
      </c>
      <c r="M17" s="9" t="str">
        <f t="shared" si="1"/>
        <v>Kucharski</v>
      </c>
      <c r="N17" s="9" t="str">
        <f t="shared" si="2"/>
        <v>Rafał</v>
      </c>
      <c r="O17" s="9"/>
      <c r="P17" s="9">
        <f t="shared" si="3"/>
        <v>1981</v>
      </c>
      <c r="Q17" s="9">
        <f t="shared" si="4"/>
        <v>19.481001267021743</v>
      </c>
      <c r="R17" s="9"/>
      <c r="S17" s="491">
        <f t="shared" si="5"/>
        <v>1.1327319587628868</v>
      </c>
      <c r="T17" s="9">
        <v>14</v>
      </c>
      <c r="U17" s="9">
        <f t="shared" si="6"/>
        <v>0.93457943925233644</v>
      </c>
      <c r="V17" s="9">
        <v>14</v>
      </c>
    </row>
    <row r="18" spans="1:22">
      <c r="A18" s="521">
        <v>16</v>
      </c>
      <c r="B18" s="522" t="s">
        <v>507</v>
      </c>
      <c r="C18" s="522" t="s">
        <v>78</v>
      </c>
      <c r="D18" s="522" t="s">
        <v>443</v>
      </c>
      <c r="E18" s="521">
        <v>1963</v>
      </c>
      <c r="F18" s="523">
        <v>120</v>
      </c>
      <c r="G18" s="524">
        <v>0.61111111111111105</v>
      </c>
      <c r="H18" s="523">
        <v>-40</v>
      </c>
      <c r="I18" s="521">
        <v>80</v>
      </c>
      <c r="K18" s="18">
        <f>VLOOKUP(L18,id!$A:$C,3,0)</f>
        <v>211</v>
      </c>
      <c r="L18" s="18" t="str">
        <f t="shared" si="0"/>
        <v>AndrzejczakMaciej1963</v>
      </c>
      <c r="M18" s="9" t="str">
        <f t="shared" si="1"/>
        <v>Andrzejczak</v>
      </c>
      <c r="N18" s="9" t="str">
        <f t="shared" si="2"/>
        <v>Maciej</v>
      </c>
      <c r="O18" s="9"/>
      <c r="P18" s="9">
        <f t="shared" si="3"/>
        <v>1963</v>
      </c>
      <c r="Q18" s="9">
        <f t="shared" si="4"/>
        <v>5.1949336712057983</v>
      </c>
      <c r="R18" s="9"/>
      <c r="S18" s="491">
        <f t="shared" si="5"/>
        <v>0.88181818181818183</v>
      </c>
      <c r="T18" s="9">
        <v>15</v>
      </c>
      <c r="U18" s="9">
        <f t="shared" si="6"/>
        <v>0.26666666666666666</v>
      </c>
      <c r="V18" s="9">
        <v>15</v>
      </c>
    </row>
    <row r="19" spans="1:22">
      <c r="A19" s="517"/>
    </row>
    <row r="22" spans="1:22">
      <c r="A22" s="514" t="s">
        <v>1748</v>
      </c>
    </row>
    <row r="23" spans="1:22">
      <c r="A23" s="515" t="s">
        <v>1744</v>
      </c>
      <c r="B23" s="516" t="s">
        <v>192</v>
      </c>
      <c r="C23" s="516" t="s">
        <v>108</v>
      </c>
      <c r="D23" s="516" t="s">
        <v>368</v>
      </c>
      <c r="E23" s="515" t="s">
        <v>1745</v>
      </c>
      <c r="F23" s="515" t="s">
        <v>203</v>
      </c>
      <c r="G23" s="515" t="s">
        <v>40</v>
      </c>
      <c r="H23" s="515" t="s">
        <v>1746</v>
      </c>
      <c r="I23" s="515" t="s">
        <v>1209</v>
      </c>
      <c r="J23" s="516"/>
    </row>
    <row r="24" spans="1:22">
      <c r="A24" s="517">
        <v>1</v>
      </c>
      <c r="B24" s="518" t="s">
        <v>1754</v>
      </c>
      <c r="C24" s="518" t="s">
        <v>170</v>
      </c>
      <c r="D24" s="518" t="s">
        <v>1749</v>
      </c>
      <c r="E24" s="517">
        <v>78</v>
      </c>
      <c r="F24" s="519">
        <v>240</v>
      </c>
      <c r="G24" s="520">
        <v>0.31319444444444444</v>
      </c>
      <c r="H24" s="519"/>
      <c r="I24" s="517">
        <v>240</v>
      </c>
    </row>
    <row r="25" spans="1:22">
      <c r="A25" s="521">
        <v>1</v>
      </c>
      <c r="B25" s="522" t="s">
        <v>1755</v>
      </c>
      <c r="C25" s="522" t="s">
        <v>26</v>
      </c>
      <c r="D25" s="522" t="s">
        <v>1749</v>
      </c>
      <c r="E25" s="521">
        <v>75</v>
      </c>
      <c r="F25" s="523">
        <v>240</v>
      </c>
      <c r="G25" s="524">
        <v>0.31319444444444444</v>
      </c>
      <c r="H25" s="523"/>
      <c r="I25" s="521">
        <v>240</v>
      </c>
    </row>
    <row r="26" spans="1:22">
      <c r="A26" s="517">
        <v>3</v>
      </c>
      <c r="B26" s="518" t="s">
        <v>1756</v>
      </c>
      <c r="C26" s="518" t="s">
        <v>20</v>
      </c>
      <c r="D26" s="518" t="s">
        <v>443</v>
      </c>
      <c r="E26" s="517">
        <v>84</v>
      </c>
      <c r="F26" s="519">
        <v>180</v>
      </c>
      <c r="G26" s="520">
        <v>0.42986111111111108</v>
      </c>
      <c r="H26" s="519">
        <v>-19</v>
      </c>
      <c r="I26" s="517">
        <v>161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0"/>
  <sheetViews>
    <sheetView topLeftCell="H1" zoomScale="85" zoomScaleNormal="85" workbookViewId="0">
      <selection activeCell="AE7" sqref="AE7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19.33203125" style="168" customWidth="1"/>
    <col min="6" max="6" width="18.44140625" style="168" customWidth="1"/>
    <col min="7" max="7" width="8.33203125" style="168" customWidth="1"/>
    <col min="8" max="8" width="20.44140625" style="168" customWidth="1"/>
    <col min="9" max="9" width="35.6640625" style="168" customWidth="1"/>
    <col min="10" max="12" width="8.33203125" style="168" customWidth="1"/>
    <col min="13" max="13" width="9.6640625" style="168" customWidth="1"/>
    <col min="14" max="34" width="6.109375" style="168" customWidth="1"/>
    <col min="35" max="35" width="9" style="168" customWidth="1"/>
    <col min="36" max="16384" width="11.88671875" style="168"/>
  </cols>
  <sheetData>
    <row r="1" spans="1:49" ht="15.6" customHeight="1">
      <c r="A1" s="655" t="s">
        <v>1859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7"/>
      <c r="O1" s="620" t="s">
        <v>1858</v>
      </c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61" t="s">
        <v>687</v>
      </c>
    </row>
    <row r="2" spans="1:49" ht="73.5" customHeight="1">
      <c r="A2" s="65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60"/>
      <c r="O2" s="653" t="s">
        <v>1857</v>
      </c>
      <c r="P2" s="651" t="s">
        <v>1856</v>
      </c>
      <c r="Q2" s="651" t="s">
        <v>1855</v>
      </c>
      <c r="R2" s="651" t="s">
        <v>1854</v>
      </c>
      <c r="S2" s="653" t="s">
        <v>1853</v>
      </c>
      <c r="T2" s="651" t="s">
        <v>1852</v>
      </c>
      <c r="U2" s="651" t="s">
        <v>1851</v>
      </c>
      <c r="V2" s="651" t="s">
        <v>1850</v>
      </c>
      <c r="W2" s="653" t="s">
        <v>1849</v>
      </c>
      <c r="X2" s="651" t="s">
        <v>1848</v>
      </c>
      <c r="Y2" s="651" t="s">
        <v>1847</v>
      </c>
      <c r="Z2" s="651" t="s">
        <v>1846</v>
      </c>
      <c r="AA2" s="651" t="s">
        <v>1845</v>
      </c>
      <c r="AB2" s="653" t="s">
        <v>1844</v>
      </c>
      <c r="AC2" s="653" t="s">
        <v>1843</v>
      </c>
      <c r="AD2" s="651" t="s">
        <v>1842</v>
      </c>
      <c r="AE2" s="651" t="s">
        <v>1841</v>
      </c>
      <c r="AF2" s="651" t="s">
        <v>1840</v>
      </c>
      <c r="AG2" s="651" t="s">
        <v>1839</v>
      </c>
      <c r="AH2" s="651" t="s">
        <v>1838</v>
      </c>
      <c r="AI2" s="653" t="s">
        <v>1821</v>
      </c>
      <c r="AJ2" s="662"/>
    </row>
    <row r="3" spans="1:49" ht="36" customHeight="1">
      <c r="A3" s="664" t="s">
        <v>1837</v>
      </c>
      <c r="B3" s="665"/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6"/>
      <c r="O3" s="654"/>
      <c r="P3" s="652"/>
      <c r="Q3" s="652"/>
      <c r="R3" s="652"/>
      <c r="S3" s="654"/>
      <c r="T3" s="652"/>
      <c r="U3" s="652"/>
      <c r="V3" s="652"/>
      <c r="W3" s="654"/>
      <c r="X3" s="652"/>
      <c r="Y3" s="652"/>
      <c r="Z3" s="652"/>
      <c r="AA3" s="652"/>
      <c r="AB3" s="654"/>
      <c r="AC3" s="654"/>
      <c r="AD3" s="652"/>
      <c r="AE3" s="652"/>
      <c r="AF3" s="652"/>
      <c r="AG3" s="652"/>
      <c r="AH3" s="652"/>
      <c r="AI3" s="654"/>
      <c r="AJ3" s="662"/>
    </row>
    <row r="4" spans="1:49">
      <c r="A4" s="663" t="s">
        <v>664</v>
      </c>
      <c r="B4" s="610" t="s">
        <v>663</v>
      </c>
      <c r="C4" s="610" t="s">
        <v>662</v>
      </c>
      <c r="D4" s="610" t="s">
        <v>661</v>
      </c>
      <c r="E4" s="610" t="s">
        <v>191</v>
      </c>
      <c r="F4" s="610" t="s">
        <v>192</v>
      </c>
      <c r="G4" s="610" t="s">
        <v>660</v>
      </c>
      <c r="H4" s="610" t="s">
        <v>367</v>
      </c>
      <c r="I4" s="610" t="s">
        <v>368</v>
      </c>
      <c r="J4" s="610" t="s">
        <v>375</v>
      </c>
      <c r="K4" s="610"/>
      <c r="L4" s="610"/>
      <c r="M4" s="610"/>
      <c r="N4" s="610"/>
      <c r="O4" s="530" t="s">
        <v>659</v>
      </c>
      <c r="P4" s="530" t="s">
        <v>658</v>
      </c>
      <c r="Q4" s="530" t="s">
        <v>657</v>
      </c>
      <c r="R4" s="530" t="s">
        <v>656</v>
      </c>
      <c r="S4" s="530" t="s">
        <v>655</v>
      </c>
      <c r="T4" s="530" t="s">
        <v>654</v>
      </c>
      <c r="U4" s="530" t="s">
        <v>653</v>
      </c>
      <c r="V4" s="530" t="s">
        <v>652</v>
      </c>
      <c r="W4" s="530" t="s">
        <v>651</v>
      </c>
      <c r="X4" s="530" t="s">
        <v>650</v>
      </c>
      <c r="Y4" s="530" t="s">
        <v>649</v>
      </c>
      <c r="Z4" s="530" t="s">
        <v>648</v>
      </c>
      <c r="AA4" s="530" t="s">
        <v>647</v>
      </c>
      <c r="AB4" s="530" t="s">
        <v>646</v>
      </c>
      <c r="AC4" s="530" t="s">
        <v>645</v>
      </c>
      <c r="AD4" s="530" t="s">
        <v>644</v>
      </c>
      <c r="AE4" s="530" t="s">
        <v>643</v>
      </c>
      <c r="AF4" s="530" t="s">
        <v>642</v>
      </c>
      <c r="AG4" s="530" t="s">
        <v>641</v>
      </c>
      <c r="AH4" s="530" t="s">
        <v>640</v>
      </c>
      <c r="AI4" s="530" t="s">
        <v>331</v>
      </c>
      <c r="AJ4" s="662"/>
    </row>
    <row r="5" spans="1:49" ht="27.6">
      <c r="A5" s="615"/>
      <c r="B5" s="609"/>
      <c r="C5" s="609"/>
      <c r="D5" s="609"/>
      <c r="E5" s="609"/>
      <c r="F5" s="609"/>
      <c r="G5" s="609"/>
      <c r="H5" s="609"/>
      <c r="I5" s="609"/>
      <c r="J5" s="531" t="s">
        <v>639</v>
      </c>
      <c r="K5" s="531" t="s">
        <v>103</v>
      </c>
      <c r="L5" s="531" t="s">
        <v>638</v>
      </c>
      <c r="M5" s="531" t="s">
        <v>40</v>
      </c>
      <c r="N5" s="531" t="s">
        <v>637</v>
      </c>
      <c r="O5" s="529" t="s">
        <v>636</v>
      </c>
      <c r="P5" s="529" t="s">
        <v>636</v>
      </c>
      <c r="Q5" s="529" t="s">
        <v>636</v>
      </c>
      <c r="R5" s="529" t="s">
        <v>636</v>
      </c>
      <c r="S5" s="529" t="s">
        <v>635</v>
      </c>
      <c r="T5" s="529" t="s">
        <v>635</v>
      </c>
      <c r="U5" s="529" t="s">
        <v>635</v>
      </c>
      <c r="V5" s="529" t="s">
        <v>635</v>
      </c>
      <c r="W5" s="529" t="s">
        <v>634</v>
      </c>
      <c r="X5" s="529" t="s">
        <v>634</v>
      </c>
      <c r="Y5" s="529" t="s">
        <v>634</v>
      </c>
      <c r="Z5" s="529" t="s">
        <v>634</v>
      </c>
      <c r="AA5" s="529" t="s">
        <v>633</v>
      </c>
      <c r="AB5" s="529" t="s">
        <v>633</v>
      </c>
      <c r="AC5" s="529" t="s">
        <v>633</v>
      </c>
      <c r="AD5" s="529" t="s">
        <v>633</v>
      </c>
      <c r="AE5" s="529" t="s">
        <v>632</v>
      </c>
      <c r="AF5" s="529" t="s">
        <v>632</v>
      </c>
      <c r="AG5" s="529" t="s">
        <v>632</v>
      </c>
      <c r="AH5" s="529" t="s">
        <v>632</v>
      </c>
      <c r="AI5" s="529" t="s">
        <v>631</v>
      </c>
      <c r="AJ5" s="622"/>
      <c r="AL5" s="18" t="s">
        <v>79</v>
      </c>
      <c r="AM5" s="18" t="s">
        <v>80</v>
      </c>
      <c r="AN5" s="9" t="s">
        <v>108</v>
      </c>
      <c r="AO5" s="9" t="s">
        <v>109</v>
      </c>
      <c r="AP5" s="9" t="s">
        <v>83</v>
      </c>
      <c r="AQ5" s="9" t="s">
        <v>81</v>
      </c>
      <c r="AR5" s="9" t="s">
        <v>48</v>
      </c>
      <c r="AS5" s="9" t="s">
        <v>49</v>
      </c>
      <c r="AT5" s="9" t="s">
        <v>45</v>
      </c>
      <c r="AU5" s="9" t="s">
        <v>46</v>
      </c>
      <c r="AV5" s="9" t="s">
        <v>35</v>
      </c>
      <c r="AW5" s="9" t="s">
        <v>47</v>
      </c>
    </row>
    <row r="6" spans="1:49" s="170" customFormat="1" ht="15" customHeight="1">
      <c r="A6" s="545">
        <v>1</v>
      </c>
      <c r="B6" s="543">
        <v>1</v>
      </c>
      <c r="C6" s="543"/>
      <c r="D6" s="543">
        <v>1003</v>
      </c>
      <c r="E6" s="543" t="s">
        <v>619</v>
      </c>
      <c r="F6" s="543" t="s">
        <v>618</v>
      </c>
      <c r="G6" s="543">
        <v>1978</v>
      </c>
      <c r="H6" s="543" t="s">
        <v>617</v>
      </c>
      <c r="I6" s="543" t="s">
        <v>1836</v>
      </c>
      <c r="J6" s="543">
        <v>60</v>
      </c>
      <c r="K6" s="543">
        <v>20</v>
      </c>
      <c r="L6" s="543">
        <v>60</v>
      </c>
      <c r="M6" s="544">
        <v>0.42866898148148147</v>
      </c>
      <c r="N6" s="543">
        <v>0</v>
      </c>
      <c r="O6" s="542">
        <v>0.68888888888888899</v>
      </c>
      <c r="P6" s="542">
        <v>0.61458333333333337</v>
      </c>
      <c r="Q6" s="542">
        <v>0.43402777777777773</v>
      </c>
      <c r="R6" s="542">
        <v>0.52708333333333335</v>
      </c>
      <c r="S6" s="542">
        <v>0.33263888888888887</v>
      </c>
      <c r="T6" s="542">
        <v>0.48402777777777778</v>
      </c>
      <c r="U6" s="542">
        <v>0.40486111111111112</v>
      </c>
      <c r="V6" s="542">
        <v>0.59375</v>
      </c>
      <c r="W6" s="542">
        <v>0.28611111111111115</v>
      </c>
      <c r="X6" s="542">
        <v>0.45902777777777781</v>
      </c>
      <c r="Y6" s="542">
        <v>0.30833333333333335</v>
      </c>
      <c r="Z6" s="542">
        <v>0.65277777777777779</v>
      </c>
      <c r="AA6" s="542">
        <v>0.41875000000000001</v>
      </c>
      <c r="AB6" s="542">
        <v>0.58124999999999993</v>
      </c>
      <c r="AC6" s="542">
        <v>0.3833333333333333</v>
      </c>
      <c r="AD6" s="542">
        <v>0.54999999999999993</v>
      </c>
      <c r="AE6" s="542">
        <v>0.6777777777777777</v>
      </c>
      <c r="AF6" s="542">
        <v>0.63472222222222219</v>
      </c>
      <c r="AG6" s="542">
        <v>0.35625000000000001</v>
      </c>
      <c r="AH6" s="542">
        <v>0.50972222222222219</v>
      </c>
      <c r="AI6" s="542">
        <v>0.69930555555555562</v>
      </c>
      <c r="AJ6" s="541" t="s">
        <v>174</v>
      </c>
      <c r="AL6" s="18">
        <f>VLOOKUP(AM6,id!$A:$C,3,0)</f>
        <v>164</v>
      </c>
      <c r="AM6" s="18" t="str">
        <f>AN6&amp;AO6&amp;AQ6</f>
        <v>WalińskiMikołaj1978</v>
      </c>
      <c r="AN6" s="9" t="str">
        <f>E6</f>
        <v>Waliński</v>
      </c>
      <c r="AO6" s="9" t="str">
        <f>F6</f>
        <v>Mikołaj</v>
      </c>
      <c r="AP6" s="9" t="str">
        <f>I6</f>
        <v>A Team</v>
      </c>
      <c r="AQ6" s="9">
        <f>G6</f>
        <v>1978</v>
      </c>
      <c r="AR6" s="9"/>
      <c r="AS6" s="9">
        <v>100</v>
      </c>
      <c r="AT6" s="9"/>
      <c r="AU6" s="9"/>
      <c r="AV6" s="9"/>
      <c r="AW6" s="9"/>
    </row>
    <row r="7" spans="1:49" s="170" customFormat="1" ht="15" customHeight="1">
      <c r="A7" s="545">
        <v>29</v>
      </c>
      <c r="B7" s="543"/>
      <c r="C7" s="543">
        <v>1</v>
      </c>
      <c r="D7" s="543">
        <v>1027</v>
      </c>
      <c r="E7" s="543" t="s">
        <v>68</v>
      </c>
      <c r="F7" s="543" t="s">
        <v>69</v>
      </c>
      <c r="G7" s="543">
        <v>1981</v>
      </c>
      <c r="H7" s="543" t="s">
        <v>581</v>
      </c>
      <c r="I7" s="543" t="s">
        <v>159</v>
      </c>
      <c r="J7" s="543">
        <v>49</v>
      </c>
      <c r="K7" s="543">
        <v>14</v>
      </c>
      <c r="L7" s="543">
        <v>49</v>
      </c>
      <c r="M7" s="544">
        <v>0.48113425925925929</v>
      </c>
      <c r="N7" s="543">
        <v>0</v>
      </c>
      <c r="O7" s="542">
        <v>0.73958333333333337</v>
      </c>
      <c r="P7" s="543"/>
      <c r="Q7" s="543"/>
      <c r="R7" s="543"/>
      <c r="S7" s="542">
        <v>0.3923611111111111</v>
      </c>
      <c r="T7" s="542">
        <v>0.50347222222222221</v>
      </c>
      <c r="U7" s="543"/>
      <c r="V7" s="543"/>
      <c r="W7" s="542">
        <v>0.29375000000000001</v>
      </c>
      <c r="X7" s="542">
        <v>0.47013888888888888</v>
      </c>
      <c r="Y7" s="542">
        <v>0.32569444444444445</v>
      </c>
      <c r="Z7" s="542">
        <v>0.69097222222222221</v>
      </c>
      <c r="AA7" s="543"/>
      <c r="AB7" s="542">
        <v>0.5708333333333333</v>
      </c>
      <c r="AC7" s="542">
        <v>0.35902777777777778</v>
      </c>
      <c r="AD7" s="542">
        <v>0.61111111111111105</v>
      </c>
      <c r="AE7" s="542">
        <v>0.72361111111111109</v>
      </c>
      <c r="AF7" s="542">
        <v>0.66388888888888886</v>
      </c>
      <c r="AG7" s="542">
        <v>0.43124999999999997</v>
      </c>
      <c r="AH7" s="542">
        <v>0.53611111111111109</v>
      </c>
      <c r="AI7" s="542">
        <v>0.75138888888888899</v>
      </c>
      <c r="AJ7" s="541"/>
      <c r="AL7" s="18">
        <f>VLOOKUP(AM7,id!$A:$C,3,0)</f>
        <v>56</v>
      </c>
      <c r="AM7" s="18" t="str">
        <f t="shared" ref="AM7:AM10" si="0">AN7&amp;AO7&amp;AQ7</f>
        <v>BlankDanuta1981</v>
      </c>
      <c r="AN7" s="9" t="str">
        <f t="shared" ref="AN7:AO10" si="1">E7</f>
        <v>Blank</v>
      </c>
      <c r="AO7" s="9" t="str">
        <f t="shared" si="1"/>
        <v>Danuta</v>
      </c>
      <c r="AP7" s="9" t="str">
        <f t="shared" ref="AP7:AP10" si="2">I7</f>
        <v>Towanda</v>
      </c>
      <c r="AQ7" s="9">
        <f t="shared" ref="AQ7:AQ10" si="3">G7</f>
        <v>1981</v>
      </c>
      <c r="AR7" s="9">
        <v>100</v>
      </c>
      <c r="AS7" s="9">
        <f>AS6*IF(AV7&lt;1,AV7,IF(AW7&lt;1,AW7,IF(AU7&lt;1,AU7,IF(AT7&lt;1,AT7,1))))</f>
        <v>81.666666666666671</v>
      </c>
      <c r="AT7" s="9">
        <f t="shared" ref="AT7:AT10" si="4">M6/M7</f>
        <v>0.8909550156362761</v>
      </c>
      <c r="AU7" s="9">
        <f t="shared" ref="AU7:AU10" si="5">K7/K6</f>
        <v>0.7</v>
      </c>
      <c r="AV7" s="9">
        <f t="shared" ref="AV7:AV10" si="6">J7/J6</f>
        <v>0.81666666666666665</v>
      </c>
      <c r="AW7" s="9">
        <f t="shared" ref="AW7:AW10" si="7">AU7^0.2</f>
        <v>0.93114991509483769</v>
      </c>
    </row>
    <row r="8" spans="1:49" s="170" customFormat="1" ht="15" customHeight="1">
      <c r="A8" s="545">
        <v>45</v>
      </c>
      <c r="B8" s="543"/>
      <c r="C8" s="543">
        <v>2</v>
      </c>
      <c r="D8" s="543">
        <v>1079</v>
      </c>
      <c r="E8" s="543" t="s">
        <v>57</v>
      </c>
      <c r="F8" s="543" t="s">
        <v>74</v>
      </c>
      <c r="G8" s="543">
        <v>1969</v>
      </c>
      <c r="H8" s="543" t="s">
        <v>443</v>
      </c>
      <c r="I8" s="543" t="s">
        <v>158</v>
      </c>
      <c r="J8" s="543">
        <v>43</v>
      </c>
      <c r="K8" s="543">
        <v>11</v>
      </c>
      <c r="L8" s="543">
        <v>43</v>
      </c>
      <c r="M8" s="544">
        <v>0.4796643518518518</v>
      </c>
      <c r="N8" s="543">
        <v>0</v>
      </c>
      <c r="O8" s="543"/>
      <c r="P8" s="543"/>
      <c r="Q8" s="543"/>
      <c r="R8" s="543"/>
      <c r="S8" s="543"/>
      <c r="T8" s="543"/>
      <c r="U8" s="543"/>
      <c r="V8" s="542">
        <v>0.40138888888888885</v>
      </c>
      <c r="W8" s="543"/>
      <c r="X8" s="542">
        <v>0.57500000000000007</v>
      </c>
      <c r="Y8" s="542">
        <v>0.67222222222222217</v>
      </c>
      <c r="Z8" s="542">
        <v>0.36736111111111108</v>
      </c>
      <c r="AA8" s="543"/>
      <c r="AB8" s="542">
        <v>0.42777777777777781</v>
      </c>
      <c r="AC8" s="542">
        <v>0.70833333333333337</v>
      </c>
      <c r="AD8" s="542">
        <v>0.47013888888888888</v>
      </c>
      <c r="AE8" s="542">
        <v>0.2986111111111111</v>
      </c>
      <c r="AF8" s="542">
        <v>0.34513888888888888</v>
      </c>
      <c r="AG8" s="542">
        <v>0.62361111111111112</v>
      </c>
      <c r="AH8" s="542">
        <v>0.52152777777777781</v>
      </c>
      <c r="AI8" s="542">
        <v>0.75</v>
      </c>
      <c r="AJ8" s="541"/>
      <c r="AL8" s="18">
        <f>VLOOKUP(AM8,id!$A:$C,3,0)</f>
        <v>55</v>
      </c>
      <c r="AM8" s="18" t="str">
        <f t="shared" si="0"/>
        <v>StanekAsia1969</v>
      </c>
      <c r="AN8" s="9" t="str">
        <f t="shared" si="1"/>
        <v>Stanek</v>
      </c>
      <c r="AO8" s="9" t="str">
        <f t="shared" si="1"/>
        <v>Asia</v>
      </c>
      <c r="AP8" s="9" t="str">
        <f t="shared" si="2"/>
        <v>RUDY KOT</v>
      </c>
      <c r="AQ8" s="9">
        <f t="shared" si="3"/>
        <v>1969</v>
      </c>
      <c r="AR8" s="9">
        <f t="shared" ref="AR8:AR10" si="8">AR7*IF(AV8&lt;1,AV8,IF(AW8&lt;1,AW8,IF(AU8&lt;1,AU8,IF(AT8&lt;1,AT8,1))))</f>
        <v>87.755102040816325</v>
      </c>
      <c r="AS8" s="9">
        <f t="shared" ref="AS8:AS10" si="9">AS7*IF(AV8&lt;1,AV8,IF(AW8&lt;1,AW8,IF(AU8&lt;1,AU8,IF(AT8&lt;1,AT8,1))))</f>
        <v>71.666666666666671</v>
      </c>
      <c r="AT8" s="9">
        <f t="shared" si="4"/>
        <v>1.0030644499674253</v>
      </c>
      <c r="AU8" s="9">
        <f t="shared" si="5"/>
        <v>0.7857142857142857</v>
      </c>
      <c r="AV8" s="9">
        <f t="shared" si="6"/>
        <v>0.87755102040816324</v>
      </c>
      <c r="AW8" s="9">
        <f t="shared" si="7"/>
        <v>0.95291229369435537</v>
      </c>
    </row>
    <row r="9" spans="1:49" s="170" customFormat="1" ht="15" customHeight="1">
      <c r="A9" s="540">
        <v>56</v>
      </c>
      <c r="B9" s="538"/>
      <c r="C9" s="538">
        <v>3</v>
      </c>
      <c r="D9" s="538">
        <v>1008</v>
      </c>
      <c r="E9" s="538" t="s">
        <v>536</v>
      </c>
      <c r="F9" s="538" t="s">
        <v>535</v>
      </c>
      <c r="G9" s="538">
        <v>1973</v>
      </c>
      <c r="H9" s="538" t="s">
        <v>795</v>
      </c>
      <c r="I9" s="538" t="s">
        <v>534</v>
      </c>
      <c r="J9" s="538">
        <v>38</v>
      </c>
      <c r="K9" s="538">
        <v>12</v>
      </c>
      <c r="L9" s="538">
        <v>38</v>
      </c>
      <c r="M9" s="546">
        <v>0.47692129629629632</v>
      </c>
      <c r="N9" s="538">
        <v>0</v>
      </c>
      <c r="O9" s="539">
        <v>0.73333333333333339</v>
      </c>
      <c r="P9" s="538"/>
      <c r="Q9" s="538"/>
      <c r="R9" s="538"/>
      <c r="S9" s="539">
        <v>0.41250000000000003</v>
      </c>
      <c r="T9" s="539">
        <v>0.57430555555555551</v>
      </c>
      <c r="U9" s="538"/>
      <c r="V9" s="539">
        <v>0.63541666666666663</v>
      </c>
      <c r="W9" s="539">
        <v>0.2951388888888889</v>
      </c>
      <c r="X9" s="539">
        <v>0.52916666666666667</v>
      </c>
      <c r="Y9" s="539">
        <v>0.32569444444444445</v>
      </c>
      <c r="Z9" s="538"/>
      <c r="AA9" s="539">
        <v>0.67986111111111114</v>
      </c>
      <c r="AB9" s="539">
        <v>0.6</v>
      </c>
      <c r="AC9" s="539">
        <v>0.36041666666666666</v>
      </c>
      <c r="AD9" s="538"/>
      <c r="AE9" s="539">
        <v>0.71736111111111101</v>
      </c>
      <c r="AF9" s="538"/>
      <c r="AG9" s="539">
        <v>0.47361111111111115</v>
      </c>
      <c r="AH9" s="538"/>
      <c r="AI9" s="539">
        <v>0.74722222222222223</v>
      </c>
      <c r="AJ9" s="181"/>
      <c r="AL9" s="18">
        <f>VLOOKUP(AM9,id!$A:$C,3,0)</f>
        <v>218</v>
      </c>
      <c r="AM9" s="18" t="str">
        <f t="shared" si="0"/>
        <v>DunowskaIlona1973</v>
      </c>
      <c r="AN9" s="9" t="str">
        <f t="shared" si="1"/>
        <v>Dunowska</v>
      </c>
      <c r="AO9" s="9" t="str">
        <f t="shared" si="1"/>
        <v>Ilona</v>
      </c>
      <c r="AP9" s="9" t="str">
        <f t="shared" si="2"/>
        <v>MTB4FUN</v>
      </c>
      <c r="AQ9" s="9">
        <f t="shared" si="3"/>
        <v>1973</v>
      </c>
      <c r="AR9" s="9">
        <f t="shared" si="8"/>
        <v>77.551020408163268</v>
      </c>
      <c r="AS9" s="9">
        <f t="shared" si="9"/>
        <v>63.333333333333336</v>
      </c>
      <c r="AT9" s="9">
        <f t="shared" si="4"/>
        <v>1.0057515895743336</v>
      </c>
      <c r="AU9" s="9">
        <f t="shared" si="5"/>
        <v>1.0909090909090908</v>
      </c>
      <c r="AV9" s="9">
        <f t="shared" si="6"/>
        <v>0.88372093023255816</v>
      </c>
      <c r="AW9" s="9">
        <f t="shared" si="7"/>
        <v>1.0175545771755876</v>
      </c>
    </row>
    <row r="10" spans="1:49" s="170" customFormat="1" ht="15" customHeight="1">
      <c r="A10" s="545">
        <v>61</v>
      </c>
      <c r="B10" s="543"/>
      <c r="C10" s="543">
        <v>4</v>
      </c>
      <c r="D10" s="543">
        <v>1052</v>
      </c>
      <c r="E10" s="543" t="s">
        <v>1810</v>
      </c>
      <c r="F10" s="543" t="s">
        <v>1809</v>
      </c>
      <c r="G10" s="543">
        <v>1972</v>
      </c>
      <c r="H10" s="543" t="s">
        <v>795</v>
      </c>
      <c r="I10" s="543" t="s">
        <v>534</v>
      </c>
      <c r="J10" s="543">
        <v>38</v>
      </c>
      <c r="K10" s="543">
        <v>12</v>
      </c>
      <c r="L10" s="543">
        <v>38</v>
      </c>
      <c r="M10" s="544">
        <v>0.47724537037037035</v>
      </c>
      <c r="N10" s="543">
        <v>0</v>
      </c>
      <c r="O10" s="542">
        <v>0.73402777777777783</v>
      </c>
      <c r="P10" s="543"/>
      <c r="Q10" s="543"/>
      <c r="R10" s="543"/>
      <c r="S10" s="542">
        <v>0.41250000000000003</v>
      </c>
      <c r="T10" s="542">
        <v>0.57430555555555551</v>
      </c>
      <c r="U10" s="543"/>
      <c r="V10" s="542">
        <v>0.63958333333333328</v>
      </c>
      <c r="W10" s="542">
        <v>0.2951388888888889</v>
      </c>
      <c r="X10" s="542">
        <v>0.52916666666666667</v>
      </c>
      <c r="Y10" s="542">
        <v>0.32569444444444445</v>
      </c>
      <c r="Z10" s="543"/>
      <c r="AA10" s="542">
        <v>0.67986111111111114</v>
      </c>
      <c r="AB10" s="542">
        <v>0.6</v>
      </c>
      <c r="AC10" s="542">
        <v>0.36041666666666666</v>
      </c>
      <c r="AD10" s="543"/>
      <c r="AE10" s="542">
        <v>0.71805555555555556</v>
      </c>
      <c r="AF10" s="543"/>
      <c r="AG10" s="542">
        <v>0.47430555555555554</v>
      </c>
      <c r="AH10" s="543"/>
      <c r="AI10" s="542">
        <v>0.74791666666666667</v>
      </c>
      <c r="AJ10" s="541"/>
      <c r="AL10" s="18">
        <f>VLOOKUP(AM10,id!$A:$C,3,0)</f>
        <v>570</v>
      </c>
      <c r="AM10" s="18" t="str">
        <f t="shared" si="0"/>
        <v>ZielińskaJadwiga Barbara1972</v>
      </c>
      <c r="AN10" s="9" t="str">
        <f t="shared" si="1"/>
        <v>Zielińska</v>
      </c>
      <c r="AO10" s="9" t="str">
        <f t="shared" si="1"/>
        <v>Jadwiga Barbara</v>
      </c>
      <c r="AP10" s="9" t="str">
        <f t="shared" si="2"/>
        <v>MTB4FUN</v>
      </c>
      <c r="AQ10" s="9">
        <f t="shared" si="3"/>
        <v>1972</v>
      </c>
      <c r="AR10" s="9">
        <f t="shared" si="8"/>
        <v>77.498359289391672</v>
      </c>
      <c r="AS10" s="9">
        <f t="shared" si="9"/>
        <v>63.290326753003193</v>
      </c>
      <c r="AT10" s="9">
        <f t="shared" si="4"/>
        <v>0.99932094873162935</v>
      </c>
      <c r="AU10" s="9">
        <f t="shared" si="5"/>
        <v>1</v>
      </c>
      <c r="AV10" s="9">
        <f t="shared" si="6"/>
        <v>1</v>
      </c>
      <c r="AW10" s="9">
        <f t="shared" si="7"/>
        <v>1</v>
      </c>
    </row>
    <row r="11" spans="1:49" s="170" customFormat="1" ht="15" customHeight="1">
      <c r="A11" s="545">
        <v>71</v>
      </c>
      <c r="B11" s="543"/>
      <c r="C11" s="543">
        <v>5</v>
      </c>
      <c r="D11" s="543">
        <v>1024</v>
      </c>
      <c r="E11" s="543" t="s">
        <v>1802</v>
      </c>
      <c r="F11" s="543" t="s">
        <v>760</v>
      </c>
      <c r="G11" s="543">
        <v>1988</v>
      </c>
      <c r="H11" s="543" t="s">
        <v>321</v>
      </c>
      <c r="I11" s="543" t="s">
        <v>1370</v>
      </c>
      <c r="J11" s="543">
        <v>31</v>
      </c>
      <c r="K11" s="543">
        <v>8</v>
      </c>
      <c r="L11" s="543">
        <v>31</v>
      </c>
      <c r="M11" s="544">
        <v>0.46119212962962958</v>
      </c>
      <c r="N11" s="543">
        <v>0</v>
      </c>
      <c r="O11" s="543"/>
      <c r="P11" s="543"/>
      <c r="Q11" s="543"/>
      <c r="R11" s="543"/>
      <c r="S11" s="543"/>
      <c r="T11" s="543"/>
      <c r="U11" s="543"/>
      <c r="V11" s="543"/>
      <c r="W11" s="542">
        <v>0.29930555555555555</v>
      </c>
      <c r="X11" s="542">
        <v>0.46527777777777773</v>
      </c>
      <c r="Y11" s="542">
        <v>0.33819444444444446</v>
      </c>
      <c r="Z11" s="543"/>
      <c r="AA11" s="543"/>
      <c r="AB11" s="542">
        <v>0.63541666666666663</v>
      </c>
      <c r="AC11" s="542">
        <v>0.37777777777777777</v>
      </c>
      <c r="AD11" s="542">
        <v>0.5854166666666667</v>
      </c>
      <c r="AE11" s="543"/>
      <c r="AF11" s="543"/>
      <c r="AG11" s="542">
        <v>0.41250000000000003</v>
      </c>
      <c r="AH11" s="542">
        <v>0.51388888888888895</v>
      </c>
      <c r="AI11" s="542">
        <v>0.7319444444444444</v>
      </c>
      <c r="AJ11" s="541"/>
      <c r="AL11" s="18">
        <f>VLOOKUP(AM11,id!$A:$C,3,0)</f>
        <v>571</v>
      </c>
      <c r="AM11" s="18" t="str">
        <f t="shared" ref="AM11:AM16" si="10">AN11&amp;AO11&amp;AQ11</f>
        <v>SzwarackaMałgorzata1988</v>
      </c>
      <c r="AN11" s="9" t="str">
        <f t="shared" ref="AN11:AN16" si="11">E11</f>
        <v>Szwaracka</v>
      </c>
      <c r="AO11" s="9" t="str">
        <f t="shared" ref="AO11:AO16" si="12">F11</f>
        <v>Małgorzata</v>
      </c>
      <c r="AP11" s="9" t="str">
        <f t="shared" ref="AP11:AP16" si="13">I11</f>
        <v>Morenka Team</v>
      </c>
      <c r="AQ11" s="9">
        <f t="shared" ref="AQ11:AQ16" si="14">G11</f>
        <v>1988</v>
      </c>
      <c r="AR11" s="9">
        <f t="shared" ref="AR11:AR16" si="15">AR10*IF(AV11&lt;1,AV11,IF(AW11&lt;1,AW11,IF(AU11&lt;1,AU11,IF(AT11&lt;1,AT11,1))))</f>
        <v>63.22234573608268</v>
      </c>
      <c r="AS11" s="9">
        <f t="shared" ref="AS11:AS16" si="16">AS10*IF(AV11&lt;1,AV11,IF(AW11&lt;1,AW11,IF(AU11&lt;1,AU11,IF(AT11&lt;1,AT11,1))))</f>
        <v>51.631582351134185</v>
      </c>
      <c r="AT11" s="9">
        <f t="shared" ref="AT11:AT16" si="17">M10/M11</f>
        <v>1.03480814113986</v>
      </c>
      <c r="AU11" s="9">
        <f t="shared" ref="AU11:AU16" si="18">K11/K10</f>
        <v>0.66666666666666663</v>
      </c>
      <c r="AV11" s="9">
        <f t="shared" ref="AV11:AV16" si="19">J11/J10</f>
        <v>0.81578947368421051</v>
      </c>
      <c r="AW11" s="9">
        <f t="shared" ref="AW11:AW16" si="20">AU11^0.2</f>
        <v>0.92210791148172777</v>
      </c>
    </row>
    <row r="12" spans="1:49" s="170" customFormat="1" ht="15" customHeight="1">
      <c r="A12" s="540">
        <v>74</v>
      </c>
      <c r="B12" s="538"/>
      <c r="C12" s="538">
        <v>6</v>
      </c>
      <c r="D12" s="538">
        <v>1106</v>
      </c>
      <c r="E12" s="538" t="s">
        <v>1800</v>
      </c>
      <c r="F12" s="538" t="s">
        <v>1801</v>
      </c>
      <c r="G12" s="538">
        <v>1979</v>
      </c>
      <c r="H12" s="538" t="s">
        <v>307</v>
      </c>
      <c r="I12" s="538"/>
      <c r="J12" s="538">
        <v>29</v>
      </c>
      <c r="K12" s="538">
        <v>10</v>
      </c>
      <c r="L12" s="538">
        <v>29</v>
      </c>
      <c r="M12" s="546">
        <v>0.43262731481481481</v>
      </c>
      <c r="N12" s="538">
        <v>0</v>
      </c>
      <c r="O12" s="539">
        <v>0.6875</v>
      </c>
      <c r="P12" s="538"/>
      <c r="Q12" s="539">
        <v>0.5756944444444444</v>
      </c>
      <c r="R12" s="538"/>
      <c r="S12" s="539">
        <v>0.37986111111111115</v>
      </c>
      <c r="T12" s="538"/>
      <c r="U12" s="539">
        <v>0.62777777777777777</v>
      </c>
      <c r="V12" s="538"/>
      <c r="W12" s="539">
        <v>0.29305555555555557</v>
      </c>
      <c r="X12" s="539">
        <v>0.48194444444444445</v>
      </c>
      <c r="Y12" s="539">
        <v>0.3263888888888889</v>
      </c>
      <c r="Z12" s="538"/>
      <c r="AA12" s="539">
        <v>0.59861111111111109</v>
      </c>
      <c r="AB12" s="538"/>
      <c r="AC12" s="538"/>
      <c r="AD12" s="538"/>
      <c r="AE12" s="539">
        <v>0.67222222222222217</v>
      </c>
      <c r="AF12" s="538"/>
      <c r="AG12" s="539">
        <v>0.41805555555555557</v>
      </c>
      <c r="AH12" s="538"/>
      <c r="AI12" s="539">
        <v>0.70277777777777783</v>
      </c>
      <c r="AJ12" s="181"/>
      <c r="AL12" s="18">
        <f>VLOOKUP(AM12,id!$A:$C,3,0)</f>
        <v>572</v>
      </c>
      <c r="AM12" s="18" t="str">
        <f t="shared" si="10"/>
        <v>UrbanIzabela1979</v>
      </c>
      <c r="AN12" s="9" t="str">
        <f t="shared" si="11"/>
        <v>Urban</v>
      </c>
      <c r="AO12" s="9" t="str">
        <f t="shared" si="12"/>
        <v>Izabela</v>
      </c>
      <c r="AP12" s="9">
        <f t="shared" si="13"/>
        <v>0</v>
      </c>
      <c r="AQ12" s="9">
        <f t="shared" si="14"/>
        <v>1979</v>
      </c>
      <c r="AR12" s="9">
        <f t="shared" si="15"/>
        <v>59.143484720851539</v>
      </c>
      <c r="AS12" s="9">
        <f t="shared" si="16"/>
        <v>48.300512522028754</v>
      </c>
      <c r="AT12" s="9">
        <f t="shared" si="17"/>
        <v>1.0660263784477915</v>
      </c>
      <c r="AU12" s="9">
        <f t="shared" si="18"/>
        <v>1.25</v>
      </c>
      <c r="AV12" s="9">
        <f t="shared" si="19"/>
        <v>0.93548387096774188</v>
      </c>
      <c r="AW12" s="9">
        <f t="shared" si="20"/>
        <v>1.0456395525912732</v>
      </c>
    </row>
    <row r="13" spans="1:49" s="170" customFormat="1" ht="15" customHeight="1">
      <c r="A13" s="545">
        <v>93</v>
      </c>
      <c r="B13" s="543"/>
      <c r="C13" s="543">
        <v>7</v>
      </c>
      <c r="D13" s="543">
        <v>1035</v>
      </c>
      <c r="E13" s="543" t="s">
        <v>1777</v>
      </c>
      <c r="F13" s="543" t="s">
        <v>749</v>
      </c>
      <c r="G13" s="543">
        <v>1980</v>
      </c>
      <c r="H13" s="543" t="s">
        <v>795</v>
      </c>
      <c r="I13" s="543" t="s">
        <v>534</v>
      </c>
      <c r="J13" s="543">
        <v>21</v>
      </c>
      <c r="K13" s="543">
        <v>7</v>
      </c>
      <c r="L13" s="543">
        <v>21</v>
      </c>
      <c r="M13" s="544">
        <v>0.39491898148148147</v>
      </c>
      <c r="N13" s="543">
        <v>0</v>
      </c>
      <c r="O13" s="543"/>
      <c r="P13" s="543"/>
      <c r="Q13" s="542">
        <v>0.58124999999999993</v>
      </c>
      <c r="R13" s="543"/>
      <c r="S13" s="542">
        <v>0.41319444444444442</v>
      </c>
      <c r="T13" s="543"/>
      <c r="U13" s="543"/>
      <c r="V13" s="543"/>
      <c r="W13" s="542">
        <v>0.2951388888888889</v>
      </c>
      <c r="X13" s="542">
        <v>0.52986111111111112</v>
      </c>
      <c r="Y13" s="542">
        <v>0.3263888888888889</v>
      </c>
      <c r="Z13" s="543"/>
      <c r="AA13" s="543"/>
      <c r="AB13" s="543"/>
      <c r="AC13" s="542">
        <v>0.36041666666666666</v>
      </c>
      <c r="AD13" s="543"/>
      <c r="AE13" s="543"/>
      <c r="AF13" s="543"/>
      <c r="AG13" s="542">
        <v>0.47500000000000003</v>
      </c>
      <c r="AH13" s="543"/>
      <c r="AI13" s="542">
        <v>0.66527777777777775</v>
      </c>
      <c r="AJ13" s="541"/>
      <c r="AL13" s="18">
        <f>VLOOKUP(AM13,id!$A:$C,3,0)</f>
        <v>573</v>
      </c>
      <c r="AM13" s="18" t="str">
        <f t="shared" si="10"/>
        <v>SzeligaJoanna1980</v>
      </c>
      <c r="AN13" s="9" t="str">
        <f t="shared" si="11"/>
        <v>Szeliga</v>
      </c>
      <c r="AO13" s="9" t="str">
        <f t="shared" si="12"/>
        <v>Joanna</v>
      </c>
      <c r="AP13" s="9" t="str">
        <f t="shared" si="13"/>
        <v>MTB4FUN</v>
      </c>
      <c r="AQ13" s="9">
        <f t="shared" si="14"/>
        <v>1980</v>
      </c>
      <c r="AR13" s="9">
        <f t="shared" si="15"/>
        <v>42.828040659926977</v>
      </c>
      <c r="AS13" s="9">
        <f t="shared" si="16"/>
        <v>34.976233205607031</v>
      </c>
      <c r="AT13" s="9">
        <f t="shared" si="17"/>
        <v>1.0954837197034084</v>
      </c>
      <c r="AU13" s="9">
        <f t="shared" si="18"/>
        <v>0.7</v>
      </c>
      <c r="AV13" s="9">
        <f t="shared" si="19"/>
        <v>0.72413793103448276</v>
      </c>
      <c r="AW13" s="9">
        <f t="shared" si="20"/>
        <v>0.93114991509483769</v>
      </c>
    </row>
    <row r="14" spans="1:49" s="170" customFormat="1" ht="15" customHeight="1">
      <c r="A14" s="545">
        <v>95</v>
      </c>
      <c r="B14" s="543"/>
      <c r="C14" s="543">
        <v>8</v>
      </c>
      <c r="D14" s="543">
        <v>1064</v>
      </c>
      <c r="E14" s="543" t="s">
        <v>945</v>
      </c>
      <c r="F14" s="543" t="s">
        <v>388</v>
      </c>
      <c r="G14" s="543">
        <v>1970</v>
      </c>
      <c r="H14" s="543" t="s">
        <v>1775</v>
      </c>
      <c r="I14" s="543" t="s">
        <v>1774</v>
      </c>
      <c r="J14" s="543">
        <v>21</v>
      </c>
      <c r="K14" s="543">
        <v>7</v>
      </c>
      <c r="L14" s="543">
        <v>21</v>
      </c>
      <c r="M14" s="544">
        <v>0.39505787037037038</v>
      </c>
      <c r="N14" s="543">
        <v>0</v>
      </c>
      <c r="O14" s="543"/>
      <c r="P14" s="543"/>
      <c r="Q14" s="542">
        <v>0.58124999999999993</v>
      </c>
      <c r="R14" s="543"/>
      <c r="S14" s="542">
        <v>0.41319444444444442</v>
      </c>
      <c r="T14" s="543"/>
      <c r="U14" s="543"/>
      <c r="V14" s="543"/>
      <c r="W14" s="542">
        <v>0.2951388888888889</v>
      </c>
      <c r="X14" s="542">
        <v>0.52986111111111112</v>
      </c>
      <c r="Y14" s="542">
        <v>0.3263888888888889</v>
      </c>
      <c r="Z14" s="543"/>
      <c r="AA14" s="543"/>
      <c r="AB14" s="543"/>
      <c r="AC14" s="542">
        <v>0.36041666666666666</v>
      </c>
      <c r="AD14" s="543"/>
      <c r="AE14" s="543"/>
      <c r="AF14" s="543"/>
      <c r="AG14" s="542">
        <v>0.47430555555555554</v>
      </c>
      <c r="AH14" s="543"/>
      <c r="AI14" s="542">
        <v>0.66527777777777775</v>
      </c>
      <c r="AJ14" s="541"/>
      <c r="AL14" s="18">
        <f>VLOOKUP(AM14,id!$A:$C,3,0)</f>
        <v>574</v>
      </c>
      <c r="AM14" s="18" t="str">
        <f t="shared" si="10"/>
        <v>WróbelAnna1970</v>
      </c>
      <c r="AN14" s="9" t="str">
        <f t="shared" si="11"/>
        <v>Wróbel</v>
      </c>
      <c r="AO14" s="9" t="str">
        <f t="shared" si="12"/>
        <v>Anna</v>
      </c>
      <c r="AP14" s="9" t="str">
        <f t="shared" si="13"/>
        <v>MTB4fun</v>
      </c>
      <c r="AQ14" s="9">
        <f t="shared" si="14"/>
        <v>1970</v>
      </c>
      <c r="AR14" s="9">
        <f t="shared" si="15"/>
        <v>42.812983779842625</v>
      </c>
      <c r="AS14" s="9">
        <f t="shared" si="16"/>
        <v>34.963936753538142</v>
      </c>
      <c r="AT14" s="9">
        <f t="shared" si="17"/>
        <v>0.99964843406673887</v>
      </c>
      <c r="AU14" s="9">
        <f t="shared" si="18"/>
        <v>1</v>
      </c>
      <c r="AV14" s="9">
        <f t="shared" si="19"/>
        <v>1</v>
      </c>
      <c r="AW14" s="9">
        <f t="shared" si="20"/>
        <v>1</v>
      </c>
    </row>
    <row r="15" spans="1:49" s="170" customFormat="1" ht="15" customHeight="1">
      <c r="A15" s="545">
        <v>97</v>
      </c>
      <c r="B15" s="543"/>
      <c r="C15" s="543">
        <v>9</v>
      </c>
      <c r="D15" s="543">
        <v>1061</v>
      </c>
      <c r="E15" s="543" t="s">
        <v>1773</v>
      </c>
      <c r="F15" s="543" t="s">
        <v>1772</v>
      </c>
      <c r="G15" s="543">
        <v>1974</v>
      </c>
      <c r="H15" s="543" t="s">
        <v>532</v>
      </c>
      <c r="I15" s="543" t="s">
        <v>534</v>
      </c>
      <c r="J15" s="543">
        <v>21</v>
      </c>
      <c r="K15" s="543">
        <v>7</v>
      </c>
      <c r="L15" s="543">
        <v>21</v>
      </c>
      <c r="M15" s="544">
        <v>0.39535879629629633</v>
      </c>
      <c r="N15" s="543">
        <v>0</v>
      </c>
      <c r="O15" s="543"/>
      <c r="P15" s="543"/>
      <c r="Q15" s="542">
        <v>0.58124999999999993</v>
      </c>
      <c r="R15" s="543"/>
      <c r="S15" s="542">
        <v>0.41319444444444442</v>
      </c>
      <c r="T15" s="543"/>
      <c r="U15" s="543"/>
      <c r="V15" s="543"/>
      <c r="W15" s="542">
        <v>0.2951388888888889</v>
      </c>
      <c r="X15" s="542">
        <v>0.52916666666666667</v>
      </c>
      <c r="Y15" s="542">
        <v>0.3263888888888889</v>
      </c>
      <c r="Z15" s="543"/>
      <c r="AA15" s="543"/>
      <c r="AB15" s="543"/>
      <c r="AC15" s="542">
        <v>0.3611111111111111</v>
      </c>
      <c r="AD15" s="543"/>
      <c r="AE15" s="543"/>
      <c r="AF15" s="543"/>
      <c r="AG15" s="542">
        <v>0.47500000000000003</v>
      </c>
      <c r="AH15" s="543"/>
      <c r="AI15" s="542">
        <v>0.66597222222222219</v>
      </c>
      <c r="AJ15" s="541"/>
      <c r="AL15" s="18">
        <f>VLOOKUP(AM15,id!$A:$C,3,0)</f>
        <v>575</v>
      </c>
      <c r="AM15" s="18" t="str">
        <f t="shared" si="10"/>
        <v>RodziczWioletta1974</v>
      </c>
      <c r="AN15" s="9" t="str">
        <f t="shared" si="11"/>
        <v>Rodzicz</v>
      </c>
      <c r="AO15" s="9" t="str">
        <f t="shared" si="12"/>
        <v>Wioletta</v>
      </c>
      <c r="AP15" s="9" t="str">
        <f t="shared" si="13"/>
        <v>MTB4FUN</v>
      </c>
      <c r="AQ15" s="9">
        <f t="shared" si="14"/>
        <v>1974</v>
      </c>
      <c r="AR15" s="9">
        <f t="shared" si="15"/>
        <v>42.780396831211931</v>
      </c>
      <c r="AS15" s="9">
        <f t="shared" si="16"/>
        <v>34.937324078823075</v>
      </c>
      <c r="AT15" s="9">
        <f t="shared" si="17"/>
        <v>0.99923885359641673</v>
      </c>
      <c r="AU15" s="9">
        <f t="shared" si="18"/>
        <v>1</v>
      </c>
      <c r="AV15" s="9">
        <f t="shared" si="19"/>
        <v>1</v>
      </c>
      <c r="AW15" s="9">
        <f t="shared" si="20"/>
        <v>1</v>
      </c>
    </row>
    <row r="16" spans="1:49" s="170" customFormat="1" ht="15" customHeight="1">
      <c r="A16" s="540">
        <v>100</v>
      </c>
      <c r="B16" s="538"/>
      <c r="C16" s="538">
        <v>10</v>
      </c>
      <c r="D16" s="538">
        <v>1071</v>
      </c>
      <c r="E16" s="538" t="s">
        <v>1518</v>
      </c>
      <c r="F16" s="538" t="s">
        <v>478</v>
      </c>
      <c r="G16" s="538">
        <v>1982</v>
      </c>
      <c r="H16" s="538" t="s">
        <v>969</v>
      </c>
      <c r="I16" s="538"/>
      <c r="J16" s="538">
        <v>18</v>
      </c>
      <c r="K16" s="538">
        <v>12</v>
      </c>
      <c r="L16" s="538">
        <v>41</v>
      </c>
      <c r="M16" s="546">
        <v>0.51557870370370373</v>
      </c>
      <c r="N16" s="538">
        <v>23</v>
      </c>
      <c r="O16" s="539">
        <v>0.28958333333333336</v>
      </c>
      <c r="P16" s="538"/>
      <c r="Q16" s="538"/>
      <c r="R16" s="538"/>
      <c r="S16" s="538"/>
      <c r="T16" s="539">
        <v>0.62361111111111112</v>
      </c>
      <c r="U16" s="539">
        <v>0.3444444444444445</v>
      </c>
      <c r="V16" s="539">
        <v>0.50972222222222219</v>
      </c>
      <c r="W16" s="538"/>
      <c r="X16" s="539">
        <v>0.65972222222222221</v>
      </c>
      <c r="Y16" s="538"/>
      <c r="Z16" s="539">
        <v>0.44305555555555554</v>
      </c>
      <c r="AA16" s="539">
        <v>0.36319444444444443</v>
      </c>
      <c r="AB16" s="539">
        <v>0.53402777777777777</v>
      </c>
      <c r="AC16" s="538"/>
      <c r="AD16" s="538"/>
      <c r="AE16" s="539">
        <v>0.30486111111111108</v>
      </c>
      <c r="AF16" s="539">
        <v>0.46527777777777773</v>
      </c>
      <c r="AG16" s="539">
        <v>0.71319444444444446</v>
      </c>
      <c r="AH16" s="539">
        <v>0.57222222222222219</v>
      </c>
      <c r="AI16" s="539">
        <v>0.78611111111111109</v>
      </c>
      <c r="AJ16" s="181"/>
      <c r="AL16" s="18">
        <f>VLOOKUP(AM16,id!$A:$C,3,0)</f>
        <v>396</v>
      </c>
      <c r="AM16" s="18" t="str">
        <f t="shared" si="10"/>
        <v>KołodziejEwa1982</v>
      </c>
      <c r="AN16" s="9" t="str">
        <f t="shared" si="11"/>
        <v>Kołodziej</v>
      </c>
      <c r="AO16" s="9" t="str">
        <f t="shared" si="12"/>
        <v>Ewa</v>
      </c>
      <c r="AP16" s="9">
        <f t="shared" si="13"/>
        <v>0</v>
      </c>
      <c r="AQ16" s="9">
        <f t="shared" si="14"/>
        <v>1982</v>
      </c>
      <c r="AR16" s="9">
        <f t="shared" si="15"/>
        <v>36.668911569610223</v>
      </c>
      <c r="AS16" s="9">
        <f t="shared" si="16"/>
        <v>29.946277781848348</v>
      </c>
      <c r="AT16" s="9">
        <f t="shared" si="17"/>
        <v>0.76682530417994887</v>
      </c>
      <c r="AU16" s="9">
        <f t="shared" si="18"/>
        <v>1.7142857142857142</v>
      </c>
      <c r="AV16" s="9">
        <f t="shared" si="19"/>
        <v>0.8571428571428571</v>
      </c>
      <c r="AW16" s="9">
        <f t="shared" si="20"/>
        <v>1.1138241786028791</v>
      </c>
    </row>
    <row r="18" spans="1:36">
      <c r="A18" s="650" t="s">
        <v>1761</v>
      </c>
      <c r="B18" s="650"/>
      <c r="C18" s="650"/>
      <c r="D18" s="650"/>
      <c r="E18" s="650"/>
      <c r="F18" s="650"/>
      <c r="G18" s="650"/>
      <c r="H18" s="650"/>
      <c r="I18" s="650"/>
      <c r="J18" s="650"/>
      <c r="K18" s="650"/>
      <c r="L18" s="650"/>
      <c r="M18" s="650"/>
      <c r="N18" s="650"/>
      <c r="O18" s="650"/>
      <c r="P18" s="650"/>
      <c r="Q18" s="650"/>
      <c r="R18" s="650"/>
      <c r="S18" s="650"/>
      <c r="T18" s="650"/>
      <c r="U18" s="650"/>
      <c r="V18" s="650"/>
      <c r="W18" s="650"/>
      <c r="X18" s="650"/>
      <c r="Y18" s="650"/>
      <c r="Z18" s="650"/>
      <c r="AA18" s="650"/>
      <c r="AB18" s="650"/>
      <c r="AC18" s="650"/>
      <c r="AD18" s="650"/>
      <c r="AE18" s="650"/>
      <c r="AF18" s="650"/>
      <c r="AG18" s="650"/>
      <c r="AH18" s="650"/>
      <c r="AI18" s="650"/>
      <c r="AJ18" s="650"/>
    </row>
    <row r="19" spans="1:36">
      <c r="A19" s="650" t="s">
        <v>1760</v>
      </c>
      <c r="B19" s="650"/>
      <c r="C19" s="650"/>
      <c r="D19" s="650"/>
      <c r="E19" s="650"/>
      <c r="F19" s="650"/>
      <c r="G19" s="650"/>
      <c r="H19" s="650"/>
      <c r="I19" s="650"/>
      <c r="J19" s="650"/>
      <c r="K19" s="650"/>
      <c r="L19" s="650"/>
      <c r="M19" s="650"/>
      <c r="N19" s="650"/>
      <c r="O19" s="650"/>
      <c r="P19" s="650"/>
      <c r="Q19" s="650"/>
      <c r="R19" s="650"/>
      <c r="S19" s="650"/>
      <c r="T19" s="650"/>
      <c r="U19" s="650"/>
      <c r="V19" s="650"/>
      <c r="W19" s="650"/>
      <c r="X19" s="650"/>
      <c r="Y19" s="650"/>
      <c r="Z19" s="650"/>
      <c r="AA19" s="650"/>
      <c r="AB19" s="650"/>
      <c r="AC19" s="650"/>
      <c r="AD19" s="650"/>
      <c r="AE19" s="650"/>
      <c r="AF19" s="650"/>
      <c r="AG19" s="650"/>
      <c r="AH19" s="650"/>
      <c r="AI19" s="650"/>
      <c r="AJ19" s="650"/>
    </row>
    <row r="20" spans="1:36">
      <c r="A20" s="650" t="s">
        <v>1759</v>
      </c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N20" s="650"/>
      <c r="O20" s="650"/>
      <c r="P20" s="650"/>
      <c r="Q20" s="650"/>
      <c r="R20" s="650"/>
      <c r="S20" s="650"/>
      <c r="T20" s="650"/>
      <c r="U20" s="650"/>
      <c r="V20" s="650"/>
      <c r="W20" s="650"/>
      <c r="X20" s="650"/>
      <c r="Y20" s="650"/>
      <c r="Z20" s="650"/>
      <c r="AA20" s="650"/>
      <c r="AB20" s="650"/>
      <c r="AC20" s="650"/>
      <c r="AD20" s="650"/>
      <c r="AE20" s="650"/>
      <c r="AF20" s="650"/>
      <c r="AG20" s="650"/>
      <c r="AH20" s="650"/>
      <c r="AI20" s="650"/>
      <c r="AJ20" s="650"/>
    </row>
  </sheetData>
  <sheetProtection selectLockedCells="1" selectUnlockedCells="1"/>
  <mergeCells count="38">
    <mergeCell ref="F4:F5"/>
    <mergeCell ref="G4:G5"/>
    <mergeCell ref="H4:H5"/>
    <mergeCell ref="I4:I5"/>
    <mergeCell ref="Y2:Y3"/>
    <mergeCell ref="J4:N4"/>
    <mergeCell ref="O1:AI1"/>
    <mergeCell ref="AJ1:AJ5"/>
    <mergeCell ref="A4:A5"/>
    <mergeCell ref="B4:B5"/>
    <mergeCell ref="C4:C5"/>
    <mergeCell ref="D4:D5"/>
    <mergeCell ref="A3:N3"/>
    <mergeCell ref="O2:O3"/>
    <mergeCell ref="P2:P3"/>
    <mergeCell ref="Q2:Q3"/>
    <mergeCell ref="R2:R3"/>
    <mergeCell ref="S2:S3"/>
    <mergeCell ref="AB2:AB3"/>
    <mergeCell ref="AC2:AC3"/>
    <mergeCell ref="AD2:AD3"/>
    <mergeCell ref="E4:E5"/>
    <mergeCell ref="A19:AJ19"/>
    <mergeCell ref="A20:AJ20"/>
    <mergeCell ref="AF2:AF3"/>
    <mergeCell ref="AG2:AG3"/>
    <mergeCell ref="AH2:AH3"/>
    <mergeCell ref="AI2:AI3"/>
    <mergeCell ref="A1:N2"/>
    <mergeCell ref="A18:AJ18"/>
    <mergeCell ref="Z2:Z3"/>
    <mergeCell ref="AA2:AA3"/>
    <mergeCell ref="AE2:AE3"/>
    <mergeCell ref="T2:T3"/>
    <mergeCell ref="U2:U3"/>
    <mergeCell ref="V2:V3"/>
    <mergeCell ref="W2:W3"/>
    <mergeCell ref="X2:X3"/>
  </mergeCells>
  <pageMargins left="0" right="0" top="0.39374999999999999" bottom="0.39374999999999999" header="0" footer="0"/>
  <pageSetup paperSize="9" firstPageNumber="0" orientation="portrait" horizontalDpi="300" verticalDpi="300" r:id="rId1"/>
  <headerFooter alignWithMargins="0">
    <oddHeader>&amp;C&amp;11&amp;A</oddHeader>
    <oddFooter>&amp;C&amp;11Strona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6"/>
  <sheetViews>
    <sheetView zoomScale="85" zoomScaleNormal="85" workbookViewId="0">
      <selection activeCell="AT12" sqref="AT12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19.33203125" style="168" customWidth="1"/>
    <col min="6" max="6" width="18.44140625" style="168" customWidth="1"/>
    <col min="7" max="7" width="8.33203125" style="168" customWidth="1"/>
    <col min="8" max="8" width="20.44140625" style="168" customWidth="1"/>
    <col min="9" max="9" width="35.6640625" style="168" customWidth="1"/>
    <col min="10" max="12" width="8.33203125" style="168" customWidth="1"/>
    <col min="13" max="13" width="9.6640625" style="168" customWidth="1"/>
    <col min="14" max="34" width="6.109375" style="168" customWidth="1"/>
    <col min="35" max="35" width="9" style="168" customWidth="1"/>
    <col min="36" max="16384" width="11.88671875" style="168"/>
  </cols>
  <sheetData>
    <row r="1" spans="1:49" ht="15.6" customHeight="1">
      <c r="A1" s="655" t="s">
        <v>1859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7"/>
      <c r="O1" s="620" t="s">
        <v>1858</v>
      </c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61" t="s">
        <v>687</v>
      </c>
    </row>
    <row r="2" spans="1:49" ht="73.5" customHeight="1">
      <c r="A2" s="658"/>
      <c r="B2" s="659"/>
      <c r="C2" s="659"/>
      <c r="D2" s="659"/>
      <c r="E2" s="659"/>
      <c r="F2" s="659"/>
      <c r="G2" s="659"/>
      <c r="H2" s="659"/>
      <c r="I2" s="659"/>
      <c r="J2" s="659"/>
      <c r="K2" s="659"/>
      <c r="L2" s="659"/>
      <c r="M2" s="659"/>
      <c r="N2" s="660"/>
      <c r="O2" s="653" t="s">
        <v>1857</v>
      </c>
      <c r="P2" s="651" t="s">
        <v>1856</v>
      </c>
      <c r="Q2" s="651" t="s">
        <v>1855</v>
      </c>
      <c r="R2" s="651" t="s">
        <v>1854</v>
      </c>
      <c r="S2" s="653" t="s">
        <v>1853</v>
      </c>
      <c r="T2" s="651" t="s">
        <v>1852</v>
      </c>
      <c r="U2" s="651" t="s">
        <v>1851</v>
      </c>
      <c r="V2" s="651" t="s">
        <v>1850</v>
      </c>
      <c r="W2" s="653" t="s">
        <v>1849</v>
      </c>
      <c r="X2" s="651" t="s">
        <v>1848</v>
      </c>
      <c r="Y2" s="651" t="s">
        <v>1847</v>
      </c>
      <c r="Z2" s="651" t="s">
        <v>1846</v>
      </c>
      <c r="AA2" s="651" t="s">
        <v>1845</v>
      </c>
      <c r="AB2" s="653" t="s">
        <v>1844</v>
      </c>
      <c r="AC2" s="653" t="s">
        <v>1843</v>
      </c>
      <c r="AD2" s="651" t="s">
        <v>1842</v>
      </c>
      <c r="AE2" s="651" t="s">
        <v>1841</v>
      </c>
      <c r="AF2" s="651" t="s">
        <v>1840</v>
      </c>
      <c r="AG2" s="651" t="s">
        <v>1839</v>
      </c>
      <c r="AH2" s="651" t="s">
        <v>1838</v>
      </c>
      <c r="AI2" s="653" t="s">
        <v>1821</v>
      </c>
      <c r="AJ2" s="662"/>
    </row>
    <row r="3" spans="1:49" ht="36" customHeight="1">
      <c r="A3" s="664" t="s">
        <v>1837</v>
      </c>
      <c r="B3" s="665"/>
      <c r="C3" s="665"/>
      <c r="D3" s="665"/>
      <c r="E3" s="665"/>
      <c r="F3" s="665"/>
      <c r="G3" s="665"/>
      <c r="H3" s="665"/>
      <c r="I3" s="665"/>
      <c r="J3" s="665"/>
      <c r="K3" s="665"/>
      <c r="L3" s="665"/>
      <c r="M3" s="665"/>
      <c r="N3" s="666"/>
      <c r="O3" s="654"/>
      <c r="P3" s="652"/>
      <c r="Q3" s="652"/>
      <c r="R3" s="652"/>
      <c r="S3" s="654"/>
      <c r="T3" s="652"/>
      <c r="U3" s="652"/>
      <c r="V3" s="652"/>
      <c r="W3" s="654"/>
      <c r="X3" s="652"/>
      <c r="Y3" s="652"/>
      <c r="Z3" s="652"/>
      <c r="AA3" s="652"/>
      <c r="AB3" s="654"/>
      <c r="AC3" s="654"/>
      <c r="AD3" s="652"/>
      <c r="AE3" s="652"/>
      <c r="AF3" s="652"/>
      <c r="AG3" s="652"/>
      <c r="AH3" s="652"/>
      <c r="AI3" s="654"/>
      <c r="AJ3" s="662"/>
    </row>
    <row r="4" spans="1:49">
      <c r="A4" s="663" t="s">
        <v>664</v>
      </c>
      <c r="B4" s="610" t="s">
        <v>663</v>
      </c>
      <c r="C4" s="610" t="s">
        <v>662</v>
      </c>
      <c r="D4" s="610" t="s">
        <v>661</v>
      </c>
      <c r="E4" s="610" t="s">
        <v>191</v>
      </c>
      <c r="F4" s="610" t="s">
        <v>192</v>
      </c>
      <c r="G4" s="610" t="s">
        <v>660</v>
      </c>
      <c r="H4" s="610" t="s">
        <v>367</v>
      </c>
      <c r="I4" s="610" t="s">
        <v>368</v>
      </c>
      <c r="J4" s="610" t="s">
        <v>375</v>
      </c>
      <c r="K4" s="610"/>
      <c r="L4" s="610"/>
      <c r="M4" s="610"/>
      <c r="N4" s="610"/>
      <c r="O4" s="530" t="s">
        <v>659</v>
      </c>
      <c r="P4" s="530" t="s">
        <v>658</v>
      </c>
      <c r="Q4" s="530" t="s">
        <v>657</v>
      </c>
      <c r="R4" s="530" t="s">
        <v>656</v>
      </c>
      <c r="S4" s="530" t="s">
        <v>655</v>
      </c>
      <c r="T4" s="530" t="s">
        <v>654</v>
      </c>
      <c r="U4" s="530" t="s">
        <v>653</v>
      </c>
      <c r="V4" s="530" t="s">
        <v>652</v>
      </c>
      <c r="W4" s="530" t="s">
        <v>651</v>
      </c>
      <c r="X4" s="530" t="s">
        <v>650</v>
      </c>
      <c r="Y4" s="530" t="s">
        <v>649</v>
      </c>
      <c r="Z4" s="530" t="s">
        <v>648</v>
      </c>
      <c r="AA4" s="530" t="s">
        <v>647</v>
      </c>
      <c r="AB4" s="530" t="s">
        <v>646</v>
      </c>
      <c r="AC4" s="530" t="s">
        <v>645</v>
      </c>
      <c r="AD4" s="530" t="s">
        <v>644</v>
      </c>
      <c r="AE4" s="530" t="s">
        <v>643</v>
      </c>
      <c r="AF4" s="530" t="s">
        <v>642</v>
      </c>
      <c r="AG4" s="530" t="s">
        <v>641</v>
      </c>
      <c r="AH4" s="530" t="s">
        <v>640</v>
      </c>
      <c r="AI4" s="530" t="s">
        <v>331</v>
      </c>
      <c r="AJ4" s="662"/>
    </row>
    <row r="5" spans="1:49" ht="27.6">
      <c r="A5" s="615"/>
      <c r="B5" s="609"/>
      <c r="C5" s="609"/>
      <c r="D5" s="609"/>
      <c r="E5" s="609"/>
      <c r="F5" s="609"/>
      <c r="G5" s="609"/>
      <c r="H5" s="609"/>
      <c r="I5" s="609"/>
      <c r="J5" s="531" t="s">
        <v>639</v>
      </c>
      <c r="K5" s="531" t="s">
        <v>103</v>
      </c>
      <c r="L5" s="531" t="s">
        <v>638</v>
      </c>
      <c r="M5" s="531" t="s">
        <v>40</v>
      </c>
      <c r="N5" s="531" t="s">
        <v>637</v>
      </c>
      <c r="O5" s="529" t="s">
        <v>636</v>
      </c>
      <c r="P5" s="529" t="s">
        <v>636</v>
      </c>
      <c r="Q5" s="529" t="s">
        <v>636</v>
      </c>
      <c r="R5" s="529" t="s">
        <v>636</v>
      </c>
      <c r="S5" s="529" t="s">
        <v>635</v>
      </c>
      <c r="T5" s="529" t="s">
        <v>635</v>
      </c>
      <c r="U5" s="529" t="s">
        <v>635</v>
      </c>
      <c r="V5" s="529" t="s">
        <v>635</v>
      </c>
      <c r="W5" s="529" t="s">
        <v>634</v>
      </c>
      <c r="X5" s="529" t="s">
        <v>634</v>
      </c>
      <c r="Y5" s="529" t="s">
        <v>634</v>
      </c>
      <c r="Z5" s="529" t="s">
        <v>634</v>
      </c>
      <c r="AA5" s="529" t="s">
        <v>633</v>
      </c>
      <c r="AB5" s="529" t="s">
        <v>633</v>
      </c>
      <c r="AC5" s="529" t="s">
        <v>633</v>
      </c>
      <c r="AD5" s="529" t="s">
        <v>633</v>
      </c>
      <c r="AE5" s="529" t="s">
        <v>632</v>
      </c>
      <c r="AF5" s="529" t="s">
        <v>632</v>
      </c>
      <c r="AG5" s="529" t="s">
        <v>632</v>
      </c>
      <c r="AH5" s="529" t="s">
        <v>632</v>
      </c>
      <c r="AI5" s="529" t="s">
        <v>631</v>
      </c>
      <c r="AJ5" s="622"/>
      <c r="AL5" s="18" t="s">
        <v>79</v>
      </c>
      <c r="AM5" s="18" t="s">
        <v>80</v>
      </c>
      <c r="AN5" s="9" t="s">
        <v>108</v>
      </c>
      <c r="AO5" s="9" t="s">
        <v>109</v>
      </c>
      <c r="AP5" s="9" t="s">
        <v>83</v>
      </c>
      <c r="AQ5" s="9" t="s">
        <v>81</v>
      </c>
      <c r="AR5" s="9" t="s">
        <v>48</v>
      </c>
      <c r="AS5" s="9"/>
      <c r="AT5" s="9" t="s">
        <v>45</v>
      </c>
      <c r="AU5" s="9" t="s">
        <v>46</v>
      </c>
      <c r="AV5" s="9" t="s">
        <v>35</v>
      </c>
      <c r="AW5" s="9" t="s">
        <v>47</v>
      </c>
    </row>
    <row r="6" spans="1:49" s="170" customFormat="1" ht="15" customHeight="1">
      <c r="A6" s="545">
        <v>1</v>
      </c>
      <c r="B6" s="543">
        <v>1</v>
      </c>
      <c r="C6" s="543"/>
      <c r="D6" s="543">
        <v>1003</v>
      </c>
      <c r="E6" s="543" t="s">
        <v>619</v>
      </c>
      <c r="F6" s="543" t="s">
        <v>618</v>
      </c>
      <c r="G6" s="543">
        <v>1978</v>
      </c>
      <c r="H6" s="543" t="s">
        <v>617</v>
      </c>
      <c r="I6" s="543" t="s">
        <v>1836</v>
      </c>
      <c r="J6" s="543">
        <v>60</v>
      </c>
      <c r="K6" s="543">
        <v>20</v>
      </c>
      <c r="L6" s="543">
        <v>60</v>
      </c>
      <c r="M6" s="544">
        <v>0.42866898148148147</v>
      </c>
      <c r="N6" s="543">
        <v>0</v>
      </c>
      <c r="O6" s="542">
        <v>0.68888888888888899</v>
      </c>
      <c r="P6" s="542">
        <v>0.61458333333333337</v>
      </c>
      <c r="Q6" s="542">
        <v>0.43402777777777773</v>
      </c>
      <c r="R6" s="542">
        <v>0.52708333333333335</v>
      </c>
      <c r="S6" s="542">
        <v>0.33263888888888887</v>
      </c>
      <c r="T6" s="542">
        <v>0.48402777777777778</v>
      </c>
      <c r="U6" s="542">
        <v>0.40486111111111112</v>
      </c>
      <c r="V6" s="542">
        <v>0.59375</v>
      </c>
      <c r="W6" s="542">
        <v>0.28611111111111115</v>
      </c>
      <c r="X6" s="542">
        <v>0.45902777777777781</v>
      </c>
      <c r="Y6" s="542">
        <v>0.30833333333333335</v>
      </c>
      <c r="Z6" s="542">
        <v>0.65277777777777779</v>
      </c>
      <c r="AA6" s="542">
        <v>0.41875000000000001</v>
      </c>
      <c r="AB6" s="542">
        <v>0.58124999999999993</v>
      </c>
      <c r="AC6" s="542">
        <v>0.3833333333333333</v>
      </c>
      <c r="AD6" s="542">
        <v>0.54999999999999993</v>
      </c>
      <c r="AE6" s="542">
        <v>0.6777777777777777</v>
      </c>
      <c r="AF6" s="542">
        <v>0.63472222222222219</v>
      </c>
      <c r="AG6" s="542">
        <v>0.35625000000000001</v>
      </c>
      <c r="AH6" s="542">
        <v>0.50972222222222219</v>
      </c>
      <c r="AI6" s="542">
        <v>0.69930555555555562</v>
      </c>
      <c r="AJ6" s="541" t="s">
        <v>174</v>
      </c>
      <c r="AL6" s="18">
        <f>VLOOKUP(AM6,id!$A:$C,3,0)</f>
        <v>164</v>
      </c>
      <c r="AM6" s="18" t="str">
        <f>AN6&amp;AO6&amp;AQ6</f>
        <v>WalińskiMikołaj1978</v>
      </c>
      <c r="AN6" s="9" t="str">
        <f>E6</f>
        <v>Waliński</v>
      </c>
      <c r="AO6" s="9" t="str">
        <f>F6</f>
        <v>Mikołaj</v>
      </c>
      <c r="AP6" s="9" t="str">
        <f>I6</f>
        <v>A Team</v>
      </c>
      <c r="AQ6" s="9">
        <f>G6</f>
        <v>1978</v>
      </c>
      <c r="AR6" s="9">
        <v>100</v>
      </c>
      <c r="AS6" s="9"/>
      <c r="AT6" s="9"/>
      <c r="AU6" s="9"/>
      <c r="AV6" s="9"/>
      <c r="AW6" s="9"/>
    </row>
    <row r="7" spans="1:49" s="170" customFormat="1" ht="15" customHeight="1">
      <c r="A7" s="540">
        <v>1</v>
      </c>
      <c r="B7" s="538">
        <v>1</v>
      </c>
      <c r="C7" s="538"/>
      <c r="D7" s="538">
        <v>1013</v>
      </c>
      <c r="E7" s="538" t="s">
        <v>12</v>
      </c>
      <c r="F7" s="538" t="s">
        <v>21</v>
      </c>
      <c r="G7" s="538">
        <v>1978</v>
      </c>
      <c r="H7" s="538" t="s">
        <v>441</v>
      </c>
      <c r="I7" s="538" t="s">
        <v>1835</v>
      </c>
      <c r="J7" s="538">
        <v>60</v>
      </c>
      <c r="K7" s="538">
        <v>20</v>
      </c>
      <c r="L7" s="538">
        <v>60</v>
      </c>
      <c r="M7" s="546">
        <v>0.42866898148148147</v>
      </c>
      <c r="N7" s="538">
        <v>0</v>
      </c>
      <c r="O7" s="539">
        <v>0.68888888888888899</v>
      </c>
      <c r="P7" s="539">
        <v>0.61458333333333337</v>
      </c>
      <c r="Q7" s="539">
        <v>0.43402777777777773</v>
      </c>
      <c r="R7" s="539">
        <v>0.52777777777777779</v>
      </c>
      <c r="S7" s="539">
        <v>0.33263888888888887</v>
      </c>
      <c r="T7" s="539">
        <v>0.48402777777777778</v>
      </c>
      <c r="U7" s="539">
        <v>0.40486111111111112</v>
      </c>
      <c r="V7" s="539">
        <v>0.59375</v>
      </c>
      <c r="W7" s="539">
        <v>0.28611111111111115</v>
      </c>
      <c r="X7" s="539">
        <v>0.45902777777777781</v>
      </c>
      <c r="Y7" s="539">
        <v>0.30902777777777779</v>
      </c>
      <c r="Z7" s="539">
        <v>0.65277777777777779</v>
      </c>
      <c r="AA7" s="539">
        <v>0.41875000000000001</v>
      </c>
      <c r="AB7" s="539">
        <v>0.58124999999999993</v>
      </c>
      <c r="AC7" s="539">
        <v>0.3833333333333333</v>
      </c>
      <c r="AD7" s="539">
        <v>0.55069444444444449</v>
      </c>
      <c r="AE7" s="539">
        <v>0.6777777777777777</v>
      </c>
      <c r="AF7" s="539">
        <v>0.63472222222222219</v>
      </c>
      <c r="AG7" s="539">
        <v>0.35625000000000001</v>
      </c>
      <c r="AH7" s="539">
        <v>0.50972222222222219</v>
      </c>
      <c r="AI7" s="539">
        <v>0.69930555555555562</v>
      </c>
      <c r="AJ7" s="181" t="s">
        <v>174</v>
      </c>
      <c r="AL7" s="18">
        <f>VLOOKUP(AM7,id!$A:$C,3,0)</f>
        <v>6</v>
      </c>
      <c r="AM7" s="18" t="str">
        <f t="shared" ref="AM7:AM10" si="0">AN7&amp;AO7&amp;AQ7</f>
        <v>OwczarskiMarcin1978</v>
      </c>
      <c r="AN7" s="9" t="str">
        <f t="shared" ref="AN7:AO10" si="1">E7</f>
        <v>Owczarski</v>
      </c>
      <c r="AO7" s="9" t="str">
        <f t="shared" si="1"/>
        <v>Marcin</v>
      </c>
      <c r="AP7" s="9" t="str">
        <f t="shared" ref="AP7:AP10" si="2">I7</f>
        <v>MMGO Pluszczak na Wolności</v>
      </c>
      <c r="AQ7" s="9">
        <f t="shared" ref="AQ7:AQ10" si="3">G7</f>
        <v>1978</v>
      </c>
      <c r="AR7" s="9">
        <f>AR6*IF(AV7&lt;1,AV7,IF(AW7&lt;1,AW7,IF(AU7&lt;1,AU7,IF(AT7&lt;1,AT7,1))))</f>
        <v>100</v>
      </c>
      <c r="AS7" s="9"/>
      <c r="AT7" s="9">
        <f>M6/M7</f>
        <v>1</v>
      </c>
      <c r="AU7" s="9">
        <f>K7/K6</f>
        <v>1</v>
      </c>
      <c r="AV7" s="9">
        <f>J7/J6</f>
        <v>1</v>
      </c>
      <c r="AW7" s="9">
        <f>AU7^0.2</f>
        <v>1</v>
      </c>
    </row>
    <row r="8" spans="1:49" s="170" customFormat="1" ht="15" customHeight="1">
      <c r="A8" s="545">
        <v>3</v>
      </c>
      <c r="B8" s="543">
        <v>3</v>
      </c>
      <c r="C8" s="543"/>
      <c r="D8" s="543">
        <v>1067</v>
      </c>
      <c r="E8" s="543" t="s">
        <v>326</v>
      </c>
      <c r="F8" s="543" t="s">
        <v>20</v>
      </c>
      <c r="G8" s="543">
        <v>1979</v>
      </c>
      <c r="H8" s="543" t="s">
        <v>307</v>
      </c>
      <c r="I8" s="543" t="s">
        <v>325</v>
      </c>
      <c r="J8" s="543">
        <v>60</v>
      </c>
      <c r="K8" s="543">
        <v>20</v>
      </c>
      <c r="L8" s="543">
        <v>60</v>
      </c>
      <c r="M8" s="544">
        <v>0.43023148148148144</v>
      </c>
      <c r="N8" s="543">
        <v>0</v>
      </c>
      <c r="O8" s="542">
        <v>0.28472222222222221</v>
      </c>
      <c r="P8" s="542">
        <v>0.34583333333333338</v>
      </c>
      <c r="Q8" s="542">
        <v>0.62708333333333333</v>
      </c>
      <c r="R8" s="542">
        <v>0.41875000000000001</v>
      </c>
      <c r="S8" s="542">
        <v>0.5493055555555556</v>
      </c>
      <c r="T8" s="542">
        <v>0.46388888888888885</v>
      </c>
      <c r="U8" s="542">
        <v>0.66319444444444442</v>
      </c>
      <c r="V8" s="542">
        <v>0.36249999999999999</v>
      </c>
      <c r="W8" s="542">
        <v>0.68680555555555556</v>
      </c>
      <c r="X8" s="542">
        <v>0.48819444444444443</v>
      </c>
      <c r="Y8" s="542">
        <v>0.57222222222222219</v>
      </c>
      <c r="Z8" s="542">
        <v>0.31458333333333333</v>
      </c>
      <c r="AA8" s="542">
        <v>0.64236111111111105</v>
      </c>
      <c r="AB8" s="542">
        <v>0.37986111111111115</v>
      </c>
      <c r="AC8" s="542">
        <v>0.6020833333333333</v>
      </c>
      <c r="AD8" s="542">
        <v>0.40138888888888885</v>
      </c>
      <c r="AE8" s="542">
        <v>0.29722222222222222</v>
      </c>
      <c r="AF8" s="542">
        <v>0.32847222222222222</v>
      </c>
      <c r="AG8" s="542">
        <v>0.52361111111111114</v>
      </c>
      <c r="AH8" s="542">
        <v>0.4375</v>
      </c>
      <c r="AI8" s="542">
        <v>0.7006944444444444</v>
      </c>
      <c r="AJ8" s="541" t="s">
        <v>174</v>
      </c>
      <c r="AL8" s="18">
        <f>VLOOKUP(AM8,id!$A:$C,3,0)</f>
        <v>91</v>
      </c>
      <c r="AM8" s="18" t="str">
        <f t="shared" si="0"/>
        <v>BrudłoPaweł1979</v>
      </c>
      <c r="AN8" s="9" t="str">
        <f t="shared" si="1"/>
        <v>Brudło</v>
      </c>
      <c r="AO8" s="9" t="str">
        <f t="shared" si="1"/>
        <v>Paweł</v>
      </c>
      <c r="AP8" s="9" t="str">
        <f t="shared" si="2"/>
        <v>KTE Tramp</v>
      </c>
      <c r="AQ8" s="9">
        <f t="shared" si="3"/>
        <v>1979</v>
      </c>
      <c r="AR8" s="9">
        <f t="shared" ref="AR8:AR10" si="4">AR7*IF(AV8&lt;1,AV8,IF(AW8&lt;1,AW8,IF(AU8&lt;1,AU8,IF(AT8&lt;1,AT8,1))))</f>
        <v>99.636823415474012</v>
      </c>
      <c r="AS8" s="9"/>
      <c r="AT8" s="9">
        <f t="shared" ref="AT8:AT10" si="5">M7/M8</f>
        <v>0.99636823415474018</v>
      </c>
      <c r="AU8" s="9">
        <f t="shared" ref="AU8:AU10" si="6">K8/K7</f>
        <v>1</v>
      </c>
      <c r="AV8" s="9">
        <f t="shared" ref="AV8:AV10" si="7">J8/J7</f>
        <v>1</v>
      </c>
      <c r="AW8" s="9">
        <f t="shared" ref="AW8:AW10" si="8">AU8^0.2</f>
        <v>1</v>
      </c>
    </row>
    <row r="9" spans="1:49" s="170" customFormat="1" ht="15" customHeight="1">
      <c r="A9" s="540">
        <v>4</v>
      </c>
      <c r="B9" s="538">
        <v>4</v>
      </c>
      <c r="C9" s="538"/>
      <c r="D9" s="538">
        <v>1098</v>
      </c>
      <c r="E9" s="538" t="s">
        <v>424</v>
      </c>
      <c r="F9" s="538" t="s">
        <v>19</v>
      </c>
      <c r="G9" s="538">
        <v>1979</v>
      </c>
      <c r="H9" s="538" t="s">
        <v>307</v>
      </c>
      <c r="I9" s="538" t="s">
        <v>413</v>
      </c>
      <c r="J9" s="538">
        <v>60</v>
      </c>
      <c r="K9" s="538">
        <v>20</v>
      </c>
      <c r="L9" s="538">
        <v>60</v>
      </c>
      <c r="M9" s="546">
        <v>0.44023148148148145</v>
      </c>
      <c r="N9" s="538">
        <v>0</v>
      </c>
      <c r="O9" s="539">
        <v>0.28611111111111115</v>
      </c>
      <c r="P9" s="539">
        <v>0.34861111111111115</v>
      </c>
      <c r="Q9" s="539">
        <v>0.51944444444444449</v>
      </c>
      <c r="R9" s="539">
        <v>0.42222222222222222</v>
      </c>
      <c r="S9" s="539">
        <v>0.64027777777777783</v>
      </c>
      <c r="T9" s="539">
        <v>0.46388888888888885</v>
      </c>
      <c r="U9" s="539">
        <v>0.55486111111111114</v>
      </c>
      <c r="V9" s="539">
        <v>0.36944444444444446</v>
      </c>
      <c r="W9" s="539">
        <v>0.69513888888888886</v>
      </c>
      <c r="X9" s="539">
        <v>0.48888888888888887</v>
      </c>
      <c r="Y9" s="539">
        <v>0.66597222222222219</v>
      </c>
      <c r="Z9" s="539">
        <v>0.31597222222222221</v>
      </c>
      <c r="AA9" s="539">
        <v>0.53541666666666665</v>
      </c>
      <c r="AB9" s="539">
        <v>0.3833333333333333</v>
      </c>
      <c r="AC9" s="539">
        <v>0.58611111111111114</v>
      </c>
      <c r="AD9" s="539">
        <v>0.40486111111111112</v>
      </c>
      <c r="AE9" s="539">
        <v>0.29583333333333334</v>
      </c>
      <c r="AF9" s="539">
        <v>0.33055555555555555</v>
      </c>
      <c r="AG9" s="539">
        <v>0.61319444444444449</v>
      </c>
      <c r="AH9" s="539">
        <v>0.44097222222222227</v>
      </c>
      <c r="AI9" s="539">
        <v>0.7104166666666667</v>
      </c>
      <c r="AJ9" s="181" t="s">
        <v>174</v>
      </c>
      <c r="AL9" s="18">
        <f>VLOOKUP(AM9,id!$A:$C,3,0)</f>
        <v>122</v>
      </c>
      <c r="AM9" s="18" t="str">
        <f t="shared" si="0"/>
        <v>BuciakPiotr1979</v>
      </c>
      <c r="AN9" s="9" t="str">
        <f t="shared" si="1"/>
        <v>Buciak</v>
      </c>
      <c r="AO9" s="9" t="str">
        <f t="shared" si="1"/>
        <v>Piotr</v>
      </c>
      <c r="AP9" s="9" t="str">
        <f t="shared" si="2"/>
        <v>Team 360°</v>
      </c>
      <c r="AQ9" s="9">
        <f t="shared" si="3"/>
        <v>1979</v>
      </c>
      <c r="AR9" s="9">
        <f t="shared" si="4"/>
        <v>97.373540856031127</v>
      </c>
      <c r="AS9" s="9"/>
      <c r="AT9" s="9">
        <f t="shared" si="5"/>
        <v>0.97728467767378269</v>
      </c>
      <c r="AU9" s="9">
        <f t="shared" si="6"/>
        <v>1</v>
      </c>
      <c r="AV9" s="9">
        <f t="shared" si="7"/>
        <v>1</v>
      </c>
      <c r="AW9" s="9">
        <f t="shared" si="8"/>
        <v>1</v>
      </c>
    </row>
    <row r="10" spans="1:49" s="170" customFormat="1" ht="15" customHeight="1">
      <c r="A10" s="545">
        <v>5</v>
      </c>
      <c r="B10" s="543">
        <v>5</v>
      </c>
      <c r="C10" s="543"/>
      <c r="D10" s="543">
        <v>1096</v>
      </c>
      <c r="E10" s="543" t="s">
        <v>626</v>
      </c>
      <c r="F10" s="543" t="s">
        <v>98</v>
      </c>
      <c r="G10" s="543">
        <v>1958</v>
      </c>
      <c r="H10" s="543" t="s">
        <v>510</v>
      </c>
      <c r="I10" s="543" t="s">
        <v>560</v>
      </c>
      <c r="J10" s="543">
        <v>60</v>
      </c>
      <c r="K10" s="543">
        <v>20</v>
      </c>
      <c r="L10" s="543">
        <v>60</v>
      </c>
      <c r="M10" s="544">
        <v>0.44283564814814813</v>
      </c>
      <c r="N10" s="543">
        <v>0</v>
      </c>
      <c r="O10" s="542">
        <v>0.28333333333333333</v>
      </c>
      <c r="P10" s="542">
        <v>0.40347222222222223</v>
      </c>
      <c r="Q10" s="542">
        <v>0.3298611111111111</v>
      </c>
      <c r="R10" s="542">
        <v>0.47152777777777777</v>
      </c>
      <c r="S10" s="542">
        <v>0.61458333333333337</v>
      </c>
      <c r="T10" s="542">
        <v>0.53263888888888888</v>
      </c>
      <c r="U10" s="542">
        <v>0.31458333333333333</v>
      </c>
      <c r="V10" s="542">
        <v>0.42777777777777781</v>
      </c>
      <c r="W10" s="542">
        <v>0.70138888888888884</v>
      </c>
      <c r="X10" s="542">
        <v>0.55902777777777779</v>
      </c>
      <c r="Y10" s="542">
        <v>0.63888888888888895</v>
      </c>
      <c r="Z10" s="542">
        <v>0.36874999999999997</v>
      </c>
      <c r="AA10" s="542">
        <v>0.34236111111111112</v>
      </c>
      <c r="AB10" s="542">
        <v>0.51597222222222217</v>
      </c>
      <c r="AC10" s="542">
        <v>0.67083333333333339</v>
      </c>
      <c r="AD10" s="542">
        <v>0.4458333333333333</v>
      </c>
      <c r="AE10" s="542">
        <v>0.29375000000000001</v>
      </c>
      <c r="AF10" s="542">
        <v>0.38472222222222219</v>
      </c>
      <c r="AG10" s="542">
        <v>0.58958333333333335</v>
      </c>
      <c r="AH10" s="542">
        <v>0.49027777777777781</v>
      </c>
      <c r="AI10" s="542">
        <v>0.71319444444444446</v>
      </c>
      <c r="AJ10" s="541" t="s">
        <v>174</v>
      </c>
      <c r="AL10" s="18">
        <f>VLOOKUP(AM10,id!$A:$C,3,0)</f>
        <v>160</v>
      </c>
      <c r="AM10" s="18" t="str">
        <f t="shared" si="0"/>
        <v>WardaJarosław1958</v>
      </c>
      <c r="AN10" s="9" t="str">
        <f t="shared" si="1"/>
        <v>Warda</v>
      </c>
      <c r="AO10" s="9" t="str">
        <f t="shared" si="1"/>
        <v>Jarosław</v>
      </c>
      <c r="AP10" s="9" t="str">
        <f t="shared" si="2"/>
        <v>GREY WOLF</v>
      </c>
      <c r="AQ10" s="9">
        <f t="shared" si="3"/>
        <v>1958</v>
      </c>
      <c r="AR10" s="9">
        <f t="shared" si="4"/>
        <v>96.800919996863641</v>
      </c>
      <c r="AS10" s="9"/>
      <c r="AT10" s="9">
        <f t="shared" si="5"/>
        <v>0.99411933822952869</v>
      </c>
      <c r="AU10" s="9">
        <f t="shared" si="6"/>
        <v>1</v>
      </c>
      <c r="AV10" s="9">
        <f t="shared" si="7"/>
        <v>1</v>
      </c>
      <c r="AW10" s="9">
        <f t="shared" si="8"/>
        <v>1</v>
      </c>
    </row>
    <row r="11" spans="1:49" s="170" customFormat="1" ht="15" customHeight="1">
      <c r="A11" s="540">
        <v>5</v>
      </c>
      <c r="B11" s="538">
        <v>5</v>
      </c>
      <c r="C11" s="538"/>
      <c r="D11" s="538">
        <v>1021</v>
      </c>
      <c r="E11" s="538" t="s">
        <v>197</v>
      </c>
      <c r="F11" s="538" t="s">
        <v>29</v>
      </c>
      <c r="G11" s="538">
        <v>1967</v>
      </c>
      <c r="H11" s="538" t="s">
        <v>437</v>
      </c>
      <c r="I11" s="538" t="s">
        <v>627</v>
      </c>
      <c r="J11" s="538">
        <v>60</v>
      </c>
      <c r="K11" s="538">
        <v>20</v>
      </c>
      <c r="L11" s="538">
        <v>60</v>
      </c>
      <c r="M11" s="546">
        <v>0.44283564814814813</v>
      </c>
      <c r="N11" s="538">
        <v>0</v>
      </c>
      <c r="O11" s="539">
        <v>0.28333333333333333</v>
      </c>
      <c r="P11" s="539">
        <v>0.40416666666666662</v>
      </c>
      <c r="Q11" s="539">
        <v>0.3298611111111111</v>
      </c>
      <c r="R11" s="539">
        <v>0.47152777777777777</v>
      </c>
      <c r="S11" s="539">
        <v>0.61458333333333337</v>
      </c>
      <c r="T11" s="539">
        <v>0.53263888888888888</v>
      </c>
      <c r="U11" s="539">
        <v>0.31458333333333333</v>
      </c>
      <c r="V11" s="539">
        <v>0.42777777777777781</v>
      </c>
      <c r="W11" s="539">
        <v>0.70138888888888884</v>
      </c>
      <c r="X11" s="539">
        <v>0.55763888888888891</v>
      </c>
      <c r="Y11" s="539">
        <v>0.63888888888888895</v>
      </c>
      <c r="Z11" s="539">
        <v>0.36874999999999997</v>
      </c>
      <c r="AA11" s="539">
        <v>0.34236111111111112</v>
      </c>
      <c r="AB11" s="539">
        <v>0.51597222222222217</v>
      </c>
      <c r="AC11" s="539">
        <v>0.67083333333333339</v>
      </c>
      <c r="AD11" s="539">
        <v>0.4458333333333333</v>
      </c>
      <c r="AE11" s="539">
        <v>0.29375000000000001</v>
      </c>
      <c r="AF11" s="539">
        <v>0.38472222222222219</v>
      </c>
      <c r="AG11" s="539">
        <v>0.59027777777777779</v>
      </c>
      <c r="AH11" s="539">
        <v>0.48958333333333331</v>
      </c>
      <c r="AI11" s="539">
        <v>0.71319444444444446</v>
      </c>
      <c r="AJ11" s="181" t="s">
        <v>174</v>
      </c>
      <c r="AL11" s="18">
        <f>VLOOKUP(AM11,id!$A:$C,3,0)</f>
        <v>60</v>
      </c>
      <c r="AM11" s="18" t="str">
        <f t="shared" ref="AM11:AM74" si="9">AN11&amp;AO11&amp;AQ11</f>
        <v>PachulskiLeszek1967</v>
      </c>
      <c r="AN11" s="9" t="str">
        <f t="shared" ref="AN11:AN74" si="10">E11</f>
        <v>Pachulski</v>
      </c>
      <c r="AO11" s="9" t="str">
        <f t="shared" ref="AO11:AO74" si="11">F11</f>
        <v>Leszek</v>
      </c>
      <c r="AP11" s="9" t="str">
        <f t="shared" ref="AP11:AP74" si="12">I11</f>
        <v>OPRYCHY TEAM</v>
      </c>
      <c r="AQ11" s="9">
        <f t="shared" ref="AQ11:AQ74" si="13">G11</f>
        <v>1967</v>
      </c>
      <c r="AR11" s="9">
        <f t="shared" ref="AR11:AR74" si="14">AR10*IF(AV11&lt;1,AV11,IF(AW11&lt;1,AW11,IF(AU11&lt;1,AU11,IF(AT11&lt;1,AT11,1))))</f>
        <v>96.800919996863641</v>
      </c>
      <c r="AS11" s="9"/>
      <c r="AT11" s="9">
        <f t="shared" ref="AT11:AT74" si="15">M10/M11</f>
        <v>1</v>
      </c>
      <c r="AU11" s="9">
        <f t="shared" ref="AU11:AU74" si="16">K11/K10</f>
        <v>1</v>
      </c>
      <c r="AV11" s="9">
        <f t="shared" ref="AV11:AV74" si="17">J11/J10</f>
        <v>1</v>
      </c>
      <c r="AW11" s="9">
        <f t="shared" ref="AW11:AW74" si="18">AU11^0.2</f>
        <v>1</v>
      </c>
    </row>
    <row r="12" spans="1:49" s="170" customFormat="1" ht="15" customHeight="1">
      <c r="A12" s="545">
        <v>7</v>
      </c>
      <c r="B12" s="543">
        <v>7</v>
      </c>
      <c r="C12" s="543"/>
      <c r="D12" s="543">
        <v>1001</v>
      </c>
      <c r="E12" s="543" t="s">
        <v>197</v>
      </c>
      <c r="F12" s="543" t="s">
        <v>38</v>
      </c>
      <c r="G12" s="543">
        <v>1968</v>
      </c>
      <c r="H12" s="543" t="s">
        <v>321</v>
      </c>
      <c r="I12" s="543" t="s">
        <v>560</v>
      </c>
      <c r="J12" s="543">
        <v>60</v>
      </c>
      <c r="K12" s="543">
        <v>20</v>
      </c>
      <c r="L12" s="543">
        <v>60</v>
      </c>
      <c r="M12" s="544">
        <v>0.44287037037037041</v>
      </c>
      <c r="N12" s="543">
        <v>0</v>
      </c>
      <c r="O12" s="542">
        <v>0.28333333333333333</v>
      </c>
      <c r="P12" s="542">
        <v>0.40347222222222223</v>
      </c>
      <c r="Q12" s="542">
        <v>0.3298611111111111</v>
      </c>
      <c r="R12" s="542">
        <v>0.47152777777777777</v>
      </c>
      <c r="S12" s="542">
        <v>0.61458333333333337</v>
      </c>
      <c r="T12" s="542">
        <v>0.53263888888888888</v>
      </c>
      <c r="U12" s="542">
        <v>0.31458333333333333</v>
      </c>
      <c r="V12" s="542">
        <v>0.42777777777777781</v>
      </c>
      <c r="W12" s="542">
        <v>0.70138888888888884</v>
      </c>
      <c r="X12" s="542">
        <v>0.55763888888888891</v>
      </c>
      <c r="Y12" s="542">
        <v>0.63888888888888895</v>
      </c>
      <c r="Z12" s="542">
        <v>0.36874999999999997</v>
      </c>
      <c r="AA12" s="542">
        <v>0.34236111111111112</v>
      </c>
      <c r="AB12" s="542">
        <v>0.51597222222222217</v>
      </c>
      <c r="AC12" s="542">
        <v>0.67083333333333339</v>
      </c>
      <c r="AD12" s="542">
        <v>0.4458333333333333</v>
      </c>
      <c r="AE12" s="542">
        <v>0.29375000000000001</v>
      </c>
      <c r="AF12" s="542">
        <v>0.38472222222222219</v>
      </c>
      <c r="AG12" s="542">
        <v>0.58958333333333335</v>
      </c>
      <c r="AH12" s="542">
        <v>0.49027777777777781</v>
      </c>
      <c r="AI12" s="542">
        <v>0.71319444444444446</v>
      </c>
      <c r="AJ12" s="541" t="s">
        <v>174</v>
      </c>
      <c r="AL12" s="18">
        <f>VLOOKUP(AM12,id!$A:$C,3,0)</f>
        <v>137</v>
      </c>
      <c r="AM12" s="18" t="str">
        <f t="shared" si="9"/>
        <v>PachulskiMarek1968</v>
      </c>
      <c r="AN12" s="9" t="str">
        <f t="shared" si="10"/>
        <v>Pachulski</v>
      </c>
      <c r="AO12" s="9" t="str">
        <f t="shared" si="11"/>
        <v>Marek</v>
      </c>
      <c r="AP12" s="9" t="str">
        <f t="shared" si="12"/>
        <v>GREY WOLF</v>
      </c>
      <c r="AQ12" s="9">
        <f t="shared" si="13"/>
        <v>1968</v>
      </c>
      <c r="AR12" s="9">
        <f t="shared" si="14"/>
        <v>96.793330545682608</v>
      </c>
      <c r="AS12" s="9"/>
      <c r="AT12" s="9">
        <f t="shared" si="15"/>
        <v>0.99992159732385522</v>
      </c>
      <c r="AU12" s="9">
        <f t="shared" si="16"/>
        <v>1</v>
      </c>
      <c r="AV12" s="9">
        <f t="shared" si="17"/>
        <v>1</v>
      </c>
      <c r="AW12" s="9">
        <f t="shared" si="18"/>
        <v>1</v>
      </c>
    </row>
    <row r="13" spans="1:49" s="170" customFormat="1" ht="15" customHeight="1">
      <c r="A13" s="540">
        <v>8</v>
      </c>
      <c r="B13" s="538">
        <v>8</v>
      </c>
      <c r="C13" s="538"/>
      <c r="D13" s="538">
        <v>1068</v>
      </c>
      <c r="E13" s="538" t="s">
        <v>188</v>
      </c>
      <c r="F13" s="538" t="s">
        <v>170</v>
      </c>
      <c r="G13" s="538">
        <v>1982</v>
      </c>
      <c r="H13" s="538" t="s">
        <v>443</v>
      </c>
      <c r="I13" s="538" t="s">
        <v>196</v>
      </c>
      <c r="J13" s="538">
        <v>60</v>
      </c>
      <c r="K13" s="538">
        <v>20</v>
      </c>
      <c r="L13" s="538">
        <v>60</v>
      </c>
      <c r="M13" s="546">
        <v>0.44289351851851855</v>
      </c>
      <c r="N13" s="538">
        <v>0</v>
      </c>
      <c r="O13" s="539">
        <v>0.28611111111111115</v>
      </c>
      <c r="P13" s="539">
        <v>0.40416666666666662</v>
      </c>
      <c r="Q13" s="539">
        <v>0.33194444444444443</v>
      </c>
      <c r="R13" s="539">
        <v>0.48749999999999999</v>
      </c>
      <c r="S13" s="539">
        <v>0.61597222222222225</v>
      </c>
      <c r="T13" s="539">
        <v>0.52916666666666667</v>
      </c>
      <c r="U13" s="539">
        <v>0.31666666666666665</v>
      </c>
      <c r="V13" s="539">
        <v>0.42777777777777781</v>
      </c>
      <c r="W13" s="539">
        <v>0.70138888888888884</v>
      </c>
      <c r="X13" s="539">
        <v>0.55763888888888891</v>
      </c>
      <c r="Y13" s="539">
        <v>0.67361111111111116</v>
      </c>
      <c r="Z13" s="539">
        <v>0.37291666666666662</v>
      </c>
      <c r="AA13" s="539">
        <v>0.34513888888888888</v>
      </c>
      <c r="AB13" s="539">
        <v>0.44444444444444442</v>
      </c>
      <c r="AC13" s="539">
        <v>0.65347222222222223</v>
      </c>
      <c r="AD13" s="539">
        <v>0.4680555555555555</v>
      </c>
      <c r="AE13" s="539">
        <v>0.29583333333333334</v>
      </c>
      <c r="AF13" s="539">
        <v>0.38819444444444445</v>
      </c>
      <c r="AG13" s="539">
        <v>0.58958333333333335</v>
      </c>
      <c r="AH13" s="539">
        <v>0.50555555555555554</v>
      </c>
      <c r="AI13" s="539">
        <v>0.71319444444444446</v>
      </c>
      <c r="AJ13" s="181" t="s">
        <v>174</v>
      </c>
      <c r="AL13" s="18">
        <f>VLOOKUP(AM13,id!$A:$C,3,0)</f>
        <v>59</v>
      </c>
      <c r="AM13" s="18" t="str">
        <f t="shared" si="9"/>
        <v>ŚmiejaDaniel1982</v>
      </c>
      <c r="AN13" s="9" t="str">
        <f t="shared" si="10"/>
        <v>Śmieja</v>
      </c>
      <c r="AO13" s="9" t="str">
        <f t="shared" si="11"/>
        <v>Daniel</v>
      </c>
      <c r="AP13" s="9" t="str">
        <f t="shared" si="12"/>
        <v>mrdp.pl</v>
      </c>
      <c r="AQ13" s="9">
        <f t="shared" si="13"/>
        <v>1982</v>
      </c>
      <c r="AR13" s="9">
        <f t="shared" si="14"/>
        <v>96.78827157267547</v>
      </c>
      <c r="AS13" s="9"/>
      <c r="AT13" s="9">
        <f t="shared" si="15"/>
        <v>0.99994773428108508</v>
      </c>
      <c r="AU13" s="9">
        <f t="shared" si="16"/>
        <v>1</v>
      </c>
      <c r="AV13" s="9">
        <f t="shared" si="17"/>
        <v>1</v>
      </c>
      <c r="AW13" s="9">
        <f t="shared" si="18"/>
        <v>1</v>
      </c>
    </row>
    <row r="14" spans="1:49" s="170" customFormat="1" ht="15" customHeight="1">
      <c r="A14" s="545">
        <v>9</v>
      </c>
      <c r="B14" s="543">
        <v>9</v>
      </c>
      <c r="C14" s="543"/>
      <c r="D14" s="543">
        <v>1017</v>
      </c>
      <c r="E14" s="543" t="s">
        <v>629</v>
      </c>
      <c r="F14" s="543" t="s">
        <v>52</v>
      </c>
      <c r="G14" s="543">
        <v>1975</v>
      </c>
      <c r="H14" s="543" t="s">
        <v>510</v>
      </c>
      <c r="I14" s="543"/>
      <c r="J14" s="543">
        <v>60</v>
      </c>
      <c r="K14" s="543">
        <v>20</v>
      </c>
      <c r="L14" s="543">
        <v>60</v>
      </c>
      <c r="M14" s="544">
        <v>0.44398148148148148</v>
      </c>
      <c r="N14" s="543">
        <v>0</v>
      </c>
      <c r="O14" s="542">
        <v>0.28611111111111115</v>
      </c>
      <c r="P14" s="542">
        <v>0.40416666666666662</v>
      </c>
      <c r="Q14" s="542">
        <v>0.33194444444444443</v>
      </c>
      <c r="R14" s="542">
        <v>0.48749999999999999</v>
      </c>
      <c r="S14" s="542">
        <v>0.61597222222222225</v>
      </c>
      <c r="T14" s="542">
        <v>0.52916666666666667</v>
      </c>
      <c r="U14" s="542">
        <v>0.31666666666666665</v>
      </c>
      <c r="V14" s="542">
        <v>0.4284722222222222</v>
      </c>
      <c r="W14" s="542">
        <v>0.70138888888888884</v>
      </c>
      <c r="X14" s="542">
        <v>0.55763888888888891</v>
      </c>
      <c r="Y14" s="542">
        <v>0.67361111111111116</v>
      </c>
      <c r="Z14" s="542">
        <v>0.37291666666666662</v>
      </c>
      <c r="AA14" s="542">
        <v>0.34513888888888888</v>
      </c>
      <c r="AB14" s="542">
        <v>0.44444444444444442</v>
      </c>
      <c r="AC14" s="542">
        <v>0.65347222222222223</v>
      </c>
      <c r="AD14" s="542">
        <v>0.46875</v>
      </c>
      <c r="AE14" s="542">
        <v>0.29583333333333334</v>
      </c>
      <c r="AF14" s="542">
        <v>0.3888888888888889</v>
      </c>
      <c r="AG14" s="542">
        <v>0.58958333333333335</v>
      </c>
      <c r="AH14" s="542">
        <v>0.50555555555555554</v>
      </c>
      <c r="AI14" s="542">
        <v>0.71458333333333324</v>
      </c>
      <c r="AJ14" s="541" t="s">
        <v>174</v>
      </c>
      <c r="AL14" s="18">
        <f>VLOOKUP(AM14,id!$A:$C,3,0)</f>
        <v>159</v>
      </c>
      <c r="AM14" s="18" t="str">
        <f t="shared" si="9"/>
        <v>JędrusikRafał1975</v>
      </c>
      <c r="AN14" s="9" t="str">
        <f t="shared" si="10"/>
        <v>Jędrusik</v>
      </c>
      <c r="AO14" s="9" t="str">
        <f t="shared" si="11"/>
        <v>Rafał</v>
      </c>
      <c r="AP14" s="9">
        <f t="shared" si="12"/>
        <v>0</v>
      </c>
      <c r="AQ14" s="9">
        <f t="shared" si="13"/>
        <v>1975</v>
      </c>
      <c r="AR14" s="9">
        <f t="shared" si="14"/>
        <v>96.551094890510939</v>
      </c>
      <c r="AS14" s="9"/>
      <c r="AT14" s="9">
        <f t="shared" si="15"/>
        <v>0.99754953076120967</v>
      </c>
      <c r="AU14" s="9">
        <f t="shared" si="16"/>
        <v>1</v>
      </c>
      <c r="AV14" s="9">
        <f t="shared" si="17"/>
        <v>1</v>
      </c>
      <c r="AW14" s="9">
        <f t="shared" si="18"/>
        <v>1</v>
      </c>
    </row>
    <row r="15" spans="1:49" s="170" customFormat="1" ht="15" customHeight="1">
      <c r="A15" s="540">
        <v>10</v>
      </c>
      <c r="B15" s="538">
        <v>10</v>
      </c>
      <c r="C15" s="538"/>
      <c r="D15" s="538">
        <v>1012</v>
      </c>
      <c r="E15" s="538" t="s">
        <v>169</v>
      </c>
      <c r="F15" s="538" t="s">
        <v>182</v>
      </c>
      <c r="G15" s="538">
        <v>1977</v>
      </c>
      <c r="H15" s="538" t="s">
        <v>321</v>
      </c>
      <c r="I15" s="538" t="s">
        <v>174</v>
      </c>
      <c r="J15" s="538">
        <v>60</v>
      </c>
      <c r="K15" s="538">
        <v>20</v>
      </c>
      <c r="L15" s="538">
        <v>60</v>
      </c>
      <c r="M15" s="546">
        <v>0.4444791666666667</v>
      </c>
      <c r="N15" s="538">
        <v>0</v>
      </c>
      <c r="O15" s="539">
        <v>0.35625000000000001</v>
      </c>
      <c r="P15" s="539">
        <v>0.41597222222222219</v>
      </c>
      <c r="Q15" s="539">
        <v>0.30624999999999997</v>
      </c>
      <c r="R15" s="539">
        <v>0.49374999999999997</v>
      </c>
      <c r="S15" s="539">
        <v>0.625</v>
      </c>
      <c r="T15" s="539">
        <v>0.53888888888888886</v>
      </c>
      <c r="U15" s="539">
        <v>0.28888888888888892</v>
      </c>
      <c r="V15" s="539">
        <v>0.4375</v>
      </c>
      <c r="W15" s="539">
        <v>0.7006944444444444</v>
      </c>
      <c r="X15" s="539">
        <v>0.56736111111111109</v>
      </c>
      <c r="Y15" s="539">
        <v>0.64930555555555558</v>
      </c>
      <c r="Z15" s="539">
        <v>0.38125000000000003</v>
      </c>
      <c r="AA15" s="539">
        <v>0.32013888888888892</v>
      </c>
      <c r="AB15" s="539">
        <v>0.45416666666666666</v>
      </c>
      <c r="AC15" s="539">
        <v>0.67291666666666661</v>
      </c>
      <c r="AD15" s="539">
        <v>0.47500000000000003</v>
      </c>
      <c r="AE15" s="539">
        <v>0.34513888888888888</v>
      </c>
      <c r="AF15" s="539">
        <v>0.39652777777777781</v>
      </c>
      <c r="AG15" s="539">
        <v>0.59930555555555554</v>
      </c>
      <c r="AH15" s="539">
        <v>0.51388888888888895</v>
      </c>
      <c r="AI15" s="539">
        <v>0.71527777777777779</v>
      </c>
      <c r="AJ15" s="181" t="s">
        <v>174</v>
      </c>
      <c r="AL15" s="18">
        <f>VLOOKUP(AM15,id!$A:$C,3,0)</f>
        <v>61</v>
      </c>
      <c r="AM15" s="18" t="str">
        <f t="shared" si="9"/>
        <v>PiwakowskiWojciech1977</v>
      </c>
      <c r="AN15" s="9" t="str">
        <f t="shared" si="10"/>
        <v>Piwakowski</v>
      </c>
      <c r="AO15" s="9" t="str">
        <f t="shared" si="11"/>
        <v>Wojciech</v>
      </c>
      <c r="AP15" s="9" t="str">
        <f t="shared" si="12"/>
        <v>Harpagan</v>
      </c>
      <c r="AQ15" s="9">
        <f t="shared" si="13"/>
        <v>1977</v>
      </c>
      <c r="AR15" s="9">
        <f t="shared" si="14"/>
        <v>96.442986225034488</v>
      </c>
      <c r="AS15" s="9"/>
      <c r="AT15" s="9">
        <f t="shared" si="15"/>
        <v>0.99888029581022308</v>
      </c>
      <c r="AU15" s="9">
        <f t="shared" si="16"/>
        <v>1</v>
      </c>
      <c r="AV15" s="9">
        <f t="shared" si="17"/>
        <v>1</v>
      </c>
      <c r="AW15" s="9">
        <f t="shared" si="18"/>
        <v>1</v>
      </c>
    </row>
    <row r="16" spans="1:49" s="170" customFormat="1" ht="15" customHeight="1">
      <c r="A16" s="545">
        <v>11</v>
      </c>
      <c r="B16" s="543">
        <v>11</v>
      </c>
      <c r="C16" s="543"/>
      <c r="D16" s="543">
        <v>1069</v>
      </c>
      <c r="E16" s="543" t="s">
        <v>86</v>
      </c>
      <c r="F16" s="543" t="s">
        <v>85</v>
      </c>
      <c r="G16" s="543">
        <v>1992</v>
      </c>
      <c r="H16" s="543" t="s">
        <v>298</v>
      </c>
      <c r="I16" s="543" t="s">
        <v>194</v>
      </c>
      <c r="J16" s="543">
        <v>60</v>
      </c>
      <c r="K16" s="543">
        <v>20</v>
      </c>
      <c r="L16" s="543">
        <v>60</v>
      </c>
      <c r="M16" s="544">
        <v>0.46195601851851853</v>
      </c>
      <c r="N16" s="543">
        <v>0</v>
      </c>
      <c r="O16" s="542">
        <v>0.71875</v>
      </c>
      <c r="P16" s="542">
        <v>0.57430555555555551</v>
      </c>
      <c r="Q16" s="542">
        <v>0.65833333333333333</v>
      </c>
      <c r="R16" s="542">
        <v>0.51111111111111118</v>
      </c>
      <c r="S16" s="542">
        <v>0.37083333333333335</v>
      </c>
      <c r="T16" s="542">
        <v>0.44861111111111113</v>
      </c>
      <c r="U16" s="542">
        <v>0.6791666666666667</v>
      </c>
      <c r="V16" s="542">
        <v>0.55694444444444446</v>
      </c>
      <c r="W16" s="542">
        <v>0.30069444444444443</v>
      </c>
      <c r="X16" s="542">
        <v>0.42083333333333334</v>
      </c>
      <c r="Y16" s="542">
        <v>0.32361111111111113</v>
      </c>
      <c r="Z16" s="542">
        <v>0.61597222222222225</v>
      </c>
      <c r="AA16" s="542">
        <v>0.6430555555555556</v>
      </c>
      <c r="AB16" s="542">
        <v>0.46597222222222223</v>
      </c>
      <c r="AC16" s="542">
        <v>0.34375</v>
      </c>
      <c r="AD16" s="542">
        <v>0.53055555555555556</v>
      </c>
      <c r="AE16" s="542">
        <v>0.70694444444444438</v>
      </c>
      <c r="AF16" s="542">
        <v>0.59513888888888888</v>
      </c>
      <c r="AG16" s="542">
        <v>0.39652777777777781</v>
      </c>
      <c r="AH16" s="542">
        <v>0.49236111111111108</v>
      </c>
      <c r="AI16" s="542">
        <v>0.73263888888888884</v>
      </c>
      <c r="AJ16" s="541" t="s">
        <v>174</v>
      </c>
      <c r="AL16" s="18">
        <f>VLOOKUP(AM16,id!$A:$C,3,0)</f>
        <v>3</v>
      </c>
      <c r="AM16" s="18" t="str">
        <f t="shared" si="9"/>
        <v>JakubekKrystian1992</v>
      </c>
      <c r="AN16" s="9" t="str">
        <f t="shared" si="10"/>
        <v>Jakubek</v>
      </c>
      <c r="AO16" s="9" t="str">
        <f t="shared" si="11"/>
        <v>Krystian</v>
      </c>
      <c r="AP16" s="9" t="str">
        <f t="shared" si="12"/>
        <v>Mitutoyo AZS Wratislavia</v>
      </c>
      <c r="AQ16" s="9">
        <f t="shared" si="13"/>
        <v>1992</v>
      </c>
      <c r="AR16" s="9">
        <f t="shared" si="14"/>
        <v>92.794327662666291</v>
      </c>
      <c r="AS16" s="9"/>
      <c r="AT16" s="9">
        <f t="shared" si="15"/>
        <v>0.9621677147796458</v>
      </c>
      <c r="AU16" s="9">
        <f t="shared" si="16"/>
        <v>1</v>
      </c>
      <c r="AV16" s="9">
        <f t="shared" si="17"/>
        <v>1</v>
      </c>
      <c r="AW16" s="9">
        <f t="shared" si="18"/>
        <v>1</v>
      </c>
    </row>
    <row r="17" spans="1:49" s="170" customFormat="1" ht="15" customHeight="1">
      <c r="A17" s="540">
        <v>12</v>
      </c>
      <c r="B17" s="538">
        <v>12</v>
      </c>
      <c r="C17" s="538"/>
      <c r="D17" s="538">
        <v>1026</v>
      </c>
      <c r="E17" s="538" t="s">
        <v>185</v>
      </c>
      <c r="F17" s="538" t="s">
        <v>182</v>
      </c>
      <c r="G17" s="538">
        <v>1978</v>
      </c>
      <c r="H17" s="538" t="s">
        <v>406</v>
      </c>
      <c r="I17" s="538"/>
      <c r="J17" s="538">
        <v>60</v>
      </c>
      <c r="K17" s="538">
        <v>20</v>
      </c>
      <c r="L17" s="538">
        <v>60</v>
      </c>
      <c r="M17" s="546">
        <v>0.46673611111111107</v>
      </c>
      <c r="N17" s="538">
        <v>0</v>
      </c>
      <c r="O17" s="539">
        <v>0.29930555555555555</v>
      </c>
      <c r="P17" s="539">
        <v>0.41041666666666665</v>
      </c>
      <c r="Q17" s="539">
        <v>0.55972222222222223</v>
      </c>
      <c r="R17" s="539">
        <v>0.48749999999999999</v>
      </c>
      <c r="S17" s="539">
        <v>0.6479166666666667</v>
      </c>
      <c r="T17" s="539">
        <v>0.52986111111111112</v>
      </c>
      <c r="U17" s="539">
        <v>0.33124999999999999</v>
      </c>
      <c r="V17" s="539">
        <v>0.4284722222222222</v>
      </c>
      <c r="W17" s="539">
        <v>0.72361111111111109</v>
      </c>
      <c r="X17" s="539">
        <v>0.59236111111111112</v>
      </c>
      <c r="Y17" s="539">
        <v>0.67222222222222217</v>
      </c>
      <c r="Z17" s="539">
        <v>0.37638888888888888</v>
      </c>
      <c r="AA17" s="539">
        <v>0.34513888888888888</v>
      </c>
      <c r="AB17" s="539">
        <v>0.44444444444444442</v>
      </c>
      <c r="AC17" s="539">
        <v>0.6958333333333333</v>
      </c>
      <c r="AD17" s="539">
        <v>0.46666666666666662</v>
      </c>
      <c r="AE17" s="539">
        <v>0.31041666666666667</v>
      </c>
      <c r="AF17" s="539">
        <v>0.3923611111111111</v>
      </c>
      <c r="AG17" s="539">
        <v>0.62430555555555556</v>
      </c>
      <c r="AH17" s="539">
        <v>0.50624999999999998</v>
      </c>
      <c r="AI17" s="539">
        <v>0.73749999999999993</v>
      </c>
      <c r="AJ17" s="181" t="s">
        <v>174</v>
      </c>
      <c r="AL17" s="18">
        <f>VLOOKUP(AM17,id!$A:$C,3,0)</f>
        <v>62</v>
      </c>
      <c r="AM17" s="18" t="str">
        <f t="shared" si="9"/>
        <v>PaszkowskiWojciech1978</v>
      </c>
      <c r="AN17" s="9" t="str">
        <f t="shared" si="10"/>
        <v>Paszkowski</v>
      </c>
      <c r="AO17" s="9" t="str">
        <f t="shared" si="11"/>
        <v>Wojciech</v>
      </c>
      <c r="AP17" s="9">
        <f t="shared" si="12"/>
        <v>0</v>
      </c>
      <c r="AQ17" s="9">
        <f t="shared" si="13"/>
        <v>1978</v>
      </c>
      <c r="AR17" s="9">
        <f t="shared" si="14"/>
        <v>91.843971631205676</v>
      </c>
      <c r="AS17" s="9"/>
      <c r="AT17" s="9">
        <f t="shared" si="15"/>
        <v>0.98975846848187288</v>
      </c>
      <c r="AU17" s="9">
        <f t="shared" si="16"/>
        <v>1</v>
      </c>
      <c r="AV17" s="9">
        <f t="shared" si="17"/>
        <v>1</v>
      </c>
      <c r="AW17" s="9">
        <f t="shared" si="18"/>
        <v>1</v>
      </c>
    </row>
    <row r="18" spans="1:49" s="170" customFormat="1" ht="15" customHeight="1">
      <c r="A18" s="545">
        <v>12</v>
      </c>
      <c r="B18" s="543">
        <v>12</v>
      </c>
      <c r="C18" s="543"/>
      <c r="D18" s="543">
        <v>1039</v>
      </c>
      <c r="E18" s="543" t="s">
        <v>14</v>
      </c>
      <c r="F18" s="543" t="s">
        <v>26</v>
      </c>
      <c r="G18" s="543">
        <v>1975</v>
      </c>
      <c r="H18" s="543" t="s">
        <v>436</v>
      </c>
      <c r="I18" s="543"/>
      <c r="J18" s="543">
        <v>60</v>
      </c>
      <c r="K18" s="543">
        <v>20</v>
      </c>
      <c r="L18" s="543">
        <v>60</v>
      </c>
      <c r="M18" s="544">
        <v>0.46673611111111107</v>
      </c>
      <c r="N18" s="543">
        <v>0</v>
      </c>
      <c r="O18" s="542">
        <v>0.35902777777777778</v>
      </c>
      <c r="P18" s="542">
        <v>0.42152777777777778</v>
      </c>
      <c r="Q18" s="542">
        <v>0.30555555555555552</v>
      </c>
      <c r="R18" s="542">
        <v>0.50416666666666665</v>
      </c>
      <c r="S18" s="542">
        <v>0.64722222222222225</v>
      </c>
      <c r="T18" s="542">
        <v>0.55277777777777781</v>
      </c>
      <c r="U18" s="542">
        <v>0.28888888888888892</v>
      </c>
      <c r="V18" s="542">
        <v>0.4375</v>
      </c>
      <c r="W18" s="542">
        <v>0.72361111111111109</v>
      </c>
      <c r="X18" s="542">
        <v>0.5805555555555556</v>
      </c>
      <c r="Y18" s="542">
        <v>0.67222222222222217</v>
      </c>
      <c r="Z18" s="542">
        <v>0.38541666666666669</v>
      </c>
      <c r="AA18" s="542">
        <v>0.31875000000000003</v>
      </c>
      <c r="AB18" s="542">
        <v>0.4548611111111111</v>
      </c>
      <c r="AC18" s="542">
        <v>0.69513888888888886</v>
      </c>
      <c r="AD18" s="542">
        <v>0.48333333333333334</v>
      </c>
      <c r="AE18" s="542">
        <v>0.34583333333333338</v>
      </c>
      <c r="AF18" s="542">
        <v>0.40208333333333335</v>
      </c>
      <c r="AG18" s="542">
        <v>0.62152777777777779</v>
      </c>
      <c r="AH18" s="542">
        <v>0.52777777777777779</v>
      </c>
      <c r="AI18" s="542">
        <v>0.73749999999999993</v>
      </c>
      <c r="AJ18" s="541" t="s">
        <v>174</v>
      </c>
      <c r="AL18" s="18">
        <f>VLOOKUP(AM18,id!$A:$C,3,0)</f>
        <v>2</v>
      </c>
      <c r="AM18" s="18" t="str">
        <f t="shared" si="9"/>
        <v>CecułaKrzysztof1975</v>
      </c>
      <c r="AN18" s="9" t="str">
        <f t="shared" si="10"/>
        <v>Cecuła</v>
      </c>
      <c r="AO18" s="9" t="str">
        <f t="shared" si="11"/>
        <v>Krzysztof</v>
      </c>
      <c r="AP18" s="9">
        <f t="shared" si="12"/>
        <v>0</v>
      </c>
      <c r="AQ18" s="9">
        <f t="shared" si="13"/>
        <v>1975</v>
      </c>
      <c r="AR18" s="9">
        <f t="shared" si="14"/>
        <v>91.843971631205676</v>
      </c>
      <c r="AS18" s="9"/>
      <c r="AT18" s="9">
        <f t="shared" si="15"/>
        <v>1</v>
      </c>
      <c r="AU18" s="9">
        <f t="shared" si="16"/>
        <v>1</v>
      </c>
      <c r="AV18" s="9">
        <f t="shared" si="17"/>
        <v>1</v>
      </c>
      <c r="AW18" s="9">
        <f t="shared" si="18"/>
        <v>1</v>
      </c>
    </row>
    <row r="19" spans="1:49" s="170" customFormat="1" ht="15" customHeight="1">
      <c r="A19" s="540">
        <v>14</v>
      </c>
      <c r="B19" s="538">
        <v>14</v>
      </c>
      <c r="C19" s="538"/>
      <c r="D19" s="538">
        <v>0</v>
      </c>
      <c r="E19" s="538" t="s">
        <v>297</v>
      </c>
      <c r="F19" s="538" t="s">
        <v>293</v>
      </c>
      <c r="G19" s="538">
        <v>1979</v>
      </c>
      <c r="H19" s="538" t="s">
        <v>286</v>
      </c>
      <c r="I19" s="538" t="s">
        <v>287</v>
      </c>
      <c r="J19" s="538">
        <v>60</v>
      </c>
      <c r="K19" s="538">
        <v>20</v>
      </c>
      <c r="L19" s="538">
        <v>60</v>
      </c>
      <c r="M19" s="546">
        <v>0.47666666666666663</v>
      </c>
      <c r="N19" s="538">
        <v>0</v>
      </c>
      <c r="O19" s="539">
        <v>0.73263888888888884</v>
      </c>
      <c r="P19" s="539">
        <v>0.58611111111111114</v>
      </c>
      <c r="Q19" s="539">
        <v>0.67638888888888893</v>
      </c>
      <c r="R19" s="539">
        <v>0.50208333333333333</v>
      </c>
      <c r="S19" s="539">
        <v>0.33819444444444446</v>
      </c>
      <c r="T19" s="539">
        <v>0.44930555555555557</v>
      </c>
      <c r="U19" s="539">
        <v>0.70000000000000007</v>
      </c>
      <c r="V19" s="539">
        <v>0.56805555555555554</v>
      </c>
      <c r="W19" s="539">
        <v>0.2902777777777778</v>
      </c>
      <c r="X19" s="539">
        <v>0.42083333333333334</v>
      </c>
      <c r="Y19" s="539">
        <v>0.31319444444444444</v>
      </c>
      <c r="Z19" s="539">
        <v>0.63124999999999998</v>
      </c>
      <c r="AA19" s="539">
        <v>0.65902777777777777</v>
      </c>
      <c r="AB19" s="539">
        <v>0.55208333333333337</v>
      </c>
      <c r="AC19" s="539">
        <v>0.36944444444444446</v>
      </c>
      <c r="AD19" s="539">
        <v>0.52152777777777781</v>
      </c>
      <c r="AE19" s="539">
        <v>0.72013888888888899</v>
      </c>
      <c r="AF19" s="539">
        <v>0.61041666666666672</v>
      </c>
      <c r="AG19" s="539">
        <v>0.39583333333333331</v>
      </c>
      <c r="AH19" s="539">
        <v>0.47847222222222219</v>
      </c>
      <c r="AI19" s="539">
        <v>0.74722222222222223</v>
      </c>
      <c r="AJ19" s="181" t="s">
        <v>174</v>
      </c>
      <c r="AL19" s="18">
        <f>VLOOKUP(AM19,id!$A:$C,3,0)</f>
        <v>101</v>
      </c>
      <c r="AM19" s="18" t="str">
        <f t="shared" si="9"/>
        <v>WalentowskiRadosław1979</v>
      </c>
      <c r="AN19" s="9" t="str">
        <f t="shared" si="10"/>
        <v>Walentowski</v>
      </c>
      <c r="AO19" s="9" t="str">
        <f t="shared" si="11"/>
        <v>Radosław</v>
      </c>
      <c r="AP19" s="9" t="str">
        <f t="shared" si="12"/>
        <v>LosMaruderos</v>
      </c>
      <c r="AQ19" s="9">
        <f t="shared" si="13"/>
        <v>1979</v>
      </c>
      <c r="AR19" s="9">
        <f t="shared" si="14"/>
        <v>89.930555555555557</v>
      </c>
      <c r="AS19" s="9"/>
      <c r="AT19" s="9">
        <f t="shared" si="15"/>
        <v>0.97916666666666663</v>
      </c>
      <c r="AU19" s="9">
        <f t="shared" si="16"/>
        <v>1</v>
      </c>
      <c r="AV19" s="9">
        <f t="shared" si="17"/>
        <v>1</v>
      </c>
      <c r="AW19" s="9">
        <f t="shared" si="18"/>
        <v>1</v>
      </c>
    </row>
    <row r="20" spans="1:49" s="170" customFormat="1" ht="15" customHeight="1">
      <c r="A20" s="545">
        <v>15</v>
      </c>
      <c r="B20" s="543">
        <v>15</v>
      </c>
      <c r="C20" s="543"/>
      <c r="D20" s="543">
        <v>1056</v>
      </c>
      <c r="E20" s="543" t="s">
        <v>190</v>
      </c>
      <c r="F20" s="543" t="s">
        <v>55</v>
      </c>
      <c r="G20" s="543">
        <v>1977</v>
      </c>
      <c r="H20" s="543" t="s">
        <v>321</v>
      </c>
      <c r="I20" s="543" t="s">
        <v>189</v>
      </c>
      <c r="J20" s="543">
        <v>60</v>
      </c>
      <c r="K20" s="543">
        <v>20</v>
      </c>
      <c r="L20" s="543">
        <v>60</v>
      </c>
      <c r="M20" s="544">
        <v>0.48777777777777781</v>
      </c>
      <c r="N20" s="543">
        <v>0</v>
      </c>
      <c r="O20" s="542">
        <v>0.28750000000000003</v>
      </c>
      <c r="P20" s="542">
        <v>0.3923611111111111</v>
      </c>
      <c r="Q20" s="542">
        <v>0.58819444444444446</v>
      </c>
      <c r="R20" s="542">
        <v>0.4777777777777778</v>
      </c>
      <c r="S20" s="542">
        <v>0.6777777777777777</v>
      </c>
      <c r="T20" s="542">
        <v>0.52986111111111112</v>
      </c>
      <c r="U20" s="542">
        <v>0.31597222222222221</v>
      </c>
      <c r="V20" s="542">
        <v>0.41250000000000003</v>
      </c>
      <c r="W20" s="542">
        <v>0.74097222222222225</v>
      </c>
      <c r="X20" s="542">
        <v>0.55833333333333335</v>
      </c>
      <c r="Y20" s="542">
        <v>0.70833333333333337</v>
      </c>
      <c r="Z20" s="542">
        <v>0.3576388888888889</v>
      </c>
      <c r="AA20" s="542">
        <v>0.32916666666666666</v>
      </c>
      <c r="AB20" s="542">
        <v>0.43124999999999997</v>
      </c>
      <c r="AC20" s="542">
        <v>0.62291666666666667</v>
      </c>
      <c r="AD20" s="542">
        <v>0.45833333333333331</v>
      </c>
      <c r="AE20" s="542">
        <v>0.29791666666666666</v>
      </c>
      <c r="AF20" s="542">
        <v>0.375</v>
      </c>
      <c r="AG20" s="542">
        <v>0.65347222222222223</v>
      </c>
      <c r="AH20" s="542">
        <v>0.50416666666666665</v>
      </c>
      <c r="AI20" s="542">
        <v>0.7583333333333333</v>
      </c>
      <c r="AJ20" s="541" t="s">
        <v>174</v>
      </c>
      <c r="AL20" s="18">
        <f>VLOOKUP(AM20,id!$A:$C,3,0)</f>
        <v>86</v>
      </c>
      <c r="AM20" s="18" t="str">
        <f t="shared" si="9"/>
        <v>SzotTomasz1977</v>
      </c>
      <c r="AN20" s="9" t="str">
        <f t="shared" si="10"/>
        <v>Szot</v>
      </c>
      <c r="AO20" s="9" t="str">
        <f t="shared" si="11"/>
        <v>Tomasz</v>
      </c>
      <c r="AP20" s="9" t="str">
        <f t="shared" si="12"/>
        <v>GR3miasto</v>
      </c>
      <c r="AQ20" s="9">
        <f t="shared" si="13"/>
        <v>1977</v>
      </c>
      <c r="AR20" s="9">
        <f t="shared" si="14"/>
        <v>87.882023538344711</v>
      </c>
      <c r="AS20" s="9"/>
      <c r="AT20" s="9">
        <f t="shared" si="15"/>
        <v>0.97722095671981757</v>
      </c>
      <c r="AU20" s="9">
        <f t="shared" si="16"/>
        <v>1</v>
      </c>
      <c r="AV20" s="9">
        <f t="shared" si="17"/>
        <v>1</v>
      </c>
      <c r="AW20" s="9">
        <f t="shared" si="18"/>
        <v>1</v>
      </c>
    </row>
    <row r="21" spans="1:49" s="170" customFormat="1" ht="15" customHeight="1">
      <c r="A21" s="540">
        <v>16</v>
      </c>
      <c r="B21" s="538">
        <v>16</v>
      </c>
      <c r="C21" s="538"/>
      <c r="D21" s="538">
        <v>1036</v>
      </c>
      <c r="E21" s="538" t="s">
        <v>473</v>
      </c>
      <c r="F21" s="538" t="s">
        <v>460</v>
      </c>
      <c r="G21" s="538">
        <v>1984</v>
      </c>
      <c r="H21" s="538" t="s">
        <v>321</v>
      </c>
      <c r="I21" s="538"/>
      <c r="J21" s="538">
        <v>57</v>
      </c>
      <c r="K21" s="538">
        <v>19</v>
      </c>
      <c r="L21" s="538">
        <v>57</v>
      </c>
      <c r="M21" s="546">
        <v>0.47232638888888889</v>
      </c>
      <c r="N21" s="538">
        <v>0</v>
      </c>
      <c r="O21" s="539">
        <v>0.73055555555555562</v>
      </c>
      <c r="P21" s="539">
        <v>0.64861111111111114</v>
      </c>
      <c r="Q21" s="539">
        <v>0.42222222222222222</v>
      </c>
      <c r="R21" s="539">
        <v>0.55208333333333337</v>
      </c>
      <c r="S21" s="539">
        <v>0.34166666666666662</v>
      </c>
      <c r="T21" s="539">
        <v>0.49374999999999997</v>
      </c>
      <c r="U21" s="539">
        <v>0.4513888888888889</v>
      </c>
      <c r="V21" s="539">
        <v>0.62152777777777779</v>
      </c>
      <c r="W21" s="539">
        <v>0.2902777777777778</v>
      </c>
      <c r="X21" s="538"/>
      <c r="Y21" s="539">
        <v>0.31388888888888888</v>
      </c>
      <c r="Z21" s="539">
        <v>0.69097222222222221</v>
      </c>
      <c r="AA21" s="539">
        <v>0.4680555555555555</v>
      </c>
      <c r="AB21" s="539">
        <v>0.60277777777777775</v>
      </c>
      <c r="AC21" s="539">
        <v>0.3972222222222222</v>
      </c>
      <c r="AD21" s="539">
        <v>0.57361111111111118</v>
      </c>
      <c r="AE21" s="539">
        <v>0.71805555555555556</v>
      </c>
      <c r="AF21" s="539">
        <v>0.67083333333333339</v>
      </c>
      <c r="AG21" s="539">
        <v>0.36805555555555558</v>
      </c>
      <c r="AH21" s="539">
        <v>0.52986111111111112</v>
      </c>
      <c r="AI21" s="539">
        <v>0.74305555555555547</v>
      </c>
      <c r="AJ21" s="181"/>
      <c r="AL21" s="18">
        <f>VLOOKUP(AM21,id!$A:$C,3,0)</f>
        <v>151</v>
      </c>
      <c r="AM21" s="18" t="str">
        <f t="shared" si="9"/>
        <v>ChomickiAdrian1984</v>
      </c>
      <c r="AN21" s="9" t="str">
        <f t="shared" si="10"/>
        <v>Chomicki</v>
      </c>
      <c r="AO21" s="9" t="str">
        <f t="shared" si="11"/>
        <v>Adrian</v>
      </c>
      <c r="AP21" s="9">
        <f t="shared" si="12"/>
        <v>0</v>
      </c>
      <c r="AQ21" s="9">
        <f t="shared" si="13"/>
        <v>1984</v>
      </c>
      <c r="AR21" s="9">
        <f t="shared" si="14"/>
        <v>83.487922361427465</v>
      </c>
      <c r="AS21" s="9"/>
      <c r="AT21" s="9">
        <f t="shared" si="15"/>
        <v>1.032713372050283</v>
      </c>
      <c r="AU21" s="9">
        <f t="shared" si="16"/>
        <v>0.95</v>
      </c>
      <c r="AV21" s="9">
        <f t="shared" si="17"/>
        <v>0.95</v>
      </c>
      <c r="AW21" s="9">
        <f t="shared" si="18"/>
        <v>0.98979378168698851</v>
      </c>
    </row>
    <row r="22" spans="1:49" s="170" customFormat="1" ht="15" customHeight="1">
      <c r="A22" s="545">
        <v>17</v>
      </c>
      <c r="B22" s="543">
        <v>17</v>
      </c>
      <c r="C22" s="543"/>
      <c r="D22" s="543">
        <v>1005</v>
      </c>
      <c r="E22" s="543" t="s">
        <v>222</v>
      </c>
      <c r="F22" s="543" t="s">
        <v>172</v>
      </c>
      <c r="G22" s="543">
        <v>1983</v>
      </c>
      <c r="H22" s="543" t="s">
        <v>321</v>
      </c>
      <c r="I22" s="543"/>
      <c r="J22" s="543">
        <v>56</v>
      </c>
      <c r="K22" s="543">
        <v>17</v>
      </c>
      <c r="L22" s="543">
        <v>56</v>
      </c>
      <c r="M22" s="544">
        <v>0.48104166666666665</v>
      </c>
      <c r="N22" s="543">
        <v>0</v>
      </c>
      <c r="O22" s="542">
        <v>0.73819444444444438</v>
      </c>
      <c r="P22" s="542">
        <v>0.5854166666666667</v>
      </c>
      <c r="Q22" s="543"/>
      <c r="R22" s="543"/>
      <c r="S22" s="542">
        <v>0.36458333333333331</v>
      </c>
      <c r="T22" s="543"/>
      <c r="U22" s="542">
        <v>0.69513888888888886</v>
      </c>
      <c r="V22" s="542">
        <v>0.52013888888888882</v>
      </c>
      <c r="W22" s="542">
        <v>0.28819444444444448</v>
      </c>
      <c r="X22" s="542">
        <v>0.43541666666666662</v>
      </c>
      <c r="Y22" s="542">
        <v>0.33749999999999997</v>
      </c>
      <c r="Z22" s="542">
        <v>0.63958333333333328</v>
      </c>
      <c r="AA22" s="542">
        <v>0.67083333333333339</v>
      </c>
      <c r="AB22" s="542">
        <v>0.50347222222222221</v>
      </c>
      <c r="AC22" s="542">
        <v>0.31666666666666665</v>
      </c>
      <c r="AD22" s="542">
        <v>0.54166666666666663</v>
      </c>
      <c r="AE22" s="542">
        <v>0.72569444444444453</v>
      </c>
      <c r="AF22" s="542">
        <v>0.60972222222222217</v>
      </c>
      <c r="AG22" s="542">
        <v>0.3923611111111111</v>
      </c>
      <c r="AH22" s="542">
        <v>0.47152777777777777</v>
      </c>
      <c r="AI22" s="542">
        <v>0.75138888888888899</v>
      </c>
      <c r="AJ22" s="541"/>
      <c r="AL22" s="18">
        <f>VLOOKUP(AM22,id!$A:$C,3,0)</f>
        <v>70</v>
      </c>
      <c r="AM22" s="18" t="str">
        <f t="shared" si="9"/>
        <v>SzumańskiJakub1983</v>
      </c>
      <c r="AN22" s="9" t="str">
        <f t="shared" si="10"/>
        <v>Szumański</v>
      </c>
      <c r="AO22" s="9" t="str">
        <f t="shared" si="11"/>
        <v>Jakub</v>
      </c>
      <c r="AP22" s="9">
        <f t="shared" si="12"/>
        <v>0</v>
      </c>
      <c r="AQ22" s="9">
        <f t="shared" si="13"/>
        <v>1983</v>
      </c>
      <c r="AR22" s="9">
        <f t="shared" si="14"/>
        <v>82.023221969121721</v>
      </c>
      <c r="AS22" s="9"/>
      <c r="AT22" s="9">
        <f t="shared" si="15"/>
        <v>0.98188248881189555</v>
      </c>
      <c r="AU22" s="9">
        <f t="shared" si="16"/>
        <v>0.89473684210526316</v>
      </c>
      <c r="AV22" s="9">
        <f t="shared" si="17"/>
        <v>0.98245614035087714</v>
      </c>
      <c r="AW22" s="9">
        <f t="shared" si="18"/>
        <v>0.97800047132303236</v>
      </c>
    </row>
    <row r="23" spans="1:49" s="170" customFormat="1" ht="15" customHeight="1">
      <c r="A23" s="540">
        <v>18</v>
      </c>
      <c r="B23" s="538">
        <v>18</v>
      </c>
      <c r="C23" s="538"/>
      <c r="D23" s="538">
        <v>1055</v>
      </c>
      <c r="E23" s="538" t="s">
        <v>596</v>
      </c>
      <c r="F23" s="538" t="s">
        <v>105</v>
      </c>
      <c r="G23" s="538">
        <v>1982</v>
      </c>
      <c r="H23" s="538" t="s">
        <v>595</v>
      </c>
      <c r="I23" s="538" t="s">
        <v>594</v>
      </c>
      <c r="J23" s="538">
        <v>55</v>
      </c>
      <c r="K23" s="538">
        <v>18</v>
      </c>
      <c r="L23" s="538">
        <v>55</v>
      </c>
      <c r="M23" s="546">
        <v>0.49118055555555556</v>
      </c>
      <c r="N23" s="538">
        <v>0</v>
      </c>
      <c r="O23" s="539">
        <v>0.28611111111111115</v>
      </c>
      <c r="P23" s="539">
        <v>0.40416666666666662</v>
      </c>
      <c r="Q23" s="539">
        <v>0.33263888888888887</v>
      </c>
      <c r="R23" s="539">
        <v>0.52013888888888882</v>
      </c>
      <c r="S23" s="538"/>
      <c r="T23" s="539">
        <v>0.58333333333333337</v>
      </c>
      <c r="U23" s="539">
        <v>0.31666666666666665</v>
      </c>
      <c r="V23" s="539">
        <v>0.42777777777777781</v>
      </c>
      <c r="W23" s="539">
        <v>0.7416666666666667</v>
      </c>
      <c r="X23" s="539">
        <v>0.61458333333333337</v>
      </c>
      <c r="Y23" s="538"/>
      <c r="Z23" s="539">
        <v>0.36874999999999997</v>
      </c>
      <c r="AA23" s="539">
        <v>0.34513888888888888</v>
      </c>
      <c r="AB23" s="539">
        <v>0.45763888888888887</v>
      </c>
      <c r="AC23" s="539">
        <v>0.70347222222222217</v>
      </c>
      <c r="AD23" s="539">
        <v>0.49722222222222223</v>
      </c>
      <c r="AE23" s="539">
        <v>0.29583333333333334</v>
      </c>
      <c r="AF23" s="539">
        <v>0.38750000000000001</v>
      </c>
      <c r="AG23" s="539">
        <v>0.66041666666666665</v>
      </c>
      <c r="AH23" s="539">
        <v>0.5493055555555556</v>
      </c>
      <c r="AI23" s="539">
        <v>0.76180555555555562</v>
      </c>
      <c r="AJ23" s="181"/>
      <c r="AL23" s="18">
        <f>VLOOKUP(AM23,id!$A:$C,3,0)</f>
        <v>174</v>
      </c>
      <c r="AM23" s="18" t="str">
        <f t="shared" si="9"/>
        <v>KulkaJan1982</v>
      </c>
      <c r="AN23" s="9" t="str">
        <f t="shared" si="10"/>
        <v>Kulka</v>
      </c>
      <c r="AO23" s="9" t="str">
        <f t="shared" si="11"/>
        <v>Jan</v>
      </c>
      <c r="AP23" s="9" t="str">
        <f t="shared" si="12"/>
        <v>Kozacy z Wybrzeża</v>
      </c>
      <c r="AQ23" s="9">
        <f t="shared" si="13"/>
        <v>1982</v>
      </c>
      <c r="AR23" s="9">
        <f t="shared" si="14"/>
        <v>80.558521576815977</v>
      </c>
      <c r="AS23" s="9"/>
      <c r="AT23" s="9">
        <f t="shared" si="15"/>
        <v>0.97935812243743803</v>
      </c>
      <c r="AU23" s="9">
        <f t="shared" si="16"/>
        <v>1.0588235294117647</v>
      </c>
      <c r="AV23" s="9">
        <f t="shared" si="17"/>
        <v>0.9821428571428571</v>
      </c>
      <c r="AW23" s="9">
        <f t="shared" si="18"/>
        <v>1.0114972741551362</v>
      </c>
    </row>
    <row r="24" spans="1:49" s="170" customFormat="1" ht="15" customHeight="1">
      <c r="A24" s="545">
        <v>18</v>
      </c>
      <c r="B24" s="543">
        <v>18</v>
      </c>
      <c r="C24" s="543"/>
      <c r="D24" s="543">
        <v>1082</v>
      </c>
      <c r="E24" s="543" t="s">
        <v>597</v>
      </c>
      <c r="F24" s="543" t="s">
        <v>55</v>
      </c>
      <c r="G24" s="543">
        <v>1974</v>
      </c>
      <c r="H24" s="543" t="s">
        <v>510</v>
      </c>
      <c r="I24" s="543" t="s">
        <v>551</v>
      </c>
      <c r="J24" s="543">
        <v>55</v>
      </c>
      <c r="K24" s="543">
        <v>18</v>
      </c>
      <c r="L24" s="543">
        <v>55</v>
      </c>
      <c r="M24" s="544">
        <v>0.49118055555555556</v>
      </c>
      <c r="N24" s="543">
        <v>0</v>
      </c>
      <c r="O24" s="542">
        <v>0.28611111111111115</v>
      </c>
      <c r="P24" s="542">
        <v>0.40416666666666662</v>
      </c>
      <c r="Q24" s="542">
        <v>0.33263888888888887</v>
      </c>
      <c r="R24" s="542">
        <v>0.52083333333333337</v>
      </c>
      <c r="S24" s="543"/>
      <c r="T24" s="542">
        <v>0.58333333333333337</v>
      </c>
      <c r="U24" s="542">
        <v>0.31666666666666665</v>
      </c>
      <c r="V24" s="542">
        <v>0.42777777777777781</v>
      </c>
      <c r="W24" s="542">
        <v>0.7416666666666667</v>
      </c>
      <c r="X24" s="542">
        <v>0.61458333333333337</v>
      </c>
      <c r="Y24" s="543"/>
      <c r="Z24" s="542">
        <v>0.36874999999999997</v>
      </c>
      <c r="AA24" s="542">
        <v>0.34513888888888888</v>
      </c>
      <c r="AB24" s="542">
        <v>0.45763888888888887</v>
      </c>
      <c r="AC24" s="542">
        <v>0.70347222222222217</v>
      </c>
      <c r="AD24" s="542">
        <v>0.49722222222222223</v>
      </c>
      <c r="AE24" s="542">
        <v>0.29583333333333334</v>
      </c>
      <c r="AF24" s="542">
        <v>0.38750000000000001</v>
      </c>
      <c r="AG24" s="542">
        <v>0.66041666666666665</v>
      </c>
      <c r="AH24" s="542">
        <v>0.5493055555555556</v>
      </c>
      <c r="AI24" s="542">
        <v>0.76180555555555562</v>
      </c>
      <c r="AJ24" s="541"/>
      <c r="AL24" s="18">
        <f>VLOOKUP(AM24,id!$A:$C,3,0)</f>
        <v>173</v>
      </c>
      <c r="AM24" s="18" t="str">
        <f t="shared" si="9"/>
        <v>GrześTomasz1974</v>
      </c>
      <c r="AN24" s="9" t="str">
        <f t="shared" si="10"/>
        <v>Grześ</v>
      </c>
      <c r="AO24" s="9" t="str">
        <f t="shared" si="11"/>
        <v>Tomasz</v>
      </c>
      <c r="AP24" s="9" t="str">
        <f t="shared" si="12"/>
        <v>Globtrowerzyści</v>
      </c>
      <c r="AQ24" s="9">
        <f t="shared" si="13"/>
        <v>1974</v>
      </c>
      <c r="AR24" s="9">
        <f t="shared" si="14"/>
        <v>80.558521576815977</v>
      </c>
      <c r="AS24" s="9"/>
      <c r="AT24" s="9">
        <f t="shared" si="15"/>
        <v>1</v>
      </c>
      <c r="AU24" s="9">
        <f t="shared" si="16"/>
        <v>1</v>
      </c>
      <c r="AV24" s="9">
        <f t="shared" si="17"/>
        <v>1</v>
      </c>
      <c r="AW24" s="9">
        <f t="shared" si="18"/>
        <v>1</v>
      </c>
    </row>
    <row r="25" spans="1:49" s="170" customFormat="1" ht="15" customHeight="1">
      <c r="A25" s="540">
        <v>20</v>
      </c>
      <c r="B25" s="538">
        <v>20</v>
      </c>
      <c r="C25" s="538"/>
      <c r="D25" s="538">
        <v>1028</v>
      </c>
      <c r="E25" s="538" t="s">
        <v>1834</v>
      </c>
      <c r="F25" s="538" t="s">
        <v>850</v>
      </c>
      <c r="G25" s="538">
        <v>1974</v>
      </c>
      <c r="H25" s="538" t="s">
        <v>1833</v>
      </c>
      <c r="I25" s="538" t="s">
        <v>1832</v>
      </c>
      <c r="J25" s="538">
        <v>54</v>
      </c>
      <c r="K25" s="538">
        <v>17</v>
      </c>
      <c r="L25" s="538">
        <v>54</v>
      </c>
      <c r="M25" s="546">
        <v>0.48898148148148146</v>
      </c>
      <c r="N25" s="538">
        <v>0</v>
      </c>
      <c r="O25" s="539">
        <v>0.74305555555555547</v>
      </c>
      <c r="P25" s="538"/>
      <c r="Q25" s="539">
        <v>0.4770833333333333</v>
      </c>
      <c r="R25" s="538"/>
      <c r="S25" s="539">
        <v>0.38472222222222219</v>
      </c>
      <c r="T25" s="539">
        <v>0.55625000000000002</v>
      </c>
      <c r="U25" s="539">
        <v>0.50208333333333333</v>
      </c>
      <c r="V25" s="539">
        <v>0.63958333333333328</v>
      </c>
      <c r="W25" s="539">
        <v>0.29236111111111113</v>
      </c>
      <c r="X25" s="539">
        <v>0.44722222222222219</v>
      </c>
      <c r="Y25" s="539">
        <v>0.32291666666666669</v>
      </c>
      <c r="Z25" s="539">
        <v>0.66597222222222219</v>
      </c>
      <c r="AA25" s="539">
        <v>0.52013888888888882</v>
      </c>
      <c r="AB25" s="539">
        <v>0.61249999999999993</v>
      </c>
      <c r="AC25" s="539">
        <v>0.35625000000000001</v>
      </c>
      <c r="AD25" s="538"/>
      <c r="AE25" s="539">
        <v>0.73055555555555562</v>
      </c>
      <c r="AF25" s="539">
        <v>0.68680555555555556</v>
      </c>
      <c r="AG25" s="539">
        <v>0.41250000000000003</v>
      </c>
      <c r="AH25" s="539">
        <v>0.58472222222222225</v>
      </c>
      <c r="AI25" s="539">
        <v>0.7597222222222223</v>
      </c>
      <c r="AJ25" s="181"/>
      <c r="AL25" s="18">
        <f>VLOOKUP(AM25,id!$A:$C,3,0)</f>
        <v>587</v>
      </c>
      <c r="AM25" s="18" t="str">
        <f t="shared" si="9"/>
        <v>TusińskiRadek1974</v>
      </c>
      <c r="AN25" s="9" t="str">
        <f t="shared" si="10"/>
        <v>Tusiński</v>
      </c>
      <c r="AO25" s="9" t="str">
        <f t="shared" si="11"/>
        <v>Radek</v>
      </c>
      <c r="AP25" s="9" t="str">
        <f t="shared" si="12"/>
        <v>CST VELMAR MERIDA TEAM</v>
      </c>
      <c r="AQ25" s="9">
        <f t="shared" si="13"/>
        <v>1974</v>
      </c>
      <c r="AR25" s="9">
        <f t="shared" si="14"/>
        <v>79.093821184510233</v>
      </c>
      <c r="AS25" s="9"/>
      <c r="AT25" s="9">
        <f t="shared" si="15"/>
        <v>1.0044972543078963</v>
      </c>
      <c r="AU25" s="9">
        <f t="shared" si="16"/>
        <v>0.94444444444444442</v>
      </c>
      <c r="AV25" s="9">
        <f t="shared" si="17"/>
        <v>0.98181818181818181</v>
      </c>
      <c r="AW25" s="9">
        <f t="shared" si="18"/>
        <v>0.98863341063895649</v>
      </c>
    </row>
    <row r="26" spans="1:49" s="170" customFormat="1" ht="15" customHeight="1">
      <c r="A26" s="545">
        <v>21</v>
      </c>
      <c r="B26" s="543">
        <v>21</v>
      </c>
      <c r="C26" s="543"/>
      <c r="D26" s="543">
        <v>1065</v>
      </c>
      <c r="E26" s="543" t="s">
        <v>1831</v>
      </c>
      <c r="F26" s="543" t="s">
        <v>21</v>
      </c>
      <c r="G26" s="543">
        <v>1975</v>
      </c>
      <c r="H26" s="543" t="s">
        <v>795</v>
      </c>
      <c r="I26" s="543" t="s">
        <v>534</v>
      </c>
      <c r="J26" s="543">
        <v>53</v>
      </c>
      <c r="K26" s="543">
        <v>18</v>
      </c>
      <c r="L26" s="543">
        <v>53</v>
      </c>
      <c r="M26" s="544">
        <v>0.4904398148148148</v>
      </c>
      <c r="N26" s="543">
        <v>0</v>
      </c>
      <c r="O26" s="542">
        <v>0.2902777777777778</v>
      </c>
      <c r="P26" s="542">
        <v>0.37083333333333335</v>
      </c>
      <c r="Q26" s="542">
        <v>0.71875</v>
      </c>
      <c r="R26" s="542">
        <v>0.46875</v>
      </c>
      <c r="S26" s="542">
        <v>0.63750000000000007</v>
      </c>
      <c r="T26" s="542">
        <v>0.52777777777777779</v>
      </c>
      <c r="U26" s="542">
        <v>0.74375000000000002</v>
      </c>
      <c r="V26" s="542">
        <v>0.3923611111111111</v>
      </c>
      <c r="W26" s="543"/>
      <c r="X26" s="542">
        <v>0.5625</v>
      </c>
      <c r="Y26" s="542">
        <v>0.66527777777777775</v>
      </c>
      <c r="Z26" s="542">
        <v>0.32916666666666666</v>
      </c>
      <c r="AA26" s="543"/>
      <c r="AB26" s="542">
        <v>0.41597222222222219</v>
      </c>
      <c r="AC26" s="542">
        <v>0.69027777777777777</v>
      </c>
      <c r="AD26" s="542">
        <v>0.44791666666666669</v>
      </c>
      <c r="AE26" s="542">
        <v>0.30486111111111108</v>
      </c>
      <c r="AF26" s="542">
        <v>0.34930555555555554</v>
      </c>
      <c r="AG26" s="542">
        <v>0.6</v>
      </c>
      <c r="AH26" s="542">
        <v>0.50138888888888888</v>
      </c>
      <c r="AI26" s="542">
        <v>0.76111111111111107</v>
      </c>
      <c r="AJ26" s="541"/>
      <c r="AL26" s="18">
        <f>VLOOKUP(AM26,id!$A:$C,3,0)</f>
        <v>588</v>
      </c>
      <c r="AM26" s="18" t="str">
        <f t="shared" si="9"/>
        <v>SmolaMarcin1975</v>
      </c>
      <c r="AN26" s="9" t="str">
        <f t="shared" si="10"/>
        <v>Smola</v>
      </c>
      <c r="AO26" s="9" t="str">
        <f t="shared" si="11"/>
        <v>Marcin</v>
      </c>
      <c r="AP26" s="9" t="str">
        <f t="shared" si="12"/>
        <v>MTB4FUN</v>
      </c>
      <c r="AQ26" s="9">
        <f t="shared" si="13"/>
        <v>1975</v>
      </c>
      <c r="AR26" s="9">
        <f t="shared" si="14"/>
        <v>77.629120792204489</v>
      </c>
      <c r="AS26" s="9"/>
      <c r="AT26" s="9">
        <f t="shared" si="15"/>
        <v>0.99702647850096759</v>
      </c>
      <c r="AU26" s="9">
        <f t="shared" si="16"/>
        <v>1.0588235294117647</v>
      </c>
      <c r="AV26" s="9">
        <f t="shared" si="17"/>
        <v>0.98148148148148151</v>
      </c>
      <c r="AW26" s="9">
        <f t="shared" si="18"/>
        <v>1.0114972741551362</v>
      </c>
    </row>
    <row r="27" spans="1:49" s="170" customFormat="1" ht="15" customHeight="1">
      <c r="A27" s="540">
        <v>22</v>
      </c>
      <c r="B27" s="538">
        <v>22</v>
      </c>
      <c r="C27" s="538"/>
      <c r="D27" s="538">
        <v>1074</v>
      </c>
      <c r="E27" s="538" t="s">
        <v>1830</v>
      </c>
      <c r="F27" s="538" t="s">
        <v>26</v>
      </c>
      <c r="G27" s="538">
        <v>1977</v>
      </c>
      <c r="H27" s="538" t="s">
        <v>1829</v>
      </c>
      <c r="I27" s="538" t="s">
        <v>1828</v>
      </c>
      <c r="J27" s="538">
        <v>53</v>
      </c>
      <c r="K27" s="538">
        <v>18</v>
      </c>
      <c r="L27" s="538">
        <v>53</v>
      </c>
      <c r="M27" s="546">
        <v>0.49062500000000003</v>
      </c>
      <c r="N27" s="538">
        <v>0</v>
      </c>
      <c r="O27" s="539">
        <v>0.28958333333333336</v>
      </c>
      <c r="P27" s="539">
        <v>0.37083333333333335</v>
      </c>
      <c r="Q27" s="539">
        <v>0.71805555555555556</v>
      </c>
      <c r="R27" s="539">
        <v>0.4680555555555555</v>
      </c>
      <c r="S27" s="539">
        <v>0.63750000000000007</v>
      </c>
      <c r="T27" s="539">
        <v>0.52777777777777779</v>
      </c>
      <c r="U27" s="539">
        <v>0.74305555555555547</v>
      </c>
      <c r="V27" s="539">
        <v>0.3923611111111111</v>
      </c>
      <c r="W27" s="538"/>
      <c r="X27" s="539">
        <v>0.5625</v>
      </c>
      <c r="Y27" s="539">
        <v>0.66527777777777775</v>
      </c>
      <c r="Z27" s="539">
        <v>0.32916666666666666</v>
      </c>
      <c r="AA27" s="538"/>
      <c r="AB27" s="539">
        <v>0.41666666666666669</v>
      </c>
      <c r="AC27" s="539">
        <v>0.69027777777777777</v>
      </c>
      <c r="AD27" s="539">
        <v>0.44791666666666669</v>
      </c>
      <c r="AE27" s="539">
        <v>0.30486111111111108</v>
      </c>
      <c r="AF27" s="539">
        <v>0.34930555555555554</v>
      </c>
      <c r="AG27" s="539">
        <v>0.59930555555555554</v>
      </c>
      <c r="AH27" s="539">
        <v>0.50138888888888888</v>
      </c>
      <c r="AI27" s="539">
        <v>0.76111111111111107</v>
      </c>
      <c r="AJ27" s="181"/>
      <c r="AL27" s="18">
        <f>VLOOKUP(AM27,id!$A:$C,3,0)</f>
        <v>589</v>
      </c>
      <c r="AM27" s="18" t="str">
        <f t="shared" si="9"/>
        <v>ŻbikKrzysztof1977</v>
      </c>
      <c r="AN27" s="9" t="str">
        <f t="shared" si="10"/>
        <v>Żbik</v>
      </c>
      <c r="AO27" s="9" t="str">
        <f t="shared" si="11"/>
        <v>Krzysztof</v>
      </c>
      <c r="AP27" s="9" t="str">
        <f t="shared" si="12"/>
        <v>MBT4FUN</v>
      </c>
      <c r="AQ27" s="9">
        <f t="shared" si="13"/>
        <v>1977</v>
      </c>
      <c r="AR27" s="9">
        <f t="shared" si="14"/>
        <v>77.599819873764389</v>
      </c>
      <c r="AS27" s="9"/>
      <c r="AT27" s="9">
        <f t="shared" si="15"/>
        <v>0.99962255248879439</v>
      </c>
      <c r="AU27" s="9">
        <f t="shared" si="16"/>
        <v>1</v>
      </c>
      <c r="AV27" s="9">
        <f t="shared" si="17"/>
        <v>1</v>
      </c>
      <c r="AW27" s="9">
        <f t="shared" si="18"/>
        <v>1</v>
      </c>
    </row>
    <row r="28" spans="1:49" s="170" customFormat="1" ht="15" customHeight="1">
      <c r="A28" s="545">
        <v>23</v>
      </c>
      <c r="B28" s="543">
        <v>23</v>
      </c>
      <c r="C28" s="543"/>
      <c r="D28" s="543">
        <v>1029</v>
      </c>
      <c r="E28" s="543" t="s">
        <v>1827</v>
      </c>
      <c r="F28" s="543" t="s">
        <v>1826</v>
      </c>
      <c r="G28" s="543">
        <v>1977</v>
      </c>
      <c r="H28" s="543" t="s">
        <v>795</v>
      </c>
      <c r="I28" s="543" t="s">
        <v>1825</v>
      </c>
      <c r="J28" s="543">
        <v>53</v>
      </c>
      <c r="K28" s="543">
        <v>18</v>
      </c>
      <c r="L28" s="543">
        <v>53</v>
      </c>
      <c r="M28" s="544">
        <v>0.49068287037037034</v>
      </c>
      <c r="N28" s="543">
        <v>0</v>
      </c>
      <c r="O28" s="542">
        <v>0.28958333333333336</v>
      </c>
      <c r="P28" s="542">
        <v>0.37083333333333335</v>
      </c>
      <c r="Q28" s="542">
        <v>0.71805555555555556</v>
      </c>
      <c r="R28" s="542">
        <v>0.4680555555555555</v>
      </c>
      <c r="S28" s="542">
        <v>0.63750000000000007</v>
      </c>
      <c r="T28" s="542">
        <v>0.52777777777777779</v>
      </c>
      <c r="U28" s="542">
        <v>0.74305555555555547</v>
      </c>
      <c r="V28" s="542">
        <v>0.3923611111111111</v>
      </c>
      <c r="W28" s="543"/>
      <c r="X28" s="542">
        <v>0.5625</v>
      </c>
      <c r="Y28" s="542">
        <v>0.66527777777777775</v>
      </c>
      <c r="Z28" s="542">
        <v>0.32916666666666666</v>
      </c>
      <c r="AA28" s="543"/>
      <c r="AB28" s="542">
        <v>0.41597222222222219</v>
      </c>
      <c r="AC28" s="542">
        <v>0.68958333333333333</v>
      </c>
      <c r="AD28" s="542">
        <v>0.44791666666666669</v>
      </c>
      <c r="AE28" s="542">
        <v>0.30486111111111108</v>
      </c>
      <c r="AF28" s="542">
        <v>0.34930555555555554</v>
      </c>
      <c r="AG28" s="542">
        <v>0.59930555555555554</v>
      </c>
      <c r="AH28" s="542">
        <v>0.50138888888888888</v>
      </c>
      <c r="AI28" s="542">
        <v>0.76111111111111107</v>
      </c>
      <c r="AJ28" s="541"/>
      <c r="AL28" s="18">
        <f>VLOOKUP(AM28,id!$A:$C,3,0)</f>
        <v>569</v>
      </c>
      <c r="AM28" s="18" t="str">
        <f t="shared" si="9"/>
        <v>KaiserErnest1977</v>
      </c>
      <c r="AN28" s="9" t="str">
        <f t="shared" si="10"/>
        <v>Kaiser</v>
      </c>
      <c r="AO28" s="9" t="str">
        <f t="shared" si="11"/>
        <v>Ernest</v>
      </c>
      <c r="AP28" s="9" t="str">
        <f t="shared" si="12"/>
        <v>krewni i znajomi królika</v>
      </c>
      <c r="AQ28" s="9">
        <f t="shared" si="13"/>
        <v>1977</v>
      </c>
      <c r="AR28" s="9">
        <f t="shared" si="14"/>
        <v>77.590667872364023</v>
      </c>
      <c r="AS28" s="9"/>
      <c r="AT28" s="9">
        <f t="shared" si="15"/>
        <v>0.99988206156386383</v>
      </c>
      <c r="AU28" s="9">
        <f t="shared" si="16"/>
        <v>1</v>
      </c>
      <c r="AV28" s="9">
        <f t="shared" si="17"/>
        <v>1</v>
      </c>
      <c r="AW28" s="9">
        <f t="shared" si="18"/>
        <v>1</v>
      </c>
    </row>
    <row r="29" spans="1:49" s="170" customFormat="1" ht="15" customHeight="1">
      <c r="A29" s="540">
        <v>24</v>
      </c>
      <c r="B29" s="538">
        <v>24</v>
      </c>
      <c r="C29" s="538"/>
      <c r="D29" s="538">
        <v>1044</v>
      </c>
      <c r="E29" s="538" t="s">
        <v>184</v>
      </c>
      <c r="F29" s="538" t="s">
        <v>19</v>
      </c>
      <c r="G29" s="538">
        <v>1977</v>
      </c>
      <c r="H29" s="538" t="s">
        <v>381</v>
      </c>
      <c r="I29" s="538" t="s">
        <v>202</v>
      </c>
      <c r="J29" s="538">
        <v>53</v>
      </c>
      <c r="K29" s="538">
        <v>17</v>
      </c>
      <c r="L29" s="538">
        <v>53</v>
      </c>
      <c r="M29" s="546">
        <v>0.4768634259259259</v>
      </c>
      <c r="N29" s="538">
        <v>0</v>
      </c>
      <c r="O29" s="539">
        <v>0.73333333333333339</v>
      </c>
      <c r="P29" s="539">
        <v>0.6333333333333333</v>
      </c>
      <c r="Q29" s="539">
        <v>0.3576388888888889</v>
      </c>
      <c r="R29" s="538"/>
      <c r="S29" s="539">
        <v>0.4368055555555555</v>
      </c>
      <c r="T29" s="538"/>
      <c r="U29" s="539">
        <v>0.31458333333333333</v>
      </c>
      <c r="V29" s="539">
        <v>0.60902777777777783</v>
      </c>
      <c r="W29" s="539">
        <v>0.28819444444444448</v>
      </c>
      <c r="X29" s="539">
        <v>0.51874999999999993</v>
      </c>
      <c r="Y29" s="539">
        <v>0.41319444444444442</v>
      </c>
      <c r="Z29" s="539">
        <v>0.68680555555555556</v>
      </c>
      <c r="AA29" s="539">
        <v>0.33888888888888885</v>
      </c>
      <c r="AB29" s="539">
        <v>0.58888888888888891</v>
      </c>
      <c r="AC29" s="539">
        <v>0.3840277777777778</v>
      </c>
      <c r="AD29" s="538"/>
      <c r="AE29" s="539">
        <v>0.72083333333333333</v>
      </c>
      <c r="AF29" s="539">
        <v>0.65625</v>
      </c>
      <c r="AG29" s="539">
        <v>0.4777777777777778</v>
      </c>
      <c r="AH29" s="539">
        <v>0.55486111111111114</v>
      </c>
      <c r="AI29" s="539">
        <v>0.74722222222222223</v>
      </c>
      <c r="AJ29" s="181"/>
      <c r="AL29" s="18">
        <f>VLOOKUP(AM29,id!$A:$C,3,0)</f>
        <v>66</v>
      </c>
      <c r="AM29" s="18" t="str">
        <f t="shared" si="9"/>
        <v>OrzołPiotr1977</v>
      </c>
      <c r="AN29" s="9" t="str">
        <f t="shared" si="10"/>
        <v>Orzoł</v>
      </c>
      <c r="AO29" s="9" t="str">
        <f t="shared" si="11"/>
        <v>Piotr</v>
      </c>
      <c r="AP29" s="9" t="str">
        <f t="shared" si="12"/>
        <v>OlsztynKocham</v>
      </c>
      <c r="AQ29" s="9">
        <f t="shared" si="13"/>
        <v>1977</v>
      </c>
      <c r="AR29" s="9">
        <f t="shared" si="14"/>
        <v>76.708726612409748</v>
      </c>
      <c r="AS29" s="9"/>
      <c r="AT29" s="9">
        <f t="shared" si="15"/>
        <v>1.0289798791291473</v>
      </c>
      <c r="AU29" s="9">
        <f t="shared" si="16"/>
        <v>0.94444444444444442</v>
      </c>
      <c r="AV29" s="9">
        <f t="shared" si="17"/>
        <v>1</v>
      </c>
      <c r="AW29" s="9">
        <f t="shared" si="18"/>
        <v>0.98863341063895649</v>
      </c>
    </row>
    <row r="30" spans="1:49" s="170" customFormat="1" ht="15" customHeight="1">
      <c r="A30" s="545">
        <v>25</v>
      </c>
      <c r="B30" s="543">
        <v>25</v>
      </c>
      <c r="C30" s="543"/>
      <c r="D30" s="543">
        <v>1094</v>
      </c>
      <c r="E30" s="543" t="s">
        <v>62</v>
      </c>
      <c r="F30" s="543" t="s">
        <v>26</v>
      </c>
      <c r="G30" s="543">
        <v>1969</v>
      </c>
      <c r="H30" s="543" t="s">
        <v>298</v>
      </c>
      <c r="I30" s="543"/>
      <c r="J30" s="543">
        <v>52</v>
      </c>
      <c r="K30" s="543">
        <v>17</v>
      </c>
      <c r="L30" s="543">
        <v>52</v>
      </c>
      <c r="M30" s="544">
        <v>0.47312500000000002</v>
      </c>
      <c r="N30" s="543">
        <v>0</v>
      </c>
      <c r="O30" s="542">
        <v>0.72569444444444453</v>
      </c>
      <c r="P30" s="543"/>
      <c r="Q30" s="542">
        <v>0.62916666666666665</v>
      </c>
      <c r="R30" s="542">
        <v>0.51041666666666663</v>
      </c>
      <c r="S30" s="542">
        <v>0.37916666666666665</v>
      </c>
      <c r="T30" s="542">
        <v>0.60069444444444442</v>
      </c>
      <c r="U30" s="543"/>
      <c r="V30" s="542">
        <v>0.5625</v>
      </c>
      <c r="W30" s="542">
        <v>0.29236111111111113</v>
      </c>
      <c r="X30" s="542">
        <v>0.44097222222222227</v>
      </c>
      <c r="Y30" s="542">
        <v>0.32083333333333336</v>
      </c>
      <c r="Z30" s="542">
        <v>0.68194444444444446</v>
      </c>
      <c r="AA30" s="542">
        <v>0.64583333333333337</v>
      </c>
      <c r="AB30" s="542">
        <v>0.58124999999999993</v>
      </c>
      <c r="AC30" s="542">
        <v>0.34652777777777777</v>
      </c>
      <c r="AD30" s="542">
        <v>0.53333333333333333</v>
      </c>
      <c r="AE30" s="542">
        <v>0.71180555555555547</v>
      </c>
      <c r="AF30" s="543"/>
      <c r="AG30" s="542">
        <v>0.4069444444444445</v>
      </c>
      <c r="AH30" s="542">
        <v>0.47500000000000003</v>
      </c>
      <c r="AI30" s="542">
        <v>0.74375000000000002</v>
      </c>
      <c r="AJ30" s="541"/>
      <c r="AL30" s="18">
        <f>VLOOKUP(AM30,id!$A:$C,3,0)</f>
        <v>7</v>
      </c>
      <c r="AM30" s="18" t="str">
        <f t="shared" si="9"/>
        <v>SzawdzinKrzysztof1969</v>
      </c>
      <c r="AN30" s="9" t="str">
        <f t="shared" si="10"/>
        <v>Szawdzin</v>
      </c>
      <c r="AO30" s="9" t="str">
        <f t="shared" si="11"/>
        <v>Krzysztof</v>
      </c>
      <c r="AP30" s="9">
        <f t="shared" si="12"/>
        <v>0</v>
      </c>
      <c r="AQ30" s="9">
        <f t="shared" si="13"/>
        <v>1969</v>
      </c>
      <c r="AR30" s="9">
        <f t="shared" si="14"/>
        <v>75.261392148024655</v>
      </c>
      <c r="AS30" s="9"/>
      <c r="AT30" s="9">
        <f t="shared" si="15"/>
        <v>1.0079015607417192</v>
      </c>
      <c r="AU30" s="9">
        <f t="shared" si="16"/>
        <v>1</v>
      </c>
      <c r="AV30" s="9">
        <f t="shared" si="17"/>
        <v>0.98113207547169812</v>
      </c>
      <c r="AW30" s="9">
        <f t="shared" si="18"/>
        <v>1</v>
      </c>
    </row>
    <row r="31" spans="1:49" s="170" customFormat="1" ht="15" customHeight="1">
      <c r="A31" s="540">
        <v>26</v>
      </c>
      <c r="B31" s="538">
        <v>26</v>
      </c>
      <c r="C31" s="538"/>
      <c r="D31" s="538">
        <v>1048</v>
      </c>
      <c r="E31" s="538" t="s">
        <v>106</v>
      </c>
      <c r="F31" s="538" t="s">
        <v>23</v>
      </c>
      <c r="G31" s="538">
        <v>1977</v>
      </c>
      <c r="H31" s="538" t="s">
        <v>612</v>
      </c>
      <c r="I31" s="538" t="s">
        <v>237</v>
      </c>
      <c r="J31" s="538">
        <v>52</v>
      </c>
      <c r="K31" s="538">
        <v>16</v>
      </c>
      <c r="L31" s="538">
        <v>52</v>
      </c>
      <c r="M31" s="546">
        <v>0.48863425925925924</v>
      </c>
      <c r="N31" s="538">
        <v>0</v>
      </c>
      <c r="O31" s="538"/>
      <c r="P31" s="538"/>
      <c r="Q31" s="539">
        <v>0.35138888888888892</v>
      </c>
      <c r="R31" s="538"/>
      <c r="S31" s="539">
        <v>0.43194444444444446</v>
      </c>
      <c r="T31" s="539">
        <v>0.52083333333333337</v>
      </c>
      <c r="U31" s="539">
        <v>0.31875000000000003</v>
      </c>
      <c r="V31" s="539">
        <v>0.65138888888888891</v>
      </c>
      <c r="W31" s="539">
        <v>0.29305555555555557</v>
      </c>
      <c r="X31" s="539">
        <v>0.49513888888888885</v>
      </c>
      <c r="Y31" s="539">
        <v>0.39999999999999997</v>
      </c>
      <c r="Z31" s="539">
        <v>0.71458333333333324</v>
      </c>
      <c r="AA31" s="539">
        <v>0.3347222222222222</v>
      </c>
      <c r="AB31" s="539">
        <v>0.59791666666666665</v>
      </c>
      <c r="AC31" s="539">
        <v>0.37777777777777777</v>
      </c>
      <c r="AD31" s="539">
        <v>0.62777777777777777</v>
      </c>
      <c r="AE31" s="538"/>
      <c r="AF31" s="539">
        <v>0.69305555555555554</v>
      </c>
      <c r="AG31" s="539">
        <v>0.46249999999999997</v>
      </c>
      <c r="AH31" s="539">
        <v>0.56111111111111112</v>
      </c>
      <c r="AI31" s="539">
        <v>0.75902777777777775</v>
      </c>
      <c r="AJ31" s="181"/>
      <c r="AL31" s="18">
        <f>VLOOKUP(AM31,id!$A:$C,3,0)</f>
        <v>83</v>
      </c>
      <c r="AM31" s="18" t="str">
        <f t="shared" si="9"/>
        <v>GrabowskiGrzegorz1977</v>
      </c>
      <c r="AN31" s="9" t="str">
        <f t="shared" si="10"/>
        <v>Grabowski</v>
      </c>
      <c r="AO31" s="9" t="str">
        <f t="shared" si="11"/>
        <v>Grzegorz</v>
      </c>
      <c r="AP31" s="9" t="str">
        <f t="shared" si="12"/>
        <v>Wheelie Garage</v>
      </c>
      <c r="AQ31" s="9">
        <f t="shared" si="13"/>
        <v>1977</v>
      </c>
      <c r="AR31" s="9">
        <f t="shared" si="14"/>
        <v>74.354363400351929</v>
      </c>
      <c r="AS31" s="9"/>
      <c r="AT31" s="9">
        <f t="shared" si="15"/>
        <v>0.96825998389312617</v>
      </c>
      <c r="AU31" s="9">
        <f t="shared" si="16"/>
        <v>0.94117647058823528</v>
      </c>
      <c r="AV31" s="9">
        <f t="shared" si="17"/>
        <v>1</v>
      </c>
      <c r="AW31" s="9">
        <f t="shared" si="18"/>
        <v>0.98794828634196963</v>
      </c>
    </row>
    <row r="32" spans="1:49" s="170" customFormat="1" ht="15" customHeight="1">
      <c r="A32" s="545">
        <v>26</v>
      </c>
      <c r="B32" s="543">
        <v>26</v>
      </c>
      <c r="C32" s="543"/>
      <c r="D32" s="543">
        <v>1103</v>
      </c>
      <c r="E32" s="543" t="s">
        <v>484</v>
      </c>
      <c r="F32" s="543" t="s">
        <v>78</v>
      </c>
      <c r="G32" s="543">
        <v>1970</v>
      </c>
      <c r="H32" s="543" t="s">
        <v>486</v>
      </c>
      <c r="I32" s="543"/>
      <c r="J32" s="543">
        <v>52</v>
      </c>
      <c r="K32" s="543">
        <v>16</v>
      </c>
      <c r="L32" s="543">
        <v>52</v>
      </c>
      <c r="M32" s="544">
        <v>0.48863425925925924</v>
      </c>
      <c r="N32" s="543">
        <v>0</v>
      </c>
      <c r="O32" s="543"/>
      <c r="P32" s="543"/>
      <c r="Q32" s="542">
        <v>0.35138888888888892</v>
      </c>
      <c r="R32" s="543"/>
      <c r="S32" s="542">
        <v>0.43194444444444446</v>
      </c>
      <c r="T32" s="542">
        <v>0.52083333333333337</v>
      </c>
      <c r="U32" s="542">
        <v>0.31736111111111115</v>
      </c>
      <c r="V32" s="542">
        <v>0.65138888888888891</v>
      </c>
      <c r="W32" s="542">
        <v>0.29305555555555557</v>
      </c>
      <c r="X32" s="542">
        <v>0.49305555555555558</v>
      </c>
      <c r="Y32" s="542">
        <v>0.39930555555555558</v>
      </c>
      <c r="Z32" s="542">
        <v>0.71458333333333324</v>
      </c>
      <c r="AA32" s="542">
        <v>0.3347222222222222</v>
      </c>
      <c r="AB32" s="542">
        <v>0.59791666666666665</v>
      </c>
      <c r="AC32" s="542">
        <v>0.37777777777777777</v>
      </c>
      <c r="AD32" s="542">
        <v>0.62777777777777777</v>
      </c>
      <c r="AE32" s="543"/>
      <c r="AF32" s="542">
        <v>0.69236111111111109</v>
      </c>
      <c r="AG32" s="542">
        <v>0.46249999999999997</v>
      </c>
      <c r="AH32" s="542">
        <v>0.56111111111111112</v>
      </c>
      <c r="AI32" s="542">
        <v>0.75902777777777775</v>
      </c>
      <c r="AJ32" s="541"/>
      <c r="AL32" s="18">
        <f>VLOOKUP(AM32,id!$A:$C,3,0)</f>
        <v>155</v>
      </c>
      <c r="AM32" s="18" t="str">
        <f t="shared" si="9"/>
        <v>WalterMaciej1970</v>
      </c>
      <c r="AN32" s="9" t="str">
        <f t="shared" si="10"/>
        <v>Walter</v>
      </c>
      <c r="AO32" s="9" t="str">
        <f t="shared" si="11"/>
        <v>Maciej</v>
      </c>
      <c r="AP32" s="9">
        <f t="shared" si="12"/>
        <v>0</v>
      </c>
      <c r="AQ32" s="9">
        <f t="shared" si="13"/>
        <v>1970</v>
      </c>
      <c r="AR32" s="9">
        <f t="shared" si="14"/>
        <v>74.354363400351929</v>
      </c>
      <c r="AS32" s="9"/>
      <c r="AT32" s="9">
        <f t="shared" si="15"/>
        <v>1</v>
      </c>
      <c r="AU32" s="9">
        <f t="shared" si="16"/>
        <v>1</v>
      </c>
      <c r="AV32" s="9">
        <f t="shared" si="17"/>
        <v>1</v>
      </c>
      <c r="AW32" s="9">
        <f t="shared" si="18"/>
        <v>1</v>
      </c>
    </row>
    <row r="33" spans="1:49" s="170" customFormat="1" ht="15" customHeight="1">
      <c r="A33" s="540">
        <v>28</v>
      </c>
      <c r="B33" s="538">
        <v>28</v>
      </c>
      <c r="C33" s="538"/>
      <c r="D33" s="538">
        <v>1059</v>
      </c>
      <c r="E33" s="538" t="s">
        <v>587</v>
      </c>
      <c r="F33" s="538" t="s">
        <v>256</v>
      </c>
      <c r="G33" s="538">
        <v>1955</v>
      </c>
      <c r="H33" s="538" t="s">
        <v>443</v>
      </c>
      <c r="I33" s="538" t="s">
        <v>991</v>
      </c>
      <c r="J33" s="538">
        <v>52</v>
      </c>
      <c r="K33" s="538">
        <v>14</v>
      </c>
      <c r="L33" s="538">
        <v>52</v>
      </c>
      <c r="M33" s="546">
        <v>0.48593749999999997</v>
      </c>
      <c r="N33" s="538">
        <v>0</v>
      </c>
      <c r="O33" s="538"/>
      <c r="P33" s="538"/>
      <c r="Q33" s="538"/>
      <c r="R33" s="538"/>
      <c r="S33" s="538"/>
      <c r="T33" s="539">
        <v>0.51458333333333328</v>
      </c>
      <c r="U33" s="538"/>
      <c r="V33" s="539">
        <v>0.59513888888888888</v>
      </c>
      <c r="W33" s="539">
        <v>0.2951388888888889</v>
      </c>
      <c r="X33" s="539">
        <v>0.42083333333333334</v>
      </c>
      <c r="Y33" s="539">
        <v>0.32361111111111113</v>
      </c>
      <c r="Z33" s="539">
        <v>0.65763888888888888</v>
      </c>
      <c r="AA33" s="539">
        <v>0.72083333333333333</v>
      </c>
      <c r="AB33" s="539">
        <v>0.53402777777777777</v>
      </c>
      <c r="AC33" s="539">
        <v>0.34375</v>
      </c>
      <c r="AD33" s="539">
        <v>0.5708333333333333</v>
      </c>
      <c r="AE33" s="539">
        <v>0.69166666666666676</v>
      </c>
      <c r="AF33" s="539">
        <v>0.63541666666666663</v>
      </c>
      <c r="AG33" s="539">
        <v>0.38125000000000003</v>
      </c>
      <c r="AH33" s="539">
        <v>0.45902777777777781</v>
      </c>
      <c r="AI33" s="539">
        <v>0.75624999999999998</v>
      </c>
      <c r="AJ33" s="181"/>
      <c r="AL33" s="18">
        <f>VLOOKUP(AM33,id!$A:$C,3,0)</f>
        <v>178</v>
      </c>
      <c r="AM33" s="18" t="str">
        <f t="shared" si="9"/>
        <v>ŚcibiszJerzy1955</v>
      </c>
      <c r="AN33" s="9" t="str">
        <f t="shared" si="10"/>
        <v>Ścibisz</v>
      </c>
      <c r="AO33" s="9" t="str">
        <f t="shared" si="11"/>
        <v>Jerzy</v>
      </c>
      <c r="AP33" s="9" t="str">
        <f t="shared" si="12"/>
        <v>-</v>
      </c>
      <c r="AQ33" s="9">
        <f t="shared" si="13"/>
        <v>1955</v>
      </c>
      <c r="AR33" s="9">
        <f t="shared" si="14"/>
        <v>72.394916291188295</v>
      </c>
      <c r="AS33" s="9"/>
      <c r="AT33" s="9">
        <f t="shared" si="15"/>
        <v>1.0055496010479934</v>
      </c>
      <c r="AU33" s="9">
        <f t="shared" si="16"/>
        <v>0.875</v>
      </c>
      <c r="AV33" s="9">
        <f t="shared" si="17"/>
        <v>1</v>
      </c>
      <c r="AW33" s="9">
        <f t="shared" si="18"/>
        <v>0.97364718061516808</v>
      </c>
    </row>
    <row r="34" spans="1:49" s="170" customFormat="1" ht="15" customHeight="1">
      <c r="A34" s="540">
        <v>30</v>
      </c>
      <c r="B34" s="538">
        <v>29</v>
      </c>
      <c r="C34" s="538"/>
      <c r="D34" s="538">
        <v>1047</v>
      </c>
      <c r="E34" s="538" t="s">
        <v>580</v>
      </c>
      <c r="F34" s="538" t="s">
        <v>30</v>
      </c>
      <c r="G34" s="538">
        <v>1971</v>
      </c>
      <c r="H34" s="538" t="s">
        <v>504</v>
      </c>
      <c r="I34" s="538" t="s">
        <v>579</v>
      </c>
      <c r="J34" s="538">
        <v>49</v>
      </c>
      <c r="K34" s="538">
        <v>14</v>
      </c>
      <c r="L34" s="538">
        <v>49</v>
      </c>
      <c r="M34" s="546">
        <v>0.48603009259259261</v>
      </c>
      <c r="N34" s="538">
        <v>0</v>
      </c>
      <c r="O34" s="539">
        <v>0.73958333333333337</v>
      </c>
      <c r="P34" s="538"/>
      <c r="Q34" s="538"/>
      <c r="R34" s="538"/>
      <c r="S34" s="539">
        <v>0.3923611111111111</v>
      </c>
      <c r="T34" s="539">
        <v>0.50347222222222221</v>
      </c>
      <c r="U34" s="538"/>
      <c r="V34" s="538"/>
      <c r="W34" s="539">
        <v>0.29375000000000001</v>
      </c>
      <c r="X34" s="539">
        <v>0.47013888888888888</v>
      </c>
      <c r="Y34" s="539">
        <v>0.32569444444444445</v>
      </c>
      <c r="Z34" s="539">
        <v>0.69097222222222221</v>
      </c>
      <c r="AA34" s="538"/>
      <c r="AB34" s="539">
        <v>0.5708333333333333</v>
      </c>
      <c r="AC34" s="539">
        <v>0.35833333333333334</v>
      </c>
      <c r="AD34" s="539">
        <v>0.61111111111111105</v>
      </c>
      <c r="AE34" s="539">
        <v>0.72361111111111109</v>
      </c>
      <c r="AF34" s="539">
        <v>0.66388888888888886</v>
      </c>
      <c r="AG34" s="539">
        <v>0.43124999999999997</v>
      </c>
      <c r="AH34" s="539">
        <v>0.53680555555555554</v>
      </c>
      <c r="AI34" s="539">
        <v>0.75624999999999998</v>
      </c>
      <c r="AJ34" s="181"/>
      <c r="AL34" s="18">
        <f>VLOOKUP(AM34,id!$A:$C,3,0)</f>
        <v>180</v>
      </c>
      <c r="AM34" s="18" t="str">
        <f t="shared" si="9"/>
        <v>DzichAndrzej1971</v>
      </c>
      <c r="AN34" s="9" t="str">
        <f t="shared" si="10"/>
        <v>Dzich</v>
      </c>
      <c r="AO34" s="9" t="str">
        <f t="shared" si="11"/>
        <v>Andrzej</v>
      </c>
      <c r="AP34" s="9" t="str">
        <f t="shared" si="12"/>
        <v>Alive!</v>
      </c>
      <c r="AQ34" s="9">
        <f t="shared" si="13"/>
        <v>1971</v>
      </c>
      <c r="AR34" s="9">
        <f t="shared" si="14"/>
        <v>68.218286505158204</v>
      </c>
      <c r="AS34" s="9"/>
      <c r="AT34" s="9">
        <f t="shared" si="15"/>
        <v>0.99980949205820002</v>
      </c>
      <c r="AU34" s="9">
        <f t="shared" si="16"/>
        <v>1</v>
      </c>
      <c r="AV34" s="9">
        <f t="shared" si="17"/>
        <v>0.94230769230769229</v>
      </c>
      <c r="AW34" s="9">
        <f t="shared" si="18"/>
        <v>1</v>
      </c>
    </row>
    <row r="35" spans="1:49" ht="15" customHeight="1">
      <c r="A35" s="545">
        <v>31</v>
      </c>
      <c r="B35" s="543">
        <v>30</v>
      </c>
      <c r="C35" s="543"/>
      <c r="D35" s="543">
        <v>1023</v>
      </c>
      <c r="E35" s="543" t="s">
        <v>70</v>
      </c>
      <c r="F35" s="543" t="s">
        <v>71</v>
      </c>
      <c r="G35" s="543">
        <v>1981</v>
      </c>
      <c r="H35" s="543" t="s">
        <v>578</v>
      </c>
      <c r="I35" s="543" t="s">
        <v>159</v>
      </c>
      <c r="J35" s="543">
        <v>49</v>
      </c>
      <c r="K35" s="543">
        <v>14</v>
      </c>
      <c r="L35" s="543">
        <v>49</v>
      </c>
      <c r="M35" s="544">
        <v>0.48614583333333333</v>
      </c>
      <c r="N35" s="543">
        <v>0</v>
      </c>
      <c r="O35" s="542">
        <v>0.73958333333333337</v>
      </c>
      <c r="P35" s="543"/>
      <c r="Q35" s="543"/>
      <c r="R35" s="543"/>
      <c r="S35" s="542">
        <v>0.3923611111111111</v>
      </c>
      <c r="T35" s="542">
        <v>0.50347222222222221</v>
      </c>
      <c r="U35" s="543"/>
      <c r="V35" s="543"/>
      <c r="W35" s="542">
        <v>0.29375000000000001</v>
      </c>
      <c r="X35" s="542">
        <v>0.47013888888888888</v>
      </c>
      <c r="Y35" s="542">
        <v>0.32569444444444445</v>
      </c>
      <c r="Z35" s="542">
        <v>0.69097222222222221</v>
      </c>
      <c r="AA35" s="543"/>
      <c r="AB35" s="542">
        <v>0.5708333333333333</v>
      </c>
      <c r="AC35" s="542">
        <v>0.35833333333333334</v>
      </c>
      <c r="AD35" s="542">
        <v>0.6118055555555556</v>
      </c>
      <c r="AE35" s="542">
        <v>0.72361111111111109</v>
      </c>
      <c r="AF35" s="542">
        <v>0.66388888888888886</v>
      </c>
      <c r="AG35" s="542">
        <v>0.43124999999999997</v>
      </c>
      <c r="AH35" s="542">
        <v>0.53680555555555554</v>
      </c>
      <c r="AI35" s="542">
        <v>0.75694444444444453</v>
      </c>
      <c r="AJ35" s="548"/>
      <c r="AL35" s="18">
        <f>VLOOKUP(AM35,id!$A:$C,3,0)</f>
        <v>44</v>
      </c>
      <c r="AM35" s="18" t="str">
        <f t="shared" si="9"/>
        <v>WronaŁukasz1981</v>
      </c>
      <c r="AN35" s="9" t="str">
        <f t="shared" si="10"/>
        <v>Wrona</v>
      </c>
      <c r="AO35" s="9" t="str">
        <f t="shared" si="11"/>
        <v>Łukasz</v>
      </c>
      <c r="AP35" s="9" t="str">
        <f t="shared" si="12"/>
        <v>Towanda</v>
      </c>
      <c r="AQ35" s="9">
        <f t="shared" si="13"/>
        <v>1981</v>
      </c>
      <c r="AR35" s="9">
        <f t="shared" si="14"/>
        <v>68.202045216082382</v>
      </c>
      <c r="AS35" s="9"/>
      <c r="AT35" s="9">
        <f t="shared" si="15"/>
        <v>0.99976192176749279</v>
      </c>
      <c r="AU35" s="9">
        <f t="shared" si="16"/>
        <v>1</v>
      </c>
      <c r="AV35" s="9">
        <f t="shared" si="17"/>
        <v>1</v>
      </c>
      <c r="AW35" s="9">
        <f t="shared" si="18"/>
        <v>1</v>
      </c>
    </row>
    <row r="36" spans="1:49" s="170" customFormat="1" ht="15" customHeight="1">
      <c r="A36" s="540">
        <v>32</v>
      </c>
      <c r="B36" s="538">
        <v>31</v>
      </c>
      <c r="C36" s="538"/>
      <c r="D36" s="538">
        <v>1072</v>
      </c>
      <c r="E36" s="538" t="s">
        <v>583</v>
      </c>
      <c r="F36" s="538" t="s">
        <v>53</v>
      </c>
      <c r="G36" s="538">
        <v>1981</v>
      </c>
      <c r="H36" s="538" t="s">
        <v>321</v>
      </c>
      <c r="I36" s="538" t="s">
        <v>1265</v>
      </c>
      <c r="J36" s="538">
        <v>49</v>
      </c>
      <c r="K36" s="538">
        <v>13</v>
      </c>
      <c r="L36" s="538">
        <v>49</v>
      </c>
      <c r="M36" s="546">
        <v>0.49278935185185185</v>
      </c>
      <c r="N36" s="538">
        <v>0</v>
      </c>
      <c r="O36" s="538"/>
      <c r="P36" s="538"/>
      <c r="Q36" s="538"/>
      <c r="R36" s="538"/>
      <c r="S36" s="538"/>
      <c r="T36" s="538"/>
      <c r="U36" s="539">
        <v>0.32847222222222222</v>
      </c>
      <c r="V36" s="539">
        <v>0.45763888888888887</v>
      </c>
      <c r="W36" s="538"/>
      <c r="X36" s="539">
        <v>0.60972222222222217</v>
      </c>
      <c r="Y36" s="539">
        <v>0.72291666666666676</v>
      </c>
      <c r="Z36" s="539">
        <v>0.40416666666666662</v>
      </c>
      <c r="AA36" s="539">
        <v>0.34722222222222227</v>
      </c>
      <c r="AB36" s="539">
        <v>0.51874999999999993</v>
      </c>
      <c r="AC36" s="539">
        <v>0.6972222222222223</v>
      </c>
      <c r="AD36" s="539">
        <v>0.48055555555555557</v>
      </c>
      <c r="AE36" s="539">
        <v>0.30555555555555552</v>
      </c>
      <c r="AF36" s="539">
        <v>0.42291666666666666</v>
      </c>
      <c r="AG36" s="539">
        <v>0.65486111111111112</v>
      </c>
      <c r="AH36" s="539">
        <v>0.56319444444444444</v>
      </c>
      <c r="AI36" s="539">
        <v>0.7631944444444444</v>
      </c>
      <c r="AJ36" s="181"/>
      <c r="AL36" s="18">
        <f>VLOOKUP(AM36,id!$A:$C,3,0)</f>
        <v>179</v>
      </c>
      <c r="AM36" s="18" t="str">
        <f t="shared" si="9"/>
        <v>RuksztoBartosz1981</v>
      </c>
      <c r="AN36" s="9" t="str">
        <f t="shared" si="10"/>
        <v>Rukszto</v>
      </c>
      <c r="AO36" s="9" t="str">
        <f t="shared" si="11"/>
        <v>Bartosz</v>
      </c>
      <c r="AP36" s="9" t="str">
        <f t="shared" si="12"/>
        <v>Forest Gaps</v>
      </c>
      <c r="AQ36" s="9">
        <f t="shared" si="13"/>
        <v>1981</v>
      </c>
      <c r="AR36" s="9">
        <f t="shared" si="14"/>
        <v>67.198636589370736</v>
      </c>
      <c r="AS36" s="9"/>
      <c r="AT36" s="9">
        <f t="shared" si="15"/>
        <v>0.98651854287526131</v>
      </c>
      <c r="AU36" s="9">
        <f t="shared" si="16"/>
        <v>0.9285714285714286</v>
      </c>
      <c r="AV36" s="9">
        <f t="shared" si="17"/>
        <v>1</v>
      </c>
      <c r="AW36" s="9">
        <f t="shared" si="18"/>
        <v>0.98528770473770133</v>
      </c>
    </row>
    <row r="37" spans="1:49" ht="15" customHeight="1">
      <c r="A37" s="545">
        <v>33</v>
      </c>
      <c r="B37" s="543">
        <v>32</v>
      </c>
      <c r="C37" s="543"/>
      <c r="D37" s="543">
        <v>1042</v>
      </c>
      <c r="E37" s="543" t="s">
        <v>171</v>
      </c>
      <c r="F37" s="543" t="s">
        <v>76</v>
      </c>
      <c r="G37" s="543">
        <v>1980</v>
      </c>
      <c r="H37" s="543" t="s">
        <v>321</v>
      </c>
      <c r="I37" s="543" t="s">
        <v>1265</v>
      </c>
      <c r="J37" s="543">
        <v>49</v>
      </c>
      <c r="K37" s="543">
        <v>13</v>
      </c>
      <c r="L37" s="543">
        <v>49</v>
      </c>
      <c r="M37" s="544">
        <v>0.4928819444444445</v>
      </c>
      <c r="N37" s="543">
        <v>0</v>
      </c>
      <c r="O37" s="543"/>
      <c r="P37" s="543"/>
      <c r="Q37" s="543"/>
      <c r="R37" s="543"/>
      <c r="S37" s="543"/>
      <c r="T37" s="543"/>
      <c r="U37" s="542">
        <v>0.32847222222222222</v>
      </c>
      <c r="V37" s="542">
        <v>0.45763888888888887</v>
      </c>
      <c r="W37" s="543"/>
      <c r="X37" s="542">
        <v>0.60972222222222217</v>
      </c>
      <c r="Y37" s="542">
        <v>0.72291666666666676</v>
      </c>
      <c r="Z37" s="542">
        <v>0.40416666666666662</v>
      </c>
      <c r="AA37" s="542">
        <v>0.34722222222222227</v>
      </c>
      <c r="AB37" s="542">
        <v>0.5180555555555556</v>
      </c>
      <c r="AC37" s="542">
        <v>0.69652777777777775</v>
      </c>
      <c r="AD37" s="542">
        <v>0.48055555555555557</v>
      </c>
      <c r="AE37" s="542">
        <v>0.30555555555555552</v>
      </c>
      <c r="AF37" s="542">
        <v>0.42291666666666666</v>
      </c>
      <c r="AG37" s="542">
        <v>0.65486111111111112</v>
      </c>
      <c r="AH37" s="542">
        <v>0.56319444444444444</v>
      </c>
      <c r="AI37" s="542">
        <v>0.7631944444444444</v>
      </c>
      <c r="AJ37" s="548"/>
      <c r="AL37" s="18">
        <f>VLOOKUP(AM37,id!$A:$C,3,0)</f>
        <v>72</v>
      </c>
      <c r="AM37" s="18" t="str">
        <f t="shared" si="9"/>
        <v>JaskólskiKonrad1980</v>
      </c>
      <c r="AN37" s="9" t="str">
        <f t="shared" si="10"/>
        <v>Jaskólski</v>
      </c>
      <c r="AO37" s="9" t="str">
        <f t="shared" si="11"/>
        <v>Konrad</v>
      </c>
      <c r="AP37" s="9" t="str">
        <f t="shared" si="12"/>
        <v>Forest Gaps</v>
      </c>
      <c r="AQ37" s="9">
        <f t="shared" si="13"/>
        <v>1980</v>
      </c>
      <c r="AR37" s="9">
        <f t="shared" si="14"/>
        <v>67.186012682062639</v>
      </c>
      <c r="AS37" s="9"/>
      <c r="AT37" s="9">
        <f t="shared" si="15"/>
        <v>0.99981214042503219</v>
      </c>
      <c r="AU37" s="9">
        <f t="shared" si="16"/>
        <v>1</v>
      </c>
      <c r="AV37" s="9">
        <f t="shared" si="17"/>
        <v>1</v>
      </c>
      <c r="AW37" s="9">
        <f t="shared" si="18"/>
        <v>1</v>
      </c>
    </row>
    <row r="38" spans="1:49" s="170" customFormat="1" ht="15" customHeight="1">
      <c r="A38" s="540">
        <v>34</v>
      </c>
      <c r="B38" s="538">
        <v>33</v>
      </c>
      <c r="C38" s="538"/>
      <c r="D38" s="538">
        <v>1108</v>
      </c>
      <c r="E38" s="538" t="s">
        <v>72</v>
      </c>
      <c r="F38" s="538" t="s">
        <v>73</v>
      </c>
      <c r="G38" s="538">
        <v>1963</v>
      </c>
      <c r="H38" s="538" t="s">
        <v>445</v>
      </c>
      <c r="I38" s="538"/>
      <c r="J38" s="538">
        <v>48</v>
      </c>
      <c r="K38" s="538">
        <v>15</v>
      </c>
      <c r="L38" s="538">
        <v>48</v>
      </c>
      <c r="M38" s="546">
        <v>0.48261574074074076</v>
      </c>
      <c r="N38" s="538">
        <v>0</v>
      </c>
      <c r="O38" s="538"/>
      <c r="P38" s="539">
        <v>0.57430555555555551</v>
      </c>
      <c r="Q38" s="538"/>
      <c r="R38" s="538"/>
      <c r="S38" s="539">
        <v>0.3840277777777778</v>
      </c>
      <c r="T38" s="539">
        <v>0.50902777777777775</v>
      </c>
      <c r="U38" s="539">
        <v>0.7006944444444444</v>
      </c>
      <c r="V38" s="539">
        <v>0.55069444444444449</v>
      </c>
      <c r="W38" s="539">
        <v>0.2902777777777778</v>
      </c>
      <c r="X38" s="539">
        <v>0.47013888888888888</v>
      </c>
      <c r="Y38" s="539">
        <v>0.31388888888888888</v>
      </c>
      <c r="Z38" s="539">
        <v>0.63472222222222219</v>
      </c>
      <c r="AA38" s="539">
        <v>0.67013888888888884</v>
      </c>
      <c r="AB38" s="539">
        <v>0.52986111111111112</v>
      </c>
      <c r="AC38" s="539">
        <v>0.34583333333333338</v>
      </c>
      <c r="AD38" s="538"/>
      <c r="AE38" s="539">
        <v>0.73333333333333339</v>
      </c>
      <c r="AF38" s="539">
        <v>0.61041666666666672</v>
      </c>
      <c r="AG38" s="539">
        <v>0.43194444444444446</v>
      </c>
      <c r="AH38" s="538"/>
      <c r="AI38" s="539">
        <v>0.75277777777777777</v>
      </c>
      <c r="AJ38" s="181"/>
      <c r="AL38" s="18">
        <f>VLOOKUP(AM38,id!$A:$C,3,0)</f>
        <v>31</v>
      </c>
      <c r="AM38" s="18" t="str">
        <f t="shared" si="9"/>
        <v>JańczakWiesław1963</v>
      </c>
      <c r="AN38" s="9" t="str">
        <f t="shared" si="10"/>
        <v>Jańczak</v>
      </c>
      <c r="AO38" s="9" t="str">
        <f t="shared" si="11"/>
        <v>Wiesław</v>
      </c>
      <c r="AP38" s="9">
        <f t="shared" si="12"/>
        <v>0</v>
      </c>
      <c r="AQ38" s="9">
        <f t="shared" si="13"/>
        <v>1963</v>
      </c>
      <c r="AR38" s="9">
        <f t="shared" si="14"/>
        <v>65.814869566102175</v>
      </c>
      <c r="AS38" s="9"/>
      <c r="AT38" s="9">
        <f t="shared" si="15"/>
        <v>1.0212720034534031</v>
      </c>
      <c r="AU38" s="9">
        <f t="shared" si="16"/>
        <v>1.1538461538461537</v>
      </c>
      <c r="AV38" s="9">
        <f t="shared" si="17"/>
        <v>0.97959183673469385</v>
      </c>
      <c r="AW38" s="9">
        <f t="shared" si="18"/>
        <v>1.0290336610711879</v>
      </c>
    </row>
    <row r="39" spans="1:49" ht="15" customHeight="1">
      <c r="A39" s="545">
        <v>35</v>
      </c>
      <c r="B39" s="543">
        <v>34</v>
      </c>
      <c r="C39" s="543"/>
      <c r="D39" s="543">
        <v>1080</v>
      </c>
      <c r="E39" s="543" t="s">
        <v>622</v>
      </c>
      <c r="F39" s="543" t="s">
        <v>293</v>
      </c>
      <c r="G39" s="543">
        <v>1978</v>
      </c>
      <c r="H39" s="543" t="s">
        <v>621</v>
      </c>
      <c r="I39" s="543" t="s">
        <v>620</v>
      </c>
      <c r="J39" s="543">
        <v>48</v>
      </c>
      <c r="K39" s="543">
        <v>15</v>
      </c>
      <c r="L39" s="543">
        <v>48</v>
      </c>
      <c r="M39" s="544">
        <v>0.49769675925925921</v>
      </c>
      <c r="N39" s="543">
        <v>0</v>
      </c>
      <c r="O39" s="542">
        <v>0.29791666666666666</v>
      </c>
      <c r="P39" s="542">
        <v>0.39305555555555555</v>
      </c>
      <c r="Q39" s="543"/>
      <c r="R39" s="542">
        <v>0.52083333333333337</v>
      </c>
      <c r="S39" s="543"/>
      <c r="T39" s="542">
        <v>0.5805555555555556</v>
      </c>
      <c r="U39" s="543"/>
      <c r="V39" s="542">
        <v>0.41944444444444445</v>
      </c>
      <c r="W39" s="543"/>
      <c r="X39" s="542">
        <v>0.61597222222222225</v>
      </c>
      <c r="Y39" s="542">
        <v>0.70138888888888884</v>
      </c>
      <c r="Z39" s="542">
        <v>0.35000000000000003</v>
      </c>
      <c r="AA39" s="543"/>
      <c r="AB39" s="542">
        <v>0.45833333333333331</v>
      </c>
      <c r="AC39" s="542">
        <v>0.73402777777777783</v>
      </c>
      <c r="AD39" s="542">
        <v>0.49791666666666662</v>
      </c>
      <c r="AE39" s="542">
        <v>0.31944444444444448</v>
      </c>
      <c r="AF39" s="542">
        <v>0.37291666666666662</v>
      </c>
      <c r="AG39" s="542">
        <v>0.66111111111111109</v>
      </c>
      <c r="AH39" s="542">
        <v>0.54791666666666672</v>
      </c>
      <c r="AI39" s="542">
        <v>0.7680555555555556</v>
      </c>
      <c r="AJ39" s="548"/>
      <c r="AL39" s="18">
        <f>VLOOKUP(AM39,id!$A:$C,3,0)</f>
        <v>163</v>
      </c>
      <c r="AM39" s="18" t="str">
        <f t="shared" si="9"/>
        <v>PoździkRadosław1978</v>
      </c>
      <c r="AN39" s="9" t="str">
        <f t="shared" si="10"/>
        <v>Poździk</v>
      </c>
      <c r="AO39" s="9" t="str">
        <f t="shared" si="11"/>
        <v>Radosław</v>
      </c>
      <c r="AP39" s="9" t="str">
        <f t="shared" si="12"/>
        <v>Barlinecka Grupa Kolarska</v>
      </c>
      <c r="AQ39" s="9">
        <f t="shared" si="13"/>
        <v>1978</v>
      </c>
      <c r="AR39" s="9">
        <f t="shared" si="14"/>
        <v>63.820572339418355</v>
      </c>
      <c r="AS39" s="9"/>
      <c r="AT39" s="9">
        <f t="shared" si="15"/>
        <v>0.9696983791074627</v>
      </c>
      <c r="AU39" s="9">
        <f t="shared" si="16"/>
        <v>1</v>
      </c>
      <c r="AV39" s="9">
        <f t="shared" si="17"/>
        <v>1</v>
      </c>
      <c r="AW39" s="9">
        <f t="shared" si="18"/>
        <v>1</v>
      </c>
    </row>
    <row r="40" spans="1:49" s="170" customFormat="1" ht="15" customHeight="1">
      <c r="A40" s="540">
        <v>36</v>
      </c>
      <c r="B40" s="538">
        <v>35</v>
      </c>
      <c r="C40" s="538"/>
      <c r="D40" s="538">
        <v>1084</v>
      </c>
      <c r="E40" s="538" t="s">
        <v>506</v>
      </c>
      <c r="F40" s="538" t="s">
        <v>505</v>
      </c>
      <c r="G40" s="538">
        <v>1976</v>
      </c>
      <c r="H40" s="538" t="s">
        <v>504</v>
      </c>
      <c r="I40" s="538"/>
      <c r="J40" s="538">
        <v>46</v>
      </c>
      <c r="K40" s="538">
        <v>15</v>
      </c>
      <c r="L40" s="538">
        <v>46</v>
      </c>
      <c r="M40" s="546">
        <v>0.49292824074074071</v>
      </c>
      <c r="N40" s="538">
        <v>0</v>
      </c>
      <c r="O40" s="538"/>
      <c r="P40" s="539">
        <v>0.57916666666666672</v>
      </c>
      <c r="Q40" s="539">
        <v>0.69791666666666663</v>
      </c>
      <c r="R40" s="539">
        <v>0.50972222222222219</v>
      </c>
      <c r="S40" s="539">
        <v>0.37708333333333338</v>
      </c>
      <c r="T40" s="538"/>
      <c r="U40" s="539">
        <v>0.73541666666666661</v>
      </c>
      <c r="V40" s="538"/>
      <c r="W40" s="539">
        <v>0.29097222222222224</v>
      </c>
      <c r="X40" s="539">
        <v>0.44861111111111113</v>
      </c>
      <c r="Y40" s="539">
        <v>0.3527777777777778</v>
      </c>
      <c r="Z40" s="539">
        <v>0.64027777777777783</v>
      </c>
      <c r="AA40" s="539">
        <v>0.6777777777777777</v>
      </c>
      <c r="AB40" s="538"/>
      <c r="AC40" s="539">
        <v>0.32777777777777778</v>
      </c>
      <c r="AD40" s="539">
        <v>0.5444444444444444</v>
      </c>
      <c r="AE40" s="538"/>
      <c r="AF40" s="539">
        <v>0.61041666666666672</v>
      </c>
      <c r="AG40" s="539">
        <v>0.41388888888888892</v>
      </c>
      <c r="AH40" s="539">
        <v>0.48472222222222222</v>
      </c>
      <c r="AI40" s="539">
        <v>0.7631944444444444</v>
      </c>
      <c r="AJ40" s="181"/>
      <c r="AL40" s="18">
        <f>VLOOKUP(AM40,id!$A:$C,3,0)</f>
        <v>212</v>
      </c>
      <c r="AM40" s="18" t="str">
        <f t="shared" si="9"/>
        <v>RutkaRadoslaw1976</v>
      </c>
      <c r="AN40" s="9" t="str">
        <f t="shared" si="10"/>
        <v>Rutka</v>
      </c>
      <c r="AO40" s="9" t="str">
        <f t="shared" si="11"/>
        <v>Radoslaw</v>
      </c>
      <c r="AP40" s="9">
        <f t="shared" si="12"/>
        <v>0</v>
      </c>
      <c r="AQ40" s="9">
        <f t="shared" si="13"/>
        <v>1976</v>
      </c>
      <c r="AR40" s="9">
        <f t="shared" si="14"/>
        <v>61.161381825275924</v>
      </c>
      <c r="AS40" s="9"/>
      <c r="AT40" s="9">
        <f t="shared" si="15"/>
        <v>1.0096738594472752</v>
      </c>
      <c r="AU40" s="9">
        <f t="shared" si="16"/>
        <v>1</v>
      </c>
      <c r="AV40" s="9">
        <f t="shared" si="17"/>
        <v>0.95833333333333337</v>
      </c>
      <c r="AW40" s="9">
        <f t="shared" si="18"/>
        <v>1</v>
      </c>
    </row>
    <row r="41" spans="1:49" ht="15" customHeight="1">
      <c r="A41" s="545">
        <v>37</v>
      </c>
      <c r="B41" s="543">
        <v>36</v>
      </c>
      <c r="C41" s="543"/>
      <c r="D41" s="543">
        <v>1086</v>
      </c>
      <c r="E41" s="543" t="s">
        <v>33</v>
      </c>
      <c r="F41" s="543" t="s">
        <v>30</v>
      </c>
      <c r="G41" s="543">
        <v>1965</v>
      </c>
      <c r="H41" s="543" t="s">
        <v>307</v>
      </c>
      <c r="I41" s="543"/>
      <c r="J41" s="543">
        <v>46</v>
      </c>
      <c r="K41" s="543">
        <v>12</v>
      </c>
      <c r="L41" s="543">
        <v>46</v>
      </c>
      <c r="M41" s="544">
        <v>0.49275462962962963</v>
      </c>
      <c r="N41" s="543">
        <v>0</v>
      </c>
      <c r="O41" s="543"/>
      <c r="P41" s="543"/>
      <c r="Q41" s="543"/>
      <c r="R41" s="542">
        <v>0.49861111111111112</v>
      </c>
      <c r="S41" s="543"/>
      <c r="T41" s="543"/>
      <c r="U41" s="543"/>
      <c r="V41" s="543"/>
      <c r="W41" s="542">
        <v>0.74375000000000002</v>
      </c>
      <c r="X41" s="542">
        <v>0.59027777777777779</v>
      </c>
      <c r="Y41" s="543"/>
      <c r="Z41" s="542">
        <v>0.35416666666666669</v>
      </c>
      <c r="AA41" s="542">
        <v>0.38958333333333334</v>
      </c>
      <c r="AB41" s="542">
        <v>0.42638888888888887</v>
      </c>
      <c r="AC41" s="542">
        <v>0.69027777777777777</v>
      </c>
      <c r="AD41" s="542">
        <v>0.47083333333333338</v>
      </c>
      <c r="AE41" s="542">
        <v>0.29375000000000001</v>
      </c>
      <c r="AF41" s="542">
        <v>0.33263888888888887</v>
      </c>
      <c r="AG41" s="542">
        <v>0.64236111111111105</v>
      </c>
      <c r="AH41" s="542">
        <v>0.54652777777777783</v>
      </c>
      <c r="AI41" s="542">
        <v>0.7631944444444444</v>
      </c>
      <c r="AJ41" s="548"/>
      <c r="AL41" s="18">
        <f>VLOOKUP(AM41,id!$A:$C,3,0)</f>
        <v>37</v>
      </c>
      <c r="AM41" s="18" t="str">
        <f t="shared" si="9"/>
        <v>SmejdaAndrzej1965</v>
      </c>
      <c r="AN41" s="9" t="str">
        <f t="shared" si="10"/>
        <v>Smejda</v>
      </c>
      <c r="AO41" s="9" t="str">
        <f t="shared" si="11"/>
        <v>Andrzej</v>
      </c>
      <c r="AP41" s="9">
        <f t="shared" si="12"/>
        <v>0</v>
      </c>
      <c r="AQ41" s="9">
        <f t="shared" si="13"/>
        <v>1965</v>
      </c>
      <c r="AR41" s="9">
        <f t="shared" si="14"/>
        <v>58.491840399215569</v>
      </c>
      <c r="AS41" s="9"/>
      <c r="AT41" s="9">
        <f t="shared" si="15"/>
        <v>1.000352327711749</v>
      </c>
      <c r="AU41" s="9">
        <f t="shared" si="16"/>
        <v>0.8</v>
      </c>
      <c r="AV41" s="9">
        <f t="shared" si="17"/>
        <v>1</v>
      </c>
      <c r="AW41" s="9">
        <f t="shared" si="18"/>
        <v>0.956352499790037</v>
      </c>
    </row>
    <row r="42" spans="1:49" s="170" customFormat="1" ht="15" customHeight="1">
      <c r="A42" s="540">
        <v>38</v>
      </c>
      <c r="B42" s="538">
        <v>37</v>
      </c>
      <c r="C42" s="538"/>
      <c r="D42" s="538">
        <v>1075</v>
      </c>
      <c r="E42" s="538" t="s">
        <v>31</v>
      </c>
      <c r="F42" s="538" t="s">
        <v>29</v>
      </c>
      <c r="G42" s="538">
        <v>1958</v>
      </c>
      <c r="H42" s="538" t="s">
        <v>474</v>
      </c>
      <c r="I42" s="538" t="s">
        <v>181</v>
      </c>
      <c r="J42" s="538">
        <v>46</v>
      </c>
      <c r="K42" s="538">
        <v>12</v>
      </c>
      <c r="L42" s="538">
        <v>46</v>
      </c>
      <c r="M42" s="546">
        <v>0.49535879629629626</v>
      </c>
      <c r="N42" s="538">
        <v>0</v>
      </c>
      <c r="O42" s="538"/>
      <c r="P42" s="538"/>
      <c r="Q42" s="538"/>
      <c r="R42" s="538"/>
      <c r="S42" s="538"/>
      <c r="T42" s="538"/>
      <c r="U42" s="538"/>
      <c r="V42" s="539">
        <v>0.40208333333333335</v>
      </c>
      <c r="W42" s="539">
        <v>0.7416666666666667</v>
      </c>
      <c r="X42" s="539">
        <v>0.56944444444444442</v>
      </c>
      <c r="Y42" s="539">
        <v>0.65972222222222221</v>
      </c>
      <c r="Z42" s="539">
        <v>0.36736111111111108</v>
      </c>
      <c r="AA42" s="538"/>
      <c r="AB42" s="539">
        <v>0.42708333333333331</v>
      </c>
      <c r="AC42" s="539">
        <v>0.69097222222222221</v>
      </c>
      <c r="AD42" s="539">
        <v>0.47013888888888888</v>
      </c>
      <c r="AE42" s="539">
        <v>0.2986111111111111</v>
      </c>
      <c r="AF42" s="539">
        <v>0.34513888888888888</v>
      </c>
      <c r="AG42" s="539">
        <v>0.61944444444444446</v>
      </c>
      <c r="AH42" s="539">
        <v>0.52013888888888882</v>
      </c>
      <c r="AI42" s="539">
        <v>0.76597222222222217</v>
      </c>
      <c r="AJ42" s="181"/>
      <c r="AL42" s="18">
        <f>VLOOKUP(AM42,id!$A:$C,3,0)</f>
        <v>16</v>
      </c>
      <c r="AM42" s="18" t="str">
        <f t="shared" si="9"/>
        <v>PapisLeszek1958</v>
      </c>
      <c r="AN42" s="9" t="str">
        <f t="shared" si="10"/>
        <v>Papis</v>
      </c>
      <c r="AO42" s="9" t="str">
        <f t="shared" si="11"/>
        <v>Leszek</v>
      </c>
      <c r="AP42" s="9" t="str">
        <f t="shared" si="12"/>
        <v>Troll Team</v>
      </c>
      <c r="AQ42" s="9">
        <f t="shared" si="13"/>
        <v>1958</v>
      </c>
      <c r="AR42" s="9">
        <f t="shared" si="14"/>
        <v>58.184341063020256</v>
      </c>
      <c r="AS42" s="9"/>
      <c r="AT42" s="9">
        <f t="shared" si="15"/>
        <v>0.99474286782401466</v>
      </c>
      <c r="AU42" s="9">
        <f t="shared" si="16"/>
        <v>1</v>
      </c>
      <c r="AV42" s="9">
        <f t="shared" si="17"/>
        <v>1</v>
      </c>
      <c r="AW42" s="9">
        <f t="shared" si="18"/>
        <v>1</v>
      </c>
    </row>
    <row r="43" spans="1:49" ht="15" customHeight="1">
      <c r="A43" s="545">
        <v>39</v>
      </c>
      <c r="B43" s="543">
        <v>38</v>
      </c>
      <c r="C43" s="543"/>
      <c r="D43" s="543">
        <v>1049</v>
      </c>
      <c r="E43" s="543" t="s">
        <v>32</v>
      </c>
      <c r="F43" s="543" t="s">
        <v>29</v>
      </c>
      <c r="G43" s="543">
        <v>1958</v>
      </c>
      <c r="H43" s="543" t="s">
        <v>474</v>
      </c>
      <c r="I43" s="543" t="s">
        <v>181</v>
      </c>
      <c r="J43" s="543">
        <v>46</v>
      </c>
      <c r="K43" s="543">
        <v>12</v>
      </c>
      <c r="L43" s="543">
        <v>46</v>
      </c>
      <c r="M43" s="544">
        <v>0.49539351851851854</v>
      </c>
      <c r="N43" s="543">
        <v>0</v>
      </c>
      <c r="O43" s="543"/>
      <c r="P43" s="543"/>
      <c r="Q43" s="543"/>
      <c r="R43" s="543"/>
      <c r="S43" s="543"/>
      <c r="T43" s="543"/>
      <c r="U43" s="543"/>
      <c r="V43" s="542">
        <v>0.40138888888888885</v>
      </c>
      <c r="W43" s="542">
        <v>0.7416666666666667</v>
      </c>
      <c r="X43" s="542">
        <v>0.56944444444444442</v>
      </c>
      <c r="Y43" s="542">
        <v>0.65972222222222221</v>
      </c>
      <c r="Z43" s="542">
        <v>0.3666666666666667</v>
      </c>
      <c r="AA43" s="543"/>
      <c r="AB43" s="542">
        <v>0.42777777777777781</v>
      </c>
      <c r="AC43" s="542">
        <v>0.69097222222222221</v>
      </c>
      <c r="AD43" s="542">
        <v>0.47013888888888888</v>
      </c>
      <c r="AE43" s="542">
        <v>0.2986111111111111</v>
      </c>
      <c r="AF43" s="542">
        <v>0.34513888888888888</v>
      </c>
      <c r="AG43" s="542">
        <v>0.61875000000000002</v>
      </c>
      <c r="AH43" s="542">
        <v>0.52083333333333337</v>
      </c>
      <c r="AI43" s="542">
        <v>0.76597222222222217</v>
      </c>
      <c r="AJ43" s="548"/>
      <c r="AL43" s="18">
        <f>VLOOKUP(AM43,id!$A:$C,3,0)</f>
        <v>15</v>
      </c>
      <c r="AM43" s="18" t="str">
        <f t="shared" si="9"/>
        <v>OrłowskiLeszek1958</v>
      </c>
      <c r="AN43" s="9" t="str">
        <f t="shared" si="10"/>
        <v>Orłowski</v>
      </c>
      <c r="AO43" s="9" t="str">
        <f t="shared" si="11"/>
        <v>Leszek</v>
      </c>
      <c r="AP43" s="9" t="str">
        <f t="shared" si="12"/>
        <v>Troll Team</v>
      </c>
      <c r="AQ43" s="9">
        <f t="shared" si="13"/>
        <v>1958</v>
      </c>
      <c r="AR43" s="9">
        <f t="shared" si="14"/>
        <v>58.180262911924757</v>
      </c>
      <c r="AS43" s="9"/>
      <c r="AT43" s="9">
        <f t="shared" si="15"/>
        <v>0.99992990981729812</v>
      </c>
      <c r="AU43" s="9">
        <f t="shared" si="16"/>
        <v>1</v>
      </c>
      <c r="AV43" s="9">
        <f t="shared" si="17"/>
        <v>1</v>
      </c>
      <c r="AW43" s="9">
        <f t="shared" si="18"/>
        <v>1</v>
      </c>
    </row>
    <row r="44" spans="1:49" s="170" customFormat="1" ht="15" customHeight="1">
      <c r="A44" s="540">
        <v>40</v>
      </c>
      <c r="B44" s="538">
        <v>39</v>
      </c>
      <c r="C44" s="538"/>
      <c r="D44" s="538">
        <v>1015</v>
      </c>
      <c r="E44" s="538" t="s">
        <v>114</v>
      </c>
      <c r="F44" s="538" t="s">
        <v>71</v>
      </c>
      <c r="G44" s="538">
        <v>1984</v>
      </c>
      <c r="H44" s="538" t="s">
        <v>1182</v>
      </c>
      <c r="I44" s="538" t="s">
        <v>220</v>
      </c>
      <c r="J44" s="538">
        <v>44</v>
      </c>
      <c r="K44" s="538">
        <v>14</v>
      </c>
      <c r="L44" s="538">
        <v>44</v>
      </c>
      <c r="M44" s="546">
        <v>0.49072916666666666</v>
      </c>
      <c r="N44" s="538">
        <v>0</v>
      </c>
      <c r="O44" s="539">
        <v>0.28958333333333336</v>
      </c>
      <c r="P44" s="539">
        <v>0.37083333333333335</v>
      </c>
      <c r="Q44" s="538"/>
      <c r="R44" s="539">
        <v>0.48680555555555555</v>
      </c>
      <c r="S44" s="538"/>
      <c r="T44" s="539">
        <v>0.57847222222222217</v>
      </c>
      <c r="U44" s="538"/>
      <c r="V44" s="539">
        <v>0.39583333333333331</v>
      </c>
      <c r="W44" s="538"/>
      <c r="X44" s="539">
        <v>0.61597222222222225</v>
      </c>
      <c r="Y44" s="539">
        <v>0.70208333333333339</v>
      </c>
      <c r="Z44" s="539">
        <v>0.32916666666666666</v>
      </c>
      <c r="AA44" s="538"/>
      <c r="AB44" s="539">
        <v>0.41666666666666669</v>
      </c>
      <c r="AC44" s="538"/>
      <c r="AD44" s="539">
        <v>0.4597222222222222</v>
      </c>
      <c r="AE44" s="539">
        <v>0.3034722222222222</v>
      </c>
      <c r="AF44" s="539">
        <v>0.34930555555555554</v>
      </c>
      <c r="AG44" s="539">
        <v>0.66111111111111109</v>
      </c>
      <c r="AH44" s="539">
        <v>0.51597222222222217</v>
      </c>
      <c r="AI44" s="539">
        <v>0.76111111111111107</v>
      </c>
      <c r="AJ44" s="181"/>
      <c r="AL44" s="18">
        <f>VLOOKUP(AM44,id!$A:$C,3,0)</f>
        <v>43</v>
      </c>
      <c r="AM44" s="18" t="str">
        <f t="shared" si="9"/>
        <v>SosińskiŁukasz1984</v>
      </c>
      <c r="AN44" s="9" t="str">
        <f t="shared" si="10"/>
        <v>Sosiński</v>
      </c>
      <c r="AO44" s="9" t="str">
        <f t="shared" si="11"/>
        <v>Łukasz</v>
      </c>
      <c r="AP44" s="9" t="str">
        <f t="shared" si="12"/>
        <v>agmar.eu</v>
      </c>
      <c r="AQ44" s="9">
        <f t="shared" si="13"/>
        <v>1984</v>
      </c>
      <c r="AR44" s="9">
        <f t="shared" si="14"/>
        <v>55.650686263580205</v>
      </c>
      <c r="AS44" s="9"/>
      <c r="AT44" s="9">
        <f t="shared" si="15"/>
        <v>1.0095049411542725</v>
      </c>
      <c r="AU44" s="9">
        <f t="shared" si="16"/>
        <v>1.1666666666666667</v>
      </c>
      <c r="AV44" s="9">
        <f t="shared" si="17"/>
        <v>0.95652173913043481</v>
      </c>
      <c r="AW44" s="9">
        <f t="shared" si="18"/>
        <v>1.0313103064775451</v>
      </c>
    </row>
    <row r="45" spans="1:49" s="170" customFormat="1" ht="15" customHeight="1">
      <c r="A45" s="545">
        <v>41</v>
      </c>
      <c r="B45" s="543">
        <v>40</v>
      </c>
      <c r="C45" s="543"/>
      <c r="D45" s="543">
        <v>1089</v>
      </c>
      <c r="E45" s="543" t="s">
        <v>102</v>
      </c>
      <c r="F45" s="543" t="s">
        <v>38</v>
      </c>
      <c r="G45" s="543">
        <v>1978</v>
      </c>
      <c r="H45" s="543" t="s">
        <v>451</v>
      </c>
      <c r="I45" s="543" t="s">
        <v>189</v>
      </c>
      <c r="J45" s="543">
        <v>44</v>
      </c>
      <c r="K45" s="543">
        <v>12</v>
      </c>
      <c r="L45" s="543">
        <v>44</v>
      </c>
      <c r="M45" s="544">
        <v>0.48494212962962963</v>
      </c>
      <c r="N45" s="543">
        <v>0</v>
      </c>
      <c r="O45" s="543"/>
      <c r="P45" s="543"/>
      <c r="Q45" s="543"/>
      <c r="R45" s="543"/>
      <c r="S45" s="543"/>
      <c r="T45" s="542">
        <v>0.57291666666666663</v>
      </c>
      <c r="U45" s="543"/>
      <c r="V45" s="542">
        <v>0.40486111111111112</v>
      </c>
      <c r="W45" s="542">
        <v>0.7368055555555556</v>
      </c>
      <c r="X45" s="542">
        <v>0.60902777777777783</v>
      </c>
      <c r="Y45" s="542">
        <v>0.69861111111111107</v>
      </c>
      <c r="Z45" s="542">
        <v>0.33124999999999999</v>
      </c>
      <c r="AA45" s="543"/>
      <c r="AB45" s="542">
        <v>0.4770833333333333</v>
      </c>
      <c r="AC45" s="543"/>
      <c r="AD45" s="542">
        <v>0.43194444444444446</v>
      </c>
      <c r="AE45" s="542">
        <v>0.30555555555555552</v>
      </c>
      <c r="AF45" s="542">
        <v>0.3576388888888889</v>
      </c>
      <c r="AG45" s="542">
        <v>0.65972222222222221</v>
      </c>
      <c r="AH45" s="542">
        <v>0.53055555555555556</v>
      </c>
      <c r="AI45" s="542">
        <v>0.75555555555555554</v>
      </c>
      <c r="AJ45" s="541"/>
      <c r="AL45" s="18">
        <f>VLOOKUP(AM45,id!$A:$C,3,0)</f>
        <v>28</v>
      </c>
      <c r="AM45" s="18" t="str">
        <f t="shared" si="9"/>
        <v>SadowskiMarek1978</v>
      </c>
      <c r="AN45" s="9" t="str">
        <f t="shared" si="10"/>
        <v>Sadowski</v>
      </c>
      <c r="AO45" s="9" t="str">
        <f t="shared" si="11"/>
        <v>Marek</v>
      </c>
      <c r="AP45" s="9" t="str">
        <f t="shared" si="12"/>
        <v>GR3miasto</v>
      </c>
      <c r="AQ45" s="9">
        <f t="shared" si="13"/>
        <v>1978</v>
      </c>
      <c r="AR45" s="9">
        <f t="shared" si="14"/>
        <v>53.961146237019499</v>
      </c>
      <c r="AS45" s="9"/>
      <c r="AT45" s="9">
        <f t="shared" si="15"/>
        <v>1.0119334590324351</v>
      </c>
      <c r="AU45" s="9">
        <f t="shared" si="16"/>
        <v>0.8571428571428571</v>
      </c>
      <c r="AV45" s="9">
        <f t="shared" si="17"/>
        <v>1</v>
      </c>
      <c r="AW45" s="9">
        <f t="shared" si="18"/>
        <v>0.96964026609557907</v>
      </c>
    </row>
    <row r="46" spans="1:49" s="170" customFormat="1" ht="15" customHeight="1">
      <c r="A46" s="540">
        <v>42</v>
      </c>
      <c r="B46" s="538">
        <v>41</v>
      </c>
      <c r="C46" s="538"/>
      <c r="D46" s="538">
        <v>1058</v>
      </c>
      <c r="E46" s="538" t="s">
        <v>576</v>
      </c>
      <c r="F46" s="538" t="s">
        <v>552</v>
      </c>
      <c r="G46" s="538">
        <v>1968</v>
      </c>
      <c r="H46" s="538" t="s">
        <v>575</v>
      </c>
      <c r="I46" s="538"/>
      <c r="J46" s="538">
        <v>44</v>
      </c>
      <c r="K46" s="538">
        <v>12</v>
      </c>
      <c r="L46" s="538">
        <v>44</v>
      </c>
      <c r="M46" s="546">
        <v>0.48502314814814818</v>
      </c>
      <c r="N46" s="538">
        <v>0</v>
      </c>
      <c r="O46" s="538"/>
      <c r="P46" s="538"/>
      <c r="Q46" s="538"/>
      <c r="R46" s="538"/>
      <c r="S46" s="538"/>
      <c r="T46" s="539">
        <v>0.57291666666666663</v>
      </c>
      <c r="U46" s="538"/>
      <c r="V46" s="539">
        <v>0.39930555555555558</v>
      </c>
      <c r="W46" s="539">
        <v>0.7368055555555556</v>
      </c>
      <c r="X46" s="539">
        <v>0.60902777777777783</v>
      </c>
      <c r="Y46" s="539">
        <v>0.69861111111111107</v>
      </c>
      <c r="Z46" s="539">
        <v>0.33124999999999999</v>
      </c>
      <c r="AA46" s="538"/>
      <c r="AB46" s="539">
        <v>0.45555555555555555</v>
      </c>
      <c r="AC46" s="538"/>
      <c r="AD46" s="539">
        <v>0.4236111111111111</v>
      </c>
      <c r="AE46" s="539">
        <v>0.29722222222222222</v>
      </c>
      <c r="AF46" s="539">
        <v>0.35138888888888892</v>
      </c>
      <c r="AG46" s="539">
        <v>0.65972222222222221</v>
      </c>
      <c r="AH46" s="539">
        <v>0.52430555555555558</v>
      </c>
      <c r="AI46" s="539">
        <v>0.75555555555555554</v>
      </c>
      <c r="AJ46" s="181"/>
      <c r="AL46" s="18">
        <f>VLOOKUP(AM46,id!$A:$C,3,0)</f>
        <v>182</v>
      </c>
      <c r="AM46" s="18" t="str">
        <f t="shared" si="9"/>
        <v>MarcinkiewiczMariusz1968</v>
      </c>
      <c r="AN46" s="9" t="str">
        <f t="shared" si="10"/>
        <v>Marcinkiewicz</v>
      </c>
      <c r="AO46" s="9" t="str">
        <f t="shared" si="11"/>
        <v>Mariusz</v>
      </c>
      <c r="AP46" s="9">
        <f t="shared" si="12"/>
        <v>0</v>
      </c>
      <c r="AQ46" s="9">
        <f t="shared" si="13"/>
        <v>1968</v>
      </c>
      <c r="AR46" s="9">
        <f t="shared" si="14"/>
        <v>53.952132539132343</v>
      </c>
      <c r="AS46" s="9"/>
      <c r="AT46" s="9">
        <f t="shared" si="15"/>
        <v>0.99983295948074258</v>
      </c>
      <c r="AU46" s="9">
        <f t="shared" si="16"/>
        <v>1</v>
      </c>
      <c r="AV46" s="9">
        <f t="shared" si="17"/>
        <v>1</v>
      </c>
      <c r="AW46" s="9">
        <f t="shared" si="18"/>
        <v>1</v>
      </c>
    </row>
    <row r="47" spans="1:49" s="170" customFormat="1" ht="15" customHeight="1">
      <c r="A47" s="545">
        <v>43</v>
      </c>
      <c r="B47" s="543">
        <v>42</v>
      </c>
      <c r="C47" s="543"/>
      <c r="D47" s="543">
        <v>1077</v>
      </c>
      <c r="E47" s="543" t="s">
        <v>614</v>
      </c>
      <c r="F47" s="543" t="s">
        <v>52</v>
      </c>
      <c r="G47" s="543">
        <v>1991</v>
      </c>
      <c r="H47" s="543" t="s">
        <v>510</v>
      </c>
      <c r="I47" s="543" t="s">
        <v>613</v>
      </c>
      <c r="J47" s="543">
        <v>43</v>
      </c>
      <c r="K47" s="543">
        <v>13</v>
      </c>
      <c r="L47" s="543">
        <v>43</v>
      </c>
      <c r="M47" s="544">
        <v>0.49057870370370371</v>
      </c>
      <c r="N47" s="543">
        <v>0</v>
      </c>
      <c r="O47" s="543"/>
      <c r="P47" s="543"/>
      <c r="Q47" s="542">
        <v>0.4284722222222222</v>
      </c>
      <c r="R47" s="543"/>
      <c r="S47" s="542">
        <v>0.37222222222222223</v>
      </c>
      <c r="T47" s="542">
        <v>0.49027777777777781</v>
      </c>
      <c r="U47" s="543"/>
      <c r="V47" s="542">
        <v>0.64444444444444449</v>
      </c>
      <c r="W47" s="542">
        <v>0.29305555555555557</v>
      </c>
      <c r="X47" s="542">
        <v>0.4604166666666667</v>
      </c>
      <c r="Y47" s="542">
        <v>0.3215277777777778</v>
      </c>
      <c r="Z47" s="543"/>
      <c r="AA47" s="543"/>
      <c r="AB47" s="542">
        <v>0.62638888888888888</v>
      </c>
      <c r="AC47" s="542">
        <v>0.34513888888888888</v>
      </c>
      <c r="AD47" s="542">
        <v>0.59097222222222223</v>
      </c>
      <c r="AE47" s="543"/>
      <c r="AF47" s="542">
        <v>0.67708333333333337</v>
      </c>
      <c r="AG47" s="542">
        <v>0.39930555555555558</v>
      </c>
      <c r="AH47" s="542">
        <v>0.54722222222222217</v>
      </c>
      <c r="AI47" s="542">
        <v>0.76111111111111107</v>
      </c>
      <c r="AJ47" s="541"/>
      <c r="AL47" s="18">
        <f>VLOOKUP(AM47,id!$A:$C,3,0)</f>
        <v>166</v>
      </c>
      <c r="AM47" s="18" t="str">
        <f t="shared" si="9"/>
        <v>BuczekRafał1991</v>
      </c>
      <c r="AN47" s="9" t="str">
        <f t="shared" si="10"/>
        <v>Buczek</v>
      </c>
      <c r="AO47" s="9" t="str">
        <f t="shared" si="11"/>
        <v>Rafał</v>
      </c>
      <c r="AP47" s="9" t="str">
        <f t="shared" si="12"/>
        <v>CUMULUS</v>
      </c>
      <c r="AQ47" s="9">
        <f t="shared" si="13"/>
        <v>1991</v>
      </c>
      <c r="AR47" s="9">
        <f t="shared" si="14"/>
        <v>52.725947708697518</v>
      </c>
      <c r="AS47" s="9"/>
      <c r="AT47" s="9">
        <f t="shared" si="15"/>
        <v>0.98867550606332288</v>
      </c>
      <c r="AU47" s="9">
        <f t="shared" si="16"/>
        <v>1.0833333333333333</v>
      </c>
      <c r="AV47" s="9">
        <f t="shared" si="17"/>
        <v>0.97727272727272729</v>
      </c>
      <c r="AW47" s="9">
        <f t="shared" si="18"/>
        <v>1.0161373647415957</v>
      </c>
    </row>
    <row r="48" spans="1:49" s="170" customFormat="1" ht="15" customHeight="1">
      <c r="A48" s="540">
        <v>44</v>
      </c>
      <c r="B48" s="538">
        <v>43</v>
      </c>
      <c r="C48" s="538"/>
      <c r="D48" s="538">
        <v>1078</v>
      </c>
      <c r="E48" s="538" t="s">
        <v>615</v>
      </c>
      <c r="F48" s="538" t="s">
        <v>25</v>
      </c>
      <c r="G48" s="538">
        <v>1984</v>
      </c>
      <c r="H48" s="538" t="s">
        <v>510</v>
      </c>
      <c r="I48" s="538" t="s">
        <v>613</v>
      </c>
      <c r="J48" s="538">
        <v>43</v>
      </c>
      <c r="K48" s="538">
        <v>13</v>
      </c>
      <c r="L48" s="538">
        <v>43</v>
      </c>
      <c r="M48" s="546">
        <v>0.49059027777777775</v>
      </c>
      <c r="N48" s="538">
        <v>0</v>
      </c>
      <c r="O48" s="538"/>
      <c r="P48" s="538"/>
      <c r="Q48" s="539">
        <v>0.4284722222222222</v>
      </c>
      <c r="R48" s="538"/>
      <c r="S48" s="539">
        <v>0.37222222222222223</v>
      </c>
      <c r="T48" s="539">
        <v>0.49027777777777781</v>
      </c>
      <c r="U48" s="538"/>
      <c r="V48" s="539">
        <v>0.64444444444444449</v>
      </c>
      <c r="W48" s="539">
        <v>0.29305555555555557</v>
      </c>
      <c r="X48" s="539">
        <v>0.4597222222222222</v>
      </c>
      <c r="Y48" s="539">
        <v>0.3215277777777778</v>
      </c>
      <c r="Z48" s="538"/>
      <c r="AA48" s="538"/>
      <c r="AB48" s="539">
        <v>0.62638888888888888</v>
      </c>
      <c r="AC48" s="539">
        <v>0.34513888888888888</v>
      </c>
      <c r="AD48" s="539">
        <v>0.59097222222222223</v>
      </c>
      <c r="AE48" s="538"/>
      <c r="AF48" s="539">
        <v>0.67638888888888893</v>
      </c>
      <c r="AG48" s="539">
        <v>0.39930555555555558</v>
      </c>
      <c r="AH48" s="539">
        <v>0.54722222222222217</v>
      </c>
      <c r="AI48" s="539">
        <v>0.76111111111111107</v>
      </c>
      <c r="AJ48" s="181"/>
      <c r="AL48" s="18">
        <f>VLOOKUP(AM48,id!$A:$C,3,0)</f>
        <v>165</v>
      </c>
      <c r="AM48" s="18" t="str">
        <f t="shared" si="9"/>
        <v>WylężekJacek1984</v>
      </c>
      <c r="AN48" s="9" t="str">
        <f t="shared" si="10"/>
        <v>Wylężek</v>
      </c>
      <c r="AO48" s="9" t="str">
        <f t="shared" si="11"/>
        <v>Jacek</v>
      </c>
      <c r="AP48" s="9" t="str">
        <f t="shared" si="12"/>
        <v>CUMULUS</v>
      </c>
      <c r="AQ48" s="9">
        <f t="shared" si="13"/>
        <v>1984</v>
      </c>
      <c r="AR48" s="9">
        <f t="shared" si="14"/>
        <v>52.724703790805037</v>
      </c>
      <c r="AS48" s="9"/>
      <c r="AT48" s="9">
        <f t="shared" si="15"/>
        <v>0.99997640786090081</v>
      </c>
      <c r="AU48" s="9">
        <f t="shared" si="16"/>
        <v>1</v>
      </c>
      <c r="AV48" s="9">
        <f t="shared" si="17"/>
        <v>1</v>
      </c>
      <c r="AW48" s="9">
        <f t="shared" si="18"/>
        <v>1</v>
      </c>
    </row>
    <row r="49" spans="1:49" s="170" customFormat="1" ht="15" customHeight="1">
      <c r="A49" s="540">
        <v>46</v>
      </c>
      <c r="B49" s="538">
        <v>44</v>
      </c>
      <c r="C49" s="538"/>
      <c r="D49" s="538">
        <v>1010</v>
      </c>
      <c r="E49" s="538" t="s">
        <v>592</v>
      </c>
      <c r="F49" s="538" t="s">
        <v>104</v>
      </c>
      <c r="G49" s="538">
        <v>1981</v>
      </c>
      <c r="H49" s="538" t="s">
        <v>572</v>
      </c>
      <c r="I49" s="538"/>
      <c r="J49" s="538">
        <v>42</v>
      </c>
      <c r="K49" s="538">
        <v>13</v>
      </c>
      <c r="L49" s="538">
        <v>42</v>
      </c>
      <c r="M49" s="546">
        <v>0.49571759259259257</v>
      </c>
      <c r="N49" s="538">
        <v>0</v>
      </c>
      <c r="O49" s="538"/>
      <c r="P49" s="539">
        <v>0.62361111111111112</v>
      </c>
      <c r="Q49" s="538"/>
      <c r="R49" s="538"/>
      <c r="S49" s="539">
        <v>0.37361111111111112</v>
      </c>
      <c r="T49" s="539">
        <v>0.48402777777777778</v>
      </c>
      <c r="U49" s="538"/>
      <c r="V49" s="539">
        <v>0.59513888888888888</v>
      </c>
      <c r="W49" s="539">
        <v>0.28750000000000003</v>
      </c>
      <c r="X49" s="539">
        <v>0.44861111111111113</v>
      </c>
      <c r="Y49" s="539">
        <v>0.3125</v>
      </c>
      <c r="Z49" s="539">
        <v>0.7090277777777777</v>
      </c>
      <c r="AA49" s="538"/>
      <c r="AB49" s="539">
        <v>0.57777777777777783</v>
      </c>
      <c r="AC49" s="539">
        <v>0.34027777777777773</v>
      </c>
      <c r="AD49" s="538"/>
      <c r="AE49" s="538"/>
      <c r="AF49" s="539">
        <v>0.66041666666666665</v>
      </c>
      <c r="AG49" s="539">
        <v>0.40277777777777773</v>
      </c>
      <c r="AH49" s="539">
        <v>0.54583333333333328</v>
      </c>
      <c r="AI49" s="539">
        <v>0.76597222222222217</v>
      </c>
      <c r="AJ49" s="181"/>
      <c r="AL49" s="18">
        <f>VLOOKUP(AM49,id!$A:$C,3,0)</f>
        <v>176</v>
      </c>
      <c r="AM49" s="18" t="str">
        <f t="shared" si="9"/>
        <v>SielskiKarol1981</v>
      </c>
      <c r="AN49" s="9" t="str">
        <f t="shared" si="10"/>
        <v>Sielski</v>
      </c>
      <c r="AO49" s="9" t="str">
        <f t="shared" si="11"/>
        <v>Karol</v>
      </c>
      <c r="AP49" s="9">
        <f t="shared" si="12"/>
        <v>0</v>
      </c>
      <c r="AQ49" s="9">
        <f t="shared" si="13"/>
        <v>1981</v>
      </c>
      <c r="AR49" s="9">
        <f t="shared" si="14"/>
        <v>51.498547888693288</v>
      </c>
      <c r="AS49" s="9"/>
      <c r="AT49" s="9">
        <f t="shared" si="15"/>
        <v>0.98965678262899837</v>
      </c>
      <c r="AU49" s="9">
        <f t="shared" si="16"/>
        <v>1</v>
      </c>
      <c r="AV49" s="9">
        <f t="shared" si="17"/>
        <v>0.97674418604651159</v>
      </c>
      <c r="AW49" s="9">
        <f t="shared" si="18"/>
        <v>1</v>
      </c>
    </row>
    <row r="50" spans="1:49" s="170" customFormat="1" ht="15" customHeight="1">
      <c r="A50" s="545">
        <v>47</v>
      </c>
      <c r="B50" s="543">
        <v>45</v>
      </c>
      <c r="C50" s="543"/>
      <c r="D50" s="543">
        <v>1025</v>
      </c>
      <c r="E50" s="543" t="s">
        <v>546</v>
      </c>
      <c r="F50" s="543" t="s">
        <v>182</v>
      </c>
      <c r="G50" s="543">
        <v>1971</v>
      </c>
      <c r="H50" s="543" t="s">
        <v>545</v>
      </c>
      <c r="I50" s="543" t="s">
        <v>543</v>
      </c>
      <c r="J50" s="543">
        <v>42</v>
      </c>
      <c r="K50" s="543">
        <v>11</v>
      </c>
      <c r="L50" s="543">
        <v>42</v>
      </c>
      <c r="M50" s="544">
        <v>0.4879398148148148</v>
      </c>
      <c r="N50" s="543">
        <v>0</v>
      </c>
      <c r="O50" s="543"/>
      <c r="P50" s="543"/>
      <c r="Q50" s="543"/>
      <c r="R50" s="543"/>
      <c r="S50" s="543"/>
      <c r="T50" s="543"/>
      <c r="U50" s="543"/>
      <c r="V50" s="542">
        <v>0.59513888888888888</v>
      </c>
      <c r="W50" s="542">
        <v>0.29652777777777778</v>
      </c>
      <c r="X50" s="542">
        <v>0.47013888888888888</v>
      </c>
      <c r="Y50" s="542">
        <v>0.32569444444444445</v>
      </c>
      <c r="Z50" s="542">
        <v>0.69236111111111109</v>
      </c>
      <c r="AA50" s="543"/>
      <c r="AB50" s="542">
        <v>0.57222222222222219</v>
      </c>
      <c r="AC50" s="542">
        <v>0.39027777777777778</v>
      </c>
      <c r="AD50" s="543"/>
      <c r="AE50" s="542">
        <v>0.73055555555555562</v>
      </c>
      <c r="AF50" s="542">
        <v>0.64513888888888882</v>
      </c>
      <c r="AG50" s="542">
        <v>0.4291666666666667</v>
      </c>
      <c r="AH50" s="542">
        <v>0.52430555555555558</v>
      </c>
      <c r="AI50" s="542">
        <v>0.7583333333333333</v>
      </c>
      <c r="AJ50" s="541"/>
      <c r="AL50" s="18">
        <f>VLOOKUP(AM50,id!$A:$C,3,0)</f>
        <v>197</v>
      </c>
      <c r="AM50" s="18" t="str">
        <f t="shared" si="9"/>
        <v>KryszewskiWojciech1971</v>
      </c>
      <c r="AN50" s="9" t="str">
        <f t="shared" si="10"/>
        <v>Kryszewski</v>
      </c>
      <c r="AO50" s="9" t="str">
        <f t="shared" si="11"/>
        <v>Wojciech</v>
      </c>
      <c r="AP50" s="9" t="str">
        <f t="shared" si="12"/>
        <v>K2</v>
      </c>
      <c r="AQ50" s="9">
        <f t="shared" si="13"/>
        <v>1971</v>
      </c>
      <c r="AR50" s="9">
        <f t="shared" si="14"/>
        <v>49.806365343417603</v>
      </c>
      <c r="AS50" s="9"/>
      <c r="AT50" s="9">
        <f t="shared" si="15"/>
        <v>1.0159400351060297</v>
      </c>
      <c r="AU50" s="9">
        <f t="shared" si="16"/>
        <v>0.84615384615384615</v>
      </c>
      <c r="AV50" s="9">
        <f t="shared" si="17"/>
        <v>1</v>
      </c>
      <c r="AW50" s="9">
        <f t="shared" si="18"/>
        <v>0.96714116000060635</v>
      </c>
    </row>
    <row r="51" spans="1:49" s="170" customFormat="1" ht="15" customHeight="1">
      <c r="A51" s="540">
        <v>48</v>
      </c>
      <c r="B51" s="538">
        <v>46</v>
      </c>
      <c r="C51" s="538"/>
      <c r="D51" s="538">
        <v>1002</v>
      </c>
      <c r="E51" s="538" t="s">
        <v>1824</v>
      </c>
      <c r="F51" s="538" t="s">
        <v>105</v>
      </c>
      <c r="G51" s="538">
        <v>1981</v>
      </c>
      <c r="H51" s="538" t="s">
        <v>307</v>
      </c>
      <c r="I51" s="538"/>
      <c r="J51" s="538">
        <v>42</v>
      </c>
      <c r="K51" s="538">
        <v>11</v>
      </c>
      <c r="L51" s="538">
        <v>42</v>
      </c>
      <c r="M51" s="546">
        <v>0.49099537037037039</v>
      </c>
      <c r="N51" s="538">
        <v>0</v>
      </c>
      <c r="O51" s="538"/>
      <c r="P51" s="538"/>
      <c r="Q51" s="538"/>
      <c r="R51" s="538"/>
      <c r="S51" s="538"/>
      <c r="T51" s="538"/>
      <c r="U51" s="539">
        <v>0.33194444444444443</v>
      </c>
      <c r="V51" s="539">
        <v>0.47361111111111115</v>
      </c>
      <c r="W51" s="538"/>
      <c r="X51" s="539">
        <v>0.62638888888888888</v>
      </c>
      <c r="Y51" s="538"/>
      <c r="Z51" s="539">
        <v>0.40069444444444446</v>
      </c>
      <c r="AA51" s="539">
        <v>0.35694444444444445</v>
      </c>
      <c r="AB51" s="539">
        <v>0.49861111111111112</v>
      </c>
      <c r="AC51" s="539">
        <v>0.71666666666666667</v>
      </c>
      <c r="AD51" s="538"/>
      <c r="AE51" s="539">
        <v>0.29791666666666666</v>
      </c>
      <c r="AF51" s="539">
        <v>0.42569444444444443</v>
      </c>
      <c r="AG51" s="539">
        <v>0.67569444444444438</v>
      </c>
      <c r="AH51" s="539">
        <v>0.57222222222222219</v>
      </c>
      <c r="AI51" s="539">
        <v>0.76180555555555562</v>
      </c>
      <c r="AJ51" s="181"/>
      <c r="AL51" s="18">
        <f>VLOOKUP(AM51,id!$A:$C,3,0)</f>
        <v>590</v>
      </c>
      <c r="AM51" s="18" t="str">
        <f t="shared" si="9"/>
        <v>DerkJan1981</v>
      </c>
      <c r="AN51" s="9" t="str">
        <f t="shared" si="10"/>
        <v>Derk</v>
      </c>
      <c r="AO51" s="9" t="str">
        <f t="shared" si="11"/>
        <v>Jan</v>
      </c>
      <c r="AP51" s="9">
        <f t="shared" si="12"/>
        <v>0</v>
      </c>
      <c r="AQ51" s="9">
        <f t="shared" si="13"/>
        <v>1981</v>
      </c>
      <c r="AR51" s="9">
        <f t="shared" si="14"/>
        <v>49.496411063782922</v>
      </c>
      <c r="AS51" s="9"/>
      <c r="AT51" s="9">
        <f t="shared" si="15"/>
        <v>0.99377681391730699</v>
      </c>
      <c r="AU51" s="9">
        <f t="shared" si="16"/>
        <v>1</v>
      </c>
      <c r="AV51" s="9">
        <f t="shared" si="17"/>
        <v>1</v>
      </c>
      <c r="AW51" s="9">
        <f t="shared" si="18"/>
        <v>1</v>
      </c>
    </row>
    <row r="52" spans="1:49" s="170" customFormat="1" ht="15" customHeight="1">
      <c r="A52" s="545">
        <v>49</v>
      </c>
      <c r="B52" s="543">
        <v>47</v>
      </c>
      <c r="C52" s="543"/>
      <c r="D52" s="543">
        <v>1020</v>
      </c>
      <c r="E52" s="543" t="s">
        <v>515</v>
      </c>
      <c r="F52" s="543" t="s">
        <v>175</v>
      </c>
      <c r="G52" s="543">
        <v>1962</v>
      </c>
      <c r="H52" s="543" t="s">
        <v>289</v>
      </c>
      <c r="I52" s="543" t="s">
        <v>1823</v>
      </c>
      <c r="J52" s="543">
        <v>42</v>
      </c>
      <c r="K52" s="543">
        <v>11</v>
      </c>
      <c r="L52" s="543">
        <v>42</v>
      </c>
      <c r="M52" s="544">
        <v>0.49875000000000003</v>
      </c>
      <c r="N52" s="543">
        <v>0</v>
      </c>
      <c r="O52" s="543"/>
      <c r="P52" s="543"/>
      <c r="Q52" s="543"/>
      <c r="R52" s="543"/>
      <c r="S52" s="543"/>
      <c r="T52" s="543"/>
      <c r="U52" s="543"/>
      <c r="V52" s="542">
        <v>0.58750000000000002</v>
      </c>
      <c r="W52" s="542">
        <v>0.30555555555555552</v>
      </c>
      <c r="X52" s="542">
        <v>0.45277777777777778</v>
      </c>
      <c r="Y52" s="542">
        <v>0.33611111111111108</v>
      </c>
      <c r="Z52" s="542">
        <v>0.63680555555555551</v>
      </c>
      <c r="AA52" s="543"/>
      <c r="AB52" s="542">
        <v>0.56388888888888888</v>
      </c>
      <c r="AC52" s="542">
        <v>0.36736111111111108</v>
      </c>
      <c r="AD52" s="543"/>
      <c r="AE52" s="542">
        <v>0.74513888888888891</v>
      </c>
      <c r="AF52" s="542">
        <v>0.67291666666666661</v>
      </c>
      <c r="AG52" s="542">
        <v>0.4069444444444445</v>
      </c>
      <c r="AH52" s="542">
        <v>0.5</v>
      </c>
      <c r="AI52" s="542">
        <v>0.76944444444444438</v>
      </c>
      <c r="AJ52" s="541"/>
      <c r="AL52" s="18">
        <f>VLOOKUP(AM52,id!$A:$C,3,0)</f>
        <v>208</v>
      </c>
      <c r="AM52" s="18" t="str">
        <f t="shared" si="9"/>
        <v>RzepeckiDariusz1962</v>
      </c>
      <c r="AN52" s="9" t="str">
        <f t="shared" si="10"/>
        <v>Rzepecki</v>
      </c>
      <c r="AO52" s="9" t="str">
        <f t="shared" si="11"/>
        <v>Dariusz</v>
      </c>
      <c r="AP52" s="9" t="str">
        <f t="shared" si="12"/>
        <v>R62</v>
      </c>
      <c r="AQ52" s="9">
        <f t="shared" si="13"/>
        <v>1962</v>
      </c>
      <c r="AR52" s="9">
        <f t="shared" si="14"/>
        <v>48.726834450659034</v>
      </c>
      <c r="AS52" s="9"/>
      <c r="AT52" s="9">
        <f t="shared" si="15"/>
        <v>0.98445187041678273</v>
      </c>
      <c r="AU52" s="9">
        <f t="shared" si="16"/>
        <v>1</v>
      </c>
      <c r="AV52" s="9">
        <f t="shared" si="17"/>
        <v>1</v>
      </c>
      <c r="AW52" s="9">
        <f t="shared" si="18"/>
        <v>1</v>
      </c>
    </row>
    <row r="53" spans="1:49" s="170" customFormat="1" ht="15" customHeight="1">
      <c r="A53" s="540">
        <v>50</v>
      </c>
      <c r="B53" s="538">
        <v>48</v>
      </c>
      <c r="C53" s="538"/>
      <c r="D53" s="538">
        <v>1088</v>
      </c>
      <c r="E53" s="538" t="s">
        <v>796</v>
      </c>
      <c r="F53" s="538" t="s">
        <v>52</v>
      </c>
      <c r="G53" s="538">
        <v>1982</v>
      </c>
      <c r="H53" s="538" t="s">
        <v>795</v>
      </c>
      <c r="I53" s="538" t="s">
        <v>534</v>
      </c>
      <c r="J53" s="538">
        <v>40</v>
      </c>
      <c r="K53" s="538">
        <v>14</v>
      </c>
      <c r="L53" s="538">
        <v>40</v>
      </c>
      <c r="M53" s="546">
        <v>0.4301388888888889</v>
      </c>
      <c r="N53" s="538">
        <v>0</v>
      </c>
      <c r="O53" s="539">
        <v>0.2902777777777778</v>
      </c>
      <c r="P53" s="539">
        <v>0.37083333333333335</v>
      </c>
      <c r="Q53" s="539">
        <v>0.59652777777777777</v>
      </c>
      <c r="R53" s="539">
        <v>0.4680555555555555</v>
      </c>
      <c r="S53" s="538"/>
      <c r="T53" s="539">
        <v>0.55347222222222225</v>
      </c>
      <c r="U53" s="539">
        <v>0.6743055555555556</v>
      </c>
      <c r="V53" s="539">
        <v>0.3923611111111111</v>
      </c>
      <c r="W53" s="538"/>
      <c r="X53" s="538"/>
      <c r="Y53" s="538"/>
      <c r="Z53" s="539">
        <v>0.32916666666666666</v>
      </c>
      <c r="AA53" s="539">
        <v>0.63541666666666663</v>
      </c>
      <c r="AB53" s="539">
        <v>0.41666666666666669</v>
      </c>
      <c r="AC53" s="538"/>
      <c r="AD53" s="539">
        <v>0.44791666666666669</v>
      </c>
      <c r="AE53" s="539">
        <v>0.30486111111111108</v>
      </c>
      <c r="AF53" s="539">
        <v>0.34930555555555554</v>
      </c>
      <c r="AG53" s="538"/>
      <c r="AH53" s="539">
        <v>0.50416666666666665</v>
      </c>
      <c r="AI53" s="539">
        <v>0.7006944444444444</v>
      </c>
      <c r="AJ53" s="181"/>
      <c r="AL53" s="18">
        <f>VLOOKUP(AM53,id!$A:$C,3,0)</f>
        <v>302</v>
      </c>
      <c r="AM53" s="18" t="str">
        <f t="shared" si="9"/>
        <v>WanatRafał1982</v>
      </c>
      <c r="AN53" s="9" t="str">
        <f t="shared" si="10"/>
        <v>Wanat</v>
      </c>
      <c r="AO53" s="9" t="str">
        <f t="shared" si="11"/>
        <v>Rafał</v>
      </c>
      <c r="AP53" s="9" t="str">
        <f t="shared" si="12"/>
        <v>MTB4FUN</v>
      </c>
      <c r="AQ53" s="9">
        <f t="shared" si="13"/>
        <v>1982</v>
      </c>
      <c r="AR53" s="9">
        <f t="shared" si="14"/>
        <v>46.406509000627651</v>
      </c>
      <c r="AS53" s="9"/>
      <c r="AT53" s="9">
        <f t="shared" si="15"/>
        <v>1.1595092024539877</v>
      </c>
      <c r="AU53" s="9">
        <f t="shared" si="16"/>
        <v>1.2727272727272727</v>
      </c>
      <c r="AV53" s="9">
        <f t="shared" si="17"/>
        <v>0.95238095238095233</v>
      </c>
      <c r="AW53" s="9">
        <f t="shared" si="18"/>
        <v>1.0494145228445839</v>
      </c>
    </row>
    <row r="54" spans="1:49" s="170" customFormat="1" ht="15" customHeight="1">
      <c r="A54" s="545">
        <v>51</v>
      </c>
      <c r="B54" s="543">
        <v>49</v>
      </c>
      <c r="C54" s="543"/>
      <c r="D54" s="543">
        <v>1062</v>
      </c>
      <c r="E54" s="543" t="s">
        <v>101</v>
      </c>
      <c r="F54" s="543" t="s">
        <v>100</v>
      </c>
      <c r="G54" s="543">
        <v>1974</v>
      </c>
      <c r="H54" s="543" t="s">
        <v>321</v>
      </c>
      <c r="I54" s="543"/>
      <c r="J54" s="543">
        <v>40</v>
      </c>
      <c r="K54" s="543">
        <v>12</v>
      </c>
      <c r="L54" s="543">
        <v>40</v>
      </c>
      <c r="M54" s="544">
        <v>0.49481481481481482</v>
      </c>
      <c r="N54" s="543">
        <v>0</v>
      </c>
      <c r="O54" s="543"/>
      <c r="P54" s="543"/>
      <c r="Q54" s="542">
        <v>0.4909722222222222</v>
      </c>
      <c r="R54" s="543"/>
      <c r="S54" s="542">
        <v>0.37638888888888888</v>
      </c>
      <c r="T54" s="542">
        <v>0.5756944444444444</v>
      </c>
      <c r="U54" s="543"/>
      <c r="V54" s="542">
        <v>0.63402777777777775</v>
      </c>
      <c r="W54" s="542">
        <v>0.29097222222222224</v>
      </c>
      <c r="X54" s="543"/>
      <c r="Y54" s="542">
        <v>0.32291666666666669</v>
      </c>
      <c r="Z54" s="543"/>
      <c r="AA54" s="542">
        <v>0.51527777777777783</v>
      </c>
      <c r="AB54" s="542">
        <v>0.59791666666666665</v>
      </c>
      <c r="AC54" s="542">
        <v>0.4548611111111111</v>
      </c>
      <c r="AD54" s="543"/>
      <c r="AE54" s="542">
        <v>0.7416666666666667</v>
      </c>
      <c r="AF54" s="542">
        <v>0.67847222222222225</v>
      </c>
      <c r="AG54" s="542">
        <v>0.41250000000000003</v>
      </c>
      <c r="AH54" s="543"/>
      <c r="AI54" s="542">
        <v>0.76527777777777783</v>
      </c>
      <c r="AJ54" s="541"/>
      <c r="AL54" s="18">
        <f>VLOOKUP(AM54,id!$A:$C,3,0)</f>
        <v>47</v>
      </c>
      <c r="AM54" s="18" t="str">
        <f t="shared" si="9"/>
        <v>MakowiecSławomir1974</v>
      </c>
      <c r="AN54" s="9" t="str">
        <f t="shared" si="10"/>
        <v>Makowiec</v>
      </c>
      <c r="AO54" s="9" t="str">
        <f t="shared" si="11"/>
        <v>Sławomir</v>
      </c>
      <c r="AP54" s="9">
        <f t="shared" si="12"/>
        <v>0</v>
      </c>
      <c r="AQ54" s="9">
        <f t="shared" si="13"/>
        <v>1974</v>
      </c>
      <c r="AR54" s="9">
        <f t="shared" si="14"/>
        <v>44.99761973593548</v>
      </c>
      <c r="AS54" s="9"/>
      <c r="AT54" s="9">
        <f t="shared" si="15"/>
        <v>0.86929266467065869</v>
      </c>
      <c r="AU54" s="9">
        <f t="shared" si="16"/>
        <v>0.8571428571428571</v>
      </c>
      <c r="AV54" s="9">
        <f t="shared" si="17"/>
        <v>1</v>
      </c>
      <c r="AW54" s="9">
        <f t="shared" si="18"/>
        <v>0.96964026609557907</v>
      </c>
    </row>
    <row r="55" spans="1:49" s="170" customFormat="1" ht="15" customHeight="1">
      <c r="A55" s="540">
        <v>52</v>
      </c>
      <c r="B55" s="538">
        <v>50</v>
      </c>
      <c r="C55" s="538"/>
      <c r="D55" s="538">
        <v>1105</v>
      </c>
      <c r="E55" s="538" t="s">
        <v>1822</v>
      </c>
      <c r="F55" s="538" t="s">
        <v>175</v>
      </c>
      <c r="G55" s="538">
        <v>1979</v>
      </c>
      <c r="H55" s="538" t="s">
        <v>1821</v>
      </c>
      <c r="I55" s="538"/>
      <c r="J55" s="538">
        <v>39</v>
      </c>
      <c r="K55" s="538">
        <v>14</v>
      </c>
      <c r="L55" s="538">
        <v>39</v>
      </c>
      <c r="M55" s="546">
        <v>0.48902777777777778</v>
      </c>
      <c r="N55" s="538">
        <v>0</v>
      </c>
      <c r="O55" s="539">
        <v>0.30138888888888887</v>
      </c>
      <c r="P55" s="539">
        <v>0.41041666666666665</v>
      </c>
      <c r="Q55" s="539">
        <v>0.70138888888888884</v>
      </c>
      <c r="R55" s="539">
        <v>0.54583333333333328</v>
      </c>
      <c r="S55" s="538"/>
      <c r="T55" s="539">
        <v>0.62291666666666667</v>
      </c>
      <c r="U55" s="539">
        <v>0.73611111111111116</v>
      </c>
      <c r="V55" s="539">
        <v>0.43194444444444446</v>
      </c>
      <c r="W55" s="538"/>
      <c r="X55" s="539">
        <v>0.66041666666666665</v>
      </c>
      <c r="Y55" s="538"/>
      <c r="Z55" s="539">
        <v>0.3576388888888889</v>
      </c>
      <c r="AA55" s="538"/>
      <c r="AB55" s="539">
        <v>0.45555555555555555</v>
      </c>
      <c r="AC55" s="538"/>
      <c r="AD55" s="539">
        <v>0.50277777777777777</v>
      </c>
      <c r="AE55" s="539">
        <v>0.31597222222222221</v>
      </c>
      <c r="AF55" s="539">
        <v>0.38472222222222219</v>
      </c>
      <c r="AG55" s="538"/>
      <c r="AH55" s="539">
        <v>0.57500000000000007</v>
      </c>
      <c r="AI55" s="539">
        <v>0.7597222222222223</v>
      </c>
      <c r="AJ55" s="181"/>
      <c r="AL55" s="18">
        <f>VLOOKUP(AM55,id!$A:$C,3,0)</f>
        <v>591</v>
      </c>
      <c r="AM55" s="18" t="str">
        <f t="shared" si="9"/>
        <v>ŁaweckiDariusz1979</v>
      </c>
      <c r="AN55" s="9" t="str">
        <f t="shared" si="10"/>
        <v>Ławecki</v>
      </c>
      <c r="AO55" s="9" t="str">
        <f t="shared" si="11"/>
        <v>Dariusz</v>
      </c>
      <c r="AP55" s="9">
        <f t="shared" si="12"/>
        <v>0</v>
      </c>
      <c r="AQ55" s="9">
        <f t="shared" si="13"/>
        <v>1979</v>
      </c>
      <c r="AR55" s="9">
        <f t="shared" si="14"/>
        <v>43.872679242537089</v>
      </c>
      <c r="AS55" s="9"/>
      <c r="AT55" s="9">
        <f t="shared" si="15"/>
        <v>1.0118337593486699</v>
      </c>
      <c r="AU55" s="9">
        <f t="shared" si="16"/>
        <v>1.1666666666666667</v>
      </c>
      <c r="AV55" s="9">
        <f t="shared" si="17"/>
        <v>0.97499999999999998</v>
      </c>
      <c r="AW55" s="9">
        <f t="shared" si="18"/>
        <v>1.0313103064775451</v>
      </c>
    </row>
    <row r="56" spans="1:49" s="170" customFormat="1" ht="15" customHeight="1">
      <c r="A56" s="545">
        <v>53</v>
      </c>
      <c r="B56" s="543">
        <v>51</v>
      </c>
      <c r="C56" s="543"/>
      <c r="D56" s="543">
        <v>1104</v>
      </c>
      <c r="E56" s="543" t="s">
        <v>1820</v>
      </c>
      <c r="F56" s="543" t="s">
        <v>100</v>
      </c>
      <c r="G56" s="543">
        <v>1979</v>
      </c>
      <c r="H56" s="543" t="s">
        <v>1819</v>
      </c>
      <c r="I56" s="543"/>
      <c r="J56" s="543">
        <v>39</v>
      </c>
      <c r="K56" s="543">
        <v>14</v>
      </c>
      <c r="L56" s="543">
        <v>39</v>
      </c>
      <c r="M56" s="544">
        <v>0.48909722222222224</v>
      </c>
      <c r="N56" s="543">
        <v>0</v>
      </c>
      <c r="O56" s="542">
        <v>0.30138888888888887</v>
      </c>
      <c r="P56" s="542">
        <v>0.40763888888888888</v>
      </c>
      <c r="Q56" s="542">
        <v>0.70138888888888884</v>
      </c>
      <c r="R56" s="542">
        <v>0.54513888888888895</v>
      </c>
      <c r="S56" s="543"/>
      <c r="T56" s="542">
        <v>0.62291666666666667</v>
      </c>
      <c r="U56" s="542">
        <v>0.73611111111111116</v>
      </c>
      <c r="V56" s="542">
        <v>0.4368055555555555</v>
      </c>
      <c r="W56" s="543"/>
      <c r="X56" s="542">
        <v>0.66041666666666665</v>
      </c>
      <c r="Y56" s="543"/>
      <c r="Z56" s="542">
        <v>0.3576388888888889</v>
      </c>
      <c r="AA56" s="543"/>
      <c r="AB56" s="542">
        <v>0.4548611111111111</v>
      </c>
      <c r="AC56" s="543"/>
      <c r="AD56" s="542">
        <v>0.50486111111111109</v>
      </c>
      <c r="AE56" s="542">
        <v>0.31597222222222221</v>
      </c>
      <c r="AF56" s="542">
        <v>0.38472222222222219</v>
      </c>
      <c r="AG56" s="543"/>
      <c r="AH56" s="542">
        <v>0.57500000000000007</v>
      </c>
      <c r="AI56" s="542">
        <v>0.7597222222222223</v>
      </c>
      <c r="AJ56" s="541"/>
      <c r="AL56" s="18">
        <f>VLOOKUP(AM56,id!$A:$C,3,0)</f>
        <v>592</v>
      </c>
      <c r="AM56" s="18" t="str">
        <f t="shared" si="9"/>
        <v>NapiórkowskiSławomir1979</v>
      </c>
      <c r="AN56" s="9" t="str">
        <f t="shared" si="10"/>
        <v>Napiórkowski</v>
      </c>
      <c r="AO56" s="9" t="str">
        <f t="shared" si="11"/>
        <v>Sławomir</v>
      </c>
      <c r="AP56" s="9">
        <f t="shared" si="12"/>
        <v>0</v>
      </c>
      <c r="AQ56" s="9">
        <f t="shared" si="13"/>
        <v>1979</v>
      </c>
      <c r="AR56" s="9">
        <f t="shared" si="14"/>
        <v>43.866449982386222</v>
      </c>
      <c r="AS56" s="9"/>
      <c r="AT56" s="9">
        <f t="shared" si="15"/>
        <v>0.99985801505040461</v>
      </c>
      <c r="AU56" s="9">
        <f t="shared" si="16"/>
        <v>1</v>
      </c>
      <c r="AV56" s="9">
        <f t="shared" si="17"/>
        <v>1</v>
      </c>
      <c r="AW56" s="9">
        <f t="shared" si="18"/>
        <v>1</v>
      </c>
    </row>
    <row r="57" spans="1:49" s="170" customFormat="1" ht="15" customHeight="1">
      <c r="A57" s="540">
        <v>54</v>
      </c>
      <c r="B57" s="538">
        <v>52</v>
      </c>
      <c r="C57" s="538"/>
      <c r="D57" s="538">
        <v>1093</v>
      </c>
      <c r="E57" s="538" t="s">
        <v>1818</v>
      </c>
      <c r="F57" s="538" t="s">
        <v>19</v>
      </c>
      <c r="G57" s="538">
        <v>1985</v>
      </c>
      <c r="H57" s="538" t="s">
        <v>1817</v>
      </c>
      <c r="I57" s="538" t="s">
        <v>1816</v>
      </c>
      <c r="J57" s="538">
        <v>39</v>
      </c>
      <c r="K57" s="538">
        <v>11</v>
      </c>
      <c r="L57" s="538">
        <v>39</v>
      </c>
      <c r="M57" s="546">
        <v>0.4824074074074074</v>
      </c>
      <c r="N57" s="538">
        <v>0</v>
      </c>
      <c r="O57" s="538"/>
      <c r="P57" s="538"/>
      <c r="Q57" s="538"/>
      <c r="R57" s="538"/>
      <c r="S57" s="539">
        <v>0.37638888888888888</v>
      </c>
      <c r="T57" s="538"/>
      <c r="U57" s="538"/>
      <c r="V57" s="539">
        <v>0.6430555555555556</v>
      </c>
      <c r="W57" s="539">
        <v>0.29791666666666666</v>
      </c>
      <c r="X57" s="539">
        <v>0.4680555555555555</v>
      </c>
      <c r="Y57" s="539">
        <v>0.32361111111111113</v>
      </c>
      <c r="Z57" s="539">
        <v>0.68541666666666667</v>
      </c>
      <c r="AA57" s="538"/>
      <c r="AB57" s="539">
        <v>0.62638888888888888</v>
      </c>
      <c r="AC57" s="538"/>
      <c r="AD57" s="539">
        <v>0.5854166666666667</v>
      </c>
      <c r="AE57" s="539">
        <v>0.73333333333333339</v>
      </c>
      <c r="AF57" s="538"/>
      <c r="AG57" s="539">
        <v>0.43263888888888885</v>
      </c>
      <c r="AH57" s="539">
        <v>0.51250000000000007</v>
      </c>
      <c r="AI57" s="539">
        <v>0.75277777777777777</v>
      </c>
      <c r="AJ57" s="181"/>
      <c r="AL57" s="18">
        <f>VLOOKUP(AM57,id!$A:$C,3,0)</f>
        <v>593</v>
      </c>
      <c r="AM57" s="18" t="str">
        <f t="shared" si="9"/>
        <v>RomejkoPiotr1985</v>
      </c>
      <c r="AN57" s="9" t="str">
        <f t="shared" si="10"/>
        <v>Romejko</v>
      </c>
      <c r="AO57" s="9" t="str">
        <f t="shared" si="11"/>
        <v>Piotr</v>
      </c>
      <c r="AP57" s="9" t="str">
        <f t="shared" si="12"/>
        <v>Szybkie Kopyto</v>
      </c>
      <c r="AQ57" s="9">
        <f t="shared" si="13"/>
        <v>1985</v>
      </c>
      <c r="AR57" s="9">
        <f t="shared" si="14"/>
        <v>41.800879468944366</v>
      </c>
      <c r="AS57" s="9"/>
      <c r="AT57" s="9">
        <f t="shared" si="15"/>
        <v>1.0138675623800384</v>
      </c>
      <c r="AU57" s="9">
        <f t="shared" si="16"/>
        <v>0.7857142857142857</v>
      </c>
      <c r="AV57" s="9">
        <f t="shared" si="17"/>
        <v>1</v>
      </c>
      <c r="AW57" s="9">
        <f t="shared" si="18"/>
        <v>0.95291229369435537</v>
      </c>
    </row>
    <row r="58" spans="1:49" s="170" customFormat="1" ht="15" customHeight="1">
      <c r="A58" s="545">
        <v>55</v>
      </c>
      <c r="B58" s="543">
        <v>53</v>
      </c>
      <c r="C58" s="543"/>
      <c r="D58" s="543">
        <v>1043</v>
      </c>
      <c r="E58" s="543" t="s">
        <v>573</v>
      </c>
      <c r="F58" s="543" t="s">
        <v>267</v>
      </c>
      <c r="G58" s="543">
        <v>1974</v>
      </c>
      <c r="H58" s="543" t="s">
        <v>321</v>
      </c>
      <c r="I58" s="543"/>
      <c r="J58" s="543">
        <v>38</v>
      </c>
      <c r="K58" s="543">
        <v>12</v>
      </c>
      <c r="L58" s="543">
        <v>38</v>
      </c>
      <c r="M58" s="544">
        <v>0.45048611111111114</v>
      </c>
      <c r="N58" s="543">
        <v>0</v>
      </c>
      <c r="O58" s="542">
        <v>0.30694444444444441</v>
      </c>
      <c r="P58" s="543"/>
      <c r="Q58" s="542">
        <v>0.47569444444444442</v>
      </c>
      <c r="R58" s="543"/>
      <c r="S58" s="542">
        <v>0.61041666666666672</v>
      </c>
      <c r="T58" s="543"/>
      <c r="U58" s="542">
        <v>0.45208333333333334</v>
      </c>
      <c r="V58" s="543"/>
      <c r="W58" s="542">
        <v>0.70277777777777783</v>
      </c>
      <c r="X58" s="543"/>
      <c r="Y58" s="542">
        <v>0.64444444444444449</v>
      </c>
      <c r="Z58" s="542">
        <v>0.38541666666666669</v>
      </c>
      <c r="AA58" s="542">
        <v>0.4152777777777778</v>
      </c>
      <c r="AB58" s="543"/>
      <c r="AC58" s="542">
        <v>0.52083333333333337</v>
      </c>
      <c r="AD58" s="543"/>
      <c r="AE58" s="542">
        <v>0.32013888888888892</v>
      </c>
      <c r="AF58" s="542">
        <v>0.35902777777777778</v>
      </c>
      <c r="AG58" s="542">
        <v>0.56736111111111109</v>
      </c>
      <c r="AH58" s="543"/>
      <c r="AI58" s="542">
        <v>0.72083333333333333</v>
      </c>
      <c r="AJ58" s="541"/>
      <c r="AL58" s="18">
        <f>VLOOKUP(AM58,id!$A:$C,3,0)</f>
        <v>184</v>
      </c>
      <c r="AM58" s="18" t="str">
        <f t="shared" si="9"/>
        <v>FlisikowskiZdzisław1974</v>
      </c>
      <c r="AN58" s="9" t="str">
        <f t="shared" si="10"/>
        <v>Flisikowski</v>
      </c>
      <c r="AO58" s="9" t="str">
        <f t="shared" si="11"/>
        <v>Zdzisław</v>
      </c>
      <c r="AP58" s="9">
        <f t="shared" si="12"/>
        <v>0</v>
      </c>
      <c r="AQ58" s="9">
        <f t="shared" si="13"/>
        <v>1974</v>
      </c>
      <c r="AR58" s="9">
        <f t="shared" si="14"/>
        <v>40.729062046663742</v>
      </c>
      <c r="AS58" s="9"/>
      <c r="AT58" s="9">
        <f t="shared" si="15"/>
        <v>1.0708596680540567</v>
      </c>
      <c r="AU58" s="9">
        <f t="shared" si="16"/>
        <v>1.0909090909090908</v>
      </c>
      <c r="AV58" s="9">
        <f t="shared" si="17"/>
        <v>0.97435897435897434</v>
      </c>
      <c r="AW58" s="9">
        <f t="shared" si="18"/>
        <v>1.0175545771755876</v>
      </c>
    </row>
    <row r="59" spans="1:49" s="170" customFormat="1" ht="15" customHeight="1">
      <c r="A59" s="545">
        <v>57</v>
      </c>
      <c r="B59" s="543">
        <v>54</v>
      </c>
      <c r="C59" s="543"/>
      <c r="D59" s="543">
        <v>1041</v>
      </c>
      <c r="E59" s="543" t="s">
        <v>1815</v>
      </c>
      <c r="F59" s="543" t="s">
        <v>284</v>
      </c>
      <c r="G59" s="543">
        <v>1984</v>
      </c>
      <c r="H59" s="543" t="s">
        <v>795</v>
      </c>
      <c r="I59" s="543" t="s">
        <v>1811</v>
      </c>
      <c r="J59" s="543">
        <v>38</v>
      </c>
      <c r="K59" s="543">
        <v>12</v>
      </c>
      <c r="L59" s="543">
        <v>38</v>
      </c>
      <c r="M59" s="544">
        <v>0.47700231481481481</v>
      </c>
      <c r="N59" s="543">
        <v>0</v>
      </c>
      <c r="O59" s="542">
        <v>0.73402777777777783</v>
      </c>
      <c r="P59" s="543"/>
      <c r="Q59" s="543"/>
      <c r="R59" s="543"/>
      <c r="S59" s="542">
        <v>0.41250000000000003</v>
      </c>
      <c r="T59" s="542">
        <v>0.57986111111111105</v>
      </c>
      <c r="U59" s="543"/>
      <c r="V59" s="542">
        <v>0.63541666666666663</v>
      </c>
      <c r="W59" s="542">
        <v>0.2951388888888889</v>
      </c>
      <c r="X59" s="542">
        <v>0.52916666666666667</v>
      </c>
      <c r="Y59" s="542">
        <v>0.3263888888888889</v>
      </c>
      <c r="Z59" s="543"/>
      <c r="AA59" s="542">
        <v>0.67986111111111114</v>
      </c>
      <c r="AB59" s="542">
        <v>0.6</v>
      </c>
      <c r="AC59" s="542">
        <v>0.36041666666666666</v>
      </c>
      <c r="AD59" s="543"/>
      <c r="AE59" s="542">
        <v>0.71736111111111101</v>
      </c>
      <c r="AF59" s="543"/>
      <c r="AG59" s="542">
        <v>0.47430555555555554</v>
      </c>
      <c r="AH59" s="543"/>
      <c r="AI59" s="542">
        <v>0.74722222222222223</v>
      </c>
      <c r="AJ59" s="541"/>
      <c r="AL59" s="18">
        <f>VLOOKUP(AM59,id!$A:$C,3,0)</f>
        <v>594</v>
      </c>
      <c r="AM59" s="18" t="str">
        <f t="shared" si="9"/>
        <v>DudakRoman1984</v>
      </c>
      <c r="AN59" s="9" t="str">
        <f t="shared" si="10"/>
        <v>Dudak</v>
      </c>
      <c r="AO59" s="9" t="str">
        <f t="shared" si="11"/>
        <v>Roman</v>
      </c>
      <c r="AP59" s="9" t="str">
        <f t="shared" si="12"/>
        <v>MTB4Fun</v>
      </c>
      <c r="AQ59" s="9">
        <f t="shared" si="13"/>
        <v>1984</v>
      </c>
      <c r="AR59" s="9">
        <f t="shared" si="14"/>
        <v>38.464963797351473</v>
      </c>
      <c r="AS59" s="9"/>
      <c r="AT59" s="9">
        <f t="shared" si="15"/>
        <v>0.94441074418266091</v>
      </c>
      <c r="AU59" s="9">
        <f t="shared" si="16"/>
        <v>1</v>
      </c>
      <c r="AV59" s="9">
        <f t="shared" si="17"/>
        <v>1</v>
      </c>
      <c r="AW59" s="9">
        <f t="shared" si="18"/>
        <v>1</v>
      </c>
    </row>
    <row r="60" spans="1:49" s="170" customFormat="1" ht="15" customHeight="1">
      <c r="A60" s="540">
        <v>58</v>
      </c>
      <c r="B60" s="538">
        <v>55</v>
      </c>
      <c r="C60" s="538"/>
      <c r="D60" s="538">
        <v>1009</v>
      </c>
      <c r="E60" s="538" t="s">
        <v>533</v>
      </c>
      <c r="F60" s="538" t="s">
        <v>28</v>
      </c>
      <c r="G60" s="538">
        <v>1972</v>
      </c>
      <c r="H60" s="538" t="s">
        <v>795</v>
      </c>
      <c r="I60" s="538" t="s">
        <v>534</v>
      </c>
      <c r="J60" s="538">
        <v>38</v>
      </c>
      <c r="K60" s="538">
        <v>12</v>
      </c>
      <c r="L60" s="538">
        <v>38</v>
      </c>
      <c r="M60" s="546">
        <v>0.47711805555555559</v>
      </c>
      <c r="N60" s="538">
        <v>0</v>
      </c>
      <c r="O60" s="539">
        <v>0.73402777777777783</v>
      </c>
      <c r="P60" s="538"/>
      <c r="Q60" s="538"/>
      <c r="R60" s="538"/>
      <c r="S60" s="539">
        <v>0.41250000000000003</v>
      </c>
      <c r="T60" s="539">
        <v>0.57430555555555551</v>
      </c>
      <c r="U60" s="538"/>
      <c r="V60" s="539">
        <v>0.63611111111111118</v>
      </c>
      <c r="W60" s="539">
        <v>0.29444444444444445</v>
      </c>
      <c r="X60" s="539">
        <v>0.52986111111111112</v>
      </c>
      <c r="Y60" s="539">
        <v>0.32569444444444445</v>
      </c>
      <c r="Z60" s="538"/>
      <c r="AA60" s="539">
        <v>0.67986111111111114</v>
      </c>
      <c r="AB60" s="539">
        <v>0.6</v>
      </c>
      <c r="AC60" s="539">
        <v>0.36041666666666666</v>
      </c>
      <c r="AD60" s="538"/>
      <c r="AE60" s="539">
        <v>0.71805555555555556</v>
      </c>
      <c r="AF60" s="538"/>
      <c r="AG60" s="539">
        <v>0.47430555555555554</v>
      </c>
      <c r="AH60" s="538"/>
      <c r="AI60" s="539">
        <v>0.74791666666666667</v>
      </c>
      <c r="AJ60" s="181"/>
      <c r="AL60" s="18">
        <f>VLOOKUP(AM60,id!$A:$C,3,0)</f>
        <v>200</v>
      </c>
      <c r="AM60" s="18" t="str">
        <f t="shared" si="9"/>
        <v>DunowskiPrzemysław1972</v>
      </c>
      <c r="AN60" s="9" t="str">
        <f t="shared" si="10"/>
        <v>Dunowski</v>
      </c>
      <c r="AO60" s="9" t="str">
        <f t="shared" si="11"/>
        <v>Przemysław</v>
      </c>
      <c r="AP60" s="9" t="str">
        <f t="shared" si="12"/>
        <v>MTB4FUN</v>
      </c>
      <c r="AQ60" s="9">
        <f t="shared" si="13"/>
        <v>1972</v>
      </c>
      <c r="AR60" s="9">
        <f t="shared" si="14"/>
        <v>38.455632850113922</v>
      </c>
      <c r="AS60" s="9"/>
      <c r="AT60" s="9">
        <f t="shared" si="15"/>
        <v>0.99975741697595999</v>
      </c>
      <c r="AU60" s="9">
        <f t="shared" si="16"/>
        <v>1</v>
      </c>
      <c r="AV60" s="9">
        <f t="shared" si="17"/>
        <v>1</v>
      </c>
      <c r="AW60" s="9">
        <f t="shared" si="18"/>
        <v>1</v>
      </c>
    </row>
    <row r="61" spans="1:49" s="170" customFormat="1" ht="15" customHeight="1">
      <c r="A61" s="545">
        <v>59</v>
      </c>
      <c r="B61" s="543">
        <v>56</v>
      </c>
      <c r="C61" s="543"/>
      <c r="D61" s="543">
        <v>1031</v>
      </c>
      <c r="E61" s="543" t="s">
        <v>1814</v>
      </c>
      <c r="F61" s="543" t="s">
        <v>1813</v>
      </c>
      <c r="G61" s="543">
        <v>1976</v>
      </c>
      <c r="H61" s="543" t="s">
        <v>795</v>
      </c>
      <c r="I61" s="543" t="s">
        <v>534</v>
      </c>
      <c r="J61" s="543">
        <v>38</v>
      </c>
      <c r="K61" s="543">
        <v>12</v>
      </c>
      <c r="L61" s="543">
        <v>38</v>
      </c>
      <c r="M61" s="544">
        <v>0.47715277777777776</v>
      </c>
      <c r="N61" s="543">
        <v>0</v>
      </c>
      <c r="O61" s="542">
        <v>0.73402777777777783</v>
      </c>
      <c r="P61" s="543"/>
      <c r="Q61" s="543"/>
      <c r="R61" s="543"/>
      <c r="S61" s="542">
        <v>0.41250000000000003</v>
      </c>
      <c r="T61" s="542">
        <v>0.57986111111111105</v>
      </c>
      <c r="U61" s="543"/>
      <c r="V61" s="542">
        <v>0.63541666666666663</v>
      </c>
      <c r="W61" s="542">
        <v>0.29583333333333334</v>
      </c>
      <c r="X61" s="542">
        <v>0.53749999999999998</v>
      </c>
      <c r="Y61" s="542">
        <v>0.32569444444444445</v>
      </c>
      <c r="Z61" s="543"/>
      <c r="AA61" s="542">
        <v>0.67986111111111114</v>
      </c>
      <c r="AB61" s="542">
        <v>0.60069444444444442</v>
      </c>
      <c r="AC61" s="542">
        <v>0.36041666666666666</v>
      </c>
      <c r="AD61" s="543"/>
      <c r="AE61" s="542">
        <v>0.71805555555555556</v>
      </c>
      <c r="AF61" s="543"/>
      <c r="AG61" s="542">
        <v>0.47430555555555554</v>
      </c>
      <c r="AH61" s="543"/>
      <c r="AI61" s="542">
        <v>0.74791666666666667</v>
      </c>
      <c r="AJ61" s="541"/>
      <c r="AL61" s="18">
        <f>VLOOKUP(AM61,id!$A:$C,3,0)</f>
        <v>595</v>
      </c>
      <c r="AM61" s="18" t="str">
        <f t="shared" si="9"/>
        <v>BossyPaweŁ1976</v>
      </c>
      <c r="AN61" s="9" t="str">
        <f t="shared" si="10"/>
        <v>Bossy</v>
      </c>
      <c r="AO61" s="9" t="str">
        <f t="shared" si="11"/>
        <v>PaweŁ</v>
      </c>
      <c r="AP61" s="9" t="str">
        <f t="shared" si="12"/>
        <v>MTB4FUN</v>
      </c>
      <c r="AQ61" s="9">
        <f t="shared" si="13"/>
        <v>1976</v>
      </c>
      <c r="AR61" s="9">
        <f t="shared" si="14"/>
        <v>38.45283444865489</v>
      </c>
      <c r="AS61" s="9"/>
      <c r="AT61" s="9">
        <f t="shared" si="15"/>
        <v>0.99992723038858988</v>
      </c>
      <c r="AU61" s="9">
        <f t="shared" si="16"/>
        <v>1</v>
      </c>
      <c r="AV61" s="9">
        <f t="shared" si="17"/>
        <v>1</v>
      </c>
      <c r="AW61" s="9">
        <f t="shared" si="18"/>
        <v>1</v>
      </c>
    </row>
    <row r="62" spans="1:49" s="170" customFormat="1" ht="15" customHeight="1">
      <c r="A62" s="540">
        <v>60</v>
      </c>
      <c r="B62" s="538">
        <v>57</v>
      </c>
      <c r="C62" s="538"/>
      <c r="D62" s="538">
        <v>1051</v>
      </c>
      <c r="E62" s="538" t="s">
        <v>1812</v>
      </c>
      <c r="F62" s="538" t="s">
        <v>67</v>
      </c>
      <c r="G62" s="538">
        <v>1971</v>
      </c>
      <c r="H62" s="538" t="s">
        <v>532</v>
      </c>
      <c r="I62" s="538" t="s">
        <v>1811</v>
      </c>
      <c r="J62" s="538">
        <v>38</v>
      </c>
      <c r="K62" s="538">
        <v>12</v>
      </c>
      <c r="L62" s="538">
        <v>38</v>
      </c>
      <c r="M62" s="546">
        <v>0.47716435185185185</v>
      </c>
      <c r="N62" s="538">
        <v>0</v>
      </c>
      <c r="O62" s="539">
        <v>0.73402777777777783</v>
      </c>
      <c r="P62" s="538"/>
      <c r="Q62" s="538"/>
      <c r="R62" s="538"/>
      <c r="S62" s="539">
        <v>0.41250000000000003</v>
      </c>
      <c r="T62" s="539">
        <v>0.57500000000000007</v>
      </c>
      <c r="U62" s="538"/>
      <c r="V62" s="539">
        <v>0.63541666666666663</v>
      </c>
      <c r="W62" s="539">
        <v>0.2951388888888889</v>
      </c>
      <c r="X62" s="539">
        <v>0.52916666666666667</v>
      </c>
      <c r="Y62" s="539">
        <v>0.32569444444444445</v>
      </c>
      <c r="Z62" s="538"/>
      <c r="AA62" s="539">
        <v>0.67986111111111114</v>
      </c>
      <c r="AB62" s="539">
        <v>0.6</v>
      </c>
      <c r="AC62" s="539">
        <v>0.36041666666666666</v>
      </c>
      <c r="AD62" s="538"/>
      <c r="AE62" s="539">
        <v>0.71805555555555556</v>
      </c>
      <c r="AF62" s="538"/>
      <c r="AG62" s="539">
        <v>0.47430555555555554</v>
      </c>
      <c r="AH62" s="538"/>
      <c r="AI62" s="539">
        <v>0.74791666666666667</v>
      </c>
      <c r="AJ62" s="181"/>
      <c r="AL62" s="18">
        <f>VLOOKUP(AM62,id!$A:$C,3,0)</f>
        <v>596</v>
      </c>
      <c r="AM62" s="18" t="str">
        <f t="shared" si="9"/>
        <v>PiaskowskiMichał1971</v>
      </c>
      <c r="AN62" s="9" t="str">
        <f t="shared" si="10"/>
        <v>Piaskowski</v>
      </c>
      <c r="AO62" s="9" t="str">
        <f t="shared" si="11"/>
        <v>Michał</v>
      </c>
      <c r="AP62" s="9" t="str">
        <f t="shared" si="12"/>
        <v>MTB4Fun</v>
      </c>
      <c r="AQ62" s="9">
        <f t="shared" si="13"/>
        <v>1971</v>
      </c>
      <c r="AR62" s="9">
        <f t="shared" si="14"/>
        <v>38.45190173867239</v>
      </c>
      <c r="AS62" s="9"/>
      <c r="AT62" s="9">
        <f t="shared" si="15"/>
        <v>0.99997574405122858</v>
      </c>
      <c r="AU62" s="9">
        <f t="shared" si="16"/>
        <v>1</v>
      </c>
      <c r="AV62" s="9">
        <f t="shared" si="17"/>
        <v>1</v>
      </c>
      <c r="AW62" s="9">
        <f t="shared" si="18"/>
        <v>1</v>
      </c>
    </row>
    <row r="63" spans="1:49" s="170" customFormat="1" ht="15" customHeight="1">
      <c r="A63" s="540">
        <v>62</v>
      </c>
      <c r="B63" s="538">
        <v>58</v>
      </c>
      <c r="C63" s="538"/>
      <c r="D63" s="538">
        <v>1054</v>
      </c>
      <c r="E63" s="538" t="s">
        <v>539</v>
      </c>
      <c r="F63" s="538" t="s">
        <v>538</v>
      </c>
      <c r="G63" s="538">
        <v>1988</v>
      </c>
      <c r="H63" s="538" t="s">
        <v>321</v>
      </c>
      <c r="I63" s="538" t="s">
        <v>537</v>
      </c>
      <c r="J63" s="538">
        <v>38</v>
      </c>
      <c r="K63" s="538">
        <v>10</v>
      </c>
      <c r="L63" s="538">
        <v>38</v>
      </c>
      <c r="M63" s="546">
        <v>0.4826388888888889</v>
      </c>
      <c r="N63" s="538">
        <v>0</v>
      </c>
      <c r="O63" s="538"/>
      <c r="P63" s="538"/>
      <c r="Q63" s="538"/>
      <c r="R63" s="538"/>
      <c r="S63" s="538"/>
      <c r="T63" s="538"/>
      <c r="U63" s="539">
        <v>0.68611111111111101</v>
      </c>
      <c r="V63" s="538"/>
      <c r="W63" s="539">
        <v>0.29305555555555557</v>
      </c>
      <c r="X63" s="539">
        <v>0.47361111111111115</v>
      </c>
      <c r="Y63" s="539">
        <v>0.32430555555555557</v>
      </c>
      <c r="Z63" s="538"/>
      <c r="AA63" s="539">
        <v>0.6430555555555556</v>
      </c>
      <c r="AB63" s="539">
        <v>0.59791666666666665</v>
      </c>
      <c r="AC63" s="539">
        <v>0.37916666666666665</v>
      </c>
      <c r="AD63" s="538"/>
      <c r="AE63" s="539">
        <v>0.73333333333333339</v>
      </c>
      <c r="AF63" s="538"/>
      <c r="AG63" s="539">
        <v>0.4145833333333333</v>
      </c>
      <c r="AH63" s="539">
        <v>0.54236111111111118</v>
      </c>
      <c r="AI63" s="539">
        <v>0.75347222222222221</v>
      </c>
      <c r="AJ63" s="181"/>
      <c r="AL63" s="18">
        <f>VLOOKUP(AM63,id!$A:$C,3,0)</f>
        <v>199</v>
      </c>
      <c r="AM63" s="18" t="str">
        <f t="shared" si="9"/>
        <v>DejaDominik1988</v>
      </c>
      <c r="AN63" s="9" t="str">
        <f t="shared" si="10"/>
        <v>Deja</v>
      </c>
      <c r="AO63" s="9" t="str">
        <f t="shared" si="11"/>
        <v>Dominik</v>
      </c>
      <c r="AP63" s="9" t="str">
        <f t="shared" si="12"/>
        <v>KulawiKrulowie</v>
      </c>
      <c r="AQ63" s="9">
        <f t="shared" si="13"/>
        <v>1988</v>
      </c>
      <c r="AR63" s="9">
        <f t="shared" si="14"/>
        <v>37.075035421073508</v>
      </c>
      <c r="AS63" s="9"/>
      <c r="AT63" s="9">
        <f t="shared" si="15"/>
        <v>0.98865707434052752</v>
      </c>
      <c r="AU63" s="9">
        <f t="shared" si="16"/>
        <v>0.83333333333333337</v>
      </c>
      <c r="AV63" s="9">
        <f t="shared" si="17"/>
        <v>1</v>
      </c>
      <c r="AW63" s="9">
        <f t="shared" si="18"/>
        <v>0.96419250400262724</v>
      </c>
    </row>
    <row r="64" spans="1:49" s="170" customFormat="1" ht="15" customHeight="1">
      <c r="A64" s="545">
        <v>63</v>
      </c>
      <c r="B64" s="543">
        <v>59</v>
      </c>
      <c r="C64" s="543"/>
      <c r="D64" s="543">
        <v>1037</v>
      </c>
      <c r="E64" s="543" t="s">
        <v>422</v>
      </c>
      <c r="F64" s="543" t="s">
        <v>91</v>
      </c>
      <c r="G64" s="543">
        <v>1977</v>
      </c>
      <c r="H64" s="543" t="s">
        <v>1808</v>
      </c>
      <c r="I64" s="543" t="s">
        <v>1807</v>
      </c>
      <c r="J64" s="543">
        <v>37</v>
      </c>
      <c r="K64" s="543">
        <v>13</v>
      </c>
      <c r="L64" s="543">
        <v>37</v>
      </c>
      <c r="M64" s="544">
        <v>0.4929398148148148</v>
      </c>
      <c r="N64" s="543">
        <v>0</v>
      </c>
      <c r="O64" s="542">
        <v>0.30277777777777776</v>
      </c>
      <c r="P64" s="542">
        <v>0.40486111111111112</v>
      </c>
      <c r="Q64" s="542">
        <v>0.7055555555555556</v>
      </c>
      <c r="R64" s="542">
        <v>0.54513888888888895</v>
      </c>
      <c r="S64" s="543"/>
      <c r="T64" s="542">
        <v>0.62291666666666667</v>
      </c>
      <c r="U64" s="543"/>
      <c r="V64" s="542">
        <v>0.42777777777777781</v>
      </c>
      <c r="W64" s="543"/>
      <c r="X64" s="542">
        <v>0.66041666666666665</v>
      </c>
      <c r="Y64" s="543"/>
      <c r="Z64" s="542">
        <v>0.36180555555555555</v>
      </c>
      <c r="AA64" s="543"/>
      <c r="AB64" s="542">
        <v>0.45833333333333331</v>
      </c>
      <c r="AC64" s="543"/>
      <c r="AD64" s="542">
        <v>0.50347222222222221</v>
      </c>
      <c r="AE64" s="542">
        <v>0.33124999999999999</v>
      </c>
      <c r="AF64" s="542">
        <v>0.38472222222222219</v>
      </c>
      <c r="AG64" s="543"/>
      <c r="AH64" s="542">
        <v>0.57430555555555551</v>
      </c>
      <c r="AI64" s="542">
        <v>0.7631944444444444</v>
      </c>
      <c r="AJ64" s="541"/>
      <c r="AL64" s="18">
        <f>VLOOKUP(AM64,id!$A:$C,3,0)</f>
        <v>597</v>
      </c>
      <c r="AM64" s="18" t="str">
        <f t="shared" si="9"/>
        <v>WojciechowskiAdam1977</v>
      </c>
      <c r="AN64" s="9" t="str">
        <f t="shared" si="10"/>
        <v>Wojciechowski</v>
      </c>
      <c r="AO64" s="9" t="str">
        <f t="shared" si="11"/>
        <v>Adam</v>
      </c>
      <c r="AP64" s="9" t="str">
        <f t="shared" si="12"/>
        <v>SamOn</v>
      </c>
      <c r="AQ64" s="9">
        <f t="shared" si="13"/>
        <v>1977</v>
      </c>
      <c r="AR64" s="9">
        <f t="shared" si="14"/>
        <v>36.099376594203157</v>
      </c>
      <c r="AS64" s="9"/>
      <c r="AT64" s="9">
        <f t="shared" si="15"/>
        <v>0.97910307583939893</v>
      </c>
      <c r="AU64" s="9">
        <f t="shared" si="16"/>
        <v>1.3</v>
      </c>
      <c r="AV64" s="9">
        <f t="shared" si="17"/>
        <v>0.97368421052631582</v>
      </c>
      <c r="AW64" s="9">
        <f t="shared" si="18"/>
        <v>1.0538739520617835</v>
      </c>
    </row>
    <row r="65" spans="1:49" s="170" customFormat="1" ht="15" customHeight="1">
      <c r="A65" s="540">
        <v>64</v>
      </c>
      <c r="B65" s="538">
        <v>60</v>
      </c>
      <c r="C65" s="538"/>
      <c r="D65" s="538">
        <v>1016</v>
      </c>
      <c r="E65" s="538" t="s">
        <v>1497</v>
      </c>
      <c r="F65" s="538" t="s">
        <v>100</v>
      </c>
      <c r="G65" s="538">
        <v>1978</v>
      </c>
      <c r="H65" s="538" t="s">
        <v>307</v>
      </c>
      <c r="I65" s="538" t="s">
        <v>1786</v>
      </c>
      <c r="J65" s="538">
        <v>36</v>
      </c>
      <c r="K65" s="538">
        <v>10</v>
      </c>
      <c r="L65" s="538">
        <v>36</v>
      </c>
      <c r="M65" s="546">
        <v>0.4886921296296296</v>
      </c>
      <c r="N65" s="538">
        <v>0</v>
      </c>
      <c r="O65" s="538"/>
      <c r="P65" s="538"/>
      <c r="Q65" s="538"/>
      <c r="R65" s="538"/>
      <c r="S65" s="539">
        <v>0.37638888888888888</v>
      </c>
      <c r="T65" s="538"/>
      <c r="U65" s="538"/>
      <c r="V65" s="539">
        <v>0.6430555555555556</v>
      </c>
      <c r="W65" s="538"/>
      <c r="X65" s="539">
        <v>0.47430555555555554</v>
      </c>
      <c r="Y65" s="539">
        <v>0.34652777777777777</v>
      </c>
      <c r="Z65" s="539">
        <v>0.68541666666666667</v>
      </c>
      <c r="AA65" s="538"/>
      <c r="AB65" s="539">
        <v>0.62638888888888888</v>
      </c>
      <c r="AC65" s="538"/>
      <c r="AD65" s="539">
        <v>0.58611111111111114</v>
      </c>
      <c r="AE65" s="539">
        <v>0.73333333333333339</v>
      </c>
      <c r="AF65" s="538"/>
      <c r="AG65" s="539">
        <v>0.42708333333333331</v>
      </c>
      <c r="AH65" s="539">
        <v>0.51250000000000007</v>
      </c>
      <c r="AI65" s="539">
        <v>0.75902777777777775</v>
      </c>
      <c r="AJ65" s="181"/>
      <c r="AL65" s="18">
        <f>VLOOKUP(AM65,id!$A:$C,3,0)</f>
        <v>598</v>
      </c>
      <c r="AM65" s="18" t="str">
        <f t="shared" si="9"/>
        <v>BanasikSławomir1978</v>
      </c>
      <c r="AN65" s="9" t="str">
        <f t="shared" si="10"/>
        <v>Banasik</v>
      </c>
      <c r="AO65" s="9" t="str">
        <f t="shared" si="11"/>
        <v>Sławomir</v>
      </c>
      <c r="AP65" s="9" t="str">
        <f t="shared" si="12"/>
        <v>ROWEROWO I KAJTOWO</v>
      </c>
      <c r="AQ65" s="9">
        <f t="shared" si="13"/>
        <v>1978</v>
      </c>
      <c r="AR65" s="9">
        <f t="shared" si="14"/>
        <v>35.123717767332806</v>
      </c>
      <c r="AS65" s="9"/>
      <c r="AT65" s="9">
        <f t="shared" si="15"/>
        <v>1.0086919451483789</v>
      </c>
      <c r="AU65" s="9">
        <f t="shared" si="16"/>
        <v>0.76923076923076927</v>
      </c>
      <c r="AV65" s="9">
        <f t="shared" si="17"/>
        <v>0.97297297297297303</v>
      </c>
      <c r="AW65" s="9">
        <f t="shared" si="18"/>
        <v>0.94888008005474922</v>
      </c>
    </row>
    <row r="66" spans="1:49" s="170" customFormat="1" ht="15" customHeight="1">
      <c r="A66" s="545">
        <v>65</v>
      </c>
      <c r="B66" s="543">
        <v>61</v>
      </c>
      <c r="C66" s="543"/>
      <c r="D66" s="543">
        <v>1066</v>
      </c>
      <c r="E66" s="543" t="s">
        <v>75</v>
      </c>
      <c r="F66" s="543" t="s">
        <v>19</v>
      </c>
      <c r="G66" s="543">
        <v>1963</v>
      </c>
      <c r="H66" s="543" t="s">
        <v>443</v>
      </c>
      <c r="I66" s="543" t="s">
        <v>1806</v>
      </c>
      <c r="J66" s="543">
        <v>34</v>
      </c>
      <c r="K66" s="543">
        <v>13</v>
      </c>
      <c r="L66" s="543">
        <v>44</v>
      </c>
      <c r="M66" s="544">
        <v>0.50631944444444443</v>
      </c>
      <c r="N66" s="543">
        <v>10</v>
      </c>
      <c r="O66" s="542">
        <v>0.30624999999999997</v>
      </c>
      <c r="P66" s="542">
        <v>0.46249999999999997</v>
      </c>
      <c r="Q66" s="543"/>
      <c r="R66" s="543"/>
      <c r="S66" s="543"/>
      <c r="T66" s="543"/>
      <c r="U66" s="542">
        <v>0.3444444444444445</v>
      </c>
      <c r="V66" s="542">
        <v>0.4993055555555555</v>
      </c>
      <c r="W66" s="543"/>
      <c r="X66" s="542">
        <v>0.65694444444444444</v>
      </c>
      <c r="Y66" s="543"/>
      <c r="Z66" s="542">
        <v>0.4069444444444445</v>
      </c>
      <c r="AA66" s="542">
        <v>0.36319444444444443</v>
      </c>
      <c r="AB66" s="542">
        <v>0.51736111111111105</v>
      </c>
      <c r="AC66" s="543"/>
      <c r="AD66" s="542">
        <v>0.54999999999999993</v>
      </c>
      <c r="AE66" s="542">
        <v>0.31944444444444448</v>
      </c>
      <c r="AF66" s="542">
        <v>0.42986111111111108</v>
      </c>
      <c r="AG66" s="542">
        <v>0.70486111111111116</v>
      </c>
      <c r="AH66" s="542">
        <v>0.61319444444444449</v>
      </c>
      <c r="AI66" s="542">
        <v>0.77708333333333324</v>
      </c>
      <c r="AJ66" s="541"/>
      <c r="AL66" s="18">
        <f>VLOOKUP(AM66,id!$A:$C,3,0)</f>
        <v>19</v>
      </c>
      <c r="AM66" s="18" t="str">
        <f t="shared" si="9"/>
        <v>SzajdukPiotr1963</v>
      </c>
      <c r="AN66" s="9" t="str">
        <f t="shared" si="10"/>
        <v>Szajduk</v>
      </c>
      <c r="AO66" s="9" t="str">
        <f t="shared" si="11"/>
        <v>Piotr</v>
      </c>
      <c r="AP66" s="9" t="str">
        <f t="shared" si="12"/>
        <v>WRZASKUN</v>
      </c>
      <c r="AQ66" s="9">
        <f t="shared" si="13"/>
        <v>1963</v>
      </c>
      <c r="AR66" s="9">
        <f t="shared" si="14"/>
        <v>33.172400113592097</v>
      </c>
      <c r="AS66" s="9"/>
      <c r="AT66" s="9">
        <f t="shared" si="15"/>
        <v>0.96518538837836598</v>
      </c>
      <c r="AU66" s="9">
        <f t="shared" si="16"/>
        <v>1.3</v>
      </c>
      <c r="AV66" s="9">
        <f t="shared" si="17"/>
        <v>0.94444444444444442</v>
      </c>
      <c r="AW66" s="9">
        <f t="shared" si="18"/>
        <v>1.0538739520617835</v>
      </c>
    </row>
    <row r="67" spans="1:49" s="170" customFormat="1" ht="15" customHeight="1">
      <c r="A67" s="540">
        <v>66</v>
      </c>
      <c r="B67" s="538">
        <v>62</v>
      </c>
      <c r="C67" s="538"/>
      <c r="D67" s="538">
        <v>1046</v>
      </c>
      <c r="E67" s="538" t="s">
        <v>935</v>
      </c>
      <c r="F67" s="538" t="s">
        <v>28</v>
      </c>
      <c r="G67" s="538">
        <v>1972</v>
      </c>
      <c r="H67" s="538" t="s">
        <v>510</v>
      </c>
      <c r="I67" s="538" t="s">
        <v>1805</v>
      </c>
      <c r="J67" s="538">
        <v>33</v>
      </c>
      <c r="K67" s="538">
        <v>11</v>
      </c>
      <c r="L67" s="538">
        <v>33</v>
      </c>
      <c r="M67" s="546">
        <v>0.49284722222222221</v>
      </c>
      <c r="N67" s="538">
        <v>0</v>
      </c>
      <c r="O67" s="538"/>
      <c r="P67" s="538"/>
      <c r="Q67" s="539">
        <v>0.48194444444444445</v>
      </c>
      <c r="R67" s="539">
        <v>0.60763888888888895</v>
      </c>
      <c r="S67" s="539">
        <v>0.34375</v>
      </c>
      <c r="T67" s="539">
        <v>0.55208333333333337</v>
      </c>
      <c r="U67" s="538"/>
      <c r="V67" s="538"/>
      <c r="W67" s="539">
        <v>0.29097222222222224</v>
      </c>
      <c r="X67" s="539">
        <v>0.51250000000000007</v>
      </c>
      <c r="Y67" s="539">
        <v>0.31319444444444444</v>
      </c>
      <c r="Z67" s="538"/>
      <c r="AA67" s="538"/>
      <c r="AB67" s="538"/>
      <c r="AC67" s="539">
        <v>0.43611111111111112</v>
      </c>
      <c r="AD67" s="539">
        <v>0.67013888888888884</v>
      </c>
      <c r="AE67" s="538"/>
      <c r="AF67" s="538"/>
      <c r="AG67" s="539">
        <v>0.38819444444444445</v>
      </c>
      <c r="AH67" s="539">
        <v>0.58333333333333337</v>
      </c>
      <c r="AI67" s="539">
        <v>0.7631944444444444</v>
      </c>
      <c r="AJ67" s="181"/>
      <c r="AL67" s="18">
        <f>VLOOKUP(AM67,id!$A:$C,3,0)</f>
        <v>226</v>
      </c>
      <c r="AM67" s="18" t="str">
        <f t="shared" si="9"/>
        <v>PiotrowiczPrzemysław1972</v>
      </c>
      <c r="AN67" s="9" t="str">
        <f t="shared" si="10"/>
        <v>Piotrowicz</v>
      </c>
      <c r="AO67" s="9" t="str">
        <f t="shared" si="11"/>
        <v>Przemysław</v>
      </c>
      <c r="AP67" s="9" t="str">
        <f t="shared" si="12"/>
        <v>Grupa Rowerowo-Kajtowa</v>
      </c>
      <c r="AQ67" s="9">
        <f t="shared" si="13"/>
        <v>1972</v>
      </c>
      <c r="AR67" s="9">
        <f t="shared" si="14"/>
        <v>32.196741286721739</v>
      </c>
      <c r="AS67" s="9"/>
      <c r="AT67" s="9">
        <f t="shared" si="15"/>
        <v>1.0273354938706496</v>
      </c>
      <c r="AU67" s="9">
        <f t="shared" si="16"/>
        <v>0.84615384615384615</v>
      </c>
      <c r="AV67" s="9">
        <f t="shared" si="17"/>
        <v>0.97058823529411764</v>
      </c>
      <c r="AW67" s="9">
        <f t="shared" si="18"/>
        <v>0.96714116000060635</v>
      </c>
    </row>
    <row r="68" spans="1:49" s="170" customFormat="1" ht="15" customHeight="1">
      <c r="A68" s="545">
        <v>67</v>
      </c>
      <c r="B68" s="543">
        <v>63</v>
      </c>
      <c r="C68" s="543"/>
      <c r="D68" s="543">
        <v>1091</v>
      </c>
      <c r="E68" s="543" t="s">
        <v>1804</v>
      </c>
      <c r="F68" s="543" t="s">
        <v>552</v>
      </c>
      <c r="G68" s="543">
        <v>1970</v>
      </c>
      <c r="H68" s="543" t="s">
        <v>321</v>
      </c>
      <c r="I68" s="543" t="s">
        <v>1803</v>
      </c>
      <c r="J68" s="543">
        <v>33</v>
      </c>
      <c r="K68" s="543">
        <v>11</v>
      </c>
      <c r="L68" s="543">
        <v>33</v>
      </c>
      <c r="M68" s="544">
        <v>0.49547453703703703</v>
      </c>
      <c r="N68" s="543">
        <v>0</v>
      </c>
      <c r="O68" s="543"/>
      <c r="P68" s="543"/>
      <c r="Q68" s="542">
        <v>0.48194444444444445</v>
      </c>
      <c r="R68" s="542">
        <v>0.60833333333333328</v>
      </c>
      <c r="S68" s="542">
        <v>0.34375</v>
      </c>
      <c r="T68" s="542">
        <v>0.55138888888888882</v>
      </c>
      <c r="U68" s="543"/>
      <c r="V68" s="543"/>
      <c r="W68" s="542">
        <v>0.29097222222222224</v>
      </c>
      <c r="X68" s="542">
        <v>0.51250000000000007</v>
      </c>
      <c r="Y68" s="542">
        <v>0.31319444444444444</v>
      </c>
      <c r="Z68" s="543"/>
      <c r="AA68" s="543"/>
      <c r="AB68" s="543"/>
      <c r="AC68" s="542">
        <v>0.43611111111111112</v>
      </c>
      <c r="AD68" s="542">
        <v>0.67013888888888884</v>
      </c>
      <c r="AE68" s="543"/>
      <c r="AF68" s="543"/>
      <c r="AG68" s="542">
        <v>0.38819444444444445</v>
      </c>
      <c r="AH68" s="542">
        <v>0.58333333333333337</v>
      </c>
      <c r="AI68" s="542">
        <v>0.76597222222222217</v>
      </c>
      <c r="AJ68" s="541"/>
      <c r="AL68" s="18">
        <f>VLOOKUP(AM68,id!$A:$C,3,0)</f>
        <v>599</v>
      </c>
      <c r="AM68" s="18" t="str">
        <f t="shared" si="9"/>
        <v>SulikowskiMariusz1970</v>
      </c>
      <c r="AN68" s="9" t="str">
        <f t="shared" si="10"/>
        <v>Sulikowski</v>
      </c>
      <c r="AO68" s="9" t="str">
        <f t="shared" si="11"/>
        <v>Mariusz</v>
      </c>
      <c r="AP68" s="9" t="str">
        <f t="shared" si="12"/>
        <v>Rowerowo i kajtowo</v>
      </c>
      <c r="AQ68" s="9">
        <f t="shared" si="13"/>
        <v>1970</v>
      </c>
      <c r="AR68" s="9">
        <f t="shared" si="14"/>
        <v>32.026014096829755</v>
      </c>
      <c r="AS68" s="9"/>
      <c r="AT68" s="9">
        <f t="shared" si="15"/>
        <v>0.99469737671984859</v>
      </c>
      <c r="AU68" s="9">
        <f t="shared" si="16"/>
        <v>1</v>
      </c>
      <c r="AV68" s="9">
        <f t="shared" si="17"/>
        <v>1</v>
      </c>
      <c r="AW68" s="9">
        <f t="shared" si="18"/>
        <v>1</v>
      </c>
    </row>
    <row r="69" spans="1:49" s="170" customFormat="1" ht="15" customHeight="1">
      <c r="A69" s="540">
        <v>68</v>
      </c>
      <c r="B69" s="538">
        <v>64</v>
      </c>
      <c r="C69" s="538"/>
      <c r="D69" s="538">
        <v>1102</v>
      </c>
      <c r="E69" s="538" t="s">
        <v>769</v>
      </c>
      <c r="F69" s="538" t="s">
        <v>21</v>
      </c>
      <c r="G69" s="538">
        <v>1974</v>
      </c>
      <c r="H69" s="538" t="s">
        <v>321</v>
      </c>
      <c r="I69" s="538"/>
      <c r="J69" s="538">
        <v>33</v>
      </c>
      <c r="K69" s="538">
        <v>11</v>
      </c>
      <c r="L69" s="538">
        <v>33</v>
      </c>
      <c r="M69" s="546">
        <v>0.4957523148148148</v>
      </c>
      <c r="N69" s="538">
        <v>0</v>
      </c>
      <c r="O69" s="538"/>
      <c r="P69" s="538"/>
      <c r="Q69" s="539">
        <v>0.48194444444444445</v>
      </c>
      <c r="R69" s="539">
        <v>0.60833333333333328</v>
      </c>
      <c r="S69" s="539">
        <v>0.3430555555555555</v>
      </c>
      <c r="T69" s="539">
        <v>0.55208333333333337</v>
      </c>
      <c r="U69" s="538"/>
      <c r="V69" s="538"/>
      <c r="W69" s="539">
        <v>0.29097222222222224</v>
      </c>
      <c r="X69" s="539">
        <v>0.51250000000000007</v>
      </c>
      <c r="Y69" s="539">
        <v>0.31319444444444444</v>
      </c>
      <c r="Z69" s="538"/>
      <c r="AA69" s="538"/>
      <c r="AB69" s="538"/>
      <c r="AC69" s="539">
        <v>0.43611111111111112</v>
      </c>
      <c r="AD69" s="539">
        <v>0.6694444444444444</v>
      </c>
      <c r="AE69" s="538"/>
      <c r="AF69" s="538"/>
      <c r="AG69" s="539">
        <v>0.38819444444444445</v>
      </c>
      <c r="AH69" s="539">
        <v>0.58333333333333337</v>
      </c>
      <c r="AI69" s="539">
        <v>0.76597222222222217</v>
      </c>
      <c r="AJ69" s="181"/>
      <c r="AL69" s="18">
        <f>VLOOKUP(AM69,id!$A:$C,3,0)</f>
        <v>600</v>
      </c>
      <c r="AM69" s="18" t="str">
        <f t="shared" si="9"/>
        <v>TomaszewskiMarcin1974</v>
      </c>
      <c r="AN69" s="9" t="str">
        <f t="shared" si="10"/>
        <v>Tomaszewski</v>
      </c>
      <c r="AO69" s="9" t="str">
        <f t="shared" si="11"/>
        <v>Marcin</v>
      </c>
      <c r="AP69" s="9">
        <f t="shared" si="12"/>
        <v>0</v>
      </c>
      <c r="AQ69" s="9">
        <f t="shared" si="13"/>
        <v>1974</v>
      </c>
      <c r="AR69" s="9">
        <f t="shared" si="14"/>
        <v>32.008069420100973</v>
      </c>
      <c r="AS69" s="9"/>
      <c r="AT69" s="9">
        <f t="shared" si="15"/>
        <v>0.99943968435552033</v>
      </c>
      <c r="AU69" s="9">
        <f t="shared" si="16"/>
        <v>1</v>
      </c>
      <c r="AV69" s="9">
        <f t="shared" si="17"/>
        <v>1</v>
      </c>
      <c r="AW69" s="9">
        <f t="shared" si="18"/>
        <v>1</v>
      </c>
    </row>
    <row r="70" spans="1:49" s="170" customFormat="1" ht="15" customHeight="1">
      <c r="A70" s="545">
        <v>69</v>
      </c>
      <c r="B70" s="543">
        <v>65</v>
      </c>
      <c r="C70" s="543"/>
      <c r="D70" s="543">
        <v>1050</v>
      </c>
      <c r="E70" s="543" t="s">
        <v>514</v>
      </c>
      <c r="F70" s="543" t="s">
        <v>99</v>
      </c>
      <c r="G70" s="543">
        <v>1991</v>
      </c>
      <c r="H70" s="543" t="s">
        <v>513</v>
      </c>
      <c r="I70" s="543" t="s">
        <v>537</v>
      </c>
      <c r="J70" s="543">
        <v>31</v>
      </c>
      <c r="K70" s="543">
        <v>10</v>
      </c>
      <c r="L70" s="543">
        <v>31</v>
      </c>
      <c r="M70" s="544">
        <v>0.42954861111111109</v>
      </c>
      <c r="N70" s="543">
        <v>0</v>
      </c>
      <c r="O70" s="542">
        <v>0.67986111111111114</v>
      </c>
      <c r="P70" s="543"/>
      <c r="Q70" s="542">
        <v>0.5541666666666667</v>
      </c>
      <c r="R70" s="543"/>
      <c r="S70" s="543"/>
      <c r="T70" s="543"/>
      <c r="U70" s="542">
        <v>0.62291666666666667</v>
      </c>
      <c r="V70" s="543"/>
      <c r="W70" s="542">
        <v>0.29305555555555557</v>
      </c>
      <c r="X70" s="542">
        <v>0.48819444444444443</v>
      </c>
      <c r="Y70" s="542">
        <v>0.32430555555555557</v>
      </c>
      <c r="Z70" s="543"/>
      <c r="AA70" s="542">
        <v>0.57916666666666672</v>
      </c>
      <c r="AB70" s="543"/>
      <c r="AC70" s="542">
        <v>0.37986111111111115</v>
      </c>
      <c r="AD70" s="543"/>
      <c r="AE70" s="542">
        <v>0.65902777777777777</v>
      </c>
      <c r="AF70" s="543"/>
      <c r="AG70" s="542">
        <v>0.4201388888888889</v>
      </c>
      <c r="AH70" s="543"/>
      <c r="AI70" s="542">
        <v>0.70000000000000007</v>
      </c>
      <c r="AJ70" s="541"/>
      <c r="AL70" s="18">
        <f>VLOOKUP(AM70,id!$A:$C,3,0)</f>
        <v>209</v>
      </c>
      <c r="AM70" s="18" t="str">
        <f t="shared" si="9"/>
        <v>MyślakMateusz1991</v>
      </c>
      <c r="AN70" s="9" t="str">
        <f t="shared" si="10"/>
        <v>Myślak</v>
      </c>
      <c r="AO70" s="9" t="str">
        <f t="shared" si="11"/>
        <v>Mateusz</v>
      </c>
      <c r="AP70" s="9" t="str">
        <f t="shared" si="12"/>
        <v>KulawiKrulowie</v>
      </c>
      <c r="AQ70" s="9">
        <f t="shared" si="13"/>
        <v>1991</v>
      </c>
      <c r="AR70" s="9">
        <f t="shared" si="14"/>
        <v>30.068186424943342</v>
      </c>
      <c r="AS70" s="9"/>
      <c r="AT70" s="9">
        <f t="shared" si="15"/>
        <v>1.1541238918977177</v>
      </c>
      <c r="AU70" s="9">
        <f t="shared" si="16"/>
        <v>0.90909090909090906</v>
      </c>
      <c r="AV70" s="9">
        <f t="shared" si="17"/>
        <v>0.93939393939393945</v>
      </c>
      <c r="AW70" s="9">
        <f t="shared" si="18"/>
        <v>0.98111849572626431</v>
      </c>
    </row>
    <row r="71" spans="1:49" s="170" customFormat="1" ht="15" customHeight="1">
      <c r="A71" s="540">
        <v>70</v>
      </c>
      <c r="B71" s="538">
        <v>66</v>
      </c>
      <c r="C71" s="538"/>
      <c r="D71" s="538">
        <v>1090</v>
      </c>
      <c r="E71" s="538" t="s">
        <v>498</v>
      </c>
      <c r="F71" s="538" t="s">
        <v>38</v>
      </c>
      <c r="G71" s="538">
        <v>1971</v>
      </c>
      <c r="H71" s="538" t="s">
        <v>298</v>
      </c>
      <c r="I71" s="538" t="s">
        <v>501</v>
      </c>
      <c r="J71" s="538">
        <v>31</v>
      </c>
      <c r="K71" s="538">
        <v>10</v>
      </c>
      <c r="L71" s="538">
        <v>31</v>
      </c>
      <c r="M71" s="546">
        <v>0.47215277777777781</v>
      </c>
      <c r="N71" s="538">
        <v>0</v>
      </c>
      <c r="O71" s="539">
        <v>0.72152777777777777</v>
      </c>
      <c r="P71" s="538"/>
      <c r="Q71" s="539">
        <v>0.55555555555555558</v>
      </c>
      <c r="R71" s="538"/>
      <c r="S71" s="539">
        <v>0.39652777777777781</v>
      </c>
      <c r="T71" s="538"/>
      <c r="U71" s="538"/>
      <c r="V71" s="538"/>
      <c r="W71" s="539">
        <v>0.31875000000000003</v>
      </c>
      <c r="X71" s="538"/>
      <c r="Y71" s="539">
        <v>0.35347222222222219</v>
      </c>
      <c r="Z71" s="539">
        <v>0.63541666666666663</v>
      </c>
      <c r="AA71" s="539">
        <v>0.57916666666666672</v>
      </c>
      <c r="AB71" s="538"/>
      <c r="AC71" s="539">
        <v>0.50624999999999998</v>
      </c>
      <c r="AD71" s="538"/>
      <c r="AE71" s="539">
        <v>0.69374999999999998</v>
      </c>
      <c r="AF71" s="538"/>
      <c r="AG71" s="539">
        <v>0.44375000000000003</v>
      </c>
      <c r="AH71" s="538"/>
      <c r="AI71" s="539">
        <v>0.74236111111111114</v>
      </c>
      <c r="AJ71" s="181"/>
      <c r="AL71" s="18">
        <f>VLOOKUP(AM71,id!$A:$C,3,0)</f>
        <v>216</v>
      </c>
      <c r="AM71" s="18" t="str">
        <f t="shared" si="9"/>
        <v>WodzińskiMarek1971</v>
      </c>
      <c r="AN71" s="9" t="str">
        <f t="shared" si="10"/>
        <v>Wodziński</v>
      </c>
      <c r="AO71" s="9" t="str">
        <f t="shared" si="11"/>
        <v>Marek</v>
      </c>
      <c r="AP71" s="9" t="str">
        <f t="shared" si="12"/>
        <v>mamy.to</v>
      </c>
      <c r="AQ71" s="9">
        <f t="shared" si="13"/>
        <v>1971</v>
      </c>
      <c r="AR71" s="9">
        <f t="shared" si="14"/>
        <v>27.355017963154438</v>
      </c>
      <c r="AS71" s="9"/>
      <c r="AT71" s="9">
        <f t="shared" si="15"/>
        <v>0.90976614207971751</v>
      </c>
      <c r="AU71" s="9">
        <f t="shared" si="16"/>
        <v>1</v>
      </c>
      <c r="AV71" s="9">
        <f t="shared" si="17"/>
        <v>1</v>
      </c>
      <c r="AW71" s="9">
        <f t="shared" si="18"/>
        <v>1</v>
      </c>
    </row>
    <row r="72" spans="1:49" s="170" customFormat="1" ht="15" customHeight="1">
      <c r="A72" s="540">
        <v>72</v>
      </c>
      <c r="B72" s="538">
        <v>67</v>
      </c>
      <c r="C72" s="538"/>
      <c r="D72" s="538">
        <v>1038</v>
      </c>
      <c r="E72" s="538" t="s">
        <v>544</v>
      </c>
      <c r="F72" s="538" t="s">
        <v>182</v>
      </c>
      <c r="G72" s="538">
        <v>1965</v>
      </c>
      <c r="H72" s="538" t="s">
        <v>510</v>
      </c>
      <c r="I72" s="538" t="s">
        <v>543</v>
      </c>
      <c r="J72" s="538">
        <v>30</v>
      </c>
      <c r="K72" s="538">
        <v>9</v>
      </c>
      <c r="L72" s="538">
        <v>30</v>
      </c>
      <c r="M72" s="546">
        <v>0.48800925925925925</v>
      </c>
      <c r="N72" s="538">
        <v>0</v>
      </c>
      <c r="O72" s="538"/>
      <c r="P72" s="538"/>
      <c r="Q72" s="539">
        <v>0.59791666666666665</v>
      </c>
      <c r="R72" s="538"/>
      <c r="S72" s="538"/>
      <c r="T72" s="538"/>
      <c r="U72" s="539">
        <v>0.68611111111111101</v>
      </c>
      <c r="V72" s="538"/>
      <c r="W72" s="539">
        <v>0.29652777777777778</v>
      </c>
      <c r="X72" s="539">
        <v>0.50555555555555554</v>
      </c>
      <c r="Y72" s="539">
        <v>0.32569444444444445</v>
      </c>
      <c r="Z72" s="538"/>
      <c r="AA72" s="539">
        <v>0.65277777777777779</v>
      </c>
      <c r="AB72" s="538"/>
      <c r="AC72" s="539">
        <v>0.39027777777777778</v>
      </c>
      <c r="AD72" s="538"/>
      <c r="AE72" s="539">
        <v>0.72777777777777775</v>
      </c>
      <c r="AF72" s="538"/>
      <c r="AG72" s="539">
        <v>0.42499999999999999</v>
      </c>
      <c r="AH72" s="538"/>
      <c r="AI72" s="539">
        <v>0.7583333333333333</v>
      </c>
      <c r="AJ72" s="181"/>
      <c r="AL72" s="18">
        <f>VLOOKUP(AM72,id!$A:$C,3,0)</f>
        <v>198</v>
      </c>
      <c r="AM72" s="18" t="str">
        <f t="shared" si="9"/>
        <v>StępieńWojciech1965</v>
      </c>
      <c r="AN72" s="9" t="str">
        <f t="shared" si="10"/>
        <v>Stępień</v>
      </c>
      <c r="AO72" s="9" t="str">
        <f t="shared" si="11"/>
        <v>Wojciech</v>
      </c>
      <c r="AP72" s="9" t="str">
        <f t="shared" si="12"/>
        <v>K2</v>
      </c>
      <c r="AQ72" s="9">
        <f t="shared" si="13"/>
        <v>1965</v>
      </c>
      <c r="AR72" s="9">
        <f t="shared" si="14"/>
        <v>26.472598028859135</v>
      </c>
      <c r="AS72" s="9"/>
      <c r="AT72" s="9">
        <f t="shared" si="15"/>
        <v>0.96750782658191825</v>
      </c>
      <c r="AU72" s="9">
        <f t="shared" si="16"/>
        <v>0.9</v>
      </c>
      <c r="AV72" s="9">
        <f t="shared" si="17"/>
        <v>0.967741935483871</v>
      </c>
      <c r="AW72" s="9">
        <f t="shared" si="18"/>
        <v>0.9791483623609768</v>
      </c>
    </row>
    <row r="73" spans="1:49" s="170" customFormat="1" ht="15" customHeight="1">
      <c r="A73" s="545">
        <v>73</v>
      </c>
      <c r="B73" s="543">
        <v>68</v>
      </c>
      <c r="C73" s="543"/>
      <c r="D73" s="543">
        <v>1011</v>
      </c>
      <c r="E73" s="543" t="s">
        <v>169</v>
      </c>
      <c r="F73" s="543" t="s">
        <v>30</v>
      </c>
      <c r="G73" s="543">
        <v>1951</v>
      </c>
      <c r="H73" s="543" t="s">
        <v>321</v>
      </c>
      <c r="I73" s="543" t="s">
        <v>174</v>
      </c>
      <c r="J73" s="543">
        <v>30</v>
      </c>
      <c r="K73" s="543">
        <v>8</v>
      </c>
      <c r="L73" s="543">
        <v>30</v>
      </c>
      <c r="M73" s="544">
        <v>0.48170138888888886</v>
      </c>
      <c r="N73" s="543">
        <v>0</v>
      </c>
      <c r="O73" s="543"/>
      <c r="P73" s="543"/>
      <c r="Q73" s="543"/>
      <c r="R73" s="543"/>
      <c r="S73" s="543"/>
      <c r="T73" s="543"/>
      <c r="U73" s="542">
        <v>0.31041666666666667</v>
      </c>
      <c r="V73" s="542">
        <v>0.52638888888888891</v>
      </c>
      <c r="W73" s="543"/>
      <c r="X73" s="543"/>
      <c r="Y73" s="543"/>
      <c r="Z73" s="542">
        <v>0.43055555555555558</v>
      </c>
      <c r="AA73" s="542">
        <v>0.34027777777777773</v>
      </c>
      <c r="AB73" s="542">
        <v>0.55486111111111114</v>
      </c>
      <c r="AC73" s="543"/>
      <c r="AD73" s="543"/>
      <c r="AE73" s="542">
        <v>0.38541666666666669</v>
      </c>
      <c r="AF73" s="542">
        <v>0.46527777777777773</v>
      </c>
      <c r="AG73" s="543"/>
      <c r="AH73" s="542">
        <v>0.62083333333333335</v>
      </c>
      <c r="AI73" s="542">
        <v>0.75208333333333333</v>
      </c>
      <c r="AJ73" s="541"/>
      <c r="AL73" s="18">
        <f>VLOOKUP(AM73,id!$A:$C,3,0)</f>
        <v>152</v>
      </c>
      <c r="AM73" s="18" t="str">
        <f t="shared" si="9"/>
        <v>PiwakowskiAndrzej1951</v>
      </c>
      <c r="AN73" s="9" t="str">
        <f t="shared" si="10"/>
        <v>Piwakowski</v>
      </c>
      <c r="AO73" s="9" t="str">
        <f t="shared" si="11"/>
        <v>Andrzej</v>
      </c>
      <c r="AP73" s="9" t="str">
        <f t="shared" si="12"/>
        <v>Harpagan</v>
      </c>
      <c r="AQ73" s="9">
        <f t="shared" si="13"/>
        <v>1951</v>
      </c>
      <c r="AR73" s="9">
        <f t="shared" si="14"/>
        <v>25.856281105133199</v>
      </c>
      <c r="AS73" s="9"/>
      <c r="AT73" s="9">
        <f t="shared" si="15"/>
        <v>1.0130949806578726</v>
      </c>
      <c r="AU73" s="9">
        <f t="shared" si="16"/>
        <v>0.88888888888888884</v>
      </c>
      <c r="AV73" s="9">
        <f t="shared" si="17"/>
        <v>1</v>
      </c>
      <c r="AW73" s="9">
        <f t="shared" si="18"/>
        <v>0.97671868386117389</v>
      </c>
    </row>
    <row r="74" spans="1:49" s="170" customFormat="1" ht="15" customHeight="1">
      <c r="A74" s="545">
        <v>75</v>
      </c>
      <c r="B74" s="543">
        <v>69</v>
      </c>
      <c r="C74" s="543"/>
      <c r="D74" s="543">
        <v>1107</v>
      </c>
      <c r="E74" s="543" t="s">
        <v>1800</v>
      </c>
      <c r="F74" s="543" t="s">
        <v>99</v>
      </c>
      <c r="G74" s="543">
        <v>1977</v>
      </c>
      <c r="H74" s="543" t="s">
        <v>307</v>
      </c>
      <c r="I74" s="543"/>
      <c r="J74" s="543">
        <v>29</v>
      </c>
      <c r="K74" s="543">
        <v>10</v>
      </c>
      <c r="L74" s="543">
        <v>29</v>
      </c>
      <c r="M74" s="544">
        <v>0.43270833333333331</v>
      </c>
      <c r="N74" s="543">
        <v>0</v>
      </c>
      <c r="O74" s="542">
        <v>0.6875</v>
      </c>
      <c r="P74" s="543"/>
      <c r="Q74" s="542">
        <v>0.5756944444444444</v>
      </c>
      <c r="R74" s="543"/>
      <c r="S74" s="542">
        <v>0.37986111111111115</v>
      </c>
      <c r="T74" s="543"/>
      <c r="U74" s="542">
        <v>0.62708333333333333</v>
      </c>
      <c r="V74" s="543"/>
      <c r="W74" s="542">
        <v>0.29236111111111113</v>
      </c>
      <c r="X74" s="542">
        <v>0.48194444444444445</v>
      </c>
      <c r="Y74" s="542">
        <v>0.3263888888888889</v>
      </c>
      <c r="Z74" s="543"/>
      <c r="AA74" s="542">
        <v>0.59861111111111109</v>
      </c>
      <c r="AB74" s="543"/>
      <c r="AC74" s="543"/>
      <c r="AD74" s="543"/>
      <c r="AE74" s="542">
        <v>0.67152777777777783</v>
      </c>
      <c r="AF74" s="543"/>
      <c r="AG74" s="542">
        <v>0.41805555555555557</v>
      </c>
      <c r="AH74" s="543"/>
      <c r="AI74" s="542">
        <v>0.70347222222222217</v>
      </c>
      <c r="AJ74" s="541"/>
      <c r="AL74" s="18">
        <f>VLOOKUP(AM74,id!$A:$C,3,0)</f>
        <v>601</v>
      </c>
      <c r="AM74" s="18" t="str">
        <f t="shared" si="9"/>
        <v>UrbanMateusz1977</v>
      </c>
      <c r="AN74" s="9" t="str">
        <f t="shared" si="10"/>
        <v>Urban</v>
      </c>
      <c r="AO74" s="9" t="str">
        <f t="shared" si="11"/>
        <v>Mateusz</v>
      </c>
      <c r="AP74" s="9">
        <f t="shared" si="12"/>
        <v>0</v>
      </c>
      <c r="AQ74" s="9">
        <f t="shared" si="13"/>
        <v>1977</v>
      </c>
      <c r="AR74" s="9">
        <f t="shared" si="14"/>
        <v>24.994405068295425</v>
      </c>
      <c r="AS74" s="9"/>
      <c r="AT74" s="9">
        <f t="shared" si="15"/>
        <v>1.1132242015727813</v>
      </c>
      <c r="AU74" s="9">
        <f t="shared" si="16"/>
        <v>1.25</v>
      </c>
      <c r="AV74" s="9">
        <f t="shared" si="17"/>
        <v>0.96666666666666667</v>
      </c>
      <c r="AW74" s="9">
        <f t="shared" si="18"/>
        <v>1.0456395525912732</v>
      </c>
    </row>
    <row r="75" spans="1:49" s="170" customFormat="1" ht="15" customHeight="1">
      <c r="A75" s="540">
        <v>76</v>
      </c>
      <c r="B75" s="538">
        <v>70</v>
      </c>
      <c r="C75" s="538"/>
      <c r="D75" s="538">
        <v>1057</v>
      </c>
      <c r="E75" s="538" t="s">
        <v>1799</v>
      </c>
      <c r="F75" s="538" t="s">
        <v>38</v>
      </c>
      <c r="G75" s="538">
        <v>1975</v>
      </c>
      <c r="H75" s="538" t="s">
        <v>1798</v>
      </c>
      <c r="I75" s="538" t="s">
        <v>1762</v>
      </c>
      <c r="J75" s="538">
        <v>29</v>
      </c>
      <c r="K75" s="538">
        <v>8</v>
      </c>
      <c r="L75" s="538">
        <v>29</v>
      </c>
      <c r="M75" s="546">
        <v>0.49124999999999996</v>
      </c>
      <c r="N75" s="538">
        <v>0</v>
      </c>
      <c r="O75" s="539">
        <v>0.30416666666666664</v>
      </c>
      <c r="P75" s="538"/>
      <c r="Q75" s="538"/>
      <c r="R75" s="538"/>
      <c r="S75" s="538"/>
      <c r="T75" s="538"/>
      <c r="U75" s="538"/>
      <c r="V75" s="539">
        <v>0.4458333333333333</v>
      </c>
      <c r="W75" s="538"/>
      <c r="X75" s="539">
        <v>0.60833333333333328</v>
      </c>
      <c r="Y75" s="538"/>
      <c r="Z75" s="539">
        <v>0.35555555555555557</v>
      </c>
      <c r="AA75" s="538"/>
      <c r="AB75" s="538"/>
      <c r="AC75" s="538"/>
      <c r="AD75" s="538"/>
      <c r="AE75" s="539">
        <v>0.32430555555555557</v>
      </c>
      <c r="AF75" s="539">
        <v>0.3833333333333333</v>
      </c>
      <c r="AG75" s="539">
        <v>0.68611111111111101</v>
      </c>
      <c r="AH75" s="539">
        <v>0.54513888888888895</v>
      </c>
      <c r="AI75" s="539">
        <v>0.76180555555555562</v>
      </c>
      <c r="AJ75" s="181"/>
      <c r="AL75" s="18">
        <f>VLOOKUP(AM75,id!$A:$C,3,0)</f>
        <v>602</v>
      </c>
      <c r="AM75" s="18" t="str">
        <f t="shared" ref="AM75:AM102" si="19">AN75&amp;AO75&amp;AQ75</f>
        <v>KaszewskiMarek1975</v>
      </c>
      <c r="AN75" s="9" t="str">
        <f t="shared" ref="AN75:AN102" si="20">E75</f>
        <v>Kaszewski</v>
      </c>
      <c r="AO75" s="9" t="str">
        <f t="shared" ref="AO75:AO102" si="21">F75</f>
        <v>Marek</v>
      </c>
      <c r="AP75" s="9" t="str">
        <f t="shared" ref="AP75:AP102" si="22">I75</f>
        <v>KKG</v>
      </c>
      <c r="AQ75" s="9">
        <f t="shared" ref="AQ75:AQ102" si="23">G75</f>
        <v>1975</v>
      </c>
      <c r="AR75" s="9">
        <f t="shared" ref="AR75:AR100" si="24">AR74*IF(AV75&lt;1,AV75,IF(AW75&lt;1,AW75,IF(AU75&lt;1,AU75,IF(AT75&lt;1,AT75,1))))</f>
        <v>23.9034617678291</v>
      </c>
      <c r="AS75" s="9"/>
      <c r="AT75" s="9">
        <f t="shared" ref="AT75:AT102" si="25">M74/M75</f>
        <v>0.88083121289228161</v>
      </c>
      <c r="AU75" s="9">
        <f t="shared" ref="AU75:AU102" si="26">K75/K74</f>
        <v>0.8</v>
      </c>
      <c r="AV75" s="9">
        <f t="shared" ref="AV75:AV102" si="27">J75/J74</f>
        <v>1</v>
      </c>
      <c r="AW75" s="9">
        <f t="shared" ref="AW75:AW102" si="28">AU75^0.2</f>
        <v>0.956352499790037</v>
      </c>
    </row>
    <row r="76" spans="1:49" s="170" customFormat="1" ht="15" customHeight="1">
      <c r="A76" s="545">
        <v>77</v>
      </c>
      <c r="B76" s="543">
        <v>71</v>
      </c>
      <c r="C76" s="543"/>
      <c r="D76" s="543">
        <v>1111</v>
      </c>
      <c r="E76" s="543" t="s">
        <v>1797</v>
      </c>
      <c r="F76" s="543" t="s">
        <v>1796</v>
      </c>
      <c r="G76" s="543">
        <v>1979</v>
      </c>
      <c r="H76" s="543" t="s">
        <v>1795</v>
      </c>
      <c r="I76" s="543"/>
      <c r="J76" s="543">
        <v>29</v>
      </c>
      <c r="K76" s="543">
        <v>8</v>
      </c>
      <c r="L76" s="543">
        <v>29</v>
      </c>
      <c r="M76" s="544">
        <v>0.49136574074074074</v>
      </c>
      <c r="N76" s="543">
        <v>0</v>
      </c>
      <c r="O76" s="542">
        <v>0.30416666666666664</v>
      </c>
      <c r="P76" s="543"/>
      <c r="Q76" s="543"/>
      <c r="R76" s="543"/>
      <c r="S76" s="543"/>
      <c r="T76" s="543"/>
      <c r="U76" s="543"/>
      <c r="V76" s="542">
        <v>0.4465277777777778</v>
      </c>
      <c r="W76" s="543"/>
      <c r="X76" s="542">
        <v>0.60902777777777783</v>
      </c>
      <c r="Y76" s="543"/>
      <c r="Z76" s="542">
        <v>0.35555555555555557</v>
      </c>
      <c r="AA76" s="543"/>
      <c r="AB76" s="543"/>
      <c r="AC76" s="543"/>
      <c r="AD76" s="543"/>
      <c r="AE76" s="542">
        <v>0.32430555555555557</v>
      </c>
      <c r="AF76" s="542">
        <v>0.3840277777777778</v>
      </c>
      <c r="AG76" s="542">
        <v>0.68611111111111101</v>
      </c>
      <c r="AH76" s="542">
        <v>0.54583333333333328</v>
      </c>
      <c r="AI76" s="542">
        <v>0.76180555555555562</v>
      </c>
      <c r="AJ76" s="541"/>
      <c r="AL76" s="18">
        <f>VLOOKUP(AM76,id!$A:$C,3,0)</f>
        <v>603</v>
      </c>
      <c r="AM76" s="18" t="str">
        <f t="shared" si="19"/>
        <v>RybakWawrzyniec1979</v>
      </c>
      <c r="AN76" s="9" t="str">
        <f t="shared" si="20"/>
        <v>Rybak</v>
      </c>
      <c r="AO76" s="9" t="str">
        <f t="shared" si="21"/>
        <v>Wawrzyniec</v>
      </c>
      <c r="AP76" s="9">
        <f t="shared" si="22"/>
        <v>0</v>
      </c>
      <c r="AQ76" s="9">
        <f t="shared" si="23"/>
        <v>1979</v>
      </c>
      <c r="AR76" s="9">
        <f t="shared" si="24"/>
        <v>23.897831329762525</v>
      </c>
      <c r="AS76" s="9"/>
      <c r="AT76" s="9">
        <f t="shared" si="25"/>
        <v>0.99976445093512967</v>
      </c>
      <c r="AU76" s="9">
        <f t="shared" si="26"/>
        <v>1</v>
      </c>
      <c r="AV76" s="9">
        <f t="shared" si="27"/>
        <v>1</v>
      </c>
      <c r="AW76" s="9">
        <f t="shared" si="28"/>
        <v>1</v>
      </c>
    </row>
    <row r="77" spans="1:49" s="170" customFormat="1" ht="15" customHeight="1">
      <c r="A77" s="540">
        <v>78</v>
      </c>
      <c r="B77" s="538">
        <v>72</v>
      </c>
      <c r="C77" s="538"/>
      <c r="D77" s="538">
        <v>1045</v>
      </c>
      <c r="E77" s="538" t="s">
        <v>1794</v>
      </c>
      <c r="F77" s="538" t="s">
        <v>78</v>
      </c>
      <c r="G77" s="538">
        <v>1976</v>
      </c>
      <c r="H77" s="538" t="s">
        <v>321</v>
      </c>
      <c r="I77" s="538" t="s">
        <v>1793</v>
      </c>
      <c r="J77" s="538">
        <v>28</v>
      </c>
      <c r="K77" s="538">
        <v>8</v>
      </c>
      <c r="L77" s="538">
        <v>28</v>
      </c>
      <c r="M77" s="546">
        <v>0.49805555555555553</v>
      </c>
      <c r="N77" s="538">
        <v>0</v>
      </c>
      <c r="O77" s="539">
        <v>0.30486111111111108</v>
      </c>
      <c r="P77" s="538"/>
      <c r="Q77" s="538"/>
      <c r="R77" s="538"/>
      <c r="S77" s="538"/>
      <c r="T77" s="538"/>
      <c r="U77" s="538"/>
      <c r="V77" s="539">
        <v>0.4381944444444445</v>
      </c>
      <c r="W77" s="538"/>
      <c r="X77" s="539">
        <v>0.60833333333333328</v>
      </c>
      <c r="Y77" s="538"/>
      <c r="Z77" s="539">
        <v>0.35555555555555557</v>
      </c>
      <c r="AA77" s="538"/>
      <c r="AB77" s="539">
        <v>0.46527777777777773</v>
      </c>
      <c r="AC77" s="538"/>
      <c r="AD77" s="538"/>
      <c r="AE77" s="539">
        <v>0.32361111111111113</v>
      </c>
      <c r="AF77" s="539">
        <v>0.38472222222222219</v>
      </c>
      <c r="AG77" s="538"/>
      <c r="AH77" s="539">
        <v>0.54513888888888895</v>
      </c>
      <c r="AI77" s="539">
        <v>0.76874999999999993</v>
      </c>
      <c r="AJ77" s="181"/>
      <c r="AL77" s="18">
        <f>VLOOKUP(AM77,id!$A:$C,3,0)</f>
        <v>604</v>
      </c>
      <c r="AM77" s="18" t="str">
        <f t="shared" si="19"/>
        <v>KaniewskiMaciej1976</v>
      </c>
      <c r="AN77" s="9" t="str">
        <f t="shared" si="20"/>
        <v>Kaniewski</v>
      </c>
      <c r="AO77" s="9" t="str">
        <f t="shared" si="21"/>
        <v>Maciej</v>
      </c>
      <c r="AP77" s="9" t="str">
        <f t="shared" si="22"/>
        <v>KKG / AIC</v>
      </c>
      <c r="AQ77" s="9">
        <f t="shared" si="23"/>
        <v>1976</v>
      </c>
      <c r="AR77" s="9">
        <f t="shared" si="24"/>
        <v>23.07376818046037</v>
      </c>
      <c r="AS77" s="9"/>
      <c r="AT77" s="9">
        <f t="shared" si="25"/>
        <v>0.98656813534114152</v>
      </c>
      <c r="AU77" s="9">
        <f t="shared" si="26"/>
        <v>1</v>
      </c>
      <c r="AV77" s="9">
        <f t="shared" si="27"/>
        <v>0.96551724137931039</v>
      </c>
      <c r="AW77" s="9">
        <f t="shared" si="28"/>
        <v>1</v>
      </c>
    </row>
    <row r="78" spans="1:49" s="170" customFormat="1" ht="15" customHeight="1">
      <c r="A78" s="545">
        <v>79</v>
      </c>
      <c r="B78" s="543">
        <v>73</v>
      </c>
      <c r="C78" s="543"/>
      <c r="D78" s="543">
        <v>1019</v>
      </c>
      <c r="E78" s="543" t="s">
        <v>1792</v>
      </c>
      <c r="F78" s="543" t="s">
        <v>52</v>
      </c>
      <c r="G78" s="543">
        <v>1983</v>
      </c>
      <c r="H78" s="543" t="s">
        <v>307</v>
      </c>
      <c r="I78" s="543" t="s">
        <v>1791</v>
      </c>
      <c r="J78" s="543">
        <v>26</v>
      </c>
      <c r="K78" s="543">
        <v>9</v>
      </c>
      <c r="L78" s="543">
        <v>26</v>
      </c>
      <c r="M78" s="544">
        <v>0.35893518518518519</v>
      </c>
      <c r="N78" s="543">
        <v>0</v>
      </c>
      <c r="O78" s="542">
        <v>0.31041666666666667</v>
      </c>
      <c r="P78" s="542">
        <v>0.39999999999999997</v>
      </c>
      <c r="Q78" s="543"/>
      <c r="R78" s="542">
        <v>0.49652777777777773</v>
      </c>
      <c r="S78" s="543"/>
      <c r="T78" s="543"/>
      <c r="U78" s="543"/>
      <c r="V78" s="542">
        <v>0.43958333333333338</v>
      </c>
      <c r="W78" s="543"/>
      <c r="X78" s="543"/>
      <c r="Y78" s="543"/>
      <c r="Z78" s="542">
        <v>0.35416666666666669</v>
      </c>
      <c r="AA78" s="543"/>
      <c r="AB78" s="542">
        <v>0.53472222222222221</v>
      </c>
      <c r="AC78" s="543"/>
      <c r="AD78" s="542">
        <v>0.46736111111111112</v>
      </c>
      <c r="AE78" s="542">
        <v>0.32430555555555557</v>
      </c>
      <c r="AF78" s="542">
        <v>0.375</v>
      </c>
      <c r="AG78" s="543"/>
      <c r="AH78" s="543"/>
      <c r="AI78" s="542">
        <v>0.62916666666666665</v>
      </c>
      <c r="AJ78" s="541"/>
      <c r="AL78" s="18">
        <f>VLOOKUP(AM78,id!$A:$C,3,0)</f>
        <v>605</v>
      </c>
      <c r="AM78" s="18" t="str">
        <f t="shared" si="19"/>
        <v>BramowiczRafał1983</v>
      </c>
      <c r="AN78" s="9" t="str">
        <f t="shared" si="20"/>
        <v>Bramowicz</v>
      </c>
      <c r="AO78" s="9" t="str">
        <f t="shared" si="21"/>
        <v>Rafał</v>
      </c>
      <c r="AP78" s="9" t="str">
        <f t="shared" si="22"/>
        <v>c02b</v>
      </c>
      <c r="AQ78" s="9">
        <f t="shared" si="23"/>
        <v>1983</v>
      </c>
      <c r="AR78" s="9">
        <f t="shared" si="24"/>
        <v>21.425641881856059</v>
      </c>
      <c r="AS78" s="9"/>
      <c r="AT78" s="9">
        <f t="shared" si="25"/>
        <v>1.3875918999097123</v>
      </c>
      <c r="AU78" s="9">
        <f t="shared" si="26"/>
        <v>1.125</v>
      </c>
      <c r="AV78" s="9">
        <f t="shared" si="27"/>
        <v>0.9285714285714286</v>
      </c>
      <c r="AW78" s="9">
        <f t="shared" si="28"/>
        <v>1.0238362555396097</v>
      </c>
    </row>
    <row r="79" spans="1:49" s="170" customFormat="1" ht="15" customHeight="1">
      <c r="A79" s="540">
        <v>80</v>
      </c>
      <c r="B79" s="538">
        <v>74</v>
      </c>
      <c r="C79" s="538"/>
      <c r="D79" s="538">
        <v>1076</v>
      </c>
      <c r="E79" s="538" t="s">
        <v>384</v>
      </c>
      <c r="F79" s="538" t="s">
        <v>52</v>
      </c>
      <c r="G79" s="538">
        <v>1983</v>
      </c>
      <c r="H79" s="538" t="s">
        <v>381</v>
      </c>
      <c r="I79" s="538"/>
      <c r="J79" s="538">
        <v>26</v>
      </c>
      <c r="K79" s="538">
        <v>8</v>
      </c>
      <c r="L79" s="538">
        <v>26</v>
      </c>
      <c r="M79" s="546">
        <v>0.33024305555555555</v>
      </c>
      <c r="N79" s="538">
        <v>0</v>
      </c>
      <c r="O79" s="538"/>
      <c r="P79" s="538"/>
      <c r="Q79" s="538"/>
      <c r="R79" s="538"/>
      <c r="S79" s="539">
        <v>0.37986111111111115</v>
      </c>
      <c r="T79" s="539">
        <v>0.50069444444444444</v>
      </c>
      <c r="U79" s="538"/>
      <c r="V79" s="538"/>
      <c r="W79" s="539">
        <v>0.29097222222222224</v>
      </c>
      <c r="X79" s="539">
        <v>0.4548611111111111</v>
      </c>
      <c r="Y79" s="539">
        <v>0.31736111111111115</v>
      </c>
      <c r="Z79" s="538"/>
      <c r="AA79" s="538"/>
      <c r="AB79" s="539">
        <v>0.52569444444444446</v>
      </c>
      <c r="AC79" s="539">
        <v>0.3444444444444445</v>
      </c>
      <c r="AD79" s="538"/>
      <c r="AE79" s="538"/>
      <c r="AF79" s="538"/>
      <c r="AG79" s="539">
        <v>0.41388888888888892</v>
      </c>
      <c r="AH79" s="538"/>
      <c r="AI79" s="539">
        <v>0.60069444444444442</v>
      </c>
      <c r="AJ79" s="181"/>
      <c r="AL79" s="18">
        <f>VLOOKUP(AM79,id!$A:$C,3,0)</f>
        <v>134</v>
      </c>
      <c r="AM79" s="18" t="str">
        <f t="shared" si="19"/>
        <v>SirockiRafał1983</v>
      </c>
      <c r="AN79" s="9" t="str">
        <f t="shared" si="20"/>
        <v>Sirocki</v>
      </c>
      <c r="AO79" s="9" t="str">
        <f t="shared" si="21"/>
        <v>Rafał</v>
      </c>
      <c r="AP79" s="9">
        <f t="shared" si="22"/>
        <v>0</v>
      </c>
      <c r="AQ79" s="9">
        <f t="shared" si="23"/>
        <v>1983</v>
      </c>
      <c r="AR79" s="9">
        <f t="shared" si="24"/>
        <v>20.926824739727294</v>
      </c>
      <c r="AS79" s="9"/>
      <c r="AT79" s="9">
        <f t="shared" si="25"/>
        <v>1.0868818560964497</v>
      </c>
      <c r="AU79" s="9">
        <f t="shared" si="26"/>
        <v>0.88888888888888884</v>
      </c>
      <c r="AV79" s="9">
        <f t="shared" si="27"/>
        <v>1</v>
      </c>
      <c r="AW79" s="9">
        <f t="shared" si="28"/>
        <v>0.97671868386117389</v>
      </c>
    </row>
    <row r="80" spans="1:49" s="170" customFormat="1" ht="15" customHeight="1">
      <c r="A80" s="545">
        <v>81</v>
      </c>
      <c r="B80" s="543">
        <v>75</v>
      </c>
      <c r="C80" s="543"/>
      <c r="D80" s="543">
        <v>1030</v>
      </c>
      <c r="E80" s="543" t="s">
        <v>1790</v>
      </c>
      <c r="F80" s="543" t="s">
        <v>55</v>
      </c>
      <c r="G80" s="543">
        <v>1979</v>
      </c>
      <c r="H80" s="543" t="s">
        <v>470</v>
      </c>
      <c r="I80" s="543" t="s">
        <v>1787</v>
      </c>
      <c r="J80" s="543">
        <v>24</v>
      </c>
      <c r="K80" s="543">
        <v>14</v>
      </c>
      <c r="L80" s="543">
        <v>40</v>
      </c>
      <c r="M80" s="544">
        <v>0.51078703703703698</v>
      </c>
      <c r="N80" s="543">
        <v>16</v>
      </c>
      <c r="O80" s="543"/>
      <c r="P80" s="542">
        <v>0.7055555555555556</v>
      </c>
      <c r="Q80" s="542">
        <v>0.42777777777777781</v>
      </c>
      <c r="R80" s="542">
        <v>0.58750000000000002</v>
      </c>
      <c r="S80" s="542">
        <v>0.33749999999999997</v>
      </c>
      <c r="T80" s="542">
        <v>0.4909722222222222</v>
      </c>
      <c r="U80" s="543"/>
      <c r="V80" s="542">
        <v>0.65972222222222221</v>
      </c>
      <c r="W80" s="542">
        <v>0.28750000000000003</v>
      </c>
      <c r="X80" s="542">
        <v>0.46180555555555558</v>
      </c>
      <c r="Y80" s="542">
        <v>0.31319444444444444</v>
      </c>
      <c r="Z80" s="543"/>
      <c r="AA80" s="543"/>
      <c r="AB80" s="542">
        <v>0.64166666666666672</v>
      </c>
      <c r="AC80" s="542">
        <v>0.39374999999999999</v>
      </c>
      <c r="AD80" s="542">
        <v>0.6118055555555556</v>
      </c>
      <c r="AE80" s="543"/>
      <c r="AF80" s="543"/>
      <c r="AG80" s="542">
        <v>0.3659722222222222</v>
      </c>
      <c r="AH80" s="542">
        <v>0.55277777777777781</v>
      </c>
      <c r="AI80" s="542">
        <v>0.78125</v>
      </c>
      <c r="AJ80" s="541"/>
      <c r="AL80" s="18">
        <f>VLOOKUP(AM80,id!$A:$C,3,0)</f>
        <v>606</v>
      </c>
      <c r="AM80" s="18" t="str">
        <f t="shared" si="19"/>
        <v>WadowskiTomasz1979</v>
      </c>
      <c r="AN80" s="9" t="str">
        <f t="shared" si="20"/>
        <v>Wadowski</v>
      </c>
      <c r="AO80" s="9" t="str">
        <f t="shared" si="21"/>
        <v>Tomasz</v>
      </c>
      <c r="AP80" s="9" t="str">
        <f t="shared" si="22"/>
        <v>Łowcy KOMów</v>
      </c>
      <c r="AQ80" s="9">
        <f t="shared" si="23"/>
        <v>1979</v>
      </c>
      <c r="AR80" s="9">
        <f t="shared" si="24"/>
        <v>19.317068990517505</v>
      </c>
      <c r="AS80" s="9"/>
      <c r="AT80" s="9">
        <f t="shared" si="25"/>
        <v>0.64653765974802868</v>
      </c>
      <c r="AU80" s="9">
        <f t="shared" si="26"/>
        <v>1.75</v>
      </c>
      <c r="AV80" s="9">
        <f t="shared" si="27"/>
        <v>0.92307692307692313</v>
      </c>
      <c r="AW80" s="9">
        <f t="shared" si="28"/>
        <v>1.1184269147201447</v>
      </c>
    </row>
    <row r="81" spans="1:49" s="170" customFormat="1" ht="15" customHeight="1">
      <c r="A81" s="540">
        <v>82</v>
      </c>
      <c r="B81" s="538">
        <v>76</v>
      </c>
      <c r="C81" s="538"/>
      <c r="D81" s="538">
        <v>1032</v>
      </c>
      <c r="E81" s="538" t="s">
        <v>1789</v>
      </c>
      <c r="F81" s="538" t="s">
        <v>56</v>
      </c>
      <c r="G81" s="538">
        <v>1976</v>
      </c>
      <c r="H81" s="538" t="s">
        <v>1788</v>
      </c>
      <c r="I81" s="538" t="s">
        <v>1787</v>
      </c>
      <c r="J81" s="538">
        <v>24</v>
      </c>
      <c r="K81" s="538">
        <v>14</v>
      </c>
      <c r="L81" s="538">
        <v>40</v>
      </c>
      <c r="M81" s="546">
        <v>0.51081018518518517</v>
      </c>
      <c r="N81" s="538">
        <v>16</v>
      </c>
      <c r="O81" s="538"/>
      <c r="P81" s="539">
        <v>0.7055555555555556</v>
      </c>
      <c r="Q81" s="539">
        <v>0.42777777777777781</v>
      </c>
      <c r="R81" s="539">
        <v>0.58680555555555558</v>
      </c>
      <c r="S81" s="539">
        <v>0.33749999999999997</v>
      </c>
      <c r="T81" s="539">
        <v>0.4909722222222222</v>
      </c>
      <c r="U81" s="538"/>
      <c r="V81" s="539">
        <v>0.65972222222222221</v>
      </c>
      <c r="W81" s="539">
        <v>0.28750000000000003</v>
      </c>
      <c r="X81" s="539">
        <v>0.46180555555555558</v>
      </c>
      <c r="Y81" s="539">
        <v>0.31319444444444444</v>
      </c>
      <c r="Z81" s="538"/>
      <c r="AA81" s="538"/>
      <c r="AB81" s="539">
        <v>0.64166666666666672</v>
      </c>
      <c r="AC81" s="539">
        <v>0.39374999999999999</v>
      </c>
      <c r="AD81" s="539">
        <v>0.6118055555555556</v>
      </c>
      <c r="AE81" s="538"/>
      <c r="AF81" s="538"/>
      <c r="AG81" s="539">
        <v>0.3659722222222222</v>
      </c>
      <c r="AH81" s="539">
        <v>0.55277777777777781</v>
      </c>
      <c r="AI81" s="539">
        <v>0.78125</v>
      </c>
      <c r="AJ81" s="181"/>
      <c r="AL81" s="18">
        <f>VLOOKUP(AM81,id!$A:$C,3,0)</f>
        <v>607</v>
      </c>
      <c r="AM81" s="18" t="str">
        <f t="shared" si="19"/>
        <v>KarwatowskiRobert1976</v>
      </c>
      <c r="AN81" s="9" t="str">
        <f t="shared" si="20"/>
        <v>Karwatowski</v>
      </c>
      <c r="AO81" s="9" t="str">
        <f t="shared" si="21"/>
        <v>Robert</v>
      </c>
      <c r="AP81" s="9" t="str">
        <f t="shared" si="22"/>
        <v>Łowcy KOMów</v>
      </c>
      <c r="AQ81" s="9">
        <f t="shared" si="23"/>
        <v>1976</v>
      </c>
      <c r="AR81" s="9">
        <f t="shared" si="24"/>
        <v>19.316193607865102</v>
      </c>
      <c r="AS81" s="9"/>
      <c r="AT81" s="9">
        <f t="shared" si="25"/>
        <v>0.99995468346399596</v>
      </c>
      <c r="AU81" s="9">
        <f t="shared" si="26"/>
        <v>1</v>
      </c>
      <c r="AV81" s="9">
        <f t="shared" si="27"/>
        <v>1</v>
      </c>
      <c r="AW81" s="9">
        <f t="shared" si="28"/>
        <v>1</v>
      </c>
    </row>
    <row r="82" spans="1:49" s="170" customFormat="1" ht="15" customHeight="1">
      <c r="A82" s="545">
        <v>83</v>
      </c>
      <c r="B82" s="543">
        <v>77</v>
      </c>
      <c r="C82" s="543"/>
      <c r="D82" s="543">
        <v>1060</v>
      </c>
      <c r="E82" s="543" t="s">
        <v>173</v>
      </c>
      <c r="F82" s="543" t="s">
        <v>19</v>
      </c>
      <c r="G82" s="543">
        <v>1976</v>
      </c>
      <c r="H82" s="543" t="s">
        <v>518</v>
      </c>
      <c r="I82" s="543" t="s">
        <v>226</v>
      </c>
      <c r="J82" s="543">
        <v>23</v>
      </c>
      <c r="K82" s="543">
        <v>13</v>
      </c>
      <c r="L82" s="543">
        <v>45</v>
      </c>
      <c r="M82" s="544">
        <v>0.51515046296296296</v>
      </c>
      <c r="N82" s="543">
        <v>22</v>
      </c>
      <c r="O82" s="543"/>
      <c r="P82" s="543"/>
      <c r="Q82" s="543"/>
      <c r="R82" s="543"/>
      <c r="S82" s="542">
        <v>0.37291666666666662</v>
      </c>
      <c r="T82" s="542">
        <v>0.50416666666666665</v>
      </c>
      <c r="U82" s="543"/>
      <c r="V82" s="542">
        <v>0.63958333333333328</v>
      </c>
      <c r="W82" s="542">
        <v>0.29097222222222224</v>
      </c>
      <c r="X82" s="542">
        <v>0.45208333333333334</v>
      </c>
      <c r="Y82" s="542">
        <v>0.34791666666666665</v>
      </c>
      <c r="Z82" s="542">
        <v>0.68541666666666667</v>
      </c>
      <c r="AA82" s="543"/>
      <c r="AB82" s="542">
        <v>0.52430555555555558</v>
      </c>
      <c r="AC82" s="542">
        <v>0.32708333333333334</v>
      </c>
      <c r="AD82" s="542">
        <v>0.60902777777777783</v>
      </c>
      <c r="AE82" s="543"/>
      <c r="AF82" s="542">
        <v>0.70624999999999993</v>
      </c>
      <c r="AG82" s="542">
        <v>0.4152777777777778</v>
      </c>
      <c r="AH82" s="542">
        <v>0.55694444444444446</v>
      </c>
      <c r="AI82" s="542">
        <v>0.78541666666666676</v>
      </c>
      <c r="AJ82" s="541"/>
      <c r="AL82" s="18">
        <f>VLOOKUP(AM82,id!$A:$C,3,0)</f>
        <v>75</v>
      </c>
      <c r="AM82" s="18" t="str">
        <f t="shared" si="19"/>
        <v>JóźwiukPiotr1976</v>
      </c>
      <c r="AN82" s="9" t="str">
        <f t="shared" si="20"/>
        <v>Jóźwiuk</v>
      </c>
      <c r="AO82" s="9" t="str">
        <f t="shared" si="21"/>
        <v>Piotr</v>
      </c>
      <c r="AP82" s="9" t="str">
        <f t="shared" si="22"/>
        <v>Brotherhood of Moonshine</v>
      </c>
      <c r="AQ82" s="9">
        <f t="shared" si="23"/>
        <v>1976</v>
      </c>
      <c r="AR82" s="9">
        <f t="shared" si="24"/>
        <v>18.511352207537392</v>
      </c>
      <c r="AS82" s="9"/>
      <c r="AT82" s="9">
        <f t="shared" si="25"/>
        <v>0.99157473769350013</v>
      </c>
      <c r="AU82" s="9">
        <f t="shared" si="26"/>
        <v>0.9285714285714286</v>
      </c>
      <c r="AV82" s="9">
        <f t="shared" si="27"/>
        <v>0.95833333333333337</v>
      </c>
      <c r="AW82" s="9">
        <f t="shared" si="28"/>
        <v>0.98528770473770133</v>
      </c>
    </row>
    <row r="83" spans="1:49" s="170" customFormat="1" ht="15" customHeight="1">
      <c r="A83" s="540">
        <v>84</v>
      </c>
      <c r="B83" s="538">
        <v>78</v>
      </c>
      <c r="C83" s="538"/>
      <c r="D83" s="538">
        <v>1092</v>
      </c>
      <c r="E83" s="538" t="s">
        <v>564</v>
      </c>
      <c r="F83" s="538" t="s">
        <v>563</v>
      </c>
      <c r="G83" s="538">
        <v>1971</v>
      </c>
      <c r="H83" s="538" t="s">
        <v>510</v>
      </c>
      <c r="I83" s="538" t="s">
        <v>1786</v>
      </c>
      <c r="J83" s="538">
        <v>23</v>
      </c>
      <c r="K83" s="538">
        <v>8</v>
      </c>
      <c r="L83" s="538">
        <v>23</v>
      </c>
      <c r="M83" s="546">
        <v>0.34076388888888887</v>
      </c>
      <c r="N83" s="538">
        <v>0</v>
      </c>
      <c r="O83" s="538"/>
      <c r="P83" s="538"/>
      <c r="Q83" s="539">
        <v>0.48194444444444445</v>
      </c>
      <c r="R83" s="538"/>
      <c r="S83" s="539">
        <v>0.3430555555555555</v>
      </c>
      <c r="T83" s="539">
        <v>0.55138888888888882</v>
      </c>
      <c r="U83" s="538"/>
      <c r="V83" s="538"/>
      <c r="W83" s="539">
        <v>0.29166666666666669</v>
      </c>
      <c r="X83" s="539">
        <v>0.51250000000000007</v>
      </c>
      <c r="Y83" s="539">
        <v>0.31388888888888888</v>
      </c>
      <c r="Z83" s="538"/>
      <c r="AA83" s="538"/>
      <c r="AB83" s="538"/>
      <c r="AC83" s="539">
        <v>0.43541666666666662</v>
      </c>
      <c r="AD83" s="538"/>
      <c r="AE83" s="538"/>
      <c r="AF83" s="538"/>
      <c r="AG83" s="539">
        <v>0.38819444444444445</v>
      </c>
      <c r="AH83" s="538"/>
      <c r="AI83" s="539">
        <v>0.61111111111111105</v>
      </c>
      <c r="AJ83" s="181"/>
      <c r="AL83" s="18">
        <f>VLOOKUP(AM83,id!$A:$C,3,0)</f>
        <v>188</v>
      </c>
      <c r="AM83" s="18" t="str">
        <f t="shared" si="19"/>
        <v>BagińskiOlgierd1971</v>
      </c>
      <c r="AN83" s="9" t="str">
        <f t="shared" si="20"/>
        <v>Bagiński</v>
      </c>
      <c r="AO83" s="9" t="str">
        <f t="shared" si="21"/>
        <v>Olgierd</v>
      </c>
      <c r="AP83" s="9" t="str">
        <f t="shared" si="22"/>
        <v>ROWEROWO I KAJTOWO</v>
      </c>
      <c r="AQ83" s="9">
        <f t="shared" si="23"/>
        <v>1971</v>
      </c>
      <c r="AR83" s="9">
        <f t="shared" si="24"/>
        <v>16.798382694189922</v>
      </c>
      <c r="AS83" s="9"/>
      <c r="AT83" s="9">
        <f t="shared" si="25"/>
        <v>1.5117519190272402</v>
      </c>
      <c r="AU83" s="9">
        <f t="shared" si="26"/>
        <v>0.61538461538461542</v>
      </c>
      <c r="AV83" s="9">
        <f t="shared" si="27"/>
        <v>1</v>
      </c>
      <c r="AW83" s="9">
        <f t="shared" si="28"/>
        <v>0.90746383656132978</v>
      </c>
    </row>
    <row r="84" spans="1:49" s="170" customFormat="1" ht="15" customHeight="1">
      <c r="A84" s="545">
        <v>85</v>
      </c>
      <c r="B84" s="543">
        <v>79</v>
      </c>
      <c r="C84" s="543"/>
      <c r="D84" s="543">
        <v>1007</v>
      </c>
      <c r="E84" s="543" t="s">
        <v>1785</v>
      </c>
      <c r="F84" s="543" t="s">
        <v>1291</v>
      </c>
      <c r="G84" s="543">
        <v>1971</v>
      </c>
      <c r="H84" s="543" t="s">
        <v>321</v>
      </c>
      <c r="I84" s="543" t="s">
        <v>1784</v>
      </c>
      <c r="J84" s="543">
        <v>23</v>
      </c>
      <c r="K84" s="543">
        <v>8</v>
      </c>
      <c r="L84" s="543">
        <v>23</v>
      </c>
      <c r="M84" s="544">
        <v>0.35182870370370373</v>
      </c>
      <c r="N84" s="543">
        <v>0</v>
      </c>
      <c r="O84" s="543"/>
      <c r="P84" s="543"/>
      <c r="Q84" s="542">
        <v>0.48194444444444445</v>
      </c>
      <c r="R84" s="543"/>
      <c r="S84" s="542">
        <v>0.3430555555555555</v>
      </c>
      <c r="T84" s="542">
        <v>0.55208333333333337</v>
      </c>
      <c r="U84" s="543"/>
      <c r="V84" s="543"/>
      <c r="W84" s="542">
        <v>0.29097222222222224</v>
      </c>
      <c r="X84" s="542">
        <v>0.51250000000000007</v>
      </c>
      <c r="Y84" s="542">
        <v>0.31319444444444444</v>
      </c>
      <c r="Z84" s="543"/>
      <c r="AA84" s="543"/>
      <c r="AB84" s="543"/>
      <c r="AC84" s="542">
        <v>0.43611111111111112</v>
      </c>
      <c r="AD84" s="543"/>
      <c r="AE84" s="543"/>
      <c r="AF84" s="543"/>
      <c r="AG84" s="542">
        <v>0.38819444444444445</v>
      </c>
      <c r="AH84" s="543"/>
      <c r="AI84" s="542">
        <v>0.62222222222222223</v>
      </c>
      <c r="AJ84" s="541"/>
      <c r="AL84" s="18">
        <f>VLOOKUP(AM84,id!$A:$C,3,0)</f>
        <v>608</v>
      </c>
      <c r="AM84" s="18" t="str">
        <f t="shared" si="19"/>
        <v>CaspariSebastian1971</v>
      </c>
      <c r="AN84" s="9" t="str">
        <f t="shared" si="20"/>
        <v>Caspari</v>
      </c>
      <c r="AO84" s="9" t="str">
        <f t="shared" si="21"/>
        <v>Sebastian</v>
      </c>
      <c r="AP84" s="9" t="str">
        <f t="shared" si="22"/>
        <v>Rowerowo i Kajtowo</v>
      </c>
      <c r="AQ84" s="9">
        <f t="shared" si="23"/>
        <v>1971</v>
      </c>
      <c r="AR84" s="9">
        <f t="shared" si="24"/>
        <v>16.270083008169603</v>
      </c>
      <c r="AS84" s="9"/>
      <c r="AT84" s="9">
        <f t="shared" si="25"/>
        <v>0.96855056253700889</v>
      </c>
      <c r="AU84" s="9">
        <f t="shared" si="26"/>
        <v>1</v>
      </c>
      <c r="AV84" s="9">
        <f t="shared" si="27"/>
        <v>1</v>
      </c>
      <c r="AW84" s="9">
        <f t="shared" si="28"/>
        <v>1</v>
      </c>
    </row>
    <row r="85" spans="1:49" s="170" customFormat="1" ht="15" customHeight="1">
      <c r="A85" s="540">
        <v>86</v>
      </c>
      <c r="B85" s="538">
        <v>80</v>
      </c>
      <c r="C85" s="538"/>
      <c r="D85" s="538">
        <v>1085</v>
      </c>
      <c r="E85" s="538" t="s">
        <v>1783</v>
      </c>
      <c r="F85" s="538" t="s">
        <v>78</v>
      </c>
      <c r="G85" s="538">
        <v>1976</v>
      </c>
      <c r="H85" s="538" t="s">
        <v>532</v>
      </c>
      <c r="I85" s="538" t="s">
        <v>534</v>
      </c>
      <c r="J85" s="538">
        <v>22</v>
      </c>
      <c r="K85" s="538">
        <v>7</v>
      </c>
      <c r="L85" s="538">
        <v>22</v>
      </c>
      <c r="M85" s="546">
        <v>0.42730324074074072</v>
      </c>
      <c r="N85" s="538">
        <v>0</v>
      </c>
      <c r="O85" s="538"/>
      <c r="P85" s="538"/>
      <c r="Q85" s="538"/>
      <c r="R85" s="538"/>
      <c r="S85" s="539">
        <v>0.41250000000000003</v>
      </c>
      <c r="T85" s="539">
        <v>0.57430555555555551</v>
      </c>
      <c r="U85" s="538"/>
      <c r="V85" s="538"/>
      <c r="W85" s="539">
        <v>0.29444444444444445</v>
      </c>
      <c r="X85" s="539">
        <v>0.52916666666666667</v>
      </c>
      <c r="Y85" s="539">
        <v>0.32569444444444445</v>
      </c>
      <c r="Z85" s="538"/>
      <c r="AA85" s="538"/>
      <c r="AB85" s="538"/>
      <c r="AC85" s="539">
        <v>0.36041666666666666</v>
      </c>
      <c r="AD85" s="538"/>
      <c r="AE85" s="538"/>
      <c r="AF85" s="538"/>
      <c r="AG85" s="539">
        <v>0.47430555555555554</v>
      </c>
      <c r="AH85" s="538"/>
      <c r="AI85" s="539">
        <v>0.69791666666666663</v>
      </c>
      <c r="AJ85" s="181"/>
      <c r="AL85" s="18">
        <f>VLOOKUP(AM85,id!$A:$C,3,0)</f>
        <v>609</v>
      </c>
      <c r="AM85" s="18" t="str">
        <f t="shared" si="19"/>
        <v>BielskiMaciej1976</v>
      </c>
      <c r="AN85" s="9" t="str">
        <f t="shared" si="20"/>
        <v>Bielski</v>
      </c>
      <c r="AO85" s="9" t="str">
        <f t="shared" si="21"/>
        <v>Maciej</v>
      </c>
      <c r="AP85" s="9" t="str">
        <f t="shared" si="22"/>
        <v>MTB4FUN</v>
      </c>
      <c r="AQ85" s="9">
        <f t="shared" si="23"/>
        <v>1976</v>
      </c>
      <c r="AR85" s="9">
        <f t="shared" si="24"/>
        <v>15.562688094770925</v>
      </c>
      <c r="AS85" s="9"/>
      <c r="AT85" s="9">
        <f t="shared" si="25"/>
        <v>0.82337008044638271</v>
      </c>
      <c r="AU85" s="9">
        <f t="shared" si="26"/>
        <v>0.875</v>
      </c>
      <c r="AV85" s="9">
        <f t="shared" si="27"/>
        <v>0.95652173913043481</v>
      </c>
      <c r="AW85" s="9">
        <f t="shared" si="28"/>
        <v>0.97364718061516808</v>
      </c>
    </row>
    <row r="86" spans="1:49" s="170" customFormat="1" ht="15" customHeight="1">
      <c r="A86" s="545">
        <v>87</v>
      </c>
      <c r="B86" s="543">
        <v>81</v>
      </c>
      <c r="C86" s="543"/>
      <c r="D86" s="543">
        <v>1097</v>
      </c>
      <c r="E86" s="543" t="s">
        <v>1782</v>
      </c>
      <c r="F86" s="543" t="s">
        <v>52</v>
      </c>
      <c r="G86" s="543">
        <v>1983</v>
      </c>
      <c r="H86" s="543" t="s">
        <v>519</v>
      </c>
      <c r="I86" s="543"/>
      <c r="J86" s="543">
        <v>22</v>
      </c>
      <c r="K86" s="543">
        <v>7</v>
      </c>
      <c r="L86" s="543">
        <v>22</v>
      </c>
      <c r="M86" s="544">
        <v>0.44718750000000002</v>
      </c>
      <c r="N86" s="543">
        <v>0</v>
      </c>
      <c r="O86" s="543"/>
      <c r="P86" s="543"/>
      <c r="Q86" s="542">
        <v>0.49305555555555558</v>
      </c>
      <c r="R86" s="543"/>
      <c r="S86" s="543"/>
      <c r="T86" s="543"/>
      <c r="U86" s="542">
        <v>0.55972222222222223</v>
      </c>
      <c r="V86" s="543"/>
      <c r="W86" s="542">
        <v>0.29305555555555557</v>
      </c>
      <c r="X86" s="543"/>
      <c r="Y86" s="542">
        <v>0.36458333333333331</v>
      </c>
      <c r="Z86" s="543"/>
      <c r="AA86" s="542">
        <v>0.52361111111111114</v>
      </c>
      <c r="AB86" s="543"/>
      <c r="AC86" s="542">
        <v>0.44166666666666665</v>
      </c>
      <c r="AD86" s="543"/>
      <c r="AE86" s="542">
        <v>0.68611111111111101</v>
      </c>
      <c r="AF86" s="543"/>
      <c r="AG86" s="543"/>
      <c r="AH86" s="543"/>
      <c r="AI86" s="542">
        <v>0.71736111111111101</v>
      </c>
      <c r="AJ86" s="541"/>
      <c r="AL86" s="18">
        <f>VLOOKUP(AM86,id!$A:$C,3,0)</f>
        <v>610</v>
      </c>
      <c r="AM86" s="18" t="str">
        <f t="shared" si="19"/>
        <v>KrawczakRafał1983</v>
      </c>
      <c r="AN86" s="9" t="str">
        <f t="shared" si="20"/>
        <v>Krawczak</v>
      </c>
      <c r="AO86" s="9" t="str">
        <f t="shared" si="21"/>
        <v>Rafał</v>
      </c>
      <c r="AP86" s="9">
        <f t="shared" si="22"/>
        <v>0</v>
      </c>
      <c r="AQ86" s="9">
        <f t="shared" si="23"/>
        <v>1983</v>
      </c>
      <c r="AR86" s="9">
        <f t="shared" si="24"/>
        <v>14.870690834455257</v>
      </c>
      <c r="AS86" s="9"/>
      <c r="AT86" s="9">
        <f t="shared" si="25"/>
        <v>0.95553485001423499</v>
      </c>
      <c r="AU86" s="9">
        <f t="shared" si="26"/>
        <v>1</v>
      </c>
      <c r="AV86" s="9">
        <f t="shared" si="27"/>
        <v>1</v>
      </c>
      <c r="AW86" s="9">
        <f t="shared" si="28"/>
        <v>1</v>
      </c>
    </row>
    <row r="87" spans="1:49" s="170" customFormat="1" ht="15" customHeight="1">
      <c r="A87" s="540">
        <v>88</v>
      </c>
      <c r="B87" s="538">
        <v>82</v>
      </c>
      <c r="C87" s="538"/>
      <c r="D87" s="538">
        <v>1004</v>
      </c>
      <c r="E87" s="538" t="s">
        <v>1781</v>
      </c>
      <c r="F87" s="538" t="s">
        <v>21</v>
      </c>
      <c r="G87" s="538">
        <v>1979</v>
      </c>
      <c r="H87" s="538" t="s">
        <v>1780</v>
      </c>
      <c r="I87" s="538"/>
      <c r="J87" s="538">
        <v>22</v>
      </c>
      <c r="K87" s="538">
        <v>7</v>
      </c>
      <c r="L87" s="538">
        <v>22</v>
      </c>
      <c r="M87" s="546">
        <v>0.44723379629629628</v>
      </c>
      <c r="N87" s="538">
        <v>0</v>
      </c>
      <c r="O87" s="538"/>
      <c r="P87" s="538"/>
      <c r="Q87" s="539">
        <v>0.49374999999999997</v>
      </c>
      <c r="R87" s="538"/>
      <c r="S87" s="538"/>
      <c r="T87" s="538"/>
      <c r="U87" s="539">
        <v>0.55972222222222223</v>
      </c>
      <c r="V87" s="538"/>
      <c r="W87" s="539">
        <v>0.29305555555555557</v>
      </c>
      <c r="X87" s="538"/>
      <c r="Y87" s="539">
        <v>0.36458333333333331</v>
      </c>
      <c r="Z87" s="538"/>
      <c r="AA87" s="539">
        <v>0.5229166666666667</v>
      </c>
      <c r="AB87" s="538"/>
      <c r="AC87" s="539">
        <v>0.44166666666666665</v>
      </c>
      <c r="AD87" s="538"/>
      <c r="AE87" s="539">
        <v>0.68541666666666667</v>
      </c>
      <c r="AF87" s="538"/>
      <c r="AG87" s="538"/>
      <c r="AH87" s="538"/>
      <c r="AI87" s="539">
        <v>0.71805555555555556</v>
      </c>
      <c r="AJ87" s="181"/>
      <c r="AL87" s="18">
        <f>VLOOKUP(AM87,id!$A:$C,3,0)</f>
        <v>611</v>
      </c>
      <c r="AM87" s="18" t="str">
        <f t="shared" si="19"/>
        <v>ŁupickiMarcin1979</v>
      </c>
      <c r="AN87" s="9" t="str">
        <f t="shared" si="20"/>
        <v>Łupicki</v>
      </c>
      <c r="AO87" s="9" t="str">
        <f t="shared" si="21"/>
        <v>Marcin</v>
      </c>
      <c r="AP87" s="9">
        <f t="shared" si="22"/>
        <v>0</v>
      </c>
      <c r="AQ87" s="9">
        <f t="shared" si="23"/>
        <v>1979</v>
      </c>
      <c r="AR87" s="9">
        <f t="shared" si="24"/>
        <v>14.869151465304929</v>
      </c>
      <c r="AS87" s="9"/>
      <c r="AT87" s="9">
        <f t="shared" si="25"/>
        <v>0.99989648301027412</v>
      </c>
      <c r="AU87" s="9">
        <f t="shared" si="26"/>
        <v>1</v>
      </c>
      <c r="AV87" s="9">
        <f t="shared" si="27"/>
        <v>1</v>
      </c>
      <c r="AW87" s="9">
        <f t="shared" si="28"/>
        <v>1</v>
      </c>
    </row>
    <row r="88" spans="1:49" s="170" customFormat="1" ht="15" customHeight="1">
      <c r="A88" s="545">
        <v>89</v>
      </c>
      <c r="B88" s="543">
        <v>83</v>
      </c>
      <c r="C88" s="543"/>
      <c r="D88" s="543">
        <v>1100</v>
      </c>
      <c r="E88" s="543" t="s">
        <v>1779</v>
      </c>
      <c r="F88" s="543" t="s">
        <v>19</v>
      </c>
      <c r="G88" s="543">
        <v>1962</v>
      </c>
      <c r="H88" s="543" t="s">
        <v>321</v>
      </c>
      <c r="I88" s="543"/>
      <c r="J88" s="543">
        <v>21</v>
      </c>
      <c r="K88" s="543">
        <v>9</v>
      </c>
      <c r="L88" s="543">
        <v>27</v>
      </c>
      <c r="M88" s="544">
        <v>0.50364583333333335</v>
      </c>
      <c r="N88" s="543">
        <v>6</v>
      </c>
      <c r="O88" s="543"/>
      <c r="P88" s="543"/>
      <c r="Q88" s="542">
        <v>0.60763888888888895</v>
      </c>
      <c r="R88" s="543"/>
      <c r="S88" s="542">
        <v>0.38680555555555557</v>
      </c>
      <c r="T88" s="543"/>
      <c r="U88" s="542">
        <v>0.56874999999999998</v>
      </c>
      <c r="V88" s="543"/>
      <c r="W88" s="542">
        <v>0.29930555555555555</v>
      </c>
      <c r="X88" s="543"/>
      <c r="Y88" s="542">
        <v>0.3444444444444445</v>
      </c>
      <c r="Z88" s="542">
        <v>0.71180555555555547</v>
      </c>
      <c r="AA88" s="542">
        <v>0.58680555555555558</v>
      </c>
      <c r="AB88" s="543"/>
      <c r="AC88" s="542">
        <v>0.53888888888888886</v>
      </c>
      <c r="AD88" s="543"/>
      <c r="AE88" s="543"/>
      <c r="AF88" s="543"/>
      <c r="AG88" s="542">
        <v>0.4604166666666667</v>
      </c>
      <c r="AH88" s="543"/>
      <c r="AI88" s="542">
        <v>0.77430555555555547</v>
      </c>
      <c r="AJ88" s="541"/>
      <c r="AL88" s="18">
        <f>VLOOKUP(AM88,id!$A:$C,3,0)</f>
        <v>612</v>
      </c>
      <c r="AM88" s="18" t="str">
        <f t="shared" si="19"/>
        <v>WasilkowskiPiotr1962</v>
      </c>
      <c r="AN88" s="9" t="str">
        <f t="shared" si="20"/>
        <v>Wasilkowski</v>
      </c>
      <c r="AO88" s="9" t="str">
        <f t="shared" si="21"/>
        <v>Piotr</v>
      </c>
      <c r="AP88" s="9">
        <f t="shared" si="22"/>
        <v>0</v>
      </c>
      <c r="AQ88" s="9">
        <f t="shared" si="23"/>
        <v>1962</v>
      </c>
      <c r="AR88" s="9">
        <f t="shared" si="24"/>
        <v>14.193280944154706</v>
      </c>
      <c r="AS88" s="9"/>
      <c r="AT88" s="9">
        <f t="shared" si="25"/>
        <v>0.88799264621394913</v>
      </c>
      <c r="AU88" s="9">
        <f t="shared" si="26"/>
        <v>1.2857142857142858</v>
      </c>
      <c r="AV88" s="9">
        <f t="shared" si="27"/>
        <v>0.95454545454545459</v>
      </c>
      <c r="AW88" s="9">
        <f t="shared" si="28"/>
        <v>1.0515474967972804</v>
      </c>
    </row>
    <row r="89" spans="1:49" s="170" customFormat="1" ht="15" customHeight="1">
      <c r="A89" s="540">
        <v>90</v>
      </c>
      <c r="B89" s="538">
        <v>84</v>
      </c>
      <c r="C89" s="538"/>
      <c r="D89" s="538">
        <v>1099</v>
      </c>
      <c r="E89" s="538" t="s">
        <v>1434</v>
      </c>
      <c r="F89" s="538" t="s">
        <v>561</v>
      </c>
      <c r="G89" s="538">
        <v>1961</v>
      </c>
      <c r="H89" s="538" t="s">
        <v>465</v>
      </c>
      <c r="I89" s="538"/>
      <c r="J89" s="538">
        <v>21</v>
      </c>
      <c r="K89" s="538">
        <v>9</v>
      </c>
      <c r="L89" s="538">
        <v>27</v>
      </c>
      <c r="M89" s="546">
        <v>0.50372685185185184</v>
      </c>
      <c r="N89" s="538">
        <v>6</v>
      </c>
      <c r="O89" s="538"/>
      <c r="P89" s="538"/>
      <c r="Q89" s="539">
        <v>0.60763888888888895</v>
      </c>
      <c r="R89" s="538"/>
      <c r="S89" s="539">
        <v>0.38680555555555557</v>
      </c>
      <c r="T89" s="538"/>
      <c r="U89" s="539">
        <v>0.56874999999999998</v>
      </c>
      <c r="V89" s="538"/>
      <c r="W89" s="539">
        <v>0.29930555555555555</v>
      </c>
      <c r="X89" s="538"/>
      <c r="Y89" s="539">
        <v>0.3444444444444445</v>
      </c>
      <c r="Z89" s="539">
        <v>0.71250000000000002</v>
      </c>
      <c r="AA89" s="539">
        <v>0.58680555555555558</v>
      </c>
      <c r="AB89" s="538"/>
      <c r="AC89" s="539">
        <v>0.53888888888888886</v>
      </c>
      <c r="AD89" s="538"/>
      <c r="AE89" s="538"/>
      <c r="AF89" s="538"/>
      <c r="AG89" s="539">
        <v>0.4604166666666667</v>
      </c>
      <c r="AH89" s="538"/>
      <c r="AI89" s="539">
        <v>0.77430555555555547</v>
      </c>
      <c r="AJ89" s="181"/>
      <c r="AL89" s="18">
        <f>VLOOKUP(AM89,id!$A:$C,3,0)</f>
        <v>613</v>
      </c>
      <c r="AM89" s="18" t="str">
        <f t="shared" si="19"/>
        <v>KaczyńskiMirosław1961</v>
      </c>
      <c r="AN89" s="9" t="str">
        <f t="shared" si="20"/>
        <v>Kaczyński</v>
      </c>
      <c r="AO89" s="9" t="str">
        <f t="shared" si="21"/>
        <v>Mirosław</v>
      </c>
      <c r="AP89" s="9">
        <f t="shared" si="22"/>
        <v>0</v>
      </c>
      <c r="AQ89" s="9">
        <f t="shared" si="23"/>
        <v>1961</v>
      </c>
      <c r="AR89" s="9">
        <f t="shared" si="24"/>
        <v>14.190998122441341</v>
      </c>
      <c r="AS89" s="9"/>
      <c r="AT89" s="9">
        <f t="shared" si="25"/>
        <v>0.99983916180322596</v>
      </c>
      <c r="AU89" s="9">
        <f t="shared" si="26"/>
        <v>1</v>
      </c>
      <c r="AV89" s="9">
        <f t="shared" si="27"/>
        <v>1</v>
      </c>
      <c r="AW89" s="9">
        <f t="shared" si="28"/>
        <v>1</v>
      </c>
    </row>
    <row r="90" spans="1:49" s="170" customFormat="1" ht="15" customHeight="1">
      <c r="A90" s="545">
        <v>91</v>
      </c>
      <c r="B90" s="543">
        <v>85</v>
      </c>
      <c r="C90" s="543"/>
      <c r="D90" s="543">
        <v>1087</v>
      </c>
      <c r="E90" s="543" t="s">
        <v>329</v>
      </c>
      <c r="F90" s="543" t="s">
        <v>522</v>
      </c>
      <c r="G90" s="543">
        <v>1958</v>
      </c>
      <c r="H90" s="543" t="s">
        <v>572</v>
      </c>
      <c r="I90" s="543"/>
      <c r="J90" s="543">
        <v>21</v>
      </c>
      <c r="K90" s="543">
        <v>8</v>
      </c>
      <c r="L90" s="543">
        <v>21</v>
      </c>
      <c r="M90" s="544">
        <v>0.46960648148148149</v>
      </c>
      <c r="N90" s="543">
        <v>0</v>
      </c>
      <c r="O90" s="542">
        <v>0.71875</v>
      </c>
      <c r="P90" s="543"/>
      <c r="Q90" s="542">
        <v>0.51527777777777783</v>
      </c>
      <c r="R90" s="543"/>
      <c r="S90" s="542">
        <v>0.3840277777777778</v>
      </c>
      <c r="T90" s="543"/>
      <c r="U90" s="542">
        <v>0.55069444444444449</v>
      </c>
      <c r="V90" s="543"/>
      <c r="W90" s="542">
        <v>0.29305555555555557</v>
      </c>
      <c r="X90" s="543"/>
      <c r="Y90" s="542">
        <v>0.32291666666666669</v>
      </c>
      <c r="Z90" s="543"/>
      <c r="AA90" s="542">
        <v>0.57152777777777775</v>
      </c>
      <c r="AB90" s="543"/>
      <c r="AC90" s="543"/>
      <c r="AD90" s="543"/>
      <c r="AE90" s="543"/>
      <c r="AF90" s="543"/>
      <c r="AG90" s="542">
        <v>0.4604166666666667</v>
      </c>
      <c r="AH90" s="543"/>
      <c r="AI90" s="542">
        <v>0.7402777777777777</v>
      </c>
      <c r="AJ90" s="541"/>
      <c r="AL90" s="18">
        <f>VLOOKUP(AM90,id!$A:$C,3,0)</f>
        <v>614</v>
      </c>
      <c r="AM90" s="18" t="str">
        <f t="shared" si="19"/>
        <v>ZbigniewPiątkowski1958</v>
      </c>
      <c r="AN90" s="9" t="str">
        <f t="shared" si="20"/>
        <v>Zbigniew</v>
      </c>
      <c r="AO90" s="9" t="str">
        <f t="shared" si="21"/>
        <v>Piątkowski</v>
      </c>
      <c r="AP90" s="9">
        <f t="shared" si="22"/>
        <v>0</v>
      </c>
      <c r="AQ90" s="9">
        <f t="shared" si="23"/>
        <v>1958</v>
      </c>
      <c r="AR90" s="9">
        <f t="shared" si="24"/>
        <v>13.860613008827297</v>
      </c>
      <c r="AS90" s="9"/>
      <c r="AT90" s="9">
        <f t="shared" si="25"/>
        <v>1.0726573667866122</v>
      </c>
      <c r="AU90" s="9">
        <f t="shared" si="26"/>
        <v>0.88888888888888884</v>
      </c>
      <c r="AV90" s="9">
        <f t="shared" si="27"/>
        <v>1</v>
      </c>
      <c r="AW90" s="9">
        <f t="shared" si="28"/>
        <v>0.97671868386117389</v>
      </c>
    </row>
    <row r="91" spans="1:49" s="170" customFormat="1" ht="15" customHeight="1">
      <c r="A91" s="540">
        <v>92</v>
      </c>
      <c r="B91" s="538">
        <v>86</v>
      </c>
      <c r="C91" s="538"/>
      <c r="D91" s="538">
        <v>1033</v>
      </c>
      <c r="E91" s="538" t="s">
        <v>1778</v>
      </c>
      <c r="F91" s="538" t="s">
        <v>52</v>
      </c>
      <c r="G91" s="538">
        <v>1982</v>
      </c>
      <c r="H91" s="538" t="s">
        <v>795</v>
      </c>
      <c r="I91" s="538" t="s">
        <v>534</v>
      </c>
      <c r="J91" s="538">
        <v>21</v>
      </c>
      <c r="K91" s="538">
        <v>7</v>
      </c>
      <c r="L91" s="538">
        <v>21</v>
      </c>
      <c r="M91" s="546">
        <v>0.39480324074074075</v>
      </c>
      <c r="N91" s="538">
        <v>0</v>
      </c>
      <c r="O91" s="538"/>
      <c r="P91" s="538"/>
      <c r="Q91" s="539">
        <v>0.58124999999999993</v>
      </c>
      <c r="R91" s="538"/>
      <c r="S91" s="539">
        <v>0.41319444444444442</v>
      </c>
      <c r="T91" s="538"/>
      <c r="U91" s="538"/>
      <c r="V91" s="538"/>
      <c r="W91" s="539">
        <v>0.2951388888888889</v>
      </c>
      <c r="X91" s="539">
        <v>0.52916666666666667</v>
      </c>
      <c r="Y91" s="539">
        <v>0.3263888888888889</v>
      </c>
      <c r="Z91" s="538"/>
      <c r="AA91" s="538"/>
      <c r="AB91" s="538"/>
      <c r="AC91" s="539">
        <v>0.3611111111111111</v>
      </c>
      <c r="AD91" s="538"/>
      <c r="AE91" s="538"/>
      <c r="AF91" s="538"/>
      <c r="AG91" s="539">
        <v>0.47430555555555554</v>
      </c>
      <c r="AH91" s="538"/>
      <c r="AI91" s="539">
        <v>0.66527777777777775</v>
      </c>
      <c r="AJ91" s="181"/>
      <c r="AL91" s="18">
        <f>VLOOKUP(AM91,id!$A:$C,3,0)</f>
        <v>615</v>
      </c>
      <c r="AM91" s="18" t="str">
        <f t="shared" si="19"/>
        <v>LenckowskiRafał1982</v>
      </c>
      <c r="AN91" s="9" t="str">
        <f t="shared" si="20"/>
        <v>Lenckowski</v>
      </c>
      <c r="AO91" s="9" t="str">
        <f t="shared" si="21"/>
        <v>Rafał</v>
      </c>
      <c r="AP91" s="9" t="str">
        <f t="shared" si="22"/>
        <v>MTB4FUN</v>
      </c>
      <c r="AQ91" s="9">
        <f t="shared" si="23"/>
        <v>1982</v>
      </c>
      <c r="AR91" s="9">
        <f t="shared" si="24"/>
        <v>13.49534677764262</v>
      </c>
      <c r="AS91" s="9"/>
      <c r="AT91" s="9">
        <f t="shared" si="25"/>
        <v>1.1894696725396499</v>
      </c>
      <c r="AU91" s="9">
        <f t="shared" si="26"/>
        <v>0.875</v>
      </c>
      <c r="AV91" s="9">
        <f t="shared" si="27"/>
        <v>1</v>
      </c>
      <c r="AW91" s="9">
        <f t="shared" si="28"/>
        <v>0.97364718061516808</v>
      </c>
    </row>
    <row r="92" spans="1:49" s="170" customFormat="1" ht="15" customHeight="1">
      <c r="A92" s="540">
        <v>94</v>
      </c>
      <c r="B92" s="538">
        <v>87</v>
      </c>
      <c r="C92" s="538"/>
      <c r="D92" s="538">
        <v>1034</v>
      </c>
      <c r="E92" s="538" t="s">
        <v>1776</v>
      </c>
      <c r="F92" s="538" t="s">
        <v>91</v>
      </c>
      <c r="G92" s="538">
        <v>1974</v>
      </c>
      <c r="H92" s="538" t="s">
        <v>795</v>
      </c>
      <c r="I92" s="538" t="s">
        <v>534</v>
      </c>
      <c r="J92" s="538">
        <v>21</v>
      </c>
      <c r="K92" s="538">
        <v>7</v>
      </c>
      <c r="L92" s="538">
        <v>21</v>
      </c>
      <c r="M92" s="546">
        <v>0.39502314814814815</v>
      </c>
      <c r="N92" s="538">
        <v>0</v>
      </c>
      <c r="O92" s="538"/>
      <c r="P92" s="538"/>
      <c r="Q92" s="539">
        <v>0.58124999999999993</v>
      </c>
      <c r="R92" s="538"/>
      <c r="S92" s="539">
        <v>0.41250000000000003</v>
      </c>
      <c r="T92" s="538"/>
      <c r="U92" s="538"/>
      <c r="V92" s="538"/>
      <c r="W92" s="539">
        <v>0.2951388888888889</v>
      </c>
      <c r="X92" s="539">
        <v>0.52916666666666667</v>
      </c>
      <c r="Y92" s="539">
        <v>0.3263888888888889</v>
      </c>
      <c r="Z92" s="538"/>
      <c r="AA92" s="538"/>
      <c r="AB92" s="538"/>
      <c r="AC92" s="539">
        <v>0.36041666666666666</v>
      </c>
      <c r="AD92" s="538"/>
      <c r="AE92" s="538"/>
      <c r="AF92" s="538"/>
      <c r="AG92" s="539">
        <v>0.47430555555555554</v>
      </c>
      <c r="AH92" s="538"/>
      <c r="AI92" s="539">
        <v>0.66527777777777775</v>
      </c>
      <c r="AJ92" s="181"/>
      <c r="AL92" s="18">
        <f>VLOOKUP(AM92,id!$A:$C,3,0)</f>
        <v>616</v>
      </c>
      <c r="AM92" s="18" t="str">
        <f t="shared" si="19"/>
        <v>BernatowiczAdam1974</v>
      </c>
      <c r="AN92" s="9" t="str">
        <f t="shared" si="20"/>
        <v>Bernatowicz</v>
      </c>
      <c r="AO92" s="9" t="str">
        <f t="shared" si="21"/>
        <v>Adam</v>
      </c>
      <c r="AP92" s="9" t="str">
        <f t="shared" si="22"/>
        <v>MTB4FUN</v>
      </c>
      <c r="AQ92" s="9">
        <f t="shared" si="23"/>
        <v>1974</v>
      </c>
      <c r="AR92" s="9">
        <f t="shared" si="24"/>
        <v>13.487833985706635</v>
      </c>
      <c r="AS92" s="9"/>
      <c r="AT92" s="9">
        <f t="shared" si="25"/>
        <v>0.99944330501025491</v>
      </c>
      <c r="AU92" s="9">
        <f t="shared" si="26"/>
        <v>1</v>
      </c>
      <c r="AV92" s="9">
        <f t="shared" si="27"/>
        <v>1</v>
      </c>
      <c r="AW92" s="9">
        <f t="shared" si="28"/>
        <v>1</v>
      </c>
    </row>
    <row r="93" spans="1:49" s="170" customFormat="1" ht="15" customHeight="1">
      <c r="A93" s="540">
        <v>96</v>
      </c>
      <c r="B93" s="538">
        <v>88</v>
      </c>
      <c r="C93" s="538"/>
      <c r="D93" s="538">
        <v>1063</v>
      </c>
      <c r="E93" s="538" t="s">
        <v>945</v>
      </c>
      <c r="F93" s="538" t="s">
        <v>175</v>
      </c>
      <c r="G93" s="538">
        <v>1969</v>
      </c>
      <c r="H93" s="538" t="s">
        <v>1775</v>
      </c>
      <c r="I93" s="538" t="s">
        <v>1774</v>
      </c>
      <c r="J93" s="538">
        <v>21</v>
      </c>
      <c r="K93" s="538">
        <v>7</v>
      </c>
      <c r="L93" s="538">
        <v>21</v>
      </c>
      <c r="M93" s="546">
        <v>0.39509259259259261</v>
      </c>
      <c r="N93" s="538">
        <v>0</v>
      </c>
      <c r="O93" s="538"/>
      <c r="P93" s="538"/>
      <c r="Q93" s="539">
        <v>0.58124999999999993</v>
      </c>
      <c r="R93" s="538"/>
      <c r="S93" s="539">
        <v>0.41319444444444442</v>
      </c>
      <c r="T93" s="538"/>
      <c r="U93" s="538"/>
      <c r="V93" s="538"/>
      <c r="W93" s="539">
        <v>0.29583333333333334</v>
      </c>
      <c r="X93" s="539">
        <v>0.53055555555555556</v>
      </c>
      <c r="Y93" s="539">
        <v>0.32569444444444445</v>
      </c>
      <c r="Z93" s="538"/>
      <c r="AA93" s="538"/>
      <c r="AB93" s="538"/>
      <c r="AC93" s="539">
        <v>0.36041666666666666</v>
      </c>
      <c r="AD93" s="538"/>
      <c r="AE93" s="538"/>
      <c r="AF93" s="538"/>
      <c r="AG93" s="539">
        <v>0.47430555555555554</v>
      </c>
      <c r="AH93" s="538"/>
      <c r="AI93" s="539">
        <v>0.66527777777777775</v>
      </c>
      <c r="AJ93" s="181"/>
      <c r="AL93" s="18">
        <f>VLOOKUP(AM93,id!$A:$C,3,0)</f>
        <v>617</v>
      </c>
      <c r="AM93" s="18" t="str">
        <f t="shared" si="19"/>
        <v>WróbelDariusz1969</v>
      </c>
      <c r="AN93" s="9" t="str">
        <f t="shared" si="20"/>
        <v>Wróbel</v>
      </c>
      <c r="AO93" s="9" t="str">
        <f t="shared" si="21"/>
        <v>Dariusz</v>
      </c>
      <c r="AP93" s="9" t="str">
        <f t="shared" si="22"/>
        <v>MTB4fun</v>
      </c>
      <c r="AQ93" s="9">
        <f t="shared" si="23"/>
        <v>1969</v>
      </c>
      <c r="AR93" s="9">
        <f t="shared" si="24"/>
        <v>13.485463262601577</v>
      </c>
      <c r="AS93" s="9"/>
      <c r="AT93" s="9">
        <f t="shared" si="25"/>
        <v>0.99982423248183738</v>
      </c>
      <c r="AU93" s="9">
        <f t="shared" si="26"/>
        <v>1</v>
      </c>
      <c r="AV93" s="9">
        <f t="shared" si="27"/>
        <v>1</v>
      </c>
      <c r="AW93" s="9">
        <f t="shared" si="28"/>
        <v>1</v>
      </c>
    </row>
    <row r="94" spans="1:49" s="170" customFormat="1" ht="15" customHeight="1">
      <c r="A94" s="540">
        <v>98</v>
      </c>
      <c r="B94" s="538">
        <v>89</v>
      </c>
      <c r="C94" s="538"/>
      <c r="D94" s="538">
        <v>1110</v>
      </c>
      <c r="E94" s="538" t="s">
        <v>1771</v>
      </c>
      <c r="F94" s="538" t="s">
        <v>21</v>
      </c>
      <c r="G94" s="538">
        <v>1979</v>
      </c>
      <c r="H94" s="538" t="s">
        <v>1770</v>
      </c>
      <c r="I94" s="538"/>
      <c r="J94" s="538">
        <v>20</v>
      </c>
      <c r="K94" s="538">
        <v>8</v>
      </c>
      <c r="L94" s="538">
        <v>28</v>
      </c>
      <c r="M94" s="546">
        <v>0.50549768518518523</v>
      </c>
      <c r="N94" s="538">
        <v>8</v>
      </c>
      <c r="O94" s="539">
        <v>0.30138888888888887</v>
      </c>
      <c r="P94" s="538"/>
      <c r="Q94" s="538"/>
      <c r="R94" s="538"/>
      <c r="S94" s="538"/>
      <c r="T94" s="538"/>
      <c r="U94" s="538"/>
      <c r="V94" s="539">
        <v>0.4368055555555555</v>
      </c>
      <c r="W94" s="538"/>
      <c r="X94" s="539">
        <v>0.60902777777777783</v>
      </c>
      <c r="Y94" s="538"/>
      <c r="Z94" s="539">
        <v>0.35555555555555557</v>
      </c>
      <c r="AA94" s="538"/>
      <c r="AB94" s="539">
        <v>0.46527777777777773</v>
      </c>
      <c r="AC94" s="538"/>
      <c r="AD94" s="538"/>
      <c r="AE94" s="539">
        <v>0.32361111111111113</v>
      </c>
      <c r="AF94" s="539">
        <v>0.3833333333333333</v>
      </c>
      <c r="AG94" s="538"/>
      <c r="AH94" s="539">
        <v>0.54583333333333328</v>
      </c>
      <c r="AI94" s="539">
        <v>0.77569444444444446</v>
      </c>
      <c r="AJ94" s="181"/>
      <c r="AL94" s="18">
        <f>VLOOKUP(AM94,id!$A:$C,3,0)</f>
        <v>618</v>
      </c>
      <c r="AM94" s="18" t="str">
        <f t="shared" si="19"/>
        <v>SkalskiMarcin1979</v>
      </c>
      <c r="AN94" s="9" t="str">
        <f t="shared" si="20"/>
        <v>Skalski</v>
      </c>
      <c r="AO94" s="9" t="str">
        <f t="shared" si="21"/>
        <v>Marcin</v>
      </c>
      <c r="AP94" s="9">
        <f t="shared" si="22"/>
        <v>0</v>
      </c>
      <c r="AQ94" s="9">
        <f t="shared" si="23"/>
        <v>1979</v>
      </c>
      <c r="AR94" s="9">
        <f t="shared" si="24"/>
        <v>12.843298345334835</v>
      </c>
      <c r="AS94" s="9"/>
      <c r="AT94" s="9">
        <f t="shared" si="25"/>
        <v>0.7815912993703491</v>
      </c>
      <c r="AU94" s="9">
        <f t="shared" si="26"/>
        <v>1.1428571428571428</v>
      </c>
      <c r="AV94" s="9">
        <f t="shared" si="27"/>
        <v>0.95238095238095233</v>
      </c>
      <c r="AW94" s="9">
        <f t="shared" si="28"/>
        <v>1.0270660870893518</v>
      </c>
    </row>
    <row r="95" spans="1:49" s="170" customFormat="1" ht="15" customHeight="1">
      <c r="A95" s="545">
        <v>99</v>
      </c>
      <c r="B95" s="543">
        <v>90</v>
      </c>
      <c r="C95" s="543"/>
      <c r="D95" s="543">
        <v>1040</v>
      </c>
      <c r="E95" s="543" t="s">
        <v>1317</v>
      </c>
      <c r="F95" s="543" t="s">
        <v>19</v>
      </c>
      <c r="G95" s="543">
        <v>1975</v>
      </c>
      <c r="H95" s="543" t="s">
        <v>307</v>
      </c>
      <c r="I95" s="543" t="s">
        <v>1316</v>
      </c>
      <c r="J95" s="543">
        <v>18</v>
      </c>
      <c r="K95" s="543">
        <v>12</v>
      </c>
      <c r="L95" s="543">
        <v>41</v>
      </c>
      <c r="M95" s="544">
        <v>0.51543981481481482</v>
      </c>
      <c r="N95" s="543">
        <v>23</v>
      </c>
      <c r="O95" s="542">
        <v>0.28958333333333336</v>
      </c>
      <c r="P95" s="543"/>
      <c r="Q95" s="543"/>
      <c r="R95" s="543"/>
      <c r="S95" s="543"/>
      <c r="T95" s="542">
        <v>0.62361111111111112</v>
      </c>
      <c r="U95" s="542">
        <v>0.3444444444444445</v>
      </c>
      <c r="V95" s="542">
        <v>0.50972222222222219</v>
      </c>
      <c r="W95" s="543"/>
      <c r="X95" s="542">
        <v>0.65972222222222221</v>
      </c>
      <c r="Y95" s="543"/>
      <c r="Z95" s="542">
        <v>0.44305555555555554</v>
      </c>
      <c r="AA95" s="542">
        <v>0.36319444444444443</v>
      </c>
      <c r="AB95" s="542">
        <v>0.53472222222222221</v>
      </c>
      <c r="AC95" s="543"/>
      <c r="AD95" s="543"/>
      <c r="AE95" s="542">
        <v>0.30486111111111108</v>
      </c>
      <c r="AF95" s="542">
        <v>0.46527777777777773</v>
      </c>
      <c r="AG95" s="542">
        <v>0.71319444444444446</v>
      </c>
      <c r="AH95" s="542">
        <v>0.57222222222222219</v>
      </c>
      <c r="AI95" s="542">
        <v>0.78611111111111109</v>
      </c>
      <c r="AJ95" s="541"/>
      <c r="AL95" s="18">
        <f>VLOOKUP(AM95,id!$A:$C,3,0)</f>
        <v>448</v>
      </c>
      <c r="AM95" s="18" t="str">
        <f t="shared" si="19"/>
        <v>GorońskiPiotr1975</v>
      </c>
      <c r="AN95" s="9" t="str">
        <f t="shared" si="20"/>
        <v>Goroński</v>
      </c>
      <c r="AO95" s="9" t="str">
        <f t="shared" si="21"/>
        <v>Piotr</v>
      </c>
      <c r="AP95" s="9" t="str">
        <f t="shared" si="22"/>
        <v>T-MobileCyclingTeam</v>
      </c>
      <c r="AQ95" s="9">
        <f t="shared" si="23"/>
        <v>1975</v>
      </c>
      <c r="AR95" s="9">
        <f t="shared" si="24"/>
        <v>11.558968510801352</v>
      </c>
      <c r="AS95" s="9"/>
      <c r="AT95" s="9">
        <f t="shared" si="25"/>
        <v>0.98071136659630853</v>
      </c>
      <c r="AU95" s="9">
        <f t="shared" si="26"/>
        <v>1.5</v>
      </c>
      <c r="AV95" s="9">
        <f t="shared" si="27"/>
        <v>0.9</v>
      </c>
      <c r="AW95" s="9">
        <f t="shared" si="28"/>
        <v>1.0844717711976986</v>
      </c>
    </row>
    <row r="96" spans="1:49" s="170" customFormat="1" ht="15" customHeight="1">
      <c r="A96" s="545">
        <v>101</v>
      </c>
      <c r="B96" s="543">
        <v>91</v>
      </c>
      <c r="C96" s="543"/>
      <c r="D96" s="543">
        <v>1070</v>
      </c>
      <c r="E96" s="543" t="s">
        <v>1318</v>
      </c>
      <c r="F96" s="543" t="s">
        <v>19</v>
      </c>
      <c r="G96" s="543">
        <v>1976</v>
      </c>
      <c r="H96" s="543" t="s">
        <v>969</v>
      </c>
      <c r="I96" s="543"/>
      <c r="J96" s="543">
        <v>18</v>
      </c>
      <c r="K96" s="543">
        <v>12</v>
      </c>
      <c r="L96" s="543">
        <v>41</v>
      </c>
      <c r="M96" s="544">
        <v>0.51560185185185181</v>
      </c>
      <c r="N96" s="543">
        <v>23</v>
      </c>
      <c r="O96" s="542">
        <v>0.28958333333333336</v>
      </c>
      <c r="P96" s="543"/>
      <c r="Q96" s="543"/>
      <c r="R96" s="543"/>
      <c r="S96" s="543"/>
      <c r="T96" s="542">
        <v>0.62361111111111112</v>
      </c>
      <c r="U96" s="542">
        <v>0.3444444444444445</v>
      </c>
      <c r="V96" s="542">
        <v>0.50972222222222219</v>
      </c>
      <c r="W96" s="543"/>
      <c r="X96" s="542">
        <v>0.65972222222222221</v>
      </c>
      <c r="Y96" s="543"/>
      <c r="Z96" s="542">
        <v>0.44305555555555554</v>
      </c>
      <c r="AA96" s="542">
        <v>0.36319444444444443</v>
      </c>
      <c r="AB96" s="542">
        <v>0.53402777777777777</v>
      </c>
      <c r="AC96" s="543"/>
      <c r="AD96" s="543"/>
      <c r="AE96" s="542">
        <v>0.30486111111111108</v>
      </c>
      <c r="AF96" s="542">
        <v>0.46527777777777773</v>
      </c>
      <c r="AG96" s="542">
        <v>0.71319444444444446</v>
      </c>
      <c r="AH96" s="542">
        <v>0.57222222222222219</v>
      </c>
      <c r="AI96" s="542">
        <v>0.78611111111111109</v>
      </c>
      <c r="AJ96" s="541"/>
      <c r="AL96" s="18">
        <f>VLOOKUP(AM96,id!$A:$C,3,0)</f>
        <v>391</v>
      </c>
      <c r="AM96" s="18" t="str">
        <f t="shared" si="19"/>
        <v>NiewęgłowskiPiotr1976</v>
      </c>
      <c r="AN96" s="9" t="str">
        <f t="shared" si="20"/>
        <v>Niewęgłowski</v>
      </c>
      <c r="AO96" s="9" t="str">
        <f t="shared" si="21"/>
        <v>Piotr</v>
      </c>
      <c r="AP96" s="9">
        <f t="shared" si="22"/>
        <v>0</v>
      </c>
      <c r="AQ96" s="9">
        <f t="shared" si="23"/>
        <v>1976</v>
      </c>
      <c r="AR96" s="9">
        <f t="shared" si="24"/>
        <v>11.555335899704307</v>
      </c>
      <c r="AS96" s="9"/>
      <c r="AT96" s="9">
        <f t="shared" si="25"/>
        <v>0.99968573224387192</v>
      </c>
      <c r="AU96" s="9">
        <f t="shared" si="26"/>
        <v>1</v>
      </c>
      <c r="AV96" s="9">
        <f t="shared" si="27"/>
        <v>1</v>
      </c>
      <c r="AW96" s="9">
        <f t="shared" si="28"/>
        <v>1</v>
      </c>
    </row>
    <row r="97" spans="1:49" s="170" customFormat="1" ht="15" customHeight="1">
      <c r="A97" s="540">
        <v>102</v>
      </c>
      <c r="B97" s="538">
        <v>92</v>
      </c>
      <c r="C97" s="538"/>
      <c r="D97" s="538">
        <v>1073</v>
      </c>
      <c r="E97" s="538" t="s">
        <v>1769</v>
      </c>
      <c r="F97" s="538" t="s">
        <v>56</v>
      </c>
      <c r="G97" s="538">
        <v>1979</v>
      </c>
      <c r="H97" s="538" t="s">
        <v>307</v>
      </c>
      <c r="I97" s="538"/>
      <c r="J97" s="538">
        <v>18</v>
      </c>
      <c r="K97" s="538">
        <v>12</v>
      </c>
      <c r="L97" s="538">
        <v>41</v>
      </c>
      <c r="M97" s="546">
        <v>0.51569444444444446</v>
      </c>
      <c r="N97" s="538">
        <v>23</v>
      </c>
      <c r="O97" s="539">
        <v>0.28958333333333336</v>
      </c>
      <c r="P97" s="538"/>
      <c r="Q97" s="538"/>
      <c r="R97" s="538"/>
      <c r="S97" s="538"/>
      <c r="T97" s="539">
        <v>0.62430555555555556</v>
      </c>
      <c r="U97" s="539">
        <v>0.34513888888888888</v>
      </c>
      <c r="V97" s="539">
        <v>0.50972222222222219</v>
      </c>
      <c r="W97" s="538"/>
      <c r="X97" s="539">
        <v>0.66041666666666665</v>
      </c>
      <c r="Y97" s="538"/>
      <c r="Z97" s="539">
        <v>0.44236111111111115</v>
      </c>
      <c r="AA97" s="539">
        <v>0.37013888888888885</v>
      </c>
      <c r="AB97" s="539">
        <v>0.53472222222222221</v>
      </c>
      <c r="AC97" s="538"/>
      <c r="AD97" s="538"/>
      <c r="AE97" s="539">
        <v>0.30486111111111108</v>
      </c>
      <c r="AF97" s="539">
        <v>0.46597222222222223</v>
      </c>
      <c r="AG97" s="539">
        <v>0.71319444444444446</v>
      </c>
      <c r="AH97" s="539">
        <v>0.57222222222222219</v>
      </c>
      <c r="AI97" s="539">
        <v>0.78611111111111109</v>
      </c>
      <c r="AJ97" s="181"/>
      <c r="AL97" s="18">
        <f>VLOOKUP(AM97,id!$A:$C,3,0)</f>
        <v>619</v>
      </c>
      <c r="AM97" s="18" t="str">
        <f t="shared" si="19"/>
        <v>BelicaRobert1979</v>
      </c>
      <c r="AN97" s="9" t="str">
        <f t="shared" si="20"/>
        <v>Belica</v>
      </c>
      <c r="AO97" s="9" t="str">
        <f t="shared" si="21"/>
        <v>Robert</v>
      </c>
      <c r="AP97" s="9">
        <f t="shared" si="22"/>
        <v>0</v>
      </c>
      <c r="AQ97" s="9">
        <f t="shared" si="23"/>
        <v>1979</v>
      </c>
      <c r="AR97" s="9">
        <f t="shared" si="24"/>
        <v>11.553261146871968</v>
      </c>
      <c r="AS97" s="9"/>
      <c r="AT97" s="9">
        <f t="shared" si="25"/>
        <v>0.99982045066882119</v>
      </c>
      <c r="AU97" s="9">
        <f t="shared" si="26"/>
        <v>1</v>
      </c>
      <c r="AV97" s="9">
        <f t="shared" si="27"/>
        <v>1</v>
      </c>
      <c r="AW97" s="9">
        <f t="shared" si="28"/>
        <v>1</v>
      </c>
    </row>
    <row r="98" spans="1:49" s="170" customFormat="1" ht="15" customHeight="1">
      <c r="A98" s="545">
        <v>103</v>
      </c>
      <c r="B98" s="543">
        <v>93</v>
      </c>
      <c r="C98" s="543"/>
      <c r="D98" s="543">
        <v>1022</v>
      </c>
      <c r="E98" s="543" t="s">
        <v>1768</v>
      </c>
      <c r="F98" s="543" t="s">
        <v>25</v>
      </c>
      <c r="G98" s="543">
        <v>1984</v>
      </c>
      <c r="H98" s="543" t="s">
        <v>321</v>
      </c>
      <c r="I98" s="543" t="s">
        <v>1767</v>
      </c>
      <c r="J98" s="543">
        <v>15</v>
      </c>
      <c r="K98" s="543">
        <v>9</v>
      </c>
      <c r="L98" s="543">
        <v>32</v>
      </c>
      <c r="M98" s="544">
        <v>0.51146990740740739</v>
      </c>
      <c r="N98" s="543">
        <v>17</v>
      </c>
      <c r="O98" s="543"/>
      <c r="P98" s="543"/>
      <c r="Q98" s="543"/>
      <c r="R98" s="543"/>
      <c r="S98" s="542">
        <v>0.38055555555555554</v>
      </c>
      <c r="T98" s="543"/>
      <c r="U98" s="543"/>
      <c r="V98" s="542">
        <v>0.63611111111111118</v>
      </c>
      <c r="W98" s="542">
        <v>0.29375000000000001</v>
      </c>
      <c r="X98" s="542">
        <v>0.48194444444444445</v>
      </c>
      <c r="Y98" s="542">
        <v>0.3347222222222222</v>
      </c>
      <c r="Z98" s="543"/>
      <c r="AA98" s="543"/>
      <c r="AB98" s="542">
        <v>0.60416666666666663</v>
      </c>
      <c r="AC98" s="543"/>
      <c r="AD98" s="543"/>
      <c r="AE98" s="543"/>
      <c r="AF98" s="542">
        <v>0.68263888888888891</v>
      </c>
      <c r="AG98" s="542">
        <v>0.43333333333333335</v>
      </c>
      <c r="AH98" s="542">
        <v>0.52986111111111112</v>
      </c>
      <c r="AI98" s="542">
        <v>0.78194444444444444</v>
      </c>
      <c r="AJ98" s="541"/>
      <c r="AL98" s="18">
        <f>VLOOKUP(AM98,id!$A:$C,3,0)</f>
        <v>620</v>
      </c>
      <c r="AM98" s="18" t="str">
        <f t="shared" si="19"/>
        <v>TysarczykJacek1984</v>
      </c>
      <c r="AN98" s="9" t="str">
        <f t="shared" si="20"/>
        <v>Tysarczyk</v>
      </c>
      <c r="AO98" s="9" t="str">
        <f t="shared" si="21"/>
        <v>Jacek</v>
      </c>
      <c r="AP98" s="9" t="str">
        <f t="shared" si="22"/>
        <v>Cudowne dzieci dwóch pedałów</v>
      </c>
      <c r="AQ98" s="9">
        <f t="shared" si="23"/>
        <v>1984</v>
      </c>
      <c r="AR98" s="9">
        <f t="shared" si="24"/>
        <v>9.6277176223933072</v>
      </c>
      <c r="AS98" s="9"/>
      <c r="AT98" s="9">
        <f t="shared" si="25"/>
        <v>1.0082596003711164</v>
      </c>
      <c r="AU98" s="9">
        <f t="shared" si="26"/>
        <v>0.75</v>
      </c>
      <c r="AV98" s="9">
        <f t="shared" si="27"/>
        <v>0.83333333333333337</v>
      </c>
      <c r="AW98" s="9">
        <f t="shared" si="28"/>
        <v>0.94408751129490198</v>
      </c>
    </row>
    <row r="99" spans="1:49" s="170" customFormat="1" ht="15" customHeight="1">
      <c r="A99" s="540">
        <v>104</v>
      </c>
      <c r="B99" s="538">
        <v>94</v>
      </c>
      <c r="C99" s="538"/>
      <c r="D99" s="538">
        <v>1101</v>
      </c>
      <c r="E99" s="538" t="s">
        <v>1766</v>
      </c>
      <c r="F99" s="538" t="s">
        <v>55</v>
      </c>
      <c r="G99" s="538">
        <v>1970</v>
      </c>
      <c r="H99" s="538" t="s">
        <v>321</v>
      </c>
      <c r="I99" s="538"/>
      <c r="J99" s="538">
        <v>13</v>
      </c>
      <c r="K99" s="538">
        <v>4</v>
      </c>
      <c r="L99" s="538">
        <v>13</v>
      </c>
      <c r="M99" s="546">
        <v>0.29422453703703705</v>
      </c>
      <c r="N99" s="538">
        <v>0</v>
      </c>
      <c r="O99" s="538"/>
      <c r="P99" s="538"/>
      <c r="Q99" s="538"/>
      <c r="R99" s="538"/>
      <c r="S99" s="539">
        <v>0.38680555555555557</v>
      </c>
      <c r="T99" s="538"/>
      <c r="U99" s="538"/>
      <c r="V99" s="538"/>
      <c r="W99" s="539">
        <v>0.29930555555555555</v>
      </c>
      <c r="X99" s="538"/>
      <c r="Y99" s="539">
        <v>0.34583333333333338</v>
      </c>
      <c r="Z99" s="538"/>
      <c r="AA99" s="538"/>
      <c r="AB99" s="538"/>
      <c r="AC99" s="538"/>
      <c r="AD99" s="538"/>
      <c r="AE99" s="538"/>
      <c r="AF99" s="538"/>
      <c r="AG99" s="539">
        <v>0.46111111111111108</v>
      </c>
      <c r="AH99" s="538"/>
      <c r="AI99" s="539">
        <v>0.56458333333333333</v>
      </c>
      <c r="AJ99" s="181"/>
      <c r="AL99" s="18">
        <f>VLOOKUP(AM99,id!$A:$C,3,0)</f>
        <v>621</v>
      </c>
      <c r="AM99" s="18" t="str">
        <f t="shared" si="19"/>
        <v>MalinowskiTomasz1970</v>
      </c>
      <c r="AN99" s="9" t="str">
        <f t="shared" si="20"/>
        <v>Malinowski</v>
      </c>
      <c r="AO99" s="9" t="str">
        <f t="shared" si="21"/>
        <v>Tomasz</v>
      </c>
      <c r="AP99" s="9">
        <f t="shared" si="22"/>
        <v>0</v>
      </c>
      <c r="AQ99" s="9">
        <f t="shared" si="23"/>
        <v>1970</v>
      </c>
      <c r="AR99" s="9">
        <f t="shared" si="24"/>
        <v>8.3440219394075328</v>
      </c>
      <c r="AS99" s="9"/>
      <c r="AT99" s="9">
        <f t="shared" si="25"/>
        <v>1.7383659179418589</v>
      </c>
      <c r="AU99" s="9">
        <f t="shared" si="26"/>
        <v>0.44444444444444442</v>
      </c>
      <c r="AV99" s="9">
        <f t="shared" si="27"/>
        <v>0.8666666666666667</v>
      </c>
      <c r="AW99" s="9">
        <f t="shared" si="28"/>
        <v>0.85028300041719385</v>
      </c>
    </row>
    <row r="100" spans="1:49" s="170" customFormat="1" ht="15" customHeight="1">
      <c r="A100" s="545">
        <v>105</v>
      </c>
      <c r="B100" s="543">
        <v>95</v>
      </c>
      <c r="C100" s="543"/>
      <c r="D100" s="543">
        <v>1095</v>
      </c>
      <c r="E100" s="543" t="s">
        <v>1765</v>
      </c>
      <c r="F100" s="543" t="s">
        <v>1764</v>
      </c>
      <c r="G100" s="543">
        <v>1969</v>
      </c>
      <c r="H100" s="543" t="s">
        <v>692</v>
      </c>
      <c r="I100" s="543" t="s">
        <v>1763</v>
      </c>
      <c r="J100" s="543">
        <v>7</v>
      </c>
      <c r="K100" s="543">
        <v>3</v>
      </c>
      <c r="L100" s="543">
        <v>7</v>
      </c>
      <c r="M100" s="544">
        <v>0.37782407407407409</v>
      </c>
      <c r="N100" s="543">
        <v>0</v>
      </c>
      <c r="O100" s="543"/>
      <c r="P100" s="543"/>
      <c r="Q100" s="543"/>
      <c r="R100" s="543"/>
      <c r="S100" s="542">
        <v>0.46319444444444446</v>
      </c>
      <c r="T100" s="543"/>
      <c r="U100" s="542">
        <v>0.60138888888888886</v>
      </c>
      <c r="V100" s="543"/>
      <c r="W100" s="543"/>
      <c r="X100" s="543"/>
      <c r="Y100" s="542">
        <v>0.40347222222222223</v>
      </c>
      <c r="Z100" s="543"/>
      <c r="AA100" s="543"/>
      <c r="AB100" s="543"/>
      <c r="AC100" s="543"/>
      <c r="AD100" s="543"/>
      <c r="AE100" s="543"/>
      <c r="AF100" s="543"/>
      <c r="AG100" s="543"/>
      <c r="AH100" s="543"/>
      <c r="AI100" s="542">
        <v>0.64861111111111114</v>
      </c>
      <c r="AJ100" s="541"/>
      <c r="AL100" s="18">
        <f>VLOOKUP(AM100,id!$A:$C,3,0)</f>
        <v>622</v>
      </c>
      <c r="AM100" s="18" t="str">
        <f t="shared" si="19"/>
        <v>KwiatkowskiKrzysztof Mirosław1969</v>
      </c>
      <c r="AN100" s="9" t="str">
        <f t="shared" si="20"/>
        <v>Kwiatkowski</v>
      </c>
      <c r="AO100" s="9" t="str">
        <f t="shared" si="21"/>
        <v>Krzysztof Mirosław</v>
      </c>
      <c r="AP100" s="9" t="str">
        <f t="shared" si="22"/>
        <v>Nawigator</v>
      </c>
      <c r="AQ100" s="9">
        <f t="shared" si="23"/>
        <v>1969</v>
      </c>
      <c r="AR100" s="9">
        <f t="shared" si="24"/>
        <v>4.4929348904502096</v>
      </c>
      <c r="AS100" s="9"/>
      <c r="AT100" s="9">
        <f t="shared" si="25"/>
        <v>0.77873422374708978</v>
      </c>
      <c r="AU100" s="9">
        <f t="shared" si="26"/>
        <v>0.75</v>
      </c>
      <c r="AV100" s="9">
        <f t="shared" si="27"/>
        <v>0.53846153846153844</v>
      </c>
      <c r="AW100" s="9">
        <f t="shared" si="28"/>
        <v>0.94408751129490198</v>
      </c>
    </row>
    <row r="101" spans="1:49" s="170" customFormat="1" ht="15" customHeight="1">
      <c r="A101" s="540">
        <v>106</v>
      </c>
      <c r="B101" s="538">
        <v>96</v>
      </c>
      <c r="C101" s="538"/>
      <c r="D101" s="538">
        <v>1018</v>
      </c>
      <c r="E101" s="538" t="s">
        <v>1429</v>
      </c>
      <c r="F101" s="538" t="s">
        <v>26</v>
      </c>
      <c r="G101" s="538">
        <v>1975</v>
      </c>
      <c r="H101" s="538" t="s">
        <v>510</v>
      </c>
      <c r="I101" s="538" t="s">
        <v>1762</v>
      </c>
      <c r="J101" s="538">
        <v>-999</v>
      </c>
      <c r="K101" s="538">
        <v>4</v>
      </c>
      <c r="L101" s="538">
        <v>14</v>
      </c>
      <c r="M101" s="538" t="s">
        <v>248</v>
      </c>
      <c r="N101" s="538">
        <v>0</v>
      </c>
      <c r="O101" s="539">
        <v>0.30416666666666664</v>
      </c>
      <c r="P101" s="538"/>
      <c r="Q101" s="538"/>
      <c r="R101" s="538"/>
      <c r="S101" s="538"/>
      <c r="T101" s="538"/>
      <c r="U101" s="538"/>
      <c r="V101" s="538"/>
      <c r="W101" s="538"/>
      <c r="X101" s="538"/>
      <c r="Y101" s="538"/>
      <c r="Z101" s="539">
        <v>0.35555555555555557</v>
      </c>
      <c r="AA101" s="538"/>
      <c r="AB101" s="538"/>
      <c r="AC101" s="538"/>
      <c r="AD101" s="538"/>
      <c r="AE101" s="539">
        <v>0.32430555555555557</v>
      </c>
      <c r="AF101" s="539">
        <v>0.3840277777777778</v>
      </c>
      <c r="AG101" s="538"/>
      <c r="AH101" s="538"/>
      <c r="AI101" s="537"/>
      <c r="AJ101" s="181"/>
      <c r="AL101" s="18">
        <f>VLOOKUP(AM101,id!$A:$C,3,0)</f>
        <v>623</v>
      </c>
      <c r="AM101" s="18" t="str">
        <f t="shared" si="19"/>
        <v>OlejnikKrzysztof1975</v>
      </c>
      <c r="AN101" s="9" t="str">
        <f t="shared" si="20"/>
        <v>Olejnik</v>
      </c>
      <c r="AO101" s="9" t="str">
        <f t="shared" si="21"/>
        <v>Krzysztof</v>
      </c>
      <c r="AP101" s="9" t="str">
        <f t="shared" si="22"/>
        <v>KKG</v>
      </c>
      <c r="AQ101" s="9">
        <f t="shared" si="23"/>
        <v>1975</v>
      </c>
      <c r="AR101" s="9">
        <v>0</v>
      </c>
      <c r="AS101" s="9"/>
      <c r="AT101" s="9" t="e">
        <f t="shared" si="25"/>
        <v>#VALUE!</v>
      </c>
      <c r="AU101" s="9">
        <f t="shared" si="26"/>
        <v>1.3333333333333333</v>
      </c>
      <c r="AV101" s="9">
        <f t="shared" si="27"/>
        <v>-142.71428571428572</v>
      </c>
      <c r="AW101" s="9">
        <f t="shared" si="28"/>
        <v>1.0592238410488122</v>
      </c>
    </row>
    <row r="102" spans="1:49" s="170" customFormat="1" ht="15" customHeight="1" thickBot="1">
      <c r="A102" s="667" t="s">
        <v>248</v>
      </c>
      <c r="B102" s="668"/>
      <c r="C102" s="668"/>
      <c r="D102" s="534">
        <v>1014</v>
      </c>
      <c r="E102" s="534" t="s">
        <v>574</v>
      </c>
      <c r="F102" s="534" t="s">
        <v>53</v>
      </c>
      <c r="G102" s="534">
        <v>1973</v>
      </c>
      <c r="H102" s="534" t="s">
        <v>443</v>
      </c>
      <c r="I102" s="534"/>
      <c r="J102" s="669" t="s">
        <v>497</v>
      </c>
      <c r="K102" s="670"/>
      <c r="L102" s="670"/>
      <c r="M102" s="670"/>
      <c r="N102" s="671"/>
      <c r="O102" s="534"/>
      <c r="P102" s="535"/>
      <c r="Q102" s="535"/>
      <c r="R102" s="535"/>
      <c r="S102" s="535"/>
      <c r="T102" s="535"/>
      <c r="U102" s="534"/>
      <c r="V102" s="535"/>
      <c r="W102" s="535"/>
      <c r="X102" s="535"/>
      <c r="Y102" s="534"/>
      <c r="Z102" s="535"/>
      <c r="AA102" s="535"/>
      <c r="AB102" s="535"/>
      <c r="AC102" s="535"/>
      <c r="AD102" s="535"/>
      <c r="AE102" s="535"/>
      <c r="AF102" s="535"/>
      <c r="AG102" s="534"/>
      <c r="AH102" s="535"/>
      <c r="AI102" s="534"/>
      <c r="AJ102" s="533"/>
      <c r="AL102" s="18">
        <f>VLOOKUP(AM102,id!$A:$C,3,0)</f>
        <v>183</v>
      </c>
      <c r="AM102" s="18" t="str">
        <f t="shared" si="19"/>
        <v>WiercińskiBartosz1973</v>
      </c>
      <c r="AN102" s="9" t="str">
        <f t="shared" si="20"/>
        <v>Wierciński</v>
      </c>
      <c r="AO102" s="9" t="str">
        <f t="shared" si="21"/>
        <v>Bartosz</v>
      </c>
      <c r="AP102" s="9">
        <f t="shared" si="22"/>
        <v>0</v>
      </c>
      <c r="AQ102" s="9">
        <f t="shared" si="23"/>
        <v>1973</v>
      </c>
      <c r="AR102" s="9">
        <v>0</v>
      </c>
      <c r="AS102" s="9"/>
      <c r="AT102" s="9" t="e">
        <f t="shared" si="25"/>
        <v>#VALUE!</v>
      </c>
      <c r="AU102" s="9">
        <f t="shared" si="26"/>
        <v>0</v>
      </c>
      <c r="AV102" s="9" t="e">
        <f t="shared" si="27"/>
        <v>#VALUE!</v>
      </c>
      <c r="AW102" s="9">
        <f t="shared" si="28"/>
        <v>0</v>
      </c>
    </row>
    <row r="104" spans="1:49">
      <c r="A104" s="650" t="s">
        <v>1761</v>
      </c>
      <c r="B104" s="650"/>
      <c r="C104" s="650"/>
      <c r="D104" s="650"/>
      <c r="E104" s="650"/>
      <c r="F104" s="650"/>
      <c r="G104" s="650"/>
      <c r="H104" s="650"/>
      <c r="I104" s="650"/>
      <c r="J104" s="650"/>
      <c r="K104" s="650"/>
      <c r="L104" s="650"/>
      <c r="M104" s="650"/>
      <c r="N104" s="650"/>
      <c r="O104" s="650"/>
      <c r="P104" s="650"/>
      <c r="Q104" s="650"/>
      <c r="R104" s="650"/>
      <c r="S104" s="650"/>
      <c r="T104" s="650"/>
      <c r="U104" s="650"/>
      <c r="V104" s="650"/>
      <c r="W104" s="650"/>
      <c r="X104" s="650"/>
      <c r="Y104" s="650"/>
      <c r="Z104" s="650"/>
      <c r="AA104" s="650"/>
      <c r="AB104" s="650"/>
      <c r="AC104" s="650"/>
      <c r="AD104" s="650"/>
      <c r="AE104" s="650"/>
      <c r="AF104" s="650"/>
      <c r="AG104" s="650"/>
      <c r="AH104" s="650"/>
      <c r="AI104" s="650"/>
      <c r="AJ104" s="650"/>
    </row>
    <row r="105" spans="1:49">
      <c r="A105" s="650" t="s">
        <v>1760</v>
      </c>
      <c r="B105" s="650"/>
      <c r="C105" s="650"/>
      <c r="D105" s="650"/>
      <c r="E105" s="650"/>
      <c r="F105" s="650"/>
      <c r="G105" s="650"/>
      <c r="H105" s="650"/>
      <c r="I105" s="650"/>
      <c r="J105" s="650"/>
      <c r="K105" s="650"/>
      <c r="L105" s="650"/>
      <c r="M105" s="650"/>
      <c r="N105" s="650"/>
      <c r="O105" s="650"/>
      <c r="P105" s="650"/>
      <c r="Q105" s="650"/>
      <c r="R105" s="650"/>
      <c r="S105" s="650"/>
      <c r="T105" s="650"/>
      <c r="U105" s="650"/>
      <c r="V105" s="650"/>
      <c r="W105" s="650"/>
      <c r="X105" s="650"/>
      <c r="Y105" s="650"/>
      <c r="Z105" s="650"/>
      <c r="AA105" s="650"/>
      <c r="AB105" s="650"/>
      <c r="AC105" s="650"/>
      <c r="AD105" s="650"/>
      <c r="AE105" s="650"/>
      <c r="AF105" s="650"/>
      <c r="AG105" s="650"/>
      <c r="AH105" s="650"/>
      <c r="AI105" s="650"/>
      <c r="AJ105" s="650"/>
    </row>
    <row r="106" spans="1:49">
      <c r="A106" s="650" t="s">
        <v>1759</v>
      </c>
      <c r="B106" s="650"/>
      <c r="C106" s="650"/>
      <c r="D106" s="650"/>
      <c r="E106" s="650"/>
      <c r="F106" s="650"/>
      <c r="G106" s="650"/>
      <c r="H106" s="650"/>
      <c r="I106" s="650"/>
      <c r="J106" s="650"/>
      <c r="K106" s="650"/>
      <c r="L106" s="650"/>
      <c r="M106" s="650"/>
      <c r="N106" s="650"/>
      <c r="O106" s="650"/>
      <c r="P106" s="650"/>
      <c r="Q106" s="650"/>
      <c r="R106" s="650"/>
      <c r="S106" s="650"/>
      <c r="T106" s="650"/>
      <c r="U106" s="650"/>
      <c r="V106" s="650"/>
      <c r="W106" s="650"/>
      <c r="X106" s="650"/>
      <c r="Y106" s="650"/>
      <c r="Z106" s="650"/>
      <c r="AA106" s="650"/>
      <c r="AB106" s="650"/>
      <c r="AC106" s="650"/>
      <c r="AD106" s="650"/>
      <c r="AE106" s="650"/>
      <c r="AF106" s="650"/>
      <c r="AG106" s="650"/>
      <c r="AH106" s="650"/>
      <c r="AI106" s="650"/>
      <c r="AJ106" s="650"/>
    </row>
  </sheetData>
  <sheetProtection selectLockedCells="1" selectUnlockedCells="1"/>
  <mergeCells count="40">
    <mergeCell ref="A105:AJ105"/>
    <mergeCell ref="A106:AJ106"/>
    <mergeCell ref="H4:H5"/>
    <mergeCell ref="I4:I5"/>
    <mergeCell ref="J4:N4"/>
    <mergeCell ref="A102:C102"/>
    <mergeCell ref="J102:N102"/>
    <mergeCell ref="A104:AJ104"/>
    <mergeCell ref="AH2:AH3"/>
    <mergeCell ref="AI2:AI3"/>
    <mergeCell ref="A3:N3"/>
    <mergeCell ref="A4:A5"/>
    <mergeCell ref="B4:B5"/>
    <mergeCell ref="C4:C5"/>
    <mergeCell ref="D4:D5"/>
    <mergeCell ref="E4:E5"/>
    <mergeCell ref="F4:F5"/>
    <mergeCell ref="G4:G5"/>
    <mergeCell ref="AB2:AB3"/>
    <mergeCell ref="AC2:AC3"/>
    <mergeCell ref="AD2:AD3"/>
    <mergeCell ref="AE2:AE3"/>
    <mergeCell ref="AF2:AF3"/>
    <mergeCell ref="AG2:AG3"/>
    <mergeCell ref="AA2:AA3"/>
    <mergeCell ref="A1:N2"/>
    <mergeCell ref="O1:AI1"/>
    <mergeCell ref="AJ1:AJ5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</mergeCells>
  <pageMargins left="0" right="0" top="0.39374999999999999" bottom="0.39374999999999999" header="0" footer="0"/>
  <pageSetup paperSize="9" firstPageNumber="0" orientation="portrait" horizontalDpi="300" verticalDpi="300" r:id="rId1"/>
  <headerFooter alignWithMargins="0">
    <oddHeader>&amp;C&amp;11&amp;A</oddHeader>
    <oddFooter>&amp;C&amp;11Strona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"/>
  <sheetViews>
    <sheetView zoomScale="85" zoomScaleNormal="85" workbookViewId="0">
      <selection sqref="A1:N2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26.5546875" style="168" customWidth="1"/>
    <col min="6" max="6" width="15.6640625" style="168" customWidth="1"/>
    <col min="7" max="7" width="8.33203125" style="168" customWidth="1"/>
    <col min="8" max="8" width="24" style="168" customWidth="1"/>
    <col min="9" max="9" width="34.109375" style="168" customWidth="1"/>
    <col min="10" max="12" width="8.33203125" style="168" customWidth="1"/>
    <col min="13" max="13" width="9.6640625" style="168" customWidth="1"/>
    <col min="14" max="26" width="6.109375" style="168" customWidth="1"/>
    <col min="27" max="27" width="9" style="168" customWidth="1"/>
    <col min="28" max="16384" width="11.88671875" style="168"/>
  </cols>
  <sheetData>
    <row r="1" spans="1:40" ht="14.25" customHeight="1">
      <c r="A1" s="672" t="s">
        <v>2039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4"/>
      <c r="O1" s="636" t="s">
        <v>2038</v>
      </c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7"/>
    </row>
    <row r="2" spans="1:40" ht="74.25" customHeight="1">
      <c r="A2" s="675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7"/>
      <c r="O2" s="653" t="s">
        <v>2037</v>
      </c>
      <c r="P2" s="653" t="s">
        <v>2036</v>
      </c>
      <c r="Q2" s="653" t="s">
        <v>2035</v>
      </c>
      <c r="R2" s="653" t="s">
        <v>1844</v>
      </c>
      <c r="S2" s="653" t="s">
        <v>2034</v>
      </c>
      <c r="T2" s="653" t="s">
        <v>1846</v>
      </c>
      <c r="U2" s="653" t="s">
        <v>1855</v>
      </c>
      <c r="V2" s="653" t="s">
        <v>2033</v>
      </c>
      <c r="W2" s="653" t="s">
        <v>1851</v>
      </c>
      <c r="X2" s="653" t="s">
        <v>2032</v>
      </c>
      <c r="Y2" s="653" t="s">
        <v>1852</v>
      </c>
      <c r="Z2" s="653" t="s">
        <v>1850</v>
      </c>
      <c r="AA2" s="682" t="s">
        <v>1821</v>
      </c>
    </row>
    <row r="3" spans="1:40" ht="34.5" customHeight="1">
      <c r="A3" s="664" t="s">
        <v>1837</v>
      </c>
      <c r="B3" s="678"/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9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83"/>
    </row>
    <row r="4" spans="1:40" ht="15" customHeight="1">
      <c r="A4" s="680" t="s">
        <v>664</v>
      </c>
      <c r="B4" s="681" t="s">
        <v>663</v>
      </c>
      <c r="C4" s="681" t="s">
        <v>662</v>
      </c>
      <c r="D4" s="681" t="s">
        <v>661</v>
      </c>
      <c r="E4" s="681" t="s">
        <v>191</v>
      </c>
      <c r="F4" s="681" t="s">
        <v>192</v>
      </c>
      <c r="G4" s="681" t="s">
        <v>660</v>
      </c>
      <c r="H4" s="681" t="s">
        <v>367</v>
      </c>
      <c r="I4" s="681" t="s">
        <v>368</v>
      </c>
      <c r="J4" s="627" t="s">
        <v>375</v>
      </c>
      <c r="K4" s="627"/>
      <c r="L4" s="627"/>
      <c r="M4" s="627"/>
      <c r="N4" s="627"/>
      <c r="O4" s="532" t="s">
        <v>659</v>
      </c>
      <c r="P4" s="532" t="s">
        <v>658</v>
      </c>
      <c r="Q4" s="532" t="s">
        <v>657</v>
      </c>
      <c r="R4" s="532" t="s">
        <v>656</v>
      </c>
      <c r="S4" s="532" t="s">
        <v>655</v>
      </c>
      <c r="T4" s="532" t="s">
        <v>654</v>
      </c>
      <c r="U4" s="532" t="s">
        <v>653</v>
      </c>
      <c r="V4" s="532" t="s">
        <v>652</v>
      </c>
      <c r="W4" s="532" t="s">
        <v>651</v>
      </c>
      <c r="X4" s="532" t="s">
        <v>650</v>
      </c>
      <c r="Y4" s="532" t="s">
        <v>649</v>
      </c>
      <c r="Z4" s="532" t="s">
        <v>648</v>
      </c>
      <c r="AA4" s="215" t="s">
        <v>331</v>
      </c>
    </row>
    <row r="5" spans="1:40" ht="30" customHeight="1">
      <c r="A5" s="628"/>
      <c r="B5" s="626"/>
      <c r="C5" s="626"/>
      <c r="D5" s="626"/>
      <c r="E5" s="626"/>
      <c r="F5" s="626"/>
      <c r="G5" s="626"/>
      <c r="H5" s="626"/>
      <c r="I5" s="626"/>
      <c r="J5" s="531" t="s">
        <v>639</v>
      </c>
      <c r="K5" s="531" t="s">
        <v>950</v>
      </c>
      <c r="L5" s="531" t="s">
        <v>638</v>
      </c>
      <c r="M5" s="531" t="s">
        <v>40</v>
      </c>
      <c r="N5" s="531" t="s">
        <v>637</v>
      </c>
      <c r="O5" s="531" t="s">
        <v>636</v>
      </c>
      <c r="P5" s="531" t="s">
        <v>636</v>
      </c>
      <c r="Q5" s="531" t="s">
        <v>635</v>
      </c>
      <c r="R5" s="531" t="s">
        <v>635</v>
      </c>
      <c r="S5" s="531" t="s">
        <v>634</v>
      </c>
      <c r="T5" s="531" t="s">
        <v>634</v>
      </c>
      <c r="U5" s="531" t="s">
        <v>633</v>
      </c>
      <c r="V5" s="531" t="s">
        <v>633</v>
      </c>
      <c r="W5" s="531" t="s">
        <v>632</v>
      </c>
      <c r="X5" s="531" t="s">
        <v>632</v>
      </c>
      <c r="Y5" s="531" t="s">
        <v>949</v>
      </c>
      <c r="Z5" s="531" t="s">
        <v>949</v>
      </c>
      <c r="AA5" s="214" t="s">
        <v>631</v>
      </c>
      <c r="AC5" s="18" t="s">
        <v>79</v>
      </c>
      <c r="AD5" s="18" t="s">
        <v>80</v>
      </c>
      <c r="AE5" s="9" t="s">
        <v>108</v>
      </c>
      <c r="AF5" s="9" t="s">
        <v>109</v>
      </c>
      <c r="AG5" s="9" t="s">
        <v>83</v>
      </c>
      <c r="AH5" s="9" t="s">
        <v>81</v>
      </c>
      <c r="AI5" s="9" t="s">
        <v>48</v>
      </c>
      <c r="AJ5" s="9" t="s">
        <v>49</v>
      </c>
      <c r="AK5" s="9" t="s">
        <v>45</v>
      </c>
      <c r="AL5" s="9" t="s">
        <v>46</v>
      </c>
      <c r="AM5" s="9" t="s">
        <v>35</v>
      </c>
      <c r="AN5" s="9" t="s">
        <v>47</v>
      </c>
    </row>
    <row r="6" spans="1:40" ht="15" customHeight="1">
      <c r="A6" s="545">
        <v>1</v>
      </c>
      <c r="B6" s="543">
        <v>1</v>
      </c>
      <c r="C6" s="543"/>
      <c r="D6" s="543">
        <v>3022</v>
      </c>
      <c r="E6" s="543" t="s">
        <v>919</v>
      </c>
      <c r="F6" s="543" t="s">
        <v>25</v>
      </c>
      <c r="G6" s="543">
        <v>1979</v>
      </c>
      <c r="H6" s="543" t="s">
        <v>307</v>
      </c>
      <c r="I6" s="543"/>
      <c r="J6" s="543">
        <v>42</v>
      </c>
      <c r="K6" s="543">
        <v>12</v>
      </c>
      <c r="L6" s="543">
        <v>42</v>
      </c>
      <c r="M6" s="544">
        <v>0.24641203703703704</v>
      </c>
      <c r="N6" s="543">
        <v>0</v>
      </c>
      <c r="O6" s="542">
        <v>0.58819444444444446</v>
      </c>
      <c r="P6" s="542">
        <v>0.3659722222222222</v>
      </c>
      <c r="Q6" s="542">
        <v>0.55277777777777781</v>
      </c>
      <c r="R6" s="542">
        <v>0.44722222222222219</v>
      </c>
      <c r="S6" s="542">
        <v>0.51388888888888895</v>
      </c>
      <c r="T6" s="542">
        <v>0.40277777777777773</v>
      </c>
      <c r="U6" s="542">
        <v>0.53333333333333333</v>
      </c>
      <c r="V6" s="542">
        <v>0.49236111111111108</v>
      </c>
      <c r="W6" s="542">
        <v>0.57361111111111118</v>
      </c>
      <c r="X6" s="542">
        <v>0.38194444444444442</v>
      </c>
      <c r="Y6" s="542">
        <v>0.4680555555555555</v>
      </c>
      <c r="Z6" s="542">
        <v>0.4284722222222222</v>
      </c>
      <c r="AA6" s="553">
        <v>0.6</v>
      </c>
      <c r="AB6" s="547"/>
      <c r="AC6" s="18">
        <f>VLOOKUP(AD6,id!$A:$C,3,0)</f>
        <v>233</v>
      </c>
      <c r="AD6" s="18" t="str">
        <f>AE6&amp;AF6&amp;AH6</f>
        <v>DrabikJacek1979</v>
      </c>
      <c r="AE6" s="9" t="str">
        <f>E6</f>
        <v>Drabik</v>
      </c>
      <c r="AF6" s="9" t="str">
        <f>F6</f>
        <v>Jacek</v>
      </c>
      <c r="AG6" s="9">
        <f>I6</f>
        <v>0</v>
      </c>
      <c r="AH6" s="9">
        <f>G6</f>
        <v>1979</v>
      </c>
      <c r="AI6" s="9"/>
      <c r="AJ6" s="9">
        <v>50</v>
      </c>
      <c r="AK6" s="9"/>
      <c r="AL6" s="9"/>
      <c r="AM6" s="9"/>
      <c r="AN6" s="9"/>
    </row>
    <row r="7" spans="1:40" ht="15" customHeight="1">
      <c r="A7" s="545">
        <v>15</v>
      </c>
      <c r="B7" s="543"/>
      <c r="C7" s="543">
        <v>1</v>
      </c>
      <c r="D7" s="543">
        <v>3065</v>
      </c>
      <c r="E7" s="543" t="s">
        <v>2022</v>
      </c>
      <c r="F7" s="543" t="s">
        <v>156</v>
      </c>
      <c r="G7" s="543">
        <v>1983</v>
      </c>
      <c r="H7" s="543" t="s">
        <v>510</v>
      </c>
      <c r="I7" s="543"/>
      <c r="J7" s="543">
        <v>42</v>
      </c>
      <c r="K7" s="543">
        <v>12</v>
      </c>
      <c r="L7" s="543">
        <v>42</v>
      </c>
      <c r="M7" s="544">
        <v>0.30123842592592592</v>
      </c>
      <c r="N7" s="543">
        <v>0</v>
      </c>
      <c r="O7" s="542">
        <v>0.3659722222222222</v>
      </c>
      <c r="P7" s="542">
        <v>0.64166666666666672</v>
      </c>
      <c r="Q7" s="542">
        <v>0.41041666666666665</v>
      </c>
      <c r="R7" s="542">
        <v>0.51458333333333328</v>
      </c>
      <c r="S7" s="542">
        <v>0.45069444444444445</v>
      </c>
      <c r="T7" s="542">
        <v>0.57847222222222217</v>
      </c>
      <c r="U7" s="542">
        <v>0.43541666666666662</v>
      </c>
      <c r="V7" s="542">
        <v>0.46875</v>
      </c>
      <c r="W7" s="542">
        <v>0.38263888888888892</v>
      </c>
      <c r="X7" s="542">
        <v>0.61527777777777781</v>
      </c>
      <c r="Y7" s="542">
        <v>0.49374999999999997</v>
      </c>
      <c r="Z7" s="542">
        <v>0.53680555555555554</v>
      </c>
      <c r="AA7" s="553">
        <v>0.65486111111111112</v>
      </c>
      <c r="AB7" s="547"/>
      <c r="AC7" s="18">
        <f>VLOOKUP(AD7,id!$A:$C,3,0)</f>
        <v>576</v>
      </c>
      <c r="AD7" s="18" t="str">
        <f t="shared" ref="AD7:AD9" si="0">AE7&amp;AF7&amp;AH7</f>
        <v>LewińskaAgnieszka1983</v>
      </c>
      <c r="AE7" s="9" t="str">
        <f t="shared" ref="AE7:AF9" si="1">E7</f>
        <v>Lewińska</v>
      </c>
      <c r="AF7" s="9" t="str">
        <f t="shared" si="1"/>
        <v>Agnieszka</v>
      </c>
      <c r="AG7" s="9">
        <f t="shared" ref="AG7:AG9" si="2">I7</f>
        <v>0</v>
      </c>
      <c r="AH7" s="9">
        <f t="shared" ref="AH7:AH9" si="3">G7</f>
        <v>1983</v>
      </c>
      <c r="AI7" s="9">
        <v>50</v>
      </c>
      <c r="AJ7" s="9">
        <f>AJ6*IF(AM7&lt;1,AM7,IF(AN7&lt;1,AN7,IF(AL7&lt;1,AL7,IF(AK7&lt;1,AK7,1))))</f>
        <v>40.899834786952013</v>
      </c>
      <c r="AK7" s="9">
        <f t="shared" ref="AK7:AK9" si="4">M6/M7</f>
        <v>0.81799669573904021</v>
      </c>
      <c r="AL7" s="9">
        <f t="shared" ref="AL7:AL9" si="5">K7/K6</f>
        <v>1</v>
      </c>
      <c r="AM7" s="9">
        <f t="shared" ref="AM7:AM9" si="6">J7/J6</f>
        <v>1</v>
      </c>
      <c r="AN7" s="9">
        <f t="shared" ref="AN7:AN9" si="7">AL7^0.2</f>
        <v>1</v>
      </c>
    </row>
    <row r="8" spans="1:40" s="170" customFormat="1" ht="15" customHeight="1">
      <c r="A8" s="540">
        <v>42</v>
      </c>
      <c r="B8" s="538"/>
      <c r="C8" s="538">
        <v>2</v>
      </c>
      <c r="D8" s="538">
        <v>3146</v>
      </c>
      <c r="E8" s="538" t="s">
        <v>240</v>
      </c>
      <c r="F8" s="538" t="s">
        <v>241</v>
      </c>
      <c r="G8" s="538">
        <v>1980</v>
      </c>
      <c r="H8" s="538" t="s">
        <v>321</v>
      </c>
      <c r="I8" s="538"/>
      <c r="J8" s="538">
        <v>42</v>
      </c>
      <c r="K8" s="538">
        <v>12</v>
      </c>
      <c r="L8" s="538">
        <v>42</v>
      </c>
      <c r="M8" s="546">
        <v>0.31430555555555556</v>
      </c>
      <c r="N8" s="538">
        <v>0</v>
      </c>
      <c r="O8" s="539">
        <v>0.65486111111111112</v>
      </c>
      <c r="P8" s="539">
        <v>0.36874999999999997</v>
      </c>
      <c r="Q8" s="539">
        <v>0.62708333333333333</v>
      </c>
      <c r="R8" s="539">
        <v>0.49444444444444446</v>
      </c>
      <c r="S8" s="539">
        <v>0.57291666666666663</v>
      </c>
      <c r="T8" s="539">
        <v>0.41388888888888892</v>
      </c>
      <c r="U8" s="539">
        <v>0.54861111111111105</v>
      </c>
      <c r="V8" s="539">
        <v>0.4694444444444445</v>
      </c>
      <c r="W8" s="539">
        <v>0.60416666666666663</v>
      </c>
      <c r="X8" s="539">
        <v>0.38819444444444445</v>
      </c>
      <c r="Y8" s="539">
        <v>0.51458333333333328</v>
      </c>
      <c r="Z8" s="539">
        <v>0.44305555555555554</v>
      </c>
      <c r="AA8" s="552">
        <v>0.66805555555555562</v>
      </c>
      <c r="AB8" s="536"/>
      <c r="AC8" s="18">
        <f>VLOOKUP(AD8,id!$A:$C,3,0)</f>
        <v>88</v>
      </c>
      <c r="AD8" s="18" t="str">
        <f t="shared" si="0"/>
        <v>TruszkowskaKamila1980</v>
      </c>
      <c r="AE8" s="9" t="str">
        <f t="shared" si="1"/>
        <v>Truszkowska</v>
      </c>
      <c r="AF8" s="9" t="str">
        <f t="shared" si="1"/>
        <v>Kamila</v>
      </c>
      <c r="AG8" s="9">
        <f t="shared" si="2"/>
        <v>0</v>
      </c>
      <c r="AH8" s="9">
        <f t="shared" si="3"/>
        <v>1980</v>
      </c>
      <c r="AI8" s="9">
        <f t="shared" ref="AI8:AI9" si="8">AI7*IF(AM8&lt;1,AM8,IF(AN8&lt;1,AN8,IF(AL8&lt;1,AL8,IF(AK8&lt;1,AK8,1))))</f>
        <v>47.92126970098689</v>
      </c>
      <c r="AJ8" s="9">
        <f t="shared" ref="AJ8:AJ9" si="9">AJ7*IF(AM8&lt;1,AM8,IF(AN8&lt;1,AN8,IF(AL8&lt;1,AL8,IF(AK8&lt;1,AK8,1))))</f>
        <v>39.19944027102666</v>
      </c>
      <c r="AK8" s="9">
        <f t="shared" si="4"/>
        <v>0.95842539401973781</v>
      </c>
      <c r="AL8" s="9">
        <f t="shared" si="5"/>
        <v>1</v>
      </c>
      <c r="AM8" s="9">
        <f t="shared" si="6"/>
        <v>1</v>
      </c>
      <c r="AN8" s="9">
        <f t="shared" si="7"/>
        <v>1</v>
      </c>
    </row>
    <row r="9" spans="1:40" ht="15" customHeight="1">
      <c r="A9" s="545">
        <v>75</v>
      </c>
      <c r="B9" s="543"/>
      <c r="C9" s="543">
        <v>3</v>
      </c>
      <c r="D9" s="543">
        <v>3047</v>
      </c>
      <c r="E9" s="543" t="s">
        <v>576</v>
      </c>
      <c r="F9" s="543" t="s">
        <v>915</v>
      </c>
      <c r="G9" s="543">
        <v>1987</v>
      </c>
      <c r="H9" s="543" t="s">
        <v>307</v>
      </c>
      <c r="I9" s="543" t="s">
        <v>914</v>
      </c>
      <c r="J9" s="543">
        <v>42</v>
      </c>
      <c r="K9" s="543">
        <v>12</v>
      </c>
      <c r="L9" s="543">
        <v>42</v>
      </c>
      <c r="M9" s="544">
        <v>0.33671296296296299</v>
      </c>
      <c r="N9" s="543">
        <v>0</v>
      </c>
      <c r="O9" s="542">
        <v>0.17569444444444446</v>
      </c>
      <c r="P9" s="542">
        <v>0.37152777777777773</v>
      </c>
      <c r="Q9" s="542">
        <v>0.12291666666666667</v>
      </c>
      <c r="R9" s="542">
        <v>0.46666666666666662</v>
      </c>
      <c r="S9" s="542">
        <v>5.0694444444444452E-2</v>
      </c>
      <c r="T9" s="542">
        <v>0.41388888888888892</v>
      </c>
      <c r="U9" s="542">
        <v>7.5694444444444439E-2</v>
      </c>
      <c r="V9" s="542">
        <v>2.2222222222222223E-2</v>
      </c>
      <c r="W9" s="542">
        <v>0.15416666666666667</v>
      </c>
      <c r="X9" s="542">
        <v>0.39027777777777778</v>
      </c>
      <c r="Y9" s="542">
        <v>0.4916666666666667</v>
      </c>
      <c r="Z9" s="542">
        <v>0.44236111111111115</v>
      </c>
      <c r="AA9" s="553">
        <v>0.19027777777777777</v>
      </c>
      <c r="AB9" s="547"/>
      <c r="AC9" s="18">
        <f>VLOOKUP(AD9,id!$A:$C,3,0)</f>
        <v>577</v>
      </c>
      <c r="AD9" s="18" t="str">
        <f t="shared" si="0"/>
        <v>MarcinkiewiczAlicja1987</v>
      </c>
      <c r="AE9" s="9" t="str">
        <f t="shared" si="1"/>
        <v>Marcinkiewicz</v>
      </c>
      <c r="AF9" s="9" t="str">
        <f t="shared" si="1"/>
        <v>Alicja</v>
      </c>
      <c r="AG9" s="9" t="str">
        <f t="shared" si="2"/>
        <v>Świat Rowerów Racing Team</v>
      </c>
      <c r="AH9" s="9">
        <f t="shared" si="3"/>
        <v>1987</v>
      </c>
      <c r="AI9" s="9">
        <f t="shared" si="8"/>
        <v>44.732228791420319</v>
      </c>
      <c r="AJ9" s="9">
        <f t="shared" si="9"/>
        <v>36.590815344424584</v>
      </c>
      <c r="AK9" s="9">
        <f t="shared" si="4"/>
        <v>0.93345249553141751</v>
      </c>
      <c r="AL9" s="9">
        <f t="shared" si="5"/>
        <v>1</v>
      </c>
      <c r="AM9" s="9">
        <f t="shared" si="6"/>
        <v>1</v>
      </c>
      <c r="AN9" s="9">
        <f t="shared" si="7"/>
        <v>1</v>
      </c>
    </row>
    <row r="10" spans="1:40" ht="15" customHeight="1">
      <c r="A10" s="545">
        <v>77</v>
      </c>
      <c r="B10" s="543"/>
      <c r="C10" s="543">
        <v>4</v>
      </c>
      <c r="D10" s="543">
        <v>3175</v>
      </c>
      <c r="E10" s="543" t="s">
        <v>475</v>
      </c>
      <c r="F10" s="543" t="s">
        <v>749</v>
      </c>
      <c r="G10" s="543">
        <v>1988</v>
      </c>
      <c r="H10" s="543" t="s">
        <v>519</v>
      </c>
      <c r="I10" s="543" t="s">
        <v>447</v>
      </c>
      <c r="J10" s="543">
        <v>42</v>
      </c>
      <c r="K10" s="543">
        <v>12</v>
      </c>
      <c r="L10" s="543">
        <v>42</v>
      </c>
      <c r="M10" s="544">
        <v>0.34133101851851855</v>
      </c>
      <c r="N10" s="543">
        <v>0</v>
      </c>
      <c r="O10" s="542">
        <v>0.37291666666666662</v>
      </c>
      <c r="P10" s="542">
        <v>0.67986111111111114</v>
      </c>
      <c r="Q10" s="542">
        <v>0.4201388888888889</v>
      </c>
      <c r="R10" s="542">
        <v>0.55208333333333337</v>
      </c>
      <c r="S10" s="542">
        <v>0.47361111111111115</v>
      </c>
      <c r="T10" s="542">
        <v>0.61388888888888882</v>
      </c>
      <c r="U10" s="542">
        <v>0.44930555555555557</v>
      </c>
      <c r="V10" s="542">
        <v>0.49861111111111112</v>
      </c>
      <c r="W10" s="542">
        <v>0.39305555555555555</v>
      </c>
      <c r="X10" s="542">
        <v>0.65138888888888891</v>
      </c>
      <c r="Y10" s="542">
        <v>0.52916666666666667</v>
      </c>
      <c r="Z10" s="542">
        <v>0.57986111111111105</v>
      </c>
      <c r="AA10" s="553">
        <v>0.69513888888888886</v>
      </c>
      <c r="AB10" s="547"/>
      <c r="AC10" s="18">
        <f>VLOOKUP(AD10,id!$A:$C,3,0)</f>
        <v>418</v>
      </c>
      <c r="AD10" s="18" t="str">
        <f t="shared" ref="AD10:AD27" si="10">AE10&amp;AF10&amp;AH10</f>
        <v>KoniecznaJoanna1988</v>
      </c>
      <c r="AE10" s="9" t="str">
        <f t="shared" ref="AE10:AE27" si="11">E10</f>
        <v>Konieczna</v>
      </c>
      <c r="AF10" s="9" t="str">
        <f t="shared" ref="AF10:AF27" si="12">F10</f>
        <v>Joanna</v>
      </c>
      <c r="AG10" s="9" t="str">
        <f t="shared" ref="AG10:AG27" si="13">I10</f>
        <v>Grupa Rowerowa Lipka</v>
      </c>
      <c r="AH10" s="9">
        <f t="shared" ref="AH10:AH27" si="14">G10</f>
        <v>1988</v>
      </c>
      <c r="AI10" s="9">
        <f t="shared" ref="AI10:AI26" si="15">AI9*IF(AM10&lt;1,AM10,IF(AN10&lt;1,AN10,IF(AL10&lt;1,AL10,IF(AK10&lt;1,AK10,1))))</f>
        <v>44.127021803262004</v>
      </c>
      <c r="AJ10" s="9">
        <f t="shared" ref="AJ10:AJ26" si="16">AJ9*IF(AM10&lt;1,AM10,IF(AN10&lt;1,AN10,IF(AL10&lt;1,AL10,IF(AK10&lt;1,AK10,1))))</f>
        <v>36.095758027872911</v>
      </c>
      <c r="AK10" s="9">
        <f t="shared" ref="AK10:AK27" si="17">M9/M10</f>
        <v>0.98647044861144073</v>
      </c>
      <c r="AL10" s="9">
        <f t="shared" ref="AL10:AL27" si="18">K10/K9</f>
        <v>1</v>
      </c>
      <c r="AM10" s="9">
        <f t="shared" ref="AM10:AM27" si="19">J10/J9</f>
        <v>1</v>
      </c>
      <c r="AN10" s="9">
        <f t="shared" ref="AN10:AN27" si="20">AL10^0.2</f>
        <v>1</v>
      </c>
    </row>
    <row r="11" spans="1:40" s="170" customFormat="1" ht="15" customHeight="1">
      <c r="A11" s="540">
        <v>78</v>
      </c>
      <c r="B11" s="538"/>
      <c r="C11" s="538">
        <v>5</v>
      </c>
      <c r="D11" s="538">
        <v>3176</v>
      </c>
      <c r="E11" s="538" t="s">
        <v>475</v>
      </c>
      <c r="F11" s="538" t="s">
        <v>476</v>
      </c>
      <c r="G11" s="538">
        <v>1959</v>
      </c>
      <c r="H11" s="538" t="s">
        <v>448</v>
      </c>
      <c r="I11" s="538" t="s">
        <v>447</v>
      </c>
      <c r="J11" s="538">
        <v>42</v>
      </c>
      <c r="K11" s="538">
        <v>12</v>
      </c>
      <c r="L11" s="538">
        <v>42</v>
      </c>
      <c r="M11" s="546">
        <v>0.34135416666666668</v>
      </c>
      <c r="N11" s="538">
        <v>0</v>
      </c>
      <c r="O11" s="539">
        <v>0.37291666666666662</v>
      </c>
      <c r="P11" s="539">
        <v>0.17986111111111111</v>
      </c>
      <c r="Q11" s="539">
        <v>0.4201388888888889</v>
      </c>
      <c r="R11" s="539">
        <v>5.2083333333333336E-2</v>
      </c>
      <c r="S11" s="539">
        <v>0.47361111111111115</v>
      </c>
      <c r="T11" s="539">
        <v>0.11388888888888889</v>
      </c>
      <c r="U11" s="539">
        <v>0.44930555555555557</v>
      </c>
      <c r="V11" s="539">
        <v>0.49861111111111112</v>
      </c>
      <c r="W11" s="539">
        <v>0.39305555555555555</v>
      </c>
      <c r="X11" s="539">
        <v>0.15138888888888888</v>
      </c>
      <c r="Y11" s="539">
        <v>2.9166666666666664E-2</v>
      </c>
      <c r="Z11" s="539">
        <v>7.9861111111111105E-2</v>
      </c>
      <c r="AA11" s="552">
        <v>0.19513888888888889</v>
      </c>
      <c r="AB11" s="536"/>
      <c r="AC11" s="18">
        <f>VLOOKUP(AD11,id!$A:$C,3,0)</f>
        <v>157</v>
      </c>
      <c r="AD11" s="18" t="str">
        <f t="shared" si="10"/>
        <v>KoniecznaKrystyna1959</v>
      </c>
      <c r="AE11" s="9" t="str">
        <f t="shared" si="11"/>
        <v>Konieczna</v>
      </c>
      <c r="AF11" s="9" t="str">
        <f t="shared" si="12"/>
        <v>Krystyna</v>
      </c>
      <c r="AG11" s="9" t="str">
        <f t="shared" si="13"/>
        <v>Grupa Rowerowa Lipka</v>
      </c>
      <c r="AH11" s="9">
        <f t="shared" si="14"/>
        <v>1959</v>
      </c>
      <c r="AI11" s="9">
        <f t="shared" si="15"/>
        <v>44.124029430712362</v>
      </c>
      <c r="AJ11" s="9">
        <f t="shared" si="16"/>
        <v>36.093310277014886</v>
      </c>
      <c r="AK11" s="9">
        <f t="shared" si="17"/>
        <v>0.99993218729868105</v>
      </c>
      <c r="AL11" s="9">
        <f t="shared" si="18"/>
        <v>1</v>
      </c>
      <c r="AM11" s="9">
        <f t="shared" si="19"/>
        <v>1</v>
      </c>
      <c r="AN11" s="9">
        <f t="shared" si="20"/>
        <v>1</v>
      </c>
    </row>
    <row r="12" spans="1:40" s="170" customFormat="1" ht="15" customHeight="1">
      <c r="A12" s="540">
        <v>91</v>
      </c>
      <c r="B12" s="538"/>
      <c r="C12" s="538">
        <v>6</v>
      </c>
      <c r="D12" s="538">
        <v>3123</v>
      </c>
      <c r="E12" s="538" t="s">
        <v>1960</v>
      </c>
      <c r="F12" s="538" t="s">
        <v>388</v>
      </c>
      <c r="G12" s="538">
        <v>1987</v>
      </c>
      <c r="H12" s="538" t="s">
        <v>1821</v>
      </c>
      <c r="I12" s="538" t="s">
        <v>1959</v>
      </c>
      <c r="J12" s="538">
        <v>42</v>
      </c>
      <c r="K12" s="538">
        <v>12</v>
      </c>
      <c r="L12" s="538">
        <v>42</v>
      </c>
      <c r="M12" s="546">
        <v>0.35010416666666666</v>
      </c>
      <c r="N12" s="538">
        <v>0</v>
      </c>
      <c r="O12" s="539">
        <v>0.69166666666666676</v>
      </c>
      <c r="P12" s="539">
        <v>0.3666666666666667</v>
      </c>
      <c r="Q12" s="539">
        <v>0.64027777777777783</v>
      </c>
      <c r="R12" s="539">
        <v>0.50486111111111109</v>
      </c>
      <c r="S12" s="539">
        <v>0.58958333333333335</v>
      </c>
      <c r="T12" s="539">
        <v>0.44375000000000003</v>
      </c>
      <c r="U12" s="539">
        <v>0.61041666666666672</v>
      </c>
      <c r="V12" s="539">
        <v>0.55972222222222223</v>
      </c>
      <c r="W12" s="539">
        <v>0.67013888888888884</v>
      </c>
      <c r="X12" s="539">
        <v>0.38750000000000001</v>
      </c>
      <c r="Y12" s="539">
        <v>0.52500000000000002</v>
      </c>
      <c r="Z12" s="539">
        <v>0.48680555555555555</v>
      </c>
      <c r="AA12" s="552">
        <v>0.70416666666666661</v>
      </c>
      <c r="AB12" s="536"/>
      <c r="AC12" s="18">
        <f>VLOOKUP(AD12,id!$A:$C,3,0)</f>
        <v>578</v>
      </c>
      <c r="AD12" s="18" t="str">
        <f t="shared" si="10"/>
        <v>KrólAnna1987</v>
      </c>
      <c r="AE12" s="9" t="str">
        <f t="shared" si="11"/>
        <v>Król</v>
      </c>
      <c r="AF12" s="9" t="str">
        <f t="shared" si="12"/>
        <v>Anna</v>
      </c>
      <c r="AG12" s="9" t="str">
        <f t="shared" si="13"/>
        <v>Ndf</v>
      </c>
      <c r="AH12" s="9">
        <f t="shared" si="14"/>
        <v>1987</v>
      </c>
      <c r="AI12" s="9">
        <f t="shared" si="15"/>
        <v>43.021256901054571</v>
      </c>
      <c r="AJ12" s="9">
        <f t="shared" si="16"/>
        <v>35.191245991603033</v>
      </c>
      <c r="AK12" s="9">
        <f t="shared" si="17"/>
        <v>0.97500743826242198</v>
      </c>
      <c r="AL12" s="9">
        <f t="shared" si="18"/>
        <v>1</v>
      </c>
      <c r="AM12" s="9">
        <f t="shared" si="19"/>
        <v>1</v>
      </c>
      <c r="AN12" s="9">
        <f t="shared" si="20"/>
        <v>1</v>
      </c>
    </row>
    <row r="13" spans="1:40" s="170" customFormat="1" ht="15" customHeight="1">
      <c r="A13" s="545">
        <v>99</v>
      </c>
      <c r="B13" s="543"/>
      <c r="C13" s="543">
        <v>7</v>
      </c>
      <c r="D13" s="543">
        <v>3193</v>
      </c>
      <c r="E13" s="543" t="s">
        <v>865</v>
      </c>
      <c r="F13" s="543" t="s">
        <v>757</v>
      </c>
      <c r="G13" s="543">
        <v>1982</v>
      </c>
      <c r="H13" s="543" t="s">
        <v>864</v>
      </c>
      <c r="I13" s="543" t="s">
        <v>863</v>
      </c>
      <c r="J13" s="543">
        <v>42</v>
      </c>
      <c r="K13" s="543">
        <v>12</v>
      </c>
      <c r="L13" s="543">
        <v>42</v>
      </c>
      <c r="M13" s="544">
        <v>0.35107638888888887</v>
      </c>
      <c r="N13" s="543">
        <v>0</v>
      </c>
      <c r="O13" s="542">
        <v>0.36805555555555558</v>
      </c>
      <c r="P13" s="542">
        <v>0.68819444444444444</v>
      </c>
      <c r="Q13" s="542">
        <v>0.41319444444444442</v>
      </c>
      <c r="R13" s="542">
        <v>0.53541666666666665</v>
      </c>
      <c r="S13" s="542">
        <v>0.45694444444444443</v>
      </c>
      <c r="T13" s="542">
        <v>0.61319444444444449</v>
      </c>
      <c r="U13" s="542">
        <v>0.43541666666666662</v>
      </c>
      <c r="V13" s="542">
        <v>0.48194444444444445</v>
      </c>
      <c r="W13" s="542">
        <v>0.38472222222222219</v>
      </c>
      <c r="X13" s="542">
        <v>0.65138888888888891</v>
      </c>
      <c r="Y13" s="542">
        <v>0.51180555555555551</v>
      </c>
      <c r="Z13" s="542">
        <v>0.56388888888888888</v>
      </c>
      <c r="AA13" s="553">
        <v>0.70486111111111116</v>
      </c>
      <c r="AB13" s="536"/>
      <c r="AC13" s="18">
        <f>VLOOKUP(AD13,id!$A:$C,3,0)</f>
        <v>363</v>
      </c>
      <c r="AD13" s="18" t="str">
        <f t="shared" si="10"/>
        <v>DomachowskaDorota1982</v>
      </c>
      <c r="AE13" s="9" t="str">
        <f t="shared" si="11"/>
        <v>Domachowska</v>
      </c>
      <c r="AF13" s="9" t="str">
        <f t="shared" si="12"/>
        <v>Dorota</v>
      </c>
      <c r="AG13" s="9" t="str">
        <f t="shared" si="13"/>
        <v>Ysiaki</v>
      </c>
      <c r="AH13" s="9">
        <f t="shared" si="14"/>
        <v>1982</v>
      </c>
      <c r="AI13" s="9">
        <f t="shared" si="15"/>
        <v>42.902119803514317</v>
      </c>
      <c r="AJ13" s="9">
        <f t="shared" si="16"/>
        <v>35.093792239475164</v>
      </c>
      <c r="AK13" s="9">
        <f t="shared" si="17"/>
        <v>0.99723073879932755</v>
      </c>
      <c r="AL13" s="9">
        <f t="shared" si="18"/>
        <v>1</v>
      </c>
      <c r="AM13" s="9">
        <f t="shared" si="19"/>
        <v>1</v>
      </c>
      <c r="AN13" s="9">
        <f t="shared" si="20"/>
        <v>1</v>
      </c>
    </row>
    <row r="14" spans="1:40" s="170" customFormat="1" ht="15" customHeight="1">
      <c r="A14" s="545">
        <v>105</v>
      </c>
      <c r="B14" s="543"/>
      <c r="C14" s="543">
        <v>8</v>
      </c>
      <c r="D14" s="543">
        <v>3025</v>
      </c>
      <c r="E14" s="543" t="s">
        <v>702</v>
      </c>
      <c r="F14" s="543" t="s">
        <v>280</v>
      </c>
      <c r="G14" s="543">
        <v>1988</v>
      </c>
      <c r="H14" s="543" t="s">
        <v>321</v>
      </c>
      <c r="I14" s="543" t="s">
        <v>701</v>
      </c>
      <c r="J14" s="543">
        <v>42</v>
      </c>
      <c r="K14" s="543">
        <v>12</v>
      </c>
      <c r="L14" s="543">
        <v>42</v>
      </c>
      <c r="M14" s="544">
        <v>0.35311342592592593</v>
      </c>
      <c r="N14" s="543">
        <v>0</v>
      </c>
      <c r="O14" s="542">
        <v>0.37222222222222223</v>
      </c>
      <c r="P14" s="542">
        <v>0.68402777777777779</v>
      </c>
      <c r="Q14" s="542">
        <v>0.41597222222222219</v>
      </c>
      <c r="R14" s="542">
        <v>0.54652777777777783</v>
      </c>
      <c r="S14" s="542">
        <v>0.46666666666666662</v>
      </c>
      <c r="T14" s="542">
        <v>0.61041666666666672</v>
      </c>
      <c r="U14" s="542">
        <v>0.44513888888888892</v>
      </c>
      <c r="V14" s="542">
        <v>0.49305555555555558</v>
      </c>
      <c r="W14" s="542">
        <v>0.39027777777777778</v>
      </c>
      <c r="X14" s="542">
        <v>0.65</v>
      </c>
      <c r="Y14" s="542">
        <v>0.52222222222222225</v>
      </c>
      <c r="Z14" s="542">
        <v>0.57152777777777775</v>
      </c>
      <c r="AA14" s="553">
        <v>0.70694444444444438</v>
      </c>
      <c r="AB14" s="536"/>
      <c r="AC14" s="18">
        <f>VLOOKUP(AD14,id!$A:$C,3,0)</f>
        <v>378</v>
      </c>
      <c r="AD14" s="18" t="str">
        <f t="shared" si="10"/>
        <v>WysockaAgata1988</v>
      </c>
      <c r="AE14" s="9" t="str">
        <f t="shared" si="11"/>
        <v>Wysocka</v>
      </c>
      <c r="AF14" s="9" t="str">
        <f t="shared" si="12"/>
        <v>Agata</v>
      </c>
      <c r="AG14" s="9" t="str">
        <f t="shared" si="13"/>
        <v>DO UZGODNIENIA</v>
      </c>
      <c r="AH14" s="9">
        <f t="shared" si="14"/>
        <v>1988</v>
      </c>
      <c r="AI14" s="9">
        <f t="shared" si="15"/>
        <v>42.654626503654647</v>
      </c>
      <c r="AJ14" s="9">
        <f t="shared" si="16"/>
        <v>34.891343537972404</v>
      </c>
      <c r="AK14" s="9">
        <f t="shared" si="17"/>
        <v>0.99423121046248641</v>
      </c>
      <c r="AL14" s="9">
        <f t="shared" si="18"/>
        <v>1</v>
      </c>
      <c r="AM14" s="9">
        <f t="shared" si="19"/>
        <v>1</v>
      </c>
      <c r="AN14" s="9">
        <f t="shared" si="20"/>
        <v>1</v>
      </c>
    </row>
    <row r="15" spans="1:40" s="170" customFormat="1" ht="15" customHeight="1">
      <c r="A15" s="540">
        <v>128</v>
      </c>
      <c r="B15" s="538"/>
      <c r="C15" s="538">
        <v>9</v>
      </c>
      <c r="D15" s="538">
        <v>3038</v>
      </c>
      <c r="E15" s="538" t="s">
        <v>1937</v>
      </c>
      <c r="F15" s="538" t="s">
        <v>1936</v>
      </c>
      <c r="G15" s="538">
        <v>1980</v>
      </c>
      <c r="H15" s="538" t="s">
        <v>1935</v>
      </c>
      <c r="I15" s="538"/>
      <c r="J15" s="538">
        <v>39</v>
      </c>
      <c r="K15" s="538">
        <v>10</v>
      </c>
      <c r="L15" s="538">
        <v>39</v>
      </c>
      <c r="M15" s="546">
        <v>0.3669675925925926</v>
      </c>
      <c r="N15" s="538">
        <v>0</v>
      </c>
      <c r="O15" s="538"/>
      <c r="P15" s="539">
        <v>0.36944444444444446</v>
      </c>
      <c r="Q15" s="538"/>
      <c r="R15" s="539">
        <v>0.48749999999999999</v>
      </c>
      <c r="S15" s="539">
        <v>0.59305555555555556</v>
      </c>
      <c r="T15" s="539">
        <v>0.42152777777777778</v>
      </c>
      <c r="U15" s="539">
        <v>0.62777777777777777</v>
      </c>
      <c r="V15" s="539">
        <v>0.56736111111111109</v>
      </c>
      <c r="W15" s="539">
        <v>0.68680555555555556</v>
      </c>
      <c r="X15" s="539">
        <v>0.38958333333333334</v>
      </c>
      <c r="Y15" s="539">
        <v>0.51527777777777783</v>
      </c>
      <c r="Z15" s="539">
        <v>0.4604166666666667</v>
      </c>
      <c r="AA15" s="552">
        <v>0.72083333333333333</v>
      </c>
      <c r="AB15" s="536"/>
      <c r="AC15" s="18">
        <f>VLOOKUP(AD15,id!$A:$C,3,0)</f>
        <v>579</v>
      </c>
      <c r="AD15" s="18" t="str">
        <f t="shared" si="10"/>
        <v>JażdżewskaJulita1980</v>
      </c>
      <c r="AE15" s="9" t="str">
        <f t="shared" si="11"/>
        <v>Jażdżewska</v>
      </c>
      <c r="AF15" s="9" t="str">
        <f t="shared" si="12"/>
        <v>Julita</v>
      </c>
      <c r="AG15" s="9">
        <f t="shared" si="13"/>
        <v>0</v>
      </c>
      <c r="AH15" s="9">
        <f t="shared" si="14"/>
        <v>1980</v>
      </c>
      <c r="AI15" s="9">
        <f t="shared" si="15"/>
        <v>39.60786746767932</v>
      </c>
      <c r="AJ15" s="9">
        <f t="shared" si="16"/>
        <v>32.39910471383152</v>
      </c>
      <c r="AK15" s="9">
        <f t="shared" si="17"/>
        <v>0.96224689333249225</v>
      </c>
      <c r="AL15" s="9">
        <f t="shared" si="18"/>
        <v>0.83333333333333337</v>
      </c>
      <c r="AM15" s="9">
        <f t="shared" si="19"/>
        <v>0.9285714285714286</v>
      </c>
      <c r="AN15" s="9">
        <f t="shared" si="20"/>
        <v>0.96419250400262724</v>
      </c>
    </row>
    <row r="16" spans="1:40" ht="15" customHeight="1">
      <c r="A16" s="545">
        <v>141</v>
      </c>
      <c r="B16" s="543"/>
      <c r="C16" s="543">
        <v>10</v>
      </c>
      <c r="D16" s="543">
        <v>3008</v>
      </c>
      <c r="E16" s="543" t="s">
        <v>1921</v>
      </c>
      <c r="F16" s="543" t="s">
        <v>280</v>
      </c>
      <c r="G16" s="543">
        <v>1983</v>
      </c>
      <c r="H16" s="543" t="s">
        <v>321</v>
      </c>
      <c r="I16" s="543" t="s">
        <v>1914</v>
      </c>
      <c r="J16" s="543">
        <v>36</v>
      </c>
      <c r="K16" s="543">
        <v>10</v>
      </c>
      <c r="L16" s="543">
        <v>36</v>
      </c>
      <c r="M16" s="544">
        <v>0.35263888888888889</v>
      </c>
      <c r="N16" s="543">
        <v>0</v>
      </c>
      <c r="O16" s="543"/>
      <c r="P16" s="542">
        <v>0.375</v>
      </c>
      <c r="Q16" s="542">
        <v>0.65486111111111112</v>
      </c>
      <c r="R16" s="542">
        <v>0.49583333333333335</v>
      </c>
      <c r="S16" s="542">
        <v>0.60277777777777775</v>
      </c>
      <c r="T16" s="542">
        <v>0.42499999999999999</v>
      </c>
      <c r="U16" s="542">
        <v>0.62638888888888888</v>
      </c>
      <c r="V16" s="542">
        <v>0.57708333333333328</v>
      </c>
      <c r="W16" s="543"/>
      <c r="X16" s="542">
        <v>0.39583333333333331</v>
      </c>
      <c r="Y16" s="542">
        <v>0.54513888888888895</v>
      </c>
      <c r="Z16" s="542">
        <v>0.4604166666666667</v>
      </c>
      <c r="AA16" s="553">
        <v>0.70624999999999993</v>
      </c>
      <c r="AB16" s="547"/>
      <c r="AC16" s="18">
        <f>VLOOKUP(AD16,id!$A:$C,3,0)</f>
        <v>580</v>
      </c>
      <c r="AD16" s="18" t="str">
        <f t="shared" si="10"/>
        <v>ZabolewiczAgata1983</v>
      </c>
      <c r="AE16" s="9" t="str">
        <f t="shared" si="11"/>
        <v>Zabolewicz</v>
      </c>
      <c r="AF16" s="9" t="str">
        <f t="shared" si="12"/>
        <v>Agata</v>
      </c>
      <c r="AG16" s="9" t="str">
        <f t="shared" si="13"/>
        <v>DORACO BIKE TEAM</v>
      </c>
      <c r="AH16" s="9">
        <f t="shared" si="14"/>
        <v>1983</v>
      </c>
      <c r="AI16" s="9">
        <f t="shared" si="15"/>
        <v>36.561108431703992</v>
      </c>
      <c r="AJ16" s="9">
        <f t="shared" si="16"/>
        <v>29.906865889690636</v>
      </c>
      <c r="AK16" s="9">
        <f t="shared" si="17"/>
        <v>1.0406327950636733</v>
      </c>
      <c r="AL16" s="9">
        <f t="shared" si="18"/>
        <v>1</v>
      </c>
      <c r="AM16" s="9">
        <f t="shared" si="19"/>
        <v>0.92307692307692313</v>
      </c>
      <c r="AN16" s="9">
        <f t="shared" si="20"/>
        <v>1</v>
      </c>
    </row>
    <row r="17" spans="1:40" ht="15" customHeight="1">
      <c r="A17" s="545">
        <v>155</v>
      </c>
      <c r="B17" s="543"/>
      <c r="C17" s="543">
        <v>11</v>
      </c>
      <c r="D17" s="543">
        <v>3222</v>
      </c>
      <c r="E17" s="543" t="s">
        <v>746</v>
      </c>
      <c r="F17" s="543" t="s">
        <v>747</v>
      </c>
      <c r="G17" s="543">
        <v>1961</v>
      </c>
      <c r="H17" s="543" t="s">
        <v>307</v>
      </c>
      <c r="I17" s="543"/>
      <c r="J17" s="543">
        <v>34</v>
      </c>
      <c r="K17" s="543">
        <v>10</v>
      </c>
      <c r="L17" s="543">
        <v>34</v>
      </c>
      <c r="M17" s="544">
        <v>0.36255787037037041</v>
      </c>
      <c r="N17" s="543">
        <v>0</v>
      </c>
      <c r="O17" s="542">
        <v>0.69930555555555562</v>
      </c>
      <c r="P17" s="542">
        <v>0.36944444444444446</v>
      </c>
      <c r="Q17" s="542">
        <v>0.62986111111111109</v>
      </c>
      <c r="R17" s="543"/>
      <c r="S17" s="542">
        <v>0.55833333333333335</v>
      </c>
      <c r="T17" s="542">
        <v>0.43888888888888888</v>
      </c>
      <c r="U17" s="542">
        <v>0.59166666666666667</v>
      </c>
      <c r="V17" s="542">
        <v>0.53541666666666665</v>
      </c>
      <c r="W17" s="542">
        <v>0.66388888888888886</v>
      </c>
      <c r="X17" s="542">
        <v>0.39652777777777781</v>
      </c>
      <c r="Y17" s="543"/>
      <c r="Z17" s="542">
        <v>0.4993055555555555</v>
      </c>
      <c r="AA17" s="553">
        <v>0.71666666666666667</v>
      </c>
      <c r="AB17" s="547"/>
      <c r="AC17" s="18">
        <f>VLOOKUP(AD17,id!$A:$C,3,0)</f>
        <v>373</v>
      </c>
      <c r="AD17" s="18" t="str">
        <f t="shared" si="10"/>
        <v>KunstetterBeata1961</v>
      </c>
      <c r="AE17" s="9" t="str">
        <f t="shared" si="11"/>
        <v>Kunstetter</v>
      </c>
      <c r="AF17" s="9" t="str">
        <f t="shared" si="12"/>
        <v>Beata</v>
      </c>
      <c r="AG17" s="9">
        <f t="shared" si="13"/>
        <v>0</v>
      </c>
      <c r="AH17" s="9">
        <f t="shared" si="14"/>
        <v>1961</v>
      </c>
      <c r="AI17" s="9">
        <f t="shared" si="15"/>
        <v>34.52993574105377</v>
      </c>
      <c r="AJ17" s="9">
        <f t="shared" si="16"/>
        <v>28.245373340263377</v>
      </c>
      <c r="AK17" s="9">
        <f t="shared" si="17"/>
        <v>0.97264166001596164</v>
      </c>
      <c r="AL17" s="9">
        <f t="shared" si="18"/>
        <v>1</v>
      </c>
      <c r="AM17" s="9">
        <f t="shared" si="19"/>
        <v>0.94444444444444442</v>
      </c>
      <c r="AN17" s="9">
        <f t="shared" si="20"/>
        <v>1</v>
      </c>
    </row>
    <row r="18" spans="1:40" s="170" customFormat="1" ht="15" customHeight="1">
      <c r="A18" s="540">
        <v>160</v>
      </c>
      <c r="B18" s="538"/>
      <c r="C18" s="538">
        <v>12</v>
      </c>
      <c r="D18" s="538">
        <v>3036</v>
      </c>
      <c r="E18" s="538" t="s">
        <v>848</v>
      </c>
      <c r="F18" s="538" t="s">
        <v>760</v>
      </c>
      <c r="G18" s="538">
        <v>1979</v>
      </c>
      <c r="H18" s="538" t="s">
        <v>321</v>
      </c>
      <c r="I18" s="538" t="s">
        <v>1914</v>
      </c>
      <c r="J18" s="538">
        <v>32</v>
      </c>
      <c r="K18" s="538">
        <v>11</v>
      </c>
      <c r="L18" s="538">
        <v>41</v>
      </c>
      <c r="M18" s="546">
        <v>0.3807638888888889</v>
      </c>
      <c r="N18" s="538">
        <v>9</v>
      </c>
      <c r="O18" s="538"/>
      <c r="P18" s="539">
        <v>0.375</v>
      </c>
      <c r="Q18" s="539">
        <v>0.67499999999999993</v>
      </c>
      <c r="R18" s="539">
        <v>0.49583333333333335</v>
      </c>
      <c r="S18" s="539">
        <v>0.59861111111111109</v>
      </c>
      <c r="T18" s="539">
        <v>0.42499999999999999</v>
      </c>
      <c r="U18" s="539">
        <v>0.62361111111111112</v>
      </c>
      <c r="V18" s="539">
        <v>0.57638888888888895</v>
      </c>
      <c r="W18" s="539">
        <v>0.7055555555555556</v>
      </c>
      <c r="X18" s="539">
        <v>0.39583333333333331</v>
      </c>
      <c r="Y18" s="539">
        <v>0.54513888888888895</v>
      </c>
      <c r="Z18" s="539">
        <v>0.4604166666666667</v>
      </c>
      <c r="AA18" s="552">
        <v>0.73472222222222217</v>
      </c>
      <c r="AB18" s="536"/>
      <c r="AC18" s="18">
        <f>VLOOKUP(AD18,id!$A:$C,3,0)</f>
        <v>365</v>
      </c>
      <c r="AD18" s="18" t="str">
        <f t="shared" si="10"/>
        <v>JarosiewiczMałgorzata1979</v>
      </c>
      <c r="AE18" s="9" t="str">
        <f t="shared" si="11"/>
        <v>Jarosiewicz</v>
      </c>
      <c r="AF18" s="9" t="str">
        <f t="shared" si="12"/>
        <v>Małgorzata</v>
      </c>
      <c r="AG18" s="9" t="str">
        <f t="shared" si="13"/>
        <v>DORACO BIKE TEAM</v>
      </c>
      <c r="AH18" s="9">
        <f t="shared" si="14"/>
        <v>1979</v>
      </c>
      <c r="AI18" s="9">
        <f t="shared" si="15"/>
        <v>32.498763050403547</v>
      </c>
      <c r="AJ18" s="9">
        <f t="shared" si="16"/>
        <v>26.583880790836119</v>
      </c>
      <c r="AK18" s="9">
        <f t="shared" si="17"/>
        <v>0.95218554319411519</v>
      </c>
      <c r="AL18" s="9">
        <f t="shared" si="18"/>
        <v>1.1000000000000001</v>
      </c>
      <c r="AM18" s="9">
        <f t="shared" si="19"/>
        <v>0.94117647058823528</v>
      </c>
      <c r="AN18" s="9">
        <f t="shared" si="20"/>
        <v>1.0192448764914566</v>
      </c>
    </row>
    <row r="19" spans="1:40" s="170" customFormat="1" ht="15" customHeight="1">
      <c r="A19" s="540">
        <v>166</v>
      </c>
      <c r="B19" s="538"/>
      <c r="C19" s="538">
        <v>13</v>
      </c>
      <c r="D19" s="538">
        <v>3157</v>
      </c>
      <c r="E19" s="538" t="s">
        <v>1910</v>
      </c>
      <c r="F19" s="538" t="s">
        <v>1909</v>
      </c>
      <c r="G19" s="538">
        <v>1989</v>
      </c>
      <c r="H19" s="538" t="s">
        <v>582</v>
      </c>
      <c r="I19" s="538" t="s">
        <v>1908</v>
      </c>
      <c r="J19" s="538">
        <v>32</v>
      </c>
      <c r="K19" s="538">
        <v>9</v>
      </c>
      <c r="L19" s="538">
        <v>32</v>
      </c>
      <c r="M19" s="546">
        <v>0.3364699074074074</v>
      </c>
      <c r="N19" s="538">
        <v>0</v>
      </c>
      <c r="O19" s="539">
        <v>0.66805555555555562</v>
      </c>
      <c r="P19" s="539">
        <v>0.36874999999999997</v>
      </c>
      <c r="Q19" s="538"/>
      <c r="R19" s="539">
        <v>0.50277777777777777</v>
      </c>
      <c r="S19" s="539">
        <v>0.59652777777777777</v>
      </c>
      <c r="T19" s="539">
        <v>0.4368055555555555</v>
      </c>
      <c r="U19" s="538"/>
      <c r="V19" s="538"/>
      <c r="W19" s="539">
        <v>0.63541666666666663</v>
      </c>
      <c r="X19" s="539">
        <v>0.39097222222222222</v>
      </c>
      <c r="Y19" s="539">
        <v>0.54097222222222219</v>
      </c>
      <c r="Z19" s="539">
        <v>0.47500000000000003</v>
      </c>
      <c r="AA19" s="552">
        <v>0.69027777777777777</v>
      </c>
      <c r="AB19" s="536"/>
      <c r="AC19" s="18">
        <f>VLOOKUP(AD19,id!$A:$C,3,0)</f>
        <v>581</v>
      </c>
      <c r="AD19" s="18" t="str">
        <f t="shared" si="10"/>
        <v>KasperskaJustyna1989</v>
      </c>
      <c r="AE19" s="9" t="str">
        <f t="shared" si="11"/>
        <v>Kasperska</v>
      </c>
      <c r="AF19" s="9" t="str">
        <f t="shared" si="12"/>
        <v>Justyna</v>
      </c>
      <c r="AG19" s="9" t="str">
        <f t="shared" si="13"/>
        <v>KAC Klub Anemicznych Cyklistow</v>
      </c>
      <c r="AH19" s="9">
        <f t="shared" si="14"/>
        <v>1989</v>
      </c>
      <c r="AI19" s="9">
        <f t="shared" si="15"/>
        <v>31.220280183401815</v>
      </c>
      <c r="AJ19" s="9">
        <f t="shared" si="16"/>
        <v>25.538086030069728</v>
      </c>
      <c r="AK19" s="9">
        <f t="shared" si="17"/>
        <v>1.1316432183275429</v>
      </c>
      <c r="AL19" s="9">
        <f t="shared" si="18"/>
        <v>0.81818181818181823</v>
      </c>
      <c r="AM19" s="9">
        <f t="shared" si="19"/>
        <v>1</v>
      </c>
      <c r="AN19" s="9">
        <f t="shared" si="20"/>
        <v>0.96066056837243674</v>
      </c>
    </row>
    <row r="20" spans="1:40" s="170" customFormat="1" ht="15" customHeight="1">
      <c r="A20" s="540">
        <v>168</v>
      </c>
      <c r="B20" s="538"/>
      <c r="C20" s="538">
        <v>14</v>
      </c>
      <c r="D20" s="538">
        <v>3099</v>
      </c>
      <c r="E20" s="538" t="s">
        <v>1288</v>
      </c>
      <c r="F20" s="538" t="s">
        <v>1287</v>
      </c>
      <c r="G20" s="538">
        <v>1985</v>
      </c>
      <c r="H20" s="538" t="s">
        <v>1281</v>
      </c>
      <c r="I20" s="538" t="s">
        <v>1905</v>
      </c>
      <c r="J20" s="538">
        <v>31</v>
      </c>
      <c r="K20" s="538">
        <v>10</v>
      </c>
      <c r="L20" s="538">
        <v>31</v>
      </c>
      <c r="M20" s="546">
        <v>0.34667824074074072</v>
      </c>
      <c r="N20" s="538">
        <v>0</v>
      </c>
      <c r="O20" s="539">
        <v>0.36874999999999997</v>
      </c>
      <c r="P20" s="539">
        <v>0.68263888888888891</v>
      </c>
      <c r="Q20" s="539">
        <v>0.41250000000000003</v>
      </c>
      <c r="R20" s="539">
        <v>0.57847222222222217</v>
      </c>
      <c r="S20" s="539">
        <v>0.45416666666666666</v>
      </c>
      <c r="T20" s="539">
        <v>0.6430555555555556</v>
      </c>
      <c r="U20" s="539">
        <v>0.43402777777777773</v>
      </c>
      <c r="V20" s="539">
        <v>0.50902777777777775</v>
      </c>
      <c r="W20" s="539">
        <v>0.38819444444444445</v>
      </c>
      <c r="X20" s="538"/>
      <c r="Y20" s="538"/>
      <c r="Z20" s="539">
        <v>0.6020833333333333</v>
      </c>
      <c r="AA20" s="552">
        <v>0.7006944444444444</v>
      </c>
      <c r="AB20" s="536"/>
      <c r="AC20" s="18">
        <f>VLOOKUP(AD20,id!$A:$C,3,0)</f>
        <v>445</v>
      </c>
      <c r="AD20" s="18" t="str">
        <f t="shared" si="10"/>
        <v>MichałowskaJulia1985</v>
      </c>
      <c r="AE20" s="9" t="str">
        <f t="shared" si="11"/>
        <v>Michałowska</v>
      </c>
      <c r="AF20" s="9" t="str">
        <f t="shared" si="12"/>
        <v>Julia</v>
      </c>
      <c r="AG20" s="9" t="str">
        <f t="shared" si="13"/>
        <v>Purple mushrooms</v>
      </c>
      <c r="AH20" s="9">
        <f t="shared" si="14"/>
        <v>1985</v>
      </c>
      <c r="AI20" s="9">
        <f t="shared" si="15"/>
        <v>30.24464642767051</v>
      </c>
      <c r="AJ20" s="9">
        <f t="shared" si="16"/>
        <v>24.740020841630049</v>
      </c>
      <c r="AK20" s="9">
        <f t="shared" si="17"/>
        <v>0.9705538677261043</v>
      </c>
      <c r="AL20" s="9">
        <f t="shared" si="18"/>
        <v>1.1111111111111112</v>
      </c>
      <c r="AM20" s="9">
        <f t="shared" si="19"/>
        <v>0.96875</v>
      </c>
      <c r="AN20" s="9">
        <f t="shared" si="20"/>
        <v>1.0212956876001351</v>
      </c>
    </row>
    <row r="21" spans="1:40" s="170" customFormat="1" ht="15" customHeight="1">
      <c r="A21" s="540">
        <v>174</v>
      </c>
      <c r="B21" s="538"/>
      <c r="C21" s="538">
        <v>15</v>
      </c>
      <c r="D21" s="538">
        <v>3154</v>
      </c>
      <c r="E21" s="538" t="s">
        <v>1396</v>
      </c>
      <c r="F21" s="538" t="s">
        <v>743</v>
      </c>
      <c r="G21" s="538">
        <v>1978</v>
      </c>
      <c r="H21" s="538" t="s">
        <v>1893</v>
      </c>
      <c r="I21" s="538" t="s">
        <v>1892</v>
      </c>
      <c r="J21" s="538">
        <v>30</v>
      </c>
      <c r="K21" s="538">
        <v>11</v>
      </c>
      <c r="L21" s="538">
        <v>41</v>
      </c>
      <c r="M21" s="546">
        <v>0.38219907407407411</v>
      </c>
      <c r="N21" s="538">
        <v>11</v>
      </c>
      <c r="O21" s="538"/>
      <c r="P21" s="539">
        <v>0.38750000000000001</v>
      </c>
      <c r="Q21" s="539">
        <v>0.67013888888888884</v>
      </c>
      <c r="R21" s="539">
        <v>0.51111111111111118</v>
      </c>
      <c r="S21" s="539">
        <v>0.61111111111111105</v>
      </c>
      <c r="T21" s="539">
        <v>0.44166666666666665</v>
      </c>
      <c r="U21" s="539">
        <v>0.63888888888888895</v>
      </c>
      <c r="V21" s="539">
        <v>0.58750000000000002</v>
      </c>
      <c r="W21" s="539">
        <v>0.70138888888888884</v>
      </c>
      <c r="X21" s="539">
        <v>0.41111111111111115</v>
      </c>
      <c r="Y21" s="539">
        <v>0.5444444444444444</v>
      </c>
      <c r="Z21" s="539">
        <v>0.48680555555555555</v>
      </c>
      <c r="AA21" s="552">
        <v>0.73611111111111116</v>
      </c>
      <c r="AB21" s="536"/>
      <c r="AC21" s="18">
        <f>VLOOKUP(AD21,id!$A:$C,3,0)</f>
        <v>582</v>
      </c>
      <c r="AD21" s="18" t="str">
        <f t="shared" si="10"/>
        <v>PogorzelskaAleksandra1978</v>
      </c>
      <c r="AE21" s="9" t="str">
        <f t="shared" si="11"/>
        <v>Pogorzelska</v>
      </c>
      <c r="AF21" s="9" t="str">
        <f t="shared" si="12"/>
        <v>Aleksandra</v>
      </c>
      <c r="AG21" s="9" t="str">
        <f t="shared" si="13"/>
        <v>TEAM NOWINKA</v>
      </c>
      <c r="AH21" s="9">
        <f t="shared" si="14"/>
        <v>1978</v>
      </c>
      <c r="AI21" s="9">
        <f t="shared" si="15"/>
        <v>29.269012671939205</v>
      </c>
      <c r="AJ21" s="9">
        <f t="shared" si="16"/>
        <v>23.941955653190369</v>
      </c>
      <c r="AK21" s="9">
        <f t="shared" si="17"/>
        <v>0.9070619586942037</v>
      </c>
      <c r="AL21" s="9">
        <f t="shared" si="18"/>
        <v>1.1000000000000001</v>
      </c>
      <c r="AM21" s="9">
        <f t="shared" si="19"/>
        <v>0.967741935483871</v>
      </c>
      <c r="AN21" s="9">
        <f t="shared" si="20"/>
        <v>1.0192448764914566</v>
      </c>
    </row>
    <row r="22" spans="1:40" s="170" customFormat="1" ht="15" customHeight="1">
      <c r="A22" s="540">
        <v>176</v>
      </c>
      <c r="B22" s="538"/>
      <c r="C22" s="538">
        <v>16</v>
      </c>
      <c r="D22" s="538">
        <v>3059</v>
      </c>
      <c r="E22" s="538" t="s">
        <v>744</v>
      </c>
      <c r="F22" s="538" t="s">
        <v>743</v>
      </c>
      <c r="G22" s="538">
        <v>1970</v>
      </c>
      <c r="H22" s="538" t="s">
        <v>510</v>
      </c>
      <c r="I22" s="538"/>
      <c r="J22" s="538">
        <v>30</v>
      </c>
      <c r="K22" s="538">
        <v>9</v>
      </c>
      <c r="L22" s="538">
        <v>30</v>
      </c>
      <c r="M22" s="546">
        <v>0.36961805555555555</v>
      </c>
      <c r="N22" s="538">
        <v>0</v>
      </c>
      <c r="O22" s="539">
        <v>0.70624999999999993</v>
      </c>
      <c r="P22" s="539">
        <v>0.36944444444444446</v>
      </c>
      <c r="Q22" s="538"/>
      <c r="R22" s="539">
        <v>0.51874999999999993</v>
      </c>
      <c r="S22" s="539">
        <v>0.61875000000000002</v>
      </c>
      <c r="T22" s="539">
        <v>0.43541666666666662</v>
      </c>
      <c r="U22" s="538"/>
      <c r="V22" s="539">
        <v>0.59097222222222223</v>
      </c>
      <c r="W22" s="539">
        <v>0.66805555555555562</v>
      </c>
      <c r="X22" s="539">
        <v>0.39166666666666666</v>
      </c>
      <c r="Y22" s="538"/>
      <c r="Z22" s="539">
        <v>0.48749999999999999</v>
      </c>
      <c r="AA22" s="552">
        <v>0.72361111111111109</v>
      </c>
      <c r="AB22" s="536"/>
      <c r="AC22" s="18">
        <f>VLOOKUP(AD22,id!$A:$C,3,0)</f>
        <v>374</v>
      </c>
      <c r="AD22" s="18" t="str">
        <f t="shared" si="10"/>
        <v>BłędowskaAleksandra1970</v>
      </c>
      <c r="AE22" s="9" t="str">
        <f t="shared" si="11"/>
        <v>Błędowska</v>
      </c>
      <c r="AF22" s="9" t="str">
        <f t="shared" si="12"/>
        <v>Aleksandra</v>
      </c>
      <c r="AG22" s="9">
        <f t="shared" si="13"/>
        <v>0</v>
      </c>
      <c r="AH22" s="9">
        <f t="shared" si="14"/>
        <v>1970</v>
      </c>
      <c r="AI22" s="9">
        <f t="shared" si="15"/>
        <v>28.117586349125169</v>
      </c>
      <c r="AJ22" s="9">
        <f t="shared" si="16"/>
        <v>23.000092725741535</v>
      </c>
      <c r="AK22" s="9">
        <f t="shared" si="17"/>
        <v>1.0340378894629718</v>
      </c>
      <c r="AL22" s="9">
        <f t="shared" si="18"/>
        <v>0.81818181818181823</v>
      </c>
      <c r="AM22" s="9">
        <f t="shared" si="19"/>
        <v>1</v>
      </c>
      <c r="AN22" s="9">
        <f t="shared" si="20"/>
        <v>0.96066056837243674</v>
      </c>
    </row>
    <row r="23" spans="1:40" ht="15" customHeight="1">
      <c r="A23" s="545">
        <v>177</v>
      </c>
      <c r="B23" s="543"/>
      <c r="C23" s="543">
        <v>17</v>
      </c>
      <c r="D23" s="543">
        <v>3171</v>
      </c>
      <c r="E23" s="543" t="s">
        <v>742</v>
      </c>
      <c r="F23" s="543" t="s">
        <v>741</v>
      </c>
      <c r="G23" s="543">
        <v>1975</v>
      </c>
      <c r="H23" s="543" t="s">
        <v>518</v>
      </c>
      <c r="I23" s="543"/>
      <c r="J23" s="543">
        <v>30</v>
      </c>
      <c r="K23" s="543">
        <v>9</v>
      </c>
      <c r="L23" s="543">
        <v>30</v>
      </c>
      <c r="M23" s="544">
        <v>0.36967592592592591</v>
      </c>
      <c r="N23" s="543">
        <v>0</v>
      </c>
      <c r="O23" s="542">
        <v>0.70624999999999993</v>
      </c>
      <c r="P23" s="542">
        <v>0.36944444444444446</v>
      </c>
      <c r="Q23" s="543"/>
      <c r="R23" s="542">
        <v>0.51874999999999993</v>
      </c>
      <c r="S23" s="542">
        <v>0.61875000000000002</v>
      </c>
      <c r="T23" s="542">
        <v>0.43541666666666662</v>
      </c>
      <c r="U23" s="543"/>
      <c r="V23" s="542">
        <v>0.58124999999999993</v>
      </c>
      <c r="W23" s="542">
        <v>0.66805555555555562</v>
      </c>
      <c r="X23" s="542">
        <v>0.39166666666666666</v>
      </c>
      <c r="Y23" s="543"/>
      <c r="Z23" s="542">
        <v>0.48749999999999999</v>
      </c>
      <c r="AA23" s="553">
        <v>0.72361111111111109</v>
      </c>
      <c r="AB23" s="547"/>
      <c r="AC23" s="18">
        <f>VLOOKUP(AD23,id!$A:$C,3,0)</f>
        <v>375</v>
      </c>
      <c r="AD23" s="18" t="str">
        <f t="shared" si="10"/>
        <v>KopaniaAnita1975</v>
      </c>
      <c r="AE23" s="9" t="str">
        <f t="shared" si="11"/>
        <v>Kopania</v>
      </c>
      <c r="AF23" s="9" t="str">
        <f t="shared" si="12"/>
        <v>Anita</v>
      </c>
      <c r="AG23" s="9">
        <f t="shared" si="13"/>
        <v>0</v>
      </c>
      <c r="AH23" s="9">
        <f t="shared" si="14"/>
        <v>1975</v>
      </c>
      <c r="AI23" s="9">
        <f t="shared" si="15"/>
        <v>28.113184723209525</v>
      </c>
      <c r="AJ23" s="9">
        <f t="shared" si="16"/>
        <v>22.996492210286661</v>
      </c>
      <c r="AK23" s="9">
        <f t="shared" si="17"/>
        <v>0.99984345648090167</v>
      </c>
      <c r="AL23" s="9">
        <f t="shared" si="18"/>
        <v>1</v>
      </c>
      <c r="AM23" s="9">
        <f t="shared" si="19"/>
        <v>1</v>
      </c>
      <c r="AN23" s="9">
        <f t="shared" si="20"/>
        <v>1</v>
      </c>
    </row>
    <row r="24" spans="1:40" s="170" customFormat="1" ht="15" customHeight="1">
      <c r="A24" s="540">
        <v>200</v>
      </c>
      <c r="B24" s="538"/>
      <c r="C24" s="538">
        <v>18</v>
      </c>
      <c r="D24" s="538">
        <v>3207</v>
      </c>
      <c r="E24" s="538" t="s">
        <v>1874</v>
      </c>
      <c r="F24" s="538" t="s">
        <v>915</v>
      </c>
      <c r="G24" s="538">
        <v>1976</v>
      </c>
      <c r="H24" s="538" t="s">
        <v>470</v>
      </c>
      <c r="I24" s="538"/>
      <c r="J24" s="538">
        <v>13</v>
      </c>
      <c r="K24" s="538">
        <v>5</v>
      </c>
      <c r="L24" s="538">
        <v>13</v>
      </c>
      <c r="M24" s="546">
        <v>0.30731481481481482</v>
      </c>
      <c r="N24" s="538">
        <v>0</v>
      </c>
      <c r="O24" s="539">
        <v>0.64027777777777783</v>
      </c>
      <c r="P24" s="539">
        <v>0.38541666666666669</v>
      </c>
      <c r="Q24" s="538"/>
      <c r="R24" s="538"/>
      <c r="S24" s="539">
        <v>0.58402777777777781</v>
      </c>
      <c r="T24" s="539">
        <v>0.52847222222222223</v>
      </c>
      <c r="U24" s="538"/>
      <c r="V24" s="538"/>
      <c r="W24" s="538"/>
      <c r="X24" s="539">
        <v>0.43888888888888888</v>
      </c>
      <c r="Y24" s="538"/>
      <c r="Z24" s="538"/>
      <c r="AA24" s="552">
        <v>0.66111111111111109</v>
      </c>
      <c r="AC24" s="18">
        <f>VLOOKUP(AD24,id!$A:$C,3,0)</f>
        <v>583</v>
      </c>
      <c r="AD24" s="18" t="str">
        <f t="shared" si="10"/>
        <v>PułkowskaAlicja1976</v>
      </c>
      <c r="AE24" s="9" t="str">
        <f t="shared" si="11"/>
        <v>Pułkowska</v>
      </c>
      <c r="AF24" s="9" t="str">
        <f t="shared" si="12"/>
        <v>Alicja</v>
      </c>
      <c r="AG24" s="9">
        <f t="shared" si="13"/>
        <v>0</v>
      </c>
      <c r="AH24" s="9">
        <f t="shared" si="14"/>
        <v>1976</v>
      </c>
      <c r="AI24" s="9">
        <f t="shared" si="15"/>
        <v>12.182380046724127</v>
      </c>
      <c r="AJ24" s="9">
        <f t="shared" si="16"/>
        <v>9.9651466244575531</v>
      </c>
      <c r="AK24" s="9">
        <f t="shared" si="17"/>
        <v>1.2029225670382644</v>
      </c>
      <c r="AL24" s="9">
        <f t="shared" si="18"/>
        <v>0.55555555555555558</v>
      </c>
      <c r="AM24" s="9">
        <f t="shared" si="19"/>
        <v>0.43333333333333335</v>
      </c>
      <c r="AN24" s="9">
        <f t="shared" si="20"/>
        <v>0.88908953613219999</v>
      </c>
    </row>
    <row r="25" spans="1:40" s="170" customFormat="1" ht="15" customHeight="1">
      <c r="A25" s="540">
        <v>202</v>
      </c>
      <c r="B25" s="538"/>
      <c r="C25" s="538">
        <v>19</v>
      </c>
      <c r="D25" s="538">
        <v>3070</v>
      </c>
      <c r="E25" s="538" t="s">
        <v>1873</v>
      </c>
      <c r="F25" s="538" t="s">
        <v>253</v>
      </c>
      <c r="G25" s="538">
        <v>1986</v>
      </c>
      <c r="H25" s="538" t="s">
        <v>1872</v>
      </c>
      <c r="I25" s="538"/>
      <c r="J25" s="538">
        <v>13</v>
      </c>
      <c r="K25" s="538">
        <v>5</v>
      </c>
      <c r="L25" s="538">
        <v>13</v>
      </c>
      <c r="M25" s="546">
        <v>0.30744212962962963</v>
      </c>
      <c r="N25" s="538">
        <v>0</v>
      </c>
      <c r="O25" s="539">
        <v>0.64097222222222217</v>
      </c>
      <c r="P25" s="539">
        <v>0.38611111111111113</v>
      </c>
      <c r="Q25" s="538"/>
      <c r="R25" s="538"/>
      <c r="S25" s="539">
        <v>0.58402777777777781</v>
      </c>
      <c r="T25" s="539">
        <v>0.52638888888888891</v>
      </c>
      <c r="U25" s="538"/>
      <c r="V25" s="538"/>
      <c r="W25" s="538"/>
      <c r="X25" s="539">
        <v>0.43958333333333338</v>
      </c>
      <c r="Y25" s="538"/>
      <c r="Z25" s="538"/>
      <c r="AA25" s="552">
        <v>0.66111111111111109</v>
      </c>
      <c r="AC25" s="18">
        <f>VLOOKUP(AD25,id!$A:$C,3,0)</f>
        <v>584</v>
      </c>
      <c r="AD25" s="18" t="str">
        <f t="shared" si="10"/>
        <v>BernaszukMonika1986</v>
      </c>
      <c r="AE25" s="9" t="str">
        <f t="shared" si="11"/>
        <v>Bernaszuk</v>
      </c>
      <c r="AF25" s="9" t="str">
        <f t="shared" si="12"/>
        <v>Monika</v>
      </c>
      <c r="AG25" s="9">
        <f t="shared" si="13"/>
        <v>0</v>
      </c>
      <c r="AH25" s="9">
        <f t="shared" si="14"/>
        <v>1986</v>
      </c>
      <c r="AI25" s="9">
        <f t="shared" si="15"/>
        <v>12.177335203125363</v>
      </c>
      <c r="AJ25" s="9">
        <f t="shared" si="16"/>
        <v>9.9610199590632451</v>
      </c>
      <c r="AK25" s="9">
        <f t="shared" si="17"/>
        <v>0.99958589014795018</v>
      </c>
      <c r="AL25" s="9">
        <f t="shared" si="18"/>
        <v>1</v>
      </c>
      <c r="AM25" s="9">
        <f t="shared" si="19"/>
        <v>1</v>
      </c>
      <c r="AN25" s="9">
        <f t="shared" si="20"/>
        <v>1</v>
      </c>
    </row>
    <row r="26" spans="1:40" s="170" customFormat="1" ht="15" customHeight="1">
      <c r="A26" s="540">
        <v>208</v>
      </c>
      <c r="B26" s="538"/>
      <c r="C26" s="538">
        <v>20</v>
      </c>
      <c r="D26" s="538">
        <v>3084</v>
      </c>
      <c r="E26" s="538" t="s">
        <v>1869</v>
      </c>
      <c r="F26" s="538" t="s">
        <v>1868</v>
      </c>
      <c r="G26" s="538">
        <v>1999</v>
      </c>
      <c r="H26" s="538" t="s">
        <v>606</v>
      </c>
      <c r="I26" s="538" t="s">
        <v>1867</v>
      </c>
      <c r="J26" s="538">
        <v>9</v>
      </c>
      <c r="K26" s="538">
        <v>3</v>
      </c>
      <c r="L26" s="538">
        <v>9</v>
      </c>
      <c r="M26" s="546">
        <v>0.26239583333333333</v>
      </c>
      <c r="N26" s="538">
        <v>0</v>
      </c>
      <c r="O26" s="538"/>
      <c r="P26" s="539">
        <v>0.38472222222222219</v>
      </c>
      <c r="Q26" s="538"/>
      <c r="R26" s="538"/>
      <c r="S26" s="538"/>
      <c r="T26" s="539">
        <v>0.46319444444444446</v>
      </c>
      <c r="U26" s="538"/>
      <c r="V26" s="538"/>
      <c r="W26" s="538"/>
      <c r="X26" s="539">
        <v>0.41944444444444445</v>
      </c>
      <c r="Y26" s="538"/>
      <c r="Z26" s="538"/>
      <c r="AA26" s="552">
        <v>0.61597222222222225</v>
      </c>
      <c r="AC26" s="18">
        <f>VLOOKUP(AD26,id!$A:$C,3,0)</f>
        <v>585</v>
      </c>
      <c r="AD26" s="18" t="str">
        <f t="shared" si="10"/>
        <v>BabiańskaZofia1999</v>
      </c>
      <c r="AE26" s="9" t="str">
        <f t="shared" si="11"/>
        <v>Babiańska</v>
      </c>
      <c r="AF26" s="9" t="str">
        <f t="shared" si="12"/>
        <v>Zofia</v>
      </c>
      <c r="AG26" s="9" t="str">
        <f t="shared" si="13"/>
        <v>Misiaki</v>
      </c>
      <c r="AH26" s="9">
        <f t="shared" si="14"/>
        <v>1999</v>
      </c>
      <c r="AI26" s="9">
        <f t="shared" si="15"/>
        <v>8.4304628329329425</v>
      </c>
      <c r="AJ26" s="9">
        <f t="shared" si="16"/>
        <v>6.8960907408899388</v>
      </c>
      <c r="AK26" s="9">
        <f t="shared" si="17"/>
        <v>1.1716730625027569</v>
      </c>
      <c r="AL26" s="9">
        <f t="shared" si="18"/>
        <v>0.6</v>
      </c>
      <c r="AM26" s="9">
        <f t="shared" si="19"/>
        <v>0.69230769230769229</v>
      </c>
      <c r="AN26" s="9">
        <f t="shared" si="20"/>
        <v>0.90288045144743423</v>
      </c>
    </row>
    <row r="27" spans="1:40" ht="15" customHeight="1" thickBot="1">
      <c r="A27" s="551">
        <v>217</v>
      </c>
      <c r="B27" s="534"/>
      <c r="C27" s="534">
        <v>21</v>
      </c>
      <c r="D27" s="534">
        <v>3165</v>
      </c>
      <c r="E27" s="534" t="s">
        <v>1863</v>
      </c>
      <c r="F27" s="534" t="s">
        <v>1407</v>
      </c>
      <c r="G27" s="534">
        <v>1988</v>
      </c>
      <c r="H27" s="534" t="s">
        <v>321</v>
      </c>
      <c r="I27" s="534" t="s">
        <v>1862</v>
      </c>
      <c r="J27" s="534">
        <v>-66</v>
      </c>
      <c r="K27" s="534">
        <v>6</v>
      </c>
      <c r="L27" s="534">
        <v>21</v>
      </c>
      <c r="M27" s="550">
        <v>0.4349189814814815</v>
      </c>
      <c r="N27" s="534">
        <v>87</v>
      </c>
      <c r="O27" s="534"/>
      <c r="P27" s="535">
        <v>0.3743055555555555</v>
      </c>
      <c r="Q27" s="534"/>
      <c r="R27" s="535">
        <v>0.60833333333333328</v>
      </c>
      <c r="S27" s="534"/>
      <c r="T27" s="535">
        <v>0.43958333333333338</v>
      </c>
      <c r="U27" s="534"/>
      <c r="V27" s="535">
        <v>0.52638888888888891</v>
      </c>
      <c r="W27" s="534"/>
      <c r="X27" s="535">
        <v>0.40277777777777773</v>
      </c>
      <c r="Y27" s="534"/>
      <c r="Z27" s="535">
        <v>0.56180555555555556</v>
      </c>
      <c r="AA27" s="549">
        <v>0.78888888888888886</v>
      </c>
      <c r="AC27" s="18">
        <f>VLOOKUP(AD27,id!$A:$C,3,0)</f>
        <v>586</v>
      </c>
      <c r="AD27" s="18" t="str">
        <f t="shared" si="10"/>
        <v>KałużaMarta1988</v>
      </c>
      <c r="AE27" s="9" t="str">
        <f t="shared" si="11"/>
        <v>Kałuża</v>
      </c>
      <c r="AF27" s="9" t="str">
        <f t="shared" si="12"/>
        <v>Marta</v>
      </c>
      <c r="AG27" s="9" t="str">
        <f t="shared" si="13"/>
        <v>Pierogi z Wiśnią</v>
      </c>
      <c r="AH27" s="9">
        <f t="shared" si="14"/>
        <v>1988</v>
      </c>
      <c r="AI27" s="9">
        <v>0</v>
      </c>
      <c r="AJ27" s="9">
        <v>0</v>
      </c>
      <c r="AK27" s="9">
        <f t="shared" si="17"/>
        <v>0.60332118050935413</v>
      </c>
      <c r="AL27" s="9">
        <f t="shared" si="18"/>
        <v>2</v>
      </c>
      <c r="AM27" s="9">
        <f t="shared" si="19"/>
        <v>-7.333333333333333</v>
      </c>
      <c r="AN27" s="9">
        <f t="shared" si="20"/>
        <v>1.1486983549970351</v>
      </c>
    </row>
    <row r="29" spans="1:40">
      <c r="A29" s="650" t="s">
        <v>1861</v>
      </c>
      <c r="B29" s="650"/>
      <c r="C29" s="650"/>
      <c r="D29" s="650"/>
      <c r="E29" s="650"/>
      <c r="F29" s="650"/>
      <c r="G29" s="650"/>
      <c r="H29" s="650"/>
      <c r="I29" s="650"/>
      <c r="J29" s="650"/>
      <c r="K29" s="650"/>
      <c r="L29" s="650"/>
      <c r="M29" s="650"/>
      <c r="N29" s="650"/>
      <c r="O29" s="650"/>
      <c r="P29" s="650"/>
      <c r="Q29" s="650"/>
      <c r="R29" s="650"/>
      <c r="S29" s="650"/>
      <c r="T29" s="650"/>
      <c r="U29" s="650"/>
      <c r="V29" s="650"/>
      <c r="W29" s="650"/>
      <c r="X29" s="650"/>
      <c r="Y29" s="650"/>
      <c r="Z29" s="650"/>
      <c r="AA29" s="650"/>
    </row>
    <row r="30" spans="1:40">
      <c r="A30" s="650" t="s">
        <v>1760</v>
      </c>
      <c r="B30" s="650"/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  <c r="S30" s="650"/>
      <c r="T30" s="650"/>
      <c r="U30" s="650"/>
      <c r="V30" s="650"/>
      <c r="W30" s="650"/>
      <c r="X30" s="650"/>
      <c r="Y30" s="650"/>
      <c r="Z30" s="650"/>
      <c r="AA30" s="650"/>
    </row>
    <row r="31" spans="1:40">
      <c r="A31" s="650" t="s">
        <v>1860</v>
      </c>
      <c r="B31" s="650"/>
      <c r="C31" s="650"/>
      <c r="D31" s="650"/>
      <c r="E31" s="650"/>
      <c r="F31" s="650"/>
      <c r="G31" s="650"/>
      <c r="H31" s="650"/>
      <c r="I31" s="650"/>
      <c r="J31" s="650"/>
      <c r="K31" s="650"/>
      <c r="L31" s="650"/>
      <c r="M31" s="650"/>
      <c r="N31" s="650"/>
      <c r="O31" s="650"/>
      <c r="P31" s="650"/>
      <c r="Q31" s="650"/>
      <c r="R31" s="650"/>
      <c r="S31" s="650"/>
      <c r="T31" s="650"/>
      <c r="U31" s="650"/>
      <c r="V31" s="650"/>
      <c r="W31" s="650"/>
      <c r="X31" s="650"/>
      <c r="Y31" s="650"/>
      <c r="Z31" s="650"/>
      <c r="AA31" s="650"/>
    </row>
  </sheetData>
  <sheetProtection selectLockedCells="1" selectUnlockedCells="1"/>
  <mergeCells count="29">
    <mergeCell ref="Y2:Y3"/>
    <mergeCell ref="Z2:Z3"/>
    <mergeCell ref="AA2:AA3"/>
    <mergeCell ref="S2:S3"/>
    <mergeCell ref="T2:T3"/>
    <mergeCell ref="U2:U3"/>
    <mergeCell ref="V2:V3"/>
    <mergeCell ref="W2:W3"/>
    <mergeCell ref="O2:O3"/>
    <mergeCell ref="P2:P3"/>
    <mergeCell ref="Q2:Q3"/>
    <mergeCell ref="R2:R3"/>
    <mergeCell ref="J4:N4"/>
    <mergeCell ref="A29:AA29"/>
    <mergeCell ref="A30:AA30"/>
    <mergeCell ref="A31:AA31"/>
    <mergeCell ref="A1:N2"/>
    <mergeCell ref="A3:N3"/>
    <mergeCell ref="O1:AA1"/>
    <mergeCell ref="A4:A5"/>
    <mergeCell ref="B4:B5"/>
    <mergeCell ref="C4:C5"/>
    <mergeCell ref="D4:D5"/>
    <mergeCell ref="E4:E5"/>
    <mergeCell ref="F4:F5"/>
    <mergeCell ref="G4:G5"/>
    <mergeCell ref="X2:X3"/>
    <mergeCell ref="H4:H5"/>
    <mergeCell ref="I4:I5"/>
  </mergeCells>
  <pageMargins left="0" right="0" top="0.39374999999999999" bottom="0.39374999999999999" header="0" footer="0"/>
  <pageSetup paperSize="9" firstPageNumber="0" orientation="portrait" horizontalDpi="300" verticalDpi="300" r:id="rId1"/>
  <headerFooter alignWithMargins="0">
    <oddHeader>&amp;C&amp;11&amp;A</oddHeader>
    <oddFooter>&amp;C&amp;11Strona &amp;P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05"/>
  <sheetViews>
    <sheetView zoomScale="85" zoomScaleNormal="85" workbookViewId="0">
      <selection sqref="A1:N2"/>
    </sheetView>
  </sheetViews>
  <sheetFormatPr defaultColWidth="11.88671875" defaultRowHeight="13.8"/>
  <cols>
    <col min="1" max="1" width="8.33203125" style="169" customWidth="1"/>
    <col min="2" max="4" width="8.33203125" style="168" customWidth="1"/>
    <col min="5" max="5" width="26.5546875" style="168" customWidth="1"/>
    <col min="6" max="6" width="15.6640625" style="168" customWidth="1"/>
    <col min="7" max="7" width="8.33203125" style="168" customWidth="1"/>
    <col min="8" max="8" width="24" style="168" customWidth="1"/>
    <col min="9" max="9" width="34.109375" style="168" customWidth="1"/>
    <col min="10" max="12" width="8.33203125" style="168" customWidth="1"/>
    <col min="13" max="13" width="9.6640625" style="168" customWidth="1"/>
    <col min="14" max="26" width="6.109375" style="168" customWidth="1"/>
    <col min="27" max="27" width="9" style="168" customWidth="1"/>
    <col min="28" max="16384" width="11.88671875" style="168"/>
  </cols>
  <sheetData>
    <row r="1" spans="1:40" ht="14.25" customHeight="1">
      <c r="A1" s="672" t="s">
        <v>2039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4"/>
      <c r="O1" s="636" t="s">
        <v>2038</v>
      </c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7"/>
    </row>
    <row r="2" spans="1:40" ht="74.25" customHeight="1">
      <c r="A2" s="675"/>
      <c r="B2" s="676"/>
      <c r="C2" s="676"/>
      <c r="D2" s="676"/>
      <c r="E2" s="676"/>
      <c r="F2" s="676"/>
      <c r="G2" s="676"/>
      <c r="H2" s="676"/>
      <c r="I2" s="676"/>
      <c r="J2" s="676"/>
      <c r="K2" s="676"/>
      <c r="L2" s="676"/>
      <c r="M2" s="676"/>
      <c r="N2" s="677"/>
      <c r="O2" s="653" t="s">
        <v>2037</v>
      </c>
      <c r="P2" s="653" t="s">
        <v>2036</v>
      </c>
      <c r="Q2" s="653" t="s">
        <v>2035</v>
      </c>
      <c r="R2" s="653" t="s">
        <v>1844</v>
      </c>
      <c r="S2" s="653" t="s">
        <v>2034</v>
      </c>
      <c r="T2" s="653" t="s">
        <v>1846</v>
      </c>
      <c r="U2" s="653" t="s">
        <v>1855</v>
      </c>
      <c r="V2" s="653" t="s">
        <v>2033</v>
      </c>
      <c r="W2" s="653" t="s">
        <v>1851</v>
      </c>
      <c r="X2" s="653" t="s">
        <v>2032</v>
      </c>
      <c r="Y2" s="653" t="s">
        <v>1852</v>
      </c>
      <c r="Z2" s="653" t="s">
        <v>1850</v>
      </c>
      <c r="AA2" s="682" t="s">
        <v>1821</v>
      </c>
    </row>
    <row r="3" spans="1:40" ht="34.5" customHeight="1">
      <c r="A3" s="664" t="s">
        <v>1837</v>
      </c>
      <c r="B3" s="678"/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9"/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4"/>
      <c r="Z3" s="654"/>
      <c r="AA3" s="683"/>
    </row>
    <row r="4" spans="1:40" ht="15" customHeight="1">
      <c r="A4" s="680" t="s">
        <v>664</v>
      </c>
      <c r="B4" s="681" t="s">
        <v>663</v>
      </c>
      <c r="C4" s="681" t="s">
        <v>662</v>
      </c>
      <c r="D4" s="681" t="s">
        <v>661</v>
      </c>
      <c r="E4" s="681" t="s">
        <v>191</v>
      </c>
      <c r="F4" s="681" t="s">
        <v>192</v>
      </c>
      <c r="G4" s="681" t="s">
        <v>660</v>
      </c>
      <c r="H4" s="681" t="s">
        <v>367</v>
      </c>
      <c r="I4" s="681" t="s">
        <v>368</v>
      </c>
      <c r="J4" s="627" t="s">
        <v>375</v>
      </c>
      <c r="K4" s="627"/>
      <c r="L4" s="627"/>
      <c r="M4" s="627"/>
      <c r="N4" s="627"/>
      <c r="O4" s="532" t="s">
        <v>659</v>
      </c>
      <c r="P4" s="532" t="s">
        <v>658</v>
      </c>
      <c r="Q4" s="532" t="s">
        <v>657</v>
      </c>
      <c r="R4" s="532" t="s">
        <v>656</v>
      </c>
      <c r="S4" s="532" t="s">
        <v>655</v>
      </c>
      <c r="T4" s="532" t="s">
        <v>654</v>
      </c>
      <c r="U4" s="532" t="s">
        <v>653</v>
      </c>
      <c r="V4" s="532" t="s">
        <v>652</v>
      </c>
      <c r="W4" s="532" t="s">
        <v>651</v>
      </c>
      <c r="X4" s="532" t="s">
        <v>650</v>
      </c>
      <c r="Y4" s="532" t="s">
        <v>649</v>
      </c>
      <c r="Z4" s="532" t="s">
        <v>648</v>
      </c>
      <c r="AA4" s="215" t="s">
        <v>331</v>
      </c>
    </row>
    <row r="5" spans="1:40" ht="30" customHeight="1">
      <c r="A5" s="628"/>
      <c r="B5" s="626"/>
      <c r="C5" s="626"/>
      <c r="D5" s="626"/>
      <c r="E5" s="626"/>
      <c r="F5" s="626"/>
      <c r="G5" s="626"/>
      <c r="H5" s="626"/>
      <c r="I5" s="626"/>
      <c r="J5" s="531" t="s">
        <v>639</v>
      </c>
      <c r="K5" s="531" t="s">
        <v>950</v>
      </c>
      <c r="L5" s="531" t="s">
        <v>638</v>
      </c>
      <c r="M5" s="531" t="s">
        <v>40</v>
      </c>
      <c r="N5" s="531" t="s">
        <v>637</v>
      </c>
      <c r="O5" s="531" t="s">
        <v>636</v>
      </c>
      <c r="P5" s="531" t="s">
        <v>636</v>
      </c>
      <c r="Q5" s="531" t="s">
        <v>635</v>
      </c>
      <c r="R5" s="531" t="s">
        <v>635</v>
      </c>
      <c r="S5" s="531" t="s">
        <v>634</v>
      </c>
      <c r="T5" s="531" t="s">
        <v>634</v>
      </c>
      <c r="U5" s="531" t="s">
        <v>633</v>
      </c>
      <c r="V5" s="531" t="s">
        <v>633</v>
      </c>
      <c r="W5" s="531" t="s">
        <v>632</v>
      </c>
      <c r="X5" s="531" t="s">
        <v>632</v>
      </c>
      <c r="Y5" s="531" t="s">
        <v>949</v>
      </c>
      <c r="Z5" s="531" t="s">
        <v>949</v>
      </c>
      <c r="AA5" s="214" t="s">
        <v>631</v>
      </c>
      <c r="AC5" s="18" t="s">
        <v>79</v>
      </c>
      <c r="AD5" s="18" t="s">
        <v>80</v>
      </c>
      <c r="AE5" s="9" t="s">
        <v>108</v>
      </c>
      <c r="AF5" s="9" t="s">
        <v>109</v>
      </c>
      <c r="AG5" s="9" t="s">
        <v>83</v>
      </c>
      <c r="AH5" s="9" t="s">
        <v>81</v>
      </c>
      <c r="AI5" s="9" t="s">
        <v>48</v>
      </c>
      <c r="AJ5" s="9"/>
      <c r="AK5" s="9" t="s">
        <v>45</v>
      </c>
      <c r="AL5" s="9" t="s">
        <v>46</v>
      </c>
      <c r="AM5" s="9" t="s">
        <v>35</v>
      </c>
      <c r="AN5" s="9" t="s">
        <v>47</v>
      </c>
    </row>
    <row r="6" spans="1:40" ht="15" customHeight="1">
      <c r="A6" s="545">
        <v>1</v>
      </c>
      <c r="B6" s="543">
        <v>1</v>
      </c>
      <c r="C6" s="543"/>
      <c r="D6" s="543">
        <v>3022</v>
      </c>
      <c r="E6" s="543" t="s">
        <v>919</v>
      </c>
      <c r="F6" s="543" t="s">
        <v>25</v>
      </c>
      <c r="G6" s="543">
        <v>1979</v>
      </c>
      <c r="H6" s="543" t="s">
        <v>307</v>
      </c>
      <c r="I6" s="543"/>
      <c r="J6" s="543">
        <v>42</v>
      </c>
      <c r="K6" s="543">
        <v>12</v>
      </c>
      <c r="L6" s="543">
        <v>42</v>
      </c>
      <c r="M6" s="544">
        <v>0.24641203703703704</v>
      </c>
      <c r="N6" s="543">
        <v>0</v>
      </c>
      <c r="O6" s="542">
        <v>0.58819444444444446</v>
      </c>
      <c r="P6" s="542">
        <v>0.3659722222222222</v>
      </c>
      <c r="Q6" s="542">
        <v>0.55277777777777781</v>
      </c>
      <c r="R6" s="542">
        <v>0.44722222222222219</v>
      </c>
      <c r="S6" s="542">
        <v>0.51388888888888895</v>
      </c>
      <c r="T6" s="542">
        <v>0.40277777777777773</v>
      </c>
      <c r="U6" s="542">
        <v>0.53333333333333333</v>
      </c>
      <c r="V6" s="542">
        <v>0.49236111111111108</v>
      </c>
      <c r="W6" s="542">
        <v>0.57361111111111118</v>
      </c>
      <c r="X6" s="542">
        <v>0.38194444444444442</v>
      </c>
      <c r="Y6" s="542">
        <v>0.4680555555555555</v>
      </c>
      <c r="Z6" s="542">
        <v>0.4284722222222222</v>
      </c>
      <c r="AA6" s="553">
        <v>0.6</v>
      </c>
      <c r="AB6" s="547"/>
      <c r="AC6" s="18">
        <f>VLOOKUP(AD6,id!$A:$C,3,0)</f>
        <v>233</v>
      </c>
      <c r="AD6" s="18" t="str">
        <f>AE6&amp;AF6&amp;AH6</f>
        <v>DrabikJacek1979</v>
      </c>
      <c r="AE6" s="9" t="str">
        <f t="shared" ref="AE6:AF15" si="0">E6</f>
        <v>Drabik</v>
      </c>
      <c r="AF6" s="9" t="str">
        <f t="shared" si="0"/>
        <v>Jacek</v>
      </c>
      <c r="AG6" s="9">
        <f>I6</f>
        <v>0</v>
      </c>
      <c r="AH6" s="9">
        <f>G6</f>
        <v>1979</v>
      </c>
      <c r="AI6" s="9">
        <v>50</v>
      </c>
      <c r="AJ6" s="9"/>
      <c r="AK6" s="9"/>
      <c r="AL6" s="9"/>
      <c r="AM6" s="9"/>
      <c r="AN6" s="9"/>
    </row>
    <row r="7" spans="1:40" s="170" customFormat="1" ht="15" customHeight="1">
      <c r="A7" s="540">
        <v>2</v>
      </c>
      <c r="B7" s="538">
        <v>2</v>
      </c>
      <c r="C7" s="538"/>
      <c r="D7" s="538">
        <v>3178</v>
      </c>
      <c r="E7" s="538" t="s">
        <v>225</v>
      </c>
      <c r="F7" s="538" t="s">
        <v>58</v>
      </c>
      <c r="G7" s="538">
        <v>1970</v>
      </c>
      <c r="H7" s="538" t="s">
        <v>530</v>
      </c>
      <c r="I7" s="538" t="s">
        <v>392</v>
      </c>
      <c r="J7" s="538">
        <v>42</v>
      </c>
      <c r="K7" s="538">
        <v>12</v>
      </c>
      <c r="L7" s="538">
        <v>42</v>
      </c>
      <c r="M7" s="546">
        <v>0.25873842592592594</v>
      </c>
      <c r="N7" s="538">
        <v>0</v>
      </c>
      <c r="O7" s="539">
        <v>0.3659722222222222</v>
      </c>
      <c r="P7" s="539">
        <v>0.6</v>
      </c>
      <c r="Q7" s="539">
        <v>0.39583333333333331</v>
      </c>
      <c r="R7" s="539">
        <v>0.5</v>
      </c>
      <c r="S7" s="539">
        <v>0.43194444444444446</v>
      </c>
      <c r="T7" s="539">
        <v>0.55555555555555558</v>
      </c>
      <c r="U7" s="539">
        <v>0.41597222222222219</v>
      </c>
      <c r="V7" s="539">
        <v>0.4548611111111111</v>
      </c>
      <c r="W7" s="539">
        <v>0.37916666666666665</v>
      </c>
      <c r="X7" s="539">
        <v>0.57777777777777783</v>
      </c>
      <c r="Y7" s="539">
        <v>0.48194444444444445</v>
      </c>
      <c r="Z7" s="539">
        <v>0.5180555555555556</v>
      </c>
      <c r="AA7" s="552">
        <v>0.61249999999999993</v>
      </c>
      <c r="AB7" s="536"/>
      <c r="AC7" s="18">
        <f>VLOOKUP(AD7,id!$A:$C,3,0)</f>
        <v>71</v>
      </c>
      <c r="AD7" s="18" t="str">
        <f t="shared" ref="AD7:AD15" si="1">AE7&amp;AF7&amp;AH7</f>
        <v>ZawadzkiArtur1970</v>
      </c>
      <c r="AE7" s="9" t="str">
        <f t="shared" si="0"/>
        <v>Zawadzki</v>
      </c>
      <c r="AF7" s="9" t="str">
        <f t="shared" si="0"/>
        <v>Artur</v>
      </c>
      <c r="AG7" s="9" t="str">
        <f>I7</f>
        <v>Pustelnik</v>
      </c>
      <c r="AH7" s="9">
        <f>G7</f>
        <v>1970</v>
      </c>
      <c r="AI7" s="9">
        <f>AI6*IF(AM7&lt;1,AM7,IF(AN7&lt;1,AN7,IF(AL7&lt;1,AL7,IF(AK7&lt;1,AK7,1))))</f>
        <v>47.617982554238424</v>
      </c>
      <c r="AJ7" s="9"/>
      <c r="AK7" s="9">
        <f>M6/M7</f>
        <v>0.9523596510847685</v>
      </c>
      <c r="AL7" s="9">
        <f>K7/K6</f>
        <v>1</v>
      </c>
      <c r="AM7" s="9">
        <f>J7/J6</f>
        <v>1</v>
      </c>
      <c r="AN7" s="9">
        <f>AL7^0.2</f>
        <v>1</v>
      </c>
    </row>
    <row r="8" spans="1:40" ht="15" customHeight="1">
      <c r="A8" s="545">
        <v>3</v>
      </c>
      <c r="B8" s="543">
        <v>3</v>
      </c>
      <c r="C8" s="543"/>
      <c r="D8" s="543">
        <v>3179</v>
      </c>
      <c r="E8" s="543" t="s">
        <v>225</v>
      </c>
      <c r="F8" s="543" t="s">
        <v>394</v>
      </c>
      <c r="G8" s="543">
        <v>1998</v>
      </c>
      <c r="H8" s="543" t="s">
        <v>530</v>
      </c>
      <c r="I8" s="543" t="s">
        <v>392</v>
      </c>
      <c r="J8" s="543">
        <v>42</v>
      </c>
      <c r="K8" s="543">
        <v>12</v>
      </c>
      <c r="L8" s="543">
        <v>42</v>
      </c>
      <c r="M8" s="544">
        <v>0.26232638888888887</v>
      </c>
      <c r="N8" s="543">
        <v>0</v>
      </c>
      <c r="O8" s="542">
        <v>0.3659722222222222</v>
      </c>
      <c r="P8" s="542">
        <v>0.6</v>
      </c>
      <c r="Q8" s="542">
        <v>0.39583333333333331</v>
      </c>
      <c r="R8" s="542">
        <v>0.5</v>
      </c>
      <c r="S8" s="542">
        <v>0.43194444444444446</v>
      </c>
      <c r="T8" s="542">
        <v>0.55555555555555558</v>
      </c>
      <c r="U8" s="542">
        <v>0.41666666666666669</v>
      </c>
      <c r="V8" s="542">
        <v>0.4548611111111111</v>
      </c>
      <c r="W8" s="542">
        <v>0.37916666666666665</v>
      </c>
      <c r="X8" s="542">
        <v>0.57777777777777783</v>
      </c>
      <c r="Y8" s="542">
        <v>0.48194444444444445</v>
      </c>
      <c r="Z8" s="542">
        <v>0.5180555555555556</v>
      </c>
      <c r="AA8" s="553">
        <v>0.61597222222222225</v>
      </c>
      <c r="AB8" s="547"/>
      <c r="AC8" s="18">
        <f>VLOOKUP(AD8,id!$A:$C,3,0)</f>
        <v>132</v>
      </c>
      <c r="AD8" s="18" t="str">
        <f t="shared" si="1"/>
        <v>ZawadzkiStanisław1998</v>
      </c>
      <c r="AE8" s="9" t="str">
        <f t="shared" si="0"/>
        <v>Zawadzki</v>
      </c>
      <c r="AF8" s="9" t="str">
        <f t="shared" si="0"/>
        <v>Stanisław</v>
      </c>
      <c r="AG8" s="9" t="str">
        <f>I8</f>
        <v>Pustelnik</v>
      </c>
      <c r="AH8" s="9">
        <f>G8</f>
        <v>1998</v>
      </c>
      <c r="AI8" s="9">
        <f t="shared" ref="AI8:AI15" si="2">AI7*IF(AM8&lt;1,AM8,IF(AN8&lt;1,AN8,IF(AL8&lt;1,AL8,IF(AK8&lt;1,AK8,1))))</f>
        <v>46.966688727112292</v>
      </c>
      <c r="AJ8" s="9"/>
      <c r="AK8" s="9">
        <f>M7/M8</f>
        <v>0.98632252371497919</v>
      </c>
      <c r="AL8" s="9">
        <f>K8/K7</f>
        <v>1</v>
      </c>
      <c r="AM8" s="9">
        <f>J8/J7</f>
        <v>1</v>
      </c>
      <c r="AN8" s="9">
        <f t="shared" ref="AN8:AN15" si="3">AL8^0.2</f>
        <v>1</v>
      </c>
    </row>
    <row r="9" spans="1:40" s="170" customFormat="1" ht="15" customHeight="1">
      <c r="A9" s="540">
        <v>4</v>
      </c>
      <c r="B9" s="538">
        <v>4</v>
      </c>
      <c r="C9" s="538"/>
      <c r="D9" s="538">
        <v>3177</v>
      </c>
      <c r="E9" s="538" t="s">
        <v>54</v>
      </c>
      <c r="F9" s="538" t="s">
        <v>55</v>
      </c>
      <c r="G9" s="538">
        <v>1960</v>
      </c>
      <c r="H9" s="538" t="s">
        <v>448</v>
      </c>
      <c r="I9" s="538" t="s">
        <v>447</v>
      </c>
      <c r="J9" s="538">
        <v>42</v>
      </c>
      <c r="K9" s="538">
        <v>12</v>
      </c>
      <c r="L9" s="538">
        <v>42</v>
      </c>
      <c r="M9" s="546">
        <v>0.26641203703703703</v>
      </c>
      <c r="N9" s="538">
        <v>0</v>
      </c>
      <c r="O9" s="539">
        <v>0.10625</v>
      </c>
      <c r="P9" s="539">
        <v>0.36805555555555558</v>
      </c>
      <c r="Q9" s="539">
        <v>6.5972222222222224E-2</v>
      </c>
      <c r="R9" s="539">
        <v>0.47430555555555554</v>
      </c>
      <c r="S9" s="539">
        <v>2.6388888888888889E-2</v>
      </c>
      <c r="T9" s="539">
        <v>0.4055555555555555</v>
      </c>
      <c r="U9" s="539">
        <v>4.5833333333333337E-2</v>
      </c>
      <c r="V9" s="539">
        <v>0.4513888888888889</v>
      </c>
      <c r="W9" s="539">
        <v>8.8888888888888892E-2</v>
      </c>
      <c r="X9" s="539">
        <v>0.3840277777777778</v>
      </c>
      <c r="Y9" s="539">
        <v>0.49583333333333335</v>
      </c>
      <c r="Z9" s="539">
        <v>0.43194444444444446</v>
      </c>
      <c r="AA9" s="552">
        <v>0.12013888888888889</v>
      </c>
      <c r="AB9" s="536"/>
      <c r="AC9" s="18">
        <f>VLOOKUP(AD9,id!$A:$C,3,0)</f>
        <v>14</v>
      </c>
      <c r="AD9" s="18" t="str">
        <f t="shared" si="1"/>
        <v>KoniecznyTomasz1960</v>
      </c>
      <c r="AE9" s="9" t="str">
        <f t="shared" si="0"/>
        <v>Konieczny</v>
      </c>
      <c r="AF9" s="9" t="str">
        <f t="shared" si="0"/>
        <v>Tomasz</v>
      </c>
      <c r="AG9" s="9" t="str">
        <f>I9</f>
        <v>Grupa Rowerowa Lipka</v>
      </c>
      <c r="AH9" s="9">
        <f>G9</f>
        <v>1960</v>
      </c>
      <c r="AI9" s="9">
        <f t="shared" si="2"/>
        <v>46.24641584846642</v>
      </c>
      <c r="AJ9" s="9"/>
      <c r="AK9" s="9">
        <f>M8/M9</f>
        <v>0.98466417586236854</v>
      </c>
      <c r="AL9" s="9">
        <f>K9/K8</f>
        <v>1</v>
      </c>
      <c r="AM9" s="9">
        <f>J9/J8</f>
        <v>1</v>
      </c>
      <c r="AN9" s="9">
        <f t="shared" si="3"/>
        <v>1</v>
      </c>
    </row>
    <row r="10" spans="1:40" ht="15" customHeight="1">
      <c r="A10" s="545">
        <v>5</v>
      </c>
      <c r="B10" s="543">
        <v>5</v>
      </c>
      <c r="C10" s="543"/>
      <c r="D10" s="543">
        <v>3016</v>
      </c>
      <c r="E10" s="543" t="s">
        <v>875</v>
      </c>
      <c r="F10" s="543" t="s">
        <v>942</v>
      </c>
      <c r="G10" s="543">
        <v>1972</v>
      </c>
      <c r="H10" s="543" t="s">
        <v>519</v>
      </c>
      <c r="I10" s="543" t="s">
        <v>941</v>
      </c>
      <c r="J10" s="543">
        <v>42</v>
      </c>
      <c r="K10" s="543">
        <v>12</v>
      </c>
      <c r="L10" s="543">
        <v>42</v>
      </c>
      <c r="M10" s="544">
        <v>0.26934027777777775</v>
      </c>
      <c r="N10" s="543">
        <v>0</v>
      </c>
      <c r="O10" s="542">
        <v>0.3659722222222222</v>
      </c>
      <c r="P10" s="542">
        <v>0.61111111111111105</v>
      </c>
      <c r="Q10" s="542">
        <v>0.4055555555555555</v>
      </c>
      <c r="R10" s="542">
        <v>0.51180555555555551</v>
      </c>
      <c r="S10" s="542">
        <v>0.43958333333333338</v>
      </c>
      <c r="T10" s="542">
        <v>0.55833333333333335</v>
      </c>
      <c r="U10" s="542">
        <v>0.42222222222222222</v>
      </c>
      <c r="V10" s="542">
        <v>0.47013888888888888</v>
      </c>
      <c r="W10" s="542">
        <v>0.37916666666666665</v>
      </c>
      <c r="X10" s="542">
        <v>0.58750000000000002</v>
      </c>
      <c r="Y10" s="542">
        <v>0.49583333333333335</v>
      </c>
      <c r="Z10" s="542">
        <v>0.52847222222222223</v>
      </c>
      <c r="AA10" s="553">
        <v>0.62291666666666667</v>
      </c>
      <c r="AB10" s="547"/>
      <c r="AC10" s="18">
        <f>VLOOKUP(AD10,id!$A:$C,3,0)</f>
        <v>222</v>
      </c>
      <c r="AD10" s="18" t="str">
        <f t="shared" si="1"/>
        <v>NowakRemik1972</v>
      </c>
      <c r="AE10" s="9" t="str">
        <f t="shared" si="0"/>
        <v>Nowak</v>
      </c>
      <c r="AF10" s="9" t="str">
        <f t="shared" si="0"/>
        <v>Remik</v>
      </c>
      <c r="AG10" s="9" t="str">
        <f t="shared" ref="AG10:AG15" si="4">I10</f>
        <v>KS Hades</v>
      </c>
      <c r="AH10" s="9">
        <f t="shared" ref="AH10:AH15" si="5">G10</f>
        <v>1972</v>
      </c>
      <c r="AI10" s="9">
        <f t="shared" si="2"/>
        <v>45.743629409995279</v>
      </c>
      <c r="AJ10" s="9"/>
      <c r="AK10" s="9">
        <f t="shared" ref="AK10:AK15" si="6">M9/M10</f>
        <v>0.98912809935112378</v>
      </c>
      <c r="AL10" s="9">
        <f t="shared" ref="AL10:AL15" si="7">K10/K9</f>
        <v>1</v>
      </c>
      <c r="AM10" s="9">
        <f t="shared" ref="AM10:AM15" si="8">J10/J9</f>
        <v>1</v>
      </c>
      <c r="AN10" s="9">
        <f t="shared" si="3"/>
        <v>1</v>
      </c>
    </row>
    <row r="11" spans="1:40" s="170" customFormat="1" ht="15" customHeight="1">
      <c r="A11" s="540">
        <v>6</v>
      </c>
      <c r="B11" s="538">
        <v>6</v>
      </c>
      <c r="C11" s="538"/>
      <c r="D11" s="538">
        <v>3103</v>
      </c>
      <c r="E11" s="538" t="s">
        <v>2031</v>
      </c>
      <c r="F11" s="538" t="s">
        <v>19</v>
      </c>
      <c r="G11" s="538">
        <v>1971</v>
      </c>
      <c r="H11" s="538" t="s">
        <v>519</v>
      </c>
      <c r="I11" s="538" t="s">
        <v>2030</v>
      </c>
      <c r="J11" s="538">
        <v>42</v>
      </c>
      <c r="K11" s="538">
        <v>12</v>
      </c>
      <c r="L11" s="538">
        <v>42</v>
      </c>
      <c r="M11" s="546">
        <v>0.26944444444444443</v>
      </c>
      <c r="N11" s="538">
        <v>0</v>
      </c>
      <c r="O11" s="539">
        <v>0.3659722222222222</v>
      </c>
      <c r="P11" s="539">
        <v>0.61111111111111105</v>
      </c>
      <c r="Q11" s="539">
        <v>0.4055555555555555</v>
      </c>
      <c r="R11" s="539">
        <v>0.51180555555555551</v>
      </c>
      <c r="S11" s="539">
        <v>0.43958333333333338</v>
      </c>
      <c r="T11" s="539">
        <v>0.55972222222222223</v>
      </c>
      <c r="U11" s="539">
        <v>0.42222222222222222</v>
      </c>
      <c r="V11" s="539">
        <v>0.47013888888888888</v>
      </c>
      <c r="W11" s="539">
        <v>0.37986111111111115</v>
      </c>
      <c r="X11" s="539">
        <v>0.58750000000000002</v>
      </c>
      <c r="Y11" s="539">
        <v>0.49583333333333335</v>
      </c>
      <c r="Z11" s="539">
        <v>0.52847222222222223</v>
      </c>
      <c r="AA11" s="552">
        <v>0.62361111111111112</v>
      </c>
      <c r="AB11" s="536"/>
      <c r="AC11" s="18">
        <f>VLOOKUP(AD11,id!$A:$C,3,0)</f>
        <v>624</v>
      </c>
      <c r="AD11" s="18" t="str">
        <f t="shared" si="1"/>
        <v>JakubikPiotr1971</v>
      </c>
      <c r="AE11" s="9" t="str">
        <f t="shared" si="0"/>
        <v>Jakubik</v>
      </c>
      <c r="AF11" s="9" t="str">
        <f t="shared" si="0"/>
        <v>Piotr</v>
      </c>
      <c r="AG11" s="9" t="str">
        <f t="shared" si="4"/>
        <v>31 BLT</v>
      </c>
      <c r="AH11" s="9">
        <f t="shared" si="5"/>
        <v>1971</v>
      </c>
      <c r="AI11" s="9">
        <f t="shared" si="2"/>
        <v>45.725945017182134</v>
      </c>
      <c r="AJ11" s="9"/>
      <c r="AK11" s="9">
        <f t="shared" si="6"/>
        <v>0.99961340206185556</v>
      </c>
      <c r="AL11" s="9">
        <f t="shared" si="7"/>
        <v>1</v>
      </c>
      <c r="AM11" s="9">
        <f t="shared" si="8"/>
        <v>1</v>
      </c>
      <c r="AN11" s="9">
        <f t="shared" si="3"/>
        <v>1</v>
      </c>
    </row>
    <row r="12" spans="1:40" ht="15" customHeight="1">
      <c r="A12" s="545">
        <v>7</v>
      </c>
      <c r="B12" s="543">
        <v>7</v>
      </c>
      <c r="C12" s="543"/>
      <c r="D12" s="543">
        <v>3160</v>
      </c>
      <c r="E12" s="543" t="s">
        <v>918</v>
      </c>
      <c r="F12" s="543" t="s">
        <v>25</v>
      </c>
      <c r="G12" s="543">
        <v>1968</v>
      </c>
      <c r="H12" s="543" t="s">
        <v>463</v>
      </c>
      <c r="I12" s="543" t="s">
        <v>917</v>
      </c>
      <c r="J12" s="543">
        <v>42</v>
      </c>
      <c r="K12" s="543">
        <v>12</v>
      </c>
      <c r="L12" s="543">
        <v>42</v>
      </c>
      <c r="M12" s="544">
        <v>0.27753472222222225</v>
      </c>
      <c r="N12" s="543">
        <v>0</v>
      </c>
      <c r="O12" s="542">
        <v>0.36736111111111108</v>
      </c>
      <c r="P12" s="542">
        <v>0.61527777777777781</v>
      </c>
      <c r="Q12" s="542">
        <v>0.40486111111111112</v>
      </c>
      <c r="R12" s="542">
        <v>0.5083333333333333</v>
      </c>
      <c r="S12" s="542">
        <v>0.44791666666666669</v>
      </c>
      <c r="T12" s="542">
        <v>0.56041666666666667</v>
      </c>
      <c r="U12" s="542">
        <v>0.42499999999999999</v>
      </c>
      <c r="V12" s="542">
        <v>0.4680555555555555</v>
      </c>
      <c r="W12" s="542">
        <v>0.3833333333333333</v>
      </c>
      <c r="X12" s="542">
        <v>0.58750000000000002</v>
      </c>
      <c r="Y12" s="542">
        <v>0.48749999999999999</v>
      </c>
      <c r="Z12" s="542">
        <v>0.52916666666666667</v>
      </c>
      <c r="AA12" s="553">
        <v>0.63124999999999998</v>
      </c>
      <c r="AB12" s="547"/>
      <c r="AC12" s="18">
        <f>VLOOKUP(AD12,id!$A:$C,3,0)</f>
        <v>234</v>
      </c>
      <c r="AD12" s="18" t="str">
        <f t="shared" si="1"/>
        <v>PolaszJacek1968</v>
      </c>
      <c r="AE12" s="9" t="str">
        <f t="shared" si="0"/>
        <v>Polasz</v>
      </c>
      <c r="AF12" s="9" t="str">
        <f t="shared" si="0"/>
        <v>Jacek</v>
      </c>
      <c r="AG12" s="9" t="str">
        <f t="shared" si="4"/>
        <v>Wykrojniki TSA</v>
      </c>
      <c r="AH12" s="9">
        <f t="shared" si="5"/>
        <v>1968</v>
      </c>
      <c r="AI12" s="9">
        <f t="shared" si="2"/>
        <v>44.393010550898701</v>
      </c>
      <c r="AJ12" s="9"/>
      <c r="AK12" s="9">
        <f t="shared" si="6"/>
        <v>0.97084949330664316</v>
      </c>
      <c r="AL12" s="9">
        <f t="shared" si="7"/>
        <v>1</v>
      </c>
      <c r="AM12" s="9">
        <f t="shared" si="8"/>
        <v>1</v>
      </c>
      <c r="AN12" s="9">
        <f t="shared" si="3"/>
        <v>1</v>
      </c>
    </row>
    <row r="13" spans="1:40" s="170" customFormat="1" ht="15" customHeight="1">
      <c r="A13" s="540">
        <v>8</v>
      </c>
      <c r="B13" s="538">
        <v>8</v>
      </c>
      <c r="C13" s="538"/>
      <c r="D13" s="538">
        <v>3168</v>
      </c>
      <c r="E13" s="538" t="s">
        <v>2029</v>
      </c>
      <c r="F13" s="538" t="s">
        <v>55</v>
      </c>
      <c r="G13" s="538">
        <v>1976</v>
      </c>
      <c r="H13" s="538" t="s">
        <v>307</v>
      </c>
      <c r="I13" s="538" t="s">
        <v>2028</v>
      </c>
      <c r="J13" s="538">
        <v>42</v>
      </c>
      <c r="K13" s="538">
        <v>12</v>
      </c>
      <c r="L13" s="538">
        <v>42</v>
      </c>
      <c r="M13" s="546">
        <v>0.28736111111111112</v>
      </c>
      <c r="N13" s="538">
        <v>0</v>
      </c>
      <c r="O13" s="539">
        <v>0.37083333333333335</v>
      </c>
      <c r="P13" s="539">
        <v>0.62916666666666665</v>
      </c>
      <c r="Q13" s="539">
        <v>0.41111111111111115</v>
      </c>
      <c r="R13" s="539">
        <v>0.51180555555555551</v>
      </c>
      <c r="S13" s="539">
        <v>0.45347222222222222</v>
      </c>
      <c r="T13" s="539">
        <v>0.57500000000000007</v>
      </c>
      <c r="U13" s="539">
        <v>0.4381944444444445</v>
      </c>
      <c r="V13" s="539">
        <v>0.4694444444444445</v>
      </c>
      <c r="W13" s="539">
        <v>0.3833333333333333</v>
      </c>
      <c r="X13" s="539">
        <v>0.60347222222222219</v>
      </c>
      <c r="Y13" s="539">
        <v>0.49236111111111108</v>
      </c>
      <c r="Z13" s="539">
        <v>0.53194444444444444</v>
      </c>
      <c r="AA13" s="552">
        <v>0.64097222222222217</v>
      </c>
      <c r="AB13" s="536"/>
      <c r="AC13" s="18">
        <f>VLOOKUP(AD13,id!$A:$C,3,0)</f>
        <v>625</v>
      </c>
      <c r="AD13" s="18" t="str">
        <f t="shared" si="1"/>
        <v>KokocińskiTomasz1976</v>
      </c>
      <c r="AE13" s="9" t="str">
        <f t="shared" si="0"/>
        <v>Kokociński</v>
      </c>
      <c r="AF13" s="9" t="str">
        <f t="shared" si="0"/>
        <v>Tomasz</v>
      </c>
      <c r="AG13" s="9" t="str">
        <f t="shared" si="4"/>
        <v>trzydziestkapiątka</v>
      </c>
      <c r="AH13" s="9">
        <f t="shared" si="5"/>
        <v>1976</v>
      </c>
      <c r="AI13" s="9">
        <f t="shared" si="2"/>
        <v>42.874979861446754</v>
      </c>
      <c r="AJ13" s="9"/>
      <c r="AK13" s="9">
        <f t="shared" si="6"/>
        <v>0.96580473658772359</v>
      </c>
      <c r="AL13" s="9">
        <f t="shared" si="7"/>
        <v>1</v>
      </c>
      <c r="AM13" s="9">
        <f t="shared" si="8"/>
        <v>1</v>
      </c>
      <c r="AN13" s="9">
        <f t="shared" si="3"/>
        <v>1</v>
      </c>
    </row>
    <row r="14" spans="1:40" ht="15" customHeight="1">
      <c r="A14" s="545">
        <v>9</v>
      </c>
      <c r="B14" s="543">
        <v>9</v>
      </c>
      <c r="C14" s="543"/>
      <c r="D14" s="543">
        <v>3152</v>
      </c>
      <c r="E14" s="543" t="s">
        <v>2027</v>
      </c>
      <c r="F14" s="543" t="s">
        <v>21</v>
      </c>
      <c r="G14" s="543">
        <v>1976</v>
      </c>
      <c r="H14" s="543" t="s">
        <v>307</v>
      </c>
      <c r="I14" s="543" t="s">
        <v>2026</v>
      </c>
      <c r="J14" s="543">
        <v>42</v>
      </c>
      <c r="K14" s="543">
        <v>12</v>
      </c>
      <c r="L14" s="543">
        <v>42</v>
      </c>
      <c r="M14" s="544">
        <v>0.28741898148148148</v>
      </c>
      <c r="N14" s="543">
        <v>0</v>
      </c>
      <c r="O14" s="542">
        <v>0.37083333333333335</v>
      </c>
      <c r="P14" s="542">
        <v>0.62847222222222221</v>
      </c>
      <c r="Q14" s="542">
        <v>0.41111111111111115</v>
      </c>
      <c r="R14" s="542">
        <v>0.51180555555555551</v>
      </c>
      <c r="S14" s="542">
        <v>0.45347222222222222</v>
      </c>
      <c r="T14" s="542">
        <v>0.57500000000000007</v>
      </c>
      <c r="U14" s="542">
        <v>0.4381944444444445</v>
      </c>
      <c r="V14" s="542">
        <v>0.46875</v>
      </c>
      <c r="W14" s="542">
        <v>0.3833333333333333</v>
      </c>
      <c r="X14" s="542">
        <v>0.60347222222222219</v>
      </c>
      <c r="Y14" s="542">
        <v>0.49236111111111108</v>
      </c>
      <c r="Z14" s="542">
        <v>0.53194444444444444</v>
      </c>
      <c r="AA14" s="553">
        <v>0.64097222222222217</v>
      </c>
      <c r="AB14" s="547"/>
      <c r="AC14" s="18">
        <f>VLOOKUP(AD14,id!$A:$C,3,0)</f>
        <v>626</v>
      </c>
      <c r="AD14" s="18" t="str">
        <f t="shared" si="1"/>
        <v>UsowskiMarcin1976</v>
      </c>
      <c r="AE14" s="9" t="str">
        <f t="shared" si="0"/>
        <v>Usowski</v>
      </c>
      <c r="AF14" s="9" t="str">
        <f t="shared" si="0"/>
        <v>Marcin</v>
      </c>
      <c r="AG14" s="9" t="str">
        <f t="shared" si="4"/>
        <v>Trzydziestkapiątka</v>
      </c>
      <c r="AH14" s="9">
        <f t="shared" si="5"/>
        <v>1976</v>
      </c>
      <c r="AI14" s="9">
        <f t="shared" si="2"/>
        <v>42.866347199291269</v>
      </c>
      <c r="AJ14" s="9"/>
      <c r="AK14" s="9">
        <f t="shared" si="6"/>
        <v>0.99979865501550358</v>
      </c>
      <c r="AL14" s="9">
        <f t="shared" si="7"/>
        <v>1</v>
      </c>
      <c r="AM14" s="9">
        <f t="shared" si="8"/>
        <v>1</v>
      </c>
      <c r="AN14" s="9">
        <f t="shared" si="3"/>
        <v>1</v>
      </c>
    </row>
    <row r="15" spans="1:40" s="170" customFormat="1" ht="15" customHeight="1">
      <c r="A15" s="540">
        <v>10</v>
      </c>
      <c r="B15" s="538">
        <v>10</v>
      </c>
      <c r="C15" s="538"/>
      <c r="D15" s="538">
        <v>3223</v>
      </c>
      <c r="E15" s="538" t="s">
        <v>2025</v>
      </c>
      <c r="F15" s="538" t="s">
        <v>20</v>
      </c>
      <c r="G15" s="538">
        <v>1976</v>
      </c>
      <c r="H15" s="538" t="s">
        <v>441</v>
      </c>
      <c r="I15" s="538"/>
      <c r="J15" s="538">
        <v>42</v>
      </c>
      <c r="K15" s="538">
        <v>12</v>
      </c>
      <c r="L15" s="538">
        <v>42</v>
      </c>
      <c r="M15" s="546">
        <v>0.29324074074074075</v>
      </c>
      <c r="N15" s="538">
        <v>0</v>
      </c>
      <c r="O15" s="539">
        <v>0.63402777777777775</v>
      </c>
      <c r="P15" s="539">
        <v>0.36805555555555558</v>
      </c>
      <c r="Q15" s="539">
        <v>0.59097222222222223</v>
      </c>
      <c r="R15" s="539">
        <v>0.45555555555555555</v>
      </c>
      <c r="S15" s="539">
        <v>0.54027777777777775</v>
      </c>
      <c r="T15" s="539">
        <v>0.41180555555555554</v>
      </c>
      <c r="U15" s="539">
        <v>0.56388888888888888</v>
      </c>
      <c r="V15" s="539">
        <v>0.5229166666666667</v>
      </c>
      <c r="W15" s="539">
        <v>0.61805555555555558</v>
      </c>
      <c r="X15" s="539">
        <v>0.38680555555555557</v>
      </c>
      <c r="Y15" s="539">
        <v>0.49652777777777773</v>
      </c>
      <c r="Z15" s="539">
        <v>0.43888888888888888</v>
      </c>
      <c r="AA15" s="552">
        <v>0.64722222222222225</v>
      </c>
      <c r="AB15" s="536"/>
      <c r="AC15" s="18">
        <f>VLOOKUP(AD15,id!$A:$C,3,0)</f>
        <v>627</v>
      </c>
      <c r="AD15" s="18" t="str">
        <f t="shared" si="1"/>
        <v>DorawaPaweł1976</v>
      </c>
      <c r="AE15" s="9" t="str">
        <f t="shared" si="0"/>
        <v>Dorawa</v>
      </c>
      <c r="AF15" s="9" t="str">
        <f t="shared" si="0"/>
        <v>Paweł</v>
      </c>
      <c r="AG15" s="9">
        <f t="shared" si="4"/>
        <v>0</v>
      </c>
      <c r="AH15" s="9">
        <f t="shared" si="5"/>
        <v>1976</v>
      </c>
      <c r="AI15" s="9">
        <f t="shared" si="2"/>
        <v>42.015314177455011</v>
      </c>
      <c r="AJ15" s="9"/>
      <c r="AK15" s="9">
        <f t="shared" si="6"/>
        <v>0.98014682664982633</v>
      </c>
      <c r="AL15" s="9">
        <f t="shared" si="7"/>
        <v>1</v>
      </c>
      <c r="AM15" s="9">
        <f t="shared" si="8"/>
        <v>1</v>
      </c>
      <c r="AN15" s="9">
        <f t="shared" si="3"/>
        <v>1</v>
      </c>
    </row>
    <row r="16" spans="1:40" ht="15" customHeight="1">
      <c r="A16" s="545">
        <v>11</v>
      </c>
      <c r="B16" s="543">
        <v>11</v>
      </c>
      <c r="C16" s="543"/>
      <c r="D16" s="543">
        <v>3100</v>
      </c>
      <c r="E16" s="543" t="s">
        <v>107</v>
      </c>
      <c r="F16" s="543" t="s">
        <v>1168</v>
      </c>
      <c r="G16" s="543">
        <v>1971</v>
      </c>
      <c r="H16" s="543" t="s">
        <v>381</v>
      </c>
      <c r="I16" s="543" t="s">
        <v>2023</v>
      </c>
      <c r="J16" s="543">
        <v>42</v>
      </c>
      <c r="K16" s="543">
        <v>12</v>
      </c>
      <c r="L16" s="543">
        <v>42</v>
      </c>
      <c r="M16" s="544">
        <v>0.29325231481481479</v>
      </c>
      <c r="N16" s="543">
        <v>0</v>
      </c>
      <c r="O16" s="542">
        <v>0.63402777777777775</v>
      </c>
      <c r="P16" s="542">
        <v>0.36805555555555558</v>
      </c>
      <c r="Q16" s="542">
        <v>0.59097222222222223</v>
      </c>
      <c r="R16" s="542">
        <v>0.4548611111111111</v>
      </c>
      <c r="S16" s="542">
        <v>0.54027777777777775</v>
      </c>
      <c r="T16" s="542">
        <v>0.41180555555555554</v>
      </c>
      <c r="U16" s="542">
        <v>0.56388888888888888</v>
      </c>
      <c r="V16" s="542">
        <v>0.5229166666666667</v>
      </c>
      <c r="W16" s="542">
        <v>0.61805555555555558</v>
      </c>
      <c r="X16" s="542">
        <v>0.38680555555555557</v>
      </c>
      <c r="Y16" s="542">
        <v>0.49652777777777773</v>
      </c>
      <c r="Z16" s="542">
        <v>0.4381944444444445</v>
      </c>
      <c r="AA16" s="553">
        <v>0.64722222222222225</v>
      </c>
      <c r="AB16" s="547"/>
      <c r="AC16" s="18">
        <f>VLOOKUP(AD16,id!$A:$C,3,0)</f>
        <v>628</v>
      </c>
      <c r="AD16" s="18" t="str">
        <f t="shared" ref="AD16:AD79" si="9">AE16&amp;AF16&amp;AH16</f>
        <v>WiśniewskiWłodzimierz1971</v>
      </c>
      <c r="AE16" s="9" t="str">
        <f t="shared" ref="AE16:AE79" si="10">E16</f>
        <v>Wiśniewski</v>
      </c>
      <c r="AF16" s="9" t="str">
        <f t="shared" ref="AF16:AF79" si="11">F16</f>
        <v>Włodzimierz</v>
      </c>
      <c r="AG16" s="9" t="str">
        <f t="shared" ref="AG16:AG79" si="12">I16</f>
        <v>Milordzi</v>
      </c>
      <c r="AH16" s="9">
        <f t="shared" ref="AH16:AH79" si="13">G16</f>
        <v>1971</v>
      </c>
      <c r="AI16" s="9">
        <f t="shared" ref="AI16:AI79" si="14">AI15*IF(AM16&lt;1,AM16,IF(AN16&lt;1,AN16,IF(AL16&lt;1,AL16,IF(AK16&lt;1,AK16,1))))</f>
        <v>42.013655918222376</v>
      </c>
      <c r="AJ16" s="9"/>
      <c r="AK16" s="9">
        <f t="shared" ref="AK16:AK79" si="15">M15/M16</f>
        <v>0.99996053202825919</v>
      </c>
      <c r="AL16" s="9">
        <f t="shared" ref="AL16:AL79" si="16">K16/K15</f>
        <v>1</v>
      </c>
      <c r="AM16" s="9">
        <f t="shared" ref="AM16:AM79" si="17">J16/J15</f>
        <v>1</v>
      </c>
      <c r="AN16" s="9">
        <f t="shared" ref="AN16:AN79" si="18">AL16^0.2</f>
        <v>1</v>
      </c>
    </row>
    <row r="17" spans="1:40" s="170" customFormat="1" ht="15" customHeight="1">
      <c r="A17" s="540">
        <v>12</v>
      </c>
      <c r="B17" s="538">
        <v>12</v>
      </c>
      <c r="C17" s="538"/>
      <c r="D17" s="538">
        <v>3104</v>
      </c>
      <c r="E17" s="538" t="s">
        <v>2024</v>
      </c>
      <c r="F17" s="538" t="s">
        <v>30</v>
      </c>
      <c r="G17" s="538">
        <v>1977</v>
      </c>
      <c r="H17" s="538" t="s">
        <v>381</v>
      </c>
      <c r="I17" s="538" t="s">
        <v>2023</v>
      </c>
      <c r="J17" s="538">
        <v>42</v>
      </c>
      <c r="K17" s="538">
        <v>12</v>
      </c>
      <c r="L17" s="538">
        <v>42</v>
      </c>
      <c r="M17" s="546">
        <v>0.29327546296296297</v>
      </c>
      <c r="N17" s="538">
        <v>0</v>
      </c>
      <c r="O17" s="539">
        <v>0.63402777777777775</v>
      </c>
      <c r="P17" s="539">
        <v>0.36805555555555558</v>
      </c>
      <c r="Q17" s="539">
        <v>0.59097222222222223</v>
      </c>
      <c r="R17" s="539">
        <v>0.45555555555555555</v>
      </c>
      <c r="S17" s="539">
        <v>0.54027777777777775</v>
      </c>
      <c r="T17" s="539">
        <v>0.41180555555555554</v>
      </c>
      <c r="U17" s="539">
        <v>0.56319444444444444</v>
      </c>
      <c r="V17" s="539">
        <v>0.5229166666666667</v>
      </c>
      <c r="W17" s="539">
        <v>0.61805555555555558</v>
      </c>
      <c r="X17" s="539">
        <v>0.38680555555555557</v>
      </c>
      <c r="Y17" s="539">
        <v>0.49722222222222223</v>
      </c>
      <c r="Z17" s="539">
        <v>0.4381944444444445</v>
      </c>
      <c r="AA17" s="552">
        <v>0.64722222222222225</v>
      </c>
      <c r="AB17" s="536"/>
      <c r="AC17" s="18">
        <f>VLOOKUP(AD17,id!$A:$C,3,0)</f>
        <v>629</v>
      </c>
      <c r="AD17" s="18" t="str">
        <f t="shared" si="9"/>
        <v>LindemannAndrzej1977</v>
      </c>
      <c r="AE17" s="9" t="str">
        <f t="shared" si="10"/>
        <v>Lindemann</v>
      </c>
      <c r="AF17" s="9" t="str">
        <f t="shared" si="11"/>
        <v>Andrzej</v>
      </c>
      <c r="AG17" s="9" t="str">
        <f t="shared" si="12"/>
        <v>Milordzi</v>
      </c>
      <c r="AH17" s="9">
        <f t="shared" si="13"/>
        <v>1977</v>
      </c>
      <c r="AI17" s="9">
        <f t="shared" si="14"/>
        <v>42.010339792414861</v>
      </c>
      <c r="AJ17" s="9"/>
      <c r="AK17" s="9">
        <f t="shared" si="15"/>
        <v>0.99992107028690935</v>
      </c>
      <c r="AL17" s="9">
        <f t="shared" si="16"/>
        <v>1</v>
      </c>
      <c r="AM17" s="9">
        <f t="shared" si="17"/>
        <v>1</v>
      </c>
      <c r="AN17" s="9">
        <f t="shared" si="18"/>
        <v>1</v>
      </c>
    </row>
    <row r="18" spans="1:40" ht="15" customHeight="1">
      <c r="A18" s="545">
        <v>13</v>
      </c>
      <c r="B18" s="543">
        <v>13</v>
      </c>
      <c r="C18" s="543"/>
      <c r="D18" s="543">
        <v>3032</v>
      </c>
      <c r="E18" s="543" t="s">
        <v>234</v>
      </c>
      <c r="F18" s="543" t="s">
        <v>235</v>
      </c>
      <c r="G18" s="543">
        <v>1990</v>
      </c>
      <c r="H18" s="543" t="s">
        <v>472</v>
      </c>
      <c r="I18" s="543" t="s">
        <v>233</v>
      </c>
      <c r="J18" s="543">
        <v>42</v>
      </c>
      <c r="K18" s="543">
        <v>12</v>
      </c>
      <c r="L18" s="543">
        <v>42</v>
      </c>
      <c r="M18" s="544">
        <v>0.29516203703703703</v>
      </c>
      <c r="N18" s="543">
        <v>0</v>
      </c>
      <c r="O18" s="542">
        <v>0.63680555555555551</v>
      </c>
      <c r="P18" s="542">
        <v>0.37013888888888885</v>
      </c>
      <c r="Q18" s="542">
        <v>0.59375</v>
      </c>
      <c r="R18" s="542">
        <v>0.48472222222222222</v>
      </c>
      <c r="S18" s="542">
        <v>0.54027777777777775</v>
      </c>
      <c r="T18" s="542">
        <v>0.40763888888888888</v>
      </c>
      <c r="U18" s="542">
        <v>0.56319444444444444</v>
      </c>
      <c r="V18" s="542">
        <v>0.43888888888888888</v>
      </c>
      <c r="W18" s="542">
        <v>0.61805555555555558</v>
      </c>
      <c r="X18" s="542">
        <v>0.38611111111111113</v>
      </c>
      <c r="Y18" s="542">
        <v>0.50416666666666665</v>
      </c>
      <c r="Z18" s="542">
        <v>0.45902777777777781</v>
      </c>
      <c r="AA18" s="553">
        <v>0.64930555555555558</v>
      </c>
      <c r="AB18" s="547"/>
      <c r="AC18" s="18">
        <f>VLOOKUP(AD18,id!$A:$C,3,0)</f>
        <v>81</v>
      </c>
      <c r="AD18" s="18" t="str">
        <f t="shared" si="9"/>
        <v>KotkowskiKamil1990</v>
      </c>
      <c r="AE18" s="9" t="str">
        <f t="shared" si="10"/>
        <v>Kotkowski</v>
      </c>
      <c r="AF18" s="9" t="str">
        <f t="shared" si="11"/>
        <v>Kamil</v>
      </c>
      <c r="AG18" s="9" t="str">
        <f t="shared" si="12"/>
        <v>Królowie Lasu</v>
      </c>
      <c r="AH18" s="9">
        <f t="shared" si="13"/>
        <v>1990</v>
      </c>
      <c r="AI18" s="9">
        <f t="shared" si="14"/>
        <v>41.741824170653295</v>
      </c>
      <c r="AJ18" s="9"/>
      <c r="AK18" s="9">
        <f t="shared" si="15"/>
        <v>0.99360834444357315</v>
      </c>
      <c r="AL18" s="9">
        <f t="shared" si="16"/>
        <v>1</v>
      </c>
      <c r="AM18" s="9">
        <f t="shared" si="17"/>
        <v>1</v>
      </c>
      <c r="AN18" s="9">
        <f t="shared" si="18"/>
        <v>1</v>
      </c>
    </row>
    <row r="19" spans="1:40" s="170" customFormat="1" ht="15" customHeight="1">
      <c r="A19" s="540">
        <v>14</v>
      </c>
      <c r="B19" s="538">
        <v>14</v>
      </c>
      <c r="C19" s="538"/>
      <c r="D19" s="538">
        <v>3009</v>
      </c>
      <c r="E19" s="538" t="s">
        <v>232</v>
      </c>
      <c r="F19" s="538" t="s">
        <v>78</v>
      </c>
      <c r="G19" s="538">
        <v>1990</v>
      </c>
      <c r="H19" s="538" t="s">
        <v>472</v>
      </c>
      <c r="I19" s="538" t="s">
        <v>233</v>
      </c>
      <c r="J19" s="538">
        <v>42</v>
      </c>
      <c r="K19" s="538">
        <v>12</v>
      </c>
      <c r="L19" s="538">
        <v>42</v>
      </c>
      <c r="M19" s="546">
        <v>0.29516203703703703</v>
      </c>
      <c r="N19" s="538">
        <v>0</v>
      </c>
      <c r="O19" s="539">
        <v>0.63680555555555551</v>
      </c>
      <c r="P19" s="539">
        <v>0.37013888888888885</v>
      </c>
      <c r="Q19" s="539">
        <v>0.59375</v>
      </c>
      <c r="R19" s="539">
        <v>0.48541666666666666</v>
      </c>
      <c r="S19" s="539">
        <v>0.54027777777777775</v>
      </c>
      <c r="T19" s="539">
        <v>0.40763888888888888</v>
      </c>
      <c r="U19" s="539">
        <v>0.56319444444444444</v>
      </c>
      <c r="V19" s="539">
        <v>0.43888888888888888</v>
      </c>
      <c r="W19" s="539">
        <v>0.61805555555555558</v>
      </c>
      <c r="X19" s="539">
        <v>0.38611111111111113</v>
      </c>
      <c r="Y19" s="539">
        <v>0.50416666666666665</v>
      </c>
      <c r="Z19" s="539">
        <v>0.45902777777777781</v>
      </c>
      <c r="AA19" s="552">
        <v>0.64930555555555558</v>
      </c>
      <c r="AB19" s="536"/>
      <c r="AC19" s="18">
        <f>VLOOKUP(AD19,id!$A:$C,3,0)</f>
        <v>80</v>
      </c>
      <c r="AD19" s="18" t="str">
        <f t="shared" si="9"/>
        <v>WysockiMaciej1990</v>
      </c>
      <c r="AE19" s="9" t="str">
        <f t="shared" si="10"/>
        <v>Wysocki</v>
      </c>
      <c r="AF19" s="9" t="str">
        <f t="shared" si="11"/>
        <v>Maciej</v>
      </c>
      <c r="AG19" s="9" t="str">
        <f t="shared" si="12"/>
        <v>Królowie Lasu</v>
      </c>
      <c r="AH19" s="9">
        <f t="shared" si="13"/>
        <v>1990</v>
      </c>
      <c r="AI19" s="9">
        <f t="shared" si="14"/>
        <v>41.741824170653295</v>
      </c>
      <c r="AJ19" s="9"/>
      <c r="AK19" s="9">
        <f t="shared" si="15"/>
        <v>1</v>
      </c>
      <c r="AL19" s="9">
        <f t="shared" si="16"/>
        <v>1</v>
      </c>
      <c r="AM19" s="9">
        <f t="shared" si="17"/>
        <v>1</v>
      </c>
      <c r="AN19" s="9">
        <f t="shared" si="18"/>
        <v>1</v>
      </c>
    </row>
    <row r="20" spans="1:40" s="170" customFormat="1" ht="15" customHeight="1">
      <c r="A20" s="540">
        <v>16</v>
      </c>
      <c r="B20" s="538">
        <v>15</v>
      </c>
      <c r="C20" s="538"/>
      <c r="D20" s="538">
        <v>3162</v>
      </c>
      <c r="E20" s="538" t="s">
        <v>2021</v>
      </c>
      <c r="F20" s="538" t="s">
        <v>806</v>
      </c>
      <c r="G20" s="538">
        <v>1982</v>
      </c>
      <c r="H20" s="538" t="s">
        <v>321</v>
      </c>
      <c r="I20" s="538" t="s">
        <v>2020</v>
      </c>
      <c r="J20" s="538">
        <v>42</v>
      </c>
      <c r="K20" s="538">
        <v>12</v>
      </c>
      <c r="L20" s="538">
        <v>42</v>
      </c>
      <c r="M20" s="546">
        <v>0.30127314814814815</v>
      </c>
      <c r="N20" s="538">
        <v>0</v>
      </c>
      <c r="O20" s="539">
        <v>0.3659722222222222</v>
      </c>
      <c r="P20" s="539">
        <v>0.64166666666666672</v>
      </c>
      <c r="Q20" s="539">
        <v>0.41041666666666665</v>
      </c>
      <c r="R20" s="539">
        <v>0.51597222222222217</v>
      </c>
      <c r="S20" s="539">
        <v>0.45069444444444445</v>
      </c>
      <c r="T20" s="539">
        <v>0.57986111111111105</v>
      </c>
      <c r="U20" s="539">
        <v>0.43541666666666662</v>
      </c>
      <c r="V20" s="539">
        <v>0.4694444444444445</v>
      </c>
      <c r="W20" s="539">
        <v>0.3833333333333333</v>
      </c>
      <c r="X20" s="539">
        <v>0.61527777777777781</v>
      </c>
      <c r="Y20" s="539">
        <v>0.49444444444444446</v>
      </c>
      <c r="Z20" s="539">
        <v>0.53680555555555554</v>
      </c>
      <c r="AA20" s="552">
        <v>0.65486111111111112</v>
      </c>
      <c r="AB20" s="536"/>
      <c r="AC20" s="18">
        <f>VLOOKUP(AD20,id!$A:$C,3,0)</f>
        <v>630</v>
      </c>
      <c r="AD20" s="18" t="str">
        <f t="shared" si="9"/>
        <v>JurakKacper1982</v>
      </c>
      <c r="AE20" s="9" t="str">
        <f t="shared" si="10"/>
        <v>Jurak</v>
      </c>
      <c r="AF20" s="9" t="str">
        <f t="shared" si="11"/>
        <v>Kacper</v>
      </c>
      <c r="AG20" s="9" t="str">
        <f t="shared" si="12"/>
        <v>Asian Hookers</v>
      </c>
      <c r="AH20" s="9">
        <f t="shared" si="13"/>
        <v>1982</v>
      </c>
      <c r="AI20" s="9">
        <f t="shared" si="14"/>
        <v>40.895121014214382</v>
      </c>
      <c r="AJ20" s="9"/>
      <c r="AK20" s="9">
        <f t="shared" si="15"/>
        <v>0.97971571263926238</v>
      </c>
      <c r="AL20" s="9">
        <f t="shared" si="16"/>
        <v>1</v>
      </c>
      <c r="AM20" s="9">
        <f t="shared" si="17"/>
        <v>1</v>
      </c>
      <c r="AN20" s="9">
        <f t="shared" si="18"/>
        <v>1</v>
      </c>
    </row>
    <row r="21" spans="1:40" ht="15" customHeight="1">
      <c r="A21" s="545">
        <v>17</v>
      </c>
      <c r="B21" s="543">
        <v>16</v>
      </c>
      <c r="C21" s="543"/>
      <c r="D21" s="543">
        <v>3212</v>
      </c>
      <c r="E21" s="543" t="s">
        <v>2019</v>
      </c>
      <c r="F21" s="543" t="s">
        <v>548</v>
      </c>
      <c r="G21" s="543">
        <v>1996</v>
      </c>
      <c r="H21" s="543" t="s">
        <v>1148</v>
      </c>
      <c r="I21" s="543" t="s">
        <v>2016</v>
      </c>
      <c r="J21" s="543">
        <v>42</v>
      </c>
      <c r="K21" s="543">
        <v>12</v>
      </c>
      <c r="L21" s="543">
        <v>42</v>
      </c>
      <c r="M21" s="544">
        <v>0.30208333333333331</v>
      </c>
      <c r="N21" s="543">
        <v>0</v>
      </c>
      <c r="O21" s="542">
        <v>0.64513888888888882</v>
      </c>
      <c r="P21" s="542">
        <v>0.36805555555555558</v>
      </c>
      <c r="Q21" s="542">
        <v>0.59722222222222221</v>
      </c>
      <c r="R21" s="542">
        <v>0.45694444444444443</v>
      </c>
      <c r="S21" s="542">
        <v>0.54513888888888895</v>
      </c>
      <c r="T21" s="542">
        <v>0.41180555555555554</v>
      </c>
      <c r="U21" s="542">
        <v>0.56874999999999998</v>
      </c>
      <c r="V21" s="542">
        <v>0.52361111111111114</v>
      </c>
      <c r="W21" s="542">
        <v>0.62986111111111109</v>
      </c>
      <c r="X21" s="542">
        <v>0.38680555555555557</v>
      </c>
      <c r="Y21" s="542">
        <v>0.49583333333333335</v>
      </c>
      <c r="Z21" s="542">
        <v>0.43888888888888888</v>
      </c>
      <c r="AA21" s="553">
        <v>0.65625</v>
      </c>
      <c r="AB21" s="547"/>
      <c r="AC21" s="18">
        <f>VLOOKUP(AD21,id!$A:$C,3,0)</f>
        <v>631</v>
      </c>
      <c r="AD21" s="18" t="str">
        <f t="shared" si="9"/>
        <v>GałaPatryk1996</v>
      </c>
      <c r="AE21" s="9" t="str">
        <f t="shared" si="10"/>
        <v>Gała</v>
      </c>
      <c r="AF21" s="9" t="str">
        <f t="shared" si="11"/>
        <v>Patryk</v>
      </c>
      <c r="AG21" s="9" t="str">
        <f t="shared" si="12"/>
        <v>Aktywna Krajenka</v>
      </c>
      <c r="AH21" s="9">
        <f t="shared" si="13"/>
        <v>1996</v>
      </c>
      <c r="AI21" s="9">
        <f t="shared" si="14"/>
        <v>40.785440613026836</v>
      </c>
      <c r="AJ21" s="9"/>
      <c r="AK21" s="9">
        <f t="shared" si="15"/>
        <v>0.99731800766283529</v>
      </c>
      <c r="AL21" s="9">
        <f t="shared" si="16"/>
        <v>1</v>
      </c>
      <c r="AM21" s="9">
        <f t="shared" si="17"/>
        <v>1</v>
      </c>
      <c r="AN21" s="9">
        <f t="shared" si="18"/>
        <v>1</v>
      </c>
    </row>
    <row r="22" spans="1:40" s="170" customFormat="1" ht="15" customHeight="1">
      <c r="A22" s="540">
        <v>18</v>
      </c>
      <c r="B22" s="538">
        <v>17</v>
      </c>
      <c r="C22" s="538"/>
      <c r="D22" s="538">
        <v>3201</v>
      </c>
      <c r="E22" s="538" t="s">
        <v>2018</v>
      </c>
      <c r="F22" s="538" t="s">
        <v>20</v>
      </c>
      <c r="G22" s="538">
        <v>1983</v>
      </c>
      <c r="H22" s="538" t="s">
        <v>2017</v>
      </c>
      <c r="I22" s="538" t="s">
        <v>2016</v>
      </c>
      <c r="J22" s="538">
        <v>42</v>
      </c>
      <c r="K22" s="538">
        <v>12</v>
      </c>
      <c r="L22" s="538">
        <v>42</v>
      </c>
      <c r="M22" s="546">
        <v>0.30214120370370373</v>
      </c>
      <c r="N22" s="538">
        <v>0</v>
      </c>
      <c r="O22" s="539">
        <v>0.64513888888888882</v>
      </c>
      <c r="P22" s="539">
        <v>0.36805555555555558</v>
      </c>
      <c r="Q22" s="539">
        <v>0.59722222222222221</v>
      </c>
      <c r="R22" s="539">
        <v>0.45694444444444443</v>
      </c>
      <c r="S22" s="539">
        <v>0.54513888888888895</v>
      </c>
      <c r="T22" s="539">
        <v>0.41180555555555554</v>
      </c>
      <c r="U22" s="539">
        <v>0.56874999999999998</v>
      </c>
      <c r="V22" s="539">
        <v>0.5229166666666667</v>
      </c>
      <c r="W22" s="539">
        <v>0.62986111111111109</v>
      </c>
      <c r="X22" s="539">
        <v>0.38680555555555557</v>
      </c>
      <c r="Y22" s="539">
        <v>0.49583333333333335</v>
      </c>
      <c r="Z22" s="539">
        <v>0.43888888888888888</v>
      </c>
      <c r="AA22" s="552">
        <v>0.65625</v>
      </c>
      <c r="AB22" s="536"/>
      <c r="AC22" s="18">
        <f>VLOOKUP(AD22,id!$A:$C,3,0)</f>
        <v>632</v>
      </c>
      <c r="AD22" s="18" t="str">
        <f t="shared" si="9"/>
        <v>SzpotPaweł1983</v>
      </c>
      <c r="AE22" s="9" t="str">
        <f t="shared" si="10"/>
        <v>Szpot</v>
      </c>
      <c r="AF22" s="9" t="str">
        <f t="shared" si="11"/>
        <v>Paweł</v>
      </c>
      <c r="AG22" s="9" t="str">
        <f t="shared" si="12"/>
        <v>Aktywna Krajenka</v>
      </c>
      <c r="AH22" s="9">
        <f t="shared" si="13"/>
        <v>1983</v>
      </c>
      <c r="AI22" s="9">
        <f t="shared" si="14"/>
        <v>40.777628806742015</v>
      </c>
      <c r="AJ22" s="9"/>
      <c r="AK22" s="9">
        <f t="shared" si="15"/>
        <v>0.99980846581114713</v>
      </c>
      <c r="AL22" s="9">
        <f t="shared" si="16"/>
        <v>1</v>
      </c>
      <c r="AM22" s="9">
        <f t="shared" si="17"/>
        <v>1</v>
      </c>
      <c r="AN22" s="9">
        <f t="shared" si="18"/>
        <v>1</v>
      </c>
    </row>
    <row r="23" spans="1:40" ht="15" customHeight="1">
      <c r="A23" s="545">
        <v>19</v>
      </c>
      <c r="B23" s="543">
        <v>18</v>
      </c>
      <c r="C23" s="543"/>
      <c r="D23" s="543">
        <v>3093</v>
      </c>
      <c r="E23" s="543" t="s">
        <v>2015</v>
      </c>
      <c r="F23" s="543" t="s">
        <v>105</v>
      </c>
      <c r="G23" s="543">
        <v>1986</v>
      </c>
      <c r="H23" s="543" t="s">
        <v>321</v>
      </c>
      <c r="I23" s="543"/>
      <c r="J23" s="543">
        <v>42</v>
      </c>
      <c r="K23" s="543">
        <v>12</v>
      </c>
      <c r="L23" s="543">
        <v>42</v>
      </c>
      <c r="M23" s="544">
        <v>0.30282407407407408</v>
      </c>
      <c r="N23" s="543">
        <v>0</v>
      </c>
      <c r="O23" s="542">
        <v>0.36805555555555558</v>
      </c>
      <c r="P23" s="542">
        <v>0.6430555555555556</v>
      </c>
      <c r="Q23" s="542">
        <v>0.40486111111111112</v>
      </c>
      <c r="R23" s="542">
        <v>0.52013888888888882</v>
      </c>
      <c r="S23" s="542">
        <v>0.4458333333333333</v>
      </c>
      <c r="T23" s="542">
        <v>0.57777777777777783</v>
      </c>
      <c r="U23" s="542">
        <v>0.42499999999999999</v>
      </c>
      <c r="V23" s="542">
        <v>0.4680555555555555</v>
      </c>
      <c r="W23" s="542">
        <v>0.3833333333333333</v>
      </c>
      <c r="X23" s="542">
        <v>0.61527777777777781</v>
      </c>
      <c r="Y23" s="542">
        <v>0.49374999999999997</v>
      </c>
      <c r="Z23" s="542">
        <v>0.53680555555555554</v>
      </c>
      <c r="AA23" s="553">
        <v>0.65694444444444444</v>
      </c>
      <c r="AB23" s="547"/>
      <c r="AC23" s="18">
        <f>VLOOKUP(AD23,id!$A:$C,3,0)</f>
        <v>633</v>
      </c>
      <c r="AD23" s="18" t="str">
        <f t="shared" si="9"/>
        <v>MillerJan1986</v>
      </c>
      <c r="AE23" s="9" t="str">
        <f t="shared" si="10"/>
        <v>Miller</v>
      </c>
      <c r="AF23" s="9" t="str">
        <f t="shared" si="11"/>
        <v>Jan</v>
      </c>
      <c r="AG23" s="9">
        <f t="shared" si="12"/>
        <v>0</v>
      </c>
      <c r="AH23" s="9">
        <f t="shared" si="13"/>
        <v>1986</v>
      </c>
      <c r="AI23" s="9">
        <f t="shared" si="14"/>
        <v>40.685674973245696</v>
      </c>
      <c r="AJ23" s="9"/>
      <c r="AK23" s="9">
        <f t="shared" si="15"/>
        <v>0.99774499312031806</v>
      </c>
      <c r="AL23" s="9">
        <f t="shared" si="16"/>
        <v>1</v>
      </c>
      <c r="AM23" s="9">
        <f t="shared" si="17"/>
        <v>1</v>
      </c>
      <c r="AN23" s="9">
        <f t="shared" si="18"/>
        <v>1</v>
      </c>
    </row>
    <row r="24" spans="1:40" s="170" customFormat="1" ht="15" customHeight="1">
      <c r="A24" s="540">
        <v>20</v>
      </c>
      <c r="B24" s="538">
        <v>19</v>
      </c>
      <c r="C24" s="538"/>
      <c r="D24" s="538">
        <v>3220</v>
      </c>
      <c r="E24" s="538" t="s">
        <v>2014</v>
      </c>
      <c r="F24" s="538" t="s">
        <v>172</v>
      </c>
      <c r="G24" s="538">
        <v>1975</v>
      </c>
      <c r="H24" s="538" t="s">
        <v>437</v>
      </c>
      <c r="I24" s="538"/>
      <c r="J24" s="538">
        <v>42</v>
      </c>
      <c r="K24" s="538">
        <v>12</v>
      </c>
      <c r="L24" s="538">
        <v>42</v>
      </c>
      <c r="M24" s="546">
        <v>0.30302083333333335</v>
      </c>
      <c r="N24" s="538">
        <v>0</v>
      </c>
      <c r="O24" s="539">
        <v>0.64374999999999993</v>
      </c>
      <c r="P24" s="539">
        <v>0.37083333333333335</v>
      </c>
      <c r="Q24" s="539">
        <v>0.60069444444444442</v>
      </c>
      <c r="R24" s="539">
        <v>0.48749999999999999</v>
      </c>
      <c r="S24" s="539">
        <v>0.55833333333333335</v>
      </c>
      <c r="T24" s="539">
        <v>0.41388888888888892</v>
      </c>
      <c r="U24" s="539">
        <v>0.57777777777777783</v>
      </c>
      <c r="V24" s="539">
        <v>0.53472222222222221</v>
      </c>
      <c r="W24" s="539">
        <v>0.62638888888888888</v>
      </c>
      <c r="X24" s="539">
        <v>0.39027777777777778</v>
      </c>
      <c r="Y24" s="539">
        <v>0.50763888888888886</v>
      </c>
      <c r="Z24" s="539">
        <v>0.45208333333333334</v>
      </c>
      <c r="AA24" s="552">
        <v>0.65694444444444444</v>
      </c>
      <c r="AB24" s="536"/>
      <c r="AC24" s="18">
        <f>VLOOKUP(AD24,id!$A:$C,3,0)</f>
        <v>634</v>
      </c>
      <c r="AD24" s="18" t="str">
        <f t="shared" si="9"/>
        <v>KowalewskiJakub1975</v>
      </c>
      <c r="AE24" s="9" t="str">
        <f t="shared" si="10"/>
        <v>Kowalewski</v>
      </c>
      <c r="AF24" s="9" t="str">
        <f t="shared" si="11"/>
        <v>Jakub</v>
      </c>
      <c r="AG24" s="9">
        <f t="shared" si="12"/>
        <v>0</v>
      </c>
      <c r="AH24" s="9">
        <f t="shared" si="13"/>
        <v>1975</v>
      </c>
      <c r="AI24" s="9">
        <f t="shared" si="14"/>
        <v>40.659256712883405</v>
      </c>
      <c r="AJ24" s="9"/>
      <c r="AK24" s="9">
        <f t="shared" si="15"/>
        <v>0.99935067415301171</v>
      </c>
      <c r="AL24" s="9">
        <f t="shared" si="16"/>
        <v>1</v>
      </c>
      <c r="AM24" s="9">
        <f t="shared" si="17"/>
        <v>1</v>
      </c>
      <c r="AN24" s="9">
        <f t="shared" si="18"/>
        <v>1</v>
      </c>
    </row>
    <row r="25" spans="1:40" ht="15" customHeight="1">
      <c r="A25" s="545">
        <v>21</v>
      </c>
      <c r="B25" s="543">
        <v>20</v>
      </c>
      <c r="C25" s="543"/>
      <c r="D25" s="543">
        <v>3058</v>
      </c>
      <c r="E25" s="543" t="s">
        <v>2013</v>
      </c>
      <c r="F25" s="543" t="s">
        <v>394</v>
      </c>
      <c r="G25" s="543">
        <v>1997</v>
      </c>
      <c r="H25" s="543" t="s">
        <v>510</v>
      </c>
      <c r="I25" s="543"/>
      <c r="J25" s="543">
        <v>42</v>
      </c>
      <c r="K25" s="543">
        <v>12</v>
      </c>
      <c r="L25" s="543">
        <v>42</v>
      </c>
      <c r="M25" s="544">
        <v>0.30344907407407407</v>
      </c>
      <c r="N25" s="543">
        <v>0</v>
      </c>
      <c r="O25" s="542">
        <v>0.64444444444444449</v>
      </c>
      <c r="P25" s="542">
        <v>0.37083333333333335</v>
      </c>
      <c r="Q25" s="542">
        <v>0.60069444444444442</v>
      </c>
      <c r="R25" s="542">
        <v>0.48680555555555555</v>
      </c>
      <c r="S25" s="542">
        <v>0.55833333333333335</v>
      </c>
      <c r="T25" s="542">
        <v>0.41388888888888892</v>
      </c>
      <c r="U25" s="542">
        <v>0.57777777777777783</v>
      </c>
      <c r="V25" s="542">
        <v>0.53472222222222221</v>
      </c>
      <c r="W25" s="542">
        <v>0.62638888888888888</v>
      </c>
      <c r="X25" s="542">
        <v>0.39097222222222222</v>
      </c>
      <c r="Y25" s="542">
        <v>0.50763888888888886</v>
      </c>
      <c r="Z25" s="542">
        <v>0.45208333333333334</v>
      </c>
      <c r="AA25" s="553">
        <v>0.65694444444444444</v>
      </c>
      <c r="AB25" s="547"/>
      <c r="AC25" s="18">
        <f>VLOOKUP(AD25,id!$A:$C,3,0)</f>
        <v>635</v>
      </c>
      <c r="AD25" s="18" t="str">
        <f t="shared" si="9"/>
        <v>ŻadkowskiStanisław1997</v>
      </c>
      <c r="AE25" s="9" t="str">
        <f t="shared" si="10"/>
        <v>Żadkowski</v>
      </c>
      <c r="AF25" s="9" t="str">
        <f t="shared" si="11"/>
        <v>Stanisław</v>
      </c>
      <c r="AG25" s="9">
        <f t="shared" si="12"/>
        <v>0</v>
      </c>
      <c r="AH25" s="9">
        <f t="shared" si="13"/>
        <v>1997</v>
      </c>
      <c r="AI25" s="9">
        <f t="shared" si="14"/>
        <v>40.60187657334658</v>
      </c>
      <c r="AJ25" s="9"/>
      <c r="AK25" s="9">
        <f t="shared" si="15"/>
        <v>0.99858875581661466</v>
      </c>
      <c r="AL25" s="9">
        <f t="shared" si="16"/>
        <v>1</v>
      </c>
      <c r="AM25" s="9">
        <f t="shared" si="17"/>
        <v>1</v>
      </c>
      <c r="AN25" s="9">
        <f t="shared" si="18"/>
        <v>1</v>
      </c>
    </row>
    <row r="26" spans="1:40" s="170" customFormat="1" ht="15" customHeight="1">
      <c r="A26" s="540">
        <v>22</v>
      </c>
      <c r="B26" s="538">
        <v>21</v>
      </c>
      <c r="C26" s="538"/>
      <c r="D26" s="538">
        <v>3219</v>
      </c>
      <c r="E26" s="538" t="s">
        <v>2013</v>
      </c>
      <c r="F26" s="538" t="s">
        <v>21</v>
      </c>
      <c r="G26" s="538">
        <v>1975</v>
      </c>
      <c r="H26" s="538" t="s">
        <v>510</v>
      </c>
      <c r="I26" s="538"/>
      <c r="J26" s="538">
        <v>42</v>
      </c>
      <c r="K26" s="538">
        <v>12</v>
      </c>
      <c r="L26" s="538">
        <v>42</v>
      </c>
      <c r="M26" s="546">
        <v>0.30348379629629629</v>
      </c>
      <c r="N26" s="538">
        <v>0</v>
      </c>
      <c r="O26" s="539">
        <v>0.64374999999999993</v>
      </c>
      <c r="P26" s="539">
        <v>0.37083333333333335</v>
      </c>
      <c r="Q26" s="539">
        <v>0.60069444444444442</v>
      </c>
      <c r="R26" s="539">
        <v>0.48749999999999999</v>
      </c>
      <c r="S26" s="539">
        <v>0.55833333333333335</v>
      </c>
      <c r="T26" s="539">
        <v>0.41388888888888892</v>
      </c>
      <c r="U26" s="539">
        <v>0.57777777777777783</v>
      </c>
      <c r="V26" s="539">
        <v>0.53472222222222221</v>
      </c>
      <c r="W26" s="539">
        <v>0.62638888888888888</v>
      </c>
      <c r="X26" s="539">
        <v>0.39027777777777778</v>
      </c>
      <c r="Y26" s="539">
        <v>0.50763888888888886</v>
      </c>
      <c r="Z26" s="539">
        <v>0.45208333333333334</v>
      </c>
      <c r="AA26" s="552">
        <v>0.65763888888888888</v>
      </c>
      <c r="AB26" s="536"/>
      <c r="AC26" s="18">
        <f>VLOOKUP(AD26,id!$A:$C,3,0)</f>
        <v>636</v>
      </c>
      <c r="AD26" s="18" t="str">
        <f t="shared" si="9"/>
        <v>ŻadkowskiMarcin1975</v>
      </c>
      <c r="AE26" s="9" t="str">
        <f t="shared" si="10"/>
        <v>Żadkowski</v>
      </c>
      <c r="AF26" s="9" t="str">
        <f t="shared" si="11"/>
        <v>Marcin</v>
      </c>
      <c r="AG26" s="9">
        <f t="shared" si="12"/>
        <v>0</v>
      </c>
      <c r="AH26" s="9">
        <f t="shared" si="13"/>
        <v>1975</v>
      </c>
      <c r="AI26" s="9">
        <f t="shared" si="14"/>
        <v>40.597231226879238</v>
      </c>
      <c r="AJ26" s="9"/>
      <c r="AK26" s="9">
        <f t="shared" si="15"/>
        <v>0.99988558788757098</v>
      </c>
      <c r="AL26" s="9">
        <f t="shared" si="16"/>
        <v>1</v>
      </c>
      <c r="AM26" s="9">
        <f t="shared" si="17"/>
        <v>1</v>
      </c>
      <c r="AN26" s="9">
        <f t="shared" si="18"/>
        <v>1</v>
      </c>
    </row>
    <row r="27" spans="1:40" ht="15" customHeight="1">
      <c r="A27" s="545">
        <v>23</v>
      </c>
      <c r="B27" s="543">
        <v>22</v>
      </c>
      <c r="C27" s="543"/>
      <c r="D27" s="543">
        <v>3088</v>
      </c>
      <c r="E27" s="543" t="s">
        <v>2012</v>
      </c>
      <c r="F27" s="543" t="s">
        <v>67</v>
      </c>
      <c r="G27" s="543">
        <v>1976</v>
      </c>
      <c r="H27" s="543" t="s">
        <v>307</v>
      </c>
      <c r="I27" s="543" t="s">
        <v>903</v>
      </c>
      <c r="J27" s="543">
        <v>42</v>
      </c>
      <c r="K27" s="543">
        <v>12</v>
      </c>
      <c r="L27" s="543">
        <v>42</v>
      </c>
      <c r="M27" s="544">
        <v>0.30381944444444448</v>
      </c>
      <c r="N27" s="543">
        <v>0</v>
      </c>
      <c r="O27" s="542">
        <v>0.64236111111111105</v>
      </c>
      <c r="P27" s="542">
        <v>0.36874999999999997</v>
      </c>
      <c r="Q27" s="542">
        <v>0.58958333333333335</v>
      </c>
      <c r="R27" s="542">
        <v>0.46666666666666662</v>
      </c>
      <c r="S27" s="542">
        <v>0.53888888888888886</v>
      </c>
      <c r="T27" s="542">
        <v>0.4152777777777778</v>
      </c>
      <c r="U27" s="542">
        <v>0.56180555555555556</v>
      </c>
      <c r="V27" s="542">
        <v>0.51736111111111105</v>
      </c>
      <c r="W27" s="542">
        <v>0.62222222222222223</v>
      </c>
      <c r="X27" s="542">
        <v>0.3888888888888889</v>
      </c>
      <c r="Y27" s="542">
        <v>0.48680555555555555</v>
      </c>
      <c r="Z27" s="542">
        <v>0.44305555555555554</v>
      </c>
      <c r="AA27" s="553">
        <v>0.65763888888888888</v>
      </c>
      <c r="AB27" s="547"/>
      <c r="AC27" s="18">
        <f>VLOOKUP(AD27,id!$A:$C,3,0)</f>
        <v>637</v>
      </c>
      <c r="AD27" s="18" t="str">
        <f t="shared" si="9"/>
        <v>RoszkowskiMichał1976</v>
      </c>
      <c r="AE27" s="9" t="str">
        <f t="shared" si="10"/>
        <v>Roszkowski</v>
      </c>
      <c r="AF27" s="9" t="str">
        <f t="shared" si="11"/>
        <v>Michał</v>
      </c>
      <c r="AG27" s="9" t="str">
        <f t="shared" si="12"/>
        <v>QoS</v>
      </c>
      <c r="AH27" s="9">
        <f t="shared" si="13"/>
        <v>1976</v>
      </c>
      <c r="AI27" s="9">
        <f t="shared" si="14"/>
        <v>40.552380952380965</v>
      </c>
      <c r="AJ27" s="9"/>
      <c r="AK27" s="9">
        <f t="shared" si="15"/>
        <v>0.99889523809523795</v>
      </c>
      <c r="AL27" s="9">
        <f t="shared" si="16"/>
        <v>1</v>
      </c>
      <c r="AM27" s="9">
        <f t="shared" si="17"/>
        <v>1</v>
      </c>
      <c r="AN27" s="9">
        <f t="shared" si="18"/>
        <v>1</v>
      </c>
    </row>
    <row r="28" spans="1:40" s="170" customFormat="1" ht="15" customHeight="1">
      <c r="A28" s="540">
        <v>24</v>
      </c>
      <c r="B28" s="538">
        <v>23</v>
      </c>
      <c r="C28" s="538"/>
      <c r="D28" s="538">
        <v>3089</v>
      </c>
      <c r="E28" s="538" t="s">
        <v>905</v>
      </c>
      <c r="F28" s="538" t="s">
        <v>2011</v>
      </c>
      <c r="G28" s="538">
        <v>1974</v>
      </c>
      <c r="H28" s="538" t="s">
        <v>904</v>
      </c>
      <c r="I28" s="538" t="s">
        <v>903</v>
      </c>
      <c r="J28" s="538">
        <v>42</v>
      </c>
      <c r="K28" s="538">
        <v>12</v>
      </c>
      <c r="L28" s="538">
        <v>42</v>
      </c>
      <c r="M28" s="546">
        <v>0.30447916666666669</v>
      </c>
      <c r="N28" s="538">
        <v>0</v>
      </c>
      <c r="O28" s="539">
        <v>0.64236111111111105</v>
      </c>
      <c r="P28" s="539">
        <v>0.36874999999999997</v>
      </c>
      <c r="Q28" s="539">
        <v>0.59027777777777779</v>
      </c>
      <c r="R28" s="539">
        <v>0.46597222222222223</v>
      </c>
      <c r="S28" s="539">
        <v>0.53888888888888886</v>
      </c>
      <c r="T28" s="539">
        <v>0.4152777777777778</v>
      </c>
      <c r="U28" s="539">
        <v>0.56180555555555556</v>
      </c>
      <c r="V28" s="539">
        <v>0.51736111111111105</v>
      </c>
      <c r="W28" s="539">
        <v>0.62222222222222223</v>
      </c>
      <c r="X28" s="539">
        <v>0.3888888888888889</v>
      </c>
      <c r="Y28" s="539">
        <v>0.48749999999999999</v>
      </c>
      <c r="Z28" s="539">
        <v>0.44305555555555554</v>
      </c>
      <c r="AA28" s="552">
        <v>0.65833333333333333</v>
      </c>
      <c r="AB28" s="536"/>
      <c r="AC28" s="18">
        <f>VLOOKUP(AD28,id!$A:$C,3,0)</f>
        <v>638</v>
      </c>
      <c r="AD28" s="18" t="str">
        <f t="shared" si="9"/>
        <v>FerdekPrzemek1974</v>
      </c>
      <c r="AE28" s="9" t="str">
        <f t="shared" si="10"/>
        <v>Ferdek</v>
      </c>
      <c r="AF28" s="9" t="str">
        <f t="shared" si="11"/>
        <v>Przemek</v>
      </c>
      <c r="AG28" s="9" t="str">
        <f t="shared" si="12"/>
        <v>QoS</v>
      </c>
      <c r="AH28" s="9">
        <f t="shared" si="13"/>
        <v>1974</v>
      </c>
      <c r="AI28" s="9">
        <f t="shared" si="14"/>
        <v>40.464515148059462</v>
      </c>
      <c r="AJ28" s="9"/>
      <c r="AK28" s="9">
        <f t="shared" si="15"/>
        <v>0.99783327631428897</v>
      </c>
      <c r="AL28" s="9">
        <f t="shared" si="16"/>
        <v>1</v>
      </c>
      <c r="AM28" s="9">
        <f t="shared" si="17"/>
        <v>1</v>
      </c>
      <c r="AN28" s="9">
        <f t="shared" si="18"/>
        <v>1</v>
      </c>
    </row>
    <row r="29" spans="1:40" ht="15" customHeight="1">
      <c r="A29" s="545">
        <v>25</v>
      </c>
      <c r="B29" s="543">
        <v>24</v>
      </c>
      <c r="C29" s="543"/>
      <c r="D29" s="543">
        <v>3204</v>
      </c>
      <c r="E29" s="543" t="s">
        <v>2010</v>
      </c>
      <c r="F29" s="543" t="s">
        <v>460</v>
      </c>
      <c r="G29" s="543">
        <v>1977</v>
      </c>
      <c r="H29" s="543" t="s">
        <v>463</v>
      </c>
      <c r="I29" s="543" t="s">
        <v>2009</v>
      </c>
      <c r="J29" s="543">
        <v>42</v>
      </c>
      <c r="K29" s="543">
        <v>12</v>
      </c>
      <c r="L29" s="543">
        <v>42</v>
      </c>
      <c r="M29" s="544">
        <v>0.3066666666666667</v>
      </c>
      <c r="N29" s="543">
        <v>0</v>
      </c>
      <c r="O29" s="542">
        <v>0.37013888888888885</v>
      </c>
      <c r="P29" s="542">
        <v>0.64722222222222225</v>
      </c>
      <c r="Q29" s="542">
        <v>0.40486111111111112</v>
      </c>
      <c r="R29" s="542">
        <v>0.51180555555555551</v>
      </c>
      <c r="S29" s="542">
        <v>0.44444444444444442</v>
      </c>
      <c r="T29" s="542">
        <v>0.58124999999999993</v>
      </c>
      <c r="U29" s="542">
        <v>0.42569444444444443</v>
      </c>
      <c r="V29" s="542">
        <v>0.46388888888888885</v>
      </c>
      <c r="W29" s="542">
        <v>0.38472222222222219</v>
      </c>
      <c r="X29" s="542">
        <v>0.61875000000000002</v>
      </c>
      <c r="Y29" s="542">
        <v>0.48749999999999999</v>
      </c>
      <c r="Z29" s="542">
        <v>0.53749999999999998</v>
      </c>
      <c r="AA29" s="553">
        <v>0.66041666666666665</v>
      </c>
      <c r="AB29" s="547"/>
      <c r="AC29" s="18">
        <f>VLOOKUP(AD29,id!$A:$C,3,0)</f>
        <v>639</v>
      </c>
      <c r="AD29" s="18" t="str">
        <f t="shared" si="9"/>
        <v>KuhnAdrian1977</v>
      </c>
      <c r="AE29" s="9" t="str">
        <f t="shared" si="10"/>
        <v>Kuhn</v>
      </c>
      <c r="AF29" s="9" t="str">
        <f t="shared" si="11"/>
        <v>Adrian</v>
      </c>
      <c r="AG29" s="9" t="str">
        <f t="shared" si="12"/>
        <v>Nypel Reda</v>
      </c>
      <c r="AH29" s="9">
        <f t="shared" si="13"/>
        <v>1977</v>
      </c>
      <c r="AI29" s="9">
        <f t="shared" si="14"/>
        <v>40.175875603864746</v>
      </c>
      <c r="AJ29" s="9"/>
      <c r="AK29" s="9">
        <f t="shared" si="15"/>
        <v>0.99286684782608692</v>
      </c>
      <c r="AL29" s="9">
        <f t="shared" si="16"/>
        <v>1</v>
      </c>
      <c r="AM29" s="9">
        <f t="shared" si="17"/>
        <v>1</v>
      </c>
      <c r="AN29" s="9">
        <f t="shared" si="18"/>
        <v>1</v>
      </c>
    </row>
    <row r="30" spans="1:40" s="170" customFormat="1" ht="15" customHeight="1">
      <c r="A30" s="540">
        <v>26</v>
      </c>
      <c r="B30" s="538">
        <v>25</v>
      </c>
      <c r="C30" s="538"/>
      <c r="D30" s="538">
        <v>3161</v>
      </c>
      <c r="E30" s="538" t="s">
        <v>887</v>
      </c>
      <c r="F30" s="538" t="s">
        <v>175</v>
      </c>
      <c r="G30" s="538">
        <v>1962</v>
      </c>
      <c r="H30" s="538" t="s">
        <v>617</v>
      </c>
      <c r="I30" s="538" t="s">
        <v>886</v>
      </c>
      <c r="J30" s="538">
        <v>42</v>
      </c>
      <c r="K30" s="538">
        <v>12</v>
      </c>
      <c r="L30" s="538">
        <v>42</v>
      </c>
      <c r="M30" s="546">
        <v>0.30729166666666669</v>
      </c>
      <c r="N30" s="538">
        <v>0</v>
      </c>
      <c r="O30" s="539">
        <v>0.37013888888888885</v>
      </c>
      <c r="P30" s="539">
        <v>0.64722222222222225</v>
      </c>
      <c r="Q30" s="539">
        <v>0.40486111111111112</v>
      </c>
      <c r="R30" s="539">
        <v>0.51180555555555551</v>
      </c>
      <c r="S30" s="539">
        <v>0.44444444444444442</v>
      </c>
      <c r="T30" s="539">
        <v>0.58124999999999993</v>
      </c>
      <c r="U30" s="539">
        <v>0.42569444444444443</v>
      </c>
      <c r="V30" s="539">
        <v>0.46319444444444446</v>
      </c>
      <c r="W30" s="539">
        <v>0.38472222222222219</v>
      </c>
      <c r="X30" s="539">
        <v>0.61875000000000002</v>
      </c>
      <c r="Y30" s="539">
        <v>0.48680555555555555</v>
      </c>
      <c r="Z30" s="539">
        <v>0.54236111111111118</v>
      </c>
      <c r="AA30" s="552">
        <v>0.66111111111111109</v>
      </c>
      <c r="AB30" s="536"/>
      <c r="AC30" s="18">
        <f>VLOOKUP(AD30,id!$A:$C,3,0)</f>
        <v>251</v>
      </c>
      <c r="AD30" s="18" t="str">
        <f t="shared" si="9"/>
        <v>KorsakDariusz1962</v>
      </c>
      <c r="AE30" s="9" t="str">
        <f t="shared" si="10"/>
        <v>Korsak</v>
      </c>
      <c r="AF30" s="9" t="str">
        <f t="shared" si="11"/>
        <v>Dariusz</v>
      </c>
      <c r="AG30" s="9" t="str">
        <f t="shared" si="12"/>
        <v>Elbląska Strona Rowerowa</v>
      </c>
      <c r="AH30" s="9">
        <f t="shared" si="13"/>
        <v>1962</v>
      </c>
      <c r="AI30" s="9">
        <f t="shared" si="14"/>
        <v>40.094161958568755</v>
      </c>
      <c r="AJ30" s="9"/>
      <c r="AK30" s="9">
        <f t="shared" si="15"/>
        <v>0.99796610169491529</v>
      </c>
      <c r="AL30" s="9">
        <f t="shared" si="16"/>
        <v>1</v>
      </c>
      <c r="AM30" s="9">
        <f t="shared" si="17"/>
        <v>1</v>
      </c>
      <c r="AN30" s="9">
        <f t="shared" si="18"/>
        <v>1</v>
      </c>
    </row>
    <row r="31" spans="1:40" ht="15" customHeight="1">
      <c r="A31" s="545">
        <v>27</v>
      </c>
      <c r="B31" s="543">
        <v>26</v>
      </c>
      <c r="C31" s="543"/>
      <c r="D31" s="543">
        <v>3228</v>
      </c>
      <c r="E31" s="543" t="s">
        <v>2008</v>
      </c>
      <c r="F31" s="543" t="s">
        <v>182</v>
      </c>
      <c r="G31" s="543">
        <v>1965</v>
      </c>
      <c r="H31" s="543" t="s">
        <v>2006</v>
      </c>
      <c r="I31" s="543"/>
      <c r="J31" s="543">
        <v>42</v>
      </c>
      <c r="K31" s="543">
        <v>12</v>
      </c>
      <c r="L31" s="543">
        <v>42</v>
      </c>
      <c r="M31" s="544">
        <v>0.30740740740740741</v>
      </c>
      <c r="N31" s="543">
        <v>0</v>
      </c>
      <c r="O31" s="542">
        <v>0.64861111111111114</v>
      </c>
      <c r="P31" s="542">
        <v>0.37291666666666662</v>
      </c>
      <c r="Q31" s="542">
        <v>0.61944444444444446</v>
      </c>
      <c r="R31" s="542">
        <v>0.47222222222222227</v>
      </c>
      <c r="S31" s="542">
        <v>0.54027777777777775</v>
      </c>
      <c r="T31" s="542">
        <v>0.4152777777777778</v>
      </c>
      <c r="U31" s="542">
        <v>0.59513888888888888</v>
      </c>
      <c r="V31" s="542">
        <v>0.52361111111111114</v>
      </c>
      <c r="W31" s="542">
        <v>0.57152777777777775</v>
      </c>
      <c r="X31" s="542">
        <v>0.39027777777777778</v>
      </c>
      <c r="Y31" s="542">
        <v>0.49513888888888885</v>
      </c>
      <c r="Z31" s="542">
        <v>0.4458333333333333</v>
      </c>
      <c r="AA31" s="553">
        <v>0.66111111111111109</v>
      </c>
      <c r="AB31" s="547"/>
      <c r="AC31" s="18">
        <f>VLOOKUP(AD31,id!$A:$C,3,0)</f>
        <v>640</v>
      </c>
      <c r="AD31" s="18" t="str">
        <f t="shared" si="9"/>
        <v>SzamrejWojciech1965</v>
      </c>
      <c r="AE31" s="9" t="str">
        <f t="shared" si="10"/>
        <v>Szamrej</v>
      </c>
      <c r="AF31" s="9" t="str">
        <f t="shared" si="11"/>
        <v>Wojciech</v>
      </c>
      <c r="AG31" s="9">
        <f t="shared" si="12"/>
        <v>0</v>
      </c>
      <c r="AH31" s="9">
        <f t="shared" si="13"/>
        <v>1965</v>
      </c>
      <c r="AI31" s="9">
        <f t="shared" si="14"/>
        <v>40.079066265060263</v>
      </c>
      <c r="AJ31" s="9"/>
      <c r="AK31" s="9">
        <f t="shared" si="15"/>
        <v>0.99962349397590367</v>
      </c>
      <c r="AL31" s="9">
        <f t="shared" si="16"/>
        <v>1</v>
      </c>
      <c r="AM31" s="9">
        <f t="shared" si="17"/>
        <v>1</v>
      </c>
      <c r="AN31" s="9">
        <f t="shared" si="18"/>
        <v>1</v>
      </c>
    </row>
    <row r="32" spans="1:40" s="170" customFormat="1" ht="15" customHeight="1">
      <c r="A32" s="540">
        <v>28</v>
      </c>
      <c r="B32" s="538">
        <v>27</v>
      </c>
      <c r="C32" s="538"/>
      <c r="D32" s="538">
        <v>3229</v>
      </c>
      <c r="E32" s="538" t="s">
        <v>2007</v>
      </c>
      <c r="F32" s="538" t="s">
        <v>25</v>
      </c>
      <c r="G32" s="538">
        <v>1963</v>
      </c>
      <c r="H32" s="538" t="s">
        <v>2006</v>
      </c>
      <c r="I32" s="538"/>
      <c r="J32" s="538">
        <v>42</v>
      </c>
      <c r="K32" s="538">
        <v>12</v>
      </c>
      <c r="L32" s="538">
        <v>42</v>
      </c>
      <c r="M32" s="546">
        <v>0.30781249999999999</v>
      </c>
      <c r="N32" s="538">
        <v>0</v>
      </c>
      <c r="O32" s="539">
        <v>0.64930555555555558</v>
      </c>
      <c r="P32" s="539">
        <v>0.37291666666666662</v>
      </c>
      <c r="Q32" s="539">
        <v>0.62013888888888891</v>
      </c>
      <c r="R32" s="539">
        <v>0.47222222222222227</v>
      </c>
      <c r="S32" s="539">
        <v>0.54097222222222219</v>
      </c>
      <c r="T32" s="539">
        <v>0.4152777777777778</v>
      </c>
      <c r="U32" s="539">
        <v>0.59513888888888888</v>
      </c>
      <c r="V32" s="539">
        <v>0.52361111111111114</v>
      </c>
      <c r="W32" s="539">
        <v>0.57013888888888886</v>
      </c>
      <c r="X32" s="539">
        <v>0.39097222222222222</v>
      </c>
      <c r="Y32" s="539">
        <v>0.49513888888888885</v>
      </c>
      <c r="Z32" s="539">
        <v>0.4458333333333333</v>
      </c>
      <c r="AA32" s="552">
        <v>0.66180555555555554</v>
      </c>
      <c r="AB32" s="536"/>
      <c r="AC32" s="18">
        <f>VLOOKUP(AD32,id!$A:$C,3,0)</f>
        <v>641</v>
      </c>
      <c r="AD32" s="18" t="str">
        <f t="shared" si="9"/>
        <v>GałaguzJacek1963</v>
      </c>
      <c r="AE32" s="9" t="str">
        <f t="shared" si="10"/>
        <v>Gałaguz</v>
      </c>
      <c r="AF32" s="9" t="str">
        <f t="shared" si="11"/>
        <v>Jacek</v>
      </c>
      <c r="AG32" s="9">
        <f t="shared" si="12"/>
        <v>0</v>
      </c>
      <c r="AH32" s="9">
        <f t="shared" si="13"/>
        <v>1963</v>
      </c>
      <c r="AI32" s="9">
        <f t="shared" si="14"/>
        <v>40.026320736980658</v>
      </c>
      <c r="AJ32" s="9"/>
      <c r="AK32" s="9">
        <f t="shared" si="15"/>
        <v>0.9986839631509683</v>
      </c>
      <c r="AL32" s="9">
        <f t="shared" si="16"/>
        <v>1</v>
      </c>
      <c r="AM32" s="9">
        <f t="shared" si="17"/>
        <v>1</v>
      </c>
      <c r="AN32" s="9">
        <f t="shared" si="18"/>
        <v>1</v>
      </c>
    </row>
    <row r="33" spans="1:40" ht="15" customHeight="1">
      <c r="A33" s="545">
        <v>29</v>
      </c>
      <c r="B33" s="543">
        <v>28</v>
      </c>
      <c r="C33" s="543"/>
      <c r="D33" s="543">
        <v>3233</v>
      </c>
      <c r="E33" s="543" t="s">
        <v>593</v>
      </c>
      <c r="F33" s="543" t="s">
        <v>53</v>
      </c>
      <c r="G33" s="543">
        <v>1975</v>
      </c>
      <c r="H33" s="543" t="s">
        <v>321</v>
      </c>
      <c r="I33" s="543"/>
      <c r="J33" s="543">
        <v>42</v>
      </c>
      <c r="K33" s="543">
        <v>12</v>
      </c>
      <c r="L33" s="543">
        <v>42</v>
      </c>
      <c r="M33" s="544">
        <v>0.30791666666666667</v>
      </c>
      <c r="N33" s="543">
        <v>0</v>
      </c>
      <c r="O33" s="542">
        <v>0.36736111111111108</v>
      </c>
      <c r="P33" s="542">
        <v>0.64722222222222225</v>
      </c>
      <c r="Q33" s="542">
        <v>0.40416666666666662</v>
      </c>
      <c r="R33" s="542">
        <v>0.51388888888888895</v>
      </c>
      <c r="S33" s="542">
        <v>0.44236111111111115</v>
      </c>
      <c r="T33" s="542">
        <v>0.57361111111111118</v>
      </c>
      <c r="U33" s="542">
        <v>0.42569444444444443</v>
      </c>
      <c r="V33" s="542">
        <v>0.46319444444444446</v>
      </c>
      <c r="W33" s="542">
        <v>0.3840277777777778</v>
      </c>
      <c r="X33" s="542">
        <v>0.61527777777777781</v>
      </c>
      <c r="Y33" s="542">
        <v>0.49027777777777781</v>
      </c>
      <c r="Z33" s="542">
        <v>0.53680555555555554</v>
      </c>
      <c r="AA33" s="553">
        <v>0.66180555555555554</v>
      </c>
      <c r="AB33" s="547"/>
      <c r="AC33" s="18">
        <f>VLOOKUP(AD33,id!$A:$C,3,0)</f>
        <v>175</v>
      </c>
      <c r="AD33" s="18" t="str">
        <f t="shared" si="9"/>
        <v>StaniszewskiBartosz1975</v>
      </c>
      <c r="AE33" s="9" t="str">
        <f t="shared" si="10"/>
        <v>Staniszewski</v>
      </c>
      <c r="AF33" s="9" t="str">
        <f t="shared" si="11"/>
        <v>Bartosz</v>
      </c>
      <c r="AG33" s="9">
        <f t="shared" si="12"/>
        <v>0</v>
      </c>
      <c r="AH33" s="9">
        <f t="shared" si="13"/>
        <v>1975</v>
      </c>
      <c r="AI33" s="9">
        <f t="shared" si="14"/>
        <v>40.012780033077753</v>
      </c>
      <c r="AJ33" s="9"/>
      <c r="AK33" s="9">
        <f t="shared" si="15"/>
        <v>0.99966170500676588</v>
      </c>
      <c r="AL33" s="9">
        <f t="shared" si="16"/>
        <v>1</v>
      </c>
      <c r="AM33" s="9">
        <f t="shared" si="17"/>
        <v>1</v>
      </c>
      <c r="AN33" s="9">
        <f t="shared" si="18"/>
        <v>1</v>
      </c>
    </row>
    <row r="34" spans="1:40" s="170" customFormat="1" ht="15" customHeight="1">
      <c r="A34" s="540">
        <v>30</v>
      </c>
      <c r="B34" s="538">
        <v>29</v>
      </c>
      <c r="C34" s="538"/>
      <c r="D34" s="538">
        <v>3081</v>
      </c>
      <c r="E34" s="538" t="s">
        <v>920</v>
      </c>
      <c r="F34" s="538" t="s">
        <v>55</v>
      </c>
      <c r="G34" s="538">
        <v>1975</v>
      </c>
      <c r="H34" s="538" t="s">
        <v>606</v>
      </c>
      <c r="I34" s="538" t="s">
        <v>2005</v>
      </c>
      <c r="J34" s="538">
        <v>42</v>
      </c>
      <c r="K34" s="538">
        <v>12</v>
      </c>
      <c r="L34" s="538">
        <v>42</v>
      </c>
      <c r="M34" s="546">
        <v>0.30888888888888888</v>
      </c>
      <c r="N34" s="538">
        <v>0</v>
      </c>
      <c r="O34" s="539">
        <v>0.65138888888888891</v>
      </c>
      <c r="P34" s="539">
        <v>0.37083333333333335</v>
      </c>
      <c r="Q34" s="539">
        <v>0.62777777777777777</v>
      </c>
      <c r="R34" s="539">
        <v>0.4916666666666667</v>
      </c>
      <c r="S34" s="539">
        <v>0.56527777777777777</v>
      </c>
      <c r="T34" s="539">
        <v>0.4145833333333333</v>
      </c>
      <c r="U34" s="539">
        <v>0.5493055555555556</v>
      </c>
      <c r="V34" s="539">
        <v>0.45069444444444445</v>
      </c>
      <c r="W34" s="539">
        <v>0.60347222222222219</v>
      </c>
      <c r="X34" s="539">
        <v>0.39097222222222222</v>
      </c>
      <c r="Y34" s="539">
        <v>0.51388888888888895</v>
      </c>
      <c r="Z34" s="539">
        <v>0.47083333333333338</v>
      </c>
      <c r="AA34" s="552">
        <v>0.66249999999999998</v>
      </c>
      <c r="AB34" s="536"/>
      <c r="AC34" s="18">
        <f>VLOOKUP(AD34,id!$A:$C,3,0)</f>
        <v>232</v>
      </c>
      <c r="AD34" s="18" t="str">
        <f t="shared" si="9"/>
        <v>PopczykTomasz1975</v>
      </c>
      <c r="AE34" s="9" t="str">
        <f t="shared" si="10"/>
        <v>Popczyk</v>
      </c>
      <c r="AF34" s="9" t="str">
        <f t="shared" si="11"/>
        <v>Tomasz</v>
      </c>
      <c r="AG34" s="9" t="str">
        <f t="shared" si="12"/>
        <v>Sekator</v>
      </c>
      <c r="AH34" s="9">
        <f t="shared" si="13"/>
        <v>1975</v>
      </c>
      <c r="AI34" s="9">
        <f t="shared" si="14"/>
        <v>39.886840527577959</v>
      </c>
      <c r="AJ34" s="9"/>
      <c r="AK34" s="9">
        <f t="shared" si="15"/>
        <v>0.99685251798561159</v>
      </c>
      <c r="AL34" s="9">
        <f t="shared" si="16"/>
        <v>1</v>
      </c>
      <c r="AM34" s="9">
        <f t="shared" si="17"/>
        <v>1</v>
      </c>
      <c r="AN34" s="9">
        <f t="shared" si="18"/>
        <v>1</v>
      </c>
    </row>
    <row r="35" spans="1:40" ht="15" customHeight="1">
      <c r="A35" s="545">
        <v>31</v>
      </c>
      <c r="B35" s="543">
        <v>30</v>
      </c>
      <c r="C35" s="543"/>
      <c r="D35" s="543">
        <v>3030</v>
      </c>
      <c r="E35" s="543" t="s">
        <v>197</v>
      </c>
      <c r="F35" s="543" t="s">
        <v>98</v>
      </c>
      <c r="G35" s="543">
        <v>1964</v>
      </c>
      <c r="H35" s="543" t="s">
        <v>463</v>
      </c>
      <c r="I35" s="543" t="s">
        <v>560</v>
      </c>
      <c r="J35" s="543">
        <v>42</v>
      </c>
      <c r="K35" s="543">
        <v>12</v>
      </c>
      <c r="L35" s="543">
        <v>42</v>
      </c>
      <c r="M35" s="544">
        <v>0.30930555555555556</v>
      </c>
      <c r="N35" s="543">
        <v>0</v>
      </c>
      <c r="O35" s="542">
        <v>0.36944444444444446</v>
      </c>
      <c r="P35" s="542">
        <v>0.64722222222222225</v>
      </c>
      <c r="Q35" s="542">
        <v>0.40486111111111112</v>
      </c>
      <c r="R35" s="542">
        <v>0.51180555555555551</v>
      </c>
      <c r="S35" s="542">
        <v>0.44375000000000003</v>
      </c>
      <c r="T35" s="542">
        <v>0.58124999999999993</v>
      </c>
      <c r="U35" s="542">
        <v>0.42569444444444443</v>
      </c>
      <c r="V35" s="542">
        <v>0.46388888888888885</v>
      </c>
      <c r="W35" s="542">
        <v>0.38472222222222219</v>
      </c>
      <c r="X35" s="542">
        <v>0.61875000000000002</v>
      </c>
      <c r="Y35" s="542">
        <v>0.48680555555555555</v>
      </c>
      <c r="Z35" s="542">
        <v>0.54236111111111118</v>
      </c>
      <c r="AA35" s="553">
        <v>0.66319444444444442</v>
      </c>
      <c r="AB35" s="547"/>
      <c r="AC35" s="18">
        <f>VLOOKUP(AD35,id!$A:$C,3,0)</f>
        <v>247</v>
      </c>
      <c r="AD35" s="18" t="str">
        <f t="shared" si="9"/>
        <v>PachulskiJarosław1964</v>
      </c>
      <c r="AE35" s="9" t="str">
        <f t="shared" si="10"/>
        <v>Pachulski</v>
      </c>
      <c r="AF35" s="9" t="str">
        <f t="shared" si="11"/>
        <v>Jarosław</v>
      </c>
      <c r="AG35" s="9" t="str">
        <f t="shared" si="12"/>
        <v>GREY WOLF</v>
      </c>
      <c r="AH35" s="9">
        <f t="shared" si="13"/>
        <v>1964</v>
      </c>
      <c r="AI35" s="9">
        <f t="shared" si="14"/>
        <v>39.833108816045524</v>
      </c>
      <c r="AJ35" s="9"/>
      <c r="AK35" s="9">
        <f t="shared" si="15"/>
        <v>0.99865289627301301</v>
      </c>
      <c r="AL35" s="9">
        <f t="shared" si="16"/>
        <v>1</v>
      </c>
      <c r="AM35" s="9">
        <f t="shared" si="17"/>
        <v>1</v>
      </c>
      <c r="AN35" s="9">
        <f t="shared" si="18"/>
        <v>1</v>
      </c>
    </row>
    <row r="36" spans="1:40" s="170" customFormat="1" ht="15" customHeight="1">
      <c r="A36" s="540">
        <v>32</v>
      </c>
      <c r="B36" s="538">
        <v>31</v>
      </c>
      <c r="C36" s="538"/>
      <c r="D36" s="538">
        <v>3027</v>
      </c>
      <c r="E36" s="538" t="s">
        <v>922</v>
      </c>
      <c r="F36" s="538" t="s">
        <v>172</v>
      </c>
      <c r="G36" s="538">
        <v>1984</v>
      </c>
      <c r="H36" s="538" t="s">
        <v>921</v>
      </c>
      <c r="I36" s="538"/>
      <c r="J36" s="538">
        <v>42</v>
      </c>
      <c r="K36" s="538">
        <v>12</v>
      </c>
      <c r="L36" s="538">
        <v>42</v>
      </c>
      <c r="M36" s="546">
        <v>0.30932870370370369</v>
      </c>
      <c r="N36" s="538">
        <v>0</v>
      </c>
      <c r="O36" s="539">
        <v>0.65138888888888891</v>
      </c>
      <c r="P36" s="539">
        <v>0.37083333333333335</v>
      </c>
      <c r="Q36" s="539">
        <v>0.62777777777777777</v>
      </c>
      <c r="R36" s="539">
        <v>0.4916666666666667</v>
      </c>
      <c r="S36" s="539">
        <v>0.56527777777777777</v>
      </c>
      <c r="T36" s="539">
        <v>0.4145833333333333</v>
      </c>
      <c r="U36" s="539">
        <v>0.5493055555555556</v>
      </c>
      <c r="V36" s="539">
        <v>0.45069444444444445</v>
      </c>
      <c r="W36" s="539">
        <v>0.60347222222222219</v>
      </c>
      <c r="X36" s="539">
        <v>0.39097222222222222</v>
      </c>
      <c r="Y36" s="539">
        <v>0.51388888888888895</v>
      </c>
      <c r="Z36" s="539">
        <v>0.47083333333333338</v>
      </c>
      <c r="AA36" s="552">
        <v>0.66319444444444442</v>
      </c>
      <c r="AB36" s="536"/>
      <c r="AC36" s="18">
        <f>VLOOKUP(AD36,id!$A:$C,3,0)</f>
        <v>231</v>
      </c>
      <c r="AD36" s="18" t="str">
        <f t="shared" si="9"/>
        <v>PriebeJakub1984</v>
      </c>
      <c r="AE36" s="9" t="str">
        <f t="shared" si="10"/>
        <v>Priebe</v>
      </c>
      <c r="AF36" s="9" t="str">
        <f t="shared" si="11"/>
        <v>Jakub</v>
      </c>
      <c r="AG36" s="9">
        <f t="shared" si="12"/>
        <v>0</v>
      </c>
      <c r="AH36" s="9">
        <f t="shared" si="13"/>
        <v>1984</v>
      </c>
      <c r="AI36" s="9">
        <f t="shared" si="14"/>
        <v>39.830127965277278</v>
      </c>
      <c r="AJ36" s="9"/>
      <c r="AK36" s="9">
        <f t="shared" si="15"/>
        <v>0.99992516650452745</v>
      </c>
      <c r="AL36" s="9">
        <f t="shared" si="16"/>
        <v>1</v>
      </c>
      <c r="AM36" s="9">
        <f t="shared" si="17"/>
        <v>1</v>
      </c>
      <c r="AN36" s="9">
        <f t="shared" si="18"/>
        <v>1</v>
      </c>
    </row>
    <row r="37" spans="1:40" ht="15" customHeight="1">
      <c r="A37" s="545">
        <v>33</v>
      </c>
      <c r="B37" s="543">
        <v>32</v>
      </c>
      <c r="C37" s="543"/>
      <c r="D37" s="543">
        <v>3195</v>
      </c>
      <c r="E37" s="543" t="s">
        <v>913</v>
      </c>
      <c r="F37" s="543" t="s">
        <v>55</v>
      </c>
      <c r="G37" s="543">
        <v>1976</v>
      </c>
      <c r="H37" s="543" t="s">
        <v>911</v>
      </c>
      <c r="I37" s="543" t="s">
        <v>2004</v>
      </c>
      <c r="J37" s="543">
        <v>42</v>
      </c>
      <c r="K37" s="543">
        <v>12</v>
      </c>
      <c r="L37" s="543">
        <v>42</v>
      </c>
      <c r="M37" s="544">
        <v>0.31106481481481479</v>
      </c>
      <c r="N37" s="543">
        <v>0</v>
      </c>
      <c r="O37" s="542">
        <v>0.64583333333333337</v>
      </c>
      <c r="P37" s="542">
        <v>0.37013888888888885</v>
      </c>
      <c r="Q37" s="542">
        <v>0.60347222222222219</v>
      </c>
      <c r="R37" s="542">
        <v>0.48680555555555555</v>
      </c>
      <c r="S37" s="542">
        <v>0.55486111111111114</v>
      </c>
      <c r="T37" s="542">
        <v>0.41250000000000003</v>
      </c>
      <c r="U37" s="542">
        <v>0.5756944444444444</v>
      </c>
      <c r="V37" s="542">
        <v>0.53472222222222221</v>
      </c>
      <c r="W37" s="542">
        <v>0.62916666666666665</v>
      </c>
      <c r="X37" s="542">
        <v>0.38750000000000001</v>
      </c>
      <c r="Y37" s="542">
        <v>0.51180555555555551</v>
      </c>
      <c r="Z37" s="542">
        <v>0.4465277777777778</v>
      </c>
      <c r="AA37" s="553">
        <v>0.6645833333333333</v>
      </c>
      <c r="AB37" s="547"/>
      <c r="AC37" s="18">
        <f>VLOOKUP(AD37,id!$A:$C,3,0)</f>
        <v>236</v>
      </c>
      <c r="AD37" s="18" t="str">
        <f t="shared" si="9"/>
        <v>GrzonkaTomasz1976</v>
      </c>
      <c r="AE37" s="9" t="str">
        <f t="shared" si="10"/>
        <v>Grzonka</v>
      </c>
      <c r="AF37" s="9" t="str">
        <f t="shared" si="11"/>
        <v>Tomasz</v>
      </c>
      <c r="AG37" s="9" t="str">
        <f t="shared" si="12"/>
        <v>MIG BYTÓW</v>
      </c>
      <c r="AH37" s="9">
        <f t="shared" si="13"/>
        <v>1976</v>
      </c>
      <c r="AI37" s="9">
        <f t="shared" si="14"/>
        <v>39.607828545914593</v>
      </c>
      <c r="AJ37" s="9"/>
      <c r="AK37" s="9">
        <f t="shared" si="15"/>
        <v>0.99441881232326246</v>
      </c>
      <c r="AL37" s="9">
        <f t="shared" si="16"/>
        <v>1</v>
      </c>
      <c r="AM37" s="9">
        <f t="shared" si="17"/>
        <v>1</v>
      </c>
      <c r="AN37" s="9">
        <f t="shared" si="18"/>
        <v>1</v>
      </c>
    </row>
    <row r="38" spans="1:40" s="170" customFormat="1" ht="15" customHeight="1">
      <c r="A38" s="540">
        <v>34</v>
      </c>
      <c r="B38" s="538">
        <v>33</v>
      </c>
      <c r="C38" s="538"/>
      <c r="D38" s="538">
        <v>3010</v>
      </c>
      <c r="E38" s="538" t="s">
        <v>912</v>
      </c>
      <c r="F38" s="538" t="s">
        <v>53</v>
      </c>
      <c r="G38" s="538">
        <v>1976</v>
      </c>
      <c r="H38" s="538" t="s">
        <v>911</v>
      </c>
      <c r="I38" s="538" t="s">
        <v>2004</v>
      </c>
      <c r="J38" s="538">
        <v>42</v>
      </c>
      <c r="K38" s="538">
        <v>12</v>
      </c>
      <c r="L38" s="538">
        <v>42</v>
      </c>
      <c r="M38" s="546">
        <v>0.31112268518518521</v>
      </c>
      <c r="N38" s="538">
        <v>0</v>
      </c>
      <c r="O38" s="539">
        <v>0.64583333333333337</v>
      </c>
      <c r="P38" s="539">
        <v>0.37013888888888885</v>
      </c>
      <c r="Q38" s="539">
        <v>0.60347222222222219</v>
      </c>
      <c r="R38" s="539">
        <v>0.48749999999999999</v>
      </c>
      <c r="S38" s="539">
        <v>0.55486111111111114</v>
      </c>
      <c r="T38" s="539">
        <v>0.41250000000000003</v>
      </c>
      <c r="U38" s="539">
        <v>0.5756944444444444</v>
      </c>
      <c r="V38" s="539">
        <v>0.53472222222222221</v>
      </c>
      <c r="W38" s="539">
        <v>0.62916666666666665</v>
      </c>
      <c r="X38" s="539">
        <v>0.38750000000000001</v>
      </c>
      <c r="Y38" s="539">
        <v>0.51250000000000007</v>
      </c>
      <c r="Z38" s="539">
        <v>0.4458333333333333</v>
      </c>
      <c r="AA38" s="552">
        <v>0.66527777777777775</v>
      </c>
      <c r="AB38" s="536"/>
      <c r="AC38" s="18">
        <f>VLOOKUP(AD38,id!$A:$C,3,0)</f>
        <v>237</v>
      </c>
      <c r="AD38" s="18" t="str">
        <f t="shared" si="9"/>
        <v>DębskiBartosz1976</v>
      </c>
      <c r="AE38" s="9" t="str">
        <f t="shared" si="10"/>
        <v>Dębski</v>
      </c>
      <c r="AF38" s="9" t="str">
        <f t="shared" si="11"/>
        <v>Bartosz</v>
      </c>
      <c r="AG38" s="9" t="str">
        <f t="shared" si="12"/>
        <v>MIG BYTÓW</v>
      </c>
      <c r="AH38" s="9">
        <f t="shared" si="13"/>
        <v>1976</v>
      </c>
      <c r="AI38" s="9">
        <f t="shared" si="14"/>
        <v>39.600461292362652</v>
      </c>
      <c r="AJ38" s="9"/>
      <c r="AK38" s="9">
        <f t="shared" si="15"/>
        <v>0.99981399501506629</v>
      </c>
      <c r="AL38" s="9">
        <f t="shared" si="16"/>
        <v>1</v>
      </c>
      <c r="AM38" s="9">
        <f t="shared" si="17"/>
        <v>1</v>
      </c>
      <c r="AN38" s="9">
        <f t="shared" si="18"/>
        <v>1</v>
      </c>
    </row>
    <row r="39" spans="1:40" ht="15" customHeight="1">
      <c r="A39" s="545">
        <v>35</v>
      </c>
      <c r="B39" s="543">
        <v>34</v>
      </c>
      <c r="C39" s="543"/>
      <c r="D39" s="543">
        <v>3080</v>
      </c>
      <c r="E39" s="543" t="s">
        <v>908</v>
      </c>
      <c r="F39" s="543" t="s">
        <v>23</v>
      </c>
      <c r="G39" s="543">
        <v>1972</v>
      </c>
      <c r="H39" s="543" t="s">
        <v>906</v>
      </c>
      <c r="I39" s="543" t="s">
        <v>2003</v>
      </c>
      <c r="J39" s="543">
        <v>42</v>
      </c>
      <c r="K39" s="543">
        <v>12</v>
      </c>
      <c r="L39" s="543">
        <v>42</v>
      </c>
      <c r="M39" s="544">
        <v>0.31180555555555556</v>
      </c>
      <c r="N39" s="543">
        <v>0</v>
      </c>
      <c r="O39" s="542">
        <v>0.65069444444444446</v>
      </c>
      <c r="P39" s="542">
        <v>0.37152777777777773</v>
      </c>
      <c r="Q39" s="542">
        <v>0.59444444444444444</v>
      </c>
      <c r="R39" s="542">
        <v>0.46736111111111112</v>
      </c>
      <c r="S39" s="542">
        <v>0.54791666666666672</v>
      </c>
      <c r="T39" s="542">
        <v>0.41250000000000003</v>
      </c>
      <c r="U39" s="542">
        <v>0.57222222222222219</v>
      </c>
      <c r="V39" s="542">
        <v>0.52708333333333335</v>
      </c>
      <c r="W39" s="542">
        <v>0.62986111111111109</v>
      </c>
      <c r="X39" s="542">
        <v>0.3888888888888889</v>
      </c>
      <c r="Y39" s="542">
        <v>0.49722222222222223</v>
      </c>
      <c r="Z39" s="542">
        <v>0.44375000000000003</v>
      </c>
      <c r="AA39" s="553">
        <v>0.66597222222222219</v>
      </c>
      <c r="AB39" s="547"/>
      <c r="AC39" s="18">
        <f>VLOOKUP(AD39,id!$A:$C,3,0)</f>
        <v>239</v>
      </c>
      <c r="AD39" s="18" t="str">
        <f t="shared" si="9"/>
        <v>CieślińskiGrzegorz1972</v>
      </c>
      <c r="AE39" s="9" t="str">
        <f t="shared" si="10"/>
        <v>Cieśliński</v>
      </c>
      <c r="AF39" s="9" t="str">
        <f t="shared" si="11"/>
        <v>Grzegorz</v>
      </c>
      <c r="AG39" s="9" t="str">
        <f t="shared" si="12"/>
        <v>Kaliska Team</v>
      </c>
      <c r="AH39" s="9">
        <f t="shared" si="13"/>
        <v>1972</v>
      </c>
      <c r="AI39" s="9">
        <f t="shared" si="14"/>
        <v>39.513734224201947</v>
      </c>
      <c r="AJ39" s="9"/>
      <c r="AK39" s="9">
        <f t="shared" si="15"/>
        <v>0.99780994803266521</v>
      </c>
      <c r="AL39" s="9">
        <f t="shared" si="16"/>
        <v>1</v>
      </c>
      <c r="AM39" s="9">
        <f t="shared" si="17"/>
        <v>1</v>
      </c>
      <c r="AN39" s="9">
        <f t="shared" si="18"/>
        <v>1</v>
      </c>
    </row>
    <row r="40" spans="1:40" s="170" customFormat="1" ht="15" customHeight="1">
      <c r="A40" s="540">
        <v>36</v>
      </c>
      <c r="B40" s="538">
        <v>35</v>
      </c>
      <c r="C40" s="538"/>
      <c r="D40" s="538">
        <v>3079</v>
      </c>
      <c r="E40" s="538" t="s">
        <v>907</v>
      </c>
      <c r="F40" s="538" t="s">
        <v>30</v>
      </c>
      <c r="G40" s="538">
        <v>1979</v>
      </c>
      <c r="H40" s="538" t="s">
        <v>906</v>
      </c>
      <c r="I40" s="538" t="s">
        <v>2003</v>
      </c>
      <c r="J40" s="538">
        <v>42</v>
      </c>
      <c r="K40" s="538">
        <v>12</v>
      </c>
      <c r="L40" s="538">
        <v>42</v>
      </c>
      <c r="M40" s="546">
        <v>0.31181712962962965</v>
      </c>
      <c r="N40" s="538">
        <v>0</v>
      </c>
      <c r="O40" s="539">
        <v>0.65069444444444446</v>
      </c>
      <c r="P40" s="539">
        <v>0.37152777777777773</v>
      </c>
      <c r="Q40" s="539">
        <v>0.59513888888888888</v>
      </c>
      <c r="R40" s="539">
        <v>0.46736111111111112</v>
      </c>
      <c r="S40" s="539">
        <v>0.54791666666666672</v>
      </c>
      <c r="T40" s="539">
        <v>0.41250000000000003</v>
      </c>
      <c r="U40" s="539">
        <v>0.57152777777777775</v>
      </c>
      <c r="V40" s="539">
        <v>0.52708333333333335</v>
      </c>
      <c r="W40" s="539">
        <v>0.62916666666666665</v>
      </c>
      <c r="X40" s="539">
        <v>0.38819444444444445</v>
      </c>
      <c r="Y40" s="539">
        <v>0.49652777777777773</v>
      </c>
      <c r="Z40" s="539">
        <v>0.44375000000000003</v>
      </c>
      <c r="AA40" s="552">
        <v>0.66597222222222219</v>
      </c>
      <c r="AB40" s="536"/>
      <c r="AC40" s="18">
        <f>VLOOKUP(AD40,id!$A:$C,3,0)</f>
        <v>240</v>
      </c>
      <c r="AD40" s="18" t="str">
        <f t="shared" si="9"/>
        <v>LiczywekAndrzej1979</v>
      </c>
      <c r="AE40" s="9" t="str">
        <f t="shared" si="10"/>
        <v>Liczywek</v>
      </c>
      <c r="AF40" s="9" t="str">
        <f t="shared" si="11"/>
        <v>Andrzej</v>
      </c>
      <c r="AG40" s="9" t="str">
        <f t="shared" si="12"/>
        <v>Kaliska Team</v>
      </c>
      <c r="AH40" s="9">
        <f t="shared" si="13"/>
        <v>1979</v>
      </c>
      <c r="AI40" s="9">
        <f t="shared" si="14"/>
        <v>39.51226754760404</v>
      </c>
      <c r="AJ40" s="9"/>
      <c r="AK40" s="9">
        <f t="shared" si="15"/>
        <v>0.9999628818529378</v>
      </c>
      <c r="AL40" s="9">
        <f t="shared" si="16"/>
        <v>1</v>
      </c>
      <c r="AM40" s="9">
        <f t="shared" si="17"/>
        <v>1</v>
      </c>
      <c r="AN40" s="9">
        <f t="shared" si="18"/>
        <v>1</v>
      </c>
    </row>
    <row r="41" spans="1:40" ht="15" customHeight="1">
      <c r="A41" s="545">
        <v>37</v>
      </c>
      <c r="B41" s="543">
        <v>36</v>
      </c>
      <c r="C41" s="543"/>
      <c r="D41" s="543">
        <v>3224</v>
      </c>
      <c r="E41" s="543" t="s">
        <v>562</v>
      </c>
      <c r="F41" s="543" t="s">
        <v>56</v>
      </c>
      <c r="G41" s="543">
        <v>1974</v>
      </c>
      <c r="H41" s="543" t="s">
        <v>510</v>
      </c>
      <c r="I41" s="543"/>
      <c r="J41" s="543">
        <v>42</v>
      </c>
      <c r="K41" s="543">
        <v>12</v>
      </c>
      <c r="L41" s="543">
        <v>42</v>
      </c>
      <c r="M41" s="544">
        <v>0.31207175925925928</v>
      </c>
      <c r="N41" s="543">
        <v>0</v>
      </c>
      <c r="O41" s="542">
        <v>0.3659722222222222</v>
      </c>
      <c r="P41" s="542">
        <v>0.65347222222222223</v>
      </c>
      <c r="Q41" s="542">
        <v>0.40625</v>
      </c>
      <c r="R41" s="542">
        <v>0.53541666666666665</v>
      </c>
      <c r="S41" s="542">
        <v>0.43958333333333338</v>
      </c>
      <c r="T41" s="542">
        <v>0.59861111111111109</v>
      </c>
      <c r="U41" s="542">
        <v>0.42430555555555555</v>
      </c>
      <c r="V41" s="542">
        <v>0.47500000000000003</v>
      </c>
      <c r="W41" s="542">
        <v>0.38263888888888892</v>
      </c>
      <c r="X41" s="542">
        <v>0.62847222222222221</v>
      </c>
      <c r="Y41" s="542">
        <v>0.50277777777777777</v>
      </c>
      <c r="Z41" s="542">
        <v>0.56458333333333333</v>
      </c>
      <c r="AA41" s="553">
        <v>0.66597222222222219</v>
      </c>
      <c r="AB41" s="547"/>
      <c r="AC41" s="18">
        <f>VLOOKUP(AD41,id!$A:$C,3,0)</f>
        <v>564</v>
      </c>
      <c r="AD41" s="18" t="str">
        <f t="shared" si="9"/>
        <v>PotockiRobert1974</v>
      </c>
      <c r="AE41" s="9" t="str">
        <f t="shared" si="10"/>
        <v>Potocki</v>
      </c>
      <c r="AF41" s="9" t="str">
        <f t="shared" si="11"/>
        <v>Robert</v>
      </c>
      <c r="AG41" s="9">
        <f t="shared" si="12"/>
        <v>0</v>
      </c>
      <c r="AH41" s="9">
        <f t="shared" si="13"/>
        <v>1974</v>
      </c>
      <c r="AI41" s="9">
        <f t="shared" si="14"/>
        <v>39.480028186774483</v>
      </c>
      <c r="AJ41" s="9"/>
      <c r="AK41" s="9">
        <f t="shared" si="15"/>
        <v>0.99918406705485296</v>
      </c>
      <c r="AL41" s="9">
        <f t="shared" si="16"/>
        <v>1</v>
      </c>
      <c r="AM41" s="9">
        <f t="shared" si="17"/>
        <v>1</v>
      </c>
      <c r="AN41" s="9">
        <f t="shared" si="18"/>
        <v>1</v>
      </c>
    </row>
    <row r="42" spans="1:40" s="170" customFormat="1" ht="15" customHeight="1">
      <c r="A42" s="540">
        <v>38</v>
      </c>
      <c r="B42" s="538">
        <v>37</v>
      </c>
      <c r="C42" s="538"/>
      <c r="D42" s="538">
        <v>3148</v>
      </c>
      <c r="E42" s="538" t="s">
        <v>446</v>
      </c>
      <c r="F42" s="538" t="s">
        <v>552</v>
      </c>
      <c r="G42" s="538">
        <v>1968</v>
      </c>
      <c r="H42" s="538" t="s">
        <v>572</v>
      </c>
      <c r="I42" s="538" t="s">
        <v>2002</v>
      </c>
      <c r="J42" s="538">
        <v>42</v>
      </c>
      <c r="K42" s="538">
        <v>12</v>
      </c>
      <c r="L42" s="538">
        <v>42</v>
      </c>
      <c r="M42" s="546">
        <v>0.31318287037037035</v>
      </c>
      <c r="N42" s="538">
        <v>0</v>
      </c>
      <c r="O42" s="539">
        <v>0.65277777777777779</v>
      </c>
      <c r="P42" s="539">
        <v>0.36944444444444446</v>
      </c>
      <c r="Q42" s="539">
        <v>0.60486111111111118</v>
      </c>
      <c r="R42" s="539">
        <v>0.48819444444444443</v>
      </c>
      <c r="S42" s="539">
        <v>0.55694444444444446</v>
      </c>
      <c r="T42" s="539">
        <v>0.41250000000000003</v>
      </c>
      <c r="U42" s="539">
        <v>0.57847222222222217</v>
      </c>
      <c r="V42" s="539">
        <v>0.44027777777777777</v>
      </c>
      <c r="W42" s="539">
        <v>0.63680555555555551</v>
      </c>
      <c r="X42" s="539">
        <v>0.38680555555555557</v>
      </c>
      <c r="Y42" s="539">
        <v>0.51250000000000007</v>
      </c>
      <c r="Z42" s="539">
        <v>0.46597222222222223</v>
      </c>
      <c r="AA42" s="552">
        <v>0.66666666666666663</v>
      </c>
      <c r="AB42" s="536"/>
      <c r="AC42" s="18">
        <f>VLOOKUP(AD42,id!$A:$C,3,0)</f>
        <v>642</v>
      </c>
      <c r="AD42" s="18" t="str">
        <f t="shared" si="9"/>
        <v>JankowskiMariusz1968</v>
      </c>
      <c r="AE42" s="9" t="str">
        <f t="shared" si="10"/>
        <v>Jankowski</v>
      </c>
      <c r="AF42" s="9" t="str">
        <f t="shared" si="11"/>
        <v>Mariusz</v>
      </c>
      <c r="AG42" s="9" t="str">
        <f t="shared" si="12"/>
        <v>MASTERLEASE TEAM</v>
      </c>
      <c r="AH42" s="9">
        <f t="shared" si="13"/>
        <v>1968</v>
      </c>
      <c r="AI42" s="9">
        <f t="shared" si="14"/>
        <v>39.339960826342455</v>
      </c>
      <c r="AJ42" s="9"/>
      <c r="AK42" s="9">
        <f t="shared" si="15"/>
        <v>0.99645219705088894</v>
      </c>
      <c r="AL42" s="9">
        <f t="shared" si="16"/>
        <v>1</v>
      </c>
      <c r="AM42" s="9">
        <f t="shared" si="17"/>
        <v>1</v>
      </c>
      <c r="AN42" s="9">
        <f t="shared" si="18"/>
        <v>1</v>
      </c>
    </row>
    <row r="43" spans="1:40" ht="15" customHeight="1">
      <c r="A43" s="545">
        <v>39</v>
      </c>
      <c r="B43" s="543">
        <v>38</v>
      </c>
      <c r="C43" s="543"/>
      <c r="D43" s="543">
        <v>3190</v>
      </c>
      <c r="E43" s="543" t="s">
        <v>2001</v>
      </c>
      <c r="F43" s="543" t="s">
        <v>2000</v>
      </c>
      <c r="G43" s="543">
        <v>1981</v>
      </c>
      <c r="H43" s="543" t="s">
        <v>1821</v>
      </c>
      <c r="I43" s="543" t="s">
        <v>1999</v>
      </c>
      <c r="J43" s="543">
        <v>42</v>
      </c>
      <c r="K43" s="543">
        <v>12</v>
      </c>
      <c r="L43" s="543">
        <v>42</v>
      </c>
      <c r="M43" s="544">
        <v>0.31319444444444444</v>
      </c>
      <c r="N43" s="543">
        <v>0</v>
      </c>
      <c r="O43" s="542">
        <v>0.65486111111111112</v>
      </c>
      <c r="P43" s="542">
        <v>0.3659722222222222</v>
      </c>
      <c r="Q43" s="542">
        <v>0.60763888888888895</v>
      </c>
      <c r="R43" s="542">
        <v>0.48819444444444443</v>
      </c>
      <c r="S43" s="542">
        <v>0.56805555555555554</v>
      </c>
      <c r="T43" s="542">
        <v>0.41180555555555554</v>
      </c>
      <c r="U43" s="542">
        <v>0.58472222222222225</v>
      </c>
      <c r="V43" s="542">
        <v>0.54652777777777783</v>
      </c>
      <c r="W43" s="542">
        <v>0.63402777777777775</v>
      </c>
      <c r="X43" s="542">
        <v>0.39097222222222222</v>
      </c>
      <c r="Y43" s="542">
        <v>0.51041666666666663</v>
      </c>
      <c r="Z43" s="542">
        <v>0.44861111111111113</v>
      </c>
      <c r="AA43" s="553">
        <v>0.66736111111111107</v>
      </c>
      <c r="AB43" s="547"/>
      <c r="AC43" s="18">
        <f>VLOOKUP(AD43,id!$A:$C,3,0)</f>
        <v>643</v>
      </c>
      <c r="AD43" s="18" t="str">
        <f t="shared" si="9"/>
        <v>OdalanowskiMarcin Wojciech1981</v>
      </c>
      <c r="AE43" s="9" t="str">
        <f t="shared" si="10"/>
        <v>Odalanowski</v>
      </c>
      <c r="AF43" s="9" t="str">
        <f t="shared" si="11"/>
        <v>Marcin Wojciech</v>
      </c>
      <c r="AG43" s="9" t="str">
        <f t="shared" si="12"/>
        <v>NDF</v>
      </c>
      <c r="AH43" s="9">
        <f t="shared" si="13"/>
        <v>1981</v>
      </c>
      <c r="AI43" s="9">
        <f t="shared" si="14"/>
        <v>39.33850702143387</v>
      </c>
      <c r="AJ43" s="9"/>
      <c r="AK43" s="9">
        <f t="shared" si="15"/>
        <v>0.99996304508499623</v>
      </c>
      <c r="AL43" s="9">
        <f t="shared" si="16"/>
        <v>1</v>
      </c>
      <c r="AM43" s="9">
        <f t="shared" si="17"/>
        <v>1</v>
      </c>
      <c r="AN43" s="9">
        <f t="shared" si="18"/>
        <v>1</v>
      </c>
    </row>
    <row r="44" spans="1:40" s="170" customFormat="1" ht="15" customHeight="1">
      <c r="A44" s="540">
        <v>40</v>
      </c>
      <c r="B44" s="538">
        <v>39</v>
      </c>
      <c r="C44" s="538"/>
      <c r="D44" s="538">
        <v>3192</v>
      </c>
      <c r="E44" s="538" t="s">
        <v>1998</v>
      </c>
      <c r="F44" s="538" t="s">
        <v>67</v>
      </c>
      <c r="G44" s="538">
        <v>1985</v>
      </c>
      <c r="H44" s="538" t="s">
        <v>1821</v>
      </c>
      <c r="I44" s="538" t="s">
        <v>1997</v>
      </c>
      <c r="J44" s="538">
        <v>42</v>
      </c>
      <c r="K44" s="538">
        <v>12</v>
      </c>
      <c r="L44" s="538">
        <v>42</v>
      </c>
      <c r="M44" s="546">
        <v>0.31320601851851854</v>
      </c>
      <c r="N44" s="538">
        <v>0</v>
      </c>
      <c r="O44" s="539">
        <v>0.65486111111111112</v>
      </c>
      <c r="P44" s="539">
        <v>0.3659722222222222</v>
      </c>
      <c r="Q44" s="539">
        <v>0.60763888888888895</v>
      </c>
      <c r="R44" s="539">
        <v>0.48819444444444443</v>
      </c>
      <c r="S44" s="539">
        <v>0.56805555555555554</v>
      </c>
      <c r="T44" s="539">
        <v>0.41180555555555554</v>
      </c>
      <c r="U44" s="539">
        <v>0.58472222222222225</v>
      </c>
      <c r="V44" s="539">
        <v>0.54652777777777783</v>
      </c>
      <c r="W44" s="539">
        <v>0.63472222222222219</v>
      </c>
      <c r="X44" s="539">
        <v>0.39097222222222222</v>
      </c>
      <c r="Y44" s="539">
        <v>0.51041666666666663</v>
      </c>
      <c r="Z44" s="539">
        <v>0.44861111111111113</v>
      </c>
      <c r="AA44" s="552">
        <v>0.66736111111111107</v>
      </c>
      <c r="AB44" s="536"/>
      <c r="AC44" s="18">
        <f>VLOOKUP(AD44,id!$A:$C,3,0)</f>
        <v>644</v>
      </c>
      <c r="AD44" s="18" t="str">
        <f t="shared" si="9"/>
        <v>TomczykMichał1985</v>
      </c>
      <c r="AE44" s="9" t="str">
        <f t="shared" si="10"/>
        <v>Tomczyk</v>
      </c>
      <c r="AF44" s="9" t="str">
        <f t="shared" si="11"/>
        <v>Michał</v>
      </c>
      <c r="AG44" s="9" t="str">
        <f t="shared" si="12"/>
        <v>TEAMNITKA.PL</v>
      </c>
      <c r="AH44" s="9">
        <f t="shared" si="13"/>
        <v>1985</v>
      </c>
      <c r="AI44" s="9">
        <f t="shared" si="14"/>
        <v>39.337053323971787</v>
      </c>
      <c r="AJ44" s="9"/>
      <c r="AK44" s="9">
        <f t="shared" si="15"/>
        <v>0.99996304645061151</v>
      </c>
      <c r="AL44" s="9">
        <f t="shared" si="16"/>
        <v>1</v>
      </c>
      <c r="AM44" s="9">
        <f t="shared" si="17"/>
        <v>1</v>
      </c>
      <c r="AN44" s="9">
        <f t="shared" si="18"/>
        <v>1</v>
      </c>
    </row>
    <row r="45" spans="1:40" ht="15" customHeight="1">
      <c r="A45" s="545">
        <v>41</v>
      </c>
      <c r="B45" s="543">
        <v>40</v>
      </c>
      <c r="C45" s="543"/>
      <c r="D45" s="543">
        <v>3041</v>
      </c>
      <c r="E45" s="543" t="s">
        <v>1996</v>
      </c>
      <c r="F45" s="543" t="s">
        <v>30</v>
      </c>
      <c r="G45" s="543">
        <v>1988</v>
      </c>
      <c r="H45" s="543" t="s">
        <v>1821</v>
      </c>
      <c r="I45" s="543" t="s">
        <v>1963</v>
      </c>
      <c r="J45" s="543">
        <v>42</v>
      </c>
      <c r="K45" s="543">
        <v>12</v>
      </c>
      <c r="L45" s="543">
        <v>42</v>
      </c>
      <c r="M45" s="544">
        <v>0.31321759259259258</v>
      </c>
      <c r="N45" s="543">
        <v>0</v>
      </c>
      <c r="O45" s="542">
        <v>0.65555555555555556</v>
      </c>
      <c r="P45" s="542">
        <v>0.3659722222222222</v>
      </c>
      <c r="Q45" s="542">
        <v>0.60763888888888895</v>
      </c>
      <c r="R45" s="542">
        <v>0.48819444444444443</v>
      </c>
      <c r="S45" s="542">
        <v>0.56805555555555554</v>
      </c>
      <c r="T45" s="542">
        <v>0.41180555555555554</v>
      </c>
      <c r="U45" s="542">
        <v>0.58472222222222225</v>
      </c>
      <c r="V45" s="542">
        <v>0.54652777777777783</v>
      </c>
      <c r="W45" s="542">
        <v>0.63472222222222219</v>
      </c>
      <c r="X45" s="542">
        <v>0.39097222222222222</v>
      </c>
      <c r="Y45" s="542">
        <v>0.51041666666666663</v>
      </c>
      <c r="Z45" s="542">
        <v>0.44861111111111113</v>
      </c>
      <c r="AA45" s="553">
        <v>0.66736111111111107</v>
      </c>
      <c r="AB45" s="547"/>
      <c r="AC45" s="18">
        <f>VLOOKUP(AD45,id!$A:$C,3,0)</f>
        <v>645</v>
      </c>
      <c r="AD45" s="18" t="str">
        <f t="shared" si="9"/>
        <v>ImianowskiAndrzej1988</v>
      </c>
      <c r="AE45" s="9" t="str">
        <f t="shared" si="10"/>
        <v>Imianowski</v>
      </c>
      <c r="AF45" s="9" t="str">
        <f t="shared" si="11"/>
        <v>Andrzej</v>
      </c>
      <c r="AG45" s="9" t="str">
        <f t="shared" si="12"/>
        <v>NDF TEAM CZŁUCHÓW</v>
      </c>
      <c r="AH45" s="9">
        <f t="shared" si="13"/>
        <v>1988</v>
      </c>
      <c r="AI45" s="9">
        <f t="shared" si="14"/>
        <v>39.335599733944299</v>
      </c>
      <c r="AJ45" s="9"/>
      <c r="AK45" s="9">
        <f t="shared" si="15"/>
        <v>0.99996304781612599</v>
      </c>
      <c r="AL45" s="9">
        <f t="shared" si="16"/>
        <v>1</v>
      </c>
      <c r="AM45" s="9">
        <f t="shared" si="17"/>
        <v>1</v>
      </c>
      <c r="AN45" s="9">
        <f t="shared" si="18"/>
        <v>1</v>
      </c>
    </row>
    <row r="46" spans="1:40" ht="15" customHeight="1">
      <c r="A46" s="545">
        <v>43</v>
      </c>
      <c r="B46" s="543">
        <v>41</v>
      </c>
      <c r="C46" s="543"/>
      <c r="D46" s="543">
        <v>3203</v>
      </c>
      <c r="E46" s="543" t="s">
        <v>1995</v>
      </c>
      <c r="F46" s="543" t="s">
        <v>20</v>
      </c>
      <c r="G46" s="543">
        <v>1979</v>
      </c>
      <c r="H46" s="543" t="s">
        <v>470</v>
      </c>
      <c r="I46" s="543"/>
      <c r="J46" s="543">
        <v>42</v>
      </c>
      <c r="K46" s="543">
        <v>12</v>
      </c>
      <c r="L46" s="543">
        <v>42</v>
      </c>
      <c r="M46" s="544">
        <v>0.31434027777777779</v>
      </c>
      <c r="N46" s="543">
        <v>0</v>
      </c>
      <c r="O46" s="542">
        <v>0.65486111111111112</v>
      </c>
      <c r="P46" s="542">
        <v>0.36874999999999997</v>
      </c>
      <c r="Q46" s="542">
        <v>0.6333333333333333</v>
      </c>
      <c r="R46" s="542">
        <v>0.5083333333333333</v>
      </c>
      <c r="S46" s="542">
        <v>0.57916666666666672</v>
      </c>
      <c r="T46" s="542">
        <v>0.4152777777777778</v>
      </c>
      <c r="U46" s="542">
        <v>0.56041666666666667</v>
      </c>
      <c r="V46" s="542">
        <v>0.45347222222222222</v>
      </c>
      <c r="W46" s="542">
        <v>0.60972222222222217</v>
      </c>
      <c r="X46" s="542">
        <v>0.38680555555555557</v>
      </c>
      <c r="Y46" s="542">
        <v>0.53055555555555556</v>
      </c>
      <c r="Z46" s="542">
        <v>0.47569444444444442</v>
      </c>
      <c r="AA46" s="553">
        <v>0.66805555555555562</v>
      </c>
      <c r="AB46" s="547"/>
      <c r="AC46" s="18">
        <f>VLOOKUP(AD46,id!$A:$C,3,0)</f>
        <v>646</v>
      </c>
      <c r="AD46" s="18" t="str">
        <f t="shared" si="9"/>
        <v>KudelaPaweł1979</v>
      </c>
      <c r="AE46" s="9" t="str">
        <f t="shared" si="10"/>
        <v>Kudela</v>
      </c>
      <c r="AF46" s="9" t="str">
        <f t="shared" si="11"/>
        <v>Paweł</v>
      </c>
      <c r="AG46" s="9">
        <f t="shared" si="12"/>
        <v>0</v>
      </c>
      <c r="AH46" s="9">
        <f t="shared" si="13"/>
        <v>1979</v>
      </c>
      <c r="AI46" s="9">
        <f t="shared" si="14"/>
        <v>39.19511027651977</v>
      </c>
      <c r="AJ46" s="9"/>
      <c r="AK46" s="9">
        <f t="shared" si="15"/>
        <v>0.99642843992783225</v>
      </c>
      <c r="AL46" s="9">
        <f t="shared" si="16"/>
        <v>1</v>
      </c>
      <c r="AM46" s="9">
        <f t="shared" si="17"/>
        <v>1</v>
      </c>
      <c r="AN46" s="9">
        <f t="shared" si="18"/>
        <v>1</v>
      </c>
    </row>
    <row r="47" spans="1:40" s="170" customFormat="1" ht="15" customHeight="1">
      <c r="A47" s="540">
        <v>44</v>
      </c>
      <c r="B47" s="538">
        <v>42</v>
      </c>
      <c r="C47" s="538"/>
      <c r="D47" s="538">
        <v>3051</v>
      </c>
      <c r="E47" s="538" t="s">
        <v>858</v>
      </c>
      <c r="F47" s="538" t="s">
        <v>481</v>
      </c>
      <c r="G47" s="538">
        <v>1983</v>
      </c>
      <c r="H47" s="538" t="s">
        <v>321</v>
      </c>
      <c r="I47" s="538"/>
      <c r="J47" s="538">
        <v>42</v>
      </c>
      <c r="K47" s="538">
        <v>12</v>
      </c>
      <c r="L47" s="538">
        <v>42</v>
      </c>
      <c r="M47" s="546">
        <v>0.31444444444444447</v>
      </c>
      <c r="N47" s="538">
        <v>0</v>
      </c>
      <c r="O47" s="539">
        <v>0.65277777777777779</v>
      </c>
      <c r="P47" s="539">
        <v>0.36736111111111108</v>
      </c>
      <c r="Q47" s="539">
        <v>0.60486111111111118</v>
      </c>
      <c r="R47" s="539">
        <v>0.48749999999999999</v>
      </c>
      <c r="S47" s="539">
        <v>0.55833333333333335</v>
      </c>
      <c r="T47" s="539">
        <v>0.41250000000000003</v>
      </c>
      <c r="U47" s="539">
        <v>0.57916666666666672</v>
      </c>
      <c r="V47" s="539">
        <v>0.44027777777777777</v>
      </c>
      <c r="W47" s="539">
        <v>0.63611111111111118</v>
      </c>
      <c r="X47" s="539">
        <v>0.38611111111111113</v>
      </c>
      <c r="Y47" s="539">
        <v>0.51388888888888895</v>
      </c>
      <c r="Z47" s="539">
        <v>0.46597222222222223</v>
      </c>
      <c r="AA47" s="552">
        <v>0.66805555555555562</v>
      </c>
      <c r="AB47" s="536"/>
      <c r="AC47" s="18">
        <f>VLOOKUP(AD47,id!$A:$C,3,0)</f>
        <v>268</v>
      </c>
      <c r="AD47" s="18" t="str">
        <f t="shared" si="9"/>
        <v>KlucznikJarek1983</v>
      </c>
      <c r="AE47" s="9" t="str">
        <f t="shared" si="10"/>
        <v>Klucznik</v>
      </c>
      <c r="AF47" s="9" t="str">
        <f t="shared" si="11"/>
        <v>Jarek</v>
      </c>
      <c r="AG47" s="9">
        <f t="shared" si="12"/>
        <v>0</v>
      </c>
      <c r="AH47" s="9">
        <f t="shared" si="13"/>
        <v>1983</v>
      </c>
      <c r="AI47" s="9">
        <f t="shared" si="14"/>
        <v>39.182126030624282</v>
      </c>
      <c r="AJ47" s="9"/>
      <c r="AK47" s="9">
        <f t="shared" si="15"/>
        <v>0.99966872791519434</v>
      </c>
      <c r="AL47" s="9">
        <f t="shared" si="16"/>
        <v>1</v>
      </c>
      <c r="AM47" s="9">
        <f t="shared" si="17"/>
        <v>1</v>
      </c>
      <c r="AN47" s="9">
        <f t="shared" si="18"/>
        <v>1</v>
      </c>
    </row>
    <row r="48" spans="1:40" ht="15" customHeight="1">
      <c r="A48" s="545">
        <v>45</v>
      </c>
      <c r="B48" s="543">
        <v>43</v>
      </c>
      <c r="C48" s="543"/>
      <c r="D48" s="543">
        <v>3105</v>
      </c>
      <c r="E48" s="543" t="s">
        <v>1994</v>
      </c>
      <c r="F48" s="543" t="s">
        <v>329</v>
      </c>
      <c r="G48" s="543">
        <v>1969</v>
      </c>
      <c r="H48" s="543" t="s">
        <v>321</v>
      </c>
      <c r="I48" s="543" t="s">
        <v>1993</v>
      </c>
      <c r="J48" s="543">
        <v>42</v>
      </c>
      <c r="K48" s="543">
        <v>12</v>
      </c>
      <c r="L48" s="543">
        <v>42</v>
      </c>
      <c r="M48" s="544">
        <v>0.31445601851851851</v>
      </c>
      <c r="N48" s="543">
        <v>0</v>
      </c>
      <c r="O48" s="542">
        <v>0.65277777777777779</v>
      </c>
      <c r="P48" s="542">
        <v>0.36944444444444446</v>
      </c>
      <c r="Q48" s="542">
        <v>0.60486111111111118</v>
      </c>
      <c r="R48" s="542">
        <v>0.48819444444444443</v>
      </c>
      <c r="S48" s="542">
        <v>0.55902777777777779</v>
      </c>
      <c r="T48" s="542">
        <v>0.41250000000000003</v>
      </c>
      <c r="U48" s="542">
        <v>0.57847222222222217</v>
      </c>
      <c r="V48" s="542">
        <v>0.44027777777777777</v>
      </c>
      <c r="W48" s="542">
        <v>0.63680555555555551</v>
      </c>
      <c r="X48" s="542">
        <v>0.38611111111111113</v>
      </c>
      <c r="Y48" s="542">
        <v>0.51388888888888895</v>
      </c>
      <c r="Z48" s="542">
        <v>0.46597222222222223</v>
      </c>
      <c r="AA48" s="553">
        <v>0.66805555555555562</v>
      </c>
      <c r="AB48" s="547"/>
      <c r="AC48" s="18">
        <f>VLOOKUP(AD48,id!$A:$C,3,0)</f>
        <v>647</v>
      </c>
      <c r="AD48" s="18" t="str">
        <f t="shared" si="9"/>
        <v>WulczyńskiZbigniew1969</v>
      </c>
      <c r="AE48" s="9" t="str">
        <f t="shared" si="10"/>
        <v>Wulczyński</v>
      </c>
      <c r="AF48" s="9" t="str">
        <f t="shared" si="11"/>
        <v>Zbigniew</v>
      </c>
      <c r="AG48" s="9" t="str">
        <f t="shared" si="12"/>
        <v>Masterlease Sport Team</v>
      </c>
      <c r="AH48" s="9">
        <f t="shared" si="13"/>
        <v>1969</v>
      </c>
      <c r="AI48" s="9">
        <f t="shared" si="14"/>
        <v>39.180683867643296</v>
      </c>
      <c r="AJ48" s="9"/>
      <c r="AK48" s="9">
        <f t="shared" si="15"/>
        <v>0.99996319334535699</v>
      </c>
      <c r="AL48" s="9">
        <f t="shared" si="16"/>
        <v>1</v>
      </c>
      <c r="AM48" s="9">
        <f t="shared" si="17"/>
        <v>1</v>
      </c>
      <c r="AN48" s="9">
        <f t="shared" si="18"/>
        <v>1</v>
      </c>
    </row>
    <row r="49" spans="1:40" s="170" customFormat="1" ht="15" customHeight="1">
      <c r="A49" s="540">
        <v>46</v>
      </c>
      <c r="B49" s="538">
        <v>44</v>
      </c>
      <c r="C49" s="538"/>
      <c r="D49" s="538">
        <v>3184</v>
      </c>
      <c r="E49" s="538" t="s">
        <v>826</v>
      </c>
      <c r="F49" s="538" t="s">
        <v>548</v>
      </c>
      <c r="G49" s="538">
        <v>1991</v>
      </c>
      <c r="H49" s="538" t="s">
        <v>307</v>
      </c>
      <c r="I49" s="538" t="s">
        <v>1991</v>
      </c>
      <c r="J49" s="538">
        <v>42</v>
      </c>
      <c r="K49" s="538">
        <v>12</v>
      </c>
      <c r="L49" s="538">
        <v>42</v>
      </c>
      <c r="M49" s="546">
        <v>0.31451388888888893</v>
      </c>
      <c r="N49" s="538">
        <v>0</v>
      </c>
      <c r="O49" s="539">
        <v>0.65555555555555556</v>
      </c>
      <c r="P49" s="539">
        <v>0.36944444444444446</v>
      </c>
      <c r="Q49" s="539">
        <v>0.59444444444444444</v>
      </c>
      <c r="R49" s="539">
        <v>0.46527777777777773</v>
      </c>
      <c r="S49" s="539">
        <v>0.5395833333333333</v>
      </c>
      <c r="T49" s="539">
        <v>0.40972222222222227</v>
      </c>
      <c r="U49" s="539">
        <v>0.55833333333333335</v>
      </c>
      <c r="V49" s="539">
        <v>0.51874999999999993</v>
      </c>
      <c r="W49" s="539">
        <v>0.62986111111111109</v>
      </c>
      <c r="X49" s="539">
        <v>0.38750000000000001</v>
      </c>
      <c r="Y49" s="539">
        <v>0.49236111111111108</v>
      </c>
      <c r="Z49" s="539">
        <v>0.44305555555555554</v>
      </c>
      <c r="AA49" s="552">
        <v>0.66805555555555562</v>
      </c>
      <c r="AB49" s="536"/>
      <c r="AC49" s="18">
        <f>VLOOKUP(AD49,id!$A:$C,3,0)</f>
        <v>648</v>
      </c>
      <c r="AD49" s="18" t="str">
        <f t="shared" si="9"/>
        <v>GrodeckiPatryk1991</v>
      </c>
      <c r="AE49" s="9" t="str">
        <f t="shared" si="10"/>
        <v>Grodecki</v>
      </c>
      <c r="AF49" s="9" t="str">
        <f t="shared" si="11"/>
        <v>Patryk</v>
      </c>
      <c r="AG49" s="9" t="str">
        <f t="shared" si="12"/>
        <v>Dwóch takich co się zgubiło</v>
      </c>
      <c r="AH49" s="9">
        <f t="shared" si="13"/>
        <v>1991</v>
      </c>
      <c r="AI49" s="9">
        <f t="shared" si="14"/>
        <v>39.173474644881153</v>
      </c>
      <c r="AJ49" s="9"/>
      <c r="AK49" s="9">
        <f t="shared" si="15"/>
        <v>0.99981600058879794</v>
      </c>
      <c r="AL49" s="9">
        <f t="shared" si="16"/>
        <v>1</v>
      </c>
      <c r="AM49" s="9">
        <f t="shared" si="17"/>
        <v>1</v>
      </c>
      <c r="AN49" s="9">
        <f t="shared" si="18"/>
        <v>1</v>
      </c>
    </row>
    <row r="50" spans="1:40" ht="15" customHeight="1">
      <c r="A50" s="545">
        <v>47</v>
      </c>
      <c r="B50" s="543">
        <v>45</v>
      </c>
      <c r="C50" s="543"/>
      <c r="D50" s="543">
        <v>3114</v>
      </c>
      <c r="E50" s="543" t="s">
        <v>1992</v>
      </c>
      <c r="F50" s="543" t="s">
        <v>55</v>
      </c>
      <c r="G50" s="543">
        <v>1991</v>
      </c>
      <c r="H50" s="543" t="s">
        <v>307</v>
      </c>
      <c r="I50" s="543" t="s">
        <v>1991</v>
      </c>
      <c r="J50" s="543">
        <v>42</v>
      </c>
      <c r="K50" s="543">
        <v>12</v>
      </c>
      <c r="L50" s="543">
        <v>42</v>
      </c>
      <c r="M50" s="544">
        <v>0.31471064814814814</v>
      </c>
      <c r="N50" s="543">
        <v>0</v>
      </c>
      <c r="O50" s="542">
        <v>0.65555555555555556</v>
      </c>
      <c r="P50" s="542">
        <v>0.36944444444444446</v>
      </c>
      <c r="Q50" s="542">
        <v>0.59444444444444444</v>
      </c>
      <c r="R50" s="542">
        <v>0.46527777777777773</v>
      </c>
      <c r="S50" s="542">
        <v>0.5395833333333333</v>
      </c>
      <c r="T50" s="542">
        <v>0.40833333333333338</v>
      </c>
      <c r="U50" s="542">
        <v>0.55902777777777779</v>
      </c>
      <c r="V50" s="542">
        <v>0.51874999999999993</v>
      </c>
      <c r="W50" s="542">
        <v>0.62986111111111109</v>
      </c>
      <c r="X50" s="542">
        <v>0.38750000000000001</v>
      </c>
      <c r="Y50" s="542">
        <v>0.49305555555555558</v>
      </c>
      <c r="Z50" s="542">
        <v>0.44305555555555554</v>
      </c>
      <c r="AA50" s="553">
        <v>0.66875000000000007</v>
      </c>
      <c r="AB50" s="547"/>
      <c r="AC50" s="18">
        <f>VLOOKUP(AD50,id!$A:$C,3,0)</f>
        <v>649</v>
      </c>
      <c r="AD50" s="18" t="str">
        <f t="shared" si="9"/>
        <v>MroczekTomasz1991</v>
      </c>
      <c r="AE50" s="9" t="str">
        <f t="shared" si="10"/>
        <v>Mroczek</v>
      </c>
      <c r="AF50" s="9" t="str">
        <f t="shared" si="11"/>
        <v>Tomasz</v>
      </c>
      <c r="AG50" s="9" t="str">
        <f t="shared" si="12"/>
        <v>Dwóch takich co się zgubiło</v>
      </c>
      <c r="AH50" s="9">
        <f t="shared" si="13"/>
        <v>1991</v>
      </c>
      <c r="AI50" s="9">
        <f t="shared" si="14"/>
        <v>39.148983119414531</v>
      </c>
      <c r="AJ50" s="9"/>
      <c r="AK50" s="9">
        <f t="shared" si="15"/>
        <v>0.99937479313007993</v>
      </c>
      <c r="AL50" s="9">
        <f t="shared" si="16"/>
        <v>1</v>
      </c>
      <c r="AM50" s="9">
        <f t="shared" si="17"/>
        <v>1</v>
      </c>
      <c r="AN50" s="9">
        <f t="shared" si="18"/>
        <v>1</v>
      </c>
    </row>
    <row r="51" spans="1:40" s="170" customFormat="1" ht="15" customHeight="1">
      <c r="A51" s="540">
        <v>48</v>
      </c>
      <c r="B51" s="538">
        <v>46</v>
      </c>
      <c r="C51" s="538"/>
      <c r="D51" s="538">
        <v>3019</v>
      </c>
      <c r="E51" s="538" t="s">
        <v>902</v>
      </c>
      <c r="F51" s="538" t="s">
        <v>20</v>
      </c>
      <c r="G51" s="538">
        <v>1977</v>
      </c>
      <c r="H51" s="538" t="s">
        <v>321</v>
      </c>
      <c r="I51" s="538"/>
      <c r="J51" s="538">
        <v>42</v>
      </c>
      <c r="K51" s="538">
        <v>12</v>
      </c>
      <c r="L51" s="538">
        <v>42</v>
      </c>
      <c r="M51" s="546">
        <v>0.31475694444444446</v>
      </c>
      <c r="N51" s="538">
        <v>0</v>
      </c>
      <c r="O51" s="539">
        <v>0.65555555555555556</v>
      </c>
      <c r="P51" s="539">
        <v>0.37013888888888885</v>
      </c>
      <c r="Q51" s="539">
        <v>0.59444444444444444</v>
      </c>
      <c r="R51" s="539">
        <v>0.46527777777777773</v>
      </c>
      <c r="S51" s="539">
        <v>0.5395833333333333</v>
      </c>
      <c r="T51" s="539">
        <v>0.40833333333333338</v>
      </c>
      <c r="U51" s="539">
        <v>0.55902777777777779</v>
      </c>
      <c r="V51" s="539">
        <v>0.51944444444444449</v>
      </c>
      <c r="W51" s="539">
        <v>0.62986111111111109</v>
      </c>
      <c r="X51" s="539">
        <v>0.38750000000000001</v>
      </c>
      <c r="Y51" s="539">
        <v>0.49305555555555558</v>
      </c>
      <c r="Z51" s="539">
        <v>0.44305555555555554</v>
      </c>
      <c r="AA51" s="552">
        <v>0.66875000000000007</v>
      </c>
      <c r="AB51" s="536"/>
      <c r="AC51" s="18">
        <f>VLOOKUP(AD51,id!$A:$C,3,0)</f>
        <v>242</v>
      </c>
      <c r="AD51" s="18" t="str">
        <f t="shared" si="9"/>
        <v>BielennyPaweł1977</v>
      </c>
      <c r="AE51" s="9" t="str">
        <f t="shared" si="10"/>
        <v>Bielenny</v>
      </c>
      <c r="AF51" s="9" t="str">
        <f t="shared" si="11"/>
        <v>Paweł</v>
      </c>
      <c r="AG51" s="9">
        <f t="shared" si="12"/>
        <v>0</v>
      </c>
      <c r="AH51" s="9">
        <f t="shared" si="13"/>
        <v>1977</v>
      </c>
      <c r="AI51" s="9">
        <f t="shared" si="14"/>
        <v>39.143224857510589</v>
      </c>
      <c r="AJ51" s="9"/>
      <c r="AK51" s="9">
        <f t="shared" si="15"/>
        <v>0.99985291413862831</v>
      </c>
      <c r="AL51" s="9">
        <f t="shared" si="16"/>
        <v>1</v>
      </c>
      <c r="AM51" s="9">
        <f t="shared" si="17"/>
        <v>1</v>
      </c>
      <c r="AN51" s="9">
        <f t="shared" si="18"/>
        <v>1</v>
      </c>
    </row>
    <row r="52" spans="1:40" ht="15" customHeight="1">
      <c r="A52" s="545">
        <v>49</v>
      </c>
      <c r="B52" s="543">
        <v>47</v>
      </c>
      <c r="C52" s="543"/>
      <c r="D52" s="543">
        <v>3128</v>
      </c>
      <c r="E52" s="543" t="s">
        <v>897</v>
      </c>
      <c r="F52" s="543" t="s">
        <v>568</v>
      </c>
      <c r="G52" s="543">
        <v>1978</v>
      </c>
      <c r="H52" s="543" t="s">
        <v>437</v>
      </c>
      <c r="I52" s="543" t="s">
        <v>1990</v>
      </c>
      <c r="J52" s="543">
        <v>42</v>
      </c>
      <c r="K52" s="543">
        <v>12</v>
      </c>
      <c r="L52" s="543">
        <v>42</v>
      </c>
      <c r="M52" s="544">
        <v>0.31510416666666669</v>
      </c>
      <c r="N52" s="543">
        <v>0</v>
      </c>
      <c r="O52" s="542">
        <v>0.65486111111111112</v>
      </c>
      <c r="P52" s="542">
        <v>0.36874999999999997</v>
      </c>
      <c r="Q52" s="542">
        <v>0.60486111111111118</v>
      </c>
      <c r="R52" s="542">
        <v>0.49027777777777781</v>
      </c>
      <c r="S52" s="542">
        <v>0.55347222222222225</v>
      </c>
      <c r="T52" s="542">
        <v>0.4152777777777778</v>
      </c>
      <c r="U52" s="542">
        <v>0.57777777777777783</v>
      </c>
      <c r="V52" s="542">
        <v>0.44097222222222227</v>
      </c>
      <c r="W52" s="542">
        <v>0.63472222222222219</v>
      </c>
      <c r="X52" s="542">
        <v>0.3888888888888889</v>
      </c>
      <c r="Y52" s="542">
        <v>0.51250000000000007</v>
      </c>
      <c r="Z52" s="542">
        <v>0.46180555555555558</v>
      </c>
      <c r="AA52" s="553">
        <v>0.66875000000000007</v>
      </c>
      <c r="AB52" s="547"/>
      <c r="AC52" s="18">
        <f>VLOOKUP(AD52,id!$A:$C,3,0)</f>
        <v>244</v>
      </c>
      <c r="AD52" s="18" t="str">
        <f t="shared" si="9"/>
        <v>MiotkSzymon1978</v>
      </c>
      <c r="AE52" s="9" t="str">
        <f t="shared" si="10"/>
        <v>Miotk</v>
      </c>
      <c r="AF52" s="9" t="str">
        <f t="shared" si="11"/>
        <v>Szymon</v>
      </c>
      <c r="AG52" s="9" t="str">
        <f t="shared" si="12"/>
        <v>Intel/Grupa Trójmiasto</v>
      </c>
      <c r="AH52" s="9">
        <f t="shared" si="13"/>
        <v>1978</v>
      </c>
      <c r="AI52" s="9">
        <f t="shared" si="14"/>
        <v>39.100091827364572</v>
      </c>
      <c r="AJ52" s="9"/>
      <c r="AK52" s="9">
        <f t="shared" si="15"/>
        <v>0.99889807162534439</v>
      </c>
      <c r="AL52" s="9">
        <f t="shared" si="16"/>
        <v>1</v>
      </c>
      <c r="AM52" s="9">
        <f t="shared" si="17"/>
        <v>1</v>
      </c>
      <c r="AN52" s="9">
        <f t="shared" si="18"/>
        <v>1</v>
      </c>
    </row>
    <row r="53" spans="1:40" s="170" customFormat="1" ht="15" customHeight="1">
      <c r="A53" s="540">
        <v>50</v>
      </c>
      <c r="B53" s="538">
        <v>48</v>
      </c>
      <c r="C53" s="538"/>
      <c r="D53" s="538">
        <v>3134</v>
      </c>
      <c r="E53" s="538" t="s">
        <v>927</v>
      </c>
      <c r="F53" s="538" t="s">
        <v>926</v>
      </c>
      <c r="G53" s="538">
        <v>1952</v>
      </c>
      <c r="H53" s="538" t="s">
        <v>321</v>
      </c>
      <c r="I53" s="538"/>
      <c r="J53" s="538">
        <v>42</v>
      </c>
      <c r="K53" s="538">
        <v>12</v>
      </c>
      <c r="L53" s="538">
        <v>42</v>
      </c>
      <c r="M53" s="546">
        <v>0.31593749999999998</v>
      </c>
      <c r="N53" s="538">
        <v>0</v>
      </c>
      <c r="O53" s="539">
        <v>0.65555555555555556</v>
      </c>
      <c r="P53" s="539">
        <v>0.36805555555555558</v>
      </c>
      <c r="Q53" s="539">
        <v>0.6118055555555556</v>
      </c>
      <c r="R53" s="539">
        <v>0.47430555555555554</v>
      </c>
      <c r="S53" s="539">
        <v>0.54861111111111105</v>
      </c>
      <c r="T53" s="539">
        <v>0.41041666666666665</v>
      </c>
      <c r="U53" s="539">
        <v>0.57013888888888886</v>
      </c>
      <c r="V53" s="539">
        <v>0.52708333333333335</v>
      </c>
      <c r="W53" s="539">
        <v>0.63750000000000007</v>
      </c>
      <c r="X53" s="539">
        <v>0.38611111111111113</v>
      </c>
      <c r="Y53" s="539">
        <v>0.4993055555555555</v>
      </c>
      <c r="Z53" s="539">
        <v>0.44375000000000003</v>
      </c>
      <c r="AA53" s="552">
        <v>0.6694444444444444</v>
      </c>
      <c r="AB53" s="536"/>
      <c r="AC53" s="18">
        <f>VLOOKUP(AD53,id!$A:$C,3,0)</f>
        <v>229</v>
      </c>
      <c r="AD53" s="18" t="str">
        <f t="shared" si="9"/>
        <v>GrundkowskiLesław1952</v>
      </c>
      <c r="AE53" s="9" t="str">
        <f t="shared" si="10"/>
        <v>Grundkowski</v>
      </c>
      <c r="AF53" s="9" t="str">
        <f t="shared" si="11"/>
        <v>Lesław</v>
      </c>
      <c r="AG53" s="9">
        <f t="shared" si="12"/>
        <v>0</v>
      </c>
      <c r="AH53" s="9">
        <f t="shared" si="13"/>
        <v>1952</v>
      </c>
      <c r="AI53" s="9">
        <f t="shared" si="14"/>
        <v>38.996959372824875</v>
      </c>
      <c r="AJ53" s="9"/>
      <c r="AK53" s="9">
        <f t="shared" si="15"/>
        <v>0.99736234751071562</v>
      </c>
      <c r="AL53" s="9">
        <f t="shared" si="16"/>
        <v>1</v>
      </c>
      <c r="AM53" s="9">
        <f t="shared" si="17"/>
        <v>1</v>
      </c>
      <c r="AN53" s="9">
        <f t="shared" si="18"/>
        <v>1</v>
      </c>
    </row>
    <row r="54" spans="1:40" ht="15" customHeight="1">
      <c r="A54" s="545">
        <v>51</v>
      </c>
      <c r="B54" s="543">
        <v>49</v>
      </c>
      <c r="C54" s="543"/>
      <c r="D54" s="543">
        <v>3111</v>
      </c>
      <c r="E54" s="543" t="s">
        <v>890</v>
      </c>
      <c r="F54" s="543" t="s">
        <v>85</v>
      </c>
      <c r="G54" s="543">
        <v>1987</v>
      </c>
      <c r="H54" s="543" t="s">
        <v>889</v>
      </c>
      <c r="I54" s="543" t="s">
        <v>888</v>
      </c>
      <c r="J54" s="543">
        <v>42</v>
      </c>
      <c r="K54" s="543">
        <v>12</v>
      </c>
      <c r="L54" s="543">
        <v>42</v>
      </c>
      <c r="M54" s="544">
        <v>0.31594907407407408</v>
      </c>
      <c r="N54" s="543">
        <v>0</v>
      </c>
      <c r="O54" s="542">
        <v>0.65625</v>
      </c>
      <c r="P54" s="542">
        <v>0.37708333333333338</v>
      </c>
      <c r="Q54" s="542">
        <v>0.6118055555555556</v>
      </c>
      <c r="R54" s="542">
        <v>0.48958333333333331</v>
      </c>
      <c r="S54" s="542">
        <v>0.56805555555555554</v>
      </c>
      <c r="T54" s="542">
        <v>0.43402777777777773</v>
      </c>
      <c r="U54" s="542">
        <v>0.58888888888888891</v>
      </c>
      <c r="V54" s="542">
        <v>0.5493055555555556</v>
      </c>
      <c r="W54" s="542">
        <v>0.63750000000000007</v>
      </c>
      <c r="X54" s="542">
        <v>0.39652777777777781</v>
      </c>
      <c r="Y54" s="542">
        <v>0.51736111111111105</v>
      </c>
      <c r="Z54" s="542">
        <v>0.46666666666666662</v>
      </c>
      <c r="AA54" s="553">
        <v>0.6694444444444444</v>
      </c>
      <c r="AB54" s="547"/>
      <c r="AC54" s="18">
        <f>VLOOKUP(AD54,id!$A:$C,3,0)</f>
        <v>250</v>
      </c>
      <c r="AD54" s="18" t="str">
        <f t="shared" si="9"/>
        <v>StencelKrystian1987</v>
      </c>
      <c r="AE54" s="9" t="str">
        <f t="shared" si="10"/>
        <v>Stencel</v>
      </c>
      <c r="AF54" s="9" t="str">
        <f t="shared" si="11"/>
        <v>Krystian</v>
      </c>
      <c r="AG54" s="9" t="str">
        <f t="shared" si="12"/>
        <v>OgryS</v>
      </c>
      <c r="AH54" s="9">
        <f t="shared" si="13"/>
        <v>1987</v>
      </c>
      <c r="AI54" s="9">
        <f t="shared" si="14"/>
        <v>38.995530808117827</v>
      </c>
      <c r="AJ54" s="9"/>
      <c r="AK54" s="9">
        <f t="shared" si="15"/>
        <v>0.99996336727965407</v>
      </c>
      <c r="AL54" s="9">
        <f t="shared" si="16"/>
        <v>1</v>
      </c>
      <c r="AM54" s="9">
        <f t="shared" si="17"/>
        <v>1</v>
      </c>
      <c r="AN54" s="9">
        <f t="shared" si="18"/>
        <v>1</v>
      </c>
    </row>
    <row r="55" spans="1:40" s="170" customFormat="1" ht="15" customHeight="1">
      <c r="A55" s="540">
        <v>52</v>
      </c>
      <c r="B55" s="538">
        <v>50</v>
      </c>
      <c r="C55" s="538"/>
      <c r="D55" s="538">
        <v>3133</v>
      </c>
      <c r="E55" s="538" t="s">
        <v>927</v>
      </c>
      <c r="F55" s="538" t="s">
        <v>25</v>
      </c>
      <c r="G55" s="538">
        <v>1982</v>
      </c>
      <c r="H55" s="538" t="s">
        <v>321</v>
      </c>
      <c r="I55" s="538"/>
      <c r="J55" s="538">
        <v>42</v>
      </c>
      <c r="K55" s="538">
        <v>12</v>
      </c>
      <c r="L55" s="538">
        <v>42</v>
      </c>
      <c r="M55" s="546">
        <v>0.31600694444444444</v>
      </c>
      <c r="N55" s="538">
        <v>0</v>
      </c>
      <c r="O55" s="539">
        <v>0.65625</v>
      </c>
      <c r="P55" s="539">
        <v>0.36805555555555558</v>
      </c>
      <c r="Q55" s="539">
        <v>0.6118055555555556</v>
      </c>
      <c r="R55" s="539">
        <v>0.47430555555555554</v>
      </c>
      <c r="S55" s="539">
        <v>0.54861111111111105</v>
      </c>
      <c r="T55" s="539">
        <v>0.41041666666666665</v>
      </c>
      <c r="U55" s="539">
        <v>0.57013888888888886</v>
      </c>
      <c r="V55" s="539">
        <v>0.52708333333333335</v>
      </c>
      <c r="W55" s="539">
        <v>0.63750000000000007</v>
      </c>
      <c r="X55" s="539">
        <v>0.38541666666666669</v>
      </c>
      <c r="Y55" s="539">
        <v>0.4993055555555555</v>
      </c>
      <c r="Z55" s="539">
        <v>0.44375000000000003</v>
      </c>
      <c r="AA55" s="552">
        <v>0.67013888888888884</v>
      </c>
      <c r="AB55" s="536"/>
      <c r="AC55" s="18">
        <f>VLOOKUP(AD55,id!$A:$C,3,0)</f>
        <v>228</v>
      </c>
      <c r="AD55" s="18" t="str">
        <f t="shared" si="9"/>
        <v>GrundkowskiJacek1982</v>
      </c>
      <c r="AE55" s="9" t="str">
        <f t="shared" si="10"/>
        <v>Grundkowski</v>
      </c>
      <c r="AF55" s="9" t="str">
        <f t="shared" si="11"/>
        <v>Jacek</v>
      </c>
      <c r="AG55" s="9">
        <f t="shared" si="12"/>
        <v>0</v>
      </c>
      <c r="AH55" s="9">
        <f t="shared" si="13"/>
        <v>1982</v>
      </c>
      <c r="AI55" s="9">
        <f t="shared" si="14"/>
        <v>38.988389554261452</v>
      </c>
      <c r="AJ55" s="9"/>
      <c r="AK55" s="9">
        <f t="shared" si="15"/>
        <v>0.99981686994103214</v>
      </c>
      <c r="AL55" s="9">
        <f t="shared" si="16"/>
        <v>1</v>
      </c>
      <c r="AM55" s="9">
        <f t="shared" si="17"/>
        <v>1</v>
      </c>
      <c r="AN55" s="9">
        <f t="shared" si="18"/>
        <v>1</v>
      </c>
    </row>
    <row r="56" spans="1:40" ht="15" customHeight="1">
      <c r="A56" s="545">
        <v>53</v>
      </c>
      <c r="B56" s="543">
        <v>51</v>
      </c>
      <c r="C56" s="543"/>
      <c r="D56" s="543">
        <v>3143</v>
      </c>
      <c r="E56" s="543" t="s">
        <v>925</v>
      </c>
      <c r="F56" s="543" t="s">
        <v>21</v>
      </c>
      <c r="G56" s="543">
        <v>1972</v>
      </c>
      <c r="H56" s="543" t="s">
        <v>924</v>
      </c>
      <c r="I56" s="543" t="s">
        <v>1989</v>
      </c>
      <c r="J56" s="543">
        <v>42</v>
      </c>
      <c r="K56" s="543">
        <v>12</v>
      </c>
      <c r="L56" s="543">
        <v>42</v>
      </c>
      <c r="M56" s="544">
        <v>0.31601851851851853</v>
      </c>
      <c r="N56" s="543">
        <v>0</v>
      </c>
      <c r="O56" s="542">
        <v>0.65555555555555556</v>
      </c>
      <c r="P56" s="542">
        <v>0.36805555555555558</v>
      </c>
      <c r="Q56" s="542">
        <v>0.6118055555555556</v>
      </c>
      <c r="R56" s="542">
        <v>0.47638888888888892</v>
      </c>
      <c r="S56" s="542">
        <v>0.54861111111111105</v>
      </c>
      <c r="T56" s="542">
        <v>0.41041666666666665</v>
      </c>
      <c r="U56" s="542">
        <v>0.57013888888888886</v>
      </c>
      <c r="V56" s="542">
        <v>0.52708333333333335</v>
      </c>
      <c r="W56" s="542">
        <v>0.63750000000000007</v>
      </c>
      <c r="X56" s="542">
        <v>0.38611111111111113</v>
      </c>
      <c r="Y56" s="542">
        <v>0.4993055555555555</v>
      </c>
      <c r="Z56" s="542">
        <v>0.44375000000000003</v>
      </c>
      <c r="AA56" s="553">
        <v>0.67013888888888884</v>
      </c>
      <c r="AB56" s="547"/>
      <c r="AC56" s="18">
        <f>VLOOKUP(AD56,id!$A:$C,3,0)</f>
        <v>230</v>
      </c>
      <c r="AD56" s="18" t="str">
        <f t="shared" si="9"/>
        <v>BurkiciakMarcin1972</v>
      </c>
      <c r="AE56" s="9" t="str">
        <f t="shared" si="10"/>
        <v>Burkiciak</v>
      </c>
      <c r="AF56" s="9" t="str">
        <f t="shared" si="11"/>
        <v>Marcin</v>
      </c>
      <c r="AG56" s="9" t="str">
        <f t="shared" si="12"/>
        <v>w klubie 15</v>
      </c>
      <c r="AH56" s="9">
        <f t="shared" si="13"/>
        <v>1972</v>
      </c>
      <c r="AI56" s="9">
        <f t="shared" si="14"/>
        <v>38.986961617345457</v>
      </c>
      <c r="AJ56" s="9"/>
      <c r="AK56" s="9">
        <f t="shared" si="15"/>
        <v>0.99996337532962198</v>
      </c>
      <c r="AL56" s="9">
        <f t="shared" si="16"/>
        <v>1</v>
      </c>
      <c r="AM56" s="9">
        <f t="shared" si="17"/>
        <v>1</v>
      </c>
      <c r="AN56" s="9">
        <f t="shared" si="18"/>
        <v>1</v>
      </c>
    </row>
    <row r="57" spans="1:40" s="170" customFormat="1" ht="15" customHeight="1">
      <c r="A57" s="540">
        <v>54</v>
      </c>
      <c r="B57" s="538">
        <v>52</v>
      </c>
      <c r="C57" s="538"/>
      <c r="D57" s="538">
        <v>3167</v>
      </c>
      <c r="E57" s="538" t="s">
        <v>615</v>
      </c>
      <c r="F57" s="538" t="s">
        <v>267</v>
      </c>
      <c r="G57" s="538">
        <v>1952</v>
      </c>
      <c r="H57" s="538" t="s">
        <v>510</v>
      </c>
      <c r="I57" s="538" t="s">
        <v>613</v>
      </c>
      <c r="J57" s="538">
        <v>42</v>
      </c>
      <c r="K57" s="538">
        <v>12</v>
      </c>
      <c r="L57" s="538">
        <v>42</v>
      </c>
      <c r="M57" s="546">
        <v>0.31603009259259257</v>
      </c>
      <c r="N57" s="538">
        <v>0</v>
      </c>
      <c r="O57" s="539">
        <v>0.37152777777777773</v>
      </c>
      <c r="P57" s="539">
        <v>0.65416666666666667</v>
      </c>
      <c r="Q57" s="539">
        <v>0.4055555555555555</v>
      </c>
      <c r="R57" s="539">
        <v>0.52430555555555558</v>
      </c>
      <c r="S57" s="539">
        <v>0.44930555555555557</v>
      </c>
      <c r="T57" s="539">
        <v>0.59444444444444444</v>
      </c>
      <c r="U57" s="539">
        <v>0.42499999999999999</v>
      </c>
      <c r="V57" s="539">
        <v>0.57013888888888886</v>
      </c>
      <c r="W57" s="539">
        <v>0.38611111111111113</v>
      </c>
      <c r="X57" s="539">
        <v>0.62986111111111109</v>
      </c>
      <c r="Y57" s="539">
        <v>0.49583333333333335</v>
      </c>
      <c r="Z57" s="539">
        <v>0.54027777777777775</v>
      </c>
      <c r="AA57" s="552">
        <v>0.67013888888888884</v>
      </c>
      <c r="AB57" s="536"/>
      <c r="AC57" s="18">
        <f>VLOOKUP(AD57,id!$A:$C,3,0)</f>
        <v>246</v>
      </c>
      <c r="AD57" s="18" t="str">
        <f t="shared" si="9"/>
        <v>WylężekZdzisław1952</v>
      </c>
      <c r="AE57" s="9" t="str">
        <f t="shared" si="10"/>
        <v>Wylężek</v>
      </c>
      <c r="AF57" s="9" t="str">
        <f t="shared" si="11"/>
        <v>Zdzisław</v>
      </c>
      <c r="AG57" s="9" t="str">
        <f t="shared" si="12"/>
        <v>CUMULUS</v>
      </c>
      <c r="AH57" s="9">
        <f t="shared" si="13"/>
        <v>1952</v>
      </c>
      <c r="AI57" s="9">
        <f t="shared" si="14"/>
        <v>38.985533785021076</v>
      </c>
      <c r="AJ57" s="9"/>
      <c r="AK57" s="9">
        <f t="shared" si="15"/>
        <v>0.99996337667093949</v>
      </c>
      <c r="AL57" s="9">
        <f t="shared" si="16"/>
        <v>1</v>
      </c>
      <c r="AM57" s="9">
        <f t="shared" si="17"/>
        <v>1</v>
      </c>
      <c r="AN57" s="9">
        <f t="shared" si="18"/>
        <v>1</v>
      </c>
    </row>
    <row r="58" spans="1:40" ht="15" customHeight="1">
      <c r="A58" s="545">
        <v>55</v>
      </c>
      <c r="B58" s="543">
        <v>53</v>
      </c>
      <c r="C58" s="543"/>
      <c r="D58" s="543">
        <v>3075</v>
      </c>
      <c r="E58" s="543" t="s">
        <v>93</v>
      </c>
      <c r="F58" s="543" t="s">
        <v>55</v>
      </c>
      <c r="G58" s="543">
        <v>1982</v>
      </c>
      <c r="H58" s="543" t="s">
        <v>307</v>
      </c>
      <c r="I58" s="543" t="s">
        <v>227</v>
      </c>
      <c r="J58" s="543">
        <v>42</v>
      </c>
      <c r="K58" s="543">
        <v>12</v>
      </c>
      <c r="L58" s="543">
        <v>42</v>
      </c>
      <c r="M58" s="544">
        <v>0.32018518518518518</v>
      </c>
      <c r="N58" s="543">
        <v>0</v>
      </c>
      <c r="O58" s="542">
        <v>0.65763888888888888</v>
      </c>
      <c r="P58" s="542">
        <v>0.37083333333333335</v>
      </c>
      <c r="Q58" s="542">
        <v>0.60833333333333328</v>
      </c>
      <c r="R58" s="542">
        <v>0.47916666666666669</v>
      </c>
      <c r="S58" s="542">
        <v>0.55902777777777779</v>
      </c>
      <c r="T58" s="542">
        <v>0.41944444444444445</v>
      </c>
      <c r="U58" s="542">
        <v>0.57916666666666672</v>
      </c>
      <c r="V58" s="542">
        <v>0.53541666666666665</v>
      </c>
      <c r="W58" s="542">
        <v>0.63888888888888895</v>
      </c>
      <c r="X58" s="542">
        <v>0.39166666666666666</v>
      </c>
      <c r="Y58" s="542">
        <v>0.5083333333333333</v>
      </c>
      <c r="Z58" s="542">
        <v>0.45763888888888887</v>
      </c>
      <c r="AA58" s="553">
        <v>0.6743055555555556</v>
      </c>
      <c r="AB58" s="547"/>
      <c r="AC58" s="18">
        <f>VLOOKUP(AD58,id!$A:$C,3,0)</f>
        <v>40</v>
      </c>
      <c r="AD58" s="18" t="str">
        <f t="shared" si="9"/>
        <v>StefańskiTomasz1982</v>
      </c>
      <c r="AE58" s="9" t="str">
        <f t="shared" si="10"/>
        <v>Stefański</v>
      </c>
      <c r="AF58" s="9" t="str">
        <f t="shared" si="11"/>
        <v>Tomasz</v>
      </c>
      <c r="AG58" s="9" t="str">
        <f t="shared" si="12"/>
        <v>Welocypedy</v>
      </c>
      <c r="AH58" s="9">
        <f t="shared" si="13"/>
        <v>1982</v>
      </c>
      <c r="AI58" s="9">
        <f t="shared" si="14"/>
        <v>38.4796124927704</v>
      </c>
      <c r="AJ58" s="9"/>
      <c r="AK58" s="9">
        <f t="shared" si="15"/>
        <v>0.98702284557547704</v>
      </c>
      <c r="AL58" s="9">
        <f t="shared" si="16"/>
        <v>1</v>
      </c>
      <c r="AM58" s="9">
        <f t="shared" si="17"/>
        <v>1</v>
      </c>
      <c r="AN58" s="9">
        <f t="shared" si="18"/>
        <v>1</v>
      </c>
    </row>
    <row r="59" spans="1:40" s="170" customFormat="1" ht="15" customHeight="1">
      <c r="A59" s="540">
        <v>56</v>
      </c>
      <c r="B59" s="538">
        <v>54</v>
      </c>
      <c r="C59" s="538"/>
      <c r="D59" s="538">
        <v>3074</v>
      </c>
      <c r="E59" s="538" t="s">
        <v>95</v>
      </c>
      <c r="F59" s="538" t="s">
        <v>23</v>
      </c>
      <c r="G59" s="538">
        <v>1974</v>
      </c>
      <c r="H59" s="538" t="s">
        <v>883</v>
      </c>
      <c r="I59" s="538" t="s">
        <v>227</v>
      </c>
      <c r="J59" s="538">
        <v>42</v>
      </c>
      <c r="K59" s="538">
        <v>12</v>
      </c>
      <c r="L59" s="538">
        <v>42</v>
      </c>
      <c r="M59" s="546">
        <v>0.32019675925925922</v>
      </c>
      <c r="N59" s="538">
        <v>0</v>
      </c>
      <c r="O59" s="539">
        <v>0.65763888888888888</v>
      </c>
      <c r="P59" s="539">
        <v>0.37083333333333335</v>
      </c>
      <c r="Q59" s="539">
        <v>0.60625000000000007</v>
      </c>
      <c r="R59" s="539">
        <v>0.47916666666666669</v>
      </c>
      <c r="S59" s="539">
        <v>0.55833333333333335</v>
      </c>
      <c r="T59" s="539">
        <v>0.42430555555555555</v>
      </c>
      <c r="U59" s="539">
        <v>0.57916666666666672</v>
      </c>
      <c r="V59" s="539">
        <v>0.53541666666666665</v>
      </c>
      <c r="W59" s="539">
        <v>0.63888888888888895</v>
      </c>
      <c r="X59" s="539">
        <v>0.39097222222222222</v>
      </c>
      <c r="Y59" s="539">
        <v>0.50763888888888886</v>
      </c>
      <c r="Z59" s="539">
        <v>0.45763888888888887</v>
      </c>
      <c r="AA59" s="552">
        <v>0.6743055555555556</v>
      </c>
      <c r="AB59" s="536"/>
      <c r="AC59" s="18">
        <f>VLOOKUP(AD59,id!$A:$C,3,0)</f>
        <v>42</v>
      </c>
      <c r="AD59" s="18" t="str">
        <f t="shared" si="9"/>
        <v>RygalskiGrzegorz1974</v>
      </c>
      <c r="AE59" s="9" t="str">
        <f t="shared" si="10"/>
        <v>Rygalski</v>
      </c>
      <c r="AF59" s="9" t="str">
        <f t="shared" si="11"/>
        <v>Grzegorz</v>
      </c>
      <c r="AG59" s="9" t="str">
        <f t="shared" si="12"/>
        <v>Welocypedy</v>
      </c>
      <c r="AH59" s="9">
        <f t="shared" si="13"/>
        <v>1974</v>
      </c>
      <c r="AI59" s="9">
        <f t="shared" si="14"/>
        <v>38.478221579613248</v>
      </c>
      <c r="AJ59" s="9"/>
      <c r="AK59" s="9">
        <f t="shared" si="15"/>
        <v>0.99996385324417147</v>
      </c>
      <c r="AL59" s="9">
        <f t="shared" si="16"/>
        <v>1</v>
      </c>
      <c r="AM59" s="9">
        <f t="shared" si="17"/>
        <v>1</v>
      </c>
      <c r="AN59" s="9">
        <f t="shared" si="18"/>
        <v>1</v>
      </c>
    </row>
    <row r="60" spans="1:40" ht="15" customHeight="1">
      <c r="A60" s="545">
        <v>57</v>
      </c>
      <c r="B60" s="543">
        <v>55</v>
      </c>
      <c r="C60" s="543"/>
      <c r="D60" s="543">
        <v>3061</v>
      </c>
      <c r="E60" s="543" t="s">
        <v>1988</v>
      </c>
      <c r="F60" s="543" t="s">
        <v>91</v>
      </c>
      <c r="G60" s="543">
        <v>1974</v>
      </c>
      <c r="H60" s="543" t="s">
        <v>510</v>
      </c>
      <c r="I60" s="543" t="s">
        <v>1981</v>
      </c>
      <c r="J60" s="543">
        <v>42</v>
      </c>
      <c r="K60" s="543">
        <v>12</v>
      </c>
      <c r="L60" s="543">
        <v>42</v>
      </c>
      <c r="M60" s="544">
        <v>0.32170138888888888</v>
      </c>
      <c r="N60" s="543">
        <v>0</v>
      </c>
      <c r="O60" s="542">
        <v>0.66249999999999998</v>
      </c>
      <c r="P60" s="542">
        <v>0.37013888888888885</v>
      </c>
      <c r="Q60" s="542">
        <v>0.61111111111111105</v>
      </c>
      <c r="R60" s="542">
        <v>0.47986111111111113</v>
      </c>
      <c r="S60" s="542">
        <v>0.55625000000000002</v>
      </c>
      <c r="T60" s="542">
        <v>0.41250000000000003</v>
      </c>
      <c r="U60" s="542">
        <v>0.57916666666666672</v>
      </c>
      <c r="V60" s="542">
        <v>0.53541666666666665</v>
      </c>
      <c r="W60" s="542">
        <v>0.64236111111111105</v>
      </c>
      <c r="X60" s="542">
        <v>0.38750000000000001</v>
      </c>
      <c r="Y60" s="542">
        <v>0.50208333333333333</v>
      </c>
      <c r="Z60" s="542">
        <v>0.44930555555555557</v>
      </c>
      <c r="AA60" s="553">
        <v>0.67569444444444438</v>
      </c>
      <c r="AB60" s="547"/>
      <c r="AC60" s="18">
        <f>VLOOKUP(AD60,id!$A:$C,3,0)</f>
        <v>650</v>
      </c>
      <c r="AD60" s="18" t="str">
        <f t="shared" si="9"/>
        <v>KummerAdam1974</v>
      </c>
      <c r="AE60" s="9" t="str">
        <f t="shared" si="10"/>
        <v>Kummer</v>
      </c>
      <c r="AF60" s="9" t="str">
        <f t="shared" si="11"/>
        <v>Adam</v>
      </c>
      <c r="AG60" s="9" t="str">
        <f t="shared" si="12"/>
        <v>GRBS</v>
      </c>
      <c r="AH60" s="9">
        <f t="shared" si="13"/>
        <v>1974</v>
      </c>
      <c r="AI60" s="9">
        <f t="shared" si="14"/>
        <v>38.29825508184927</v>
      </c>
      <c r="AJ60" s="9"/>
      <c r="AK60" s="9">
        <f t="shared" si="15"/>
        <v>0.99532289980212263</v>
      </c>
      <c r="AL60" s="9">
        <f t="shared" si="16"/>
        <v>1</v>
      </c>
      <c r="AM60" s="9">
        <f t="shared" si="17"/>
        <v>1</v>
      </c>
      <c r="AN60" s="9">
        <f t="shared" si="18"/>
        <v>1</v>
      </c>
    </row>
    <row r="61" spans="1:40" s="170" customFormat="1" ht="15" customHeight="1">
      <c r="A61" s="540">
        <v>58</v>
      </c>
      <c r="B61" s="538">
        <v>56</v>
      </c>
      <c r="C61" s="538"/>
      <c r="D61" s="538">
        <v>3107</v>
      </c>
      <c r="E61" s="538" t="s">
        <v>1987</v>
      </c>
      <c r="F61" s="538" t="s">
        <v>1986</v>
      </c>
      <c r="G61" s="538">
        <v>1983</v>
      </c>
      <c r="H61" s="538" t="s">
        <v>510</v>
      </c>
      <c r="I61" s="538" t="s">
        <v>1981</v>
      </c>
      <c r="J61" s="538">
        <v>42</v>
      </c>
      <c r="K61" s="538">
        <v>12</v>
      </c>
      <c r="L61" s="538">
        <v>42</v>
      </c>
      <c r="M61" s="546">
        <v>0.32171296296296298</v>
      </c>
      <c r="N61" s="538">
        <v>0</v>
      </c>
      <c r="O61" s="539">
        <v>0.66319444444444442</v>
      </c>
      <c r="P61" s="539">
        <v>0.37013888888888885</v>
      </c>
      <c r="Q61" s="539">
        <v>0.61111111111111105</v>
      </c>
      <c r="R61" s="539">
        <v>0.47916666666666669</v>
      </c>
      <c r="S61" s="539">
        <v>0.55625000000000002</v>
      </c>
      <c r="T61" s="539">
        <v>0.41250000000000003</v>
      </c>
      <c r="U61" s="539">
        <v>0.57986111111111105</v>
      </c>
      <c r="V61" s="539">
        <v>0.53541666666666665</v>
      </c>
      <c r="W61" s="539">
        <v>0.64166666666666672</v>
      </c>
      <c r="X61" s="539">
        <v>0.38819444444444445</v>
      </c>
      <c r="Y61" s="539">
        <v>0.50694444444444442</v>
      </c>
      <c r="Z61" s="539">
        <v>0.45277777777777778</v>
      </c>
      <c r="AA61" s="552">
        <v>0.67569444444444438</v>
      </c>
      <c r="AB61" s="536"/>
      <c r="AC61" s="18">
        <f>VLOOKUP(AD61,id!$A:$C,3,0)</f>
        <v>651</v>
      </c>
      <c r="AD61" s="18" t="str">
        <f t="shared" si="9"/>
        <v>UstianowskiPrzemko1983</v>
      </c>
      <c r="AE61" s="9" t="str">
        <f t="shared" si="10"/>
        <v>Ustianowski</v>
      </c>
      <c r="AF61" s="9" t="str">
        <f t="shared" si="11"/>
        <v>Przemko</v>
      </c>
      <c r="AG61" s="9" t="str">
        <f t="shared" si="12"/>
        <v>GRBS</v>
      </c>
      <c r="AH61" s="9">
        <f t="shared" si="13"/>
        <v>1983</v>
      </c>
      <c r="AI61" s="9">
        <f t="shared" si="14"/>
        <v>38.296877248524979</v>
      </c>
      <c r="AJ61" s="9"/>
      <c r="AK61" s="9">
        <f t="shared" si="15"/>
        <v>0.99996402360051795</v>
      </c>
      <c r="AL61" s="9">
        <f t="shared" si="16"/>
        <v>1</v>
      </c>
      <c r="AM61" s="9">
        <f t="shared" si="17"/>
        <v>1</v>
      </c>
      <c r="AN61" s="9">
        <f t="shared" si="18"/>
        <v>1</v>
      </c>
    </row>
    <row r="62" spans="1:40" ht="15" customHeight="1">
      <c r="A62" s="545">
        <v>59</v>
      </c>
      <c r="B62" s="543">
        <v>57</v>
      </c>
      <c r="C62" s="543"/>
      <c r="D62" s="543">
        <v>3108</v>
      </c>
      <c r="E62" s="543" t="s">
        <v>1985</v>
      </c>
      <c r="F62" s="543" t="s">
        <v>21</v>
      </c>
      <c r="G62" s="543">
        <v>1981</v>
      </c>
      <c r="H62" s="543" t="s">
        <v>510</v>
      </c>
      <c r="I62" s="543" t="s">
        <v>1981</v>
      </c>
      <c r="J62" s="543">
        <v>42</v>
      </c>
      <c r="K62" s="543">
        <v>12</v>
      </c>
      <c r="L62" s="543">
        <v>42</v>
      </c>
      <c r="M62" s="544">
        <v>0.32172453703703702</v>
      </c>
      <c r="N62" s="543">
        <v>0</v>
      </c>
      <c r="O62" s="542">
        <v>0.66319444444444442</v>
      </c>
      <c r="P62" s="542">
        <v>0.37013888888888885</v>
      </c>
      <c r="Q62" s="542">
        <v>0.61111111111111105</v>
      </c>
      <c r="R62" s="542">
        <v>0.47986111111111113</v>
      </c>
      <c r="S62" s="542">
        <v>0.55694444444444446</v>
      </c>
      <c r="T62" s="542">
        <v>0.41319444444444442</v>
      </c>
      <c r="U62" s="542">
        <v>0.57916666666666672</v>
      </c>
      <c r="V62" s="542">
        <v>0.53541666666666665</v>
      </c>
      <c r="W62" s="542">
        <v>0.64236111111111105</v>
      </c>
      <c r="X62" s="542">
        <v>0.38750000000000001</v>
      </c>
      <c r="Y62" s="542">
        <v>0.50208333333333333</v>
      </c>
      <c r="Z62" s="542">
        <v>0.45277777777777778</v>
      </c>
      <c r="AA62" s="553">
        <v>0.67569444444444438</v>
      </c>
      <c r="AB62" s="547"/>
      <c r="AC62" s="18">
        <f>VLOOKUP(AD62,id!$A:$C,3,0)</f>
        <v>652</v>
      </c>
      <c r="AD62" s="18" t="str">
        <f t="shared" si="9"/>
        <v>OlczakMarcin1981</v>
      </c>
      <c r="AE62" s="9" t="str">
        <f t="shared" si="10"/>
        <v>Olczak</v>
      </c>
      <c r="AF62" s="9" t="str">
        <f t="shared" si="11"/>
        <v>Marcin</v>
      </c>
      <c r="AG62" s="9" t="str">
        <f t="shared" si="12"/>
        <v>GRBS</v>
      </c>
      <c r="AH62" s="9">
        <f t="shared" si="13"/>
        <v>1981</v>
      </c>
      <c r="AI62" s="9">
        <f t="shared" si="14"/>
        <v>38.295499514336093</v>
      </c>
      <c r="AJ62" s="9"/>
      <c r="AK62" s="9">
        <f t="shared" si="15"/>
        <v>0.99996402489477287</v>
      </c>
      <c r="AL62" s="9">
        <f t="shared" si="16"/>
        <v>1</v>
      </c>
      <c r="AM62" s="9">
        <f t="shared" si="17"/>
        <v>1</v>
      </c>
      <c r="AN62" s="9">
        <f t="shared" si="18"/>
        <v>1</v>
      </c>
    </row>
    <row r="63" spans="1:40" s="170" customFormat="1" ht="15" customHeight="1">
      <c r="A63" s="540">
        <v>60</v>
      </c>
      <c r="B63" s="538">
        <v>58</v>
      </c>
      <c r="C63" s="538"/>
      <c r="D63" s="538">
        <v>3129</v>
      </c>
      <c r="E63" s="538" t="s">
        <v>1984</v>
      </c>
      <c r="F63" s="538" t="s">
        <v>235</v>
      </c>
      <c r="G63" s="538">
        <v>1984</v>
      </c>
      <c r="H63" s="538" t="s">
        <v>510</v>
      </c>
      <c r="I63" s="538" t="s">
        <v>1981</v>
      </c>
      <c r="J63" s="538">
        <v>42</v>
      </c>
      <c r="K63" s="538">
        <v>12</v>
      </c>
      <c r="L63" s="538">
        <v>42</v>
      </c>
      <c r="M63" s="546">
        <v>0.32174768518518521</v>
      </c>
      <c r="N63" s="538">
        <v>0</v>
      </c>
      <c r="O63" s="539">
        <v>0.66249999999999998</v>
      </c>
      <c r="P63" s="539">
        <v>0.37013888888888885</v>
      </c>
      <c r="Q63" s="539">
        <v>0.61111111111111105</v>
      </c>
      <c r="R63" s="539">
        <v>0.47986111111111113</v>
      </c>
      <c r="S63" s="539">
        <v>0.55625000000000002</v>
      </c>
      <c r="T63" s="539">
        <v>0.41250000000000003</v>
      </c>
      <c r="U63" s="539">
        <v>0.57916666666666672</v>
      </c>
      <c r="V63" s="539">
        <v>0.53541666666666665</v>
      </c>
      <c r="W63" s="539">
        <v>0.64236111111111105</v>
      </c>
      <c r="X63" s="539">
        <v>0.38680555555555557</v>
      </c>
      <c r="Y63" s="539">
        <v>0.50208333333333333</v>
      </c>
      <c r="Z63" s="539">
        <v>0.44861111111111113</v>
      </c>
      <c r="AA63" s="552">
        <v>0.67569444444444438</v>
      </c>
      <c r="AB63" s="536"/>
      <c r="AC63" s="18">
        <f>VLOOKUP(AD63,id!$A:$C,3,0)</f>
        <v>653</v>
      </c>
      <c r="AD63" s="18" t="str">
        <f t="shared" si="9"/>
        <v>MusielskiKamil1984</v>
      </c>
      <c r="AE63" s="9" t="str">
        <f t="shared" si="10"/>
        <v>Musielski</v>
      </c>
      <c r="AF63" s="9" t="str">
        <f t="shared" si="11"/>
        <v>Kamil</v>
      </c>
      <c r="AG63" s="9" t="str">
        <f t="shared" si="12"/>
        <v>GRBS</v>
      </c>
      <c r="AH63" s="9">
        <f t="shared" si="13"/>
        <v>1984</v>
      </c>
      <c r="AI63" s="9">
        <f t="shared" si="14"/>
        <v>38.292744343321715</v>
      </c>
      <c r="AJ63" s="9"/>
      <c r="AK63" s="9">
        <f t="shared" si="15"/>
        <v>0.9999280549660059</v>
      </c>
      <c r="AL63" s="9">
        <f t="shared" si="16"/>
        <v>1</v>
      </c>
      <c r="AM63" s="9">
        <f t="shared" si="17"/>
        <v>1</v>
      </c>
      <c r="AN63" s="9">
        <f t="shared" si="18"/>
        <v>1</v>
      </c>
    </row>
    <row r="64" spans="1:40" ht="15" customHeight="1">
      <c r="A64" s="545">
        <v>61</v>
      </c>
      <c r="B64" s="543">
        <v>59</v>
      </c>
      <c r="C64" s="543"/>
      <c r="D64" s="543">
        <v>3109</v>
      </c>
      <c r="E64" s="543" t="s">
        <v>1983</v>
      </c>
      <c r="F64" s="543" t="s">
        <v>21</v>
      </c>
      <c r="G64" s="543">
        <v>1969</v>
      </c>
      <c r="H64" s="543" t="s">
        <v>510</v>
      </c>
      <c r="I64" s="543" t="s">
        <v>1981</v>
      </c>
      <c r="J64" s="543">
        <v>42</v>
      </c>
      <c r="K64" s="543">
        <v>12</v>
      </c>
      <c r="L64" s="543">
        <v>42</v>
      </c>
      <c r="M64" s="544">
        <v>0.3218287037037037</v>
      </c>
      <c r="N64" s="543">
        <v>0</v>
      </c>
      <c r="O64" s="542">
        <v>0.66249999999999998</v>
      </c>
      <c r="P64" s="542">
        <v>0.37013888888888885</v>
      </c>
      <c r="Q64" s="542">
        <v>0.61111111111111105</v>
      </c>
      <c r="R64" s="542">
        <v>0.47916666666666669</v>
      </c>
      <c r="S64" s="542">
        <v>0.55625000000000002</v>
      </c>
      <c r="T64" s="542">
        <v>0.41250000000000003</v>
      </c>
      <c r="U64" s="542">
        <v>0.57916666666666672</v>
      </c>
      <c r="V64" s="542">
        <v>0.53541666666666665</v>
      </c>
      <c r="W64" s="542">
        <v>0.64236111111111105</v>
      </c>
      <c r="X64" s="542">
        <v>0.38750000000000001</v>
      </c>
      <c r="Y64" s="542">
        <v>0.50208333333333333</v>
      </c>
      <c r="Z64" s="542">
        <v>0.44930555555555557</v>
      </c>
      <c r="AA64" s="553">
        <v>0.67569444444444438</v>
      </c>
      <c r="AB64" s="547"/>
      <c r="AC64" s="18">
        <f>VLOOKUP(AD64,id!$A:$C,3,0)</f>
        <v>654</v>
      </c>
      <c r="AD64" s="18" t="str">
        <f t="shared" si="9"/>
        <v>PopekMarcin1969</v>
      </c>
      <c r="AE64" s="9" t="str">
        <f t="shared" si="10"/>
        <v>Popek</v>
      </c>
      <c r="AF64" s="9" t="str">
        <f t="shared" si="11"/>
        <v>Marcin</v>
      </c>
      <c r="AG64" s="9" t="str">
        <f t="shared" si="12"/>
        <v>GRBS</v>
      </c>
      <c r="AH64" s="9">
        <f t="shared" si="13"/>
        <v>1969</v>
      </c>
      <c r="AI64" s="9">
        <f t="shared" si="14"/>
        <v>38.283104365964192</v>
      </c>
      <c r="AJ64" s="9"/>
      <c r="AK64" s="9">
        <f t="shared" si="15"/>
        <v>0.99974825577213555</v>
      </c>
      <c r="AL64" s="9">
        <f t="shared" si="16"/>
        <v>1</v>
      </c>
      <c r="AM64" s="9">
        <f t="shared" si="17"/>
        <v>1</v>
      </c>
      <c r="AN64" s="9">
        <f t="shared" si="18"/>
        <v>1</v>
      </c>
    </row>
    <row r="65" spans="1:40" s="170" customFormat="1" ht="15" customHeight="1">
      <c r="A65" s="540">
        <v>62</v>
      </c>
      <c r="B65" s="538">
        <v>60</v>
      </c>
      <c r="C65" s="538"/>
      <c r="D65" s="538">
        <v>3113</v>
      </c>
      <c r="E65" s="538" t="s">
        <v>1982</v>
      </c>
      <c r="F65" s="538" t="s">
        <v>552</v>
      </c>
      <c r="G65" s="538">
        <v>1974</v>
      </c>
      <c r="H65" s="538" t="s">
        <v>510</v>
      </c>
      <c r="I65" s="538" t="s">
        <v>1981</v>
      </c>
      <c r="J65" s="538">
        <v>42</v>
      </c>
      <c r="K65" s="538">
        <v>12</v>
      </c>
      <c r="L65" s="538">
        <v>42</v>
      </c>
      <c r="M65" s="546">
        <v>0.32184027777777779</v>
      </c>
      <c r="N65" s="538">
        <v>0</v>
      </c>
      <c r="O65" s="539">
        <v>0.66249999999999998</v>
      </c>
      <c r="P65" s="539">
        <v>0.37013888888888885</v>
      </c>
      <c r="Q65" s="539">
        <v>0.61111111111111105</v>
      </c>
      <c r="R65" s="539">
        <v>0.47986111111111113</v>
      </c>
      <c r="S65" s="539">
        <v>0.55625000000000002</v>
      </c>
      <c r="T65" s="539">
        <v>0.41250000000000003</v>
      </c>
      <c r="U65" s="539">
        <v>0.57916666666666672</v>
      </c>
      <c r="V65" s="539">
        <v>0.53541666666666665</v>
      </c>
      <c r="W65" s="539">
        <v>0.64236111111111105</v>
      </c>
      <c r="X65" s="539">
        <v>0.38750000000000001</v>
      </c>
      <c r="Y65" s="539">
        <v>0.50208333333333333</v>
      </c>
      <c r="Z65" s="539">
        <v>0.44930555555555557</v>
      </c>
      <c r="AA65" s="552">
        <v>0.67569444444444438</v>
      </c>
      <c r="AB65" s="536"/>
      <c r="AC65" s="18">
        <f>VLOOKUP(AD65,id!$A:$C,3,0)</f>
        <v>655</v>
      </c>
      <c r="AD65" s="18" t="str">
        <f t="shared" si="9"/>
        <v>JareckiMariusz1974</v>
      </c>
      <c r="AE65" s="9" t="str">
        <f t="shared" si="10"/>
        <v>Jarecki</v>
      </c>
      <c r="AF65" s="9" t="str">
        <f t="shared" si="11"/>
        <v>Mariusz</v>
      </c>
      <c r="AG65" s="9" t="str">
        <f t="shared" si="12"/>
        <v>GRBS</v>
      </c>
      <c r="AH65" s="9">
        <f t="shared" si="13"/>
        <v>1974</v>
      </c>
      <c r="AI65" s="9">
        <f t="shared" si="14"/>
        <v>38.281727622541098</v>
      </c>
      <c r="AJ65" s="9"/>
      <c r="AK65" s="9">
        <f t="shared" si="15"/>
        <v>0.99996403783220045</v>
      </c>
      <c r="AL65" s="9">
        <f t="shared" si="16"/>
        <v>1</v>
      </c>
      <c r="AM65" s="9">
        <f t="shared" si="17"/>
        <v>1</v>
      </c>
      <c r="AN65" s="9">
        <f t="shared" si="18"/>
        <v>1</v>
      </c>
    </row>
    <row r="66" spans="1:40" ht="15" customHeight="1">
      <c r="A66" s="545">
        <v>63</v>
      </c>
      <c r="B66" s="543">
        <v>61</v>
      </c>
      <c r="C66" s="543"/>
      <c r="D66" s="543">
        <v>3139</v>
      </c>
      <c r="E66" s="543" t="s">
        <v>177</v>
      </c>
      <c r="F66" s="543" t="s">
        <v>19</v>
      </c>
      <c r="G66" s="543">
        <v>1959</v>
      </c>
      <c r="H66" s="543" t="s">
        <v>321</v>
      </c>
      <c r="I66" s="543"/>
      <c r="J66" s="543">
        <v>42</v>
      </c>
      <c r="K66" s="543">
        <v>12</v>
      </c>
      <c r="L66" s="543">
        <v>42</v>
      </c>
      <c r="M66" s="544">
        <v>0.32760416666666664</v>
      </c>
      <c r="N66" s="543">
        <v>0</v>
      </c>
      <c r="O66" s="542">
        <v>0.36944444444444446</v>
      </c>
      <c r="P66" s="542">
        <v>0.16458333333333333</v>
      </c>
      <c r="Q66" s="542">
        <v>0.40486111111111112</v>
      </c>
      <c r="R66" s="542">
        <v>2.1527777777777781E-2</v>
      </c>
      <c r="S66" s="542">
        <v>0.44444444444444442</v>
      </c>
      <c r="T66" s="542">
        <v>0.10069444444444443</v>
      </c>
      <c r="U66" s="542">
        <v>0.42499999999999999</v>
      </c>
      <c r="V66" s="542">
        <v>0.46319444444444446</v>
      </c>
      <c r="W66" s="542">
        <v>0.38472222222222219</v>
      </c>
      <c r="X66" s="542">
        <v>0.13541666666666666</v>
      </c>
      <c r="Y66" s="542">
        <v>0.49444444444444446</v>
      </c>
      <c r="Z66" s="542">
        <v>4.3055555555555562E-2</v>
      </c>
      <c r="AA66" s="553">
        <v>0.18124999999999999</v>
      </c>
      <c r="AB66" s="547"/>
      <c r="AC66" s="18">
        <f>VLOOKUP(AD66,id!$A:$C,3,0)</f>
        <v>73</v>
      </c>
      <c r="AD66" s="18" t="str">
        <f t="shared" si="9"/>
        <v>MorawskiPiotr1959</v>
      </c>
      <c r="AE66" s="9" t="str">
        <f t="shared" si="10"/>
        <v>Morawski</v>
      </c>
      <c r="AF66" s="9" t="str">
        <f t="shared" si="11"/>
        <v>Piotr</v>
      </c>
      <c r="AG66" s="9">
        <f t="shared" si="12"/>
        <v>0</v>
      </c>
      <c r="AH66" s="9">
        <f t="shared" si="13"/>
        <v>1959</v>
      </c>
      <c r="AI66" s="9">
        <f t="shared" si="14"/>
        <v>37.608196431725858</v>
      </c>
      <c r="AJ66" s="9"/>
      <c r="AK66" s="9">
        <f t="shared" si="15"/>
        <v>0.98240593534711196</v>
      </c>
      <c r="AL66" s="9">
        <f t="shared" si="16"/>
        <v>1</v>
      </c>
      <c r="AM66" s="9">
        <f t="shared" si="17"/>
        <v>1</v>
      </c>
      <c r="AN66" s="9">
        <f t="shared" si="18"/>
        <v>1</v>
      </c>
    </row>
    <row r="67" spans="1:40" s="170" customFormat="1" ht="15" customHeight="1">
      <c r="A67" s="540">
        <v>64</v>
      </c>
      <c r="B67" s="538">
        <v>62</v>
      </c>
      <c r="C67" s="538"/>
      <c r="D67" s="538">
        <v>3206</v>
      </c>
      <c r="E67" s="538" t="s">
        <v>1446</v>
      </c>
      <c r="F67" s="538" t="s">
        <v>67</v>
      </c>
      <c r="G67" s="538">
        <v>1981</v>
      </c>
      <c r="H67" s="538" t="s">
        <v>1445</v>
      </c>
      <c r="I67" s="538" t="s">
        <v>1445</v>
      </c>
      <c r="J67" s="538">
        <v>42</v>
      </c>
      <c r="K67" s="538">
        <v>12</v>
      </c>
      <c r="L67" s="538">
        <v>42</v>
      </c>
      <c r="M67" s="546">
        <v>0.33003472222222224</v>
      </c>
      <c r="N67" s="538">
        <v>0</v>
      </c>
      <c r="O67" s="539">
        <v>0.36944444444444446</v>
      </c>
      <c r="P67" s="539">
        <v>0.67083333333333339</v>
      </c>
      <c r="Q67" s="539">
        <v>0.42152777777777778</v>
      </c>
      <c r="R67" s="539">
        <v>0.55694444444444446</v>
      </c>
      <c r="S67" s="539">
        <v>0.46388888888888885</v>
      </c>
      <c r="T67" s="539">
        <v>0.61111111111111105</v>
      </c>
      <c r="U67" s="539">
        <v>0.4465277777777778</v>
      </c>
      <c r="V67" s="539">
        <v>0.50416666666666665</v>
      </c>
      <c r="W67" s="539">
        <v>0.39166666666666666</v>
      </c>
      <c r="X67" s="539">
        <v>0.64236111111111105</v>
      </c>
      <c r="Y67" s="539">
        <v>0.52916666666666667</v>
      </c>
      <c r="Z67" s="539">
        <v>0.57986111111111105</v>
      </c>
      <c r="AA67" s="552">
        <v>0.68402777777777779</v>
      </c>
      <c r="AB67" s="536"/>
      <c r="AC67" s="18">
        <f>VLOOKUP(AD67,id!$A:$C,3,0)</f>
        <v>494</v>
      </c>
      <c r="AD67" s="18" t="str">
        <f t="shared" si="9"/>
        <v>ZłomańczukMichał1981</v>
      </c>
      <c r="AE67" s="9" t="str">
        <f t="shared" si="10"/>
        <v>Złomańczuk</v>
      </c>
      <c r="AF67" s="9" t="str">
        <f t="shared" si="11"/>
        <v>Michał</v>
      </c>
      <c r="AG67" s="9" t="str">
        <f t="shared" si="12"/>
        <v>Straszyn</v>
      </c>
      <c r="AH67" s="9">
        <f t="shared" si="13"/>
        <v>1981</v>
      </c>
      <c r="AI67" s="9">
        <f t="shared" si="14"/>
        <v>37.331229177625815</v>
      </c>
      <c r="AJ67" s="9"/>
      <c r="AK67" s="9">
        <f t="shared" si="15"/>
        <v>0.99263545502367156</v>
      </c>
      <c r="AL67" s="9">
        <f t="shared" si="16"/>
        <v>1</v>
      </c>
      <c r="AM67" s="9">
        <f t="shared" si="17"/>
        <v>1</v>
      </c>
      <c r="AN67" s="9">
        <f t="shared" si="18"/>
        <v>1</v>
      </c>
    </row>
    <row r="68" spans="1:40" ht="15" customHeight="1">
      <c r="A68" s="545">
        <v>65</v>
      </c>
      <c r="B68" s="543">
        <v>63</v>
      </c>
      <c r="C68" s="543"/>
      <c r="D68" s="543">
        <v>3232</v>
      </c>
      <c r="E68" s="543" t="s">
        <v>815</v>
      </c>
      <c r="F68" s="543" t="s">
        <v>55</v>
      </c>
      <c r="G68" s="543">
        <v>1971</v>
      </c>
      <c r="H68" s="543" t="s">
        <v>504</v>
      </c>
      <c r="I68" s="543"/>
      <c r="J68" s="543">
        <v>42</v>
      </c>
      <c r="K68" s="543">
        <v>12</v>
      </c>
      <c r="L68" s="543">
        <v>42</v>
      </c>
      <c r="M68" s="544">
        <v>0.33303240740740742</v>
      </c>
      <c r="N68" s="543">
        <v>0</v>
      </c>
      <c r="O68" s="542">
        <v>0.37013888888888885</v>
      </c>
      <c r="P68" s="542">
        <v>0.67152777777777783</v>
      </c>
      <c r="Q68" s="542">
        <v>0.40625</v>
      </c>
      <c r="R68" s="542">
        <v>0.5180555555555556</v>
      </c>
      <c r="S68" s="542">
        <v>0.45</v>
      </c>
      <c r="T68" s="542">
        <v>0.61319444444444449</v>
      </c>
      <c r="U68" s="542">
        <v>0.43124999999999997</v>
      </c>
      <c r="V68" s="542">
        <v>0.46875</v>
      </c>
      <c r="W68" s="542">
        <v>0.38472222222222219</v>
      </c>
      <c r="X68" s="542">
        <v>0.6430555555555556</v>
      </c>
      <c r="Y68" s="542">
        <v>0.49374999999999997</v>
      </c>
      <c r="Z68" s="542">
        <v>0.56597222222222221</v>
      </c>
      <c r="AA68" s="553">
        <v>0.68680555555555556</v>
      </c>
      <c r="AB68" s="547"/>
      <c r="AC68" s="18">
        <f>VLOOKUP(AD68,id!$A:$C,3,0)</f>
        <v>291</v>
      </c>
      <c r="AD68" s="18" t="str">
        <f t="shared" si="9"/>
        <v>KaraśTomasz1971</v>
      </c>
      <c r="AE68" s="9" t="str">
        <f t="shared" si="10"/>
        <v>Karaś</v>
      </c>
      <c r="AF68" s="9" t="str">
        <f t="shared" si="11"/>
        <v>Tomasz</v>
      </c>
      <c r="AG68" s="9">
        <f t="shared" si="12"/>
        <v>0</v>
      </c>
      <c r="AH68" s="9">
        <f t="shared" si="13"/>
        <v>1971</v>
      </c>
      <c r="AI68" s="9">
        <f t="shared" si="14"/>
        <v>36.995204003614376</v>
      </c>
      <c r="AJ68" s="9"/>
      <c r="AK68" s="9">
        <f t="shared" si="15"/>
        <v>0.9909988183777021</v>
      </c>
      <c r="AL68" s="9">
        <f t="shared" si="16"/>
        <v>1</v>
      </c>
      <c r="AM68" s="9">
        <f t="shared" si="17"/>
        <v>1</v>
      </c>
      <c r="AN68" s="9">
        <f t="shared" si="18"/>
        <v>1</v>
      </c>
    </row>
    <row r="69" spans="1:40" s="170" customFormat="1" ht="15" customHeight="1">
      <c r="A69" s="540">
        <v>66</v>
      </c>
      <c r="B69" s="538">
        <v>64</v>
      </c>
      <c r="C69" s="538"/>
      <c r="D69" s="538">
        <v>3110</v>
      </c>
      <c r="E69" s="538" t="s">
        <v>1980</v>
      </c>
      <c r="F69" s="538" t="s">
        <v>552</v>
      </c>
      <c r="G69" s="538">
        <v>1971</v>
      </c>
      <c r="H69" s="538" t="s">
        <v>504</v>
      </c>
      <c r="I69" s="538" t="s">
        <v>816</v>
      </c>
      <c r="J69" s="538">
        <v>42</v>
      </c>
      <c r="K69" s="538">
        <v>12</v>
      </c>
      <c r="L69" s="538">
        <v>42</v>
      </c>
      <c r="M69" s="546">
        <v>0.33306712962962964</v>
      </c>
      <c r="N69" s="538">
        <v>0</v>
      </c>
      <c r="O69" s="539">
        <v>0.36944444444444446</v>
      </c>
      <c r="P69" s="539">
        <v>0.67152777777777783</v>
      </c>
      <c r="Q69" s="539">
        <v>0.40625</v>
      </c>
      <c r="R69" s="539">
        <v>0.5180555555555556</v>
      </c>
      <c r="S69" s="539">
        <v>0.45</v>
      </c>
      <c r="T69" s="539">
        <v>0.61319444444444449</v>
      </c>
      <c r="U69" s="539">
        <v>0.43124999999999997</v>
      </c>
      <c r="V69" s="539">
        <v>0.4694444444444445</v>
      </c>
      <c r="W69" s="539">
        <v>0.38472222222222219</v>
      </c>
      <c r="X69" s="539">
        <v>0.6430555555555556</v>
      </c>
      <c r="Y69" s="539">
        <v>0.49444444444444446</v>
      </c>
      <c r="Z69" s="539">
        <v>0.56597222222222221</v>
      </c>
      <c r="AA69" s="552">
        <v>0.68680555555555556</v>
      </c>
      <c r="AB69" s="536"/>
      <c r="AC69" s="18">
        <f>VLOOKUP(AD69,id!$A:$C,3,0)</f>
        <v>656</v>
      </c>
      <c r="AD69" s="18" t="str">
        <f t="shared" si="9"/>
        <v>PrażanowskiMariusz1971</v>
      </c>
      <c r="AE69" s="9" t="str">
        <f t="shared" si="10"/>
        <v>Prażanowski</v>
      </c>
      <c r="AF69" s="9" t="str">
        <f t="shared" si="11"/>
        <v>Mariusz</v>
      </c>
      <c r="AG69" s="9" t="str">
        <f t="shared" si="12"/>
        <v>Cyklo Kwidzyn</v>
      </c>
      <c r="AH69" s="9">
        <f t="shared" si="13"/>
        <v>1971</v>
      </c>
      <c r="AI69" s="9">
        <f t="shared" si="14"/>
        <v>36.991347256489561</v>
      </c>
      <c r="AJ69" s="9"/>
      <c r="AK69" s="9">
        <f t="shared" si="15"/>
        <v>0.99989575007818743</v>
      </c>
      <c r="AL69" s="9">
        <f t="shared" si="16"/>
        <v>1</v>
      </c>
      <c r="AM69" s="9">
        <f t="shared" si="17"/>
        <v>1</v>
      </c>
      <c r="AN69" s="9">
        <f t="shared" si="18"/>
        <v>1</v>
      </c>
    </row>
    <row r="70" spans="1:40" ht="15" customHeight="1">
      <c r="A70" s="545">
        <v>67</v>
      </c>
      <c r="B70" s="543">
        <v>65</v>
      </c>
      <c r="C70" s="543"/>
      <c r="D70" s="543">
        <v>3101</v>
      </c>
      <c r="E70" s="543" t="s">
        <v>187</v>
      </c>
      <c r="F70" s="543" t="s">
        <v>55</v>
      </c>
      <c r="G70" s="543">
        <v>1974</v>
      </c>
      <c r="H70" s="543" t="s">
        <v>901</v>
      </c>
      <c r="I70" s="543" t="s">
        <v>1979</v>
      </c>
      <c r="J70" s="543">
        <v>42</v>
      </c>
      <c r="K70" s="543">
        <v>12</v>
      </c>
      <c r="L70" s="543">
        <v>42</v>
      </c>
      <c r="M70" s="544">
        <v>0.33567129629629627</v>
      </c>
      <c r="N70" s="543">
        <v>0</v>
      </c>
      <c r="O70" s="542">
        <v>0.36944444444444446</v>
      </c>
      <c r="P70" s="542">
        <v>0.67708333333333337</v>
      </c>
      <c r="Q70" s="542">
        <v>0.41388888888888892</v>
      </c>
      <c r="R70" s="542">
        <v>0.52916666666666667</v>
      </c>
      <c r="S70" s="542">
        <v>0.45277777777777778</v>
      </c>
      <c r="T70" s="542">
        <v>0.6</v>
      </c>
      <c r="U70" s="542">
        <v>0.4381944444444445</v>
      </c>
      <c r="V70" s="542">
        <v>0.48402777777777778</v>
      </c>
      <c r="W70" s="542">
        <v>0.3840277777777778</v>
      </c>
      <c r="X70" s="542">
        <v>0.64930555555555558</v>
      </c>
      <c r="Y70" s="542">
        <v>0.50902777777777775</v>
      </c>
      <c r="Z70" s="542">
        <v>0.56180555555555556</v>
      </c>
      <c r="AA70" s="553">
        <v>0.68958333333333333</v>
      </c>
      <c r="AB70" s="547"/>
      <c r="AC70" s="18">
        <f>VLOOKUP(AD70,id!$A:$C,3,0)</f>
        <v>79</v>
      </c>
      <c r="AD70" s="18" t="str">
        <f t="shared" si="9"/>
        <v>FilipiukTomasz1974</v>
      </c>
      <c r="AE70" s="9" t="str">
        <f t="shared" si="10"/>
        <v>Filipiuk</v>
      </c>
      <c r="AF70" s="9" t="str">
        <f t="shared" si="11"/>
        <v>Tomasz</v>
      </c>
      <c r="AG70" s="9" t="str">
        <f t="shared" si="12"/>
        <v>SISU-OWB Team</v>
      </c>
      <c r="AH70" s="9">
        <f t="shared" si="13"/>
        <v>1974</v>
      </c>
      <c r="AI70" s="9">
        <f t="shared" si="14"/>
        <v>36.704365216191995</v>
      </c>
      <c r="AJ70" s="9"/>
      <c r="AK70" s="9">
        <f t="shared" si="15"/>
        <v>0.9922419143507345</v>
      </c>
      <c r="AL70" s="9">
        <f t="shared" si="16"/>
        <v>1</v>
      </c>
      <c r="AM70" s="9">
        <f t="shared" si="17"/>
        <v>1</v>
      </c>
      <c r="AN70" s="9">
        <f t="shared" si="18"/>
        <v>1</v>
      </c>
    </row>
    <row r="71" spans="1:40" s="170" customFormat="1" ht="15" customHeight="1">
      <c r="A71" s="540">
        <v>68</v>
      </c>
      <c r="B71" s="538">
        <v>66</v>
      </c>
      <c r="C71" s="538"/>
      <c r="D71" s="538">
        <v>3230</v>
      </c>
      <c r="E71" s="538" t="s">
        <v>229</v>
      </c>
      <c r="F71" s="538" t="s">
        <v>26</v>
      </c>
      <c r="G71" s="538">
        <v>1986</v>
      </c>
      <c r="H71" s="538" t="s">
        <v>1978</v>
      </c>
      <c r="I71" s="538"/>
      <c r="J71" s="538">
        <v>42</v>
      </c>
      <c r="K71" s="538">
        <v>12</v>
      </c>
      <c r="L71" s="538">
        <v>42</v>
      </c>
      <c r="M71" s="546">
        <v>0.3357060185185185</v>
      </c>
      <c r="N71" s="538">
        <v>0</v>
      </c>
      <c r="O71" s="539">
        <v>0.36944444444444446</v>
      </c>
      <c r="P71" s="539">
        <v>0.67708333333333337</v>
      </c>
      <c r="Q71" s="539">
        <v>0.41180555555555554</v>
      </c>
      <c r="R71" s="539">
        <v>0.52916666666666667</v>
      </c>
      <c r="S71" s="539">
        <v>0.45277777777777778</v>
      </c>
      <c r="T71" s="539">
        <v>0.6</v>
      </c>
      <c r="U71" s="539">
        <v>0.4375</v>
      </c>
      <c r="V71" s="539">
        <v>0.48402777777777778</v>
      </c>
      <c r="W71" s="539">
        <v>0.3840277777777778</v>
      </c>
      <c r="X71" s="539">
        <v>0.64930555555555558</v>
      </c>
      <c r="Y71" s="539">
        <v>0.50902777777777775</v>
      </c>
      <c r="Z71" s="539">
        <v>0.56180555555555556</v>
      </c>
      <c r="AA71" s="552">
        <v>0.68958333333333333</v>
      </c>
      <c r="AB71" s="536"/>
      <c r="AC71" s="18">
        <f>VLOOKUP(AD71,id!$A:$C,3,0)</f>
        <v>77</v>
      </c>
      <c r="AD71" s="18" t="str">
        <f t="shared" si="9"/>
        <v>SzopaKrzysztof1986</v>
      </c>
      <c r="AE71" s="9" t="str">
        <f t="shared" si="10"/>
        <v>Szopa</v>
      </c>
      <c r="AF71" s="9" t="str">
        <f t="shared" si="11"/>
        <v>Krzysztof</v>
      </c>
      <c r="AG71" s="9">
        <f t="shared" si="12"/>
        <v>0</v>
      </c>
      <c r="AH71" s="9">
        <f t="shared" si="13"/>
        <v>1986</v>
      </c>
      <c r="AI71" s="9">
        <f t="shared" si="14"/>
        <v>36.700568867436658</v>
      </c>
      <c r="AJ71" s="9"/>
      <c r="AK71" s="9">
        <f t="shared" si="15"/>
        <v>0.99989656955697293</v>
      </c>
      <c r="AL71" s="9">
        <f t="shared" si="16"/>
        <v>1</v>
      </c>
      <c r="AM71" s="9">
        <f t="shared" si="17"/>
        <v>1</v>
      </c>
      <c r="AN71" s="9">
        <f t="shared" si="18"/>
        <v>1</v>
      </c>
    </row>
    <row r="72" spans="1:40" ht="15" customHeight="1">
      <c r="A72" s="545">
        <v>69</v>
      </c>
      <c r="B72" s="543">
        <v>67</v>
      </c>
      <c r="C72" s="543"/>
      <c r="D72" s="543">
        <v>3044</v>
      </c>
      <c r="E72" s="543" t="s">
        <v>1977</v>
      </c>
      <c r="F72" s="543" t="s">
        <v>78</v>
      </c>
      <c r="G72" s="543">
        <v>1964</v>
      </c>
      <c r="H72" s="543" t="s">
        <v>699</v>
      </c>
      <c r="I72" s="543"/>
      <c r="J72" s="543">
        <v>42</v>
      </c>
      <c r="K72" s="543">
        <v>12</v>
      </c>
      <c r="L72" s="543">
        <v>42</v>
      </c>
      <c r="M72" s="544">
        <v>0.33601851851851849</v>
      </c>
      <c r="N72" s="543">
        <v>0</v>
      </c>
      <c r="O72" s="542">
        <v>0.37013888888888885</v>
      </c>
      <c r="P72" s="542">
        <v>0.6743055555555556</v>
      </c>
      <c r="Q72" s="542">
        <v>0.40625</v>
      </c>
      <c r="R72" s="542">
        <v>0.52222222222222225</v>
      </c>
      <c r="S72" s="542">
        <v>0.44097222222222227</v>
      </c>
      <c r="T72" s="542">
        <v>0.60347222222222219</v>
      </c>
      <c r="U72" s="542">
        <v>0.4236111111111111</v>
      </c>
      <c r="V72" s="542">
        <v>0.46388888888888885</v>
      </c>
      <c r="W72" s="542">
        <v>0.3840277777777778</v>
      </c>
      <c r="X72" s="542">
        <v>0.64236111111111105</v>
      </c>
      <c r="Y72" s="542">
        <v>0.49513888888888885</v>
      </c>
      <c r="Z72" s="542">
        <v>0.5541666666666667</v>
      </c>
      <c r="AA72" s="553">
        <v>0.68958333333333333</v>
      </c>
      <c r="AB72" s="547"/>
      <c r="AC72" s="18">
        <f>VLOOKUP(AD72,id!$A:$C,3,0)</f>
        <v>657</v>
      </c>
      <c r="AD72" s="18" t="str">
        <f t="shared" si="9"/>
        <v>SzkudlarzMaciej1964</v>
      </c>
      <c r="AE72" s="9" t="str">
        <f t="shared" si="10"/>
        <v>Szkudlarz</v>
      </c>
      <c r="AF72" s="9" t="str">
        <f t="shared" si="11"/>
        <v>Maciej</v>
      </c>
      <c r="AG72" s="9">
        <f t="shared" si="12"/>
        <v>0</v>
      </c>
      <c r="AH72" s="9">
        <f t="shared" si="13"/>
        <v>1964</v>
      </c>
      <c r="AI72" s="9">
        <f t="shared" si="14"/>
        <v>36.666437034995873</v>
      </c>
      <c r="AJ72" s="9"/>
      <c r="AK72" s="9">
        <f t="shared" si="15"/>
        <v>0.99906999173325983</v>
      </c>
      <c r="AL72" s="9">
        <f t="shared" si="16"/>
        <v>1</v>
      </c>
      <c r="AM72" s="9">
        <f t="shared" si="17"/>
        <v>1</v>
      </c>
      <c r="AN72" s="9">
        <f t="shared" si="18"/>
        <v>1</v>
      </c>
    </row>
    <row r="73" spans="1:40" s="170" customFormat="1" ht="15" customHeight="1">
      <c r="A73" s="540">
        <v>70</v>
      </c>
      <c r="B73" s="538">
        <v>68</v>
      </c>
      <c r="C73" s="538"/>
      <c r="D73" s="538">
        <v>3020</v>
      </c>
      <c r="E73" s="538" t="s">
        <v>1976</v>
      </c>
      <c r="F73" s="538" t="s">
        <v>104</v>
      </c>
      <c r="G73" s="538">
        <v>1971</v>
      </c>
      <c r="H73" s="538" t="s">
        <v>699</v>
      </c>
      <c r="I73" s="538" t="s">
        <v>104</v>
      </c>
      <c r="J73" s="538">
        <v>42</v>
      </c>
      <c r="K73" s="538">
        <v>12</v>
      </c>
      <c r="L73" s="538">
        <v>42</v>
      </c>
      <c r="M73" s="546">
        <v>0.33604166666666663</v>
      </c>
      <c r="N73" s="538">
        <v>0</v>
      </c>
      <c r="O73" s="539">
        <v>0.37013888888888885</v>
      </c>
      <c r="P73" s="539">
        <v>0.6743055555555556</v>
      </c>
      <c r="Q73" s="539">
        <v>0.40625</v>
      </c>
      <c r="R73" s="539">
        <v>0.52222222222222225</v>
      </c>
      <c r="S73" s="539">
        <v>0.44097222222222227</v>
      </c>
      <c r="T73" s="539">
        <v>0.60347222222222219</v>
      </c>
      <c r="U73" s="539">
        <v>0.4236111111111111</v>
      </c>
      <c r="V73" s="539">
        <v>0.46388888888888885</v>
      </c>
      <c r="W73" s="539">
        <v>0.3840277777777778</v>
      </c>
      <c r="X73" s="539">
        <v>0.64236111111111105</v>
      </c>
      <c r="Y73" s="539">
        <v>0.49513888888888885</v>
      </c>
      <c r="Z73" s="539">
        <v>0.5541666666666667</v>
      </c>
      <c r="AA73" s="552">
        <v>0.68958333333333333</v>
      </c>
      <c r="AB73" s="536"/>
      <c r="AC73" s="18">
        <f>VLOOKUP(AD73,id!$A:$C,3,0)</f>
        <v>658</v>
      </c>
      <c r="AD73" s="18" t="str">
        <f t="shared" si="9"/>
        <v>GolembkaKarol1971</v>
      </c>
      <c r="AE73" s="9" t="str">
        <f t="shared" si="10"/>
        <v>Golembka</v>
      </c>
      <c r="AF73" s="9" t="str">
        <f t="shared" si="11"/>
        <v>Karol</v>
      </c>
      <c r="AG73" s="9" t="str">
        <f t="shared" si="12"/>
        <v>Karol</v>
      </c>
      <c r="AH73" s="9">
        <f t="shared" si="13"/>
        <v>1971</v>
      </c>
      <c r="AI73" s="9">
        <f t="shared" si="14"/>
        <v>36.663911276434533</v>
      </c>
      <c r="AJ73" s="9"/>
      <c r="AK73" s="9">
        <f t="shared" si="15"/>
        <v>0.99993111524419653</v>
      </c>
      <c r="AL73" s="9">
        <f t="shared" si="16"/>
        <v>1</v>
      </c>
      <c r="AM73" s="9">
        <f t="shared" si="17"/>
        <v>1</v>
      </c>
      <c r="AN73" s="9">
        <f t="shared" si="18"/>
        <v>1</v>
      </c>
    </row>
    <row r="74" spans="1:40" ht="15" customHeight="1">
      <c r="A74" s="545">
        <v>71</v>
      </c>
      <c r="B74" s="543">
        <v>69</v>
      </c>
      <c r="C74" s="543"/>
      <c r="D74" s="543">
        <v>3043</v>
      </c>
      <c r="E74" s="543" t="s">
        <v>1975</v>
      </c>
      <c r="F74" s="543" t="s">
        <v>399</v>
      </c>
      <c r="G74" s="543">
        <v>1980</v>
      </c>
      <c r="H74" s="543" t="s">
        <v>1974</v>
      </c>
      <c r="I74" s="543"/>
      <c r="J74" s="543">
        <v>42</v>
      </c>
      <c r="K74" s="543">
        <v>12</v>
      </c>
      <c r="L74" s="543">
        <v>42</v>
      </c>
      <c r="M74" s="544">
        <v>0.33605324074074078</v>
      </c>
      <c r="N74" s="543">
        <v>0</v>
      </c>
      <c r="O74" s="542">
        <v>0.37083333333333335</v>
      </c>
      <c r="P74" s="542">
        <v>0.6743055555555556</v>
      </c>
      <c r="Q74" s="542">
        <v>0.40625</v>
      </c>
      <c r="R74" s="542">
        <v>0.52222222222222225</v>
      </c>
      <c r="S74" s="542">
        <v>0.44097222222222227</v>
      </c>
      <c r="T74" s="542">
        <v>0.6020833333333333</v>
      </c>
      <c r="U74" s="542">
        <v>0.4236111111111111</v>
      </c>
      <c r="V74" s="542">
        <v>0.46388888888888885</v>
      </c>
      <c r="W74" s="542">
        <v>0.38472222222222219</v>
      </c>
      <c r="X74" s="542">
        <v>0.64236111111111105</v>
      </c>
      <c r="Y74" s="542">
        <v>0.49513888888888885</v>
      </c>
      <c r="Z74" s="542">
        <v>0.5541666666666667</v>
      </c>
      <c r="AA74" s="553">
        <v>0.68958333333333333</v>
      </c>
      <c r="AB74" s="547"/>
      <c r="AC74" s="18">
        <f>VLOOKUP(AD74,id!$A:$C,3,0)</f>
        <v>659</v>
      </c>
      <c r="AD74" s="18" t="str">
        <f t="shared" si="9"/>
        <v>SpruttaDamian1980</v>
      </c>
      <c r="AE74" s="9" t="str">
        <f t="shared" si="10"/>
        <v>Sprutta</v>
      </c>
      <c r="AF74" s="9" t="str">
        <f t="shared" si="11"/>
        <v>Damian</v>
      </c>
      <c r="AG74" s="9">
        <f t="shared" si="12"/>
        <v>0</v>
      </c>
      <c r="AH74" s="9">
        <f t="shared" si="13"/>
        <v>1980</v>
      </c>
      <c r="AI74" s="9">
        <f t="shared" si="14"/>
        <v>36.662648527639057</v>
      </c>
      <c r="AJ74" s="9"/>
      <c r="AK74" s="9">
        <f t="shared" si="15"/>
        <v>0.9999655588083346</v>
      </c>
      <c r="AL74" s="9">
        <f t="shared" si="16"/>
        <v>1</v>
      </c>
      <c r="AM74" s="9">
        <f t="shared" si="17"/>
        <v>1</v>
      </c>
      <c r="AN74" s="9">
        <f t="shared" si="18"/>
        <v>1</v>
      </c>
    </row>
    <row r="75" spans="1:40" s="170" customFormat="1" ht="15" customHeight="1">
      <c r="A75" s="540">
        <v>72</v>
      </c>
      <c r="B75" s="538">
        <v>70</v>
      </c>
      <c r="C75" s="538"/>
      <c r="D75" s="538">
        <v>3021</v>
      </c>
      <c r="E75" s="538" t="s">
        <v>1095</v>
      </c>
      <c r="F75" s="538" t="s">
        <v>235</v>
      </c>
      <c r="G75" s="538">
        <v>1985</v>
      </c>
      <c r="H75" s="538" t="s">
        <v>699</v>
      </c>
      <c r="I75" s="538" t="s">
        <v>1973</v>
      </c>
      <c r="J75" s="538">
        <v>42</v>
      </c>
      <c r="K75" s="538">
        <v>12</v>
      </c>
      <c r="L75" s="538">
        <v>42</v>
      </c>
      <c r="M75" s="546">
        <v>0.33608796296296295</v>
      </c>
      <c r="N75" s="538">
        <v>0</v>
      </c>
      <c r="O75" s="539">
        <v>0.37013888888888885</v>
      </c>
      <c r="P75" s="539">
        <v>0.67499999999999993</v>
      </c>
      <c r="Q75" s="539">
        <v>0.40625</v>
      </c>
      <c r="R75" s="539">
        <v>0.52222222222222225</v>
      </c>
      <c r="S75" s="539">
        <v>0.44097222222222227</v>
      </c>
      <c r="T75" s="539">
        <v>0.6020833333333333</v>
      </c>
      <c r="U75" s="539">
        <v>0.4236111111111111</v>
      </c>
      <c r="V75" s="539">
        <v>0.46388888888888885</v>
      </c>
      <c r="W75" s="539">
        <v>0.3840277777777778</v>
      </c>
      <c r="X75" s="539">
        <v>0.64236111111111105</v>
      </c>
      <c r="Y75" s="539">
        <v>0.49444444444444446</v>
      </c>
      <c r="Z75" s="539">
        <v>0.5541666666666667</v>
      </c>
      <c r="AA75" s="552">
        <v>0.68958333333333333</v>
      </c>
      <c r="AB75" s="536"/>
      <c r="AC75" s="18">
        <f>VLOOKUP(AD75,id!$A:$C,3,0)</f>
        <v>660</v>
      </c>
      <c r="AD75" s="18" t="str">
        <f t="shared" si="9"/>
        <v>PukaKamil1985</v>
      </c>
      <c r="AE75" s="9" t="str">
        <f t="shared" si="10"/>
        <v>Puka</v>
      </c>
      <c r="AF75" s="9" t="str">
        <f t="shared" si="11"/>
        <v>Kamil</v>
      </c>
      <c r="AG75" s="9" t="str">
        <f t="shared" si="12"/>
        <v>www.SKLEPKAROL.PL</v>
      </c>
      <c r="AH75" s="9">
        <f t="shared" si="13"/>
        <v>1985</v>
      </c>
      <c r="AI75" s="9">
        <f t="shared" si="14"/>
        <v>36.658860803085616</v>
      </c>
      <c r="AJ75" s="9"/>
      <c r="AK75" s="9">
        <f t="shared" si="15"/>
        <v>0.99989668709966262</v>
      </c>
      <c r="AL75" s="9">
        <f t="shared" si="16"/>
        <v>1</v>
      </c>
      <c r="AM75" s="9">
        <f t="shared" si="17"/>
        <v>1</v>
      </c>
      <c r="AN75" s="9">
        <f t="shared" si="18"/>
        <v>1</v>
      </c>
    </row>
    <row r="76" spans="1:40" ht="15" customHeight="1">
      <c r="A76" s="545">
        <v>73</v>
      </c>
      <c r="B76" s="543">
        <v>71</v>
      </c>
      <c r="C76" s="543"/>
      <c r="D76" s="543">
        <v>3042</v>
      </c>
      <c r="E76" s="543" t="s">
        <v>1972</v>
      </c>
      <c r="F76" s="543" t="s">
        <v>182</v>
      </c>
      <c r="G76" s="543">
        <v>1959</v>
      </c>
      <c r="H76" s="543" t="s">
        <v>699</v>
      </c>
      <c r="I76" s="543"/>
      <c r="J76" s="543">
        <v>42</v>
      </c>
      <c r="K76" s="543">
        <v>12</v>
      </c>
      <c r="L76" s="543">
        <v>42</v>
      </c>
      <c r="M76" s="544">
        <v>0.3362384259259259</v>
      </c>
      <c r="N76" s="543">
        <v>0</v>
      </c>
      <c r="O76" s="542">
        <v>0.37083333333333335</v>
      </c>
      <c r="P76" s="542">
        <v>0.67499999999999993</v>
      </c>
      <c r="Q76" s="542">
        <v>0.40625</v>
      </c>
      <c r="R76" s="542">
        <v>0.52222222222222225</v>
      </c>
      <c r="S76" s="542">
        <v>0.44097222222222227</v>
      </c>
      <c r="T76" s="542">
        <v>0.60277777777777775</v>
      </c>
      <c r="U76" s="542">
        <v>0.42430555555555555</v>
      </c>
      <c r="V76" s="542">
        <v>0.46388888888888885</v>
      </c>
      <c r="W76" s="542">
        <v>0.38472222222222219</v>
      </c>
      <c r="X76" s="542">
        <v>0.64236111111111105</v>
      </c>
      <c r="Y76" s="542">
        <v>0.49513888888888885</v>
      </c>
      <c r="Z76" s="542">
        <v>0.55486111111111114</v>
      </c>
      <c r="AA76" s="553">
        <v>0.69027777777777777</v>
      </c>
      <c r="AB76" s="547"/>
      <c r="AC76" s="18">
        <f>VLOOKUP(AD76,id!$A:$C,3,0)</f>
        <v>661</v>
      </c>
      <c r="AD76" s="18" t="str">
        <f t="shared" si="9"/>
        <v>SudolskiWojciech1959</v>
      </c>
      <c r="AE76" s="9" t="str">
        <f t="shared" si="10"/>
        <v>Sudolski</v>
      </c>
      <c r="AF76" s="9" t="str">
        <f t="shared" si="11"/>
        <v>Wojciech</v>
      </c>
      <c r="AG76" s="9">
        <f t="shared" si="12"/>
        <v>0</v>
      </c>
      <c r="AH76" s="9">
        <f t="shared" si="13"/>
        <v>1959</v>
      </c>
      <c r="AI76" s="9">
        <f t="shared" si="14"/>
        <v>36.642456369832367</v>
      </c>
      <c r="AJ76" s="9"/>
      <c r="AK76" s="9">
        <f t="shared" si="15"/>
        <v>0.99955251110116694</v>
      </c>
      <c r="AL76" s="9">
        <f t="shared" si="16"/>
        <v>1</v>
      </c>
      <c r="AM76" s="9">
        <f t="shared" si="17"/>
        <v>1</v>
      </c>
      <c r="AN76" s="9">
        <f t="shared" si="18"/>
        <v>1</v>
      </c>
    </row>
    <row r="77" spans="1:40" s="170" customFormat="1" ht="15" customHeight="1">
      <c r="A77" s="540">
        <v>74</v>
      </c>
      <c r="B77" s="538">
        <v>72</v>
      </c>
      <c r="C77" s="538"/>
      <c r="D77" s="538">
        <v>3046</v>
      </c>
      <c r="E77" s="538" t="s">
        <v>576</v>
      </c>
      <c r="F77" s="538" t="s">
        <v>1971</v>
      </c>
      <c r="G77" s="538">
        <v>1986</v>
      </c>
      <c r="H77" s="538" t="s">
        <v>307</v>
      </c>
      <c r="I77" s="538" t="s">
        <v>914</v>
      </c>
      <c r="J77" s="538">
        <v>42</v>
      </c>
      <c r="K77" s="538">
        <v>12</v>
      </c>
      <c r="L77" s="538">
        <v>42</v>
      </c>
      <c r="M77" s="546">
        <v>0.33671296296296299</v>
      </c>
      <c r="N77" s="538">
        <v>0</v>
      </c>
      <c r="O77" s="539">
        <v>0.67569444444444438</v>
      </c>
      <c r="P77" s="539">
        <v>0.37152777777777773</v>
      </c>
      <c r="Q77" s="539">
        <v>0.62291666666666667</v>
      </c>
      <c r="R77" s="539">
        <v>0.46666666666666662</v>
      </c>
      <c r="S77" s="539">
        <v>0.55069444444444449</v>
      </c>
      <c r="T77" s="539">
        <v>0.41388888888888892</v>
      </c>
      <c r="U77" s="539">
        <v>0.5756944444444444</v>
      </c>
      <c r="V77" s="539">
        <v>0.52222222222222225</v>
      </c>
      <c r="W77" s="539">
        <v>0.65416666666666667</v>
      </c>
      <c r="X77" s="539">
        <v>0.39027777777777778</v>
      </c>
      <c r="Y77" s="539">
        <v>0.4916666666666667</v>
      </c>
      <c r="Z77" s="539">
        <v>0.44236111111111115</v>
      </c>
      <c r="AA77" s="552">
        <v>0.69027777777777777</v>
      </c>
      <c r="AB77" s="536"/>
      <c r="AC77" s="18">
        <f>VLOOKUP(AD77,id!$A:$C,3,0)</f>
        <v>662</v>
      </c>
      <c r="AD77" s="18" t="str">
        <f t="shared" si="9"/>
        <v>MarcinkiewiczGrzegorz Henryk1986</v>
      </c>
      <c r="AE77" s="9" t="str">
        <f t="shared" si="10"/>
        <v>Marcinkiewicz</v>
      </c>
      <c r="AF77" s="9" t="str">
        <f t="shared" si="11"/>
        <v>Grzegorz Henryk</v>
      </c>
      <c r="AG77" s="9" t="str">
        <f t="shared" si="12"/>
        <v>Świat Rowerów Racing Team</v>
      </c>
      <c r="AH77" s="9">
        <f t="shared" si="13"/>
        <v>1986</v>
      </c>
      <c r="AI77" s="9">
        <f t="shared" si="14"/>
        <v>36.590815344424577</v>
      </c>
      <c r="AJ77" s="9"/>
      <c r="AK77" s="9">
        <f t="shared" si="15"/>
        <v>0.99859067784958044</v>
      </c>
      <c r="AL77" s="9">
        <f t="shared" si="16"/>
        <v>1</v>
      </c>
      <c r="AM77" s="9">
        <f t="shared" si="17"/>
        <v>1</v>
      </c>
      <c r="AN77" s="9">
        <f t="shared" si="18"/>
        <v>1</v>
      </c>
    </row>
    <row r="78" spans="1:40" s="170" customFormat="1" ht="15" customHeight="1">
      <c r="A78" s="540">
        <v>76</v>
      </c>
      <c r="B78" s="538">
        <v>73</v>
      </c>
      <c r="C78" s="538"/>
      <c r="D78" s="538">
        <v>3007</v>
      </c>
      <c r="E78" s="538" t="s">
        <v>851</v>
      </c>
      <c r="F78" s="538" t="s">
        <v>71</v>
      </c>
      <c r="G78" s="538">
        <v>1979</v>
      </c>
      <c r="H78" s="538" t="s">
        <v>321</v>
      </c>
      <c r="I78" s="538" t="s">
        <v>1914</v>
      </c>
      <c r="J78" s="538">
        <v>42</v>
      </c>
      <c r="K78" s="538">
        <v>12</v>
      </c>
      <c r="L78" s="538">
        <v>42</v>
      </c>
      <c r="M78" s="546">
        <v>0.33810185185185188</v>
      </c>
      <c r="N78" s="538">
        <v>0</v>
      </c>
      <c r="O78" s="539">
        <v>0.6777777777777777</v>
      </c>
      <c r="P78" s="539">
        <v>0.36944444444444446</v>
      </c>
      <c r="Q78" s="539">
        <v>0.63680555555555551</v>
      </c>
      <c r="R78" s="539">
        <v>0.49444444444444446</v>
      </c>
      <c r="S78" s="539">
        <v>0.59722222222222221</v>
      </c>
      <c r="T78" s="539">
        <v>0.42430555555555555</v>
      </c>
      <c r="U78" s="539">
        <v>0.61458333333333337</v>
      </c>
      <c r="V78" s="539">
        <v>0.5756944444444444</v>
      </c>
      <c r="W78" s="539">
        <v>0.66180555555555554</v>
      </c>
      <c r="X78" s="539">
        <v>0.3923611111111111</v>
      </c>
      <c r="Y78" s="539">
        <v>0.5444444444444444</v>
      </c>
      <c r="Z78" s="539">
        <v>0.4597222222222222</v>
      </c>
      <c r="AA78" s="552">
        <v>0.69166666666666676</v>
      </c>
      <c r="AB78" s="536"/>
      <c r="AC78" s="18">
        <f>VLOOKUP(AD78,id!$A:$C,3,0)</f>
        <v>272</v>
      </c>
      <c r="AD78" s="18" t="str">
        <f t="shared" si="9"/>
        <v>BallerstadtŁukasz1979</v>
      </c>
      <c r="AE78" s="9" t="str">
        <f t="shared" si="10"/>
        <v>Ballerstadt</v>
      </c>
      <c r="AF78" s="9" t="str">
        <f t="shared" si="11"/>
        <v>Łukasz</v>
      </c>
      <c r="AG78" s="9" t="str">
        <f t="shared" si="12"/>
        <v>DORACO BIKE TEAM</v>
      </c>
      <c r="AH78" s="9">
        <f t="shared" si="13"/>
        <v>1979</v>
      </c>
      <c r="AI78" s="9">
        <f t="shared" si="14"/>
        <v>36.44050390250581</v>
      </c>
      <c r="AJ78" s="9"/>
      <c r="AK78" s="9">
        <f t="shared" si="15"/>
        <v>0.99589209913734078</v>
      </c>
      <c r="AL78" s="9">
        <f t="shared" si="16"/>
        <v>1</v>
      </c>
      <c r="AM78" s="9">
        <f t="shared" si="17"/>
        <v>1</v>
      </c>
      <c r="AN78" s="9">
        <f t="shared" si="18"/>
        <v>1</v>
      </c>
    </row>
    <row r="79" spans="1:40" ht="15" customHeight="1">
      <c r="A79" s="545">
        <v>79</v>
      </c>
      <c r="B79" s="543">
        <v>74</v>
      </c>
      <c r="C79" s="543"/>
      <c r="D79" s="543">
        <v>3004</v>
      </c>
      <c r="E79" s="543" t="s">
        <v>777</v>
      </c>
      <c r="F79" s="543" t="s">
        <v>175</v>
      </c>
      <c r="G79" s="543">
        <v>1971</v>
      </c>
      <c r="H79" s="543" t="s">
        <v>321</v>
      </c>
      <c r="I79" s="543" t="s">
        <v>776</v>
      </c>
      <c r="J79" s="543">
        <v>42</v>
      </c>
      <c r="K79" s="543">
        <v>12</v>
      </c>
      <c r="L79" s="543">
        <v>42</v>
      </c>
      <c r="M79" s="544">
        <v>0.34137731481481487</v>
      </c>
      <c r="N79" s="543">
        <v>0</v>
      </c>
      <c r="O79" s="542">
        <v>0.39374999999999999</v>
      </c>
      <c r="P79" s="542">
        <v>0.68125000000000002</v>
      </c>
      <c r="Q79" s="542">
        <v>0.44375000000000003</v>
      </c>
      <c r="R79" s="542">
        <v>0.54999999999999993</v>
      </c>
      <c r="S79" s="542">
        <v>0.48333333333333334</v>
      </c>
      <c r="T79" s="542">
        <v>0.6166666666666667</v>
      </c>
      <c r="U79" s="542">
        <v>0.46736111111111112</v>
      </c>
      <c r="V79" s="542">
        <v>0.50555555555555554</v>
      </c>
      <c r="W79" s="542">
        <v>0.41736111111111113</v>
      </c>
      <c r="X79" s="542">
        <v>0.65138888888888891</v>
      </c>
      <c r="Y79" s="542">
        <v>0.52916666666666667</v>
      </c>
      <c r="Z79" s="542">
        <v>0.57916666666666672</v>
      </c>
      <c r="AA79" s="553">
        <v>0.69513888888888886</v>
      </c>
      <c r="AB79" s="547"/>
      <c r="AC79" s="18">
        <f>VLOOKUP(AD79,id!$A:$C,3,0)</f>
        <v>315</v>
      </c>
      <c r="AD79" s="18" t="str">
        <f t="shared" si="9"/>
        <v>ZawiszaDariusz1971</v>
      </c>
      <c r="AE79" s="9" t="str">
        <f t="shared" si="10"/>
        <v>Zawisza</v>
      </c>
      <c r="AF79" s="9" t="str">
        <f t="shared" si="11"/>
        <v>Dariusz</v>
      </c>
      <c r="AG79" s="9" t="str">
        <f t="shared" si="12"/>
        <v>BCT TEAM</v>
      </c>
      <c r="AH79" s="9">
        <f t="shared" si="13"/>
        <v>1971</v>
      </c>
      <c r="AI79" s="9">
        <f t="shared" si="14"/>
        <v>36.090862858111535</v>
      </c>
      <c r="AJ79" s="9"/>
      <c r="AK79" s="9">
        <f t="shared" si="15"/>
        <v>0.99040515341583313</v>
      </c>
      <c r="AL79" s="9">
        <f t="shared" si="16"/>
        <v>1</v>
      </c>
      <c r="AM79" s="9">
        <f t="shared" si="17"/>
        <v>1</v>
      </c>
      <c r="AN79" s="9">
        <f t="shared" si="18"/>
        <v>1</v>
      </c>
    </row>
    <row r="80" spans="1:40" s="170" customFormat="1" ht="15" customHeight="1">
      <c r="A80" s="540">
        <v>80</v>
      </c>
      <c r="B80" s="538">
        <v>75</v>
      </c>
      <c r="C80" s="538"/>
      <c r="D80" s="538">
        <v>3006</v>
      </c>
      <c r="E80" s="538" t="s">
        <v>446</v>
      </c>
      <c r="F80" s="538" t="s">
        <v>78</v>
      </c>
      <c r="G80" s="538">
        <v>1976</v>
      </c>
      <c r="H80" s="538" t="s">
        <v>510</v>
      </c>
      <c r="I80" s="538" t="s">
        <v>189</v>
      </c>
      <c r="J80" s="538">
        <v>42</v>
      </c>
      <c r="K80" s="538">
        <v>12</v>
      </c>
      <c r="L80" s="538">
        <v>42</v>
      </c>
      <c r="M80" s="546">
        <v>0.34166666666666662</v>
      </c>
      <c r="N80" s="538">
        <v>0</v>
      </c>
      <c r="O80" s="539">
        <v>0.39305555555555555</v>
      </c>
      <c r="P80" s="539">
        <v>0.68125000000000002</v>
      </c>
      <c r="Q80" s="539">
        <v>0.44375000000000003</v>
      </c>
      <c r="R80" s="539">
        <v>0.54999999999999993</v>
      </c>
      <c r="S80" s="539">
        <v>0.48333333333333334</v>
      </c>
      <c r="T80" s="539">
        <v>0.6166666666666667</v>
      </c>
      <c r="U80" s="539">
        <v>0.4680555555555555</v>
      </c>
      <c r="V80" s="539">
        <v>0.50624999999999998</v>
      </c>
      <c r="W80" s="539">
        <v>0.41736111111111113</v>
      </c>
      <c r="X80" s="539">
        <v>0.65138888888888891</v>
      </c>
      <c r="Y80" s="539">
        <v>0.52916666666666667</v>
      </c>
      <c r="Z80" s="539">
        <v>0.57916666666666672</v>
      </c>
      <c r="AA80" s="552">
        <v>0.6958333333333333</v>
      </c>
      <c r="AB80" s="536"/>
      <c r="AC80" s="18">
        <f>VLOOKUP(AD80,id!$A:$C,3,0)</f>
        <v>314</v>
      </c>
      <c r="AD80" s="18" t="str">
        <f t="shared" ref="AD80:AD143" si="19">AE80&amp;AF80&amp;AH80</f>
        <v>JankowskiMaciej1976</v>
      </c>
      <c r="AE80" s="9" t="str">
        <f t="shared" ref="AE80:AE143" si="20">E80</f>
        <v>Jankowski</v>
      </c>
      <c r="AF80" s="9" t="str">
        <f t="shared" ref="AF80:AF143" si="21">F80</f>
        <v>Maciej</v>
      </c>
      <c r="AG80" s="9" t="str">
        <f t="shared" ref="AG80:AG143" si="22">I80</f>
        <v>GR3miasto</v>
      </c>
      <c r="AH80" s="9">
        <f t="shared" ref="AH80:AH143" si="23">G80</f>
        <v>1976</v>
      </c>
      <c r="AI80" s="9">
        <f t="shared" ref="AI80:AI143" si="24">AI79*IF(AM80&lt;1,AM80,IF(AN80&lt;1,AN80,IF(AL80&lt;1,AL80,IF(AK80&lt;1,AK80,1))))</f>
        <v>36.060298102981029</v>
      </c>
      <c r="AJ80" s="9"/>
      <c r="AK80" s="9">
        <f t="shared" ref="AK80:AK143" si="25">M79/M80</f>
        <v>0.99915311653116556</v>
      </c>
      <c r="AL80" s="9">
        <f t="shared" ref="AL80:AL143" si="26">K80/K79</f>
        <v>1</v>
      </c>
      <c r="AM80" s="9">
        <f t="shared" ref="AM80:AM143" si="27">J80/J79</f>
        <v>1</v>
      </c>
      <c r="AN80" s="9">
        <f t="shared" ref="AN80:AN143" si="28">AL80^0.2</f>
        <v>1</v>
      </c>
    </row>
    <row r="81" spans="1:40" ht="15" customHeight="1">
      <c r="A81" s="545">
        <v>81</v>
      </c>
      <c r="B81" s="543">
        <v>76</v>
      </c>
      <c r="C81" s="543"/>
      <c r="D81" s="543">
        <v>3124</v>
      </c>
      <c r="E81" s="543" t="s">
        <v>587</v>
      </c>
      <c r="F81" s="543" t="s">
        <v>20</v>
      </c>
      <c r="G81" s="543">
        <v>1985</v>
      </c>
      <c r="H81" s="543" t="s">
        <v>1821</v>
      </c>
      <c r="I81" s="543" t="s">
        <v>1970</v>
      </c>
      <c r="J81" s="543">
        <v>42</v>
      </c>
      <c r="K81" s="543">
        <v>12</v>
      </c>
      <c r="L81" s="543">
        <v>42</v>
      </c>
      <c r="M81" s="544">
        <v>0.34270833333333334</v>
      </c>
      <c r="N81" s="543">
        <v>0</v>
      </c>
      <c r="O81" s="542">
        <v>0.68541666666666667</v>
      </c>
      <c r="P81" s="542">
        <v>0.3659722222222222</v>
      </c>
      <c r="Q81" s="542">
        <v>0.63888888888888895</v>
      </c>
      <c r="R81" s="542">
        <v>0.50486111111111109</v>
      </c>
      <c r="S81" s="542">
        <v>0.58958333333333335</v>
      </c>
      <c r="T81" s="542">
        <v>0.44375000000000003</v>
      </c>
      <c r="U81" s="542">
        <v>0.60763888888888895</v>
      </c>
      <c r="V81" s="542">
        <v>0.55833333333333335</v>
      </c>
      <c r="W81" s="542">
        <v>0.66597222222222219</v>
      </c>
      <c r="X81" s="542">
        <v>0.3888888888888889</v>
      </c>
      <c r="Y81" s="542">
        <v>0.52430555555555558</v>
      </c>
      <c r="Z81" s="542">
        <v>0.48680555555555555</v>
      </c>
      <c r="AA81" s="553">
        <v>0.69652777777777775</v>
      </c>
      <c r="AB81" s="547"/>
      <c r="AC81" s="18">
        <f>VLOOKUP(AD81,id!$A:$C,3,0)</f>
        <v>663</v>
      </c>
      <c r="AD81" s="18" t="str">
        <f t="shared" si="19"/>
        <v>ŚcibiszPaweł1985</v>
      </c>
      <c r="AE81" s="9" t="str">
        <f t="shared" si="20"/>
        <v>Ścibisz</v>
      </c>
      <c r="AF81" s="9" t="str">
        <f t="shared" si="21"/>
        <v>Paweł</v>
      </c>
      <c r="AG81" s="9" t="str">
        <f t="shared" si="22"/>
        <v>NDF Team Człuchów</v>
      </c>
      <c r="AH81" s="9">
        <f t="shared" si="23"/>
        <v>1985</v>
      </c>
      <c r="AI81" s="9">
        <f t="shared" si="24"/>
        <v>35.95069233367105</v>
      </c>
      <c r="AJ81" s="9"/>
      <c r="AK81" s="9">
        <f t="shared" si="25"/>
        <v>0.99696048632218826</v>
      </c>
      <c r="AL81" s="9">
        <f t="shared" si="26"/>
        <v>1</v>
      </c>
      <c r="AM81" s="9">
        <f t="shared" si="27"/>
        <v>1</v>
      </c>
      <c r="AN81" s="9">
        <f t="shared" si="28"/>
        <v>1</v>
      </c>
    </row>
    <row r="82" spans="1:40" s="170" customFormat="1" ht="15" customHeight="1">
      <c r="A82" s="540">
        <v>82</v>
      </c>
      <c r="B82" s="538">
        <v>77</v>
      </c>
      <c r="C82" s="538"/>
      <c r="D82" s="538">
        <v>3017</v>
      </c>
      <c r="E82" s="538" t="s">
        <v>544</v>
      </c>
      <c r="F82" s="538" t="s">
        <v>104</v>
      </c>
      <c r="G82" s="538">
        <v>1981</v>
      </c>
      <c r="H82" s="538" t="s">
        <v>441</v>
      </c>
      <c r="I82" s="538" t="s">
        <v>1957</v>
      </c>
      <c r="J82" s="538">
        <v>42</v>
      </c>
      <c r="K82" s="538">
        <v>12</v>
      </c>
      <c r="L82" s="538">
        <v>42</v>
      </c>
      <c r="M82" s="546">
        <v>0.3482986111111111</v>
      </c>
      <c r="N82" s="538">
        <v>0</v>
      </c>
      <c r="O82" s="539">
        <v>0.69236111111111109</v>
      </c>
      <c r="P82" s="539">
        <v>0.37013888888888885</v>
      </c>
      <c r="Q82" s="539">
        <v>0.64097222222222217</v>
      </c>
      <c r="R82" s="539">
        <v>0.50277777777777777</v>
      </c>
      <c r="S82" s="539">
        <v>0.58472222222222225</v>
      </c>
      <c r="T82" s="539">
        <v>0.44236111111111115</v>
      </c>
      <c r="U82" s="539">
        <v>0.61319444444444449</v>
      </c>
      <c r="V82" s="539">
        <v>0.55902777777777779</v>
      </c>
      <c r="W82" s="539">
        <v>0.67013888888888884</v>
      </c>
      <c r="X82" s="539">
        <v>0.39097222222222222</v>
      </c>
      <c r="Y82" s="539">
        <v>0.52500000000000002</v>
      </c>
      <c r="Z82" s="539">
        <v>0.47500000000000003</v>
      </c>
      <c r="AA82" s="552">
        <v>0.70208333333333339</v>
      </c>
      <c r="AB82" s="536"/>
      <c r="AC82" s="18">
        <f>VLOOKUP(AD82,id!$A:$C,3,0)</f>
        <v>345</v>
      </c>
      <c r="AD82" s="18" t="str">
        <f t="shared" si="19"/>
        <v>StępieńKarol1981</v>
      </c>
      <c r="AE82" s="9" t="str">
        <f t="shared" si="20"/>
        <v>Stępień</v>
      </c>
      <c r="AF82" s="9" t="str">
        <f t="shared" si="21"/>
        <v>Karol</v>
      </c>
      <c r="AG82" s="9" t="str">
        <f t="shared" si="22"/>
        <v>Żylaste Batony</v>
      </c>
      <c r="AH82" s="9">
        <f t="shared" si="23"/>
        <v>1981</v>
      </c>
      <c r="AI82" s="9">
        <f t="shared" si="24"/>
        <v>35.373674941016176</v>
      </c>
      <c r="AJ82" s="9"/>
      <c r="AK82" s="9">
        <f t="shared" si="25"/>
        <v>0.98394975575715282</v>
      </c>
      <c r="AL82" s="9">
        <f t="shared" si="26"/>
        <v>1</v>
      </c>
      <c r="AM82" s="9">
        <f t="shared" si="27"/>
        <v>1</v>
      </c>
      <c r="AN82" s="9">
        <f t="shared" si="28"/>
        <v>1</v>
      </c>
    </row>
    <row r="83" spans="1:40" s="170" customFormat="1" ht="15" customHeight="1">
      <c r="A83" s="545">
        <v>83</v>
      </c>
      <c r="B83" s="543">
        <v>78</v>
      </c>
      <c r="C83" s="543"/>
      <c r="D83" s="543">
        <v>3135</v>
      </c>
      <c r="E83" s="543" t="s">
        <v>1969</v>
      </c>
      <c r="F83" s="543" t="s">
        <v>78</v>
      </c>
      <c r="G83" s="543">
        <v>1971</v>
      </c>
      <c r="H83" s="543" t="s">
        <v>1968</v>
      </c>
      <c r="I83" s="543"/>
      <c r="J83" s="543">
        <v>42</v>
      </c>
      <c r="K83" s="543">
        <v>12</v>
      </c>
      <c r="L83" s="543">
        <v>42</v>
      </c>
      <c r="M83" s="544">
        <v>0.34888888888888886</v>
      </c>
      <c r="N83" s="543">
        <v>0</v>
      </c>
      <c r="O83" s="542">
        <v>0.6875</v>
      </c>
      <c r="P83" s="542">
        <v>0.36874999999999997</v>
      </c>
      <c r="Q83" s="542">
        <v>0.59583333333333333</v>
      </c>
      <c r="R83" s="542">
        <v>0.49791666666666662</v>
      </c>
      <c r="S83" s="542">
        <v>0.64444444444444449</v>
      </c>
      <c r="T83" s="542">
        <v>0.42569444444444443</v>
      </c>
      <c r="U83" s="542">
        <v>0.56736111111111109</v>
      </c>
      <c r="V83" s="542">
        <v>0.4548611111111111</v>
      </c>
      <c r="W83" s="542">
        <v>0.62430555555555556</v>
      </c>
      <c r="X83" s="542">
        <v>0.3888888888888889</v>
      </c>
      <c r="Y83" s="542">
        <v>0.52430555555555558</v>
      </c>
      <c r="Z83" s="542">
        <v>0.47569444444444442</v>
      </c>
      <c r="AA83" s="553">
        <v>0.70277777777777783</v>
      </c>
      <c r="AB83" s="536"/>
      <c r="AC83" s="18">
        <f>VLOOKUP(AD83,id!$A:$C,3,0)</f>
        <v>664</v>
      </c>
      <c r="AD83" s="18" t="str">
        <f t="shared" si="19"/>
        <v>KrauzeMaciej1971</v>
      </c>
      <c r="AE83" s="9" t="str">
        <f t="shared" si="20"/>
        <v>Krauze</v>
      </c>
      <c r="AF83" s="9" t="str">
        <f t="shared" si="21"/>
        <v>Maciej</v>
      </c>
      <c r="AG83" s="9">
        <f t="shared" si="22"/>
        <v>0</v>
      </c>
      <c r="AH83" s="9">
        <f t="shared" si="23"/>
        <v>1971</v>
      </c>
      <c r="AI83" s="9">
        <f t="shared" si="24"/>
        <v>35.313826963906578</v>
      </c>
      <c r="AJ83" s="9"/>
      <c r="AK83" s="9">
        <f t="shared" si="25"/>
        <v>0.99830812101910837</v>
      </c>
      <c r="AL83" s="9">
        <f t="shared" si="26"/>
        <v>1</v>
      </c>
      <c r="AM83" s="9">
        <f t="shared" si="27"/>
        <v>1</v>
      </c>
      <c r="AN83" s="9">
        <f t="shared" si="28"/>
        <v>1</v>
      </c>
    </row>
    <row r="84" spans="1:40" s="170" customFormat="1" ht="15" customHeight="1">
      <c r="A84" s="540">
        <v>84</v>
      </c>
      <c r="B84" s="538">
        <v>79</v>
      </c>
      <c r="C84" s="538"/>
      <c r="D84" s="538">
        <v>3156</v>
      </c>
      <c r="E84" s="538" t="s">
        <v>1967</v>
      </c>
      <c r="F84" s="538" t="s">
        <v>55</v>
      </c>
      <c r="G84" s="538">
        <v>1987</v>
      </c>
      <c r="H84" s="538" t="s">
        <v>1930</v>
      </c>
      <c r="I84" s="538" t="s">
        <v>1929</v>
      </c>
      <c r="J84" s="538">
        <v>42</v>
      </c>
      <c r="K84" s="538">
        <v>12</v>
      </c>
      <c r="L84" s="538">
        <v>42</v>
      </c>
      <c r="M84" s="546">
        <v>0.34902777777777777</v>
      </c>
      <c r="N84" s="538">
        <v>0</v>
      </c>
      <c r="O84" s="539">
        <v>0.69236111111111109</v>
      </c>
      <c r="P84" s="539">
        <v>0.37013888888888885</v>
      </c>
      <c r="Q84" s="539">
        <v>0.64027777777777783</v>
      </c>
      <c r="R84" s="539">
        <v>0.50347222222222221</v>
      </c>
      <c r="S84" s="539">
        <v>0.58472222222222225</v>
      </c>
      <c r="T84" s="539">
        <v>0.44305555555555554</v>
      </c>
      <c r="U84" s="539">
        <v>0.61319444444444449</v>
      </c>
      <c r="V84" s="539">
        <v>0.55902777777777779</v>
      </c>
      <c r="W84" s="539">
        <v>0.6694444444444444</v>
      </c>
      <c r="X84" s="539">
        <v>0.39305555555555555</v>
      </c>
      <c r="Y84" s="539">
        <v>0.52500000000000002</v>
      </c>
      <c r="Z84" s="539">
        <v>0.47500000000000003</v>
      </c>
      <c r="AA84" s="552">
        <v>0.70277777777777783</v>
      </c>
      <c r="AB84" s="536"/>
      <c r="AC84" s="18">
        <f>VLOOKUP(AD84,id!$A:$C,3,0)</f>
        <v>665</v>
      </c>
      <c r="AD84" s="18" t="str">
        <f t="shared" si="19"/>
        <v>CyganTomasz1987</v>
      </c>
      <c r="AE84" s="9" t="str">
        <f t="shared" si="20"/>
        <v>Cygan</v>
      </c>
      <c r="AF84" s="9" t="str">
        <f t="shared" si="21"/>
        <v>Tomasz</v>
      </c>
      <c r="AG84" s="9" t="str">
        <f t="shared" si="22"/>
        <v>Żylaste batony</v>
      </c>
      <c r="AH84" s="9">
        <f t="shared" si="23"/>
        <v>1987</v>
      </c>
      <c r="AI84" s="9">
        <f t="shared" si="24"/>
        <v>35.299774505902633</v>
      </c>
      <c r="AJ84" s="9"/>
      <c r="AK84" s="9">
        <f t="shared" si="25"/>
        <v>0.99960206923995221</v>
      </c>
      <c r="AL84" s="9">
        <f t="shared" si="26"/>
        <v>1</v>
      </c>
      <c r="AM84" s="9">
        <f t="shared" si="27"/>
        <v>1</v>
      </c>
      <c r="AN84" s="9">
        <f t="shared" si="28"/>
        <v>1</v>
      </c>
    </row>
    <row r="85" spans="1:40" ht="15" customHeight="1">
      <c r="A85" s="545">
        <v>85</v>
      </c>
      <c r="B85" s="543">
        <v>80</v>
      </c>
      <c r="C85" s="543"/>
      <c r="D85" s="543">
        <v>3076</v>
      </c>
      <c r="E85" s="543" t="s">
        <v>1966</v>
      </c>
      <c r="F85" s="543" t="s">
        <v>55</v>
      </c>
      <c r="G85" s="543">
        <v>1987</v>
      </c>
      <c r="H85" s="543" t="s">
        <v>510</v>
      </c>
      <c r="I85" s="543" t="s">
        <v>1961</v>
      </c>
      <c r="J85" s="543">
        <v>42</v>
      </c>
      <c r="K85" s="543">
        <v>12</v>
      </c>
      <c r="L85" s="543">
        <v>42</v>
      </c>
      <c r="M85" s="544">
        <v>0.34908564814814813</v>
      </c>
      <c r="N85" s="543">
        <v>0</v>
      </c>
      <c r="O85" s="542">
        <v>0.69166666666666676</v>
      </c>
      <c r="P85" s="542">
        <v>0.37083333333333335</v>
      </c>
      <c r="Q85" s="542">
        <v>0.64097222222222217</v>
      </c>
      <c r="R85" s="542">
        <v>0.48819444444444443</v>
      </c>
      <c r="S85" s="542">
        <v>0.57152777777777775</v>
      </c>
      <c r="T85" s="542">
        <v>0.43958333333333338</v>
      </c>
      <c r="U85" s="542">
        <v>0.60069444444444442</v>
      </c>
      <c r="V85" s="542">
        <v>0.54652777777777783</v>
      </c>
      <c r="W85" s="542">
        <v>0.6694444444444444</v>
      </c>
      <c r="X85" s="542">
        <v>0.39097222222222222</v>
      </c>
      <c r="Y85" s="542">
        <v>0.51458333333333328</v>
      </c>
      <c r="Z85" s="542">
        <v>0.46666666666666662</v>
      </c>
      <c r="AA85" s="553">
        <v>0.70277777777777783</v>
      </c>
      <c r="AB85" s="547"/>
      <c r="AC85" s="18">
        <f>VLOOKUP(AD85,id!$A:$C,3,0)</f>
        <v>666</v>
      </c>
      <c r="AD85" s="18" t="str">
        <f t="shared" si="19"/>
        <v>GojtowskiTomasz1987</v>
      </c>
      <c r="AE85" s="9" t="str">
        <f t="shared" si="20"/>
        <v>Gojtowski</v>
      </c>
      <c r="AF85" s="9" t="str">
        <f t="shared" si="21"/>
        <v>Tomasz</v>
      </c>
      <c r="AG85" s="9" t="str">
        <f t="shared" si="22"/>
        <v>3Team</v>
      </c>
      <c r="AH85" s="9">
        <f t="shared" si="23"/>
        <v>1987</v>
      </c>
      <c r="AI85" s="9">
        <f t="shared" si="24"/>
        <v>35.293922615297895</v>
      </c>
      <c r="AJ85" s="9"/>
      <c r="AK85" s="9">
        <f t="shared" si="25"/>
        <v>0.99983422300321612</v>
      </c>
      <c r="AL85" s="9">
        <f t="shared" si="26"/>
        <v>1</v>
      </c>
      <c r="AM85" s="9">
        <f t="shared" si="27"/>
        <v>1</v>
      </c>
      <c r="AN85" s="9">
        <f t="shared" si="28"/>
        <v>1</v>
      </c>
    </row>
    <row r="86" spans="1:40" s="170" customFormat="1" ht="15" customHeight="1">
      <c r="A86" s="540">
        <v>86</v>
      </c>
      <c r="B86" s="538">
        <v>81</v>
      </c>
      <c r="C86" s="538"/>
      <c r="D86" s="538">
        <v>3015</v>
      </c>
      <c r="E86" s="538" t="s">
        <v>1965</v>
      </c>
      <c r="F86" s="538" t="s">
        <v>78</v>
      </c>
      <c r="G86" s="538">
        <v>1976</v>
      </c>
      <c r="H86" s="538" t="s">
        <v>1930</v>
      </c>
      <c r="I86" s="538"/>
      <c r="J86" s="538">
        <v>42</v>
      </c>
      <c r="K86" s="538">
        <v>12</v>
      </c>
      <c r="L86" s="538">
        <v>42</v>
      </c>
      <c r="M86" s="546">
        <v>0.34913194444444445</v>
      </c>
      <c r="N86" s="538">
        <v>0</v>
      </c>
      <c r="O86" s="539">
        <v>0.69166666666666676</v>
      </c>
      <c r="P86" s="539">
        <v>0.37013888888888885</v>
      </c>
      <c r="Q86" s="539">
        <v>0.64027777777777783</v>
      </c>
      <c r="R86" s="539">
        <v>0.50347222222222221</v>
      </c>
      <c r="S86" s="539">
        <v>0.58472222222222225</v>
      </c>
      <c r="T86" s="539">
        <v>0.44236111111111115</v>
      </c>
      <c r="U86" s="539">
        <v>0.61319444444444449</v>
      </c>
      <c r="V86" s="539">
        <v>0.55833333333333335</v>
      </c>
      <c r="W86" s="539">
        <v>0.6694444444444444</v>
      </c>
      <c r="X86" s="539">
        <v>0.39305555555555555</v>
      </c>
      <c r="Y86" s="539">
        <v>0.52500000000000002</v>
      </c>
      <c r="Z86" s="539">
        <v>0.47500000000000003</v>
      </c>
      <c r="AA86" s="552">
        <v>0.70277777777777783</v>
      </c>
      <c r="AB86" s="536"/>
      <c r="AC86" s="18">
        <f>VLOOKUP(AD86,id!$A:$C,3,0)</f>
        <v>667</v>
      </c>
      <c r="AD86" s="18" t="str">
        <f t="shared" si="19"/>
        <v>PaterekMaciej1976</v>
      </c>
      <c r="AE86" s="9" t="str">
        <f t="shared" si="20"/>
        <v>Paterek</v>
      </c>
      <c r="AF86" s="9" t="str">
        <f t="shared" si="21"/>
        <v>Maciej</v>
      </c>
      <c r="AG86" s="9">
        <f t="shared" si="22"/>
        <v>0</v>
      </c>
      <c r="AH86" s="9">
        <f t="shared" si="23"/>
        <v>1976</v>
      </c>
      <c r="AI86" s="9">
        <f t="shared" si="24"/>
        <v>35.289242499585605</v>
      </c>
      <c r="AJ86" s="9"/>
      <c r="AK86" s="9">
        <f t="shared" si="25"/>
        <v>0.99986739598872854</v>
      </c>
      <c r="AL86" s="9">
        <f t="shared" si="26"/>
        <v>1</v>
      </c>
      <c r="AM86" s="9">
        <f t="shared" si="27"/>
        <v>1</v>
      </c>
      <c r="AN86" s="9">
        <f t="shared" si="28"/>
        <v>1</v>
      </c>
    </row>
    <row r="87" spans="1:40" ht="15" customHeight="1">
      <c r="A87" s="545">
        <v>87</v>
      </c>
      <c r="B87" s="543">
        <v>82</v>
      </c>
      <c r="C87" s="543"/>
      <c r="D87" s="543">
        <v>3126</v>
      </c>
      <c r="E87" s="543" t="s">
        <v>1964</v>
      </c>
      <c r="F87" s="543" t="s">
        <v>99</v>
      </c>
      <c r="G87" s="543">
        <v>1991</v>
      </c>
      <c r="H87" s="543" t="s">
        <v>1821</v>
      </c>
      <c r="I87" s="543" t="s">
        <v>1963</v>
      </c>
      <c r="J87" s="543">
        <v>42</v>
      </c>
      <c r="K87" s="543">
        <v>12</v>
      </c>
      <c r="L87" s="543">
        <v>42</v>
      </c>
      <c r="M87" s="544">
        <v>0.34944444444444445</v>
      </c>
      <c r="N87" s="543">
        <v>0</v>
      </c>
      <c r="O87" s="542">
        <v>0.69166666666666676</v>
      </c>
      <c r="P87" s="542">
        <v>0.3659722222222222</v>
      </c>
      <c r="Q87" s="542">
        <v>0.64027777777777783</v>
      </c>
      <c r="R87" s="542">
        <v>0.50486111111111109</v>
      </c>
      <c r="S87" s="542">
        <v>0.58958333333333335</v>
      </c>
      <c r="T87" s="542">
        <v>0.44375000000000003</v>
      </c>
      <c r="U87" s="542">
        <v>0.61041666666666672</v>
      </c>
      <c r="V87" s="542">
        <v>0.55972222222222223</v>
      </c>
      <c r="W87" s="542">
        <v>0.67013888888888884</v>
      </c>
      <c r="X87" s="542">
        <v>0.38819444444444445</v>
      </c>
      <c r="Y87" s="542">
        <v>0.52500000000000002</v>
      </c>
      <c r="Z87" s="542">
        <v>0.48680555555555555</v>
      </c>
      <c r="AA87" s="553">
        <v>0.70347222222222217</v>
      </c>
      <c r="AB87" s="547"/>
      <c r="AC87" s="18">
        <f>VLOOKUP(AD87,id!$A:$C,3,0)</f>
        <v>668</v>
      </c>
      <c r="AD87" s="18" t="str">
        <f t="shared" si="19"/>
        <v>LeciejewskiMateusz1991</v>
      </c>
      <c r="AE87" s="9" t="str">
        <f t="shared" si="20"/>
        <v>Leciejewski</v>
      </c>
      <c r="AF87" s="9" t="str">
        <f t="shared" si="21"/>
        <v>Mateusz</v>
      </c>
      <c r="AG87" s="9" t="str">
        <f t="shared" si="22"/>
        <v>NDF TEAM CZŁUCHÓW</v>
      </c>
      <c r="AH87" s="9">
        <f t="shared" si="23"/>
        <v>1991</v>
      </c>
      <c r="AI87" s="9">
        <f t="shared" si="24"/>
        <v>35.257684154742968</v>
      </c>
      <c r="AJ87" s="9"/>
      <c r="AK87" s="9">
        <f t="shared" si="25"/>
        <v>0.99910572337042924</v>
      </c>
      <c r="AL87" s="9">
        <f t="shared" si="26"/>
        <v>1</v>
      </c>
      <c r="AM87" s="9">
        <f t="shared" si="27"/>
        <v>1</v>
      </c>
      <c r="AN87" s="9">
        <f t="shared" si="28"/>
        <v>1</v>
      </c>
    </row>
    <row r="88" spans="1:40" s="170" customFormat="1" ht="15" customHeight="1">
      <c r="A88" s="540">
        <v>88</v>
      </c>
      <c r="B88" s="538">
        <v>83</v>
      </c>
      <c r="C88" s="538"/>
      <c r="D88" s="538">
        <v>3050</v>
      </c>
      <c r="E88" s="538" t="s">
        <v>881</v>
      </c>
      <c r="F88" s="538" t="s">
        <v>25</v>
      </c>
      <c r="G88" s="538">
        <v>1971</v>
      </c>
      <c r="H88" s="538" t="s">
        <v>874</v>
      </c>
      <c r="I88" s="538" t="s">
        <v>876</v>
      </c>
      <c r="J88" s="538">
        <v>42</v>
      </c>
      <c r="K88" s="538">
        <v>12</v>
      </c>
      <c r="L88" s="538">
        <v>42</v>
      </c>
      <c r="M88" s="546">
        <v>0.34997685185185184</v>
      </c>
      <c r="N88" s="538">
        <v>0</v>
      </c>
      <c r="O88" s="539">
        <v>0.69097222222222221</v>
      </c>
      <c r="P88" s="539">
        <v>0.37013888888888885</v>
      </c>
      <c r="Q88" s="539">
        <v>0.64027777777777783</v>
      </c>
      <c r="R88" s="539">
        <v>0.49861111111111112</v>
      </c>
      <c r="S88" s="539">
        <v>0.5854166666666667</v>
      </c>
      <c r="T88" s="539">
        <v>0.42430555555555555</v>
      </c>
      <c r="U88" s="539">
        <v>0.61041666666666672</v>
      </c>
      <c r="V88" s="539">
        <v>0.55902777777777779</v>
      </c>
      <c r="W88" s="539">
        <v>0.67361111111111116</v>
      </c>
      <c r="X88" s="539">
        <v>0.39027777777777778</v>
      </c>
      <c r="Y88" s="539">
        <v>0.52500000000000002</v>
      </c>
      <c r="Z88" s="539">
        <v>0.4604166666666667</v>
      </c>
      <c r="AA88" s="552">
        <v>0.70347222222222217</v>
      </c>
      <c r="AB88" s="536"/>
      <c r="AC88" s="18">
        <f>VLOOKUP(AD88,id!$A:$C,3,0)</f>
        <v>256</v>
      </c>
      <c r="AD88" s="18" t="str">
        <f t="shared" si="19"/>
        <v>KostrzewaJacek1971</v>
      </c>
      <c r="AE88" s="9" t="str">
        <f t="shared" si="20"/>
        <v>Kostrzewa</v>
      </c>
      <c r="AF88" s="9" t="str">
        <f t="shared" si="21"/>
        <v>Jacek</v>
      </c>
      <c r="AG88" s="9" t="str">
        <f t="shared" si="22"/>
        <v>Tańczący z kompasem</v>
      </c>
      <c r="AH88" s="9">
        <f t="shared" si="23"/>
        <v>1971</v>
      </c>
      <c r="AI88" s="9">
        <f t="shared" si="24"/>
        <v>35.20404788676499</v>
      </c>
      <c r="AJ88" s="9"/>
      <c r="AK88" s="9">
        <f t="shared" si="25"/>
        <v>0.99847873536609566</v>
      </c>
      <c r="AL88" s="9">
        <f t="shared" si="26"/>
        <v>1</v>
      </c>
      <c r="AM88" s="9">
        <f t="shared" si="27"/>
        <v>1</v>
      </c>
      <c r="AN88" s="9">
        <f t="shared" si="28"/>
        <v>1</v>
      </c>
    </row>
    <row r="89" spans="1:40" ht="15" customHeight="1">
      <c r="A89" s="545">
        <v>89</v>
      </c>
      <c r="B89" s="543">
        <v>84</v>
      </c>
      <c r="C89" s="543"/>
      <c r="D89" s="543">
        <v>3149</v>
      </c>
      <c r="E89" s="543" t="s">
        <v>1400</v>
      </c>
      <c r="F89" s="543" t="s">
        <v>813</v>
      </c>
      <c r="G89" s="543">
        <v>1989</v>
      </c>
      <c r="H89" s="543" t="s">
        <v>1930</v>
      </c>
      <c r="I89" s="543" t="s">
        <v>1929</v>
      </c>
      <c r="J89" s="543">
        <v>42</v>
      </c>
      <c r="K89" s="543">
        <v>12</v>
      </c>
      <c r="L89" s="543">
        <v>42</v>
      </c>
      <c r="M89" s="544">
        <v>0.35003472222222221</v>
      </c>
      <c r="N89" s="543">
        <v>0</v>
      </c>
      <c r="O89" s="542">
        <v>0.69236111111111109</v>
      </c>
      <c r="P89" s="542">
        <v>0.37013888888888885</v>
      </c>
      <c r="Q89" s="542">
        <v>0.64097222222222217</v>
      </c>
      <c r="R89" s="542">
        <v>0.50347222222222221</v>
      </c>
      <c r="S89" s="542">
        <v>0.5854166666666667</v>
      </c>
      <c r="T89" s="542">
        <v>0.44305555555555554</v>
      </c>
      <c r="U89" s="542">
        <v>0.61388888888888882</v>
      </c>
      <c r="V89" s="542">
        <v>0.55972222222222223</v>
      </c>
      <c r="W89" s="542">
        <v>0.6694444444444444</v>
      </c>
      <c r="X89" s="542">
        <v>0.39305555555555555</v>
      </c>
      <c r="Y89" s="542">
        <v>0.52569444444444446</v>
      </c>
      <c r="Z89" s="542">
        <v>0.47500000000000003</v>
      </c>
      <c r="AA89" s="553">
        <v>0.70416666666666661</v>
      </c>
      <c r="AB89" s="547"/>
      <c r="AC89" s="18">
        <f>VLOOKUP(AD89,id!$A:$C,3,0)</f>
        <v>669</v>
      </c>
      <c r="AD89" s="18" t="str">
        <f t="shared" si="19"/>
        <v>GierszewskiFilip1989</v>
      </c>
      <c r="AE89" s="9" t="str">
        <f t="shared" si="20"/>
        <v>Gierszewski</v>
      </c>
      <c r="AF89" s="9" t="str">
        <f t="shared" si="21"/>
        <v>Filip</v>
      </c>
      <c r="AG89" s="9" t="str">
        <f t="shared" si="22"/>
        <v>Żylaste batony</v>
      </c>
      <c r="AH89" s="9">
        <f t="shared" si="23"/>
        <v>1989</v>
      </c>
      <c r="AI89" s="9">
        <f t="shared" si="24"/>
        <v>35.198227689052004</v>
      </c>
      <c r="AJ89" s="9"/>
      <c r="AK89" s="9">
        <f t="shared" si="25"/>
        <v>0.99983467248619518</v>
      </c>
      <c r="AL89" s="9">
        <f t="shared" si="26"/>
        <v>1</v>
      </c>
      <c r="AM89" s="9">
        <f t="shared" si="27"/>
        <v>1</v>
      </c>
      <c r="AN89" s="9">
        <f t="shared" si="28"/>
        <v>1</v>
      </c>
    </row>
    <row r="90" spans="1:40" s="170" customFormat="1" ht="15" customHeight="1">
      <c r="A90" s="540">
        <v>90</v>
      </c>
      <c r="B90" s="538">
        <v>85</v>
      </c>
      <c r="C90" s="538"/>
      <c r="D90" s="538">
        <v>3018</v>
      </c>
      <c r="E90" s="538" t="s">
        <v>1911</v>
      </c>
      <c r="F90" s="538" t="s">
        <v>751</v>
      </c>
      <c r="G90" s="538">
        <v>1985</v>
      </c>
      <c r="H90" s="538" t="s">
        <v>1930</v>
      </c>
      <c r="I90" s="538" t="s">
        <v>1957</v>
      </c>
      <c r="J90" s="538">
        <v>42</v>
      </c>
      <c r="K90" s="538">
        <v>12</v>
      </c>
      <c r="L90" s="538">
        <v>42</v>
      </c>
      <c r="M90" s="546">
        <v>0.35005787037037034</v>
      </c>
      <c r="N90" s="538">
        <v>0</v>
      </c>
      <c r="O90" s="539">
        <v>0.69166666666666676</v>
      </c>
      <c r="P90" s="539">
        <v>0.37013888888888885</v>
      </c>
      <c r="Q90" s="539">
        <v>0.64027777777777783</v>
      </c>
      <c r="R90" s="539">
        <v>0.50347222222222221</v>
      </c>
      <c r="S90" s="539">
        <v>0.58472222222222225</v>
      </c>
      <c r="T90" s="539">
        <v>0.44236111111111115</v>
      </c>
      <c r="U90" s="539">
        <v>0.61319444444444449</v>
      </c>
      <c r="V90" s="539">
        <v>0.55833333333333335</v>
      </c>
      <c r="W90" s="539">
        <v>0.6694444444444444</v>
      </c>
      <c r="X90" s="539">
        <v>0.3923611111111111</v>
      </c>
      <c r="Y90" s="539">
        <v>0.52500000000000002</v>
      </c>
      <c r="Z90" s="539">
        <v>0.47500000000000003</v>
      </c>
      <c r="AA90" s="552">
        <v>0.70416666666666661</v>
      </c>
      <c r="AB90" s="536"/>
      <c r="AC90" s="18">
        <f>VLOOKUP(AD90,id!$A:$C,3,0)</f>
        <v>670</v>
      </c>
      <c r="AD90" s="18" t="str">
        <f t="shared" si="19"/>
        <v>StanisławskiKuba1985</v>
      </c>
      <c r="AE90" s="9" t="str">
        <f t="shared" si="20"/>
        <v>Stanisławski</v>
      </c>
      <c r="AF90" s="9" t="str">
        <f t="shared" si="21"/>
        <v>Kuba</v>
      </c>
      <c r="AG90" s="9" t="str">
        <f t="shared" si="22"/>
        <v>Żylaste Batony</v>
      </c>
      <c r="AH90" s="9">
        <f t="shared" si="23"/>
        <v>1985</v>
      </c>
      <c r="AI90" s="9">
        <f t="shared" si="24"/>
        <v>35.195900148784915</v>
      </c>
      <c r="AJ90" s="9"/>
      <c r="AK90" s="9">
        <f t="shared" si="25"/>
        <v>0.99993387336749884</v>
      </c>
      <c r="AL90" s="9">
        <f t="shared" si="26"/>
        <v>1</v>
      </c>
      <c r="AM90" s="9">
        <f t="shared" si="27"/>
        <v>1</v>
      </c>
      <c r="AN90" s="9">
        <f t="shared" si="28"/>
        <v>1</v>
      </c>
    </row>
    <row r="91" spans="1:40" ht="15" customHeight="1">
      <c r="A91" s="545">
        <v>91</v>
      </c>
      <c r="B91" s="543">
        <v>86</v>
      </c>
      <c r="C91" s="543"/>
      <c r="D91" s="543">
        <v>3040</v>
      </c>
      <c r="E91" s="543" t="s">
        <v>1962</v>
      </c>
      <c r="F91" s="543" t="s">
        <v>104</v>
      </c>
      <c r="G91" s="543">
        <v>1986</v>
      </c>
      <c r="H91" s="543" t="s">
        <v>510</v>
      </c>
      <c r="I91" s="543" t="s">
        <v>1961</v>
      </c>
      <c r="J91" s="543">
        <v>42</v>
      </c>
      <c r="K91" s="543">
        <v>12</v>
      </c>
      <c r="L91" s="543">
        <v>42</v>
      </c>
      <c r="M91" s="544">
        <v>0.35010416666666666</v>
      </c>
      <c r="N91" s="543">
        <v>0</v>
      </c>
      <c r="O91" s="542">
        <v>0.69236111111111109</v>
      </c>
      <c r="P91" s="542">
        <v>0.37083333333333335</v>
      </c>
      <c r="Q91" s="542">
        <v>0.64097222222222217</v>
      </c>
      <c r="R91" s="542">
        <v>0.48819444444444443</v>
      </c>
      <c r="S91" s="542">
        <v>0.57152777777777775</v>
      </c>
      <c r="T91" s="542">
        <v>0.43958333333333338</v>
      </c>
      <c r="U91" s="542">
        <v>0.60069444444444442</v>
      </c>
      <c r="V91" s="542">
        <v>0.54652777777777783</v>
      </c>
      <c r="W91" s="542">
        <v>0.6694444444444444</v>
      </c>
      <c r="X91" s="542">
        <v>0.39097222222222222</v>
      </c>
      <c r="Y91" s="542">
        <v>0.51458333333333328</v>
      </c>
      <c r="Z91" s="542">
        <v>0.46597222222222223</v>
      </c>
      <c r="AA91" s="553">
        <v>0.70416666666666661</v>
      </c>
      <c r="AB91" s="547"/>
      <c r="AC91" s="18">
        <f>VLOOKUP(AD91,id!$A:$C,3,0)</f>
        <v>671</v>
      </c>
      <c r="AD91" s="18" t="str">
        <f t="shared" si="19"/>
        <v>DzidoKarol1986</v>
      </c>
      <c r="AE91" s="9" t="str">
        <f t="shared" si="20"/>
        <v>Dzido</v>
      </c>
      <c r="AF91" s="9" t="str">
        <f t="shared" si="21"/>
        <v>Karol</v>
      </c>
      <c r="AG91" s="9" t="str">
        <f t="shared" si="22"/>
        <v>3Team</v>
      </c>
      <c r="AH91" s="9">
        <f t="shared" si="23"/>
        <v>1986</v>
      </c>
      <c r="AI91" s="9">
        <f t="shared" si="24"/>
        <v>35.191245991603019</v>
      </c>
      <c r="AJ91" s="9"/>
      <c r="AK91" s="9">
        <f t="shared" si="25"/>
        <v>0.99986776422361068</v>
      </c>
      <c r="AL91" s="9">
        <f t="shared" si="26"/>
        <v>1</v>
      </c>
      <c r="AM91" s="9">
        <f t="shared" si="27"/>
        <v>1</v>
      </c>
      <c r="AN91" s="9">
        <f t="shared" si="28"/>
        <v>1</v>
      </c>
    </row>
    <row r="92" spans="1:40" ht="15" customHeight="1">
      <c r="A92" s="545">
        <v>93</v>
      </c>
      <c r="B92" s="543">
        <v>87</v>
      </c>
      <c r="C92" s="543"/>
      <c r="D92" s="543">
        <v>3013</v>
      </c>
      <c r="E92" s="543" t="s">
        <v>833</v>
      </c>
      <c r="F92" s="543" t="s">
        <v>29</v>
      </c>
      <c r="G92" s="543">
        <v>1979</v>
      </c>
      <c r="H92" s="543" t="s">
        <v>321</v>
      </c>
      <c r="I92" s="543" t="s">
        <v>554</v>
      </c>
      <c r="J92" s="543">
        <v>42</v>
      </c>
      <c r="K92" s="543">
        <v>12</v>
      </c>
      <c r="L92" s="543">
        <v>42</v>
      </c>
      <c r="M92" s="544">
        <v>0.35012731481481479</v>
      </c>
      <c r="N92" s="543">
        <v>0</v>
      </c>
      <c r="O92" s="542">
        <v>0.69166666666666676</v>
      </c>
      <c r="P92" s="542">
        <v>0.36874999999999997</v>
      </c>
      <c r="Q92" s="542">
        <v>0.64097222222222217</v>
      </c>
      <c r="R92" s="542">
        <v>0.49027777777777781</v>
      </c>
      <c r="S92" s="542">
        <v>0.57152777777777775</v>
      </c>
      <c r="T92" s="542">
        <v>0.41597222222222219</v>
      </c>
      <c r="U92" s="542">
        <v>0.60069444444444442</v>
      </c>
      <c r="V92" s="542">
        <v>0.54722222222222217</v>
      </c>
      <c r="W92" s="542">
        <v>0.67013888888888884</v>
      </c>
      <c r="X92" s="542">
        <v>0.38819444444444445</v>
      </c>
      <c r="Y92" s="542">
        <v>0.51180555555555551</v>
      </c>
      <c r="Z92" s="542">
        <v>0.46597222222222223</v>
      </c>
      <c r="AA92" s="553">
        <v>0.70416666666666661</v>
      </c>
      <c r="AB92" s="547"/>
      <c r="AC92" s="18">
        <f>VLOOKUP(AD92,id!$A:$C,3,0)</f>
        <v>281</v>
      </c>
      <c r="AD92" s="18" t="str">
        <f t="shared" si="19"/>
        <v>LegatLeszek1979</v>
      </c>
      <c r="AE92" s="9" t="str">
        <f t="shared" si="20"/>
        <v>Legat</v>
      </c>
      <c r="AF92" s="9" t="str">
        <f t="shared" si="21"/>
        <v>Leszek</v>
      </c>
      <c r="AG92" s="9" t="str">
        <f t="shared" si="22"/>
        <v>Gdzie jest mój bronks?</v>
      </c>
      <c r="AH92" s="9">
        <f t="shared" si="23"/>
        <v>1979</v>
      </c>
      <c r="AI92" s="9">
        <f t="shared" si="24"/>
        <v>35.188919374566126</v>
      </c>
      <c r="AJ92" s="9"/>
      <c r="AK92" s="9">
        <f t="shared" si="25"/>
        <v>0.99993388648309156</v>
      </c>
      <c r="AL92" s="9">
        <f t="shared" si="26"/>
        <v>1</v>
      </c>
      <c r="AM92" s="9">
        <f t="shared" si="27"/>
        <v>1</v>
      </c>
      <c r="AN92" s="9">
        <f t="shared" si="28"/>
        <v>1</v>
      </c>
    </row>
    <row r="93" spans="1:40" s="170" customFormat="1" ht="15" customHeight="1">
      <c r="A93" s="540">
        <v>94</v>
      </c>
      <c r="B93" s="538">
        <v>88</v>
      </c>
      <c r="C93" s="538"/>
      <c r="D93" s="538">
        <v>3102</v>
      </c>
      <c r="E93" s="538" t="s">
        <v>1958</v>
      </c>
      <c r="F93" s="538" t="s">
        <v>104</v>
      </c>
      <c r="G93" s="538">
        <v>1985</v>
      </c>
      <c r="H93" s="538" t="s">
        <v>1930</v>
      </c>
      <c r="I93" s="538" t="s">
        <v>1957</v>
      </c>
      <c r="J93" s="538">
        <v>42</v>
      </c>
      <c r="K93" s="538">
        <v>12</v>
      </c>
      <c r="L93" s="538">
        <v>42</v>
      </c>
      <c r="M93" s="546">
        <v>0.35013888888888883</v>
      </c>
      <c r="N93" s="538">
        <v>0</v>
      </c>
      <c r="O93" s="539">
        <v>0.69236111111111109</v>
      </c>
      <c r="P93" s="539">
        <v>0.37013888888888885</v>
      </c>
      <c r="Q93" s="539">
        <v>0.64097222222222217</v>
      </c>
      <c r="R93" s="539">
        <v>0.50347222222222221</v>
      </c>
      <c r="S93" s="539">
        <v>0.58611111111111114</v>
      </c>
      <c r="T93" s="539">
        <v>0.44305555555555554</v>
      </c>
      <c r="U93" s="539">
        <v>0.61388888888888882</v>
      </c>
      <c r="V93" s="539">
        <v>0.55972222222222223</v>
      </c>
      <c r="W93" s="539">
        <v>0.67013888888888884</v>
      </c>
      <c r="X93" s="539">
        <v>0.39166666666666666</v>
      </c>
      <c r="Y93" s="539">
        <v>0.52638888888888891</v>
      </c>
      <c r="Z93" s="539">
        <v>0.47569444444444442</v>
      </c>
      <c r="AA93" s="552">
        <v>0.70416666666666661</v>
      </c>
      <c r="AB93" s="536"/>
      <c r="AC93" s="18">
        <f>VLOOKUP(AD93,id!$A:$C,3,0)</f>
        <v>672</v>
      </c>
      <c r="AD93" s="18" t="str">
        <f t="shared" si="19"/>
        <v>DalmerKarol1985</v>
      </c>
      <c r="AE93" s="9" t="str">
        <f t="shared" si="20"/>
        <v>Dalmer</v>
      </c>
      <c r="AF93" s="9" t="str">
        <f t="shared" si="21"/>
        <v>Karol</v>
      </c>
      <c r="AG93" s="9" t="str">
        <f t="shared" si="22"/>
        <v>Żylaste Batony</v>
      </c>
      <c r="AH93" s="9">
        <f t="shared" si="23"/>
        <v>1985</v>
      </c>
      <c r="AI93" s="9">
        <f t="shared" si="24"/>
        <v>35.187756181409497</v>
      </c>
      <c r="AJ93" s="9"/>
      <c r="AK93" s="9">
        <f t="shared" si="25"/>
        <v>0.99996694433425903</v>
      </c>
      <c r="AL93" s="9">
        <f t="shared" si="26"/>
        <v>1</v>
      </c>
      <c r="AM93" s="9">
        <f t="shared" si="27"/>
        <v>1</v>
      </c>
      <c r="AN93" s="9">
        <f t="shared" si="28"/>
        <v>1</v>
      </c>
    </row>
    <row r="94" spans="1:40" ht="15" customHeight="1">
      <c r="A94" s="545">
        <v>95</v>
      </c>
      <c r="B94" s="543">
        <v>89</v>
      </c>
      <c r="C94" s="543"/>
      <c r="D94" s="543">
        <v>3159</v>
      </c>
      <c r="E94" s="543" t="s">
        <v>880</v>
      </c>
      <c r="F94" s="543" t="s">
        <v>19</v>
      </c>
      <c r="G94" s="543">
        <v>1971</v>
      </c>
      <c r="H94" s="543" t="s">
        <v>879</v>
      </c>
      <c r="I94" s="543" t="s">
        <v>876</v>
      </c>
      <c r="J94" s="543">
        <v>42</v>
      </c>
      <c r="K94" s="543">
        <v>12</v>
      </c>
      <c r="L94" s="543">
        <v>42</v>
      </c>
      <c r="M94" s="544">
        <v>0.35030092592592593</v>
      </c>
      <c r="N94" s="543">
        <v>0</v>
      </c>
      <c r="O94" s="542">
        <v>0.69097222222222221</v>
      </c>
      <c r="P94" s="542">
        <v>0.37013888888888885</v>
      </c>
      <c r="Q94" s="542">
        <v>0.64027777777777783</v>
      </c>
      <c r="R94" s="542">
        <v>0.49861111111111112</v>
      </c>
      <c r="S94" s="542">
        <v>0.5854166666666667</v>
      </c>
      <c r="T94" s="542">
        <v>0.42430555555555555</v>
      </c>
      <c r="U94" s="542">
        <v>0.61041666666666672</v>
      </c>
      <c r="V94" s="542">
        <v>0.55833333333333335</v>
      </c>
      <c r="W94" s="542">
        <v>0.67361111111111116</v>
      </c>
      <c r="X94" s="542">
        <v>0.39027777777777778</v>
      </c>
      <c r="Y94" s="542">
        <v>0.52500000000000002</v>
      </c>
      <c r="Z94" s="542">
        <v>0.4604166666666667</v>
      </c>
      <c r="AA94" s="553">
        <v>0.70416666666666661</v>
      </c>
      <c r="AB94" s="547"/>
      <c r="AC94" s="18">
        <f>VLOOKUP(AD94,id!$A:$C,3,0)</f>
        <v>257</v>
      </c>
      <c r="AD94" s="18" t="str">
        <f t="shared" si="19"/>
        <v>KoperskiPiotr1971</v>
      </c>
      <c r="AE94" s="9" t="str">
        <f t="shared" si="20"/>
        <v>Koperski</v>
      </c>
      <c r="AF94" s="9" t="str">
        <f t="shared" si="21"/>
        <v>Piotr</v>
      </c>
      <c r="AG94" s="9" t="str">
        <f t="shared" si="22"/>
        <v>Tańczący z kompasem</v>
      </c>
      <c r="AH94" s="9">
        <f t="shared" si="23"/>
        <v>1971</v>
      </c>
      <c r="AI94" s="9">
        <f t="shared" si="24"/>
        <v>35.171479548007667</v>
      </c>
      <c r="AJ94" s="9"/>
      <c r="AK94" s="9">
        <f t="shared" si="25"/>
        <v>0.99953743474525858</v>
      </c>
      <c r="AL94" s="9">
        <f t="shared" si="26"/>
        <v>1</v>
      </c>
      <c r="AM94" s="9">
        <f t="shared" si="27"/>
        <v>1</v>
      </c>
      <c r="AN94" s="9">
        <f t="shared" si="28"/>
        <v>1</v>
      </c>
    </row>
    <row r="95" spans="1:40" s="170" customFormat="1" ht="15" customHeight="1">
      <c r="A95" s="540">
        <v>96</v>
      </c>
      <c r="B95" s="538">
        <v>90</v>
      </c>
      <c r="C95" s="538"/>
      <c r="D95" s="538">
        <v>3033</v>
      </c>
      <c r="E95" s="538" t="s">
        <v>708</v>
      </c>
      <c r="F95" s="538" t="s">
        <v>104</v>
      </c>
      <c r="G95" s="538">
        <v>1973</v>
      </c>
      <c r="H95" s="538" t="s">
        <v>1930</v>
      </c>
      <c r="I95" s="538" t="s">
        <v>1956</v>
      </c>
      <c r="J95" s="538">
        <v>42</v>
      </c>
      <c r="K95" s="538">
        <v>12</v>
      </c>
      <c r="L95" s="538">
        <v>42</v>
      </c>
      <c r="M95" s="546">
        <v>0.35040509259259256</v>
      </c>
      <c r="N95" s="538">
        <v>0</v>
      </c>
      <c r="O95" s="539">
        <v>0.69236111111111109</v>
      </c>
      <c r="P95" s="539">
        <v>0.37013888888888885</v>
      </c>
      <c r="Q95" s="539">
        <v>0.64097222222222217</v>
      </c>
      <c r="R95" s="539">
        <v>0.50347222222222221</v>
      </c>
      <c r="S95" s="539">
        <v>0.5854166666666667</v>
      </c>
      <c r="T95" s="539">
        <v>0.44166666666666665</v>
      </c>
      <c r="U95" s="539">
        <v>0.61319444444444449</v>
      </c>
      <c r="V95" s="539">
        <v>0.55833333333333335</v>
      </c>
      <c r="W95" s="539">
        <v>0.67013888888888884</v>
      </c>
      <c r="X95" s="539">
        <v>0.3923611111111111</v>
      </c>
      <c r="Y95" s="539">
        <v>0.52500000000000002</v>
      </c>
      <c r="Z95" s="539">
        <v>0.47500000000000003</v>
      </c>
      <c r="AA95" s="552">
        <v>0.70416666666666661</v>
      </c>
      <c r="AB95" s="536"/>
      <c r="AC95" s="18">
        <f>VLOOKUP(AD95,id!$A:$C,3,0)</f>
        <v>352</v>
      </c>
      <c r="AD95" s="18" t="str">
        <f t="shared" si="19"/>
        <v>GałczyńskiKarol1973</v>
      </c>
      <c r="AE95" s="9" t="str">
        <f t="shared" si="20"/>
        <v>Gałczyński</v>
      </c>
      <c r="AF95" s="9" t="str">
        <f t="shared" si="21"/>
        <v>Karol</v>
      </c>
      <c r="AG95" s="9" t="str">
        <f t="shared" si="22"/>
        <v>Zylaste Batony</v>
      </c>
      <c r="AH95" s="9">
        <f t="shared" si="23"/>
        <v>1973</v>
      </c>
      <c r="AI95" s="9">
        <f t="shared" si="24"/>
        <v>35.161023947151122</v>
      </c>
      <c r="AJ95" s="9"/>
      <c r="AK95" s="9">
        <f t="shared" si="25"/>
        <v>0.99970272502064417</v>
      </c>
      <c r="AL95" s="9">
        <f t="shared" si="26"/>
        <v>1</v>
      </c>
      <c r="AM95" s="9">
        <f t="shared" si="27"/>
        <v>1</v>
      </c>
      <c r="AN95" s="9">
        <f t="shared" si="28"/>
        <v>1</v>
      </c>
    </row>
    <row r="96" spans="1:40" ht="15" customHeight="1">
      <c r="A96" s="545">
        <v>97</v>
      </c>
      <c r="B96" s="543">
        <v>91</v>
      </c>
      <c r="C96" s="543"/>
      <c r="D96" s="543">
        <v>3026</v>
      </c>
      <c r="E96" s="543" t="s">
        <v>852</v>
      </c>
      <c r="F96" s="543" t="s">
        <v>182</v>
      </c>
      <c r="G96" s="543">
        <v>1975</v>
      </c>
      <c r="H96" s="543" t="s">
        <v>321</v>
      </c>
      <c r="I96" s="543" t="s">
        <v>1914</v>
      </c>
      <c r="J96" s="543">
        <v>42</v>
      </c>
      <c r="K96" s="543">
        <v>12</v>
      </c>
      <c r="L96" s="543">
        <v>42</v>
      </c>
      <c r="M96" s="544">
        <v>0.35047453703703701</v>
      </c>
      <c r="N96" s="543">
        <v>0</v>
      </c>
      <c r="O96" s="542">
        <v>0.69166666666666676</v>
      </c>
      <c r="P96" s="542">
        <v>0.3743055555555555</v>
      </c>
      <c r="Q96" s="542">
        <v>0.64097222222222217</v>
      </c>
      <c r="R96" s="542">
        <v>0.50347222222222221</v>
      </c>
      <c r="S96" s="542">
        <v>0.59097222222222223</v>
      </c>
      <c r="T96" s="542">
        <v>0.42499999999999999</v>
      </c>
      <c r="U96" s="542">
        <v>0.61111111111111105</v>
      </c>
      <c r="V96" s="542">
        <v>0.56319444444444444</v>
      </c>
      <c r="W96" s="542">
        <v>0.66875000000000007</v>
      </c>
      <c r="X96" s="542">
        <v>0.39513888888888887</v>
      </c>
      <c r="Y96" s="542">
        <v>0.52847222222222223</v>
      </c>
      <c r="Z96" s="542">
        <v>0.47500000000000003</v>
      </c>
      <c r="AA96" s="553">
        <v>0.70416666666666661</v>
      </c>
      <c r="AB96" s="547"/>
      <c r="AC96" s="18">
        <f>VLOOKUP(AD96,id!$A:$C,3,0)</f>
        <v>271</v>
      </c>
      <c r="AD96" s="18" t="str">
        <f t="shared" si="19"/>
        <v>BróżWojciech1975</v>
      </c>
      <c r="AE96" s="9" t="str">
        <f t="shared" si="20"/>
        <v>Bróż</v>
      </c>
      <c r="AF96" s="9" t="str">
        <f t="shared" si="21"/>
        <v>Wojciech</v>
      </c>
      <c r="AG96" s="9" t="str">
        <f t="shared" si="22"/>
        <v>DORACO BIKE TEAM</v>
      </c>
      <c r="AH96" s="9">
        <f t="shared" si="23"/>
        <v>1975</v>
      </c>
      <c r="AI96" s="9">
        <f t="shared" si="24"/>
        <v>35.154056999438595</v>
      </c>
      <c r="AJ96" s="9"/>
      <c r="AK96" s="9">
        <f t="shared" si="25"/>
        <v>0.99980185594927506</v>
      </c>
      <c r="AL96" s="9">
        <f t="shared" si="26"/>
        <v>1</v>
      </c>
      <c r="AM96" s="9">
        <f t="shared" si="27"/>
        <v>1</v>
      </c>
      <c r="AN96" s="9">
        <f t="shared" si="28"/>
        <v>1</v>
      </c>
    </row>
    <row r="97" spans="1:40" s="170" customFormat="1" ht="15" customHeight="1">
      <c r="A97" s="540">
        <v>98</v>
      </c>
      <c r="B97" s="538">
        <v>92</v>
      </c>
      <c r="C97" s="538"/>
      <c r="D97" s="538">
        <v>3031</v>
      </c>
      <c r="E97" s="538" t="s">
        <v>847</v>
      </c>
      <c r="F97" s="538" t="s">
        <v>99</v>
      </c>
      <c r="G97" s="538">
        <v>1982</v>
      </c>
      <c r="H97" s="538" t="s">
        <v>606</v>
      </c>
      <c r="I97" s="538" t="s">
        <v>1914</v>
      </c>
      <c r="J97" s="538">
        <v>42</v>
      </c>
      <c r="K97" s="538">
        <v>12</v>
      </c>
      <c r="L97" s="538">
        <v>42</v>
      </c>
      <c r="M97" s="546">
        <v>0.35049768518518515</v>
      </c>
      <c r="N97" s="538">
        <v>0</v>
      </c>
      <c r="O97" s="539">
        <v>0.69236111111111109</v>
      </c>
      <c r="P97" s="539">
        <v>0.37013888888888885</v>
      </c>
      <c r="Q97" s="539">
        <v>0.64097222222222217</v>
      </c>
      <c r="R97" s="539">
        <v>0.50277777777777777</v>
      </c>
      <c r="S97" s="539">
        <v>0.5854166666666667</v>
      </c>
      <c r="T97" s="539">
        <v>0.42430555555555555</v>
      </c>
      <c r="U97" s="539">
        <v>0.61041666666666672</v>
      </c>
      <c r="V97" s="539">
        <v>0.56319444444444444</v>
      </c>
      <c r="W97" s="539">
        <v>0.66875000000000007</v>
      </c>
      <c r="X97" s="539">
        <v>0.3923611111111111</v>
      </c>
      <c r="Y97" s="539">
        <v>0.52777777777777779</v>
      </c>
      <c r="Z97" s="539">
        <v>0.47361111111111115</v>
      </c>
      <c r="AA97" s="552">
        <v>0.70416666666666661</v>
      </c>
      <c r="AB97" s="536"/>
      <c r="AC97" s="18">
        <f>VLOOKUP(AD97,id!$A:$C,3,0)</f>
        <v>274</v>
      </c>
      <c r="AD97" s="18" t="str">
        <f t="shared" si="19"/>
        <v>CisońMateusz1982</v>
      </c>
      <c r="AE97" s="9" t="str">
        <f t="shared" si="20"/>
        <v>Cisoń</v>
      </c>
      <c r="AF97" s="9" t="str">
        <f t="shared" si="21"/>
        <v>Mateusz</v>
      </c>
      <c r="AG97" s="9" t="str">
        <f t="shared" si="22"/>
        <v>DORACO BIKE TEAM</v>
      </c>
      <c r="AH97" s="9">
        <f t="shared" si="23"/>
        <v>1982</v>
      </c>
      <c r="AI97" s="9">
        <f t="shared" si="24"/>
        <v>35.151735297031344</v>
      </c>
      <c r="AJ97" s="9"/>
      <c r="AK97" s="9">
        <f t="shared" si="25"/>
        <v>0.99993395634514415</v>
      </c>
      <c r="AL97" s="9">
        <f t="shared" si="26"/>
        <v>1</v>
      </c>
      <c r="AM97" s="9">
        <f t="shared" si="27"/>
        <v>1</v>
      </c>
      <c r="AN97" s="9">
        <f t="shared" si="28"/>
        <v>1</v>
      </c>
    </row>
    <row r="98" spans="1:40" s="170" customFormat="1" ht="15" customHeight="1">
      <c r="A98" s="540">
        <v>100</v>
      </c>
      <c r="B98" s="538">
        <v>93</v>
      </c>
      <c r="C98" s="538"/>
      <c r="D98" s="538">
        <v>3194</v>
      </c>
      <c r="E98" s="538" t="s">
        <v>866</v>
      </c>
      <c r="F98" s="538" t="s">
        <v>568</v>
      </c>
      <c r="G98" s="538">
        <v>1981</v>
      </c>
      <c r="H98" s="538" t="s">
        <v>864</v>
      </c>
      <c r="I98" s="538" t="s">
        <v>863</v>
      </c>
      <c r="J98" s="538">
        <v>42</v>
      </c>
      <c r="K98" s="538">
        <v>12</v>
      </c>
      <c r="L98" s="538">
        <v>42</v>
      </c>
      <c r="M98" s="546">
        <v>0.35109953703703706</v>
      </c>
      <c r="N98" s="538">
        <v>0</v>
      </c>
      <c r="O98" s="539">
        <v>0.36805555555555558</v>
      </c>
      <c r="P98" s="539">
        <v>0.68819444444444444</v>
      </c>
      <c r="Q98" s="539">
        <v>0.41250000000000003</v>
      </c>
      <c r="R98" s="539">
        <v>0.53541666666666665</v>
      </c>
      <c r="S98" s="539">
        <v>0.45694444444444443</v>
      </c>
      <c r="T98" s="539">
        <v>0.61319444444444449</v>
      </c>
      <c r="U98" s="539">
        <v>0.43611111111111112</v>
      </c>
      <c r="V98" s="539">
        <v>0.48125000000000001</v>
      </c>
      <c r="W98" s="539">
        <v>0.38472222222222219</v>
      </c>
      <c r="X98" s="539">
        <v>0.65138888888888891</v>
      </c>
      <c r="Y98" s="539">
        <v>0.51180555555555551</v>
      </c>
      <c r="Z98" s="539">
        <v>0.56388888888888888</v>
      </c>
      <c r="AA98" s="552">
        <v>0.70486111111111116</v>
      </c>
      <c r="AB98" s="536"/>
      <c r="AC98" s="18">
        <f>VLOOKUP(AD98,id!$A:$C,3,0)</f>
        <v>265</v>
      </c>
      <c r="AD98" s="18" t="str">
        <f t="shared" si="19"/>
        <v>DomachowskiSzymon1981</v>
      </c>
      <c r="AE98" s="9" t="str">
        <f t="shared" si="20"/>
        <v>Domachowski</v>
      </c>
      <c r="AF98" s="9" t="str">
        <f t="shared" si="21"/>
        <v>Szymon</v>
      </c>
      <c r="AG98" s="9" t="str">
        <f t="shared" si="22"/>
        <v>Ysiaki</v>
      </c>
      <c r="AH98" s="9">
        <f t="shared" si="23"/>
        <v>1981</v>
      </c>
      <c r="AI98" s="9">
        <f t="shared" si="24"/>
        <v>35.091478490192848</v>
      </c>
      <c r="AJ98" s="9"/>
      <c r="AK98" s="9">
        <f t="shared" si="25"/>
        <v>0.99828580847206183</v>
      </c>
      <c r="AL98" s="9">
        <f t="shared" si="26"/>
        <v>1</v>
      </c>
      <c r="AM98" s="9">
        <f t="shared" si="27"/>
        <v>1</v>
      </c>
      <c r="AN98" s="9">
        <f t="shared" si="28"/>
        <v>1</v>
      </c>
    </row>
    <row r="99" spans="1:40" s="170" customFormat="1" ht="15" customHeight="1">
      <c r="A99" s="545">
        <v>101</v>
      </c>
      <c r="B99" s="543">
        <v>94</v>
      </c>
      <c r="C99" s="543"/>
      <c r="D99" s="543">
        <v>3054</v>
      </c>
      <c r="E99" s="543" t="s">
        <v>1955</v>
      </c>
      <c r="F99" s="543" t="s">
        <v>26</v>
      </c>
      <c r="G99" s="543">
        <v>1963</v>
      </c>
      <c r="H99" s="543" t="s">
        <v>1954</v>
      </c>
      <c r="I99" s="543"/>
      <c r="J99" s="543">
        <v>42</v>
      </c>
      <c r="K99" s="543">
        <v>12</v>
      </c>
      <c r="L99" s="543">
        <v>42</v>
      </c>
      <c r="M99" s="544">
        <v>0.3512615740740741</v>
      </c>
      <c r="N99" s="543">
        <v>0</v>
      </c>
      <c r="O99" s="542">
        <v>0.37083333333333335</v>
      </c>
      <c r="P99" s="542">
        <v>0.68819444444444444</v>
      </c>
      <c r="Q99" s="542">
        <v>0.41250000000000003</v>
      </c>
      <c r="R99" s="542">
        <v>0.53611111111111109</v>
      </c>
      <c r="S99" s="542">
        <v>0.45694444444444443</v>
      </c>
      <c r="T99" s="542">
        <v>0.60416666666666663</v>
      </c>
      <c r="U99" s="542">
        <v>0.43263888888888885</v>
      </c>
      <c r="V99" s="542">
        <v>0.48333333333333334</v>
      </c>
      <c r="W99" s="542">
        <v>0.39305555555555555</v>
      </c>
      <c r="X99" s="542">
        <v>0.64722222222222225</v>
      </c>
      <c r="Y99" s="542">
        <v>0.5083333333333333</v>
      </c>
      <c r="Z99" s="542">
        <v>0.55833333333333335</v>
      </c>
      <c r="AA99" s="553">
        <v>0.70486111111111116</v>
      </c>
      <c r="AB99" s="536"/>
      <c r="AC99" s="18">
        <f>VLOOKUP(AD99,id!$A:$C,3,0)</f>
        <v>673</v>
      </c>
      <c r="AD99" s="18" t="str">
        <f t="shared" si="19"/>
        <v>SawonKrzysztof1963</v>
      </c>
      <c r="AE99" s="9" t="str">
        <f t="shared" si="20"/>
        <v>Sawon</v>
      </c>
      <c r="AF99" s="9" t="str">
        <f t="shared" si="21"/>
        <v>Krzysztof</v>
      </c>
      <c r="AG99" s="9">
        <f t="shared" si="22"/>
        <v>0</v>
      </c>
      <c r="AH99" s="9">
        <f t="shared" si="23"/>
        <v>1963</v>
      </c>
      <c r="AI99" s="9">
        <f t="shared" si="24"/>
        <v>35.075290783880853</v>
      </c>
      <c r="AJ99" s="9"/>
      <c r="AK99" s="9">
        <f t="shared" si="25"/>
        <v>0.99953869979241494</v>
      </c>
      <c r="AL99" s="9">
        <f t="shared" si="26"/>
        <v>1</v>
      </c>
      <c r="AM99" s="9">
        <f t="shared" si="27"/>
        <v>1</v>
      </c>
      <c r="AN99" s="9">
        <f t="shared" si="28"/>
        <v>1</v>
      </c>
    </row>
    <row r="100" spans="1:40" s="170" customFormat="1" ht="15" customHeight="1">
      <c r="A100" s="540">
        <v>102</v>
      </c>
      <c r="B100" s="538">
        <v>95</v>
      </c>
      <c r="C100" s="538"/>
      <c r="D100" s="538">
        <v>3053</v>
      </c>
      <c r="E100" s="538" t="s">
        <v>1953</v>
      </c>
      <c r="F100" s="538" t="s">
        <v>67</v>
      </c>
      <c r="G100" s="538">
        <v>1962</v>
      </c>
      <c r="H100" s="538" t="s">
        <v>321</v>
      </c>
      <c r="I100" s="538"/>
      <c r="J100" s="538">
        <v>42</v>
      </c>
      <c r="K100" s="538">
        <v>12</v>
      </c>
      <c r="L100" s="538">
        <v>42</v>
      </c>
      <c r="M100" s="546">
        <v>0.35129629629629627</v>
      </c>
      <c r="N100" s="538">
        <v>0</v>
      </c>
      <c r="O100" s="539">
        <v>0.37013888888888885</v>
      </c>
      <c r="P100" s="539">
        <v>0.68819444444444444</v>
      </c>
      <c r="Q100" s="539">
        <v>0.41250000000000003</v>
      </c>
      <c r="R100" s="539">
        <v>0.53680555555555554</v>
      </c>
      <c r="S100" s="539">
        <v>0.45694444444444443</v>
      </c>
      <c r="T100" s="539">
        <v>0.60416666666666663</v>
      </c>
      <c r="U100" s="539">
        <v>0.43333333333333335</v>
      </c>
      <c r="V100" s="539">
        <v>0.48333333333333334</v>
      </c>
      <c r="W100" s="539">
        <v>0.39305555555555555</v>
      </c>
      <c r="X100" s="539">
        <v>0.65069444444444446</v>
      </c>
      <c r="Y100" s="539">
        <v>0.5083333333333333</v>
      </c>
      <c r="Z100" s="539">
        <v>0.55833333333333335</v>
      </c>
      <c r="AA100" s="552">
        <v>0.70486111111111116</v>
      </c>
      <c r="AB100" s="536"/>
      <c r="AC100" s="18">
        <f>VLOOKUP(AD100,id!$A:$C,3,0)</f>
        <v>674</v>
      </c>
      <c r="AD100" s="18" t="str">
        <f t="shared" si="19"/>
        <v>WasilczukMichał1962</v>
      </c>
      <c r="AE100" s="9" t="str">
        <f t="shared" si="20"/>
        <v>Wasilczuk</v>
      </c>
      <c r="AF100" s="9" t="str">
        <f t="shared" si="21"/>
        <v>Michał</v>
      </c>
      <c r="AG100" s="9">
        <f t="shared" si="22"/>
        <v>0</v>
      </c>
      <c r="AH100" s="9">
        <f t="shared" si="23"/>
        <v>1962</v>
      </c>
      <c r="AI100" s="9">
        <f t="shared" si="24"/>
        <v>35.071823932525042</v>
      </c>
      <c r="AJ100" s="9"/>
      <c r="AK100" s="9">
        <f t="shared" si="25"/>
        <v>0.99990115972588312</v>
      </c>
      <c r="AL100" s="9">
        <f t="shared" si="26"/>
        <v>1</v>
      </c>
      <c r="AM100" s="9">
        <f t="shared" si="27"/>
        <v>1</v>
      </c>
      <c r="AN100" s="9">
        <f t="shared" si="28"/>
        <v>1</v>
      </c>
    </row>
    <row r="101" spans="1:40" s="170" customFormat="1" ht="15" customHeight="1">
      <c r="A101" s="545">
        <v>103</v>
      </c>
      <c r="B101" s="543">
        <v>96</v>
      </c>
      <c r="C101" s="543"/>
      <c r="D101" s="543">
        <v>3012</v>
      </c>
      <c r="E101" s="543" t="s">
        <v>821</v>
      </c>
      <c r="F101" s="543" t="s">
        <v>19</v>
      </c>
      <c r="G101" s="543">
        <v>1977</v>
      </c>
      <c r="H101" s="543" t="s">
        <v>321</v>
      </c>
      <c r="I101" s="543" t="s">
        <v>554</v>
      </c>
      <c r="J101" s="543">
        <v>42</v>
      </c>
      <c r="K101" s="543">
        <v>12</v>
      </c>
      <c r="L101" s="543">
        <v>42</v>
      </c>
      <c r="M101" s="544">
        <v>0.35130787037037042</v>
      </c>
      <c r="N101" s="543">
        <v>0</v>
      </c>
      <c r="O101" s="542">
        <v>0.69236111111111109</v>
      </c>
      <c r="P101" s="542">
        <v>0.36874999999999997</v>
      </c>
      <c r="Q101" s="542">
        <v>0.64166666666666672</v>
      </c>
      <c r="R101" s="542">
        <v>0.49027777777777781</v>
      </c>
      <c r="S101" s="542">
        <v>0.57152777777777775</v>
      </c>
      <c r="T101" s="542">
        <v>0.4152777777777778</v>
      </c>
      <c r="U101" s="542">
        <v>0.60069444444444442</v>
      </c>
      <c r="V101" s="542">
        <v>0.54652777777777783</v>
      </c>
      <c r="W101" s="542">
        <v>0.67013888888888884</v>
      </c>
      <c r="X101" s="542">
        <v>0.38819444444444445</v>
      </c>
      <c r="Y101" s="542">
        <v>0.51250000000000007</v>
      </c>
      <c r="Z101" s="542">
        <v>0.46597222222222223</v>
      </c>
      <c r="AA101" s="553">
        <v>0.70486111111111116</v>
      </c>
      <c r="AB101" s="536"/>
      <c r="AC101" s="18">
        <f>VLOOKUP(AD101,id!$A:$C,3,0)</f>
        <v>288</v>
      </c>
      <c r="AD101" s="18" t="str">
        <f t="shared" si="19"/>
        <v>BowarPiotr1977</v>
      </c>
      <c r="AE101" s="9" t="str">
        <f t="shared" si="20"/>
        <v>Bowar</v>
      </c>
      <c r="AF101" s="9" t="str">
        <f t="shared" si="21"/>
        <v>Piotr</v>
      </c>
      <c r="AG101" s="9" t="str">
        <f t="shared" si="22"/>
        <v>Gdzie jest mój bronks?</v>
      </c>
      <c r="AH101" s="9">
        <f t="shared" si="23"/>
        <v>1977</v>
      </c>
      <c r="AI101" s="9">
        <f t="shared" si="24"/>
        <v>35.070668467696763</v>
      </c>
      <c r="AJ101" s="9"/>
      <c r="AK101" s="9">
        <f t="shared" si="25"/>
        <v>0.99996705432741384</v>
      </c>
      <c r="AL101" s="9">
        <f t="shared" si="26"/>
        <v>1</v>
      </c>
      <c r="AM101" s="9">
        <f t="shared" si="27"/>
        <v>1</v>
      </c>
      <c r="AN101" s="9">
        <f t="shared" si="28"/>
        <v>1</v>
      </c>
    </row>
    <row r="102" spans="1:40" s="170" customFormat="1" ht="15" customHeight="1">
      <c r="A102" s="540">
        <v>104</v>
      </c>
      <c r="B102" s="538">
        <v>97</v>
      </c>
      <c r="C102" s="538"/>
      <c r="D102" s="538">
        <v>3174</v>
      </c>
      <c r="E102" s="538" t="s">
        <v>703</v>
      </c>
      <c r="F102" s="538" t="s">
        <v>603</v>
      </c>
      <c r="G102" s="538">
        <v>1980</v>
      </c>
      <c r="H102" s="538" t="s">
        <v>321</v>
      </c>
      <c r="I102" s="538" t="s">
        <v>704</v>
      </c>
      <c r="J102" s="538">
        <v>42</v>
      </c>
      <c r="K102" s="538">
        <v>12</v>
      </c>
      <c r="L102" s="538">
        <v>42</v>
      </c>
      <c r="M102" s="546">
        <v>0.35303240740740738</v>
      </c>
      <c r="N102" s="538">
        <v>0</v>
      </c>
      <c r="O102" s="539">
        <v>0.37222222222222223</v>
      </c>
      <c r="P102" s="539">
        <v>0.68333333333333324</v>
      </c>
      <c r="Q102" s="539">
        <v>0.41319444444444442</v>
      </c>
      <c r="R102" s="539">
        <v>0.54652777777777783</v>
      </c>
      <c r="S102" s="539">
        <v>0.46666666666666662</v>
      </c>
      <c r="T102" s="539">
        <v>0.61041666666666672</v>
      </c>
      <c r="U102" s="539">
        <v>0.44513888888888892</v>
      </c>
      <c r="V102" s="539">
        <v>0.49305555555555558</v>
      </c>
      <c r="W102" s="539">
        <v>0.39027777777777778</v>
      </c>
      <c r="X102" s="539">
        <v>0.64930555555555558</v>
      </c>
      <c r="Y102" s="539">
        <v>0.52222222222222225</v>
      </c>
      <c r="Z102" s="539">
        <v>0.57152777777777775</v>
      </c>
      <c r="AA102" s="552">
        <v>0.70694444444444438</v>
      </c>
      <c r="AB102" s="536"/>
      <c r="AC102" s="18">
        <f>VLOOKUP(AD102,id!$A:$C,3,0)</f>
        <v>356</v>
      </c>
      <c r="AD102" s="18" t="str">
        <f t="shared" si="19"/>
        <v>MeggerSławek1980</v>
      </c>
      <c r="AE102" s="9" t="str">
        <f t="shared" si="20"/>
        <v>Megger</v>
      </c>
      <c r="AF102" s="9" t="str">
        <f t="shared" si="21"/>
        <v>Sławek</v>
      </c>
      <c r="AG102" s="9" t="str">
        <f t="shared" si="22"/>
        <v>Do Uzgodnienia</v>
      </c>
      <c r="AH102" s="9">
        <f t="shared" si="23"/>
        <v>1980</v>
      </c>
      <c r="AI102" s="9">
        <f t="shared" si="24"/>
        <v>34.899350862238542</v>
      </c>
      <c r="AJ102" s="9"/>
      <c r="AK102" s="9">
        <f t="shared" si="25"/>
        <v>0.99511507442134961</v>
      </c>
      <c r="AL102" s="9">
        <f t="shared" si="26"/>
        <v>1</v>
      </c>
      <c r="AM102" s="9">
        <f t="shared" si="27"/>
        <v>1</v>
      </c>
      <c r="AN102" s="9">
        <f t="shared" si="28"/>
        <v>1</v>
      </c>
    </row>
    <row r="103" spans="1:40" s="170" customFormat="1" ht="15" customHeight="1">
      <c r="A103" s="540">
        <v>106</v>
      </c>
      <c r="B103" s="538">
        <v>98</v>
      </c>
      <c r="C103" s="538"/>
      <c r="D103" s="538">
        <v>3197</v>
      </c>
      <c r="E103" s="538" t="s">
        <v>1952</v>
      </c>
      <c r="F103" s="538" t="s">
        <v>26</v>
      </c>
      <c r="G103" s="538">
        <v>1978</v>
      </c>
      <c r="H103" s="538" t="s">
        <v>321</v>
      </c>
      <c r="I103" s="538"/>
      <c r="J103" s="538">
        <v>42</v>
      </c>
      <c r="K103" s="538">
        <v>12</v>
      </c>
      <c r="L103" s="538">
        <v>42</v>
      </c>
      <c r="M103" s="546">
        <v>0.35564814814814816</v>
      </c>
      <c r="N103" s="538">
        <v>0</v>
      </c>
      <c r="O103" s="539">
        <v>0.69374999999999998</v>
      </c>
      <c r="P103" s="539">
        <v>0.37152777777777773</v>
      </c>
      <c r="Q103" s="539">
        <v>0.66527777777777775</v>
      </c>
      <c r="R103" s="539">
        <v>0.50069444444444444</v>
      </c>
      <c r="S103" s="539">
        <v>0.59583333333333333</v>
      </c>
      <c r="T103" s="539">
        <v>0.43055555555555558</v>
      </c>
      <c r="U103" s="539">
        <v>0.57013888888888886</v>
      </c>
      <c r="V103" s="539">
        <v>0.45624999999999999</v>
      </c>
      <c r="W103" s="539">
        <v>0.62847222222222221</v>
      </c>
      <c r="X103" s="539">
        <v>0.39097222222222222</v>
      </c>
      <c r="Y103" s="539">
        <v>0.52500000000000002</v>
      </c>
      <c r="Z103" s="539">
        <v>0.47500000000000003</v>
      </c>
      <c r="AA103" s="552">
        <v>0.70972222222222225</v>
      </c>
      <c r="AB103" s="536"/>
      <c r="AC103" s="18">
        <f>VLOOKUP(AD103,id!$A:$C,3,0)</f>
        <v>675</v>
      </c>
      <c r="AD103" s="18" t="str">
        <f t="shared" si="19"/>
        <v>LuksKrzysztof1978</v>
      </c>
      <c r="AE103" s="9" t="str">
        <f t="shared" si="20"/>
        <v>Luks</v>
      </c>
      <c r="AF103" s="9" t="str">
        <f t="shared" si="21"/>
        <v>Krzysztof</v>
      </c>
      <c r="AG103" s="9">
        <f t="shared" si="22"/>
        <v>0</v>
      </c>
      <c r="AH103" s="9">
        <f t="shared" si="23"/>
        <v>1978</v>
      </c>
      <c r="AI103" s="9">
        <f t="shared" si="24"/>
        <v>34.642671179380365</v>
      </c>
      <c r="AJ103" s="9"/>
      <c r="AK103" s="9">
        <f t="shared" si="25"/>
        <v>0.99264514449362129</v>
      </c>
      <c r="AL103" s="9">
        <f t="shared" si="26"/>
        <v>1</v>
      </c>
      <c r="AM103" s="9">
        <f t="shared" si="27"/>
        <v>1</v>
      </c>
      <c r="AN103" s="9">
        <f t="shared" si="28"/>
        <v>1</v>
      </c>
    </row>
    <row r="104" spans="1:40" ht="15" customHeight="1">
      <c r="A104" s="545">
        <v>107</v>
      </c>
      <c r="B104" s="543">
        <v>99</v>
      </c>
      <c r="C104" s="543"/>
      <c r="D104" s="543">
        <v>3142</v>
      </c>
      <c r="E104" s="543" t="s">
        <v>829</v>
      </c>
      <c r="F104" s="543" t="s">
        <v>38</v>
      </c>
      <c r="G104" s="543">
        <v>1955</v>
      </c>
      <c r="H104" s="543" t="s">
        <v>510</v>
      </c>
      <c r="I104" s="543"/>
      <c r="J104" s="543">
        <v>42</v>
      </c>
      <c r="K104" s="543">
        <v>12</v>
      </c>
      <c r="L104" s="543">
        <v>42</v>
      </c>
      <c r="M104" s="544">
        <v>0.35755787037037035</v>
      </c>
      <c r="N104" s="543">
        <v>0</v>
      </c>
      <c r="O104" s="542">
        <v>0.69652777777777775</v>
      </c>
      <c r="P104" s="542">
        <v>0.37361111111111112</v>
      </c>
      <c r="Q104" s="542">
        <v>0.64861111111111114</v>
      </c>
      <c r="R104" s="542">
        <v>0.50277777777777777</v>
      </c>
      <c r="S104" s="542">
        <v>0.59166666666666667</v>
      </c>
      <c r="T104" s="542">
        <v>0.42083333333333334</v>
      </c>
      <c r="U104" s="542">
        <v>0.61527777777777781</v>
      </c>
      <c r="V104" s="542">
        <v>0.56319444444444444</v>
      </c>
      <c r="W104" s="542">
        <v>0.67083333333333339</v>
      </c>
      <c r="X104" s="542">
        <v>0.3923611111111111</v>
      </c>
      <c r="Y104" s="542">
        <v>0.52986111111111112</v>
      </c>
      <c r="Z104" s="542">
        <v>0.4770833333333333</v>
      </c>
      <c r="AA104" s="553">
        <v>0.71111111111111114</v>
      </c>
      <c r="AB104" s="547"/>
      <c r="AC104" s="18">
        <f>VLOOKUP(AD104,id!$A:$C,3,0)</f>
        <v>284</v>
      </c>
      <c r="AD104" s="18" t="str">
        <f t="shared" si="19"/>
        <v>BenasiewiczMarek1955</v>
      </c>
      <c r="AE104" s="9" t="str">
        <f t="shared" si="20"/>
        <v>Benasiewicz</v>
      </c>
      <c r="AF104" s="9" t="str">
        <f t="shared" si="21"/>
        <v>Marek</v>
      </c>
      <c r="AG104" s="9">
        <f t="shared" si="22"/>
        <v>0</v>
      </c>
      <c r="AH104" s="9">
        <f t="shared" si="23"/>
        <v>1955</v>
      </c>
      <c r="AI104" s="9">
        <f t="shared" si="24"/>
        <v>34.457644126501151</v>
      </c>
      <c r="AJ104" s="9"/>
      <c r="AK104" s="9">
        <f t="shared" si="25"/>
        <v>0.99465898423591115</v>
      </c>
      <c r="AL104" s="9">
        <f t="shared" si="26"/>
        <v>1</v>
      </c>
      <c r="AM104" s="9">
        <f t="shared" si="27"/>
        <v>1</v>
      </c>
      <c r="AN104" s="9">
        <f t="shared" si="28"/>
        <v>1</v>
      </c>
    </row>
    <row r="105" spans="1:40" s="170" customFormat="1" ht="15" customHeight="1">
      <c r="A105" s="540">
        <v>108</v>
      </c>
      <c r="B105" s="538">
        <v>100</v>
      </c>
      <c r="C105" s="538"/>
      <c r="D105" s="538">
        <v>3140</v>
      </c>
      <c r="E105" s="538" t="s">
        <v>804</v>
      </c>
      <c r="F105" s="538" t="s">
        <v>78</v>
      </c>
      <c r="G105" s="538">
        <v>1978</v>
      </c>
      <c r="H105" s="538" t="s">
        <v>510</v>
      </c>
      <c r="I105" s="538"/>
      <c r="J105" s="538">
        <v>42</v>
      </c>
      <c r="K105" s="538">
        <v>12</v>
      </c>
      <c r="L105" s="538">
        <v>42</v>
      </c>
      <c r="M105" s="546">
        <v>0.35765046296296293</v>
      </c>
      <c r="N105" s="538">
        <v>0</v>
      </c>
      <c r="O105" s="539">
        <v>0.69652777777777775</v>
      </c>
      <c r="P105" s="539">
        <v>0.37361111111111112</v>
      </c>
      <c r="Q105" s="539">
        <v>0.64861111111111114</v>
      </c>
      <c r="R105" s="539">
        <v>0.50277777777777777</v>
      </c>
      <c r="S105" s="539">
        <v>0.59166666666666667</v>
      </c>
      <c r="T105" s="539">
        <v>0.42083333333333334</v>
      </c>
      <c r="U105" s="539">
        <v>0.61458333333333337</v>
      </c>
      <c r="V105" s="539">
        <v>0.56319444444444444</v>
      </c>
      <c r="W105" s="539">
        <v>0.67083333333333339</v>
      </c>
      <c r="X105" s="539">
        <v>0.3923611111111111</v>
      </c>
      <c r="Y105" s="539">
        <v>0.52986111111111112</v>
      </c>
      <c r="Z105" s="539">
        <v>0.4770833333333333</v>
      </c>
      <c r="AA105" s="552">
        <v>0.71180555555555547</v>
      </c>
      <c r="AB105" s="536"/>
      <c r="AC105" s="18">
        <f>VLOOKUP(AD105,id!$A:$C,3,0)</f>
        <v>254</v>
      </c>
      <c r="AD105" s="18" t="str">
        <f t="shared" si="19"/>
        <v>MaliszewskiMaciej1978</v>
      </c>
      <c r="AE105" s="9" t="str">
        <f t="shared" si="20"/>
        <v>Maliszewski</v>
      </c>
      <c r="AF105" s="9" t="str">
        <f t="shared" si="21"/>
        <v>Maciej</v>
      </c>
      <c r="AG105" s="9">
        <f t="shared" si="22"/>
        <v>0</v>
      </c>
      <c r="AH105" s="9">
        <f t="shared" si="23"/>
        <v>1978</v>
      </c>
      <c r="AI105" s="9">
        <f t="shared" si="24"/>
        <v>34.448723342286655</v>
      </c>
      <c r="AJ105" s="9"/>
      <c r="AK105" s="9">
        <f t="shared" si="25"/>
        <v>0.99974110870198374</v>
      </c>
      <c r="AL105" s="9">
        <f t="shared" si="26"/>
        <v>1</v>
      </c>
      <c r="AM105" s="9">
        <f t="shared" si="27"/>
        <v>1</v>
      </c>
      <c r="AN105" s="9">
        <f t="shared" si="28"/>
        <v>1</v>
      </c>
    </row>
    <row r="106" spans="1:40" ht="15" customHeight="1">
      <c r="A106" s="545">
        <v>109</v>
      </c>
      <c r="B106" s="543">
        <v>101</v>
      </c>
      <c r="C106" s="543"/>
      <c r="D106" s="543">
        <v>3002</v>
      </c>
      <c r="E106" s="543" t="s">
        <v>1951</v>
      </c>
      <c r="F106" s="543" t="s">
        <v>99</v>
      </c>
      <c r="G106" s="543">
        <v>1983</v>
      </c>
      <c r="H106" s="543" t="s">
        <v>445</v>
      </c>
      <c r="I106" s="543"/>
      <c r="J106" s="543">
        <v>42</v>
      </c>
      <c r="K106" s="543">
        <v>12</v>
      </c>
      <c r="L106" s="543">
        <v>42</v>
      </c>
      <c r="M106" s="544">
        <v>0.35938657407407404</v>
      </c>
      <c r="N106" s="543">
        <v>0</v>
      </c>
      <c r="O106" s="542">
        <v>0.6958333333333333</v>
      </c>
      <c r="P106" s="542">
        <v>0.36805555555555558</v>
      </c>
      <c r="Q106" s="542">
        <v>0.65138888888888891</v>
      </c>
      <c r="R106" s="542">
        <v>0.52916666666666667</v>
      </c>
      <c r="S106" s="542">
        <v>0.59791666666666665</v>
      </c>
      <c r="T106" s="542">
        <v>0.4152777777777778</v>
      </c>
      <c r="U106" s="542">
        <v>0.62638888888888888</v>
      </c>
      <c r="V106" s="542">
        <v>0.4909722222222222</v>
      </c>
      <c r="W106" s="542">
        <v>0.67499999999999993</v>
      </c>
      <c r="X106" s="542">
        <v>0.38750000000000001</v>
      </c>
      <c r="Y106" s="542">
        <v>0.55486111111111114</v>
      </c>
      <c r="Z106" s="542">
        <v>0.46458333333333335</v>
      </c>
      <c r="AA106" s="553">
        <v>0.71319444444444446</v>
      </c>
      <c r="AB106" s="547"/>
      <c r="AC106" s="18">
        <f>VLOOKUP(AD106,id!$A:$C,3,0)</f>
        <v>676</v>
      </c>
      <c r="AD106" s="18" t="str">
        <f t="shared" si="19"/>
        <v>KawczyńskiMateusz1983</v>
      </c>
      <c r="AE106" s="9" t="str">
        <f t="shared" si="20"/>
        <v>Kawczyński</v>
      </c>
      <c r="AF106" s="9" t="str">
        <f t="shared" si="21"/>
        <v>Mateusz</v>
      </c>
      <c r="AG106" s="9">
        <f t="shared" si="22"/>
        <v>0</v>
      </c>
      <c r="AH106" s="9">
        <f t="shared" si="23"/>
        <v>1983</v>
      </c>
      <c r="AI106" s="9">
        <f t="shared" si="24"/>
        <v>34.282309748478305</v>
      </c>
      <c r="AJ106" s="9"/>
      <c r="AK106" s="9">
        <f t="shared" si="25"/>
        <v>0.99516923770570997</v>
      </c>
      <c r="AL106" s="9">
        <f t="shared" si="26"/>
        <v>1</v>
      </c>
      <c r="AM106" s="9">
        <f t="shared" si="27"/>
        <v>1</v>
      </c>
      <c r="AN106" s="9">
        <f t="shared" si="28"/>
        <v>1</v>
      </c>
    </row>
    <row r="107" spans="1:40" s="170" customFormat="1" ht="15" customHeight="1">
      <c r="A107" s="540">
        <v>110</v>
      </c>
      <c r="B107" s="538">
        <v>102</v>
      </c>
      <c r="C107" s="538"/>
      <c r="D107" s="538">
        <v>3068</v>
      </c>
      <c r="E107" s="538" t="s">
        <v>1950</v>
      </c>
      <c r="F107" s="538" t="s">
        <v>98</v>
      </c>
      <c r="G107" s="538">
        <v>1970</v>
      </c>
      <c r="H107" s="538" t="s">
        <v>445</v>
      </c>
      <c r="I107" s="538" t="s">
        <v>1949</v>
      </c>
      <c r="J107" s="538">
        <v>42</v>
      </c>
      <c r="K107" s="538">
        <v>12</v>
      </c>
      <c r="L107" s="538">
        <v>42</v>
      </c>
      <c r="M107" s="546">
        <v>0.35957175925925927</v>
      </c>
      <c r="N107" s="538">
        <v>0</v>
      </c>
      <c r="O107" s="539">
        <v>0.69513888888888886</v>
      </c>
      <c r="P107" s="539">
        <v>0.36874999999999997</v>
      </c>
      <c r="Q107" s="539">
        <v>0.65138888888888891</v>
      </c>
      <c r="R107" s="539">
        <v>0.52986111111111112</v>
      </c>
      <c r="S107" s="539">
        <v>0.59791666666666665</v>
      </c>
      <c r="T107" s="539">
        <v>0.4152777777777778</v>
      </c>
      <c r="U107" s="539">
        <v>0.62638888888888888</v>
      </c>
      <c r="V107" s="539">
        <v>0.4916666666666667</v>
      </c>
      <c r="W107" s="539">
        <v>0.67569444444444438</v>
      </c>
      <c r="X107" s="539">
        <v>0.38819444444444445</v>
      </c>
      <c r="Y107" s="539">
        <v>0.55486111111111114</v>
      </c>
      <c r="Z107" s="539">
        <v>0.46458333333333335</v>
      </c>
      <c r="AA107" s="552">
        <v>0.71319444444444446</v>
      </c>
      <c r="AB107" s="536"/>
      <c r="AC107" s="18">
        <f>VLOOKUP(AD107,id!$A:$C,3,0)</f>
        <v>677</v>
      </c>
      <c r="AD107" s="18" t="str">
        <f t="shared" si="19"/>
        <v>MikitaJarosław1970</v>
      </c>
      <c r="AE107" s="9" t="str">
        <f t="shared" si="20"/>
        <v>Mikita</v>
      </c>
      <c r="AF107" s="9" t="str">
        <f t="shared" si="21"/>
        <v>Jarosław</v>
      </c>
      <c r="AG107" s="9" t="str">
        <f t="shared" si="22"/>
        <v>górzyskowskie orły</v>
      </c>
      <c r="AH107" s="9">
        <f t="shared" si="23"/>
        <v>1970</v>
      </c>
      <c r="AI107" s="9">
        <f t="shared" si="24"/>
        <v>34.264653812727317</v>
      </c>
      <c r="AJ107" s="9"/>
      <c r="AK107" s="9">
        <f t="shared" si="25"/>
        <v>0.99948498406669439</v>
      </c>
      <c r="AL107" s="9">
        <f t="shared" si="26"/>
        <v>1</v>
      </c>
      <c r="AM107" s="9">
        <f t="shared" si="27"/>
        <v>1</v>
      </c>
      <c r="AN107" s="9">
        <f t="shared" si="28"/>
        <v>1</v>
      </c>
    </row>
    <row r="108" spans="1:40" s="170" customFormat="1" ht="15" customHeight="1">
      <c r="A108" s="545">
        <v>111</v>
      </c>
      <c r="B108" s="543">
        <v>103</v>
      </c>
      <c r="C108" s="543"/>
      <c r="D108" s="543">
        <v>3062</v>
      </c>
      <c r="E108" s="543" t="s">
        <v>780</v>
      </c>
      <c r="F108" s="543" t="s">
        <v>55</v>
      </c>
      <c r="G108" s="543">
        <v>1982</v>
      </c>
      <c r="H108" s="543" t="s">
        <v>510</v>
      </c>
      <c r="I108" s="543" t="s">
        <v>779</v>
      </c>
      <c r="J108" s="543">
        <v>42</v>
      </c>
      <c r="K108" s="543">
        <v>12</v>
      </c>
      <c r="L108" s="543">
        <v>42</v>
      </c>
      <c r="M108" s="544">
        <v>0.36682870370370368</v>
      </c>
      <c r="N108" s="543">
        <v>0</v>
      </c>
      <c r="O108" s="542">
        <v>0.70347222222222217</v>
      </c>
      <c r="P108" s="542">
        <v>0.37291666666666662</v>
      </c>
      <c r="Q108" s="542">
        <v>0.65277777777777779</v>
      </c>
      <c r="R108" s="542">
        <v>0.50972222222222219</v>
      </c>
      <c r="S108" s="542">
        <v>0.59861111111111109</v>
      </c>
      <c r="T108" s="542">
        <v>0.44305555555555554</v>
      </c>
      <c r="U108" s="542">
        <v>0.625</v>
      </c>
      <c r="V108" s="542">
        <v>0.57638888888888895</v>
      </c>
      <c r="W108" s="542">
        <v>0.68333333333333324</v>
      </c>
      <c r="X108" s="542">
        <v>0.39513888888888887</v>
      </c>
      <c r="Y108" s="542">
        <v>0.54027777777777775</v>
      </c>
      <c r="Z108" s="542">
        <v>0.4861111111111111</v>
      </c>
      <c r="AA108" s="553">
        <v>0.72083333333333333</v>
      </c>
      <c r="AB108" s="536"/>
      <c r="AC108" s="18">
        <f>VLOOKUP(AD108,id!$A:$C,3,0)</f>
        <v>312</v>
      </c>
      <c r="AD108" s="18" t="str">
        <f t="shared" si="19"/>
        <v>GalekTomasz1982</v>
      </c>
      <c r="AE108" s="9" t="str">
        <f t="shared" si="20"/>
        <v>Galek</v>
      </c>
      <c r="AF108" s="9" t="str">
        <f t="shared" si="21"/>
        <v>Tomasz</v>
      </c>
      <c r="AG108" s="9" t="str">
        <f t="shared" si="22"/>
        <v>Ten TeGes Team</v>
      </c>
      <c r="AH108" s="9">
        <f t="shared" si="23"/>
        <v>1982</v>
      </c>
      <c r="AI108" s="9">
        <f t="shared" si="24"/>
        <v>33.58679876317283</v>
      </c>
      <c r="AJ108" s="9"/>
      <c r="AK108" s="9">
        <f t="shared" si="25"/>
        <v>0.98021707578721529</v>
      </c>
      <c r="AL108" s="9">
        <f t="shared" si="26"/>
        <v>1</v>
      </c>
      <c r="AM108" s="9">
        <f t="shared" si="27"/>
        <v>1</v>
      </c>
      <c r="AN108" s="9">
        <f t="shared" si="28"/>
        <v>1</v>
      </c>
    </row>
    <row r="109" spans="1:40" s="170" customFormat="1" ht="15" customHeight="1">
      <c r="A109" s="540">
        <v>112</v>
      </c>
      <c r="B109" s="538">
        <v>104</v>
      </c>
      <c r="C109" s="538"/>
      <c r="D109" s="538">
        <v>3063</v>
      </c>
      <c r="E109" s="538" t="s">
        <v>780</v>
      </c>
      <c r="F109" s="538" t="s">
        <v>781</v>
      </c>
      <c r="G109" s="538">
        <v>1946</v>
      </c>
      <c r="H109" s="538" t="s">
        <v>510</v>
      </c>
      <c r="I109" s="538" t="s">
        <v>779</v>
      </c>
      <c r="J109" s="538">
        <v>42</v>
      </c>
      <c r="K109" s="538">
        <v>12</v>
      </c>
      <c r="L109" s="538">
        <v>42</v>
      </c>
      <c r="M109" s="546">
        <v>0.36702546296296296</v>
      </c>
      <c r="N109" s="538">
        <v>0</v>
      </c>
      <c r="O109" s="539">
        <v>0.70347222222222217</v>
      </c>
      <c r="P109" s="539">
        <v>0.37291666666666662</v>
      </c>
      <c r="Q109" s="539">
        <v>0.65277777777777779</v>
      </c>
      <c r="R109" s="539">
        <v>0.50972222222222219</v>
      </c>
      <c r="S109" s="539">
        <v>0.59861111111111109</v>
      </c>
      <c r="T109" s="539">
        <v>0.44305555555555554</v>
      </c>
      <c r="U109" s="539">
        <v>0.625</v>
      </c>
      <c r="V109" s="539">
        <v>0.57638888888888895</v>
      </c>
      <c r="W109" s="539">
        <v>0.68333333333333324</v>
      </c>
      <c r="X109" s="539">
        <v>0.39513888888888887</v>
      </c>
      <c r="Y109" s="539">
        <v>0.54027777777777775</v>
      </c>
      <c r="Z109" s="539">
        <v>0.4861111111111111</v>
      </c>
      <c r="AA109" s="552">
        <v>0.72083333333333333</v>
      </c>
      <c r="AB109" s="536"/>
      <c r="AC109" s="18">
        <f>VLOOKUP(AD109,id!$A:$C,3,0)</f>
        <v>311</v>
      </c>
      <c r="AD109" s="18" t="str">
        <f t="shared" si="19"/>
        <v>GalekGustaw1946</v>
      </c>
      <c r="AE109" s="9" t="str">
        <f t="shared" si="20"/>
        <v>Galek</v>
      </c>
      <c r="AF109" s="9" t="str">
        <f t="shared" si="21"/>
        <v>Gustaw</v>
      </c>
      <c r="AG109" s="9" t="str">
        <f t="shared" si="22"/>
        <v>Ten TeGes Team</v>
      </c>
      <c r="AH109" s="9">
        <f t="shared" si="23"/>
        <v>1946</v>
      </c>
      <c r="AI109" s="9">
        <f t="shared" si="24"/>
        <v>33.568793163255641</v>
      </c>
      <c r="AJ109" s="9"/>
      <c r="AK109" s="9">
        <f t="shared" si="25"/>
        <v>0.99946390842294464</v>
      </c>
      <c r="AL109" s="9">
        <f t="shared" si="26"/>
        <v>1</v>
      </c>
      <c r="AM109" s="9">
        <f t="shared" si="27"/>
        <v>1</v>
      </c>
      <c r="AN109" s="9">
        <f t="shared" si="28"/>
        <v>1</v>
      </c>
    </row>
    <row r="110" spans="1:40" s="170" customFormat="1" ht="15" customHeight="1">
      <c r="A110" s="545">
        <v>113</v>
      </c>
      <c r="B110" s="543">
        <v>105</v>
      </c>
      <c r="C110" s="543"/>
      <c r="D110" s="543">
        <v>3098</v>
      </c>
      <c r="E110" s="543" t="s">
        <v>835</v>
      </c>
      <c r="F110" s="543" t="s">
        <v>91</v>
      </c>
      <c r="G110" s="543">
        <v>1975</v>
      </c>
      <c r="H110" s="543" t="s">
        <v>321</v>
      </c>
      <c r="I110" s="543" t="s">
        <v>834</v>
      </c>
      <c r="J110" s="543">
        <v>42</v>
      </c>
      <c r="K110" s="543">
        <v>12</v>
      </c>
      <c r="L110" s="543">
        <v>42</v>
      </c>
      <c r="M110" s="544">
        <v>0.36751157407407403</v>
      </c>
      <c r="N110" s="543">
        <v>0</v>
      </c>
      <c r="O110" s="542">
        <v>0.36805555555555558</v>
      </c>
      <c r="P110" s="542">
        <v>0.70486111111111116</v>
      </c>
      <c r="Q110" s="542">
        <v>0.39583333333333331</v>
      </c>
      <c r="R110" s="542">
        <v>0.5395833333333333</v>
      </c>
      <c r="S110" s="542">
        <v>0.44930555555555557</v>
      </c>
      <c r="T110" s="542">
        <v>0.63611111111111118</v>
      </c>
      <c r="U110" s="542">
        <v>0.47222222222222227</v>
      </c>
      <c r="V110" s="542">
        <v>0.60069444444444442</v>
      </c>
      <c r="W110" s="542">
        <v>0.42499999999999999</v>
      </c>
      <c r="X110" s="542">
        <v>0.67291666666666661</v>
      </c>
      <c r="Y110" s="542">
        <v>0.5131944444444444</v>
      </c>
      <c r="Z110" s="542">
        <v>0.56319444444444444</v>
      </c>
      <c r="AA110" s="553">
        <v>0.72152777777777777</v>
      </c>
      <c r="AB110" s="536"/>
      <c r="AC110" s="18">
        <f>VLOOKUP(AD110,id!$A:$C,3,0)</f>
        <v>280</v>
      </c>
      <c r="AD110" s="18" t="str">
        <f t="shared" si="19"/>
        <v>LisowskiAdam1975</v>
      </c>
      <c r="AE110" s="9" t="str">
        <f t="shared" si="20"/>
        <v>Lisowski</v>
      </c>
      <c r="AF110" s="9" t="str">
        <f t="shared" si="21"/>
        <v>Adam</v>
      </c>
      <c r="AG110" s="9" t="str">
        <f t="shared" si="22"/>
        <v>GRAWITACJA GDAŃSK</v>
      </c>
      <c r="AH110" s="9">
        <f t="shared" si="23"/>
        <v>1975</v>
      </c>
      <c r="AI110" s="9">
        <f t="shared" si="24"/>
        <v>33.524391396088546</v>
      </c>
      <c r="AJ110" s="9"/>
      <c r="AK110" s="9">
        <f t="shared" si="25"/>
        <v>0.99867729033477159</v>
      </c>
      <c r="AL110" s="9">
        <f t="shared" si="26"/>
        <v>1</v>
      </c>
      <c r="AM110" s="9">
        <f t="shared" si="27"/>
        <v>1</v>
      </c>
      <c r="AN110" s="9">
        <f t="shared" si="28"/>
        <v>1</v>
      </c>
    </row>
    <row r="111" spans="1:40" s="170" customFormat="1" ht="15" customHeight="1">
      <c r="A111" s="540">
        <v>114</v>
      </c>
      <c r="B111" s="538">
        <v>106</v>
      </c>
      <c r="C111" s="538"/>
      <c r="D111" s="538">
        <v>3003</v>
      </c>
      <c r="E111" s="538" t="s">
        <v>831</v>
      </c>
      <c r="F111" s="538" t="s">
        <v>56</v>
      </c>
      <c r="G111" s="538">
        <v>1979</v>
      </c>
      <c r="H111" s="538" t="s">
        <v>474</v>
      </c>
      <c r="I111" s="538"/>
      <c r="J111" s="538">
        <v>42</v>
      </c>
      <c r="K111" s="538">
        <v>12</v>
      </c>
      <c r="L111" s="538">
        <v>42</v>
      </c>
      <c r="M111" s="546">
        <v>0.36799768518518516</v>
      </c>
      <c r="N111" s="538">
        <v>0</v>
      </c>
      <c r="O111" s="539">
        <v>0.37013888888888885</v>
      </c>
      <c r="P111" s="539">
        <v>0.70624999999999993</v>
      </c>
      <c r="Q111" s="539">
        <v>0.42222222222222222</v>
      </c>
      <c r="R111" s="539">
        <v>0.55694444444444446</v>
      </c>
      <c r="S111" s="539">
        <v>0.46458333333333335</v>
      </c>
      <c r="T111" s="539">
        <v>0.62222222222222223</v>
      </c>
      <c r="U111" s="539">
        <v>0.44722222222222219</v>
      </c>
      <c r="V111" s="539">
        <v>0.50416666666666665</v>
      </c>
      <c r="W111" s="539">
        <v>0.39166666666666666</v>
      </c>
      <c r="X111" s="539">
        <v>0.67013888888888884</v>
      </c>
      <c r="Y111" s="539">
        <v>0.53194444444444444</v>
      </c>
      <c r="Z111" s="539">
        <v>0.57986111111111105</v>
      </c>
      <c r="AA111" s="552">
        <v>0.72152777777777777</v>
      </c>
      <c r="AB111" s="536"/>
      <c r="AC111" s="18">
        <f>VLOOKUP(AD111,id!$A:$C,3,0)</f>
        <v>283</v>
      </c>
      <c r="AD111" s="18" t="str">
        <f t="shared" si="19"/>
        <v>DudaRobert1979</v>
      </c>
      <c r="AE111" s="9" t="str">
        <f t="shared" si="20"/>
        <v>Duda</v>
      </c>
      <c r="AF111" s="9" t="str">
        <f t="shared" si="21"/>
        <v>Robert</v>
      </c>
      <c r="AG111" s="9">
        <f t="shared" si="22"/>
        <v>0</v>
      </c>
      <c r="AH111" s="9">
        <f t="shared" si="23"/>
        <v>1979</v>
      </c>
      <c r="AI111" s="9">
        <f t="shared" si="24"/>
        <v>33.480106935052667</v>
      </c>
      <c r="AJ111" s="9"/>
      <c r="AK111" s="9">
        <f t="shared" si="25"/>
        <v>0.99867903758452581</v>
      </c>
      <c r="AL111" s="9">
        <f t="shared" si="26"/>
        <v>1</v>
      </c>
      <c r="AM111" s="9">
        <f t="shared" si="27"/>
        <v>1</v>
      </c>
      <c r="AN111" s="9">
        <f t="shared" si="28"/>
        <v>1</v>
      </c>
    </row>
    <row r="112" spans="1:40" s="170" customFormat="1" ht="15" customHeight="1">
      <c r="A112" s="545">
        <v>115</v>
      </c>
      <c r="B112" s="543">
        <v>107</v>
      </c>
      <c r="C112" s="543"/>
      <c r="D112" s="543">
        <v>3024</v>
      </c>
      <c r="E112" s="543" t="s">
        <v>517</v>
      </c>
      <c r="F112" s="543" t="s">
        <v>38</v>
      </c>
      <c r="G112" s="543">
        <v>1951</v>
      </c>
      <c r="H112" s="543" t="s">
        <v>516</v>
      </c>
      <c r="I112" s="543"/>
      <c r="J112" s="543">
        <v>42</v>
      </c>
      <c r="K112" s="543">
        <v>12</v>
      </c>
      <c r="L112" s="543">
        <v>42</v>
      </c>
      <c r="M112" s="544">
        <v>0.36856481481481485</v>
      </c>
      <c r="N112" s="543">
        <v>0</v>
      </c>
      <c r="O112" s="542">
        <v>0.37083333333333335</v>
      </c>
      <c r="P112" s="542">
        <v>0.70486111111111116</v>
      </c>
      <c r="Q112" s="542">
        <v>0.4145833333333333</v>
      </c>
      <c r="R112" s="542">
        <v>0.55694444444444446</v>
      </c>
      <c r="S112" s="542">
        <v>0.4548611111111111</v>
      </c>
      <c r="T112" s="542">
        <v>0.62222222222222223</v>
      </c>
      <c r="U112" s="542">
        <v>0.43541666666666662</v>
      </c>
      <c r="V112" s="542">
        <v>0.50416666666666665</v>
      </c>
      <c r="W112" s="542">
        <v>0.38680555555555557</v>
      </c>
      <c r="X112" s="542">
        <v>0.67013888888888884</v>
      </c>
      <c r="Y112" s="542">
        <v>0.52986111111111112</v>
      </c>
      <c r="Z112" s="542">
        <v>0.57986111111111105</v>
      </c>
      <c r="AA112" s="553">
        <v>0.72222222222222221</v>
      </c>
      <c r="AB112" s="536"/>
      <c r="AC112" s="18">
        <f>VLOOKUP(AD112,id!$A:$C,3,0)</f>
        <v>207</v>
      </c>
      <c r="AD112" s="18" t="str">
        <f t="shared" si="19"/>
        <v>RedlarskiMarek1951</v>
      </c>
      <c r="AE112" s="9" t="str">
        <f t="shared" si="20"/>
        <v>Redlarski</v>
      </c>
      <c r="AF112" s="9" t="str">
        <f t="shared" si="21"/>
        <v>Marek</v>
      </c>
      <c r="AG112" s="9">
        <f t="shared" si="22"/>
        <v>0</v>
      </c>
      <c r="AH112" s="9">
        <f t="shared" si="23"/>
        <v>1951</v>
      </c>
      <c r="AI112" s="9">
        <f t="shared" si="24"/>
        <v>33.428589373194306</v>
      </c>
      <c r="AJ112" s="9"/>
      <c r="AK112" s="9">
        <f t="shared" si="25"/>
        <v>0.99846124858686081</v>
      </c>
      <c r="AL112" s="9">
        <f t="shared" si="26"/>
        <v>1</v>
      </c>
      <c r="AM112" s="9">
        <f t="shared" si="27"/>
        <v>1</v>
      </c>
      <c r="AN112" s="9">
        <f t="shared" si="28"/>
        <v>1</v>
      </c>
    </row>
    <row r="113" spans="1:40" s="170" customFormat="1" ht="15" customHeight="1">
      <c r="A113" s="540">
        <v>116</v>
      </c>
      <c r="B113" s="538">
        <v>108</v>
      </c>
      <c r="C113" s="538"/>
      <c r="D113" s="538">
        <v>3198</v>
      </c>
      <c r="E113" s="538" t="s">
        <v>1948</v>
      </c>
      <c r="F113" s="538" t="s">
        <v>56</v>
      </c>
      <c r="G113" s="538">
        <v>1973</v>
      </c>
      <c r="H113" s="538" t="s">
        <v>441</v>
      </c>
      <c r="I113" s="538"/>
      <c r="J113" s="538">
        <v>42</v>
      </c>
      <c r="K113" s="538">
        <v>12</v>
      </c>
      <c r="L113" s="538">
        <v>42</v>
      </c>
      <c r="M113" s="546">
        <v>0.36866898148148147</v>
      </c>
      <c r="N113" s="538">
        <v>0</v>
      </c>
      <c r="O113" s="539">
        <v>0.37083333333333335</v>
      </c>
      <c r="P113" s="539">
        <v>0.7055555555555556</v>
      </c>
      <c r="Q113" s="539">
        <v>0.4145833333333333</v>
      </c>
      <c r="R113" s="539">
        <v>0.55694444444444446</v>
      </c>
      <c r="S113" s="539">
        <v>0.45555555555555555</v>
      </c>
      <c r="T113" s="539">
        <v>0.62291666666666667</v>
      </c>
      <c r="U113" s="539">
        <v>0.43541666666666662</v>
      </c>
      <c r="V113" s="539">
        <v>0.50416666666666665</v>
      </c>
      <c r="W113" s="539">
        <v>0.38750000000000001</v>
      </c>
      <c r="X113" s="539">
        <v>0.67013888888888884</v>
      </c>
      <c r="Y113" s="539">
        <v>0.53055555555555556</v>
      </c>
      <c r="Z113" s="539">
        <v>0.5805555555555556</v>
      </c>
      <c r="AA113" s="552">
        <v>0.72222222222222221</v>
      </c>
      <c r="AB113" s="536"/>
      <c r="AC113" s="18">
        <f>VLOOKUP(AD113,id!$A:$C,3,0)</f>
        <v>678</v>
      </c>
      <c r="AD113" s="18" t="str">
        <f t="shared" si="19"/>
        <v>WasiniewskiRobert1973</v>
      </c>
      <c r="AE113" s="9" t="str">
        <f t="shared" si="20"/>
        <v>Wasiniewski</v>
      </c>
      <c r="AF113" s="9" t="str">
        <f t="shared" si="21"/>
        <v>Robert</v>
      </c>
      <c r="AG113" s="9">
        <f t="shared" si="22"/>
        <v>0</v>
      </c>
      <c r="AH113" s="9">
        <f t="shared" si="23"/>
        <v>1973</v>
      </c>
      <c r="AI113" s="9">
        <f t="shared" si="24"/>
        <v>33.419144193639518</v>
      </c>
      <c r="AJ113" s="9"/>
      <c r="AK113" s="9">
        <f t="shared" si="25"/>
        <v>0.99971745204533335</v>
      </c>
      <c r="AL113" s="9">
        <f t="shared" si="26"/>
        <v>1</v>
      </c>
      <c r="AM113" s="9">
        <f t="shared" si="27"/>
        <v>1</v>
      </c>
      <c r="AN113" s="9">
        <f t="shared" si="28"/>
        <v>1</v>
      </c>
    </row>
    <row r="114" spans="1:40" s="170" customFormat="1" ht="15" customHeight="1">
      <c r="A114" s="545">
        <v>117</v>
      </c>
      <c r="B114" s="543">
        <v>109</v>
      </c>
      <c r="C114" s="543"/>
      <c r="D114" s="543">
        <v>3048</v>
      </c>
      <c r="E114" s="543" t="s">
        <v>1947</v>
      </c>
      <c r="F114" s="543" t="s">
        <v>104</v>
      </c>
      <c r="G114" s="543">
        <v>1983</v>
      </c>
      <c r="H114" s="543" t="s">
        <v>1946</v>
      </c>
      <c r="I114" s="543"/>
      <c r="J114" s="543">
        <v>42</v>
      </c>
      <c r="K114" s="543">
        <v>12</v>
      </c>
      <c r="L114" s="543">
        <v>42</v>
      </c>
      <c r="M114" s="544">
        <v>0.36868055555555551</v>
      </c>
      <c r="N114" s="543">
        <v>0</v>
      </c>
      <c r="O114" s="542">
        <v>0.37083333333333335</v>
      </c>
      <c r="P114" s="542">
        <v>0.7055555555555556</v>
      </c>
      <c r="Q114" s="542">
        <v>0.4145833333333333</v>
      </c>
      <c r="R114" s="542">
        <v>0.55694444444444446</v>
      </c>
      <c r="S114" s="542">
        <v>0.4548611111111111</v>
      </c>
      <c r="T114" s="542">
        <v>0.62291666666666667</v>
      </c>
      <c r="U114" s="542">
        <v>0.43541666666666662</v>
      </c>
      <c r="V114" s="542">
        <v>0.50416666666666665</v>
      </c>
      <c r="W114" s="542">
        <v>0.38750000000000001</v>
      </c>
      <c r="X114" s="542">
        <v>0.67083333333333339</v>
      </c>
      <c r="Y114" s="542">
        <v>0.52986111111111112</v>
      </c>
      <c r="Z114" s="542">
        <v>0.5805555555555556</v>
      </c>
      <c r="AA114" s="553">
        <v>0.72222222222222221</v>
      </c>
      <c r="AB114" s="536"/>
      <c r="AC114" s="18">
        <f>VLOOKUP(AD114,id!$A:$C,3,0)</f>
        <v>679</v>
      </c>
      <c r="AD114" s="18" t="str">
        <f t="shared" si="19"/>
        <v>AckermannKarol1983</v>
      </c>
      <c r="AE114" s="9" t="str">
        <f t="shared" si="20"/>
        <v>Ackermann</v>
      </c>
      <c r="AF114" s="9" t="str">
        <f t="shared" si="21"/>
        <v>Karol</v>
      </c>
      <c r="AG114" s="9">
        <f t="shared" si="22"/>
        <v>0</v>
      </c>
      <c r="AH114" s="9">
        <f t="shared" si="23"/>
        <v>1983</v>
      </c>
      <c r="AI114" s="9">
        <f t="shared" si="24"/>
        <v>33.418095058705333</v>
      </c>
      <c r="AJ114" s="9"/>
      <c r="AK114" s="9">
        <f t="shared" si="25"/>
        <v>0.99996860676838084</v>
      </c>
      <c r="AL114" s="9">
        <f t="shared" si="26"/>
        <v>1</v>
      </c>
      <c r="AM114" s="9">
        <f t="shared" si="27"/>
        <v>1</v>
      </c>
      <c r="AN114" s="9">
        <f t="shared" si="28"/>
        <v>1</v>
      </c>
    </row>
    <row r="115" spans="1:40" s="170" customFormat="1" ht="15" customHeight="1">
      <c r="A115" s="540">
        <v>118</v>
      </c>
      <c r="B115" s="538">
        <v>110</v>
      </c>
      <c r="C115" s="538"/>
      <c r="D115" s="538">
        <v>3071</v>
      </c>
      <c r="E115" s="538" t="s">
        <v>1945</v>
      </c>
      <c r="F115" s="538" t="s">
        <v>30</v>
      </c>
      <c r="G115" s="538">
        <v>1976</v>
      </c>
      <c r="H115" s="538" t="s">
        <v>307</v>
      </c>
      <c r="I115" s="538" t="s">
        <v>1942</v>
      </c>
      <c r="J115" s="538">
        <v>41</v>
      </c>
      <c r="K115" s="538">
        <v>11</v>
      </c>
      <c r="L115" s="538">
        <v>41</v>
      </c>
      <c r="M115" s="546">
        <v>0.36790509259259258</v>
      </c>
      <c r="N115" s="538">
        <v>0</v>
      </c>
      <c r="O115" s="539">
        <v>0.37152777777777773</v>
      </c>
      <c r="P115" s="538"/>
      <c r="Q115" s="539">
        <v>0.47013888888888888</v>
      </c>
      <c r="R115" s="539">
        <v>0.55902777777777779</v>
      </c>
      <c r="S115" s="539">
        <v>0.41805555555555557</v>
      </c>
      <c r="T115" s="539">
        <v>0.6479166666666667</v>
      </c>
      <c r="U115" s="539">
        <v>0.50138888888888888</v>
      </c>
      <c r="V115" s="539">
        <v>0.61041666666666672</v>
      </c>
      <c r="W115" s="539">
        <v>0.39652777777777781</v>
      </c>
      <c r="X115" s="539">
        <v>0.6875</v>
      </c>
      <c r="Y115" s="539">
        <v>0.53749999999999998</v>
      </c>
      <c r="Z115" s="539">
        <v>0.58472222222222225</v>
      </c>
      <c r="AA115" s="552">
        <v>0.72152777777777777</v>
      </c>
      <c r="AB115" s="536"/>
      <c r="AC115" s="18">
        <f>VLOOKUP(AD115,id!$A:$C,3,0)</f>
        <v>680</v>
      </c>
      <c r="AD115" s="18" t="str">
        <f t="shared" si="19"/>
        <v>NowińskiAndrzej1976</v>
      </c>
      <c r="AE115" s="9" t="str">
        <f t="shared" si="20"/>
        <v>Nowiński</v>
      </c>
      <c r="AF115" s="9" t="str">
        <f t="shared" si="21"/>
        <v>Andrzej</v>
      </c>
      <c r="AG115" s="9" t="str">
        <f t="shared" si="22"/>
        <v>Hamak na bananach</v>
      </c>
      <c r="AH115" s="9">
        <f t="shared" si="23"/>
        <v>1976</v>
      </c>
      <c r="AI115" s="9">
        <f t="shared" si="24"/>
        <v>32.622426128736159</v>
      </c>
      <c r="AJ115" s="9"/>
      <c r="AK115" s="9">
        <f t="shared" si="25"/>
        <v>1.002107779910026</v>
      </c>
      <c r="AL115" s="9">
        <f t="shared" si="26"/>
        <v>0.91666666666666663</v>
      </c>
      <c r="AM115" s="9">
        <f t="shared" si="27"/>
        <v>0.97619047619047616</v>
      </c>
      <c r="AN115" s="9">
        <f t="shared" si="28"/>
        <v>0.98274826965614603</v>
      </c>
    </row>
    <row r="116" spans="1:40" s="170" customFormat="1" ht="15" customHeight="1">
      <c r="A116" s="545">
        <v>119</v>
      </c>
      <c r="B116" s="543">
        <v>111</v>
      </c>
      <c r="C116" s="543"/>
      <c r="D116" s="543">
        <v>3090</v>
      </c>
      <c r="E116" s="543" t="s">
        <v>1944</v>
      </c>
      <c r="F116" s="543" t="s">
        <v>1943</v>
      </c>
      <c r="G116" s="543">
        <v>1978</v>
      </c>
      <c r="H116" s="543" t="s">
        <v>307</v>
      </c>
      <c r="I116" s="543" t="s">
        <v>1942</v>
      </c>
      <c r="J116" s="543">
        <v>41</v>
      </c>
      <c r="K116" s="543">
        <v>11</v>
      </c>
      <c r="L116" s="543">
        <v>41</v>
      </c>
      <c r="M116" s="544">
        <v>0.3680208333333333</v>
      </c>
      <c r="N116" s="543">
        <v>0</v>
      </c>
      <c r="O116" s="542">
        <v>0.37152777777777773</v>
      </c>
      <c r="P116" s="543"/>
      <c r="Q116" s="542">
        <v>0.47083333333333338</v>
      </c>
      <c r="R116" s="542">
        <v>0.55902777777777779</v>
      </c>
      <c r="S116" s="542">
        <v>0.41805555555555557</v>
      </c>
      <c r="T116" s="542">
        <v>0.6479166666666667</v>
      </c>
      <c r="U116" s="542">
        <v>0.50138888888888888</v>
      </c>
      <c r="V116" s="542">
        <v>0.61041666666666672</v>
      </c>
      <c r="W116" s="542">
        <v>0.39652777777777781</v>
      </c>
      <c r="X116" s="542">
        <v>0.6875</v>
      </c>
      <c r="Y116" s="542">
        <v>0.53819444444444442</v>
      </c>
      <c r="Z116" s="542">
        <v>0.58472222222222225</v>
      </c>
      <c r="AA116" s="553">
        <v>0.72152777777777777</v>
      </c>
      <c r="AB116" s="536"/>
      <c r="AC116" s="18">
        <f>VLOOKUP(AD116,id!$A:$C,3,0)</f>
        <v>681</v>
      </c>
      <c r="AD116" s="18" t="str">
        <f t="shared" si="19"/>
        <v>SzurałaRobert Janusz1978</v>
      </c>
      <c r="AE116" s="9" t="str">
        <f t="shared" si="20"/>
        <v>Szurała</v>
      </c>
      <c r="AF116" s="9" t="str">
        <f t="shared" si="21"/>
        <v>Robert Janusz</v>
      </c>
      <c r="AG116" s="9" t="str">
        <f t="shared" si="22"/>
        <v>Hamak na bananach</v>
      </c>
      <c r="AH116" s="9">
        <f t="shared" si="23"/>
        <v>1978</v>
      </c>
      <c r="AI116" s="9">
        <f t="shared" si="24"/>
        <v>32.612166536281293</v>
      </c>
      <c r="AJ116" s="9"/>
      <c r="AK116" s="9">
        <f t="shared" si="25"/>
        <v>0.99968550492184804</v>
      </c>
      <c r="AL116" s="9">
        <f t="shared" si="26"/>
        <v>1</v>
      </c>
      <c r="AM116" s="9">
        <f t="shared" si="27"/>
        <v>1</v>
      </c>
      <c r="AN116" s="9">
        <f t="shared" si="28"/>
        <v>1</v>
      </c>
    </row>
    <row r="117" spans="1:40" s="170" customFormat="1" ht="15" customHeight="1">
      <c r="A117" s="540">
        <v>120</v>
      </c>
      <c r="B117" s="538">
        <v>112</v>
      </c>
      <c r="C117" s="538"/>
      <c r="D117" s="538">
        <v>3226</v>
      </c>
      <c r="E117" s="538" t="s">
        <v>1941</v>
      </c>
      <c r="F117" s="538" t="s">
        <v>568</v>
      </c>
      <c r="G117" s="538">
        <v>1985</v>
      </c>
      <c r="H117" s="538" t="s">
        <v>321</v>
      </c>
      <c r="I117" s="538"/>
      <c r="J117" s="538">
        <v>41</v>
      </c>
      <c r="K117" s="538">
        <v>11</v>
      </c>
      <c r="L117" s="538">
        <v>41</v>
      </c>
      <c r="M117" s="546">
        <v>0.37444444444444441</v>
      </c>
      <c r="N117" s="538">
        <v>0</v>
      </c>
      <c r="O117" s="538"/>
      <c r="P117" s="539">
        <v>0.36874999999999997</v>
      </c>
      <c r="Q117" s="539">
        <v>0.6875</v>
      </c>
      <c r="R117" s="539">
        <v>0.50277777777777777</v>
      </c>
      <c r="S117" s="539">
        <v>0.60763888888888895</v>
      </c>
      <c r="T117" s="539">
        <v>0.4145833333333333</v>
      </c>
      <c r="U117" s="539">
        <v>0.58750000000000002</v>
      </c>
      <c r="V117" s="539">
        <v>0.45</v>
      </c>
      <c r="W117" s="539">
        <v>0.63680555555555551</v>
      </c>
      <c r="X117" s="539">
        <v>0.3888888888888889</v>
      </c>
      <c r="Y117" s="539">
        <v>0.52777777777777779</v>
      </c>
      <c r="Z117" s="539">
        <v>0.47500000000000003</v>
      </c>
      <c r="AA117" s="552">
        <v>0.7284722222222223</v>
      </c>
      <c r="AB117" s="536"/>
      <c r="AC117" s="18">
        <f>VLOOKUP(AD117,id!$A:$C,3,0)</f>
        <v>682</v>
      </c>
      <c r="AD117" s="18" t="str">
        <f t="shared" si="19"/>
        <v>WinczewskiSzymon1985</v>
      </c>
      <c r="AE117" s="9" t="str">
        <f t="shared" si="20"/>
        <v>Winczewski</v>
      </c>
      <c r="AF117" s="9" t="str">
        <f t="shared" si="21"/>
        <v>Szymon</v>
      </c>
      <c r="AG117" s="9">
        <f t="shared" si="22"/>
        <v>0</v>
      </c>
      <c r="AH117" s="9">
        <f t="shared" si="23"/>
        <v>1985</v>
      </c>
      <c r="AI117" s="9">
        <f t="shared" si="24"/>
        <v>32.052703367771272</v>
      </c>
      <c r="AJ117" s="9"/>
      <c r="AK117" s="9">
        <f t="shared" si="25"/>
        <v>0.98284495548961426</v>
      </c>
      <c r="AL117" s="9">
        <f t="shared" si="26"/>
        <v>1</v>
      </c>
      <c r="AM117" s="9">
        <f t="shared" si="27"/>
        <v>1</v>
      </c>
      <c r="AN117" s="9">
        <f t="shared" si="28"/>
        <v>1</v>
      </c>
    </row>
    <row r="118" spans="1:40" s="170" customFormat="1" ht="15" customHeight="1">
      <c r="A118" s="545">
        <v>121</v>
      </c>
      <c r="B118" s="543">
        <v>113</v>
      </c>
      <c r="C118" s="543"/>
      <c r="D118" s="543">
        <v>3097</v>
      </c>
      <c r="E118" s="543" t="s">
        <v>800</v>
      </c>
      <c r="F118" s="543" t="s">
        <v>67</v>
      </c>
      <c r="G118" s="543">
        <v>1986</v>
      </c>
      <c r="H118" s="543" t="s">
        <v>470</v>
      </c>
      <c r="I118" s="543" t="s">
        <v>1940</v>
      </c>
      <c r="J118" s="543">
        <v>40</v>
      </c>
      <c r="K118" s="543">
        <v>11</v>
      </c>
      <c r="L118" s="543">
        <v>40</v>
      </c>
      <c r="M118" s="544">
        <v>0.3495138888888889</v>
      </c>
      <c r="N118" s="543">
        <v>0</v>
      </c>
      <c r="O118" s="542">
        <v>0.37222222222222223</v>
      </c>
      <c r="P118" s="542">
        <v>0.68819444444444444</v>
      </c>
      <c r="Q118" s="543"/>
      <c r="R118" s="542">
        <v>0.52361111111111114</v>
      </c>
      <c r="S118" s="542">
        <v>0.43958333333333338</v>
      </c>
      <c r="T118" s="542">
        <v>0.60138888888888886</v>
      </c>
      <c r="U118" s="542">
        <v>0.4201388888888889</v>
      </c>
      <c r="V118" s="542">
        <v>0.46875</v>
      </c>
      <c r="W118" s="542">
        <v>0.39166666666666666</v>
      </c>
      <c r="X118" s="542">
        <v>0.65416666666666667</v>
      </c>
      <c r="Y118" s="542">
        <v>0.49305555555555558</v>
      </c>
      <c r="Z118" s="542">
        <v>0.55069444444444449</v>
      </c>
      <c r="AA118" s="553">
        <v>0.70347222222222217</v>
      </c>
      <c r="AB118" s="536"/>
      <c r="AC118" s="18">
        <f>VLOOKUP(AD118,id!$A:$C,3,0)</f>
        <v>299</v>
      </c>
      <c r="AD118" s="18" t="str">
        <f t="shared" si="19"/>
        <v>TelepskiMichał1986</v>
      </c>
      <c r="AE118" s="9" t="str">
        <f t="shared" si="20"/>
        <v>Telepski</v>
      </c>
      <c r="AF118" s="9" t="str">
        <f t="shared" si="21"/>
        <v>Michał</v>
      </c>
      <c r="AG118" s="9" t="str">
        <f t="shared" si="22"/>
        <v>Lufthansa Systems Poland Activ</v>
      </c>
      <c r="AH118" s="9">
        <f t="shared" si="23"/>
        <v>1986</v>
      </c>
      <c r="AI118" s="9">
        <f t="shared" si="24"/>
        <v>31.270930114898803</v>
      </c>
      <c r="AJ118" s="9"/>
      <c r="AK118" s="9">
        <f t="shared" si="25"/>
        <v>1.0713292271011323</v>
      </c>
      <c r="AL118" s="9">
        <f t="shared" si="26"/>
        <v>1</v>
      </c>
      <c r="AM118" s="9">
        <f t="shared" si="27"/>
        <v>0.97560975609756095</v>
      </c>
      <c r="AN118" s="9">
        <f t="shared" si="28"/>
        <v>1</v>
      </c>
    </row>
    <row r="119" spans="1:40" s="170" customFormat="1" ht="15" customHeight="1">
      <c r="A119" s="540">
        <v>122</v>
      </c>
      <c r="B119" s="538">
        <v>114</v>
      </c>
      <c r="C119" s="538"/>
      <c r="D119" s="538">
        <v>3106</v>
      </c>
      <c r="E119" s="538" t="s">
        <v>799</v>
      </c>
      <c r="F119" s="538" t="s">
        <v>26</v>
      </c>
      <c r="G119" s="538">
        <v>1982</v>
      </c>
      <c r="H119" s="538" t="s">
        <v>321</v>
      </c>
      <c r="I119" s="538" t="s">
        <v>1940</v>
      </c>
      <c r="J119" s="538">
        <v>40</v>
      </c>
      <c r="K119" s="538">
        <v>11</v>
      </c>
      <c r="L119" s="538">
        <v>40</v>
      </c>
      <c r="M119" s="546">
        <v>0.34952546296296294</v>
      </c>
      <c r="N119" s="538">
        <v>0</v>
      </c>
      <c r="O119" s="539">
        <v>0.37222222222222223</v>
      </c>
      <c r="P119" s="539">
        <v>0.68819444444444444</v>
      </c>
      <c r="Q119" s="538"/>
      <c r="R119" s="539">
        <v>0.52361111111111114</v>
      </c>
      <c r="S119" s="539">
        <v>0.43958333333333338</v>
      </c>
      <c r="T119" s="539">
        <v>0.60138888888888886</v>
      </c>
      <c r="U119" s="539">
        <v>0.4201388888888889</v>
      </c>
      <c r="V119" s="539">
        <v>0.46875</v>
      </c>
      <c r="W119" s="539">
        <v>0.39166666666666666</v>
      </c>
      <c r="X119" s="539">
        <v>0.65416666666666667</v>
      </c>
      <c r="Y119" s="539">
        <v>0.49305555555555558</v>
      </c>
      <c r="Z119" s="539">
        <v>0.55069444444444449</v>
      </c>
      <c r="AA119" s="552">
        <v>0.70347222222222217</v>
      </c>
      <c r="AB119" s="536"/>
      <c r="AC119" s="18">
        <f>VLOOKUP(AD119,id!$A:$C,3,0)</f>
        <v>300</v>
      </c>
      <c r="AD119" s="18" t="str">
        <f t="shared" si="19"/>
        <v>KowalkowskiKrzysztof1982</v>
      </c>
      <c r="AE119" s="9" t="str">
        <f t="shared" si="20"/>
        <v>Kowalkowski</v>
      </c>
      <c r="AF119" s="9" t="str">
        <f t="shared" si="21"/>
        <v>Krzysztof</v>
      </c>
      <c r="AG119" s="9" t="str">
        <f t="shared" si="22"/>
        <v>Lufthansa Systems Poland Activ</v>
      </c>
      <c r="AH119" s="9">
        <f t="shared" si="23"/>
        <v>1982</v>
      </c>
      <c r="AI119" s="9">
        <f t="shared" si="24"/>
        <v>31.26989461934879</v>
      </c>
      <c r="AJ119" s="9"/>
      <c r="AK119" s="9">
        <f t="shared" si="25"/>
        <v>0.99996688632073916</v>
      </c>
      <c r="AL119" s="9">
        <f t="shared" si="26"/>
        <v>1</v>
      </c>
      <c r="AM119" s="9">
        <f t="shared" si="27"/>
        <v>1</v>
      </c>
      <c r="AN119" s="9">
        <f t="shared" si="28"/>
        <v>1</v>
      </c>
    </row>
    <row r="120" spans="1:40" s="170" customFormat="1" ht="15" customHeight="1">
      <c r="A120" s="545">
        <v>123</v>
      </c>
      <c r="B120" s="543">
        <v>115</v>
      </c>
      <c r="C120" s="543"/>
      <c r="D120" s="543">
        <v>3056</v>
      </c>
      <c r="E120" s="543" t="s">
        <v>857</v>
      </c>
      <c r="F120" s="543" t="s">
        <v>55</v>
      </c>
      <c r="G120" s="543">
        <v>1971</v>
      </c>
      <c r="H120" s="543" t="s">
        <v>510</v>
      </c>
      <c r="I120" s="543"/>
      <c r="J120" s="543">
        <v>39</v>
      </c>
      <c r="K120" s="543">
        <v>10</v>
      </c>
      <c r="L120" s="543">
        <v>39</v>
      </c>
      <c r="M120" s="544">
        <v>0.32222222222222224</v>
      </c>
      <c r="N120" s="543">
        <v>0</v>
      </c>
      <c r="O120" s="543"/>
      <c r="P120" s="542">
        <v>0.36805555555555558</v>
      </c>
      <c r="Q120" s="543"/>
      <c r="R120" s="542">
        <v>0.48819444444444443</v>
      </c>
      <c r="S120" s="542">
        <v>0.55833333333333335</v>
      </c>
      <c r="T120" s="542">
        <v>0.41319444444444442</v>
      </c>
      <c r="U120" s="542">
        <v>0.58611111111111114</v>
      </c>
      <c r="V120" s="542">
        <v>0.44027777777777777</v>
      </c>
      <c r="W120" s="542">
        <v>0.6381944444444444</v>
      </c>
      <c r="X120" s="542">
        <v>0.38680555555555557</v>
      </c>
      <c r="Y120" s="542">
        <v>0.51388888888888895</v>
      </c>
      <c r="Z120" s="542">
        <v>0.46597222222222223</v>
      </c>
      <c r="AA120" s="553">
        <v>0.67638888888888893</v>
      </c>
      <c r="AB120" s="536"/>
      <c r="AC120" s="18">
        <f>VLOOKUP(AD120,id!$A:$C,3,0)</f>
        <v>269</v>
      </c>
      <c r="AD120" s="18" t="str">
        <f t="shared" si="19"/>
        <v>OgryczakTomasz1971</v>
      </c>
      <c r="AE120" s="9" t="str">
        <f t="shared" si="20"/>
        <v>Ogryczak</v>
      </c>
      <c r="AF120" s="9" t="str">
        <f t="shared" si="21"/>
        <v>Tomasz</v>
      </c>
      <c r="AG120" s="9">
        <f t="shared" si="22"/>
        <v>0</v>
      </c>
      <c r="AH120" s="9">
        <f t="shared" si="23"/>
        <v>1971</v>
      </c>
      <c r="AI120" s="9">
        <f t="shared" si="24"/>
        <v>30.488147253865069</v>
      </c>
      <c r="AJ120" s="9"/>
      <c r="AK120" s="9">
        <f t="shared" si="25"/>
        <v>1.0847341954022987</v>
      </c>
      <c r="AL120" s="9">
        <f t="shared" si="26"/>
        <v>0.90909090909090906</v>
      </c>
      <c r="AM120" s="9">
        <f t="shared" si="27"/>
        <v>0.97499999999999998</v>
      </c>
      <c r="AN120" s="9">
        <f t="shared" si="28"/>
        <v>0.98111849572626431</v>
      </c>
    </row>
    <row r="121" spans="1:40" s="170" customFormat="1" ht="15" customHeight="1">
      <c r="A121" s="540">
        <v>124</v>
      </c>
      <c r="B121" s="538">
        <v>116</v>
      </c>
      <c r="C121" s="538"/>
      <c r="D121" s="538">
        <v>3173</v>
      </c>
      <c r="E121" s="538" t="s">
        <v>1939</v>
      </c>
      <c r="F121" s="538" t="s">
        <v>23</v>
      </c>
      <c r="G121" s="538">
        <v>1964</v>
      </c>
      <c r="H121" s="538" t="s">
        <v>437</v>
      </c>
      <c r="I121" s="538"/>
      <c r="J121" s="538">
        <v>39</v>
      </c>
      <c r="K121" s="538">
        <v>10</v>
      </c>
      <c r="L121" s="538">
        <v>39</v>
      </c>
      <c r="M121" s="546">
        <v>0.35789351851851853</v>
      </c>
      <c r="N121" s="538">
        <v>0</v>
      </c>
      <c r="O121" s="538"/>
      <c r="P121" s="539">
        <v>0.37986111111111115</v>
      </c>
      <c r="Q121" s="538"/>
      <c r="R121" s="539">
        <v>0.5131944444444444</v>
      </c>
      <c r="S121" s="539">
        <v>0.60902777777777783</v>
      </c>
      <c r="T121" s="539">
        <v>0.43958333333333338</v>
      </c>
      <c r="U121" s="539">
        <v>0.63958333333333328</v>
      </c>
      <c r="V121" s="539">
        <v>0.58611111111111114</v>
      </c>
      <c r="W121" s="539">
        <v>0.68541666666666667</v>
      </c>
      <c r="X121" s="539">
        <v>0.40972222222222227</v>
      </c>
      <c r="Y121" s="539">
        <v>0.54375000000000007</v>
      </c>
      <c r="Z121" s="539">
        <v>0.47847222222222219</v>
      </c>
      <c r="AA121" s="552">
        <v>0.71180555555555547</v>
      </c>
      <c r="AB121" s="536"/>
      <c r="AC121" s="18">
        <f>VLOOKUP(AD121,id!$A:$C,3,0)</f>
        <v>683</v>
      </c>
      <c r="AD121" s="18" t="str">
        <f t="shared" si="19"/>
        <v>ŚwiątkiewiczGrzegorz1964</v>
      </c>
      <c r="AE121" s="9" t="str">
        <f t="shared" si="20"/>
        <v>Świątkiewicz</v>
      </c>
      <c r="AF121" s="9" t="str">
        <f t="shared" si="21"/>
        <v>Grzegorz</v>
      </c>
      <c r="AG121" s="9">
        <f t="shared" si="22"/>
        <v>0</v>
      </c>
      <c r="AH121" s="9">
        <f t="shared" si="23"/>
        <v>1964</v>
      </c>
      <c r="AI121" s="9">
        <f t="shared" si="24"/>
        <v>27.449389416842493</v>
      </c>
      <c r="AJ121" s="9"/>
      <c r="AK121" s="9">
        <f t="shared" si="25"/>
        <v>0.90032986223400824</v>
      </c>
      <c r="AL121" s="9">
        <f t="shared" si="26"/>
        <v>1</v>
      </c>
      <c r="AM121" s="9">
        <f t="shared" si="27"/>
        <v>1</v>
      </c>
      <c r="AN121" s="9">
        <f t="shared" si="28"/>
        <v>1</v>
      </c>
    </row>
    <row r="122" spans="1:40" s="170" customFormat="1" ht="15" customHeight="1">
      <c r="A122" s="545">
        <v>125</v>
      </c>
      <c r="B122" s="543">
        <v>117</v>
      </c>
      <c r="C122" s="543"/>
      <c r="D122" s="543">
        <v>3172</v>
      </c>
      <c r="E122" s="543" t="s">
        <v>1939</v>
      </c>
      <c r="F122" s="543" t="s">
        <v>256</v>
      </c>
      <c r="G122" s="543">
        <v>1962</v>
      </c>
      <c r="H122" s="543" t="s">
        <v>321</v>
      </c>
      <c r="I122" s="543"/>
      <c r="J122" s="543">
        <v>39</v>
      </c>
      <c r="K122" s="543">
        <v>10</v>
      </c>
      <c r="L122" s="543">
        <v>39</v>
      </c>
      <c r="M122" s="544">
        <v>0.35803240740740744</v>
      </c>
      <c r="N122" s="543">
        <v>0</v>
      </c>
      <c r="O122" s="543"/>
      <c r="P122" s="542">
        <v>0.37986111111111115</v>
      </c>
      <c r="Q122" s="543"/>
      <c r="R122" s="542">
        <v>0.5131944444444444</v>
      </c>
      <c r="S122" s="542">
        <v>0.60902777777777783</v>
      </c>
      <c r="T122" s="542">
        <v>0.43958333333333338</v>
      </c>
      <c r="U122" s="542">
        <v>0.63541666666666663</v>
      </c>
      <c r="V122" s="542">
        <v>0.58124999999999993</v>
      </c>
      <c r="W122" s="542">
        <v>0.68541666666666667</v>
      </c>
      <c r="X122" s="542">
        <v>0.40972222222222227</v>
      </c>
      <c r="Y122" s="542">
        <v>0.5444444444444444</v>
      </c>
      <c r="Z122" s="542">
        <v>0.47847222222222219</v>
      </c>
      <c r="AA122" s="553">
        <v>0.71180555555555547</v>
      </c>
      <c r="AB122" s="536"/>
      <c r="AC122" s="18">
        <f>VLOOKUP(AD122,id!$A:$C,3,0)</f>
        <v>684</v>
      </c>
      <c r="AD122" s="18" t="str">
        <f t="shared" si="19"/>
        <v>ŚwiątkiewiczJerzy1962</v>
      </c>
      <c r="AE122" s="9" t="str">
        <f t="shared" si="20"/>
        <v>Świątkiewicz</v>
      </c>
      <c r="AF122" s="9" t="str">
        <f t="shared" si="21"/>
        <v>Jerzy</v>
      </c>
      <c r="AG122" s="9">
        <f t="shared" si="22"/>
        <v>0</v>
      </c>
      <c r="AH122" s="9">
        <f t="shared" si="23"/>
        <v>1962</v>
      </c>
      <c r="AI122" s="9">
        <f t="shared" si="24"/>
        <v>27.438741176298038</v>
      </c>
      <c r="AJ122" s="9"/>
      <c r="AK122" s="9">
        <f t="shared" si="25"/>
        <v>0.99961207732591961</v>
      </c>
      <c r="AL122" s="9">
        <f t="shared" si="26"/>
        <v>1</v>
      </c>
      <c r="AM122" s="9">
        <f t="shared" si="27"/>
        <v>1</v>
      </c>
      <c r="AN122" s="9">
        <f t="shared" si="28"/>
        <v>1</v>
      </c>
    </row>
    <row r="123" spans="1:40" s="170" customFormat="1" ht="15" customHeight="1">
      <c r="A123" s="540">
        <v>126</v>
      </c>
      <c r="B123" s="538">
        <v>118</v>
      </c>
      <c r="C123" s="538"/>
      <c r="D123" s="538">
        <v>3034</v>
      </c>
      <c r="E123" s="538" t="s">
        <v>893</v>
      </c>
      <c r="F123" s="538" t="s">
        <v>55</v>
      </c>
      <c r="G123" s="538">
        <v>1978</v>
      </c>
      <c r="H123" s="538" t="s">
        <v>321</v>
      </c>
      <c r="I123" s="538"/>
      <c r="J123" s="538">
        <v>39</v>
      </c>
      <c r="K123" s="538">
        <v>10</v>
      </c>
      <c r="L123" s="538">
        <v>39</v>
      </c>
      <c r="M123" s="546">
        <v>0.36329861111111111</v>
      </c>
      <c r="N123" s="538">
        <v>0</v>
      </c>
      <c r="O123" s="538"/>
      <c r="P123" s="539">
        <v>0.37152777777777773</v>
      </c>
      <c r="Q123" s="538"/>
      <c r="R123" s="539">
        <v>0.50277777777777777</v>
      </c>
      <c r="S123" s="539">
        <v>0.61319444444444449</v>
      </c>
      <c r="T123" s="539">
        <v>0.4284722222222222</v>
      </c>
      <c r="U123" s="539">
        <v>0.63958333333333328</v>
      </c>
      <c r="V123" s="539">
        <v>0.59236111111111112</v>
      </c>
      <c r="W123" s="539">
        <v>0.68680555555555556</v>
      </c>
      <c r="X123" s="539">
        <v>0.3972222222222222</v>
      </c>
      <c r="Y123" s="539">
        <v>0.54027777777777775</v>
      </c>
      <c r="Z123" s="539">
        <v>0.47083333333333338</v>
      </c>
      <c r="AA123" s="552">
        <v>0.71736111111111101</v>
      </c>
      <c r="AB123" s="536"/>
      <c r="AC123" s="18">
        <f>VLOOKUP(AD123,id!$A:$C,3,0)</f>
        <v>248</v>
      </c>
      <c r="AD123" s="18" t="str">
        <f t="shared" si="19"/>
        <v>SitekTomasz1978</v>
      </c>
      <c r="AE123" s="9" t="str">
        <f t="shared" si="20"/>
        <v>Sitek</v>
      </c>
      <c r="AF123" s="9" t="str">
        <f t="shared" si="21"/>
        <v>Tomasz</v>
      </c>
      <c r="AG123" s="9">
        <f t="shared" si="22"/>
        <v>0</v>
      </c>
      <c r="AH123" s="9">
        <f t="shared" si="23"/>
        <v>1978</v>
      </c>
      <c r="AI123" s="9">
        <f t="shared" si="24"/>
        <v>27.041002247526318</v>
      </c>
      <c r="AJ123" s="9"/>
      <c r="AK123" s="9">
        <f t="shared" si="25"/>
        <v>0.98550447609035019</v>
      </c>
      <c r="AL123" s="9">
        <f t="shared" si="26"/>
        <v>1</v>
      </c>
      <c r="AM123" s="9">
        <f t="shared" si="27"/>
        <v>1</v>
      </c>
      <c r="AN123" s="9">
        <f t="shared" si="28"/>
        <v>1</v>
      </c>
    </row>
    <row r="124" spans="1:40" s="170" customFormat="1" ht="15" customHeight="1">
      <c r="A124" s="545">
        <v>127</v>
      </c>
      <c r="B124" s="543">
        <v>119</v>
      </c>
      <c r="C124" s="543"/>
      <c r="D124" s="543">
        <v>3213</v>
      </c>
      <c r="E124" s="543" t="s">
        <v>1938</v>
      </c>
      <c r="F124" s="543" t="s">
        <v>20</v>
      </c>
      <c r="G124" s="543">
        <v>1984</v>
      </c>
      <c r="H124" s="543" t="s">
        <v>321</v>
      </c>
      <c r="I124" s="543"/>
      <c r="J124" s="543">
        <v>39</v>
      </c>
      <c r="K124" s="543">
        <v>10</v>
      </c>
      <c r="L124" s="543">
        <v>39</v>
      </c>
      <c r="M124" s="544">
        <v>0.36340277777777774</v>
      </c>
      <c r="N124" s="543">
        <v>0</v>
      </c>
      <c r="O124" s="543"/>
      <c r="P124" s="542">
        <v>0.37222222222222223</v>
      </c>
      <c r="Q124" s="543"/>
      <c r="R124" s="542">
        <v>0.50416666666666665</v>
      </c>
      <c r="S124" s="542">
        <v>0.61319444444444449</v>
      </c>
      <c r="T124" s="542">
        <v>0.4291666666666667</v>
      </c>
      <c r="U124" s="542">
        <v>0.64444444444444449</v>
      </c>
      <c r="V124" s="542">
        <v>0.59305555555555556</v>
      </c>
      <c r="W124" s="542">
        <v>0.68680555555555556</v>
      </c>
      <c r="X124" s="542">
        <v>0.3972222222222222</v>
      </c>
      <c r="Y124" s="542">
        <v>0.54097222222222219</v>
      </c>
      <c r="Z124" s="542">
        <v>0.47083333333333338</v>
      </c>
      <c r="AA124" s="553">
        <v>0.71736111111111101</v>
      </c>
      <c r="AB124" s="536"/>
      <c r="AC124" s="18">
        <f>VLOOKUP(AD124,id!$A:$C,3,0)</f>
        <v>685</v>
      </c>
      <c r="AD124" s="18" t="str">
        <f t="shared" si="19"/>
        <v>ChylakPaweł1984</v>
      </c>
      <c r="AE124" s="9" t="str">
        <f t="shared" si="20"/>
        <v>Chylak</v>
      </c>
      <c r="AF124" s="9" t="str">
        <f t="shared" si="21"/>
        <v>Paweł</v>
      </c>
      <c r="AG124" s="9">
        <f t="shared" si="22"/>
        <v>0</v>
      </c>
      <c r="AH124" s="9">
        <f t="shared" si="23"/>
        <v>1984</v>
      </c>
      <c r="AI124" s="9">
        <f t="shared" si="24"/>
        <v>27.033251148085984</v>
      </c>
      <c r="AJ124" s="9"/>
      <c r="AK124" s="9">
        <f t="shared" si="25"/>
        <v>0.99971335753869683</v>
      </c>
      <c r="AL124" s="9">
        <f t="shared" si="26"/>
        <v>1</v>
      </c>
      <c r="AM124" s="9">
        <f t="shared" si="27"/>
        <v>1</v>
      </c>
      <c r="AN124" s="9">
        <f t="shared" si="28"/>
        <v>1</v>
      </c>
    </row>
    <row r="125" spans="1:40" s="170" customFormat="1" ht="15" customHeight="1">
      <c r="A125" s="545">
        <v>129</v>
      </c>
      <c r="B125" s="543">
        <v>120</v>
      </c>
      <c r="C125" s="543"/>
      <c r="D125" s="543">
        <v>3039</v>
      </c>
      <c r="E125" s="543" t="s">
        <v>1766</v>
      </c>
      <c r="F125" s="543" t="s">
        <v>53</v>
      </c>
      <c r="G125" s="543">
        <v>1979</v>
      </c>
      <c r="H125" s="543" t="s">
        <v>1935</v>
      </c>
      <c r="I125" s="543" t="s">
        <v>1934</v>
      </c>
      <c r="J125" s="543">
        <v>39</v>
      </c>
      <c r="K125" s="543">
        <v>10</v>
      </c>
      <c r="L125" s="543">
        <v>39</v>
      </c>
      <c r="M125" s="544">
        <v>0.36700231481481477</v>
      </c>
      <c r="N125" s="543">
        <v>0</v>
      </c>
      <c r="O125" s="543"/>
      <c r="P125" s="542">
        <v>0.36874999999999997</v>
      </c>
      <c r="Q125" s="543"/>
      <c r="R125" s="542">
        <v>0.48749999999999999</v>
      </c>
      <c r="S125" s="542">
        <v>0.59305555555555556</v>
      </c>
      <c r="T125" s="542">
        <v>0.42152777777777778</v>
      </c>
      <c r="U125" s="542">
        <v>0.62777777777777777</v>
      </c>
      <c r="V125" s="542">
        <v>0.56666666666666665</v>
      </c>
      <c r="W125" s="542">
        <v>0.68680555555555556</v>
      </c>
      <c r="X125" s="542">
        <v>0.3888888888888889</v>
      </c>
      <c r="Y125" s="542">
        <v>0.51458333333333328</v>
      </c>
      <c r="Z125" s="542">
        <v>0.4604166666666667</v>
      </c>
      <c r="AA125" s="553">
        <v>0.72083333333333333</v>
      </c>
      <c r="AB125" s="536"/>
      <c r="AC125" s="18">
        <f>VLOOKUP(AD125,id!$A:$C,3,0)</f>
        <v>686</v>
      </c>
      <c r="AD125" s="18" t="str">
        <f t="shared" si="19"/>
        <v>MalinowskiBartosz1979</v>
      </c>
      <c r="AE125" s="9" t="str">
        <f t="shared" si="20"/>
        <v>Malinowski</v>
      </c>
      <c r="AF125" s="9" t="str">
        <f t="shared" si="21"/>
        <v>Bartosz</v>
      </c>
      <c r="AG125" s="9" t="str">
        <f t="shared" si="22"/>
        <v>panzerfaust</v>
      </c>
      <c r="AH125" s="9">
        <f t="shared" si="23"/>
        <v>1979</v>
      </c>
      <c r="AI125" s="9">
        <f t="shared" si="24"/>
        <v>26.768110616783996</v>
      </c>
      <c r="AJ125" s="9"/>
      <c r="AK125" s="9">
        <f t="shared" si="25"/>
        <v>0.99019205903686658</v>
      </c>
      <c r="AL125" s="9">
        <f t="shared" si="26"/>
        <v>1</v>
      </c>
      <c r="AM125" s="9">
        <f t="shared" si="27"/>
        <v>1</v>
      </c>
      <c r="AN125" s="9">
        <f t="shared" si="28"/>
        <v>1</v>
      </c>
    </row>
    <row r="126" spans="1:40" s="170" customFormat="1" ht="15" customHeight="1">
      <c r="A126" s="540">
        <v>130</v>
      </c>
      <c r="B126" s="538">
        <v>121</v>
      </c>
      <c r="C126" s="538"/>
      <c r="D126" s="538">
        <v>3191</v>
      </c>
      <c r="E126" s="538" t="s">
        <v>1933</v>
      </c>
      <c r="F126" s="538" t="s">
        <v>329</v>
      </c>
      <c r="G126" s="538">
        <v>1974</v>
      </c>
      <c r="H126" s="538" t="s">
        <v>321</v>
      </c>
      <c r="I126" s="538"/>
      <c r="J126" s="538">
        <v>38</v>
      </c>
      <c r="K126" s="538">
        <v>11</v>
      </c>
      <c r="L126" s="538">
        <v>38</v>
      </c>
      <c r="M126" s="546">
        <v>0.35038194444444448</v>
      </c>
      <c r="N126" s="538">
        <v>0</v>
      </c>
      <c r="O126" s="539">
        <v>0.68819444444444444</v>
      </c>
      <c r="P126" s="539">
        <v>0.36874999999999997</v>
      </c>
      <c r="Q126" s="539">
        <v>0.65763888888888888</v>
      </c>
      <c r="R126" s="539">
        <v>0.50972222222222219</v>
      </c>
      <c r="S126" s="539">
        <v>0.58472222222222225</v>
      </c>
      <c r="T126" s="539">
        <v>0.41944444444444445</v>
      </c>
      <c r="U126" s="538"/>
      <c r="V126" s="539">
        <v>0.56319444444444444</v>
      </c>
      <c r="W126" s="539">
        <v>0.63055555555555554</v>
      </c>
      <c r="X126" s="539">
        <v>0.38819444444444445</v>
      </c>
      <c r="Y126" s="539">
        <v>0.53333333333333333</v>
      </c>
      <c r="Z126" s="539">
        <v>0.46458333333333335</v>
      </c>
      <c r="AA126" s="552">
        <v>0.70416666666666661</v>
      </c>
      <c r="AB126" s="536"/>
      <c r="AC126" s="18">
        <f>VLOOKUP(AD126,id!$A:$C,3,0)</f>
        <v>687</v>
      </c>
      <c r="AD126" s="18" t="str">
        <f t="shared" si="19"/>
        <v>SzucaZbigniew1974</v>
      </c>
      <c r="AE126" s="9" t="str">
        <f t="shared" si="20"/>
        <v>Szuca</v>
      </c>
      <c r="AF126" s="9" t="str">
        <f t="shared" si="21"/>
        <v>Zbigniew</v>
      </c>
      <c r="AG126" s="9">
        <f t="shared" si="22"/>
        <v>0</v>
      </c>
      <c r="AH126" s="9">
        <f t="shared" si="23"/>
        <v>1974</v>
      </c>
      <c r="AI126" s="9">
        <f t="shared" si="24"/>
        <v>26.081748806097227</v>
      </c>
      <c r="AJ126" s="9"/>
      <c r="AK126" s="9">
        <f t="shared" si="25"/>
        <v>1.0474350080930199</v>
      </c>
      <c r="AL126" s="9">
        <f t="shared" si="26"/>
        <v>1.1000000000000001</v>
      </c>
      <c r="AM126" s="9">
        <f t="shared" si="27"/>
        <v>0.97435897435897434</v>
      </c>
      <c r="AN126" s="9">
        <f t="shared" si="28"/>
        <v>1.0192448764914566</v>
      </c>
    </row>
    <row r="127" spans="1:40" s="170" customFormat="1" ht="15" customHeight="1">
      <c r="A127" s="545">
        <v>131</v>
      </c>
      <c r="B127" s="543">
        <v>122</v>
      </c>
      <c r="C127" s="543"/>
      <c r="D127" s="543">
        <v>3189</v>
      </c>
      <c r="E127" s="543" t="s">
        <v>1932</v>
      </c>
      <c r="F127" s="543" t="s">
        <v>182</v>
      </c>
      <c r="G127" s="543">
        <v>1971</v>
      </c>
      <c r="H127" s="543" t="s">
        <v>321</v>
      </c>
      <c r="I127" s="543"/>
      <c r="J127" s="543">
        <v>38</v>
      </c>
      <c r="K127" s="543">
        <v>11</v>
      </c>
      <c r="L127" s="543">
        <v>38</v>
      </c>
      <c r="M127" s="544">
        <v>0.35046296296296298</v>
      </c>
      <c r="N127" s="543">
        <v>0</v>
      </c>
      <c r="O127" s="542">
        <v>0.68819444444444444</v>
      </c>
      <c r="P127" s="542">
        <v>0.36874999999999997</v>
      </c>
      <c r="Q127" s="542">
        <v>0.65763888888888888</v>
      </c>
      <c r="R127" s="542">
        <v>0.50902777777777775</v>
      </c>
      <c r="S127" s="542">
        <v>0.58472222222222225</v>
      </c>
      <c r="T127" s="542">
        <v>0.41944444444444445</v>
      </c>
      <c r="U127" s="543"/>
      <c r="V127" s="542">
        <v>0.56319444444444444</v>
      </c>
      <c r="W127" s="542">
        <v>0.63055555555555554</v>
      </c>
      <c r="X127" s="542">
        <v>0.38819444444444445</v>
      </c>
      <c r="Y127" s="542">
        <v>0.53263888888888888</v>
      </c>
      <c r="Z127" s="542">
        <v>0.46458333333333335</v>
      </c>
      <c r="AA127" s="553">
        <v>0.70416666666666661</v>
      </c>
      <c r="AB127" s="536"/>
      <c r="AC127" s="18">
        <f>VLOOKUP(AD127,id!$A:$C,3,0)</f>
        <v>688</v>
      </c>
      <c r="AD127" s="18" t="str">
        <f t="shared" si="19"/>
        <v>SkórskiWojciech1971</v>
      </c>
      <c r="AE127" s="9" t="str">
        <f t="shared" si="20"/>
        <v>Skórski</v>
      </c>
      <c r="AF127" s="9" t="str">
        <f t="shared" si="21"/>
        <v>Wojciech</v>
      </c>
      <c r="AG127" s="9">
        <f t="shared" si="22"/>
        <v>0</v>
      </c>
      <c r="AH127" s="9">
        <f t="shared" si="23"/>
        <v>1971</v>
      </c>
      <c r="AI127" s="9">
        <f t="shared" si="24"/>
        <v>26.075719339728579</v>
      </c>
      <c r="AJ127" s="9"/>
      <c r="AK127" s="9">
        <f t="shared" si="25"/>
        <v>0.99976882430647296</v>
      </c>
      <c r="AL127" s="9">
        <f t="shared" si="26"/>
        <v>1</v>
      </c>
      <c r="AM127" s="9">
        <f t="shared" si="27"/>
        <v>1</v>
      </c>
      <c r="AN127" s="9">
        <f t="shared" si="28"/>
        <v>1</v>
      </c>
    </row>
    <row r="128" spans="1:40" s="170" customFormat="1" ht="15" customHeight="1">
      <c r="A128" s="540">
        <v>132</v>
      </c>
      <c r="B128" s="538">
        <v>123</v>
      </c>
      <c r="C128" s="538"/>
      <c r="D128" s="538">
        <v>3087</v>
      </c>
      <c r="E128" s="538" t="s">
        <v>1931</v>
      </c>
      <c r="F128" s="538" t="s">
        <v>56</v>
      </c>
      <c r="G128" s="538">
        <v>1989</v>
      </c>
      <c r="H128" s="538" t="s">
        <v>1930</v>
      </c>
      <c r="I128" s="538" t="s">
        <v>1929</v>
      </c>
      <c r="J128" s="538">
        <v>37</v>
      </c>
      <c r="K128" s="538">
        <v>11</v>
      </c>
      <c r="L128" s="538">
        <v>37</v>
      </c>
      <c r="M128" s="546">
        <v>0.35030092592592593</v>
      </c>
      <c r="N128" s="538">
        <v>0</v>
      </c>
      <c r="O128" s="539">
        <v>0.69236111111111109</v>
      </c>
      <c r="P128" s="539">
        <v>0.37013888888888885</v>
      </c>
      <c r="Q128" s="539">
        <v>0.64097222222222217</v>
      </c>
      <c r="R128" s="539">
        <v>0.50347222222222221</v>
      </c>
      <c r="S128" s="539">
        <v>0.58611111111111114</v>
      </c>
      <c r="T128" s="539">
        <v>0.44236111111111115</v>
      </c>
      <c r="U128" s="539">
        <v>0.61388888888888882</v>
      </c>
      <c r="V128" s="539">
        <v>0.55972222222222223</v>
      </c>
      <c r="W128" s="539">
        <v>0.67152777777777783</v>
      </c>
      <c r="X128" s="538"/>
      <c r="Y128" s="539">
        <v>0.52638888888888891</v>
      </c>
      <c r="Z128" s="539">
        <v>0.47569444444444442</v>
      </c>
      <c r="AA128" s="552">
        <v>0.70416666666666661</v>
      </c>
      <c r="AB128" s="536"/>
      <c r="AC128" s="18">
        <f>VLOOKUP(AD128,id!$A:$C,3,0)</f>
        <v>689</v>
      </c>
      <c r="AD128" s="18" t="str">
        <f t="shared" si="19"/>
        <v>GrzybekRobert1989</v>
      </c>
      <c r="AE128" s="9" t="str">
        <f t="shared" si="20"/>
        <v>Grzybek</v>
      </c>
      <c r="AF128" s="9" t="str">
        <f t="shared" si="21"/>
        <v>Robert</v>
      </c>
      <c r="AG128" s="9" t="str">
        <f t="shared" si="22"/>
        <v>Żylaste batony</v>
      </c>
      <c r="AH128" s="9">
        <f t="shared" si="23"/>
        <v>1989</v>
      </c>
      <c r="AI128" s="9">
        <f t="shared" si="24"/>
        <v>25.389516199209407</v>
      </c>
      <c r="AJ128" s="9"/>
      <c r="AK128" s="9">
        <f t="shared" si="25"/>
        <v>1.0004625652547414</v>
      </c>
      <c r="AL128" s="9">
        <f t="shared" si="26"/>
        <v>1</v>
      </c>
      <c r="AM128" s="9">
        <f t="shared" si="27"/>
        <v>0.97368421052631582</v>
      </c>
      <c r="AN128" s="9">
        <f t="shared" si="28"/>
        <v>1</v>
      </c>
    </row>
    <row r="129" spans="1:40" ht="15" customHeight="1">
      <c r="A129" s="545">
        <v>133</v>
      </c>
      <c r="B129" s="543">
        <v>124</v>
      </c>
      <c r="C129" s="543"/>
      <c r="D129" s="543">
        <v>3023</v>
      </c>
      <c r="E129" s="543" t="s">
        <v>740</v>
      </c>
      <c r="F129" s="543" t="s">
        <v>55</v>
      </c>
      <c r="G129" s="543">
        <v>1977</v>
      </c>
      <c r="H129" s="543" t="s">
        <v>321</v>
      </c>
      <c r="I129" s="543" t="s">
        <v>554</v>
      </c>
      <c r="J129" s="543">
        <v>36</v>
      </c>
      <c r="K129" s="543">
        <v>11</v>
      </c>
      <c r="L129" s="543">
        <v>36</v>
      </c>
      <c r="M129" s="544">
        <v>0.35746527777777781</v>
      </c>
      <c r="N129" s="543">
        <v>0</v>
      </c>
      <c r="O129" s="542">
        <v>0.69305555555555554</v>
      </c>
      <c r="P129" s="542">
        <v>0.36874999999999997</v>
      </c>
      <c r="Q129" s="542">
        <v>0.64166666666666672</v>
      </c>
      <c r="R129" s="542">
        <v>0.49583333333333335</v>
      </c>
      <c r="S129" s="542">
        <v>0.58750000000000002</v>
      </c>
      <c r="T129" s="542">
        <v>0.4152777777777778</v>
      </c>
      <c r="U129" s="542">
        <v>0.61388888888888882</v>
      </c>
      <c r="V129" s="542">
        <v>0.55833333333333335</v>
      </c>
      <c r="W129" s="542">
        <v>0.6694444444444444</v>
      </c>
      <c r="X129" s="542">
        <v>0.38750000000000001</v>
      </c>
      <c r="Y129" s="542">
        <v>0.52361111111111114</v>
      </c>
      <c r="Z129" s="543"/>
      <c r="AA129" s="553">
        <v>0.71111111111111114</v>
      </c>
      <c r="AB129" s="547"/>
      <c r="AC129" s="18">
        <f>VLOOKUP(AD129,id!$A:$C,3,0)</f>
        <v>333</v>
      </c>
      <c r="AD129" s="18" t="str">
        <f t="shared" si="19"/>
        <v>ReszkaTomasz1977</v>
      </c>
      <c r="AE129" s="9" t="str">
        <f t="shared" si="20"/>
        <v>Reszka</v>
      </c>
      <c r="AF129" s="9" t="str">
        <f t="shared" si="21"/>
        <v>Tomasz</v>
      </c>
      <c r="AG129" s="9" t="str">
        <f t="shared" si="22"/>
        <v>Gdzie jest mój bronks?</v>
      </c>
      <c r="AH129" s="9">
        <f t="shared" si="23"/>
        <v>1977</v>
      </c>
      <c r="AI129" s="9">
        <f t="shared" si="24"/>
        <v>24.703313058690235</v>
      </c>
      <c r="AJ129" s="9"/>
      <c r="AK129" s="9">
        <f t="shared" si="25"/>
        <v>0.97995790836975871</v>
      </c>
      <c r="AL129" s="9">
        <f t="shared" si="26"/>
        <v>1</v>
      </c>
      <c r="AM129" s="9">
        <f t="shared" si="27"/>
        <v>0.97297297297297303</v>
      </c>
      <c r="AN129" s="9">
        <f t="shared" si="28"/>
        <v>1</v>
      </c>
    </row>
    <row r="130" spans="1:40" s="170" customFormat="1" ht="15" customHeight="1">
      <c r="A130" s="540">
        <v>134</v>
      </c>
      <c r="B130" s="538">
        <v>125</v>
      </c>
      <c r="C130" s="538"/>
      <c r="D130" s="538">
        <v>3096</v>
      </c>
      <c r="E130" s="538" t="s">
        <v>784</v>
      </c>
      <c r="F130" s="538" t="s">
        <v>30</v>
      </c>
      <c r="G130" s="538">
        <v>1961</v>
      </c>
      <c r="H130" s="538" t="s">
        <v>321</v>
      </c>
      <c r="I130" s="538" t="s">
        <v>783</v>
      </c>
      <c r="J130" s="538">
        <v>36</v>
      </c>
      <c r="K130" s="538">
        <v>11</v>
      </c>
      <c r="L130" s="538">
        <v>41</v>
      </c>
      <c r="M130" s="546">
        <v>0.37782407407407409</v>
      </c>
      <c r="N130" s="538">
        <v>5</v>
      </c>
      <c r="O130" s="538"/>
      <c r="P130" s="539">
        <v>0.36805555555555558</v>
      </c>
      <c r="Q130" s="539">
        <v>0.67499999999999993</v>
      </c>
      <c r="R130" s="539">
        <v>0.51388888888888895</v>
      </c>
      <c r="S130" s="539">
        <v>0.59791666666666665</v>
      </c>
      <c r="T130" s="539">
        <v>0.44305555555555554</v>
      </c>
      <c r="U130" s="539">
        <v>0.62361111111111112</v>
      </c>
      <c r="V130" s="539">
        <v>0.56944444444444442</v>
      </c>
      <c r="W130" s="539">
        <v>0.7055555555555556</v>
      </c>
      <c r="X130" s="539">
        <v>0.38750000000000001</v>
      </c>
      <c r="Y130" s="539">
        <v>0.54027777777777775</v>
      </c>
      <c r="Z130" s="539">
        <v>0.48749999999999999</v>
      </c>
      <c r="AA130" s="552">
        <v>0.7319444444444444</v>
      </c>
      <c r="AB130" s="536"/>
      <c r="AC130" s="18">
        <f>VLOOKUP(AD130,id!$A:$C,3,0)</f>
        <v>309</v>
      </c>
      <c r="AD130" s="18" t="str">
        <f t="shared" si="19"/>
        <v>OmieczyńskiAndrzej1961</v>
      </c>
      <c r="AE130" s="9" t="str">
        <f t="shared" si="20"/>
        <v>Omieczyński</v>
      </c>
      <c r="AF130" s="9" t="str">
        <f t="shared" si="21"/>
        <v>Andrzej</v>
      </c>
      <c r="AG130" s="9" t="str">
        <f t="shared" si="22"/>
        <v>ROWEREK</v>
      </c>
      <c r="AH130" s="9">
        <f t="shared" si="23"/>
        <v>1961</v>
      </c>
      <c r="AI130" s="9">
        <f t="shared" si="24"/>
        <v>23.372191637594899</v>
      </c>
      <c r="AJ130" s="9"/>
      <c r="AK130" s="9">
        <f t="shared" si="25"/>
        <v>0.94611567209900749</v>
      </c>
      <c r="AL130" s="9">
        <f t="shared" si="26"/>
        <v>1</v>
      </c>
      <c r="AM130" s="9">
        <f t="shared" si="27"/>
        <v>1</v>
      </c>
      <c r="AN130" s="9">
        <f t="shared" si="28"/>
        <v>1</v>
      </c>
    </row>
    <row r="131" spans="1:40" ht="15" customHeight="1">
      <c r="A131" s="545">
        <v>135</v>
      </c>
      <c r="B131" s="543">
        <v>126</v>
      </c>
      <c r="C131" s="543"/>
      <c r="D131" s="543">
        <v>3180</v>
      </c>
      <c r="E131" s="543" t="s">
        <v>1928</v>
      </c>
      <c r="F131" s="543" t="s">
        <v>67</v>
      </c>
      <c r="G131" s="543">
        <v>1980</v>
      </c>
      <c r="H131" s="543" t="s">
        <v>1927</v>
      </c>
      <c r="I131" s="543"/>
      <c r="J131" s="543">
        <v>36</v>
      </c>
      <c r="K131" s="543">
        <v>10</v>
      </c>
      <c r="L131" s="543">
        <v>36</v>
      </c>
      <c r="M131" s="544">
        <v>0.3276736111111111</v>
      </c>
      <c r="N131" s="543">
        <v>0</v>
      </c>
      <c r="O131" s="542">
        <v>0.66527777777777775</v>
      </c>
      <c r="P131" s="542">
        <v>0.36874999999999997</v>
      </c>
      <c r="Q131" s="543"/>
      <c r="R131" s="542">
        <v>0.4909722222222222</v>
      </c>
      <c r="S131" s="542">
        <v>0.59513888888888888</v>
      </c>
      <c r="T131" s="542">
        <v>0.41805555555555557</v>
      </c>
      <c r="U131" s="543"/>
      <c r="V131" s="542">
        <v>0.55833333333333335</v>
      </c>
      <c r="W131" s="542">
        <v>0.6381944444444444</v>
      </c>
      <c r="X131" s="542">
        <v>0.38958333333333334</v>
      </c>
      <c r="Y131" s="542">
        <v>0.52430555555555558</v>
      </c>
      <c r="Z131" s="542">
        <v>0.4597222222222222</v>
      </c>
      <c r="AA131" s="553">
        <v>0.68125000000000002</v>
      </c>
      <c r="AB131" s="547"/>
      <c r="AC131" s="18">
        <f>VLOOKUP(AD131,id!$A:$C,3,0)</f>
        <v>690</v>
      </c>
      <c r="AD131" s="18" t="str">
        <f t="shared" si="19"/>
        <v>GizelaMichał1980</v>
      </c>
      <c r="AE131" s="9" t="str">
        <f t="shared" si="20"/>
        <v>Gizela</v>
      </c>
      <c r="AF131" s="9" t="str">
        <f t="shared" si="21"/>
        <v>Michał</v>
      </c>
      <c r="AG131" s="9">
        <f t="shared" si="22"/>
        <v>0</v>
      </c>
      <c r="AH131" s="9">
        <f t="shared" si="23"/>
        <v>1980</v>
      </c>
      <c r="AI131" s="9">
        <f t="shared" si="24"/>
        <v>22.930889501303081</v>
      </c>
      <c r="AJ131" s="9"/>
      <c r="AK131" s="9">
        <f t="shared" si="25"/>
        <v>1.1530500512168416</v>
      </c>
      <c r="AL131" s="9">
        <f t="shared" si="26"/>
        <v>0.90909090909090906</v>
      </c>
      <c r="AM131" s="9">
        <f t="shared" si="27"/>
        <v>1</v>
      </c>
      <c r="AN131" s="9">
        <f t="shared" si="28"/>
        <v>0.98111849572626431</v>
      </c>
    </row>
    <row r="132" spans="1:40" s="170" customFormat="1" ht="15" customHeight="1">
      <c r="A132" s="540">
        <v>136</v>
      </c>
      <c r="B132" s="538">
        <v>127</v>
      </c>
      <c r="C132" s="538"/>
      <c r="D132" s="538">
        <v>3138</v>
      </c>
      <c r="E132" s="538" t="s">
        <v>1926</v>
      </c>
      <c r="F132" s="538" t="s">
        <v>26</v>
      </c>
      <c r="G132" s="538">
        <v>1978</v>
      </c>
      <c r="H132" s="538" t="s">
        <v>606</v>
      </c>
      <c r="I132" s="538"/>
      <c r="J132" s="538">
        <v>36</v>
      </c>
      <c r="K132" s="538">
        <v>10</v>
      </c>
      <c r="L132" s="538">
        <v>36</v>
      </c>
      <c r="M132" s="546">
        <v>0.32768518518518519</v>
      </c>
      <c r="N132" s="538">
        <v>0</v>
      </c>
      <c r="O132" s="539">
        <v>0.66527777777777775</v>
      </c>
      <c r="P132" s="539">
        <v>0.36874999999999997</v>
      </c>
      <c r="Q132" s="538"/>
      <c r="R132" s="539">
        <v>0.4909722222222222</v>
      </c>
      <c r="S132" s="539">
        <v>0.59513888888888888</v>
      </c>
      <c r="T132" s="539">
        <v>0.41805555555555557</v>
      </c>
      <c r="U132" s="538"/>
      <c r="V132" s="539">
        <v>0.55833333333333335</v>
      </c>
      <c r="W132" s="539">
        <v>0.63750000000000007</v>
      </c>
      <c r="X132" s="539">
        <v>0.38958333333333334</v>
      </c>
      <c r="Y132" s="539">
        <v>0.52430555555555558</v>
      </c>
      <c r="Z132" s="539">
        <v>0.4597222222222222</v>
      </c>
      <c r="AA132" s="552">
        <v>0.68125000000000002</v>
      </c>
      <c r="AB132" s="536"/>
      <c r="AC132" s="18">
        <f>VLOOKUP(AD132,id!$A:$C,3,0)</f>
        <v>691</v>
      </c>
      <c r="AD132" s="18" t="str">
        <f t="shared" si="19"/>
        <v>MaciakKrzysztof1978</v>
      </c>
      <c r="AE132" s="9" t="str">
        <f t="shared" si="20"/>
        <v>Maciak</v>
      </c>
      <c r="AF132" s="9" t="str">
        <f t="shared" si="21"/>
        <v>Krzysztof</v>
      </c>
      <c r="AG132" s="9">
        <f t="shared" si="22"/>
        <v>0</v>
      </c>
      <c r="AH132" s="9">
        <f t="shared" si="23"/>
        <v>1978</v>
      </c>
      <c r="AI132" s="9">
        <f t="shared" si="24"/>
        <v>22.930079565957598</v>
      </c>
      <c r="AJ132" s="9"/>
      <c r="AK132" s="9">
        <f t="shared" si="25"/>
        <v>0.99996467928793442</v>
      </c>
      <c r="AL132" s="9">
        <f t="shared" si="26"/>
        <v>1</v>
      </c>
      <c r="AM132" s="9">
        <f t="shared" si="27"/>
        <v>1</v>
      </c>
      <c r="AN132" s="9">
        <f t="shared" si="28"/>
        <v>1</v>
      </c>
    </row>
    <row r="133" spans="1:40" ht="15" customHeight="1">
      <c r="A133" s="545">
        <v>137</v>
      </c>
      <c r="B133" s="543">
        <v>128</v>
      </c>
      <c r="C133" s="543"/>
      <c r="D133" s="543">
        <v>3199</v>
      </c>
      <c r="E133" s="543" t="s">
        <v>1765</v>
      </c>
      <c r="F133" s="543" t="s">
        <v>1925</v>
      </c>
      <c r="G133" s="543">
        <v>1986</v>
      </c>
      <c r="H133" s="543" t="s">
        <v>904</v>
      </c>
      <c r="I133" s="543" t="s">
        <v>903</v>
      </c>
      <c r="J133" s="543">
        <v>36</v>
      </c>
      <c r="K133" s="543">
        <v>10</v>
      </c>
      <c r="L133" s="543">
        <v>36</v>
      </c>
      <c r="M133" s="544">
        <v>0.32778935185185182</v>
      </c>
      <c r="N133" s="543">
        <v>0</v>
      </c>
      <c r="O133" s="542">
        <v>0.66527777777777775</v>
      </c>
      <c r="P133" s="542">
        <v>0.36874999999999997</v>
      </c>
      <c r="Q133" s="543"/>
      <c r="R133" s="542">
        <v>0.4909722222222222</v>
      </c>
      <c r="S133" s="542">
        <v>0.59513888888888888</v>
      </c>
      <c r="T133" s="542">
        <v>0.41805555555555557</v>
      </c>
      <c r="U133" s="543"/>
      <c r="V133" s="542">
        <v>0.55833333333333335</v>
      </c>
      <c r="W133" s="542">
        <v>0.6381944444444444</v>
      </c>
      <c r="X133" s="542">
        <v>0.3888888888888889</v>
      </c>
      <c r="Y133" s="542">
        <v>0.52430555555555558</v>
      </c>
      <c r="Z133" s="542">
        <v>0.4597222222222222</v>
      </c>
      <c r="AA133" s="553">
        <v>0.68194444444444446</v>
      </c>
      <c r="AB133" s="547"/>
      <c r="AC133" s="18">
        <f>VLOOKUP(AD133,id!$A:$C,3,0)</f>
        <v>692</v>
      </c>
      <c r="AD133" s="18" t="str">
        <f t="shared" si="19"/>
        <v>KwiatkowskiMaciej Piotr1986</v>
      </c>
      <c r="AE133" s="9" t="str">
        <f t="shared" si="20"/>
        <v>Kwiatkowski</v>
      </c>
      <c r="AF133" s="9" t="str">
        <f t="shared" si="21"/>
        <v>Maciej Piotr</v>
      </c>
      <c r="AG133" s="9" t="str">
        <f t="shared" si="22"/>
        <v>QoS</v>
      </c>
      <c r="AH133" s="9">
        <f t="shared" si="23"/>
        <v>1986</v>
      </c>
      <c r="AI133" s="9">
        <f t="shared" si="24"/>
        <v>22.922792721704447</v>
      </c>
      <c r="AJ133" s="9"/>
      <c r="AK133" s="9">
        <f t="shared" si="25"/>
        <v>0.9996822146110661</v>
      </c>
      <c r="AL133" s="9">
        <f t="shared" si="26"/>
        <v>1</v>
      </c>
      <c r="AM133" s="9">
        <f t="shared" si="27"/>
        <v>1</v>
      </c>
      <c r="AN133" s="9">
        <f t="shared" si="28"/>
        <v>1</v>
      </c>
    </row>
    <row r="134" spans="1:40" s="170" customFormat="1" ht="15" customHeight="1">
      <c r="A134" s="540">
        <v>138</v>
      </c>
      <c r="B134" s="538">
        <v>129</v>
      </c>
      <c r="C134" s="538"/>
      <c r="D134" s="538">
        <v>3005</v>
      </c>
      <c r="E134" s="538" t="s">
        <v>1924</v>
      </c>
      <c r="F134" s="538" t="s">
        <v>91</v>
      </c>
      <c r="G134" s="538">
        <v>1986</v>
      </c>
      <c r="H134" s="538" t="s">
        <v>321</v>
      </c>
      <c r="I134" s="538" t="s">
        <v>1914</v>
      </c>
      <c r="J134" s="538">
        <v>36</v>
      </c>
      <c r="K134" s="538">
        <v>10</v>
      </c>
      <c r="L134" s="538">
        <v>36</v>
      </c>
      <c r="M134" s="546">
        <v>0.33622685185185186</v>
      </c>
      <c r="N134" s="538">
        <v>0</v>
      </c>
      <c r="O134" s="539">
        <v>0.67222222222222217</v>
      </c>
      <c r="P134" s="539">
        <v>0.3743055555555555</v>
      </c>
      <c r="Q134" s="538"/>
      <c r="R134" s="539">
        <v>0.50347222222222221</v>
      </c>
      <c r="S134" s="539">
        <v>0.59444444444444444</v>
      </c>
      <c r="T134" s="539">
        <v>0.42499999999999999</v>
      </c>
      <c r="U134" s="538"/>
      <c r="V134" s="539">
        <v>0.56319444444444444</v>
      </c>
      <c r="W134" s="539">
        <v>0.63541666666666663</v>
      </c>
      <c r="X134" s="539">
        <v>0.39513888888888887</v>
      </c>
      <c r="Y134" s="539">
        <v>0.52847222222222223</v>
      </c>
      <c r="Z134" s="539">
        <v>0.47500000000000003</v>
      </c>
      <c r="AA134" s="552">
        <v>0.69027777777777777</v>
      </c>
      <c r="AB134" s="536"/>
      <c r="AC134" s="18">
        <f>VLOOKUP(AD134,id!$A:$C,3,0)</f>
        <v>693</v>
      </c>
      <c r="AD134" s="18" t="str">
        <f t="shared" si="19"/>
        <v>Łys - PisowackiAdam1986</v>
      </c>
      <c r="AE134" s="9" t="str">
        <f t="shared" si="20"/>
        <v>Łys - Pisowacki</v>
      </c>
      <c r="AF134" s="9" t="str">
        <f t="shared" si="21"/>
        <v>Adam</v>
      </c>
      <c r="AG134" s="9" t="str">
        <f t="shared" si="22"/>
        <v>DORACO BIKE TEAM</v>
      </c>
      <c r="AH134" s="9">
        <f t="shared" si="23"/>
        <v>1986</v>
      </c>
      <c r="AI134" s="9">
        <f t="shared" si="24"/>
        <v>22.347552931889556</v>
      </c>
      <c r="AJ134" s="9"/>
      <c r="AK134" s="9">
        <f t="shared" si="25"/>
        <v>0.97490533562822712</v>
      </c>
      <c r="AL134" s="9">
        <f t="shared" si="26"/>
        <v>1</v>
      </c>
      <c r="AM134" s="9">
        <f t="shared" si="27"/>
        <v>1</v>
      </c>
      <c r="AN134" s="9">
        <f t="shared" si="28"/>
        <v>1</v>
      </c>
    </row>
    <row r="135" spans="1:40" ht="15" customHeight="1">
      <c r="A135" s="545">
        <v>139</v>
      </c>
      <c r="B135" s="543">
        <v>130</v>
      </c>
      <c r="C135" s="543"/>
      <c r="D135" s="543">
        <v>3077</v>
      </c>
      <c r="E135" s="543" t="s">
        <v>1923</v>
      </c>
      <c r="F135" s="543" t="s">
        <v>1922</v>
      </c>
      <c r="G135" s="543">
        <v>1979</v>
      </c>
      <c r="H135" s="543" t="s">
        <v>321</v>
      </c>
      <c r="I135" s="543" t="s">
        <v>1914</v>
      </c>
      <c r="J135" s="543">
        <v>36</v>
      </c>
      <c r="K135" s="543">
        <v>10</v>
      </c>
      <c r="L135" s="543">
        <v>36</v>
      </c>
      <c r="M135" s="544">
        <v>0.33627314814814818</v>
      </c>
      <c r="N135" s="543">
        <v>0</v>
      </c>
      <c r="O135" s="542">
        <v>0.67222222222222217</v>
      </c>
      <c r="P135" s="542">
        <v>0.375</v>
      </c>
      <c r="Q135" s="543"/>
      <c r="R135" s="542">
        <v>0.50347222222222221</v>
      </c>
      <c r="S135" s="542">
        <v>0.59166666666666667</v>
      </c>
      <c r="T135" s="542">
        <v>0.42499999999999999</v>
      </c>
      <c r="U135" s="543"/>
      <c r="V135" s="542">
        <v>0.56319444444444444</v>
      </c>
      <c r="W135" s="542">
        <v>0.63541666666666663</v>
      </c>
      <c r="X135" s="542">
        <v>0.39513888888888887</v>
      </c>
      <c r="Y135" s="542">
        <v>0.52847222222222223</v>
      </c>
      <c r="Z135" s="542">
        <v>0.47430555555555554</v>
      </c>
      <c r="AA135" s="553">
        <v>0.69027777777777777</v>
      </c>
      <c r="AB135" s="547"/>
      <c r="AC135" s="18">
        <f>VLOOKUP(AD135,id!$A:$C,3,0)</f>
        <v>694</v>
      </c>
      <c r="AD135" s="18" t="str">
        <f t="shared" si="19"/>
        <v>KulwikowskiMichał Aleksander1979</v>
      </c>
      <c r="AE135" s="9" t="str">
        <f t="shared" si="20"/>
        <v>Kulwikowski</v>
      </c>
      <c r="AF135" s="9" t="str">
        <f t="shared" si="21"/>
        <v>Michał Aleksander</v>
      </c>
      <c r="AG135" s="9" t="str">
        <f t="shared" si="22"/>
        <v>DORACO BIKE TEAM</v>
      </c>
      <c r="AH135" s="9">
        <f t="shared" si="23"/>
        <v>1979</v>
      </c>
      <c r="AI135" s="9">
        <f t="shared" si="24"/>
        <v>22.344476239808341</v>
      </c>
      <c r="AJ135" s="9"/>
      <c r="AK135" s="9">
        <f t="shared" si="25"/>
        <v>0.99986232532525632</v>
      </c>
      <c r="AL135" s="9">
        <f t="shared" si="26"/>
        <v>1</v>
      </c>
      <c r="AM135" s="9">
        <f t="shared" si="27"/>
        <v>1</v>
      </c>
      <c r="AN135" s="9">
        <f t="shared" si="28"/>
        <v>1</v>
      </c>
    </row>
    <row r="136" spans="1:40" s="170" customFormat="1" ht="15" customHeight="1">
      <c r="A136" s="540">
        <v>140</v>
      </c>
      <c r="B136" s="538">
        <v>131</v>
      </c>
      <c r="C136" s="538"/>
      <c r="D136" s="538">
        <v>3037</v>
      </c>
      <c r="E136" s="538" t="s">
        <v>853</v>
      </c>
      <c r="F136" s="538" t="s">
        <v>528</v>
      </c>
      <c r="G136" s="538">
        <v>1984</v>
      </c>
      <c r="H136" s="538" t="s">
        <v>321</v>
      </c>
      <c r="I136" s="538" t="s">
        <v>1914</v>
      </c>
      <c r="J136" s="538">
        <v>36</v>
      </c>
      <c r="K136" s="538">
        <v>10</v>
      </c>
      <c r="L136" s="538">
        <v>36</v>
      </c>
      <c r="M136" s="546">
        <v>0.35256944444444444</v>
      </c>
      <c r="N136" s="538">
        <v>0</v>
      </c>
      <c r="O136" s="538"/>
      <c r="P136" s="539">
        <v>0.3743055555555555</v>
      </c>
      <c r="Q136" s="539">
        <v>0.65486111111111112</v>
      </c>
      <c r="R136" s="539">
        <v>0.49583333333333335</v>
      </c>
      <c r="S136" s="539">
        <v>0.60277777777777775</v>
      </c>
      <c r="T136" s="539">
        <v>0.42430555555555555</v>
      </c>
      <c r="U136" s="539">
        <v>0.62638888888888888</v>
      </c>
      <c r="V136" s="539">
        <v>0.57708333333333328</v>
      </c>
      <c r="W136" s="538"/>
      <c r="X136" s="539">
        <v>0.39583333333333331</v>
      </c>
      <c r="Y136" s="539">
        <v>0.5444444444444444</v>
      </c>
      <c r="Z136" s="539">
        <v>0.4597222222222222</v>
      </c>
      <c r="AA136" s="552">
        <v>0.70624999999999993</v>
      </c>
      <c r="AB136" s="536"/>
      <c r="AC136" s="18">
        <f>VLOOKUP(AD136,id!$A:$C,3,0)</f>
        <v>270</v>
      </c>
      <c r="AD136" s="18" t="str">
        <f t="shared" si="19"/>
        <v>PolewkoWaldemar1984</v>
      </c>
      <c r="AE136" s="9" t="str">
        <f t="shared" si="20"/>
        <v>Polewko</v>
      </c>
      <c r="AF136" s="9" t="str">
        <f t="shared" si="21"/>
        <v>Waldemar</v>
      </c>
      <c r="AG136" s="9" t="str">
        <f t="shared" si="22"/>
        <v>DORACO BIKE TEAM</v>
      </c>
      <c r="AH136" s="9">
        <f t="shared" si="23"/>
        <v>1984</v>
      </c>
      <c r="AI136" s="9">
        <f t="shared" si="24"/>
        <v>21.311680542032423</v>
      </c>
      <c r="AJ136" s="9"/>
      <c r="AK136" s="9">
        <f t="shared" si="25"/>
        <v>0.95377847810386729</v>
      </c>
      <c r="AL136" s="9">
        <f t="shared" si="26"/>
        <v>1</v>
      </c>
      <c r="AM136" s="9">
        <f t="shared" si="27"/>
        <v>1</v>
      </c>
      <c r="AN136" s="9">
        <f t="shared" si="28"/>
        <v>1</v>
      </c>
    </row>
    <row r="137" spans="1:40" s="170" customFormat="1" ht="15" customHeight="1">
      <c r="A137" s="540">
        <v>142</v>
      </c>
      <c r="B137" s="538">
        <v>132</v>
      </c>
      <c r="C137" s="538"/>
      <c r="D137" s="538">
        <v>3118</v>
      </c>
      <c r="E137" s="538" t="s">
        <v>725</v>
      </c>
      <c r="F137" s="538" t="s">
        <v>726</v>
      </c>
      <c r="G137" s="538">
        <v>1983</v>
      </c>
      <c r="H137" s="538" t="s">
        <v>441</v>
      </c>
      <c r="I137" s="538" t="s">
        <v>1902</v>
      </c>
      <c r="J137" s="538">
        <v>36</v>
      </c>
      <c r="K137" s="538">
        <v>10</v>
      </c>
      <c r="L137" s="538">
        <v>36</v>
      </c>
      <c r="M137" s="546">
        <v>0.37417824074074074</v>
      </c>
      <c r="N137" s="538">
        <v>0</v>
      </c>
      <c r="O137" s="538"/>
      <c r="P137" s="539">
        <v>0.36874999999999997</v>
      </c>
      <c r="Q137" s="539">
        <v>0.6875</v>
      </c>
      <c r="R137" s="539">
        <v>0.50069444444444444</v>
      </c>
      <c r="S137" s="539">
        <v>0.61249999999999993</v>
      </c>
      <c r="T137" s="539">
        <v>0.4291666666666667</v>
      </c>
      <c r="U137" s="539">
        <v>0.63958333333333328</v>
      </c>
      <c r="V137" s="539">
        <v>0.58888888888888891</v>
      </c>
      <c r="W137" s="538"/>
      <c r="X137" s="539">
        <v>0.38819444444444445</v>
      </c>
      <c r="Y137" s="539">
        <v>0.5395833333333333</v>
      </c>
      <c r="Z137" s="539">
        <v>0.47361111111111115</v>
      </c>
      <c r="AA137" s="552">
        <v>0.72777777777777775</v>
      </c>
      <c r="AB137" s="536"/>
      <c r="AC137" s="18">
        <f>VLOOKUP(AD137,id!$A:$C,3,0)</f>
        <v>343</v>
      </c>
      <c r="AD137" s="18" t="str">
        <f t="shared" si="19"/>
        <v>TrzcińskiDawid1983</v>
      </c>
      <c r="AE137" s="9" t="str">
        <f t="shared" si="20"/>
        <v>Trzciński</v>
      </c>
      <c r="AF137" s="9" t="str">
        <f t="shared" si="21"/>
        <v>Dawid</v>
      </c>
      <c r="AG137" s="9" t="str">
        <f t="shared" si="22"/>
        <v>Stojące wentyle</v>
      </c>
      <c r="AH137" s="9">
        <f t="shared" si="23"/>
        <v>1983</v>
      </c>
      <c r="AI137" s="9">
        <f t="shared" si="24"/>
        <v>20.080930825926927</v>
      </c>
      <c r="AJ137" s="9"/>
      <c r="AK137" s="9">
        <f t="shared" si="25"/>
        <v>0.94224999226700479</v>
      </c>
      <c r="AL137" s="9">
        <f t="shared" si="26"/>
        <v>1</v>
      </c>
      <c r="AM137" s="9">
        <f t="shared" si="27"/>
        <v>1</v>
      </c>
      <c r="AN137" s="9">
        <f t="shared" si="28"/>
        <v>1</v>
      </c>
    </row>
    <row r="138" spans="1:40" ht="15" customHeight="1">
      <c r="A138" s="545">
        <v>143</v>
      </c>
      <c r="B138" s="543">
        <v>133</v>
      </c>
      <c r="C138" s="543"/>
      <c r="D138" s="543">
        <v>3121</v>
      </c>
      <c r="E138" s="543" t="s">
        <v>1920</v>
      </c>
      <c r="F138" s="543" t="s">
        <v>71</v>
      </c>
      <c r="G138" s="543">
        <v>1983</v>
      </c>
      <c r="H138" s="543" t="s">
        <v>441</v>
      </c>
      <c r="I138" s="543" t="s">
        <v>1902</v>
      </c>
      <c r="J138" s="543">
        <v>36</v>
      </c>
      <c r="K138" s="543">
        <v>10</v>
      </c>
      <c r="L138" s="543">
        <v>36</v>
      </c>
      <c r="M138" s="544">
        <v>0.37420138888888888</v>
      </c>
      <c r="N138" s="543">
        <v>0</v>
      </c>
      <c r="O138" s="543"/>
      <c r="P138" s="542">
        <v>0.36944444444444446</v>
      </c>
      <c r="Q138" s="542">
        <v>0.68819444444444444</v>
      </c>
      <c r="R138" s="542">
        <v>0.50138888888888888</v>
      </c>
      <c r="S138" s="542">
        <v>0.61249999999999993</v>
      </c>
      <c r="T138" s="542">
        <v>0.4291666666666667</v>
      </c>
      <c r="U138" s="542">
        <v>0.63958333333333328</v>
      </c>
      <c r="V138" s="542">
        <v>0.58888888888888891</v>
      </c>
      <c r="W138" s="543"/>
      <c r="X138" s="542">
        <v>0.38819444444444445</v>
      </c>
      <c r="Y138" s="542">
        <v>0.5395833333333333</v>
      </c>
      <c r="Z138" s="542">
        <v>0.47291666666666665</v>
      </c>
      <c r="AA138" s="553">
        <v>0.72777777777777775</v>
      </c>
      <c r="AB138" s="547"/>
      <c r="AC138" s="18">
        <f>VLOOKUP(AD138,id!$A:$C,3,0)</f>
        <v>695</v>
      </c>
      <c r="AD138" s="18" t="str">
        <f t="shared" si="19"/>
        <v>SzmaglińskiŁukasz1983</v>
      </c>
      <c r="AE138" s="9" t="str">
        <f t="shared" si="20"/>
        <v>Szmagliński</v>
      </c>
      <c r="AF138" s="9" t="str">
        <f t="shared" si="21"/>
        <v>Łukasz</v>
      </c>
      <c r="AG138" s="9" t="str">
        <f t="shared" si="22"/>
        <v>Stojące wentyle</v>
      </c>
      <c r="AH138" s="9">
        <f t="shared" si="23"/>
        <v>1983</v>
      </c>
      <c r="AI138" s="9">
        <f t="shared" si="24"/>
        <v>20.079688616850444</v>
      </c>
      <c r="AJ138" s="9"/>
      <c r="AK138" s="9">
        <f t="shared" si="25"/>
        <v>0.99993813986576352</v>
      </c>
      <c r="AL138" s="9">
        <f t="shared" si="26"/>
        <v>1</v>
      </c>
      <c r="AM138" s="9">
        <f t="shared" si="27"/>
        <v>1</v>
      </c>
      <c r="AN138" s="9">
        <f t="shared" si="28"/>
        <v>1</v>
      </c>
    </row>
    <row r="139" spans="1:40" s="170" customFormat="1" ht="15" customHeight="1">
      <c r="A139" s="540">
        <v>144</v>
      </c>
      <c r="B139" s="538">
        <v>134</v>
      </c>
      <c r="C139" s="538"/>
      <c r="D139" s="538">
        <v>3120</v>
      </c>
      <c r="E139" s="538" t="s">
        <v>727</v>
      </c>
      <c r="F139" s="538" t="s">
        <v>99</v>
      </c>
      <c r="G139" s="538">
        <v>1989</v>
      </c>
      <c r="H139" s="538" t="s">
        <v>441</v>
      </c>
      <c r="I139" s="538" t="s">
        <v>1902</v>
      </c>
      <c r="J139" s="538">
        <v>36</v>
      </c>
      <c r="K139" s="538">
        <v>10</v>
      </c>
      <c r="L139" s="538">
        <v>36</v>
      </c>
      <c r="M139" s="546">
        <v>0.37425925925925929</v>
      </c>
      <c r="N139" s="538">
        <v>0</v>
      </c>
      <c r="O139" s="538"/>
      <c r="P139" s="539">
        <v>0.36874999999999997</v>
      </c>
      <c r="Q139" s="539">
        <v>0.68819444444444444</v>
      </c>
      <c r="R139" s="539">
        <v>0.50208333333333333</v>
      </c>
      <c r="S139" s="539">
        <v>0.61249999999999993</v>
      </c>
      <c r="T139" s="539">
        <v>0.4291666666666667</v>
      </c>
      <c r="U139" s="539">
        <v>0.63958333333333328</v>
      </c>
      <c r="V139" s="539">
        <v>0.58888888888888891</v>
      </c>
      <c r="W139" s="538"/>
      <c r="X139" s="539">
        <v>0.39166666666666666</v>
      </c>
      <c r="Y139" s="539">
        <v>0.5395833333333333</v>
      </c>
      <c r="Z139" s="539">
        <v>0.47361111111111115</v>
      </c>
      <c r="AA139" s="552">
        <v>0.72777777777777775</v>
      </c>
      <c r="AB139" s="536"/>
      <c r="AC139" s="18">
        <f>VLOOKUP(AD139,id!$A:$C,3,0)</f>
        <v>342</v>
      </c>
      <c r="AD139" s="18" t="str">
        <f t="shared" si="19"/>
        <v>GatzkeMateusz1989</v>
      </c>
      <c r="AE139" s="9" t="str">
        <f t="shared" si="20"/>
        <v>Gatzke</v>
      </c>
      <c r="AF139" s="9" t="str">
        <f t="shared" si="21"/>
        <v>Mateusz</v>
      </c>
      <c r="AG139" s="9" t="str">
        <f t="shared" si="22"/>
        <v>Stojące wentyle</v>
      </c>
      <c r="AH139" s="9">
        <f t="shared" si="23"/>
        <v>1989</v>
      </c>
      <c r="AI139" s="9">
        <f t="shared" si="24"/>
        <v>20.076583766433437</v>
      </c>
      <c r="AJ139" s="9"/>
      <c r="AK139" s="9">
        <f t="shared" si="25"/>
        <v>0.99984537357743675</v>
      </c>
      <c r="AL139" s="9">
        <f t="shared" si="26"/>
        <v>1</v>
      </c>
      <c r="AM139" s="9">
        <f t="shared" si="27"/>
        <v>1</v>
      </c>
      <c r="AN139" s="9">
        <f t="shared" si="28"/>
        <v>1</v>
      </c>
    </row>
    <row r="140" spans="1:40" ht="15" customHeight="1">
      <c r="A140" s="545">
        <v>145</v>
      </c>
      <c r="B140" s="543">
        <v>135</v>
      </c>
      <c r="C140" s="543"/>
      <c r="D140" s="543">
        <v>3122</v>
      </c>
      <c r="E140" s="543" t="s">
        <v>731</v>
      </c>
      <c r="F140" s="543" t="s">
        <v>38</v>
      </c>
      <c r="G140" s="543">
        <v>1983</v>
      </c>
      <c r="H140" s="543" t="s">
        <v>441</v>
      </c>
      <c r="I140" s="543" t="s">
        <v>1902</v>
      </c>
      <c r="J140" s="543">
        <v>36</v>
      </c>
      <c r="K140" s="543">
        <v>10</v>
      </c>
      <c r="L140" s="543">
        <v>36</v>
      </c>
      <c r="M140" s="544">
        <v>0.37440972222222224</v>
      </c>
      <c r="N140" s="543">
        <v>0</v>
      </c>
      <c r="O140" s="543"/>
      <c r="P140" s="542">
        <v>0.36874999999999997</v>
      </c>
      <c r="Q140" s="542">
        <v>0.68819444444444444</v>
      </c>
      <c r="R140" s="542">
        <v>0.50208333333333333</v>
      </c>
      <c r="S140" s="542">
        <v>0.61944444444444446</v>
      </c>
      <c r="T140" s="542">
        <v>0.4291666666666667</v>
      </c>
      <c r="U140" s="542">
        <v>0.64513888888888882</v>
      </c>
      <c r="V140" s="542">
        <v>0.58958333333333335</v>
      </c>
      <c r="W140" s="543"/>
      <c r="X140" s="542">
        <v>0.3888888888888889</v>
      </c>
      <c r="Y140" s="542">
        <v>0.54027777777777775</v>
      </c>
      <c r="Z140" s="542">
        <v>0.47291666666666665</v>
      </c>
      <c r="AA140" s="553">
        <v>0.7284722222222223</v>
      </c>
      <c r="AB140" s="547"/>
      <c r="AC140" s="18">
        <f>VLOOKUP(AD140,id!$A:$C,3,0)</f>
        <v>340</v>
      </c>
      <c r="AD140" s="18" t="str">
        <f t="shared" si="19"/>
        <v>TrzynskiMarek1983</v>
      </c>
      <c r="AE140" s="9" t="str">
        <f t="shared" si="20"/>
        <v>Trzynski</v>
      </c>
      <c r="AF140" s="9" t="str">
        <f t="shared" si="21"/>
        <v>Marek</v>
      </c>
      <c r="AG140" s="9" t="str">
        <f t="shared" si="22"/>
        <v>Stojące wentyle</v>
      </c>
      <c r="AH140" s="9">
        <f t="shared" si="23"/>
        <v>1983</v>
      </c>
      <c r="AI140" s="9">
        <f t="shared" si="24"/>
        <v>20.068515647203675</v>
      </c>
      <c r="AJ140" s="9"/>
      <c r="AK140" s="9">
        <f t="shared" si="25"/>
        <v>0.999598132863458</v>
      </c>
      <c r="AL140" s="9">
        <f t="shared" si="26"/>
        <v>1</v>
      </c>
      <c r="AM140" s="9">
        <f t="shared" si="27"/>
        <v>1</v>
      </c>
      <c r="AN140" s="9">
        <f t="shared" si="28"/>
        <v>1</v>
      </c>
    </row>
    <row r="141" spans="1:40" s="170" customFormat="1" ht="15" customHeight="1">
      <c r="A141" s="540">
        <v>146</v>
      </c>
      <c r="B141" s="538">
        <v>136</v>
      </c>
      <c r="C141" s="538"/>
      <c r="D141" s="538">
        <v>3073</v>
      </c>
      <c r="E141" s="538" t="s">
        <v>768</v>
      </c>
      <c r="F141" s="538" t="s">
        <v>528</v>
      </c>
      <c r="G141" s="538">
        <v>1955</v>
      </c>
      <c r="H141" s="538" t="s">
        <v>510</v>
      </c>
      <c r="I141" s="538" t="s">
        <v>1886</v>
      </c>
      <c r="J141" s="538">
        <v>36</v>
      </c>
      <c r="K141" s="538">
        <v>9</v>
      </c>
      <c r="L141" s="538">
        <v>36</v>
      </c>
      <c r="M141" s="546">
        <v>0.36894675925925924</v>
      </c>
      <c r="N141" s="538">
        <v>0</v>
      </c>
      <c r="O141" s="538"/>
      <c r="P141" s="539">
        <v>0.37083333333333335</v>
      </c>
      <c r="Q141" s="539">
        <v>0.67499999999999993</v>
      </c>
      <c r="R141" s="538"/>
      <c r="S141" s="538"/>
      <c r="T141" s="539">
        <v>0.44305555555555554</v>
      </c>
      <c r="U141" s="539">
        <v>0.63750000000000007</v>
      </c>
      <c r="V141" s="539">
        <v>0.53680555555555554</v>
      </c>
      <c r="W141" s="539">
        <v>0.70138888888888884</v>
      </c>
      <c r="X141" s="539">
        <v>0.39166666666666666</v>
      </c>
      <c r="Y141" s="539">
        <v>0.59305555555555556</v>
      </c>
      <c r="Z141" s="539">
        <v>0.4861111111111111</v>
      </c>
      <c r="AA141" s="552">
        <v>0.72291666666666676</v>
      </c>
      <c r="AB141" s="536"/>
      <c r="AC141" s="18">
        <f>VLOOKUP(AD141,id!$A:$C,3,0)</f>
        <v>289</v>
      </c>
      <c r="AD141" s="18" t="str">
        <f t="shared" si="19"/>
        <v>CiskowskiWaldemar1955</v>
      </c>
      <c r="AE141" s="9" t="str">
        <f t="shared" si="20"/>
        <v>Ciskowski</v>
      </c>
      <c r="AF141" s="9" t="str">
        <f t="shared" si="21"/>
        <v>Waldemar</v>
      </c>
      <c r="AG141" s="9" t="str">
        <f t="shared" si="22"/>
        <v>Ciski</v>
      </c>
      <c r="AH141" s="9">
        <f t="shared" si="23"/>
        <v>1955</v>
      </c>
      <c r="AI141" s="9">
        <f t="shared" si="24"/>
        <v>19.650054230975115</v>
      </c>
      <c r="AJ141" s="9"/>
      <c r="AK141" s="9">
        <f t="shared" si="25"/>
        <v>1.0148069140759797</v>
      </c>
      <c r="AL141" s="9">
        <f t="shared" si="26"/>
        <v>0.9</v>
      </c>
      <c r="AM141" s="9">
        <f t="shared" si="27"/>
        <v>1</v>
      </c>
      <c r="AN141" s="9">
        <f t="shared" si="28"/>
        <v>0.9791483623609768</v>
      </c>
    </row>
    <row r="142" spans="1:40" ht="15" customHeight="1">
      <c r="A142" s="545">
        <v>147</v>
      </c>
      <c r="B142" s="543">
        <v>137</v>
      </c>
      <c r="C142" s="543"/>
      <c r="D142" s="543">
        <v>3151</v>
      </c>
      <c r="E142" s="543" t="s">
        <v>775</v>
      </c>
      <c r="F142" s="543" t="s">
        <v>774</v>
      </c>
      <c r="G142" s="543">
        <v>1959</v>
      </c>
      <c r="H142" s="543" t="s">
        <v>510</v>
      </c>
      <c r="I142" s="543"/>
      <c r="J142" s="543">
        <v>36</v>
      </c>
      <c r="K142" s="543">
        <v>9</v>
      </c>
      <c r="L142" s="543">
        <v>36</v>
      </c>
      <c r="M142" s="544">
        <v>0.36906250000000002</v>
      </c>
      <c r="N142" s="543">
        <v>0</v>
      </c>
      <c r="O142" s="543"/>
      <c r="P142" s="542">
        <v>0.37083333333333335</v>
      </c>
      <c r="Q142" s="542">
        <v>0.6743055555555556</v>
      </c>
      <c r="R142" s="543"/>
      <c r="S142" s="543"/>
      <c r="T142" s="542">
        <v>0.4381944444444445</v>
      </c>
      <c r="U142" s="542">
        <v>0.63750000000000007</v>
      </c>
      <c r="V142" s="542">
        <v>0.52986111111111112</v>
      </c>
      <c r="W142" s="542">
        <v>0.70138888888888884</v>
      </c>
      <c r="X142" s="542">
        <v>0.39097222222222222</v>
      </c>
      <c r="Y142" s="542">
        <v>0.59236111111111112</v>
      </c>
      <c r="Z142" s="542">
        <v>0.48541666666666666</v>
      </c>
      <c r="AA142" s="553">
        <v>0.72291666666666676</v>
      </c>
      <c r="AB142" s="547"/>
      <c r="AC142" s="18">
        <f>VLOOKUP(AD142,id!$A:$C,3,0)</f>
        <v>316</v>
      </c>
      <c r="AD142" s="18" t="str">
        <f t="shared" si="19"/>
        <v>KoropeckiJuliusz1959</v>
      </c>
      <c r="AE142" s="9" t="str">
        <f t="shared" si="20"/>
        <v>Koropecki</v>
      </c>
      <c r="AF142" s="9" t="str">
        <f t="shared" si="21"/>
        <v>Juliusz</v>
      </c>
      <c r="AG142" s="9">
        <f t="shared" si="22"/>
        <v>0</v>
      </c>
      <c r="AH142" s="9">
        <f t="shared" si="23"/>
        <v>1959</v>
      </c>
      <c r="AI142" s="9">
        <f t="shared" si="24"/>
        <v>19.643891828042577</v>
      </c>
      <c r="AJ142" s="9"/>
      <c r="AK142" s="9">
        <f t="shared" si="25"/>
        <v>0.99968639257377601</v>
      </c>
      <c r="AL142" s="9">
        <f t="shared" si="26"/>
        <v>1</v>
      </c>
      <c r="AM142" s="9">
        <f t="shared" si="27"/>
        <v>1</v>
      </c>
      <c r="AN142" s="9">
        <f t="shared" si="28"/>
        <v>1</v>
      </c>
    </row>
    <row r="143" spans="1:40" s="170" customFormat="1" ht="15" customHeight="1">
      <c r="A143" s="540">
        <v>148</v>
      </c>
      <c r="B143" s="538">
        <v>138</v>
      </c>
      <c r="C143" s="538"/>
      <c r="D143" s="538">
        <v>3052</v>
      </c>
      <c r="E143" s="538" t="s">
        <v>567</v>
      </c>
      <c r="F143" s="538" t="s">
        <v>71</v>
      </c>
      <c r="G143" s="538">
        <v>1976</v>
      </c>
      <c r="H143" s="538" t="s">
        <v>451</v>
      </c>
      <c r="I143" s="538" t="s">
        <v>566</v>
      </c>
      <c r="J143" s="538">
        <v>35</v>
      </c>
      <c r="K143" s="538">
        <v>9</v>
      </c>
      <c r="L143" s="538">
        <v>35</v>
      </c>
      <c r="M143" s="546">
        <v>0.30523148148148149</v>
      </c>
      <c r="N143" s="538">
        <v>0</v>
      </c>
      <c r="O143" s="538"/>
      <c r="P143" s="539">
        <v>0.3840277777777778</v>
      </c>
      <c r="Q143" s="538"/>
      <c r="R143" s="539">
        <v>0.51944444444444449</v>
      </c>
      <c r="S143" s="539">
        <v>0.59722222222222221</v>
      </c>
      <c r="T143" s="539">
        <v>0.45902777777777781</v>
      </c>
      <c r="U143" s="538"/>
      <c r="V143" s="539">
        <v>0.57638888888888895</v>
      </c>
      <c r="W143" s="539">
        <v>0.62986111111111109</v>
      </c>
      <c r="X143" s="539">
        <v>0.42499999999999999</v>
      </c>
      <c r="Y143" s="539">
        <v>0.54583333333333328</v>
      </c>
      <c r="Z143" s="539">
        <v>0.48888888888888887</v>
      </c>
      <c r="AA143" s="552">
        <v>0.65902777777777777</v>
      </c>
      <c r="AB143" s="536"/>
      <c r="AC143" s="18">
        <f>VLOOKUP(AD143,id!$A:$C,3,0)</f>
        <v>187</v>
      </c>
      <c r="AD143" s="18" t="str">
        <f t="shared" si="19"/>
        <v>RybińskiŁukasz1976</v>
      </c>
      <c r="AE143" s="9" t="str">
        <f t="shared" si="20"/>
        <v>Rybiński</v>
      </c>
      <c r="AF143" s="9" t="str">
        <f t="shared" si="21"/>
        <v>Łukasz</v>
      </c>
      <c r="AG143" s="9" t="str">
        <f t="shared" si="22"/>
        <v>W to drugie lewo</v>
      </c>
      <c r="AH143" s="9">
        <f t="shared" si="23"/>
        <v>1976</v>
      </c>
      <c r="AI143" s="9">
        <f t="shared" si="24"/>
        <v>19.098228166152506</v>
      </c>
      <c r="AJ143" s="9"/>
      <c r="AK143" s="9">
        <f t="shared" si="25"/>
        <v>1.2091233126042773</v>
      </c>
      <c r="AL143" s="9">
        <f t="shared" si="26"/>
        <v>1</v>
      </c>
      <c r="AM143" s="9">
        <f t="shared" si="27"/>
        <v>0.97222222222222221</v>
      </c>
      <c r="AN143" s="9">
        <f t="shared" si="28"/>
        <v>1</v>
      </c>
    </row>
    <row r="144" spans="1:40" ht="15" customHeight="1">
      <c r="A144" s="545">
        <v>149</v>
      </c>
      <c r="B144" s="543">
        <v>139</v>
      </c>
      <c r="C144" s="543"/>
      <c r="D144" s="543">
        <v>3141</v>
      </c>
      <c r="E144" s="543" t="s">
        <v>804</v>
      </c>
      <c r="F144" s="543" t="s">
        <v>104</v>
      </c>
      <c r="G144" s="543">
        <v>1985</v>
      </c>
      <c r="H144" s="543" t="s">
        <v>1919</v>
      </c>
      <c r="I144" s="543"/>
      <c r="J144" s="543">
        <v>35</v>
      </c>
      <c r="K144" s="543">
        <v>9</v>
      </c>
      <c r="L144" s="543">
        <v>35</v>
      </c>
      <c r="M144" s="544">
        <v>0.34678240740740746</v>
      </c>
      <c r="N144" s="543">
        <v>0</v>
      </c>
      <c r="O144" s="543"/>
      <c r="P144" s="542">
        <v>0.3743055555555555</v>
      </c>
      <c r="Q144" s="543"/>
      <c r="R144" s="542">
        <v>0.51180555555555551</v>
      </c>
      <c r="S144" s="542">
        <v>0.63541666666666663</v>
      </c>
      <c r="T144" s="542">
        <v>0.43055555555555558</v>
      </c>
      <c r="U144" s="542">
        <v>0.59722222222222221</v>
      </c>
      <c r="V144" s="543"/>
      <c r="W144" s="542">
        <v>0.67499999999999993</v>
      </c>
      <c r="X144" s="542">
        <v>0.39652777777777781</v>
      </c>
      <c r="Y144" s="542">
        <v>0.54722222222222217</v>
      </c>
      <c r="Z144" s="542">
        <v>0.48749999999999999</v>
      </c>
      <c r="AA144" s="553">
        <v>0.7006944444444444</v>
      </c>
      <c r="AB144" s="547"/>
      <c r="AC144" s="18">
        <f>VLOOKUP(AD144,id!$A:$C,3,0)</f>
        <v>297</v>
      </c>
      <c r="AD144" s="18" t="str">
        <f t="shared" ref="AD144:AD201" si="29">AE144&amp;AF144&amp;AH144</f>
        <v>MaliszewskiKarol1985</v>
      </c>
      <c r="AE144" s="9" t="str">
        <f t="shared" ref="AE144:AE201" si="30">E144</f>
        <v>Maliszewski</v>
      </c>
      <c r="AF144" s="9" t="str">
        <f t="shared" ref="AF144:AF201" si="31">F144</f>
        <v>Karol</v>
      </c>
      <c r="AG144" s="9">
        <f t="shared" ref="AG144:AG201" si="32">I144</f>
        <v>0</v>
      </c>
      <c r="AH144" s="9">
        <f t="shared" ref="AH144:AH201" si="33">G144</f>
        <v>1985</v>
      </c>
      <c r="AI144" s="9">
        <f t="shared" ref="AI144:AI201" si="34">AI143*IF(AM144&lt;1,AM144,IF(AN144&lt;1,AN144,IF(AL144&lt;1,AL144,IF(AK144&lt;1,AK144,1))))</f>
        <v>16.80990832380261</v>
      </c>
      <c r="AJ144" s="9"/>
      <c r="AK144" s="9">
        <f t="shared" ref="AK144:AK201" si="35">M143/M144</f>
        <v>0.88018156331353037</v>
      </c>
      <c r="AL144" s="9">
        <f t="shared" ref="AL144:AL201" si="36">K144/K143</f>
        <v>1</v>
      </c>
      <c r="AM144" s="9">
        <f t="shared" ref="AM144:AM201" si="37">J144/J143</f>
        <v>1</v>
      </c>
      <c r="AN144" s="9">
        <f t="shared" ref="AN144:AN201" si="38">AL144^0.2</f>
        <v>1</v>
      </c>
    </row>
    <row r="145" spans="1:40" s="170" customFormat="1" ht="15" customHeight="1">
      <c r="A145" s="540">
        <v>150</v>
      </c>
      <c r="B145" s="538">
        <v>140</v>
      </c>
      <c r="C145" s="538"/>
      <c r="D145" s="538">
        <v>3147</v>
      </c>
      <c r="E145" s="538" t="s">
        <v>805</v>
      </c>
      <c r="F145" s="538" t="s">
        <v>98</v>
      </c>
      <c r="G145" s="538">
        <v>1976</v>
      </c>
      <c r="H145" s="538" t="s">
        <v>1919</v>
      </c>
      <c r="I145" s="538"/>
      <c r="J145" s="538">
        <v>35</v>
      </c>
      <c r="K145" s="538">
        <v>9</v>
      </c>
      <c r="L145" s="538">
        <v>35</v>
      </c>
      <c r="M145" s="546">
        <v>0.34682870370370367</v>
      </c>
      <c r="N145" s="538">
        <v>0</v>
      </c>
      <c r="O145" s="538"/>
      <c r="P145" s="539">
        <v>0.3743055555555555</v>
      </c>
      <c r="Q145" s="538"/>
      <c r="R145" s="539">
        <v>0.51180555555555551</v>
      </c>
      <c r="S145" s="539">
        <v>0.63541666666666663</v>
      </c>
      <c r="T145" s="539">
        <v>0.42986111111111108</v>
      </c>
      <c r="U145" s="539">
        <v>0.59722222222222221</v>
      </c>
      <c r="V145" s="538"/>
      <c r="W145" s="539">
        <v>0.67499999999999993</v>
      </c>
      <c r="X145" s="539">
        <v>0.39652777777777781</v>
      </c>
      <c r="Y145" s="539">
        <v>0.54722222222222217</v>
      </c>
      <c r="Z145" s="539">
        <v>0.48749999999999999</v>
      </c>
      <c r="AA145" s="552">
        <v>0.7006944444444444</v>
      </c>
      <c r="AB145" s="536"/>
      <c r="AC145" s="18">
        <f>VLOOKUP(AD145,id!$A:$C,3,0)</f>
        <v>296</v>
      </c>
      <c r="AD145" s="18" t="str">
        <f t="shared" si="29"/>
        <v>CzajkaJarosław1976</v>
      </c>
      <c r="AE145" s="9" t="str">
        <f t="shared" si="30"/>
        <v>Czajka</v>
      </c>
      <c r="AF145" s="9" t="str">
        <f t="shared" si="31"/>
        <v>Jarosław</v>
      </c>
      <c r="AG145" s="9">
        <f t="shared" si="32"/>
        <v>0</v>
      </c>
      <c r="AH145" s="9">
        <f t="shared" si="33"/>
        <v>1976</v>
      </c>
      <c r="AI145" s="9">
        <f t="shared" si="34"/>
        <v>16.80766445964673</v>
      </c>
      <c r="AJ145" s="9"/>
      <c r="AK145" s="9">
        <f t="shared" si="35"/>
        <v>0.99986651538410221</v>
      </c>
      <c r="AL145" s="9">
        <f t="shared" si="36"/>
        <v>1</v>
      </c>
      <c r="AM145" s="9">
        <f t="shared" si="37"/>
        <v>1</v>
      </c>
      <c r="AN145" s="9">
        <f t="shared" si="38"/>
        <v>1</v>
      </c>
    </row>
    <row r="146" spans="1:40" ht="15" customHeight="1">
      <c r="A146" s="545">
        <v>151</v>
      </c>
      <c r="B146" s="543">
        <v>141</v>
      </c>
      <c r="C146" s="543"/>
      <c r="D146" s="543">
        <v>3185</v>
      </c>
      <c r="E146" s="543" t="s">
        <v>1918</v>
      </c>
      <c r="F146" s="543" t="s">
        <v>71</v>
      </c>
      <c r="G146" s="543">
        <v>1984</v>
      </c>
      <c r="H146" s="543" t="s">
        <v>532</v>
      </c>
      <c r="I146" s="543"/>
      <c r="J146" s="543">
        <v>35</v>
      </c>
      <c r="K146" s="543">
        <v>9</v>
      </c>
      <c r="L146" s="543">
        <v>35</v>
      </c>
      <c r="M146" s="544">
        <v>0.36030092592592594</v>
      </c>
      <c r="N146" s="543">
        <v>0</v>
      </c>
      <c r="O146" s="543"/>
      <c r="P146" s="542">
        <v>0.36874999999999997</v>
      </c>
      <c r="Q146" s="543"/>
      <c r="R146" s="542">
        <v>0.50347222222222221</v>
      </c>
      <c r="S146" s="542">
        <v>0.62361111111111112</v>
      </c>
      <c r="T146" s="542">
        <v>0.43958333333333338</v>
      </c>
      <c r="U146" s="543"/>
      <c r="V146" s="542">
        <v>0.59652777777777777</v>
      </c>
      <c r="W146" s="542">
        <v>0.67499999999999993</v>
      </c>
      <c r="X146" s="542">
        <v>0.39097222222222222</v>
      </c>
      <c r="Y146" s="542">
        <v>0.54652777777777783</v>
      </c>
      <c r="Z146" s="542">
        <v>0.47638888888888892</v>
      </c>
      <c r="AA146" s="553">
        <v>0.71388888888888891</v>
      </c>
      <c r="AB146" s="547"/>
      <c r="AC146" s="18">
        <f>VLOOKUP(AD146,id!$A:$C,3,0)</f>
        <v>696</v>
      </c>
      <c r="AD146" s="18" t="str">
        <f t="shared" si="29"/>
        <v>MaroszekŁukasz1984</v>
      </c>
      <c r="AE146" s="9" t="str">
        <f t="shared" si="30"/>
        <v>Maroszek</v>
      </c>
      <c r="AF146" s="9" t="str">
        <f t="shared" si="31"/>
        <v>Łukasz</v>
      </c>
      <c r="AG146" s="9">
        <f t="shared" si="32"/>
        <v>0</v>
      </c>
      <c r="AH146" s="9">
        <f t="shared" si="33"/>
        <v>1984</v>
      </c>
      <c r="AI146" s="9">
        <f t="shared" si="34"/>
        <v>16.179199267516026</v>
      </c>
      <c r="AJ146" s="9"/>
      <c r="AK146" s="9">
        <f t="shared" si="35"/>
        <v>0.96260841631866356</v>
      </c>
      <c r="AL146" s="9">
        <f t="shared" si="36"/>
        <v>1</v>
      </c>
      <c r="AM146" s="9">
        <f t="shared" si="37"/>
        <v>1</v>
      </c>
      <c r="AN146" s="9">
        <f t="shared" si="38"/>
        <v>1</v>
      </c>
    </row>
    <row r="147" spans="1:40" s="170" customFormat="1" ht="15" customHeight="1">
      <c r="A147" s="540">
        <v>152</v>
      </c>
      <c r="B147" s="538">
        <v>142</v>
      </c>
      <c r="C147" s="538"/>
      <c r="D147" s="538">
        <v>3064</v>
      </c>
      <c r="E147" s="538" t="s">
        <v>1917</v>
      </c>
      <c r="F147" s="538" t="s">
        <v>67</v>
      </c>
      <c r="G147" s="538">
        <v>1973</v>
      </c>
      <c r="H147" s="538" t="s">
        <v>307</v>
      </c>
      <c r="I147" s="538"/>
      <c r="J147" s="538">
        <v>35</v>
      </c>
      <c r="K147" s="538">
        <v>9</v>
      </c>
      <c r="L147" s="538">
        <v>35</v>
      </c>
      <c r="M147" s="546">
        <v>0.36351851851851852</v>
      </c>
      <c r="N147" s="538">
        <v>0</v>
      </c>
      <c r="O147" s="539">
        <v>0.37152777777777773</v>
      </c>
      <c r="P147" s="538"/>
      <c r="Q147" s="538"/>
      <c r="R147" s="539">
        <v>0.50555555555555554</v>
      </c>
      <c r="S147" s="539">
        <v>0.4381944444444445</v>
      </c>
      <c r="T147" s="539">
        <v>0.62291666666666667</v>
      </c>
      <c r="U147" s="539">
        <v>0.41805555555555557</v>
      </c>
      <c r="V147" s="538"/>
      <c r="W147" s="539">
        <v>0.39166666666666666</v>
      </c>
      <c r="X147" s="539">
        <v>0.67013888888888884</v>
      </c>
      <c r="Y147" s="539">
        <v>0.47638888888888892</v>
      </c>
      <c r="Z147" s="539">
        <v>0.52916666666666667</v>
      </c>
      <c r="AA147" s="552">
        <v>0.71736111111111101</v>
      </c>
      <c r="AB147" s="536"/>
      <c r="AC147" s="18">
        <f>VLOOKUP(AD147,id!$A:$C,3,0)</f>
        <v>697</v>
      </c>
      <c r="AD147" s="18" t="str">
        <f t="shared" si="29"/>
        <v>PrażyńskiMichał1973</v>
      </c>
      <c r="AE147" s="9" t="str">
        <f t="shared" si="30"/>
        <v>Prażyński</v>
      </c>
      <c r="AF147" s="9" t="str">
        <f t="shared" si="31"/>
        <v>Michał</v>
      </c>
      <c r="AG147" s="9">
        <f t="shared" si="32"/>
        <v>0</v>
      </c>
      <c r="AH147" s="9">
        <f t="shared" si="33"/>
        <v>1973</v>
      </c>
      <c r="AI147" s="9">
        <f t="shared" si="34"/>
        <v>16.035993160907218</v>
      </c>
      <c r="AJ147" s="9"/>
      <c r="AK147" s="9">
        <f t="shared" si="35"/>
        <v>0.99114875191034135</v>
      </c>
      <c r="AL147" s="9">
        <f t="shared" si="36"/>
        <v>1</v>
      </c>
      <c r="AM147" s="9">
        <f t="shared" si="37"/>
        <v>1</v>
      </c>
      <c r="AN147" s="9">
        <f t="shared" si="38"/>
        <v>1</v>
      </c>
    </row>
    <row r="148" spans="1:40" ht="15" customHeight="1">
      <c r="A148" s="545">
        <v>153</v>
      </c>
      <c r="B148" s="543">
        <v>143</v>
      </c>
      <c r="C148" s="543"/>
      <c r="D148" s="543">
        <v>3014</v>
      </c>
      <c r="E148" s="543" t="s">
        <v>1916</v>
      </c>
      <c r="F148" s="543" t="s">
        <v>1688</v>
      </c>
      <c r="G148" s="543">
        <v>1980</v>
      </c>
      <c r="H148" s="543" t="s">
        <v>307</v>
      </c>
      <c r="I148" s="543"/>
      <c r="J148" s="543">
        <v>35</v>
      </c>
      <c r="K148" s="543">
        <v>9</v>
      </c>
      <c r="L148" s="543">
        <v>35</v>
      </c>
      <c r="M148" s="544">
        <v>0.36361111111111111</v>
      </c>
      <c r="N148" s="543">
        <v>0</v>
      </c>
      <c r="O148" s="542">
        <v>0.37152777777777773</v>
      </c>
      <c r="P148" s="543"/>
      <c r="Q148" s="543"/>
      <c r="R148" s="542">
        <v>0.50555555555555554</v>
      </c>
      <c r="S148" s="542">
        <v>0.4381944444444445</v>
      </c>
      <c r="T148" s="542">
        <v>0.62361111111111112</v>
      </c>
      <c r="U148" s="542">
        <v>0.41805555555555557</v>
      </c>
      <c r="V148" s="543"/>
      <c r="W148" s="542">
        <v>0.39166666666666666</v>
      </c>
      <c r="X148" s="542">
        <v>0.67083333333333339</v>
      </c>
      <c r="Y148" s="542">
        <v>0.47638888888888892</v>
      </c>
      <c r="Z148" s="542">
        <v>0.52986111111111112</v>
      </c>
      <c r="AA148" s="553">
        <v>0.71736111111111101</v>
      </c>
      <c r="AB148" s="547"/>
      <c r="AC148" s="18">
        <f>VLOOKUP(AD148,id!$A:$C,3,0)</f>
        <v>698</v>
      </c>
      <c r="AD148" s="18" t="str">
        <f t="shared" si="29"/>
        <v>CelejewskiCezary1980</v>
      </c>
      <c r="AE148" s="9" t="str">
        <f t="shared" si="30"/>
        <v>Celejewski</v>
      </c>
      <c r="AF148" s="9" t="str">
        <f t="shared" si="31"/>
        <v>Cezary</v>
      </c>
      <c r="AG148" s="9">
        <f t="shared" si="32"/>
        <v>0</v>
      </c>
      <c r="AH148" s="9">
        <f t="shared" si="33"/>
        <v>1980</v>
      </c>
      <c r="AI148" s="9">
        <f t="shared" si="34"/>
        <v>16.031909638329957</v>
      </c>
      <c r="AJ148" s="9"/>
      <c r="AK148" s="9">
        <f t="shared" si="35"/>
        <v>0.9997453526865292</v>
      </c>
      <c r="AL148" s="9">
        <f t="shared" si="36"/>
        <v>1</v>
      </c>
      <c r="AM148" s="9">
        <f t="shared" si="37"/>
        <v>1</v>
      </c>
      <c r="AN148" s="9">
        <f t="shared" si="38"/>
        <v>1</v>
      </c>
    </row>
    <row r="149" spans="1:40" s="170" customFormat="1" ht="15" customHeight="1">
      <c r="A149" s="540">
        <v>154</v>
      </c>
      <c r="B149" s="538">
        <v>144</v>
      </c>
      <c r="C149" s="538"/>
      <c r="D149" s="538">
        <v>3225</v>
      </c>
      <c r="E149" s="538" t="s">
        <v>1915</v>
      </c>
      <c r="F149" s="538" t="s">
        <v>76</v>
      </c>
      <c r="G149" s="538">
        <v>1972</v>
      </c>
      <c r="H149" s="538" t="s">
        <v>307</v>
      </c>
      <c r="I149" s="538"/>
      <c r="J149" s="538">
        <v>34</v>
      </c>
      <c r="K149" s="538">
        <v>10</v>
      </c>
      <c r="L149" s="538">
        <v>34</v>
      </c>
      <c r="M149" s="546">
        <v>0.36246527777777776</v>
      </c>
      <c r="N149" s="538">
        <v>0</v>
      </c>
      <c r="O149" s="539">
        <v>0.69930555555555562</v>
      </c>
      <c r="P149" s="539">
        <v>0.37013888888888885</v>
      </c>
      <c r="Q149" s="539">
        <v>0.62986111111111109</v>
      </c>
      <c r="R149" s="538"/>
      <c r="S149" s="539">
        <v>0.55902777777777779</v>
      </c>
      <c r="T149" s="539">
        <v>0.43958333333333338</v>
      </c>
      <c r="U149" s="539">
        <v>0.59166666666666667</v>
      </c>
      <c r="V149" s="539">
        <v>0.53541666666666665</v>
      </c>
      <c r="W149" s="539">
        <v>0.66388888888888886</v>
      </c>
      <c r="X149" s="539">
        <v>0.39652777777777781</v>
      </c>
      <c r="Y149" s="538"/>
      <c r="Z149" s="539">
        <v>0.4993055555555555</v>
      </c>
      <c r="AA149" s="552">
        <v>0.71597222222222223</v>
      </c>
      <c r="AB149" s="536"/>
      <c r="AC149" s="18">
        <f>VLOOKUP(AD149,id!$A:$C,3,0)</f>
        <v>699</v>
      </c>
      <c r="AD149" s="18" t="str">
        <f t="shared" si="29"/>
        <v>GrudaKonrad1972</v>
      </c>
      <c r="AE149" s="9" t="str">
        <f t="shared" si="30"/>
        <v>Gruda</v>
      </c>
      <c r="AF149" s="9" t="str">
        <f t="shared" si="31"/>
        <v>Konrad</v>
      </c>
      <c r="AG149" s="9">
        <f t="shared" si="32"/>
        <v>0</v>
      </c>
      <c r="AH149" s="9">
        <f t="shared" si="33"/>
        <v>1972</v>
      </c>
      <c r="AI149" s="9">
        <f t="shared" si="34"/>
        <v>15.573855077234814</v>
      </c>
      <c r="AJ149" s="9"/>
      <c r="AK149" s="9">
        <f t="shared" si="35"/>
        <v>1.0031612223393045</v>
      </c>
      <c r="AL149" s="9">
        <f t="shared" si="36"/>
        <v>1.1111111111111112</v>
      </c>
      <c r="AM149" s="9">
        <f t="shared" si="37"/>
        <v>0.97142857142857142</v>
      </c>
      <c r="AN149" s="9">
        <f t="shared" si="38"/>
        <v>1.0212956876001351</v>
      </c>
    </row>
    <row r="150" spans="1:40" s="170" customFormat="1" ht="15" customHeight="1">
      <c r="A150" s="540">
        <v>156</v>
      </c>
      <c r="B150" s="538">
        <v>145</v>
      </c>
      <c r="C150" s="538"/>
      <c r="D150" s="538">
        <v>3221</v>
      </c>
      <c r="E150" s="538" t="s">
        <v>746</v>
      </c>
      <c r="F150" s="538" t="s">
        <v>30</v>
      </c>
      <c r="G150" s="538">
        <v>1962</v>
      </c>
      <c r="H150" s="538" t="s">
        <v>307</v>
      </c>
      <c r="I150" s="538"/>
      <c r="J150" s="538">
        <v>34</v>
      </c>
      <c r="K150" s="538">
        <v>10</v>
      </c>
      <c r="L150" s="538">
        <v>34</v>
      </c>
      <c r="M150" s="546">
        <v>0.36273148148148149</v>
      </c>
      <c r="N150" s="538">
        <v>0</v>
      </c>
      <c r="O150" s="539">
        <v>0.69861111111111107</v>
      </c>
      <c r="P150" s="539">
        <v>0.36944444444444446</v>
      </c>
      <c r="Q150" s="539">
        <v>0.62638888888888888</v>
      </c>
      <c r="R150" s="538"/>
      <c r="S150" s="539">
        <v>0.55833333333333335</v>
      </c>
      <c r="T150" s="539">
        <v>0.43888888888888888</v>
      </c>
      <c r="U150" s="539">
        <v>0.59166666666666667</v>
      </c>
      <c r="V150" s="539">
        <v>0.53541666666666665</v>
      </c>
      <c r="W150" s="539">
        <v>0.66319444444444442</v>
      </c>
      <c r="X150" s="539">
        <v>0.39652777777777781</v>
      </c>
      <c r="Y150" s="538"/>
      <c r="Z150" s="539">
        <v>0.5</v>
      </c>
      <c r="AA150" s="552">
        <v>0.71666666666666667</v>
      </c>
      <c r="AB150" s="536"/>
      <c r="AC150" s="18">
        <f>VLOOKUP(AD150,id!$A:$C,3,0)</f>
        <v>331</v>
      </c>
      <c r="AD150" s="18" t="str">
        <f t="shared" si="29"/>
        <v>KunstetterAndrzej1962</v>
      </c>
      <c r="AE150" s="9" t="str">
        <f t="shared" si="30"/>
        <v>Kunstetter</v>
      </c>
      <c r="AF150" s="9" t="str">
        <f t="shared" si="31"/>
        <v>Andrzej</v>
      </c>
      <c r="AG150" s="9">
        <f t="shared" si="32"/>
        <v>0</v>
      </c>
      <c r="AH150" s="9">
        <f t="shared" si="33"/>
        <v>1962</v>
      </c>
      <c r="AI150" s="9">
        <f t="shared" si="34"/>
        <v>15.562425636686747</v>
      </c>
      <c r="AJ150" s="9"/>
      <c r="AK150" s="9">
        <f t="shared" si="35"/>
        <v>0.99926611359285256</v>
      </c>
      <c r="AL150" s="9">
        <f t="shared" si="36"/>
        <v>1</v>
      </c>
      <c r="AM150" s="9">
        <f t="shared" si="37"/>
        <v>1</v>
      </c>
      <c r="AN150" s="9">
        <f t="shared" si="38"/>
        <v>1</v>
      </c>
    </row>
    <row r="151" spans="1:40" ht="15" customHeight="1">
      <c r="A151" s="545">
        <v>157</v>
      </c>
      <c r="B151" s="543">
        <v>146</v>
      </c>
      <c r="C151" s="543"/>
      <c r="D151" s="543">
        <v>3117</v>
      </c>
      <c r="E151" s="543" t="s">
        <v>766</v>
      </c>
      <c r="F151" s="543" t="s">
        <v>175</v>
      </c>
      <c r="G151" s="543">
        <v>1965</v>
      </c>
      <c r="H151" s="543" t="s">
        <v>767</v>
      </c>
      <c r="I151" s="543"/>
      <c r="J151" s="543">
        <v>33</v>
      </c>
      <c r="K151" s="543">
        <v>9</v>
      </c>
      <c r="L151" s="543">
        <v>33</v>
      </c>
      <c r="M151" s="544">
        <v>0.36693287037037042</v>
      </c>
      <c r="N151" s="543">
        <v>0</v>
      </c>
      <c r="O151" s="542">
        <v>0.70416666666666661</v>
      </c>
      <c r="P151" s="542">
        <v>0.36874999999999997</v>
      </c>
      <c r="Q151" s="543"/>
      <c r="R151" s="542">
        <v>0.57152777777777775</v>
      </c>
      <c r="S151" s="543"/>
      <c r="T151" s="542">
        <v>0.47500000000000003</v>
      </c>
      <c r="U151" s="542">
        <v>0.63680555555555551</v>
      </c>
      <c r="V151" s="543"/>
      <c r="W151" s="542">
        <v>0.67499999999999993</v>
      </c>
      <c r="X151" s="542">
        <v>0.39166666666666666</v>
      </c>
      <c r="Y151" s="542">
        <v>0.59722222222222221</v>
      </c>
      <c r="Z151" s="542">
        <v>0.51874999999999993</v>
      </c>
      <c r="AA151" s="553">
        <v>0.72083333333333333</v>
      </c>
      <c r="AB151" s="547"/>
      <c r="AC151" s="18">
        <f>VLOOKUP(AD151,id!$A:$C,3,0)</f>
        <v>320</v>
      </c>
      <c r="AD151" s="18" t="str">
        <f t="shared" si="29"/>
        <v>BanachewiczDariusz1965</v>
      </c>
      <c r="AE151" s="9" t="str">
        <f t="shared" si="30"/>
        <v>Banachewicz</v>
      </c>
      <c r="AF151" s="9" t="str">
        <f t="shared" si="31"/>
        <v>Dariusz</v>
      </c>
      <c r="AG151" s="9">
        <f t="shared" si="32"/>
        <v>0</v>
      </c>
      <c r="AH151" s="9">
        <f t="shared" si="33"/>
        <v>1965</v>
      </c>
      <c r="AI151" s="9">
        <f t="shared" si="34"/>
        <v>15.104707235607725</v>
      </c>
      <c r="AJ151" s="9"/>
      <c r="AK151" s="9">
        <f t="shared" si="35"/>
        <v>0.98854997949720835</v>
      </c>
      <c r="AL151" s="9">
        <f t="shared" si="36"/>
        <v>0.9</v>
      </c>
      <c r="AM151" s="9">
        <f t="shared" si="37"/>
        <v>0.97058823529411764</v>
      </c>
      <c r="AN151" s="9">
        <f t="shared" si="38"/>
        <v>0.9791483623609768</v>
      </c>
    </row>
    <row r="152" spans="1:40" s="170" customFormat="1" ht="15" customHeight="1">
      <c r="A152" s="540">
        <v>158</v>
      </c>
      <c r="B152" s="538">
        <v>147</v>
      </c>
      <c r="C152" s="538"/>
      <c r="D152" s="538">
        <v>3116</v>
      </c>
      <c r="E152" s="538" t="s">
        <v>766</v>
      </c>
      <c r="F152" s="538" t="s">
        <v>23</v>
      </c>
      <c r="G152" s="538">
        <v>1963</v>
      </c>
      <c r="H152" s="538" t="s">
        <v>321</v>
      </c>
      <c r="I152" s="538"/>
      <c r="J152" s="538">
        <v>33</v>
      </c>
      <c r="K152" s="538">
        <v>9</v>
      </c>
      <c r="L152" s="538">
        <v>33</v>
      </c>
      <c r="M152" s="546">
        <v>0.36706018518518518</v>
      </c>
      <c r="N152" s="538">
        <v>0</v>
      </c>
      <c r="O152" s="539">
        <v>0.70416666666666661</v>
      </c>
      <c r="P152" s="539">
        <v>0.36944444444444446</v>
      </c>
      <c r="Q152" s="538"/>
      <c r="R152" s="539">
        <v>0.57152777777777775</v>
      </c>
      <c r="S152" s="538"/>
      <c r="T152" s="539">
        <v>0.47500000000000003</v>
      </c>
      <c r="U152" s="539">
        <v>0.63680555555555551</v>
      </c>
      <c r="V152" s="538"/>
      <c r="W152" s="539">
        <v>0.67569444444444438</v>
      </c>
      <c r="X152" s="539">
        <v>0.39166666666666666</v>
      </c>
      <c r="Y152" s="539">
        <v>0.59722222222222221</v>
      </c>
      <c r="Z152" s="539">
        <v>0.51874999999999993</v>
      </c>
      <c r="AA152" s="552">
        <v>0.72083333333333333</v>
      </c>
      <c r="AB152" s="536"/>
      <c r="AC152" s="18">
        <f>VLOOKUP(AD152,id!$A:$C,3,0)</f>
        <v>321</v>
      </c>
      <c r="AD152" s="18" t="str">
        <f t="shared" si="29"/>
        <v>BanachewiczGrzegorz1963</v>
      </c>
      <c r="AE152" s="9" t="str">
        <f t="shared" si="30"/>
        <v>Banachewicz</v>
      </c>
      <c r="AF152" s="9" t="str">
        <f t="shared" si="31"/>
        <v>Grzegorz</v>
      </c>
      <c r="AG152" s="9">
        <f t="shared" si="32"/>
        <v>0</v>
      </c>
      <c r="AH152" s="9">
        <f t="shared" si="33"/>
        <v>1963</v>
      </c>
      <c r="AI152" s="9">
        <f t="shared" si="34"/>
        <v>15.099468168331708</v>
      </c>
      <c r="AJ152" s="9"/>
      <c r="AK152" s="9">
        <f t="shared" si="35"/>
        <v>0.99965315002837873</v>
      </c>
      <c r="AL152" s="9">
        <f t="shared" si="36"/>
        <v>1</v>
      </c>
      <c r="AM152" s="9">
        <f t="shared" si="37"/>
        <v>1</v>
      </c>
      <c r="AN152" s="9">
        <f t="shared" si="38"/>
        <v>1</v>
      </c>
    </row>
    <row r="153" spans="1:40" ht="15" customHeight="1">
      <c r="A153" s="545">
        <v>159</v>
      </c>
      <c r="B153" s="543">
        <v>148</v>
      </c>
      <c r="C153" s="543"/>
      <c r="D153" s="543">
        <v>3035</v>
      </c>
      <c r="E153" s="543" t="s">
        <v>848</v>
      </c>
      <c r="F153" s="543" t="s">
        <v>850</v>
      </c>
      <c r="G153" s="543">
        <v>1976</v>
      </c>
      <c r="H153" s="543" t="s">
        <v>321</v>
      </c>
      <c r="I153" s="543" t="s">
        <v>1914</v>
      </c>
      <c r="J153" s="543">
        <v>32</v>
      </c>
      <c r="K153" s="543">
        <v>11</v>
      </c>
      <c r="L153" s="543">
        <v>41</v>
      </c>
      <c r="M153" s="544">
        <v>0.38072916666666662</v>
      </c>
      <c r="N153" s="543">
        <v>9</v>
      </c>
      <c r="O153" s="543"/>
      <c r="P153" s="542">
        <v>0.3743055555555555</v>
      </c>
      <c r="Q153" s="542">
        <v>0.67499999999999993</v>
      </c>
      <c r="R153" s="542">
        <v>0.49583333333333335</v>
      </c>
      <c r="S153" s="542">
        <v>0.59861111111111109</v>
      </c>
      <c r="T153" s="542">
        <v>0.42499999999999999</v>
      </c>
      <c r="U153" s="542">
        <v>0.62361111111111112</v>
      </c>
      <c r="V153" s="542">
        <v>0.57708333333333328</v>
      </c>
      <c r="W153" s="542">
        <v>0.7055555555555556</v>
      </c>
      <c r="X153" s="542">
        <v>0.39513888888888887</v>
      </c>
      <c r="Y153" s="542">
        <v>0.5444444444444444</v>
      </c>
      <c r="Z153" s="542">
        <v>0.4597222222222222</v>
      </c>
      <c r="AA153" s="553">
        <v>0.73472222222222217</v>
      </c>
      <c r="AB153" s="547"/>
      <c r="AC153" s="18">
        <f>VLOOKUP(AD153,id!$A:$C,3,0)</f>
        <v>273</v>
      </c>
      <c r="AD153" s="18" t="str">
        <f t="shared" si="29"/>
        <v>JarosiewiczRadek1976</v>
      </c>
      <c r="AE153" s="9" t="str">
        <f t="shared" si="30"/>
        <v>Jarosiewicz</v>
      </c>
      <c r="AF153" s="9" t="str">
        <f t="shared" si="31"/>
        <v>Radek</v>
      </c>
      <c r="AG153" s="9" t="str">
        <f t="shared" si="32"/>
        <v>DORACO BIKE TEAM</v>
      </c>
      <c r="AH153" s="9">
        <f t="shared" si="33"/>
        <v>1976</v>
      </c>
      <c r="AI153" s="9">
        <f t="shared" si="34"/>
        <v>14.641908526867111</v>
      </c>
      <c r="AJ153" s="9"/>
      <c r="AK153" s="9">
        <f t="shared" si="35"/>
        <v>0.96409788721690237</v>
      </c>
      <c r="AL153" s="9">
        <f t="shared" si="36"/>
        <v>1.2222222222222223</v>
      </c>
      <c r="AM153" s="9">
        <f t="shared" si="37"/>
        <v>0.96969696969696972</v>
      </c>
      <c r="AN153" s="9">
        <f t="shared" si="38"/>
        <v>1.0409503969692568</v>
      </c>
    </row>
    <row r="154" spans="1:40" ht="15" customHeight="1">
      <c r="A154" s="545">
        <v>161</v>
      </c>
      <c r="B154" s="543">
        <v>149</v>
      </c>
      <c r="C154" s="543"/>
      <c r="D154" s="543">
        <v>3196</v>
      </c>
      <c r="E154" s="543" t="s">
        <v>782</v>
      </c>
      <c r="F154" s="543" t="s">
        <v>23</v>
      </c>
      <c r="G154" s="543">
        <v>1988</v>
      </c>
      <c r="H154" s="543" t="s">
        <v>437</v>
      </c>
      <c r="I154" s="543"/>
      <c r="J154" s="543">
        <v>32</v>
      </c>
      <c r="K154" s="543">
        <v>11</v>
      </c>
      <c r="L154" s="543">
        <v>41</v>
      </c>
      <c r="M154" s="544">
        <v>0.38089120370370372</v>
      </c>
      <c r="N154" s="543">
        <v>9</v>
      </c>
      <c r="O154" s="543"/>
      <c r="P154" s="542">
        <v>0.36805555555555558</v>
      </c>
      <c r="Q154" s="542">
        <v>0.67499999999999993</v>
      </c>
      <c r="R154" s="542">
        <v>0.51388888888888895</v>
      </c>
      <c r="S154" s="542">
        <v>0.59791666666666665</v>
      </c>
      <c r="T154" s="542">
        <v>0.44305555555555554</v>
      </c>
      <c r="U154" s="542">
        <v>0.62361111111111112</v>
      </c>
      <c r="V154" s="542">
        <v>0.56944444444444442</v>
      </c>
      <c r="W154" s="542">
        <v>0.7055555555555556</v>
      </c>
      <c r="X154" s="542">
        <v>0.38750000000000001</v>
      </c>
      <c r="Y154" s="542">
        <v>0.54027777777777775</v>
      </c>
      <c r="Z154" s="542">
        <v>0.48680555555555555</v>
      </c>
      <c r="AA154" s="553">
        <v>0.73472222222222217</v>
      </c>
      <c r="AB154" s="547"/>
      <c r="AC154" s="18">
        <f>VLOOKUP(AD154,id!$A:$C,3,0)</f>
        <v>310</v>
      </c>
      <c r="AD154" s="18" t="str">
        <f t="shared" si="29"/>
        <v>CeierGrzegorz1988</v>
      </c>
      <c r="AE154" s="9" t="str">
        <f t="shared" si="30"/>
        <v>Ceier</v>
      </c>
      <c r="AF154" s="9" t="str">
        <f t="shared" si="31"/>
        <v>Grzegorz</v>
      </c>
      <c r="AG154" s="9">
        <f t="shared" si="32"/>
        <v>0</v>
      </c>
      <c r="AH154" s="9">
        <f t="shared" si="33"/>
        <v>1988</v>
      </c>
      <c r="AI154" s="9">
        <f t="shared" si="34"/>
        <v>14.635679631447127</v>
      </c>
      <c r="AJ154" s="9"/>
      <c r="AK154" s="9">
        <f t="shared" si="35"/>
        <v>0.99957458446017788</v>
      </c>
      <c r="AL154" s="9">
        <f t="shared" si="36"/>
        <v>1</v>
      </c>
      <c r="AM154" s="9">
        <f t="shared" si="37"/>
        <v>1</v>
      </c>
      <c r="AN154" s="9">
        <f t="shared" si="38"/>
        <v>1</v>
      </c>
    </row>
    <row r="155" spans="1:40" s="170" customFormat="1" ht="15" customHeight="1">
      <c r="A155" s="540">
        <v>162</v>
      </c>
      <c r="B155" s="538">
        <v>150</v>
      </c>
      <c r="C155" s="538"/>
      <c r="D155" s="538">
        <v>3145</v>
      </c>
      <c r="E155" s="538" t="s">
        <v>1913</v>
      </c>
      <c r="F155" s="538" t="s">
        <v>568</v>
      </c>
      <c r="G155" s="538">
        <v>1983</v>
      </c>
      <c r="H155" s="538" t="s">
        <v>381</v>
      </c>
      <c r="I155" s="538"/>
      <c r="J155" s="538">
        <v>32</v>
      </c>
      <c r="K155" s="538">
        <v>10</v>
      </c>
      <c r="L155" s="538">
        <v>34</v>
      </c>
      <c r="M155" s="546">
        <v>0.37633101851851852</v>
      </c>
      <c r="N155" s="538">
        <v>2</v>
      </c>
      <c r="O155" s="539">
        <v>0.38750000000000001</v>
      </c>
      <c r="P155" s="539">
        <v>0.71666666666666667</v>
      </c>
      <c r="Q155" s="539">
        <v>0.45624999999999999</v>
      </c>
      <c r="R155" s="539">
        <v>0.6</v>
      </c>
      <c r="S155" s="539">
        <v>0.50555555555555554</v>
      </c>
      <c r="T155" s="538"/>
      <c r="U155" s="539">
        <v>0.48333333333333334</v>
      </c>
      <c r="V155" s="539">
        <v>0.52986111111111112</v>
      </c>
      <c r="W155" s="539">
        <v>0.41250000000000003</v>
      </c>
      <c r="X155" s="538"/>
      <c r="Y155" s="539">
        <v>0.57291666666666663</v>
      </c>
      <c r="Z155" s="539">
        <v>0.63124999999999998</v>
      </c>
      <c r="AA155" s="552">
        <v>0.72986111111111107</v>
      </c>
      <c r="AB155" s="536"/>
      <c r="AC155" s="18">
        <f>VLOOKUP(AD155,id!$A:$C,3,0)</f>
        <v>700</v>
      </c>
      <c r="AD155" s="18" t="str">
        <f t="shared" si="29"/>
        <v>KuprianSzymon1983</v>
      </c>
      <c r="AE155" s="9" t="str">
        <f t="shared" si="30"/>
        <v>Kuprian</v>
      </c>
      <c r="AF155" s="9" t="str">
        <f t="shared" si="31"/>
        <v>Szymon</v>
      </c>
      <c r="AG155" s="9">
        <f t="shared" si="32"/>
        <v>0</v>
      </c>
      <c r="AH155" s="9">
        <f t="shared" si="33"/>
        <v>1983</v>
      </c>
      <c r="AI155" s="9">
        <f t="shared" si="34"/>
        <v>14.359335983936932</v>
      </c>
      <c r="AJ155" s="9"/>
      <c r="AK155" s="9">
        <f t="shared" si="35"/>
        <v>1.012117484238044</v>
      </c>
      <c r="AL155" s="9">
        <f t="shared" si="36"/>
        <v>0.90909090909090906</v>
      </c>
      <c r="AM155" s="9">
        <f t="shared" si="37"/>
        <v>1</v>
      </c>
      <c r="AN155" s="9">
        <f t="shared" si="38"/>
        <v>0.98111849572626431</v>
      </c>
    </row>
    <row r="156" spans="1:40" ht="15" customHeight="1">
      <c r="A156" s="545">
        <v>163</v>
      </c>
      <c r="B156" s="543">
        <v>151</v>
      </c>
      <c r="C156" s="543"/>
      <c r="D156" s="543">
        <v>3112</v>
      </c>
      <c r="E156" s="543" t="s">
        <v>1912</v>
      </c>
      <c r="F156" s="543" t="s">
        <v>100</v>
      </c>
      <c r="G156" s="543">
        <v>1981</v>
      </c>
      <c r="H156" s="543" t="s">
        <v>321</v>
      </c>
      <c r="I156" s="543"/>
      <c r="J156" s="543">
        <v>32</v>
      </c>
      <c r="K156" s="543">
        <v>10</v>
      </c>
      <c r="L156" s="543">
        <v>34</v>
      </c>
      <c r="M156" s="544">
        <v>0.37635416666666671</v>
      </c>
      <c r="N156" s="543">
        <v>2</v>
      </c>
      <c r="O156" s="542">
        <v>0.38680555555555557</v>
      </c>
      <c r="P156" s="542">
        <v>0.71666666666666667</v>
      </c>
      <c r="Q156" s="542">
        <v>0.45624999999999999</v>
      </c>
      <c r="R156" s="542">
        <v>0.6</v>
      </c>
      <c r="S156" s="542">
        <v>0.50555555555555554</v>
      </c>
      <c r="T156" s="543"/>
      <c r="U156" s="542">
        <v>0.4826388888888889</v>
      </c>
      <c r="V156" s="542">
        <v>0.52986111111111112</v>
      </c>
      <c r="W156" s="542">
        <v>0.41319444444444442</v>
      </c>
      <c r="X156" s="543"/>
      <c r="Y156" s="542">
        <v>0.57291666666666663</v>
      </c>
      <c r="Z156" s="542">
        <v>0.63124999999999998</v>
      </c>
      <c r="AA156" s="553">
        <v>0.72986111111111107</v>
      </c>
      <c r="AB156" s="547"/>
      <c r="AC156" s="18">
        <f>VLOOKUP(AD156,id!$A:$C,3,0)</f>
        <v>701</v>
      </c>
      <c r="AD156" s="18" t="str">
        <f t="shared" si="29"/>
        <v>WejherSławomir1981</v>
      </c>
      <c r="AE156" s="9" t="str">
        <f t="shared" si="30"/>
        <v>Wejher</v>
      </c>
      <c r="AF156" s="9" t="str">
        <f t="shared" si="31"/>
        <v>Sławomir</v>
      </c>
      <c r="AG156" s="9">
        <f t="shared" si="32"/>
        <v>0</v>
      </c>
      <c r="AH156" s="9">
        <f t="shared" si="33"/>
        <v>1981</v>
      </c>
      <c r="AI156" s="9">
        <f t="shared" si="34"/>
        <v>14.358452794467794</v>
      </c>
      <c r="AJ156" s="9"/>
      <c r="AK156" s="9">
        <f t="shared" si="35"/>
        <v>0.99993849371098187</v>
      </c>
      <c r="AL156" s="9">
        <f t="shared" si="36"/>
        <v>1</v>
      </c>
      <c r="AM156" s="9">
        <f t="shared" si="37"/>
        <v>1</v>
      </c>
      <c r="AN156" s="9">
        <f t="shared" si="38"/>
        <v>1</v>
      </c>
    </row>
    <row r="157" spans="1:40" s="170" customFormat="1" ht="15" customHeight="1">
      <c r="A157" s="540">
        <v>164</v>
      </c>
      <c r="B157" s="538">
        <v>152</v>
      </c>
      <c r="C157" s="538"/>
      <c r="D157" s="538">
        <v>3209</v>
      </c>
      <c r="E157" s="538" t="s">
        <v>1911</v>
      </c>
      <c r="F157" s="538" t="s">
        <v>813</v>
      </c>
      <c r="G157" s="538">
        <v>1986</v>
      </c>
      <c r="H157" s="538" t="s">
        <v>519</v>
      </c>
      <c r="I157" s="538" t="s">
        <v>1432</v>
      </c>
      <c r="J157" s="538">
        <v>32</v>
      </c>
      <c r="K157" s="538">
        <v>10</v>
      </c>
      <c r="L157" s="538">
        <v>36</v>
      </c>
      <c r="M157" s="546">
        <v>0.37771990740740741</v>
      </c>
      <c r="N157" s="538">
        <v>4</v>
      </c>
      <c r="O157" s="538"/>
      <c r="P157" s="539">
        <v>0.3840277777777778</v>
      </c>
      <c r="Q157" s="539">
        <v>0.6743055555555556</v>
      </c>
      <c r="R157" s="539">
        <v>0.51250000000000007</v>
      </c>
      <c r="S157" s="539">
        <v>0.61736111111111114</v>
      </c>
      <c r="T157" s="539">
        <v>0.44027777777777777</v>
      </c>
      <c r="U157" s="539">
        <v>0.64027777777777783</v>
      </c>
      <c r="V157" s="539">
        <v>0.58333333333333337</v>
      </c>
      <c r="W157" s="538"/>
      <c r="X157" s="539">
        <v>0.40902777777777777</v>
      </c>
      <c r="Y157" s="539">
        <v>0.5493055555555556</v>
      </c>
      <c r="Z157" s="539">
        <v>0.48125000000000001</v>
      </c>
      <c r="AA157" s="552">
        <v>0.73125000000000007</v>
      </c>
      <c r="AB157" s="536"/>
      <c r="AC157" s="18">
        <f>VLOOKUP(AD157,id!$A:$C,3,0)</f>
        <v>702</v>
      </c>
      <c r="AD157" s="18" t="str">
        <f t="shared" si="29"/>
        <v>StanisławskiFilip1986</v>
      </c>
      <c r="AE157" s="9" t="str">
        <f t="shared" si="30"/>
        <v>Stanisławski</v>
      </c>
      <c r="AF157" s="9" t="str">
        <f t="shared" si="31"/>
        <v>Filip</v>
      </c>
      <c r="AG157" s="9" t="str">
        <f t="shared" si="32"/>
        <v>EPO Adventure Race Team</v>
      </c>
      <c r="AH157" s="9">
        <f t="shared" si="33"/>
        <v>1986</v>
      </c>
      <c r="AI157" s="9">
        <f t="shared" si="34"/>
        <v>14.306536219326162</v>
      </c>
      <c r="AJ157" s="9"/>
      <c r="AK157" s="9">
        <f t="shared" si="35"/>
        <v>0.99638425003830255</v>
      </c>
      <c r="AL157" s="9">
        <f t="shared" si="36"/>
        <v>1</v>
      </c>
      <c r="AM157" s="9">
        <f t="shared" si="37"/>
        <v>1</v>
      </c>
      <c r="AN157" s="9">
        <f t="shared" si="38"/>
        <v>1</v>
      </c>
    </row>
    <row r="158" spans="1:40" ht="15" customHeight="1">
      <c r="A158" s="545">
        <v>165</v>
      </c>
      <c r="B158" s="543">
        <v>153</v>
      </c>
      <c r="C158" s="543"/>
      <c r="D158" s="543">
        <v>3210</v>
      </c>
      <c r="E158" s="543" t="s">
        <v>1434</v>
      </c>
      <c r="F158" s="543" t="s">
        <v>55</v>
      </c>
      <c r="G158" s="543">
        <v>1985</v>
      </c>
      <c r="H158" s="543" t="s">
        <v>519</v>
      </c>
      <c r="I158" s="543" t="s">
        <v>1432</v>
      </c>
      <c r="J158" s="543">
        <v>32</v>
      </c>
      <c r="K158" s="543">
        <v>10</v>
      </c>
      <c r="L158" s="543">
        <v>36</v>
      </c>
      <c r="M158" s="544">
        <v>0.3777430555555556</v>
      </c>
      <c r="N158" s="543">
        <v>4</v>
      </c>
      <c r="O158" s="543"/>
      <c r="P158" s="542">
        <v>0.3840277777777778</v>
      </c>
      <c r="Q158" s="542">
        <v>0.6743055555555556</v>
      </c>
      <c r="R158" s="542">
        <v>0.51250000000000007</v>
      </c>
      <c r="S158" s="542">
        <v>0.61736111111111114</v>
      </c>
      <c r="T158" s="542">
        <v>0.43958333333333338</v>
      </c>
      <c r="U158" s="542">
        <v>0.64027777777777783</v>
      </c>
      <c r="V158" s="542">
        <v>0.58333333333333337</v>
      </c>
      <c r="W158" s="543"/>
      <c r="X158" s="542">
        <v>0.40902777777777777</v>
      </c>
      <c r="Y158" s="542">
        <v>0.54861111111111105</v>
      </c>
      <c r="Z158" s="542">
        <v>0.48055555555555557</v>
      </c>
      <c r="AA158" s="553">
        <v>0.73125000000000007</v>
      </c>
      <c r="AB158" s="547"/>
      <c r="AC158" s="18">
        <f>VLOOKUP(AD158,id!$A:$C,3,0)</f>
        <v>497</v>
      </c>
      <c r="AD158" s="18" t="str">
        <f t="shared" si="29"/>
        <v>KaczyńskiTomasz1985</v>
      </c>
      <c r="AE158" s="9" t="str">
        <f t="shared" si="30"/>
        <v>Kaczyński</v>
      </c>
      <c r="AF158" s="9" t="str">
        <f t="shared" si="31"/>
        <v>Tomasz</v>
      </c>
      <c r="AG158" s="9" t="str">
        <f t="shared" si="32"/>
        <v>EPO Adventure Race Team</v>
      </c>
      <c r="AH158" s="9">
        <f t="shared" si="33"/>
        <v>1985</v>
      </c>
      <c r="AI158" s="9">
        <f t="shared" si="34"/>
        <v>14.305659512752682</v>
      </c>
      <c r="AJ158" s="9"/>
      <c r="AK158" s="9">
        <f t="shared" si="35"/>
        <v>0.99993871985783001</v>
      </c>
      <c r="AL158" s="9">
        <f t="shared" si="36"/>
        <v>1</v>
      </c>
      <c r="AM158" s="9">
        <f t="shared" si="37"/>
        <v>1</v>
      </c>
      <c r="AN158" s="9">
        <f t="shared" si="38"/>
        <v>1</v>
      </c>
    </row>
    <row r="159" spans="1:40" ht="15" customHeight="1">
      <c r="A159" s="545">
        <v>167</v>
      </c>
      <c r="B159" s="543">
        <v>154</v>
      </c>
      <c r="C159" s="543"/>
      <c r="D159" s="543">
        <v>3049</v>
      </c>
      <c r="E159" s="543" t="s">
        <v>1907</v>
      </c>
      <c r="F159" s="543" t="s">
        <v>55</v>
      </c>
      <c r="G159" s="543">
        <v>1982</v>
      </c>
      <c r="H159" s="543" t="s">
        <v>510</v>
      </c>
      <c r="I159" s="543" t="s">
        <v>1906</v>
      </c>
      <c r="J159" s="543">
        <v>32</v>
      </c>
      <c r="K159" s="543">
        <v>9</v>
      </c>
      <c r="L159" s="543">
        <v>32</v>
      </c>
      <c r="M159" s="544">
        <v>0.34155092592592595</v>
      </c>
      <c r="N159" s="543">
        <v>0</v>
      </c>
      <c r="O159" s="542">
        <v>0.66875000000000007</v>
      </c>
      <c r="P159" s="542">
        <v>0.36944444444444446</v>
      </c>
      <c r="Q159" s="543"/>
      <c r="R159" s="542">
        <v>0.50277777777777777</v>
      </c>
      <c r="S159" s="542">
        <v>0.59722222222222221</v>
      </c>
      <c r="T159" s="542">
        <v>0.43611111111111112</v>
      </c>
      <c r="U159" s="543"/>
      <c r="V159" s="543"/>
      <c r="W159" s="542">
        <v>0.63611111111111118</v>
      </c>
      <c r="X159" s="542">
        <v>0.39097222222222222</v>
      </c>
      <c r="Y159" s="542">
        <v>0.54097222222222219</v>
      </c>
      <c r="Z159" s="542">
        <v>0.47569444444444442</v>
      </c>
      <c r="AA159" s="553">
        <v>0.69513888888888886</v>
      </c>
      <c r="AB159" s="547"/>
      <c r="AC159" s="18">
        <f>VLOOKUP(AD159,id!$A:$C,3,0)</f>
        <v>703</v>
      </c>
      <c r="AD159" s="18" t="str">
        <f t="shared" si="29"/>
        <v>GlazikTomasz1982</v>
      </c>
      <c r="AE159" s="9" t="str">
        <f t="shared" si="30"/>
        <v>Glazik</v>
      </c>
      <c r="AF159" s="9" t="str">
        <f t="shared" si="31"/>
        <v>Tomasz</v>
      </c>
      <c r="AG159" s="9" t="str">
        <f t="shared" si="32"/>
        <v>K-lub A-nemicznych C-yklistów</v>
      </c>
      <c r="AH159" s="9">
        <f t="shared" si="33"/>
        <v>1982</v>
      </c>
      <c r="AI159" s="9">
        <f t="shared" si="34"/>
        <v>14.007363084405517</v>
      </c>
      <c r="AJ159" s="9"/>
      <c r="AK159" s="9">
        <f t="shared" si="35"/>
        <v>1.1059640799728905</v>
      </c>
      <c r="AL159" s="9">
        <f t="shared" si="36"/>
        <v>0.9</v>
      </c>
      <c r="AM159" s="9">
        <f t="shared" si="37"/>
        <v>1</v>
      </c>
      <c r="AN159" s="9">
        <f t="shared" si="38"/>
        <v>0.9791483623609768</v>
      </c>
    </row>
    <row r="160" spans="1:40" ht="15" customHeight="1">
      <c r="A160" s="545">
        <v>169</v>
      </c>
      <c r="B160" s="543">
        <v>155</v>
      </c>
      <c r="C160" s="543"/>
      <c r="D160" s="543">
        <v>3183</v>
      </c>
      <c r="E160" s="543" t="s">
        <v>1904</v>
      </c>
      <c r="F160" s="543" t="s">
        <v>20</v>
      </c>
      <c r="G160" s="543">
        <v>1981</v>
      </c>
      <c r="H160" s="543" t="s">
        <v>1281</v>
      </c>
      <c r="I160" s="543" t="s">
        <v>1903</v>
      </c>
      <c r="J160" s="543">
        <v>31</v>
      </c>
      <c r="K160" s="543">
        <v>10</v>
      </c>
      <c r="L160" s="543">
        <v>31</v>
      </c>
      <c r="M160" s="544">
        <v>0.34680555555555559</v>
      </c>
      <c r="N160" s="543">
        <v>0</v>
      </c>
      <c r="O160" s="542">
        <v>0.36874999999999997</v>
      </c>
      <c r="P160" s="542">
        <v>0.68263888888888891</v>
      </c>
      <c r="Q160" s="542">
        <v>0.41250000000000003</v>
      </c>
      <c r="R160" s="542">
        <v>0.57847222222222217</v>
      </c>
      <c r="S160" s="542">
        <v>0.45416666666666666</v>
      </c>
      <c r="T160" s="542">
        <v>0.6430555555555556</v>
      </c>
      <c r="U160" s="542">
        <v>0.43472222222222223</v>
      </c>
      <c r="V160" s="542">
        <v>0.50902777777777775</v>
      </c>
      <c r="W160" s="542">
        <v>0.38819444444444445</v>
      </c>
      <c r="X160" s="543"/>
      <c r="Y160" s="543"/>
      <c r="Z160" s="542">
        <v>0.6020833333333333</v>
      </c>
      <c r="AA160" s="553">
        <v>0.7006944444444444</v>
      </c>
      <c r="AB160" s="547"/>
      <c r="AC160" s="18">
        <f>VLOOKUP(AD160,id!$A:$C,3,0)</f>
        <v>704</v>
      </c>
      <c r="AD160" s="18" t="str">
        <f t="shared" si="29"/>
        <v>BasiakPaweł1981</v>
      </c>
      <c r="AE160" s="9" t="str">
        <f t="shared" si="30"/>
        <v>Basiak</v>
      </c>
      <c r="AF160" s="9" t="str">
        <f t="shared" si="31"/>
        <v>Paweł</v>
      </c>
      <c r="AG160" s="9" t="str">
        <f t="shared" si="32"/>
        <v>Purple Mushrooms</v>
      </c>
      <c r="AH160" s="9">
        <f t="shared" si="33"/>
        <v>1981</v>
      </c>
      <c r="AI160" s="9">
        <f t="shared" si="34"/>
        <v>13.569632988017844</v>
      </c>
      <c r="AJ160" s="9"/>
      <c r="AK160" s="9">
        <f t="shared" si="35"/>
        <v>0.98484848484848486</v>
      </c>
      <c r="AL160" s="9">
        <f t="shared" si="36"/>
        <v>1.1111111111111112</v>
      </c>
      <c r="AM160" s="9">
        <f t="shared" si="37"/>
        <v>0.96875</v>
      </c>
      <c r="AN160" s="9">
        <f t="shared" si="38"/>
        <v>1.0212956876001351</v>
      </c>
    </row>
    <row r="161" spans="1:40" s="170" customFormat="1" ht="15" customHeight="1">
      <c r="A161" s="540">
        <v>170</v>
      </c>
      <c r="B161" s="538">
        <v>156</v>
      </c>
      <c r="C161" s="538"/>
      <c r="D161" s="538">
        <v>3119</v>
      </c>
      <c r="E161" s="538" t="s">
        <v>725</v>
      </c>
      <c r="F161" s="538" t="s">
        <v>55</v>
      </c>
      <c r="G161" s="538">
        <v>1973</v>
      </c>
      <c r="H161" s="538" t="s">
        <v>441</v>
      </c>
      <c r="I161" s="538" t="s">
        <v>1902</v>
      </c>
      <c r="J161" s="538">
        <v>31</v>
      </c>
      <c r="K161" s="538">
        <v>10</v>
      </c>
      <c r="L161" s="538">
        <v>36</v>
      </c>
      <c r="M161" s="546">
        <v>0.37839120370370366</v>
      </c>
      <c r="N161" s="538">
        <v>5</v>
      </c>
      <c r="O161" s="538"/>
      <c r="P161" s="539">
        <v>0.36874999999999997</v>
      </c>
      <c r="Q161" s="539">
        <v>0.6875</v>
      </c>
      <c r="R161" s="539">
        <v>0.50138888888888888</v>
      </c>
      <c r="S161" s="539">
        <v>0.61458333333333337</v>
      </c>
      <c r="T161" s="539">
        <v>0.4291666666666667</v>
      </c>
      <c r="U161" s="539">
        <v>0.64444444444444449</v>
      </c>
      <c r="V161" s="539">
        <v>0.58958333333333335</v>
      </c>
      <c r="W161" s="538"/>
      <c r="X161" s="539">
        <v>0.39166666666666666</v>
      </c>
      <c r="Y161" s="539">
        <v>0.54027777777777775</v>
      </c>
      <c r="Z161" s="539">
        <v>0.47361111111111115</v>
      </c>
      <c r="AA161" s="552">
        <v>0.7319444444444444</v>
      </c>
      <c r="AB161" s="536"/>
      <c r="AC161" s="18">
        <f>VLOOKUP(AD161,id!$A:$C,3,0)</f>
        <v>344</v>
      </c>
      <c r="AD161" s="18" t="str">
        <f t="shared" si="29"/>
        <v>TrzcińskiTomasz1973</v>
      </c>
      <c r="AE161" s="9" t="str">
        <f t="shared" si="30"/>
        <v>Trzciński</v>
      </c>
      <c r="AF161" s="9" t="str">
        <f t="shared" si="31"/>
        <v>Tomasz</v>
      </c>
      <c r="AG161" s="9" t="str">
        <f t="shared" si="32"/>
        <v>Stojące wentyle</v>
      </c>
      <c r="AH161" s="9">
        <f t="shared" si="33"/>
        <v>1973</v>
      </c>
      <c r="AI161" s="9">
        <f t="shared" si="34"/>
        <v>12.436927869971148</v>
      </c>
      <c r="AJ161" s="9"/>
      <c r="AK161" s="9">
        <f t="shared" si="35"/>
        <v>0.91652647355703076</v>
      </c>
      <c r="AL161" s="9">
        <f t="shared" si="36"/>
        <v>1</v>
      </c>
      <c r="AM161" s="9">
        <f t="shared" si="37"/>
        <v>1</v>
      </c>
      <c r="AN161" s="9">
        <f t="shared" si="38"/>
        <v>1</v>
      </c>
    </row>
    <row r="162" spans="1:40" ht="15" customHeight="1">
      <c r="A162" s="545">
        <v>171</v>
      </c>
      <c r="B162" s="543">
        <v>157</v>
      </c>
      <c r="C162" s="543"/>
      <c r="D162" s="543">
        <v>3158</v>
      </c>
      <c r="E162" s="543" t="s">
        <v>1901</v>
      </c>
      <c r="F162" s="543" t="s">
        <v>91</v>
      </c>
      <c r="G162" s="543">
        <v>1986</v>
      </c>
      <c r="H162" s="543" t="s">
        <v>445</v>
      </c>
      <c r="I162" s="543" t="s">
        <v>1900</v>
      </c>
      <c r="J162" s="543">
        <v>31</v>
      </c>
      <c r="K162" s="543">
        <v>8</v>
      </c>
      <c r="L162" s="543">
        <v>31</v>
      </c>
      <c r="M162" s="544">
        <v>0.3364583333333333</v>
      </c>
      <c r="N162" s="543">
        <v>0</v>
      </c>
      <c r="O162" s="542">
        <v>0.66805555555555562</v>
      </c>
      <c r="P162" s="543"/>
      <c r="Q162" s="543"/>
      <c r="R162" s="542">
        <v>0.50277777777777777</v>
      </c>
      <c r="S162" s="542">
        <v>0.59652777777777777</v>
      </c>
      <c r="T162" s="542">
        <v>0.4368055555555555</v>
      </c>
      <c r="U162" s="543"/>
      <c r="V162" s="543"/>
      <c r="W162" s="542">
        <v>0.63541666666666663</v>
      </c>
      <c r="X162" s="542">
        <v>0.39097222222222222</v>
      </c>
      <c r="Y162" s="542">
        <v>0.54097222222222219</v>
      </c>
      <c r="Z162" s="542">
        <v>0.47569444444444442</v>
      </c>
      <c r="AA162" s="553">
        <v>0.69027777777777777</v>
      </c>
      <c r="AB162" s="547"/>
      <c r="AC162" s="18">
        <f>VLOOKUP(AD162,id!$A:$C,3,0)</f>
        <v>705</v>
      </c>
      <c r="AD162" s="18" t="str">
        <f t="shared" si="29"/>
        <v>SoboczynskiAdam1986</v>
      </c>
      <c r="AE162" s="9" t="str">
        <f t="shared" si="30"/>
        <v>Soboczynski</v>
      </c>
      <c r="AF162" s="9" t="str">
        <f t="shared" si="31"/>
        <v>Adam</v>
      </c>
      <c r="AG162" s="9" t="str">
        <f t="shared" si="32"/>
        <v>KAC klub anemicznych cyklistów</v>
      </c>
      <c r="AH162" s="9">
        <f t="shared" si="33"/>
        <v>1986</v>
      </c>
      <c r="AI162" s="9">
        <f t="shared" si="34"/>
        <v>11.894087058155288</v>
      </c>
      <c r="AJ162" s="9"/>
      <c r="AK162" s="9">
        <f t="shared" si="35"/>
        <v>1.1246302029583763</v>
      </c>
      <c r="AL162" s="9">
        <f t="shared" si="36"/>
        <v>0.8</v>
      </c>
      <c r="AM162" s="9">
        <f t="shared" si="37"/>
        <v>1</v>
      </c>
      <c r="AN162" s="9">
        <f t="shared" si="38"/>
        <v>0.956352499790037</v>
      </c>
    </row>
    <row r="163" spans="1:40" s="170" customFormat="1" ht="15" customHeight="1">
      <c r="A163" s="540">
        <v>172</v>
      </c>
      <c r="B163" s="538">
        <v>158</v>
      </c>
      <c r="C163" s="538"/>
      <c r="D163" s="538">
        <v>3055</v>
      </c>
      <c r="E163" s="538" t="s">
        <v>1899</v>
      </c>
      <c r="F163" s="538" t="s">
        <v>19</v>
      </c>
      <c r="G163" s="538">
        <v>1991</v>
      </c>
      <c r="H163" s="538" t="s">
        <v>406</v>
      </c>
      <c r="I163" s="538" t="s">
        <v>1898</v>
      </c>
      <c r="J163" s="538">
        <v>31</v>
      </c>
      <c r="K163" s="538">
        <v>8</v>
      </c>
      <c r="L163" s="538">
        <v>31</v>
      </c>
      <c r="M163" s="546">
        <v>0.33934027777777781</v>
      </c>
      <c r="N163" s="538">
        <v>0</v>
      </c>
      <c r="O163" s="538"/>
      <c r="P163" s="539">
        <v>0.37291666666666662</v>
      </c>
      <c r="Q163" s="538"/>
      <c r="R163" s="539">
        <v>0.50208333333333333</v>
      </c>
      <c r="S163" s="539">
        <v>0.6069444444444444</v>
      </c>
      <c r="T163" s="539">
        <v>0.43611111111111112</v>
      </c>
      <c r="U163" s="538"/>
      <c r="V163" s="538"/>
      <c r="W163" s="539">
        <v>0.65416666666666667</v>
      </c>
      <c r="X163" s="539">
        <v>0.39583333333333331</v>
      </c>
      <c r="Y163" s="539">
        <v>0.54861111111111105</v>
      </c>
      <c r="Z163" s="539">
        <v>0.47569444444444442</v>
      </c>
      <c r="AA163" s="552">
        <v>0.69305555555555554</v>
      </c>
      <c r="AB163" s="536"/>
      <c r="AC163" s="18">
        <f>VLOOKUP(AD163,id!$A:$C,3,0)</f>
        <v>706</v>
      </c>
      <c r="AD163" s="18" t="str">
        <f t="shared" si="29"/>
        <v>GrygoPiotr1991</v>
      </c>
      <c r="AE163" s="9" t="str">
        <f t="shared" si="30"/>
        <v>Grygo</v>
      </c>
      <c r="AF163" s="9" t="str">
        <f t="shared" si="31"/>
        <v>Piotr</v>
      </c>
      <c r="AG163" s="9" t="str">
        <f t="shared" si="32"/>
        <v>Chłodnicy</v>
      </c>
      <c r="AH163" s="9">
        <f t="shared" si="33"/>
        <v>1991</v>
      </c>
      <c r="AI163" s="9">
        <f t="shared" si="34"/>
        <v>11.793073119157343</v>
      </c>
      <c r="AJ163" s="9"/>
      <c r="AK163" s="9">
        <f t="shared" si="35"/>
        <v>0.99150721375217421</v>
      </c>
      <c r="AL163" s="9">
        <f t="shared" si="36"/>
        <v>1</v>
      </c>
      <c r="AM163" s="9">
        <f t="shared" si="37"/>
        <v>1</v>
      </c>
      <c r="AN163" s="9">
        <f t="shared" si="38"/>
        <v>1</v>
      </c>
    </row>
    <row r="164" spans="1:40" ht="15" customHeight="1">
      <c r="A164" s="545">
        <v>173</v>
      </c>
      <c r="B164" s="543">
        <v>159</v>
      </c>
      <c r="C164" s="543"/>
      <c r="D164" s="543">
        <v>3057</v>
      </c>
      <c r="E164" s="543" t="s">
        <v>54</v>
      </c>
      <c r="F164" s="543" t="s">
        <v>1897</v>
      </c>
      <c r="G164" s="543">
        <v>1991</v>
      </c>
      <c r="H164" s="543" t="s">
        <v>1896</v>
      </c>
      <c r="I164" s="543" t="s">
        <v>1895</v>
      </c>
      <c r="J164" s="543">
        <v>31</v>
      </c>
      <c r="K164" s="543">
        <v>8</v>
      </c>
      <c r="L164" s="543">
        <v>31</v>
      </c>
      <c r="M164" s="544">
        <v>0.33937499999999998</v>
      </c>
      <c r="N164" s="543">
        <v>0</v>
      </c>
      <c r="O164" s="543"/>
      <c r="P164" s="542">
        <v>0.37291666666666662</v>
      </c>
      <c r="Q164" s="543"/>
      <c r="R164" s="542">
        <v>0.50277777777777777</v>
      </c>
      <c r="S164" s="542">
        <v>0.6069444444444444</v>
      </c>
      <c r="T164" s="542">
        <v>0.43611111111111112</v>
      </c>
      <c r="U164" s="543"/>
      <c r="V164" s="543"/>
      <c r="W164" s="542">
        <v>0.65416666666666667</v>
      </c>
      <c r="X164" s="542">
        <v>0.39583333333333331</v>
      </c>
      <c r="Y164" s="542">
        <v>0.5493055555555556</v>
      </c>
      <c r="Z164" s="542">
        <v>0.47569444444444442</v>
      </c>
      <c r="AA164" s="553">
        <v>0.69305555555555554</v>
      </c>
      <c r="AB164" s="547"/>
      <c r="AC164" s="18">
        <f>VLOOKUP(AD164,id!$A:$C,3,0)</f>
        <v>707</v>
      </c>
      <c r="AD164" s="18" t="str">
        <f t="shared" si="29"/>
        <v>KoniecznyRobert Witold1991</v>
      </c>
      <c r="AE164" s="9" t="str">
        <f t="shared" si="30"/>
        <v>Konieczny</v>
      </c>
      <c r="AF164" s="9" t="str">
        <f t="shared" si="31"/>
        <v>Robert Witold</v>
      </c>
      <c r="AG164" s="9" t="str">
        <f t="shared" si="32"/>
        <v>Bez różnicy</v>
      </c>
      <c r="AH164" s="9">
        <f t="shared" si="33"/>
        <v>1991</v>
      </c>
      <c r="AI164" s="9">
        <f t="shared" si="34"/>
        <v>11.791866543229458</v>
      </c>
      <c r="AJ164" s="9"/>
      <c r="AK164" s="9">
        <f t="shared" si="35"/>
        <v>0.9998976877429917</v>
      </c>
      <c r="AL164" s="9">
        <f t="shared" si="36"/>
        <v>1</v>
      </c>
      <c r="AM164" s="9">
        <f t="shared" si="37"/>
        <v>1</v>
      </c>
      <c r="AN164" s="9">
        <f t="shared" si="38"/>
        <v>1</v>
      </c>
    </row>
    <row r="165" spans="1:40" ht="15" customHeight="1">
      <c r="A165" s="545">
        <v>175</v>
      </c>
      <c r="B165" s="543">
        <v>160</v>
      </c>
      <c r="C165" s="543"/>
      <c r="D165" s="543">
        <v>3155</v>
      </c>
      <c r="E165" s="543" t="s">
        <v>1894</v>
      </c>
      <c r="F165" s="543" t="s">
        <v>182</v>
      </c>
      <c r="G165" s="543">
        <v>1981</v>
      </c>
      <c r="H165" s="543" t="s">
        <v>1893</v>
      </c>
      <c r="I165" s="543" t="s">
        <v>1892</v>
      </c>
      <c r="J165" s="543">
        <v>30</v>
      </c>
      <c r="K165" s="543">
        <v>11</v>
      </c>
      <c r="L165" s="543">
        <v>41</v>
      </c>
      <c r="M165" s="544">
        <v>0.38224537037037037</v>
      </c>
      <c r="N165" s="543">
        <v>11</v>
      </c>
      <c r="O165" s="543"/>
      <c r="P165" s="542">
        <v>0.38750000000000001</v>
      </c>
      <c r="Q165" s="542">
        <v>0.6694444444444444</v>
      </c>
      <c r="R165" s="542">
        <v>0.51111111111111118</v>
      </c>
      <c r="S165" s="542">
        <v>0.61111111111111105</v>
      </c>
      <c r="T165" s="542">
        <v>0.44166666666666665</v>
      </c>
      <c r="U165" s="542">
        <v>0.63472222222222219</v>
      </c>
      <c r="V165" s="542">
        <v>0.58750000000000002</v>
      </c>
      <c r="W165" s="542">
        <v>0.70138888888888884</v>
      </c>
      <c r="X165" s="542">
        <v>0.41041666666666665</v>
      </c>
      <c r="Y165" s="542">
        <v>0.54375000000000007</v>
      </c>
      <c r="Z165" s="542">
        <v>0.48680555555555555</v>
      </c>
      <c r="AA165" s="553">
        <v>0.73611111111111116</v>
      </c>
      <c r="AB165" s="547"/>
      <c r="AC165" s="18">
        <f>VLOOKUP(AD165,id!$A:$C,3,0)</f>
        <v>708</v>
      </c>
      <c r="AD165" s="18" t="str">
        <f t="shared" si="29"/>
        <v>PogorzelskiWojciech1981</v>
      </c>
      <c r="AE165" s="9" t="str">
        <f t="shared" si="30"/>
        <v>Pogorzelski</v>
      </c>
      <c r="AF165" s="9" t="str">
        <f t="shared" si="31"/>
        <v>Wojciech</v>
      </c>
      <c r="AG165" s="9" t="str">
        <f t="shared" si="32"/>
        <v>TEAM NOWINKA</v>
      </c>
      <c r="AH165" s="9">
        <f t="shared" si="33"/>
        <v>1981</v>
      </c>
      <c r="AI165" s="9">
        <f t="shared" si="34"/>
        <v>11.41148375151238</v>
      </c>
      <c r="AJ165" s="9"/>
      <c r="AK165" s="9">
        <f t="shared" si="35"/>
        <v>0.88784593956276869</v>
      </c>
      <c r="AL165" s="9">
        <f t="shared" si="36"/>
        <v>1.375</v>
      </c>
      <c r="AM165" s="9">
        <f t="shared" si="37"/>
        <v>0.967741935483871</v>
      </c>
      <c r="AN165" s="9">
        <f t="shared" si="38"/>
        <v>1.0657627566354742</v>
      </c>
    </row>
    <row r="166" spans="1:40" s="170" customFormat="1" ht="15" customHeight="1">
      <c r="A166" s="540">
        <v>178</v>
      </c>
      <c r="B166" s="538">
        <v>161</v>
      </c>
      <c r="C166" s="538"/>
      <c r="D166" s="538">
        <v>3132</v>
      </c>
      <c r="E166" s="538" t="s">
        <v>1490</v>
      </c>
      <c r="F166" s="538" t="s">
        <v>113</v>
      </c>
      <c r="G166" s="538">
        <v>1978</v>
      </c>
      <c r="H166" s="538" t="s">
        <v>510</v>
      </c>
      <c r="I166" s="538"/>
      <c r="J166" s="538">
        <v>29</v>
      </c>
      <c r="K166" s="538">
        <v>9</v>
      </c>
      <c r="L166" s="538">
        <v>29</v>
      </c>
      <c r="M166" s="546">
        <v>0.30461805555555554</v>
      </c>
      <c r="N166" s="538">
        <v>0</v>
      </c>
      <c r="O166" s="539">
        <v>0.375</v>
      </c>
      <c r="P166" s="539">
        <v>0.63888888888888895</v>
      </c>
      <c r="Q166" s="539">
        <v>0.42083333333333334</v>
      </c>
      <c r="R166" s="538"/>
      <c r="S166" s="539">
        <v>0.46597222222222223</v>
      </c>
      <c r="T166" s="539">
        <v>0.59375</v>
      </c>
      <c r="U166" s="539">
        <v>0.44722222222222219</v>
      </c>
      <c r="V166" s="539">
        <v>0.5</v>
      </c>
      <c r="W166" s="539">
        <v>0.40069444444444446</v>
      </c>
      <c r="X166" s="538"/>
      <c r="Y166" s="538"/>
      <c r="Z166" s="539">
        <v>0.54236111111111118</v>
      </c>
      <c r="AA166" s="552">
        <v>0.65833333333333333</v>
      </c>
      <c r="AB166" s="536"/>
      <c r="AC166" s="18">
        <f>VLOOKUP(AD166,id!$A:$C,3,0)</f>
        <v>709</v>
      </c>
      <c r="AD166" s="18" t="str">
        <f t="shared" si="29"/>
        <v>GołąbAleksander1978</v>
      </c>
      <c r="AE166" s="9" t="str">
        <f t="shared" si="30"/>
        <v>Gołąb</v>
      </c>
      <c r="AF166" s="9" t="str">
        <f t="shared" si="31"/>
        <v>Aleksander</v>
      </c>
      <c r="AG166" s="9">
        <f t="shared" si="32"/>
        <v>0</v>
      </c>
      <c r="AH166" s="9">
        <f t="shared" si="33"/>
        <v>1978</v>
      </c>
      <c r="AI166" s="9">
        <f t="shared" si="34"/>
        <v>11.031100959795301</v>
      </c>
      <c r="AJ166" s="9"/>
      <c r="AK166" s="9">
        <f t="shared" si="35"/>
        <v>1.2548349101409628</v>
      </c>
      <c r="AL166" s="9">
        <f t="shared" si="36"/>
        <v>0.81818181818181823</v>
      </c>
      <c r="AM166" s="9">
        <f t="shared" si="37"/>
        <v>0.96666666666666667</v>
      </c>
      <c r="AN166" s="9">
        <f t="shared" si="38"/>
        <v>0.96066056837243674</v>
      </c>
    </row>
    <row r="167" spans="1:40" ht="15" customHeight="1">
      <c r="A167" s="545">
        <v>179</v>
      </c>
      <c r="B167" s="543">
        <v>162</v>
      </c>
      <c r="C167" s="543"/>
      <c r="D167" s="543">
        <v>3060</v>
      </c>
      <c r="E167" s="543" t="s">
        <v>1891</v>
      </c>
      <c r="F167" s="543" t="s">
        <v>20</v>
      </c>
      <c r="G167" s="543">
        <v>1983</v>
      </c>
      <c r="H167" s="543" t="s">
        <v>307</v>
      </c>
      <c r="I167" s="543"/>
      <c r="J167" s="543">
        <v>29</v>
      </c>
      <c r="K167" s="543">
        <v>9</v>
      </c>
      <c r="L167" s="543">
        <v>29</v>
      </c>
      <c r="M167" s="544">
        <v>0.30466435185185187</v>
      </c>
      <c r="N167" s="543">
        <v>0</v>
      </c>
      <c r="O167" s="542">
        <v>0.375</v>
      </c>
      <c r="P167" s="542">
        <v>0.63888888888888895</v>
      </c>
      <c r="Q167" s="542">
        <v>0.42083333333333334</v>
      </c>
      <c r="R167" s="543"/>
      <c r="S167" s="542">
        <v>0.46597222222222223</v>
      </c>
      <c r="T167" s="542">
        <v>0.59444444444444444</v>
      </c>
      <c r="U167" s="542">
        <v>0.44722222222222219</v>
      </c>
      <c r="V167" s="542">
        <v>0.5</v>
      </c>
      <c r="W167" s="542">
        <v>0.40069444444444446</v>
      </c>
      <c r="X167" s="543"/>
      <c r="Y167" s="543"/>
      <c r="Z167" s="542">
        <v>0.54236111111111118</v>
      </c>
      <c r="AA167" s="553">
        <v>0.65833333333333333</v>
      </c>
      <c r="AB167" s="547"/>
      <c r="AC167" s="18">
        <f>VLOOKUP(AD167,id!$A:$C,3,0)</f>
        <v>710</v>
      </c>
      <c r="AD167" s="18" t="str">
        <f t="shared" si="29"/>
        <v>ManistaPaweł1983</v>
      </c>
      <c r="AE167" s="9" t="str">
        <f t="shared" si="30"/>
        <v>Manista</v>
      </c>
      <c r="AF167" s="9" t="str">
        <f t="shared" si="31"/>
        <v>Paweł</v>
      </c>
      <c r="AG167" s="9">
        <f t="shared" si="32"/>
        <v>0</v>
      </c>
      <c r="AH167" s="9">
        <f t="shared" si="33"/>
        <v>1983</v>
      </c>
      <c r="AI167" s="9">
        <f t="shared" si="34"/>
        <v>11.029424691746856</v>
      </c>
      <c r="AJ167" s="9"/>
      <c r="AK167" s="9">
        <f t="shared" si="35"/>
        <v>0.99984804163659147</v>
      </c>
      <c r="AL167" s="9">
        <f t="shared" si="36"/>
        <v>1</v>
      </c>
      <c r="AM167" s="9">
        <f t="shared" si="37"/>
        <v>1</v>
      </c>
      <c r="AN167" s="9">
        <f t="shared" si="38"/>
        <v>1</v>
      </c>
    </row>
    <row r="168" spans="1:40" s="170" customFormat="1" ht="15" customHeight="1">
      <c r="A168" s="540">
        <v>180</v>
      </c>
      <c r="B168" s="538">
        <v>163</v>
      </c>
      <c r="C168" s="538"/>
      <c r="D168" s="538">
        <v>3125</v>
      </c>
      <c r="E168" s="538" t="s">
        <v>1890</v>
      </c>
      <c r="F168" s="538" t="s">
        <v>91</v>
      </c>
      <c r="G168" s="538">
        <v>1978</v>
      </c>
      <c r="H168" s="538" t="s">
        <v>510</v>
      </c>
      <c r="I168" s="538" t="s">
        <v>1889</v>
      </c>
      <c r="J168" s="538">
        <v>29</v>
      </c>
      <c r="K168" s="538">
        <v>9</v>
      </c>
      <c r="L168" s="538">
        <v>29</v>
      </c>
      <c r="M168" s="546">
        <v>0.30478009259259259</v>
      </c>
      <c r="N168" s="538">
        <v>0</v>
      </c>
      <c r="O168" s="539">
        <v>0.375</v>
      </c>
      <c r="P168" s="539">
        <v>0.63888888888888895</v>
      </c>
      <c r="Q168" s="539">
        <v>0.42083333333333334</v>
      </c>
      <c r="R168" s="538"/>
      <c r="S168" s="539">
        <v>0.46666666666666662</v>
      </c>
      <c r="T168" s="539">
        <v>0.59375</v>
      </c>
      <c r="U168" s="539">
        <v>0.44791666666666669</v>
      </c>
      <c r="V168" s="539">
        <v>0.5</v>
      </c>
      <c r="W168" s="539">
        <v>0.40069444444444446</v>
      </c>
      <c r="X168" s="538"/>
      <c r="Y168" s="538"/>
      <c r="Z168" s="539">
        <v>0.54236111111111118</v>
      </c>
      <c r="AA168" s="552">
        <v>0.65833333333333333</v>
      </c>
      <c r="AB168" s="536"/>
      <c r="AC168" s="18">
        <f>VLOOKUP(AD168,id!$A:$C,3,0)</f>
        <v>711</v>
      </c>
      <c r="AD168" s="18" t="str">
        <f t="shared" si="29"/>
        <v>SorokaAdam1978</v>
      </c>
      <c r="AE168" s="9" t="str">
        <f t="shared" si="30"/>
        <v>Soroka</v>
      </c>
      <c r="AF168" s="9" t="str">
        <f t="shared" si="31"/>
        <v>Adam</v>
      </c>
      <c r="AG168" s="9" t="str">
        <f t="shared" si="32"/>
        <v>ATC Cargo</v>
      </c>
      <c r="AH168" s="9">
        <f t="shared" si="33"/>
        <v>1978</v>
      </c>
      <c r="AI168" s="9">
        <f t="shared" si="34"/>
        <v>11.025236249605154</v>
      </c>
      <c r="AJ168" s="9"/>
      <c r="AK168" s="9">
        <f t="shared" si="35"/>
        <v>0.99962024835757424</v>
      </c>
      <c r="AL168" s="9">
        <f t="shared" si="36"/>
        <v>1</v>
      </c>
      <c r="AM168" s="9">
        <f t="shared" si="37"/>
        <v>1</v>
      </c>
      <c r="AN168" s="9">
        <f t="shared" si="38"/>
        <v>1</v>
      </c>
    </row>
    <row r="169" spans="1:40" ht="15" customHeight="1">
      <c r="A169" s="545">
        <v>181</v>
      </c>
      <c r="B169" s="543">
        <v>164</v>
      </c>
      <c r="C169" s="543"/>
      <c r="D169" s="543">
        <v>3127</v>
      </c>
      <c r="E169" s="543" t="s">
        <v>1888</v>
      </c>
      <c r="F169" s="543" t="s">
        <v>71</v>
      </c>
      <c r="G169" s="543">
        <v>1983</v>
      </c>
      <c r="H169" s="543" t="s">
        <v>321</v>
      </c>
      <c r="I169" s="543"/>
      <c r="J169" s="543">
        <v>29</v>
      </c>
      <c r="K169" s="543">
        <v>9</v>
      </c>
      <c r="L169" s="543">
        <v>29</v>
      </c>
      <c r="M169" s="544">
        <v>0.34837962962962959</v>
      </c>
      <c r="N169" s="543">
        <v>0</v>
      </c>
      <c r="O169" s="542">
        <v>0.68333333333333324</v>
      </c>
      <c r="P169" s="542">
        <v>0.37152777777777773</v>
      </c>
      <c r="Q169" s="542">
        <v>0.64374999999999993</v>
      </c>
      <c r="R169" s="543"/>
      <c r="S169" s="542">
        <v>0.57013888888888886</v>
      </c>
      <c r="T169" s="542">
        <v>0.44166666666666665</v>
      </c>
      <c r="U169" s="542">
        <v>0.60069444444444442</v>
      </c>
      <c r="V169" s="542">
        <v>0.53541666666666665</v>
      </c>
      <c r="W169" s="543"/>
      <c r="X169" s="542">
        <v>0.39513888888888887</v>
      </c>
      <c r="Y169" s="543"/>
      <c r="Z169" s="542">
        <v>0.4916666666666667</v>
      </c>
      <c r="AA169" s="553">
        <v>0.70208333333333339</v>
      </c>
      <c r="AB169" s="547"/>
      <c r="AC169" s="18">
        <f>VLOOKUP(AD169,id!$A:$C,3,0)</f>
        <v>712</v>
      </c>
      <c r="AD169" s="18" t="str">
        <f t="shared" si="29"/>
        <v>DarmachŁukasz1983</v>
      </c>
      <c r="AE169" s="9" t="str">
        <f t="shared" si="30"/>
        <v>Darmach</v>
      </c>
      <c r="AF169" s="9" t="str">
        <f t="shared" si="31"/>
        <v>Łukasz</v>
      </c>
      <c r="AG169" s="9">
        <f t="shared" si="32"/>
        <v>0</v>
      </c>
      <c r="AH169" s="9">
        <f t="shared" si="33"/>
        <v>1983</v>
      </c>
      <c r="AI169" s="9">
        <f t="shared" si="34"/>
        <v>9.6454334272708486</v>
      </c>
      <c r="AJ169" s="9"/>
      <c r="AK169" s="9">
        <f t="shared" si="35"/>
        <v>0.87485049833887052</v>
      </c>
      <c r="AL169" s="9">
        <f t="shared" si="36"/>
        <v>1</v>
      </c>
      <c r="AM169" s="9">
        <f t="shared" si="37"/>
        <v>1</v>
      </c>
      <c r="AN169" s="9">
        <f t="shared" si="38"/>
        <v>1</v>
      </c>
    </row>
    <row r="170" spans="1:40" s="170" customFormat="1" ht="15" customHeight="1">
      <c r="A170" s="540">
        <v>182</v>
      </c>
      <c r="B170" s="538">
        <v>165</v>
      </c>
      <c r="C170" s="538"/>
      <c r="D170" s="538">
        <v>3227</v>
      </c>
      <c r="E170" s="538" t="s">
        <v>832</v>
      </c>
      <c r="F170" s="538" t="s">
        <v>38</v>
      </c>
      <c r="G170" s="538">
        <v>1957</v>
      </c>
      <c r="H170" s="538" t="s">
        <v>767</v>
      </c>
      <c r="I170" s="538"/>
      <c r="J170" s="538">
        <v>29</v>
      </c>
      <c r="K170" s="538">
        <v>8</v>
      </c>
      <c r="L170" s="538">
        <v>29</v>
      </c>
      <c r="M170" s="546">
        <v>0.33116898148148149</v>
      </c>
      <c r="N170" s="538">
        <v>0</v>
      </c>
      <c r="O170" s="538"/>
      <c r="P170" s="539">
        <v>0.36874999999999997</v>
      </c>
      <c r="Q170" s="538"/>
      <c r="R170" s="539">
        <v>0.51388888888888895</v>
      </c>
      <c r="S170" s="539">
        <v>0.61319444444444449</v>
      </c>
      <c r="T170" s="539">
        <v>0.44375000000000003</v>
      </c>
      <c r="U170" s="538"/>
      <c r="V170" s="539">
        <v>0.56736111111111109</v>
      </c>
      <c r="W170" s="539">
        <v>0.65277777777777779</v>
      </c>
      <c r="X170" s="539">
        <v>0.3923611111111111</v>
      </c>
      <c r="Y170" s="538"/>
      <c r="Z170" s="539">
        <v>0.48749999999999999</v>
      </c>
      <c r="AA170" s="552">
        <v>0.68472222222222223</v>
      </c>
      <c r="AB170" s="536"/>
      <c r="AC170" s="18">
        <f>VLOOKUP(AD170,id!$A:$C,3,0)</f>
        <v>282</v>
      </c>
      <c r="AD170" s="18" t="str">
        <f t="shared" si="29"/>
        <v>WentaMarek1957</v>
      </c>
      <c r="AE170" s="9" t="str">
        <f t="shared" si="30"/>
        <v>Wenta</v>
      </c>
      <c r="AF170" s="9" t="str">
        <f t="shared" si="31"/>
        <v>Marek</v>
      </c>
      <c r="AG170" s="9">
        <f t="shared" si="32"/>
        <v>0</v>
      </c>
      <c r="AH170" s="9">
        <f t="shared" si="33"/>
        <v>1957</v>
      </c>
      <c r="AI170" s="9">
        <f t="shared" si="34"/>
        <v>9.4208750423545542</v>
      </c>
      <c r="AJ170" s="9"/>
      <c r="AK170" s="9">
        <f t="shared" si="35"/>
        <v>1.0519693845454863</v>
      </c>
      <c r="AL170" s="9">
        <f t="shared" si="36"/>
        <v>0.88888888888888884</v>
      </c>
      <c r="AM170" s="9">
        <f t="shared" si="37"/>
        <v>1</v>
      </c>
      <c r="AN170" s="9">
        <f t="shared" si="38"/>
        <v>0.97671868386117389</v>
      </c>
    </row>
    <row r="171" spans="1:40" ht="15" customHeight="1">
      <c r="A171" s="545">
        <v>183</v>
      </c>
      <c r="B171" s="543">
        <v>166</v>
      </c>
      <c r="C171" s="543"/>
      <c r="D171" s="543">
        <v>3231</v>
      </c>
      <c r="E171" s="543" t="s">
        <v>1887</v>
      </c>
      <c r="F171" s="543" t="s">
        <v>71</v>
      </c>
      <c r="G171" s="543">
        <v>1981</v>
      </c>
      <c r="H171" s="543" t="s">
        <v>307</v>
      </c>
      <c r="I171" s="543"/>
      <c r="J171" s="543">
        <v>28</v>
      </c>
      <c r="K171" s="543">
        <v>9</v>
      </c>
      <c r="L171" s="543">
        <v>28</v>
      </c>
      <c r="M171" s="544">
        <v>0.29009259259259262</v>
      </c>
      <c r="N171" s="543">
        <v>0</v>
      </c>
      <c r="O171" s="542">
        <v>0.62569444444444444</v>
      </c>
      <c r="P171" s="542">
        <v>0.36944444444444446</v>
      </c>
      <c r="Q171" s="542">
        <v>0.55347222222222225</v>
      </c>
      <c r="R171" s="543"/>
      <c r="S171" s="542">
        <v>0.50069444444444444</v>
      </c>
      <c r="T171" s="542">
        <v>0.44166666666666665</v>
      </c>
      <c r="U171" s="542">
        <v>0.52569444444444446</v>
      </c>
      <c r="V171" s="542">
        <v>0.47500000000000003</v>
      </c>
      <c r="W171" s="542">
        <v>0.60069444444444442</v>
      </c>
      <c r="X171" s="542">
        <v>0.3923611111111111</v>
      </c>
      <c r="Y171" s="543"/>
      <c r="Z171" s="543"/>
      <c r="AA171" s="553">
        <v>0.64374999999999993</v>
      </c>
      <c r="AB171" s="555"/>
      <c r="AC171" s="18">
        <f>VLOOKUP(AD171,id!$A:$C,3,0)</f>
        <v>713</v>
      </c>
      <c r="AD171" s="18" t="str">
        <f t="shared" si="29"/>
        <v>JanczakŁukasz1981</v>
      </c>
      <c r="AE171" s="9" t="str">
        <f t="shared" si="30"/>
        <v>Janczak</v>
      </c>
      <c r="AF171" s="9" t="str">
        <f t="shared" si="31"/>
        <v>Łukasz</v>
      </c>
      <c r="AG171" s="9">
        <f t="shared" si="32"/>
        <v>0</v>
      </c>
      <c r="AH171" s="9">
        <f t="shared" si="33"/>
        <v>1981</v>
      </c>
      <c r="AI171" s="9">
        <f t="shared" si="34"/>
        <v>9.0960172822733636</v>
      </c>
      <c r="AJ171" s="9"/>
      <c r="AK171" s="9">
        <f t="shared" si="35"/>
        <v>1.1415975103734439</v>
      </c>
      <c r="AL171" s="9">
        <f t="shared" si="36"/>
        <v>1.125</v>
      </c>
      <c r="AM171" s="9">
        <f t="shared" si="37"/>
        <v>0.96551724137931039</v>
      </c>
      <c r="AN171" s="9">
        <f t="shared" si="38"/>
        <v>1.0238362555396097</v>
      </c>
    </row>
    <row r="172" spans="1:40" s="170" customFormat="1" ht="15" customHeight="1">
      <c r="A172" s="540">
        <v>184</v>
      </c>
      <c r="B172" s="538">
        <v>167</v>
      </c>
      <c r="C172" s="538"/>
      <c r="D172" s="538">
        <v>3072</v>
      </c>
      <c r="E172" s="538" t="s">
        <v>768</v>
      </c>
      <c r="F172" s="538" t="s">
        <v>19</v>
      </c>
      <c r="G172" s="538">
        <v>1982</v>
      </c>
      <c r="H172" s="538" t="s">
        <v>510</v>
      </c>
      <c r="I172" s="538" t="s">
        <v>1886</v>
      </c>
      <c r="J172" s="538">
        <v>28</v>
      </c>
      <c r="K172" s="538">
        <v>8</v>
      </c>
      <c r="L172" s="538">
        <v>28</v>
      </c>
      <c r="M172" s="546">
        <v>0.30390046296296297</v>
      </c>
      <c r="N172" s="538">
        <v>0</v>
      </c>
      <c r="O172" s="539">
        <v>0.63611111111111118</v>
      </c>
      <c r="P172" s="539">
        <v>0.37083333333333335</v>
      </c>
      <c r="Q172" s="538"/>
      <c r="R172" s="538"/>
      <c r="S172" s="539">
        <v>0.5708333333333333</v>
      </c>
      <c r="T172" s="539">
        <v>0.44444444444444442</v>
      </c>
      <c r="U172" s="538"/>
      <c r="V172" s="539">
        <v>0.5395833333333333</v>
      </c>
      <c r="W172" s="539">
        <v>0.61111111111111105</v>
      </c>
      <c r="X172" s="539">
        <v>0.39097222222222222</v>
      </c>
      <c r="Y172" s="538"/>
      <c r="Z172" s="539">
        <v>0.48680555555555555</v>
      </c>
      <c r="AA172" s="552">
        <v>0.65763888888888888</v>
      </c>
      <c r="AB172" s="554"/>
      <c r="AC172" s="18">
        <f>VLOOKUP(AD172,id!$A:$C,3,0)</f>
        <v>319</v>
      </c>
      <c r="AD172" s="18" t="str">
        <f t="shared" si="29"/>
        <v>CiskowskiPiotr1982</v>
      </c>
      <c r="AE172" s="9" t="str">
        <f t="shared" si="30"/>
        <v>Ciskowski</v>
      </c>
      <c r="AF172" s="9" t="str">
        <f t="shared" si="31"/>
        <v>Piotr</v>
      </c>
      <c r="AG172" s="9" t="str">
        <f t="shared" si="32"/>
        <v>Ciski</v>
      </c>
      <c r="AH172" s="9">
        <f t="shared" si="33"/>
        <v>1982</v>
      </c>
      <c r="AI172" s="9">
        <f t="shared" si="34"/>
        <v>8.8842500283205315</v>
      </c>
      <c r="AJ172" s="9"/>
      <c r="AK172" s="9">
        <f t="shared" si="35"/>
        <v>0.95456449708649127</v>
      </c>
      <c r="AL172" s="9">
        <f t="shared" si="36"/>
        <v>0.88888888888888884</v>
      </c>
      <c r="AM172" s="9">
        <f t="shared" si="37"/>
        <v>1</v>
      </c>
      <c r="AN172" s="9">
        <f t="shared" si="38"/>
        <v>0.97671868386117389</v>
      </c>
    </row>
    <row r="173" spans="1:40" ht="15" customHeight="1">
      <c r="A173" s="545">
        <v>185</v>
      </c>
      <c r="B173" s="543">
        <v>168</v>
      </c>
      <c r="C173" s="543"/>
      <c r="D173" s="543">
        <v>3091</v>
      </c>
      <c r="E173" s="543" t="s">
        <v>177</v>
      </c>
      <c r="F173" s="543" t="s">
        <v>618</v>
      </c>
      <c r="G173" s="543">
        <v>1975</v>
      </c>
      <c r="H173" s="543" t="s">
        <v>321</v>
      </c>
      <c r="I173" s="543" t="s">
        <v>469</v>
      </c>
      <c r="J173" s="543">
        <v>28</v>
      </c>
      <c r="K173" s="543">
        <v>7</v>
      </c>
      <c r="L173" s="543">
        <v>28</v>
      </c>
      <c r="M173" s="544">
        <v>0.32190972222222219</v>
      </c>
      <c r="N173" s="543">
        <v>0</v>
      </c>
      <c r="O173" s="543"/>
      <c r="P173" s="542">
        <v>0.37083333333333335</v>
      </c>
      <c r="Q173" s="543"/>
      <c r="R173" s="543"/>
      <c r="S173" s="542">
        <v>0.62152777777777779</v>
      </c>
      <c r="T173" s="542">
        <v>0.4465277777777778</v>
      </c>
      <c r="U173" s="543"/>
      <c r="V173" s="542">
        <v>0.58750000000000002</v>
      </c>
      <c r="W173" s="543"/>
      <c r="X173" s="542">
        <v>0.40069444444444446</v>
      </c>
      <c r="Y173" s="542">
        <v>0.54375000000000007</v>
      </c>
      <c r="Z173" s="542">
        <v>0.49027777777777781</v>
      </c>
      <c r="AA173" s="553">
        <v>0.67569444444444438</v>
      </c>
      <c r="AB173" s="555"/>
      <c r="AC173" s="18">
        <f>VLOOKUP(AD173,id!$A:$C,3,0)</f>
        <v>286</v>
      </c>
      <c r="AD173" s="18" t="str">
        <f t="shared" si="29"/>
        <v>MorawskiMikołaj1975</v>
      </c>
      <c r="AE173" s="9" t="str">
        <f t="shared" si="30"/>
        <v>Morawski</v>
      </c>
      <c r="AF173" s="9" t="str">
        <f t="shared" si="31"/>
        <v>Mikołaj</v>
      </c>
      <c r="AG173" s="9" t="str">
        <f t="shared" si="32"/>
        <v>WARMA Team</v>
      </c>
      <c r="AH173" s="9">
        <f t="shared" si="33"/>
        <v>1975</v>
      </c>
      <c r="AI173" s="9">
        <f t="shared" si="34"/>
        <v>8.6501249919545131</v>
      </c>
      <c r="AJ173" s="9"/>
      <c r="AK173" s="9">
        <f t="shared" si="35"/>
        <v>0.94405493833818732</v>
      </c>
      <c r="AL173" s="9">
        <f t="shared" si="36"/>
        <v>0.875</v>
      </c>
      <c r="AM173" s="9">
        <f t="shared" si="37"/>
        <v>1</v>
      </c>
      <c r="AN173" s="9">
        <f t="shared" si="38"/>
        <v>0.97364718061516808</v>
      </c>
    </row>
    <row r="174" spans="1:40" s="170" customFormat="1" ht="15" customHeight="1">
      <c r="A174" s="540">
        <v>186</v>
      </c>
      <c r="B174" s="538">
        <v>169</v>
      </c>
      <c r="C174" s="538"/>
      <c r="D174" s="538">
        <v>3078</v>
      </c>
      <c r="E174" s="538" t="s">
        <v>1885</v>
      </c>
      <c r="F174" s="538" t="s">
        <v>28</v>
      </c>
      <c r="G174" s="538">
        <v>1984</v>
      </c>
      <c r="H174" s="538" t="s">
        <v>321</v>
      </c>
      <c r="I174" s="538"/>
      <c r="J174" s="538">
        <v>28</v>
      </c>
      <c r="K174" s="538">
        <v>7</v>
      </c>
      <c r="L174" s="538">
        <v>28</v>
      </c>
      <c r="M174" s="546">
        <v>0.32219907407407405</v>
      </c>
      <c r="N174" s="538">
        <v>0</v>
      </c>
      <c r="O174" s="538"/>
      <c r="P174" s="539">
        <v>0.37152777777777773</v>
      </c>
      <c r="Q174" s="538"/>
      <c r="R174" s="538"/>
      <c r="S174" s="539">
        <v>0.62152777777777779</v>
      </c>
      <c r="T174" s="539">
        <v>0.4465277777777778</v>
      </c>
      <c r="U174" s="538"/>
      <c r="V174" s="539">
        <v>0.58819444444444446</v>
      </c>
      <c r="W174" s="538"/>
      <c r="X174" s="539">
        <v>0.40138888888888885</v>
      </c>
      <c r="Y174" s="539">
        <v>0.54375000000000007</v>
      </c>
      <c r="Z174" s="539">
        <v>0.49027777777777781</v>
      </c>
      <c r="AA174" s="552">
        <v>0.67569444444444438</v>
      </c>
      <c r="AB174" s="554"/>
      <c r="AC174" s="18">
        <f>VLOOKUP(AD174,id!$A:$C,3,0)</f>
        <v>714</v>
      </c>
      <c r="AD174" s="18" t="str">
        <f t="shared" si="29"/>
        <v>OgrodnikPrzemysław1984</v>
      </c>
      <c r="AE174" s="9" t="str">
        <f t="shared" si="30"/>
        <v>Ogrodnik</v>
      </c>
      <c r="AF174" s="9" t="str">
        <f t="shared" si="31"/>
        <v>Przemysław</v>
      </c>
      <c r="AG174" s="9">
        <f t="shared" si="32"/>
        <v>0</v>
      </c>
      <c r="AH174" s="9">
        <f t="shared" si="33"/>
        <v>1984</v>
      </c>
      <c r="AI174" s="9">
        <f t="shared" si="34"/>
        <v>8.6423567210730248</v>
      </c>
      <c r="AJ174" s="9"/>
      <c r="AK174" s="9">
        <f t="shared" si="35"/>
        <v>0.99910194697894961</v>
      </c>
      <c r="AL174" s="9">
        <f t="shared" si="36"/>
        <v>1</v>
      </c>
      <c r="AM174" s="9">
        <f t="shared" si="37"/>
        <v>1</v>
      </c>
      <c r="AN174" s="9">
        <f t="shared" si="38"/>
        <v>1</v>
      </c>
    </row>
    <row r="175" spans="1:40" ht="15" customHeight="1">
      <c r="A175" s="545">
        <v>187</v>
      </c>
      <c r="B175" s="543">
        <v>170</v>
      </c>
      <c r="C175" s="543"/>
      <c r="D175" s="543">
        <v>3066</v>
      </c>
      <c r="E175" s="543" t="s">
        <v>785</v>
      </c>
      <c r="F175" s="543" t="s">
        <v>329</v>
      </c>
      <c r="G175" s="543">
        <v>1960</v>
      </c>
      <c r="H175" s="543" t="s">
        <v>445</v>
      </c>
      <c r="I175" s="543" t="s">
        <v>786</v>
      </c>
      <c r="J175" s="543">
        <v>27</v>
      </c>
      <c r="K175" s="543">
        <v>11</v>
      </c>
      <c r="L175" s="543">
        <v>41</v>
      </c>
      <c r="M175" s="544">
        <v>0.38416666666666671</v>
      </c>
      <c r="N175" s="543">
        <v>14</v>
      </c>
      <c r="O175" s="543"/>
      <c r="P175" s="542">
        <v>0.36805555555555558</v>
      </c>
      <c r="Q175" s="542">
        <v>0.67499999999999993</v>
      </c>
      <c r="R175" s="542">
        <v>0.51388888888888895</v>
      </c>
      <c r="S175" s="542">
        <v>0.59861111111111109</v>
      </c>
      <c r="T175" s="542">
        <v>0.44305555555555554</v>
      </c>
      <c r="U175" s="542">
        <v>0.62361111111111112</v>
      </c>
      <c r="V175" s="542">
        <v>0.56944444444444442</v>
      </c>
      <c r="W175" s="542">
        <v>0.70624999999999993</v>
      </c>
      <c r="X175" s="542">
        <v>0.38750000000000001</v>
      </c>
      <c r="Y175" s="542">
        <v>0.54027777777777775</v>
      </c>
      <c r="Z175" s="542">
        <v>0.48680555555555555</v>
      </c>
      <c r="AA175" s="553">
        <v>0.73819444444444438</v>
      </c>
      <c r="AB175" s="555"/>
      <c r="AC175" s="18">
        <f>VLOOKUP(AD175,id!$A:$C,3,0)</f>
        <v>307</v>
      </c>
      <c r="AD175" s="18" t="str">
        <f t="shared" si="29"/>
        <v>KlainZbigniew1960</v>
      </c>
      <c r="AE175" s="9" t="str">
        <f t="shared" si="30"/>
        <v>Klain</v>
      </c>
      <c r="AF175" s="9" t="str">
        <f t="shared" si="31"/>
        <v>Zbigniew</v>
      </c>
      <c r="AG175" s="9" t="str">
        <f t="shared" si="32"/>
        <v>Klan Klainów</v>
      </c>
      <c r="AH175" s="9">
        <f t="shared" si="33"/>
        <v>1960</v>
      </c>
      <c r="AI175" s="9">
        <f t="shared" si="34"/>
        <v>8.3337011238918457</v>
      </c>
      <c r="AJ175" s="9"/>
      <c r="AK175" s="9">
        <f t="shared" si="35"/>
        <v>0.83869607134249202</v>
      </c>
      <c r="AL175" s="9">
        <f t="shared" si="36"/>
        <v>1.5714285714285714</v>
      </c>
      <c r="AM175" s="9">
        <f t="shared" si="37"/>
        <v>0.9642857142857143</v>
      </c>
      <c r="AN175" s="9">
        <f t="shared" si="38"/>
        <v>1.0946087842231575</v>
      </c>
    </row>
    <row r="176" spans="1:40" s="170" customFormat="1" ht="15" customHeight="1">
      <c r="A176" s="540">
        <v>188</v>
      </c>
      <c r="B176" s="538">
        <v>171</v>
      </c>
      <c r="C176" s="538"/>
      <c r="D176" s="538">
        <v>3153</v>
      </c>
      <c r="E176" s="538" t="s">
        <v>1884</v>
      </c>
      <c r="F176" s="538" t="s">
        <v>26</v>
      </c>
      <c r="G176" s="538">
        <v>1983</v>
      </c>
      <c r="H176" s="538" t="s">
        <v>381</v>
      </c>
      <c r="I176" s="538" t="s">
        <v>1883</v>
      </c>
      <c r="J176" s="538">
        <v>24</v>
      </c>
      <c r="K176" s="538">
        <v>9</v>
      </c>
      <c r="L176" s="538">
        <v>33</v>
      </c>
      <c r="M176" s="546">
        <v>0.38093749999999998</v>
      </c>
      <c r="N176" s="538">
        <v>9</v>
      </c>
      <c r="O176" s="539">
        <v>0.38750000000000001</v>
      </c>
      <c r="P176" s="538"/>
      <c r="Q176" s="539">
        <v>0.45624999999999999</v>
      </c>
      <c r="R176" s="539">
        <v>0.60138888888888886</v>
      </c>
      <c r="S176" s="539">
        <v>0.50555555555555554</v>
      </c>
      <c r="T176" s="538"/>
      <c r="U176" s="539">
        <v>0.48333333333333334</v>
      </c>
      <c r="V176" s="539">
        <v>0.52986111111111112</v>
      </c>
      <c r="W176" s="539">
        <v>0.41319444444444442</v>
      </c>
      <c r="X176" s="538"/>
      <c r="Y176" s="539">
        <v>0.57361111111111118</v>
      </c>
      <c r="Z176" s="539">
        <v>0.63124999999999998</v>
      </c>
      <c r="AA176" s="552">
        <v>0.73472222222222217</v>
      </c>
      <c r="AB176" s="554"/>
      <c r="AC176" s="18">
        <f>VLOOKUP(AD176,id!$A:$C,3,0)</f>
        <v>715</v>
      </c>
      <c r="AD176" s="18" t="str">
        <f t="shared" si="29"/>
        <v>WalaszKrzysztof1983</v>
      </c>
      <c r="AE176" s="9" t="str">
        <f t="shared" si="30"/>
        <v>Walasz</v>
      </c>
      <c r="AF176" s="9" t="str">
        <f t="shared" si="31"/>
        <v>Krzysztof</v>
      </c>
      <c r="AG176" s="9" t="str">
        <f t="shared" si="32"/>
        <v>POLESTAR</v>
      </c>
      <c r="AH176" s="9">
        <f t="shared" si="33"/>
        <v>1983</v>
      </c>
      <c r="AI176" s="9">
        <f t="shared" si="34"/>
        <v>7.4077343323483067</v>
      </c>
      <c r="AJ176" s="9"/>
      <c r="AK176" s="9">
        <f t="shared" si="35"/>
        <v>1.0084768936286574</v>
      </c>
      <c r="AL176" s="9">
        <f t="shared" si="36"/>
        <v>0.81818181818181823</v>
      </c>
      <c r="AM176" s="9">
        <f t="shared" si="37"/>
        <v>0.88888888888888884</v>
      </c>
      <c r="AN176" s="9">
        <f t="shared" si="38"/>
        <v>0.96066056837243674</v>
      </c>
    </row>
    <row r="177" spans="1:40" ht="15" customHeight="1">
      <c r="A177" s="545">
        <v>189</v>
      </c>
      <c r="B177" s="543">
        <v>172</v>
      </c>
      <c r="C177" s="543"/>
      <c r="D177" s="543">
        <v>3001</v>
      </c>
      <c r="E177" s="543" t="s">
        <v>867</v>
      </c>
      <c r="F177" s="543" t="s">
        <v>23</v>
      </c>
      <c r="G177" s="543">
        <v>1984</v>
      </c>
      <c r="H177" s="543" t="s">
        <v>510</v>
      </c>
      <c r="I177" s="543" t="s">
        <v>1882</v>
      </c>
      <c r="J177" s="543">
        <v>23</v>
      </c>
      <c r="K177" s="543">
        <v>6</v>
      </c>
      <c r="L177" s="543">
        <v>23</v>
      </c>
      <c r="M177" s="544">
        <v>0.30037037037037034</v>
      </c>
      <c r="N177" s="543">
        <v>0</v>
      </c>
      <c r="O177" s="543"/>
      <c r="P177" s="542">
        <v>0.375</v>
      </c>
      <c r="Q177" s="543"/>
      <c r="R177" s="542">
        <v>0.53333333333333333</v>
      </c>
      <c r="S177" s="543"/>
      <c r="T177" s="542">
        <v>0.43055555555555558</v>
      </c>
      <c r="U177" s="543"/>
      <c r="V177" s="543"/>
      <c r="W177" s="543"/>
      <c r="X177" s="542">
        <v>0.39513888888888887</v>
      </c>
      <c r="Y177" s="542">
        <v>0.55763888888888891</v>
      </c>
      <c r="Z177" s="542">
        <v>0.47083333333333338</v>
      </c>
      <c r="AA177" s="553">
        <v>0.65416666666666667</v>
      </c>
      <c r="AB177" s="555"/>
      <c r="AC177" s="18">
        <f>VLOOKUP(AD177,id!$A:$C,3,0)</f>
        <v>264</v>
      </c>
      <c r="AD177" s="18" t="str">
        <f t="shared" si="29"/>
        <v>CucjewGrzegorz1984</v>
      </c>
      <c r="AE177" s="9" t="str">
        <f t="shared" si="30"/>
        <v>Cucjew</v>
      </c>
      <c r="AF177" s="9" t="str">
        <f t="shared" si="31"/>
        <v>Grzegorz</v>
      </c>
      <c r="AG177" s="9" t="str">
        <f t="shared" si="32"/>
        <v>PADAKA SQUAD</v>
      </c>
      <c r="AH177" s="9">
        <f t="shared" si="33"/>
        <v>1984</v>
      </c>
      <c r="AI177" s="9">
        <f t="shared" si="34"/>
        <v>7.0990787351671276</v>
      </c>
      <c r="AJ177" s="9"/>
      <c r="AK177" s="9">
        <f t="shared" si="35"/>
        <v>1.2682259556103577</v>
      </c>
      <c r="AL177" s="9">
        <f t="shared" si="36"/>
        <v>0.66666666666666663</v>
      </c>
      <c r="AM177" s="9">
        <f t="shared" si="37"/>
        <v>0.95833333333333337</v>
      </c>
      <c r="AN177" s="9">
        <f t="shared" si="38"/>
        <v>0.92210791148172777</v>
      </c>
    </row>
    <row r="178" spans="1:40" s="170" customFormat="1" ht="15" customHeight="1">
      <c r="A178" s="540">
        <v>190</v>
      </c>
      <c r="B178" s="538">
        <v>173</v>
      </c>
      <c r="C178" s="538"/>
      <c r="D178" s="538">
        <v>3216</v>
      </c>
      <c r="E178" s="538" t="s">
        <v>869</v>
      </c>
      <c r="F178" s="538" t="s">
        <v>28</v>
      </c>
      <c r="G178" s="538">
        <v>1983</v>
      </c>
      <c r="H178" s="538" t="s">
        <v>510</v>
      </c>
      <c r="I178" s="538" t="s">
        <v>868</v>
      </c>
      <c r="J178" s="538">
        <v>23</v>
      </c>
      <c r="K178" s="538">
        <v>6</v>
      </c>
      <c r="L178" s="538">
        <v>23</v>
      </c>
      <c r="M178" s="546">
        <v>0.30040509259259257</v>
      </c>
      <c r="N178" s="538">
        <v>0</v>
      </c>
      <c r="O178" s="538"/>
      <c r="P178" s="539">
        <v>0.375</v>
      </c>
      <c r="Q178" s="538"/>
      <c r="R178" s="539">
        <v>0.53333333333333333</v>
      </c>
      <c r="S178" s="538"/>
      <c r="T178" s="539">
        <v>0.42986111111111108</v>
      </c>
      <c r="U178" s="538"/>
      <c r="V178" s="538"/>
      <c r="W178" s="538"/>
      <c r="X178" s="539">
        <v>0.39513888888888887</v>
      </c>
      <c r="Y178" s="539">
        <v>0.55763888888888891</v>
      </c>
      <c r="Z178" s="539">
        <v>0.46666666666666662</v>
      </c>
      <c r="AA178" s="552">
        <v>0.65416666666666667</v>
      </c>
      <c r="AB178" s="554"/>
      <c r="AC178" s="18">
        <f>VLOOKUP(AD178,id!$A:$C,3,0)</f>
        <v>263</v>
      </c>
      <c r="AD178" s="18" t="str">
        <f t="shared" si="29"/>
        <v>PołczyńskiPrzemysław1983</v>
      </c>
      <c r="AE178" s="9" t="str">
        <f t="shared" si="30"/>
        <v>Połczyński</v>
      </c>
      <c r="AF178" s="9" t="str">
        <f t="shared" si="31"/>
        <v>Przemysław</v>
      </c>
      <c r="AG178" s="9" t="str">
        <f t="shared" si="32"/>
        <v>GIWK Biega</v>
      </c>
      <c r="AH178" s="9">
        <f t="shared" si="33"/>
        <v>1983</v>
      </c>
      <c r="AI178" s="9">
        <f t="shared" si="34"/>
        <v>7.0982581905242652</v>
      </c>
      <c r="AJ178" s="9"/>
      <c r="AK178" s="9">
        <f t="shared" si="35"/>
        <v>0.99988441533423233</v>
      </c>
      <c r="AL178" s="9">
        <f t="shared" si="36"/>
        <v>1</v>
      </c>
      <c r="AM178" s="9">
        <f t="shared" si="37"/>
        <v>1</v>
      </c>
      <c r="AN178" s="9">
        <f t="shared" si="38"/>
        <v>1</v>
      </c>
    </row>
    <row r="179" spans="1:40" ht="15" customHeight="1">
      <c r="A179" s="545">
        <v>191</v>
      </c>
      <c r="B179" s="543">
        <v>174</v>
      </c>
      <c r="C179" s="543"/>
      <c r="D179" s="543">
        <v>3163</v>
      </c>
      <c r="E179" s="543" t="s">
        <v>790</v>
      </c>
      <c r="F179" s="543" t="s">
        <v>789</v>
      </c>
      <c r="G179" s="543">
        <v>1954</v>
      </c>
      <c r="H179" s="543" t="s">
        <v>437</v>
      </c>
      <c r="I179" s="543" t="s">
        <v>788</v>
      </c>
      <c r="J179" s="543">
        <v>21</v>
      </c>
      <c r="K179" s="543">
        <v>6</v>
      </c>
      <c r="L179" s="543">
        <v>21</v>
      </c>
      <c r="M179" s="544">
        <v>0.29008101851851853</v>
      </c>
      <c r="N179" s="543">
        <v>0</v>
      </c>
      <c r="O179" s="543"/>
      <c r="P179" s="542">
        <v>0.36874999999999997</v>
      </c>
      <c r="Q179" s="543"/>
      <c r="R179" s="543"/>
      <c r="S179" s="542">
        <v>0.54375000000000007</v>
      </c>
      <c r="T179" s="542">
        <v>0.44722222222222219</v>
      </c>
      <c r="U179" s="543"/>
      <c r="V179" s="542">
        <v>0.51250000000000007</v>
      </c>
      <c r="W179" s="542">
        <v>0.59791666666666665</v>
      </c>
      <c r="X179" s="542">
        <v>0.38819444444444445</v>
      </c>
      <c r="Y179" s="543"/>
      <c r="Z179" s="543"/>
      <c r="AA179" s="553">
        <v>0.64374999999999993</v>
      </c>
      <c r="AB179" s="555"/>
      <c r="AC179" s="18">
        <f>VLOOKUP(AD179,id!$A:$C,3,0)</f>
        <v>305</v>
      </c>
      <c r="AD179" s="18" t="str">
        <f t="shared" si="29"/>
        <v>NadolnyLech1954</v>
      </c>
      <c r="AE179" s="9" t="str">
        <f t="shared" si="30"/>
        <v>Nadolny</v>
      </c>
      <c r="AF179" s="9" t="str">
        <f t="shared" si="31"/>
        <v>Lech</v>
      </c>
      <c r="AG179" s="9" t="str">
        <f t="shared" si="32"/>
        <v>SOPOT_54</v>
      </c>
      <c r="AH179" s="9">
        <f t="shared" si="33"/>
        <v>1954</v>
      </c>
      <c r="AI179" s="9">
        <f t="shared" si="34"/>
        <v>6.4810183478699805</v>
      </c>
      <c r="AJ179" s="9"/>
      <c r="AK179" s="9">
        <f t="shared" si="35"/>
        <v>1.0355903124127199</v>
      </c>
      <c r="AL179" s="9">
        <f t="shared" si="36"/>
        <v>1</v>
      </c>
      <c r="AM179" s="9">
        <f t="shared" si="37"/>
        <v>0.91304347826086951</v>
      </c>
      <c r="AN179" s="9">
        <f t="shared" si="38"/>
        <v>1</v>
      </c>
    </row>
    <row r="180" spans="1:40" s="170" customFormat="1" ht="15" customHeight="1">
      <c r="A180" s="540">
        <v>192</v>
      </c>
      <c r="B180" s="538">
        <v>175</v>
      </c>
      <c r="C180" s="538"/>
      <c r="D180" s="538">
        <v>3069</v>
      </c>
      <c r="E180" s="538" t="s">
        <v>511</v>
      </c>
      <c r="F180" s="538" t="s">
        <v>175</v>
      </c>
      <c r="G180" s="538">
        <v>1963</v>
      </c>
      <c r="H180" s="538" t="s">
        <v>510</v>
      </c>
      <c r="I180" s="538" t="s">
        <v>509</v>
      </c>
      <c r="J180" s="538">
        <v>19</v>
      </c>
      <c r="K180" s="538">
        <v>6</v>
      </c>
      <c r="L180" s="538">
        <v>19</v>
      </c>
      <c r="M180" s="546">
        <v>0.3417013888888889</v>
      </c>
      <c r="N180" s="538">
        <v>0</v>
      </c>
      <c r="O180" s="539">
        <v>0.37152777777777773</v>
      </c>
      <c r="P180" s="538"/>
      <c r="Q180" s="539">
        <v>0.44861111111111113</v>
      </c>
      <c r="R180" s="538"/>
      <c r="S180" s="539">
        <v>0.54791666666666672</v>
      </c>
      <c r="T180" s="538"/>
      <c r="U180" s="539">
        <v>0.52569444444444446</v>
      </c>
      <c r="V180" s="539">
        <v>0.61249999999999993</v>
      </c>
      <c r="W180" s="539">
        <v>0.3923611111111111</v>
      </c>
      <c r="X180" s="538"/>
      <c r="Y180" s="538"/>
      <c r="Z180" s="538"/>
      <c r="AA180" s="552">
        <v>0.6958333333333333</v>
      </c>
      <c r="AB180" s="554"/>
      <c r="AC180" s="18">
        <f>VLOOKUP(AD180,id!$A:$C,3,0)</f>
        <v>210</v>
      </c>
      <c r="AD180" s="18" t="str">
        <f t="shared" si="29"/>
        <v>UrbanowskiDariusz1963</v>
      </c>
      <c r="AE180" s="9" t="str">
        <f t="shared" si="30"/>
        <v>Urbanowski</v>
      </c>
      <c r="AF180" s="9" t="str">
        <f t="shared" si="31"/>
        <v>Dariusz</v>
      </c>
      <c r="AG180" s="9" t="str">
        <f t="shared" si="32"/>
        <v>Montownia</v>
      </c>
      <c r="AH180" s="9">
        <f t="shared" si="33"/>
        <v>1963</v>
      </c>
      <c r="AI180" s="9">
        <f t="shared" si="34"/>
        <v>5.8637785052156968</v>
      </c>
      <c r="AJ180" s="9"/>
      <c r="AK180" s="9">
        <f t="shared" si="35"/>
        <v>0.84893134166581985</v>
      </c>
      <c r="AL180" s="9">
        <f t="shared" si="36"/>
        <v>1</v>
      </c>
      <c r="AM180" s="9">
        <f t="shared" si="37"/>
        <v>0.90476190476190477</v>
      </c>
      <c r="AN180" s="9">
        <f t="shared" si="38"/>
        <v>1</v>
      </c>
    </row>
    <row r="181" spans="1:40" ht="15" customHeight="1">
      <c r="A181" s="545">
        <v>193</v>
      </c>
      <c r="B181" s="543">
        <v>176</v>
      </c>
      <c r="C181" s="543"/>
      <c r="D181" s="543">
        <v>3169</v>
      </c>
      <c r="E181" s="543" t="s">
        <v>1880</v>
      </c>
      <c r="F181" s="543" t="s">
        <v>30</v>
      </c>
      <c r="G181" s="543">
        <v>1967</v>
      </c>
      <c r="H181" s="543" t="s">
        <v>499</v>
      </c>
      <c r="I181" s="543" t="s">
        <v>1881</v>
      </c>
      <c r="J181" s="543">
        <v>18</v>
      </c>
      <c r="K181" s="543">
        <v>5</v>
      </c>
      <c r="L181" s="543">
        <v>18</v>
      </c>
      <c r="M181" s="544">
        <v>0.34311342592592592</v>
      </c>
      <c r="N181" s="543">
        <v>0</v>
      </c>
      <c r="O181" s="543"/>
      <c r="P181" s="542">
        <v>0.42152777777777778</v>
      </c>
      <c r="Q181" s="543"/>
      <c r="R181" s="543"/>
      <c r="S181" s="542">
        <v>0.63750000000000007</v>
      </c>
      <c r="T181" s="542">
        <v>0.50763888888888886</v>
      </c>
      <c r="U181" s="543"/>
      <c r="V181" s="543"/>
      <c r="W181" s="543"/>
      <c r="X181" s="542">
        <v>0.4548611111111111</v>
      </c>
      <c r="Y181" s="543"/>
      <c r="Z181" s="542">
        <v>0.57361111111111118</v>
      </c>
      <c r="AA181" s="553">
        <v>0.6972222222222223</v>
      </c>
      <c r="AB181" s="555"/>
      <c r="AC181" s="18">
        <f>VLOOKUP(AD181,id!$A:$C,3,0)</f>
        <v>716</v>
      </c>
      <c r="AD181" s="18" t="str">
        <f t="shared" si="29"/>
        <v>CzubalskiAndrzej1967</v>
      </c>
      <c r="AE181" s="9" t="str">
        <f t="shared" si="30"/>
        <v>Czubalski</v>
      </c>
      <c r="AF181" s="9" t="str">
        <f t="shared" si="31"/>
        <v>Andrzej</v>
      </c>
      <c r="AG181" s="9" t="str">
        <f t="shared" si="32"/>
        <v>CST</v>
      </c>
      <c r="AH181" s="9">
        <f t="shared" si="33"/>
        <v>1967</v>
      </c>
      <c r="AI181" s="9">
        <f t="shared" si="34"/>
        <v>5.5551585838885549</v>
      </c>
      <c r="AJ181" s="9"/>
      <c r="AK181" s="9">
        <f t="shared" si="35"/>
        <v>0.99588463484567391</v>
      </c>
      <c r="AL181" s="9">
        <f t="shared" si="36"/>
        <v>0.83333333333333337</v>
      </c>
      <c r="AM181" s="9">
        <f t="shared" si="37"/>
        <v>0.94736842105263153</v>
      </c>
      <c r="AN181" s="9">
        <f t="shared" si="38"/>
        <v>0.96419250400262724</v>
      </c>
    </row>
    <row r="182" spans="1:40" s="170" customFormat="1" ht="15" customHeight="1">
      <c r="A182" s="540">
        <v>194</v>
      </c>
      <c r="B182" s="538">
        <v>177</v>
      </c>
      <c r="C182" s="538"/>
      <c r="D182" s="538">
        <v>3170</v>
      </c>
      <c r="E182" s="538" t="s">
        <v>1880</v>
      </c>
      <c r="F182" s="538" t="s">
        <v>52</v>
      </c>
      <c r="G182" s="538">
        <v>2000</v>
      </c>
      <c r="H182" s="538" t="s">
        <v>499</v>
      </c>
      <c r="I182" s="538"/>
      <c r="J182" s="538">
        <v>18</v>
      </c>
      <c r="K182" s="538">
        <v>5</v>
      </c>
      <c r="L182" s="538">
        <v>18</v>
      </c>
      <c r="M182" s="546">
        <v>0.34315972222222224</v>
      </c>
      <c r="N182" s="538">
        <v>0</v>
      </c>
      <c r="O182" s="538"/>
      <c r="P182" s="539">
        <v>0.42152777777777778</v>
      </c>
      <c r="Q182" s="538"/>
      <c r="R182" s="538"/>
      <c r="S182" s="539">
        <v>0.63750000000000007</v>
      </c>
      <c r="T182" s="539">
        <v>0.50763888888888886</v>
      </c>
      <c r="U182" s="538"/>
      <c r="V182" s="538"/>
      <c r="W182" s="538"/>
      <c r="X182" s="539">
        <v>0.4548611111111111</v>
      </c>
      <c r="Y182" s="538"/>
      <c r="Z182" s="539">
        <v>0.57361111111111118</v>
      </c>
      <c r="AA182" s="552">
        <v>0.6972222222222223</v>
      </c>
      <c r="AB182" s="554"/>
      <c r="AC182" s="18">
        <f>VLOOKUP(AD182,id!$A:$C,3,0)</f>
        <v>717</v>
      </c>
      <c r="AD182" s="18" t="str">
        <f t="shared" si="29"/>
        <v>CzubalskiRafał2000</v>
      </c>
      <c r="AE182" s="9" t="str">
        <f t="shared" si="30"/>
        <v>Czubalski</v>
      </c>
      <c r="AF182" s="9" t="str">
        <f t="shared" si="31"/>
        <v>Rafał</v>
      </c>
      <c r="AG182" s="9">
        <f t="shared" si="32"/>
        <v>0</v>
      </c>
      <c r="AH182" s="9">
        <f t="shared" si="33"/>
        <v>2000</v>
      </c>
      <c r="AI182" s="9">
        <f t="shared" si="34"/>
        <v>5.5544091274368848</v>
      </c>
      <c r="AJ182" s="9"/>
      <c r="AK182" s="9">
        <f t="shared" si="35"/>
        <v>0.9998650881985901</v>
      </c>
      <c r="AL182" s="9">
        <f t="shared" si="36"/>
        <v>1</v>
      </c>
      <c r="AM182" s="9">
        <f t="shared" si="37"/>
        <v>1</v>
      </c>
      <c r="AN182" s="9">
        <f t="shared" si="38"/>
        <v>1</v>
      </c>
    </row>
    <row r="183" spans="1:40" ht="15" customHeight="1">
      <c r="A183" s="545">
        <v>195</v>
      </c>
      <c r="B183" s="543">
        <v>178</v>
      </c>
      <c r="C183" s="543"/>
      <c r="D183" s="543">
        <v>3045</v>
      </c>
      <c r="E183" s="543" t="s">
        <v>892</v>
      </c>
      <c r="F183" s="543" t="s">
        <v>172</v>
      </c>
      <c r="G183" s="543">
        <v>1986</v>
      </c>
      <c r="H183" s="543" t="s">
        <v>321</v>
      </c>
      <c r="I183" s="543"/>
      <c r="J183" s="543">
        <v>17</v>
      </c>
      <c r="K183" s="543">
        <v>5</v>
      </c>
      <c r="L183" s="543">
        <v>17</v>
      </c>
      <c r="M183" s="544">
        <v>0.31113425925925925</v>
      </c>
      <c r="N183" s="543">
        <v>0</v>
      </c>
      <c r="O183" s="543"/>
      <c r="P183" s="542">
        <v>0.37152777777777773</v>
      </c>
      <c r="Q183" s="543"/>
      <c r="R183" s="542">
        <v>0.50277777777777777</v>
      </c>
      <c r="S183" s="543"/>
      <c r="T183" s="542">
        <v>0.4291666666666667</v>
      </c>
      <c r="U183" s="543"/>
      <c r="V183" s="543"/>
      <c r="W183" s="543"/>
      <c r="X183" s="542">
        <v>0.3972222222222222</v>
      </c>
      <c r="Y183" s="543"/>
      <c r="Z183" s="542">
        <v>0.47083333333333338</v>
      </c>
      <c r="AA183" s="553">
        <v>0.66527777777777775</v>
      </c>
      <c r="AC183" s="18">
        <f>VLOOKUP(AD183,id!$A:$C,3,0)</f>
        <v>249</v>
      </c>
      <c r="AD183" s="18" t="str">
        <f t="shared" si="29"/>
        <v>GlaserJakub1986</v>
      </c>
      <c r="AE183" s="9" t="str">
        <f t="shared" si="30"/>
        <v>Glaser</v>
      </c>
      <c r="AF183" s="9" t="str">
        <f t="shared" si="31"/>
        <v>Jakub</v>
      </c>
      <c r="AG183" s="9">
        <f t="shared" si="32"/>
        <v>0</v>
      </c>
      <c r="AH183" s="9">
        <f t="shared" si="33"/>
        <v>1986</v>
      </c>
      <c r="AI183" s="9">
        <f t="shared" si="34"/>
        <v>5.2458308425792799</v>
      </c>
      <c r="AJ183" s="9"/>
      <c r="AK183" s="9">
        <f t="shared" si="35"/>
        <v>1.1029313295141732</v>
      </c>
      <c r="AL183" s="9">
        <f t="shared" si="36"/>
        <v>1</v>
      </c>
      <c r="AM183" s="9">
        <f t="shared" si="37"/>
        <v>0.94444444444444442</v>
      </c>
      <c r="AN183" s="9">
        <f t="shared" si="38"/>
        <v>1</v>
      </c>
    </row>
    <row r="184" spans="1:40" s="170" customFormat="1" ht="15" customHeight="1">
      <c r="A184" s="540">
        <v>196</v>
      </c>
      <c r="B184" s="538">
        <v>179</v>
      </c>
      <c r="C184" s="538"/>
      <c r="D184" s="538">
        <v>3205</v>
      </c>
      <c r="E184" s="538" t="s">
        <v>1879</v>
      </c>
      <c r="F184" s="538" t="s">
        <v>99</v>
      </c>
      <c r="G184" s="538">
        <v>1983</v>
      </c>
      <c r="H184" s="538" t="s">
        <v>1878</v>
      </c>
      <c r="I184" s="538"/>
      <c r="J184" s="538">
        <v>15</v>
      </c>
      <c r="K184" s="538">
        <v>10</v>
      </c>
      <c r="L184" s="538">
        <v>34</v>
      </c>
      <c r="M184" s="546">
        <v>0.38809027777777777</v>
      </c>
      <c r="N184" s="538">
        <v>19</v>
      </c>
      <c r="O184" s="539">
        <v>0.38750000000000001</v>
      </c>
      <c r="P184" s="539">
        <v>0.71666666666666667</v>
      </c>
      <c r="Q184" s="539">
        <v>0.45694444444444443</v>
      </c>
      <c r="R184" s="539">
        <v>0.60138888888888886</v>
      </c>
      <c r="S184" s="539">
        <v>0.50555555555555554</v>
      </c>
      <c r="T184" s="538"/>
      <c r="U184" s="539">
        <v>0.48333333333333334</v>
      </c>
      <c r="V184" s="539">
        <v>0.52986111111111112</v>
      </c>
      <c r="W184" s="539">
        <v>0.41319444444444442</v>
      </c>
      <c r="X184" s="538"/>
      <c r="Y184" s="539">
        <v>0.57291666666666663</v>
      </c>
      <c r="Z184" s="539">
        <v>0.63124999999999998</v>
      </c>
      <c r="AA184" s="552">
        <v>0.7416666666666667</v>
      </c>
      <c r="AC184" s="18">
        <f>VLOOKUP(AD184,id!$A:$C,3,0)</f>
        <v>718</v>
      </c>
      <c r="AD184" s="18" t="str">
        <f t="shared" si="29"/>
        <v>MechlińskiMateusz1983</v>
      </c>
      <c r="AE184" s="9" t="str">
        <f t="shared" si="30"/>
        <v>Mechliński</v>
      </c>
      <c r="AF184" s="9" t="str">
        <f t="shared" si="31"/>
        <v>Mateusz</v>
      </c>
      <c r="AG184" s="9">
        <f t="shared" si="32"/>
        <v>0</v>
      </c>
      <c r="AH184" s="9">
        <f t="shared" si="33"/>
        <v>1983</v>
      </c>
      <c r="AI184" s="9">
        <f t="shared" si="34"/>
        <v>4.6286742728640702</v>
      </c>
      <c r="AJ184" s="9"/>
      <c r="AK184" s="9">
        <f t="shared" si="35"/>
        <v>0.80170588410724408</v>
      </c>
      <c r="AL184" s="9">
        <f t="shared" si="36"/>
        <v>2</v>
      </c>
      <c r="AM184" s="9">
        <f t="shared" si="37"/>
        <v>0.88235294117647056</v>
      </c>
      <c r="AN184" s="9">
        <f t="shared" si="38"/>
        <v>1.1486983549970351</v>
      </c>
    </row>
    <row r="185" spans="1:40" ht="15" customHeight="1">
      <c r="A185" s="545">
        <v>197</v>
      </c>
      <c r="B185" s="543">
        <v>180</v>
      </c>
      <c r="C185" s="543"/>
      <c r="D185" s="543">
        <v>3095</v>
      </c>
      <c r="E185" s="543" t="s">
        <v>778</v>
      </c>
      <c r="F185" s="543" t="s">
        <v>256</v>
      </c>
      <c r="G185" s="543">
        <v>1950</v>
      </c>
      <c r="H185" s="543" t="s">
        <v>437</v>
      </c>
      <c r="I185" s="543"/>
      <c r="J185" s="543">
        <v>15</v>
      </c>
      <c r="K185" s="543">
        <v>8</v>
      </c>
      <c r="L185" s="543">
        <v>28</v>
      </c>
      <c r="M185" s="544">
        <v>0.38400462962962961</v>
      </c>
      <c r="N185" s="543">
        <v>13</v>
      </c>
      <c r="O185" s="542">
        <v>0.37638888888888888</v>
      </c>
      <c r="P185" s="543"/>
      <c r="Q185" s="543"/>
      <c r="R185" s="542">
        <v>0.55069444444444449</v>
      </c>
      <c r="S185" s="542">
        <v>0.48194444444444445</v>
      </c>
      <c r="T185" s="542">
        <v>0.625</v>
      </c>
      <c r="U185" s="542">
        <v>0.45763888888888887</v>
      </c>
      <c r="V185" s="542">
        <v>0.5229166666666667</v>
      </c>
      <c r="W185" s="542">
        <v>0.41944444444444445</v>
      </c>
      <c r="X185" s="543"/>
      <c r="Y185" s="543"/>
      <c r="Z185" s="542">
        <v>0.57916666666666672</v>
      </c>
      <c r="AA185" s="553">
        <v>0.73749999999999993</v>
      </c>
      <c r="AC185" s="18">
        <f>VLOOKUP(AD185,id!$A:$C,3,0)</f>
        <v>313</v>
      </c>
      <c r="AD185" s="18" t="str">
        <f t="shared" si="29"/>
        <v>SokolskiJerzy1950</v>
      </c>
      <c r="AE185" s="9" t="str">
        <f t="shared" si="30"/>
        <v>Sokolski</v>
      </c>
      <c r="AF185" s="9" t="str">
        <f t="shared" si="31"/>
        <v>Jerzy</v>
      </c>
      <c r="AG185" s="9">
        <f t="shared" si="32"/>
        <v>0</v>
      </c>
      <c r="AH185" s="9">
        <f t="shared" si="33"/>
        <v>1950</v>
      </c>
      <c r="AI185" s="9">
        <f t="shared" si="34"/>
        <v>4.4266442115673854</v>
      </c>
      <c r="AJ185" s="9"/>
      <c r="AK185" s="9">
        <f t="shared" si="35"/>
        <v>1.0106395804448731</v>
      </c>
      <c r="AL185" s="9">
        <f t="shared" si="36"/>
        <v>0.8</v>
      </c>
      <c r="AM185" s="9">
        <f t="shared" si="37"/>
        <v>1</v>
      </c>
      <c r="AN185" s="9">
        <f t="shared" si="38"/>
        <v>0.956352499790037</v>
      </c>
    </row>
    <row r="186" spans="1:40" s="170" customFormat="1" ht="15" customHeight="1">
      <c r="A186" s="540">
        <v>198</v>
      </c>
      <c r="B186" s="538">
        <v>181</v>
      </c>
      <c r="C186" s="538"/>
      <c r="D186" s="538">
        <v>3188</v>
      </c>
      <c r="E186" s="538" t="s">
        <v>1877</v>
      </c>
      <c r="F186" s="538" t="s">
        <v>548</v>
      </c>
      <c r="G186" s="538">
        <v>1980</v>
      </c>
      <c r="H186" s="538" t="s">
        <v>1876</v>
      </c>
      <c r="I186" s="538"/>
      <c r="J186" s="538">
        <v>15</v>
      </c>
      <c r="K186" s="538">
        <v>5</v>
      </c>
      <c r="L186" s="538">
        <v>15</v>
      </c>
      <c r="M186" s="546">
        <v>0.29061342592592593</v>
      </c>
      <c r="N186" s="538">
        <v>0</v>
      </c>
      <c r="O186" s="539">
        <v>0.38819444444444445</v>
      </c>
      <c r="P186" s="538"/>
      <c r="Q186" s="539">
        <v>0.46666666666666662</v>
      </c>
      <c r="R186" s="538"/>
      <c r="S186" s="539">
        <v>0.59097222222222223</v>
      </c>
      <c r="T186" s="538"/>
      <c r="U186" s="539">
        <v>0.51180555555555551</v>
      </c>
      <c r="V186" s="538"/>
      <c r="W186" s="539">
        <v>0.41805555555555557</v>
      </c>
      <c r="X186" s="538"/>
      <c r="Y186" s="538"/>
      <c r="Z186" s="538"/>
      <c r="AA186" s="552">
        <v>0.64444444444444449</v>
      </c>
      <c r="AC186" s="18">
        <f>VLOOKUP(AD186,id!$A:$C,3,0)</f>
        <v>719</v>
      </c>
      <c r="AD186" s="18" t="str">
        <f t="shared" si="29"/>
        <v>SzperlingPatryk1980</v>
      </c>
      <c r="AE186" s="9" t="str">
        <f t="shared" si="30"/>
        <v>Szperling</v>
      </c>
      <c r="AF186" s="9" t="str">
        <f t="shared" si="31"/>
        <v>Patryk</v>
      </c>
      <c r="AG186" s="9">
        <f t="shared" si="32"/>
        <v>0</v>
      </c>
      <c r="AH186" s="9">
        <f t="shared" si="33"/>
        <v>1980</v>
      </c>
      <c r="AI186" s="9">
        <f t="shared" si="34"/>
        <v>4.0294949955560941</v>
      </c>
      <c r="AJ186" s="9"/>
      <c r="AK186" s="9">
        <f t="shared" si="35"/>
        <v>1.3213588753036758</v>
      </c>
      <c r="AL186" s="9">
        <f t="shared" si="36"/>
        <v>0.625</v>
      </c>
      <c r="AM186" s="9">
        <f t="shared" si="37"/>
        <v>1</v>
      </c>
      <c r="AN186" s="9">
        <f t="shared" si="38"/>
        <v>0.91028210151304012</v>
      </c>
    </row>
    <row r="187" spans="1:40" ht="15" customHeight="1">
      <c r="A187" s="545">
        <v>199</v>
      </c>
      <c r="B187" s="543">
        <v>182</v>
      </c>
      <c r="C187" s="543"/>
      <c r="D187" s="543">
        <v>3131</v>
      </c>
      <c r="E187" s="543" t="s">
        <v>1875</v>
      </c>
      <c r="F187" s="543" t="s">
        <v>55</v>
      </c>
      <c r="G187" s="543">
        <v>1977</v>
      </c>
      <c r="H187" s="543" t="s">
        <v>510</v>
      </c>
      <c r="I187" s="543"/>
      <c r="J187" s="543">
        <v>15</v>
      </c>
      <c r="K187" s="543">
        <v>5</v>
      </c>
      <c r="L187" s="543">
        <v>15</v>
      </c>
      <c r="M187" s="544">
        <v>0.29069444444444442</v>
      </c>
      <c r="N187" s="543">
        <v>0</v>
      </c>
      <c r="O187" s="542">
        <v>0.38750000000000001</v>
      </c>
      <c r="P187" s="543"/>
      <c r="Q187" s="542">
        <v>0.47083333333333338</v>
      </c>
      <c r="R187" s="543"/>
      <c r="S187" s="542">
        <v>0.59861111111111109</v>
      </c>
      <c r="T187" s="543"/>
      <c r="U187" s="542">
        <v>0.51180555555555551</v>
      </c>
      <c r="V187" s="543"/>
      <c r="W187" s="542">
        <v>0.41875000000000001</v>
      </c>
      <c r="X187" s="543"/>
      <c r="Y187" s="543"/>
      <c r="Z187" s="543"/>
      <c r="AA187" s="553">
        <v>0.64444444444444449</v>
      </c>
      <c r="AC187" s="18">
        <f>VLOOKUP(AD187,id!$A:$C,3,0)</f>
        <v>720</v>
      </c>
      <c r="AD187" s="18" t="str">
        <f t="shared" si="29"/>
        <v>OrleanTomasz1977</v>
      </c>
      <c r="AE187" s="9" t="str">
        <f t="shared" si="30"/>
        <v>Orlean</v>
      </c>
      <c r="AF187" s="9" t="str">
        <f t="shared" si="31"/>
        <v>Tomasz</v>
      </c>
      <c r="AG187" s="9">
        <f t="shared" si="32"/>
        <v>0</v>
      </c>
      <c r="AH187" s="9">
        <f t="shared" si="33"/>
        <v>1977</v>
      </c>
      <c r="AI187" s="9">
        <f t="shared" si="34"/>
        <v>4.0283719478984699</v>
      </c>
      <c r="AJ187" s="9"/>
      <c r="AK187" s="9">
        <f t="shared" si="35"/>
        <v>0.99972129319955416</v>
      </c>
      <c r="AL187" s="9">
        <f t="shared" si="36"/>
        <v>1</v>
      </c>
      <c r="AM187" s="9">
        <f t="shared" si="37"/>
        <v>1</v>
      </c>
      <c r="AN187" s="9">
        <f t="shared" si="38"/>
        <v>1</v>
      </c>
    </row>
    <row r="188" spans="1:40" ht="15" customHeight="1">
      <c r="A188" s="545">
        <v>201</v>
      </c>
      <c r="B188" s="543">
        <v>183</v>
      </c>
      <c r="C188" s="543"/>
      <c r="D188" s="543">
        <v>3208</v>
      </c>
      <c r="E188" s="543" t="s">
        <v>1223</v>
      </c>
      <c r="F188" s="543" t="s">
        <v>21</v>
      </c>
      <c r="G188" s="543">
        <v>1978</v>
      </c>
      <c r="H188" s="543" t="s">
        <v>470</v>
      </c>
      <c r="I188" s="543"/>
      <c r="J188" s="543">
        <v>13</v>
      </c>
      <c r="K188" s="543">
        <v>5</v>
      </c>
      <c r="L188" s="543">
        <v>13</v>
      </c>
      <c r="M188" s="544">
        <v>0.30743055555555554</v>
      </c>
      <c r="N188" s="543">
        <v>0</v>
      </c>
      <c r="O188" s="542">
        <v>0.64097222222222217</v>
      </c>
      <c r="P188" s="542">
        <v>0.38611111111111113</v>
      </c>
      <c r="Q188" s="543"/>
      <c r="R188" s="543"/>
      <c r="S188" s="542">
        <v>0.58402777777777781</v>
      </c>
      <c r="T188" s="542">
        <v>0.52638888888888891</v>
      </c>
      <c r="U188" s="543"/>
      <c r="V188" s="543"/>
      <c r="W188" s="543"/>
      <c r="X188" s="542">
        <v>0.43888888888888888</v>
      </c>
      <c r="Y188" s="543"/>
      <c r="Z188" s="543"/>
      <c r="AA188" s="553">
        <v>0.66111111111111109</v>
      </c>
      <c r="AC188" s="18">
        <f>VLOOKUP(AD188,id!$A:$C,3,0)</f>
        <v>721</v>
      </c>
      <c r="AD188" s="18" t="str">
        <f t="shared" si="29"/>
        <v>WalczykMarcin1978</v>
      </c>
      <c r="AE188" s="9" t="str">
        <f t="shared" si="30"/>
        <v>Walczyk</v>
      </c>
      <c r="AF188" s="9" t="str">
        <f t="shared" si="31"/>
        <v>Marcin</v>
      </c>
      <c r="AG188" s="9">
        <f t="shared" si="32"/>
        <v>0</v>
      </c>
      <c r="AH188" s="9">
        <f t="shared" si="33"/>
        <v>1978</v>
      </c>
      <c r="AI188" s="9">
        <f t="shared" si="34"/>
        <v>3.4912556881786738</v>
      </c>
      <c r="AJ188" s="9"/>
      <c r="AK188" s="9">
        <f t="shared" si="35"/>
        <v>0.94556132821323691</v>
      </c>
      <c r="AL188" s="9">
        <f t="shared" si="36"/>
        <v>1</v>
      </c>
      <c r="AM188" s="9">
        <f t="shared" si="37"/>
        <v>0.8666666666666667</v>
      </c>
      <c r="AN188" s="9">
        <f t="shared" si="38"/>
        <v>1</v>
      </c>
    </row>
    <row r="189" spans="1:40" ht="15" customHeight="1">
      <c r="A189" s="545">
        <v>203</v>
      </c>
      <c r="B189" s="543">
        <v>184</v>
      </c>
      <c r="C189" s="543"/>
      <c r="D189" s="543">
        <v>3085</v>
      </c>
      <c r="E189" s="543" t="s">
        <v>1871</v>
      </c>
      <c r="F189" s="543" t="s">
        <v>774</v>
      </c>
      <c r="G189" s="543">
        <v>2002</v>
      </c>
      <c r="H189" s="543" t="s">
        <v>307</v>
      </c>
      <c r="I189" s="543" t="s">
        <v>1870</v>
      </c>
      <c r="J189" s="543">
        <v>12</v>
      </c>
      <c r="K189" s="543">
        <v>7</v>
      </c>
      <c r="L189" s="543">
        <v>26</v>
      </c>
      <c r="M189" s="544">
        <v>0.38418981481481485</v>
      </c>
      <c r="N189" s="543">
        <v>14</v>
      </c>
      <c r="O189" s="542">
        <v>0.37083333333333335</v>
      </c>
      <c r="P189" s="543"/>
      <c r="Q189" s="542">
        <v>0.42430555555555555</v>
      </c>
      <c r="R189" s="542">
        <v>0.59722222222222221</v>
      </c>
      <c r="S189" s="543"/>
      <c r="T189" s="543"/>
      <c r="U189" s="542">
        <v>0.4513888888888889</v>
      </c>
      <c r="V189" s="543"/>
      <c r="W189" s="542">
        <v>0.39513888888888887</v>
      </c>
      <c r="X189" s="543"/>
      <c r="Y189" s="542">
        <v>0.5444444444444444</v>
      </c>
      <c r="Z189" s="542">
        <v>0.63541666666666663</v>
      </c>
      <c r="AA189" s="553">
        <v>0.73819444444444438</v>
      </c>
      <c r="AC189" s="18">
        <f>VLOOKUP(AD189,id!$A:$C,3,0)</f>
        <v>722</v>
      </c>
      <c r="AD189" s="18" t="str">
        <f t="shared" si="29"/>
        <v>WójcikJuliusz2002</v>
      </c>
      <c r="AE189" s="9" t="str">
        <f t="shared" si="30"/>
        <v>Wójcik</v>
      </c>
      <c r="AF189" s="9" t="str">
        <f t="shared" si="31"/>
        <v>Juliusz</v>
      </c>
      <c r="AG189" s="9" t="str">
        <f t="shared" si="32"/>
        <v>Fanbit</v>
      </c>
      <c r="AH189" s="9">
        <f t="shared" si="33"/>
        <v>2002</v>
      </c>
      <c r="AI189" s="9">
        <f t="shared" si="34"/>
        <v>3.2226975583187758</v>
      </c>
      <c r="AJ189" s="9"/>
      <c r="AK189" s="9">
        <f t="shared" si="35"/>
        <v>0.80020485629933114</v>
      </c>
      <c r="AL189" s="9">
        <f t="shared" si="36"/>
        <v>1.4</v>
      </c>
      <c r="AM189" s="9">
        <f t="shared" si="37"/>
        <v>0.92307692307692313</v>
      </c>
      <c r="AN189" s="9">
        <f t="shared" si="38"/>
        <v>1.0696103757250688</v>
      </c>
    </row>
    <row r="190" spans="1:40" s="170" customFormat="1" ht="15" customHeight="1">
      <c r="A190" s="540">
        <v>204</v>
      </c>
      <c r="B190" s="538">
        <v>185</v>
      </c>
      <c r="C190" s="538"/>
      <c r="D190" s="538">
        <v>3086</v>
      </c>
      <c r="E190" s="538" t="s">
        <v>1871</v>
      </c>
      <c r="F190" s="538" t="s">
        <v>26</v>
      </c>
      <c r="G190" s="538">
        <v>1972</v>
      </c>
      <c r="H190" s="538" t="s">
        <v>530</v>
      </c>
      <c r="I190" s="538" t="s">
        <v>1870</v>
      </c>
      <c r="J190" s="538">
        <v>12</v>
      </c>
      <c r="K190" s="538">
        <v>7</v>
      </c>
      <c r="L190" s="538">
        <v>26</v>
      </c>
      <c r="M190" s="546">
        <v>0.38424768518518521</v>
      </c>
      <c r="N190" s="538">
        <v>14</v>
      </c>
      <c r="O190" s="539">
        <v>0.37083333333333335</v>
      </c>
      <c r="P190" s="538"/>
      <c r="Q190" s="539">
        <v>0.42430555555555555</v>
      </c>
      <c r="R190" s="539">
        <v>0.59722222222222221</v>
      </c>
      <c r="S190" s="538"/>
      <c r="T190" s="538"/>
      <c r="U190" s="539">
        <v>0.4513888888888889</v>
      </c>
      <c r="V190" s="538"/>
      <c r="W190" s="539">
        <v>0.39444444444444443</v>
      </c>
      <c r="X190" s="538"/>
      <c r="Y190" s="539">
        <v>0.5444444444444444</v>
      </c>
      <c r="Z190" s="539">
        <v>0.63541666666666663</v>
      </c>
      <c r="AA190" s="552">
        <v>0.73819444444444438</v>
      </c>
      <c r="AC190" s="18">
        <f>VLOOKUP(AD190,id!$A:$C,3,0)</f>
        <v>723</v>
      </c>
      <c r="AD190" s="18" t="str">
        <f t="shared" si="29"/>
        <v>WójcikKrzysztof1972</v>
      </c>
      <c r="AE190" s="9" t="str">
        <f t="shared" si="30"/>
        <v>Wójcik</v>
      </c>
      <c r="AF190" s="9" t="str">
        <f t="shared" si="31"/>
        <v>Krzysztof</v>
      </c>
      <c r="AG190" s="9" t="str">
        <f t="shared" si="32"/>
        <v>Fanbit</v>
      </c>
      <c r="AH190" s="9">
        <f t="shared" si="33"/>
        <v>1972</v>
      </c>
      <c r="AI190" s="9">
        <f t="shared" si="34"/>
        <v>3.2222121976816602</v>
      </c>
      <c r="AJ190" s="9"/>
      <c r="AK190" s="9">
        <f t="shared" si="35"/>
        <v>0.99984939305400766</v>
      </c>
      <c r="AL190" s="9">
        <f t="shared" si="36"/>
        <v>1</v>
      </c>
      <c r="AM190" s="9">
        <f t="shared" si="37"/>
        <v>1</v>
      </c>
      <c r="AN190" s="9">
        <f t="shared" si="38"/>
        <v>1</v>
      </c>
    </row>
    <row r="191" spans="1:40" ht="15" customHeight="1">
      <c r="A191" s="545">
        <v>205</v>
      </c>
      <c r="B191" s="543">
        <v>186</v>
      </c>
      <c r="C191" s="543"/>
      <c r="D191" s="543">
        <v>3144</v>
      </c>
      <c r="E191" s="543" t="s">
        <v>804</v>
      </c>
      <c r="F191" s="543" t="s">
        <v>38</v>
      </c>
      <c r="G191" s="543">
        <v>1982</v>
      </c>
      <c r="H191" s="543" t="s">
        <v>510</v>
      </c>
      <c r="I191" s="543"/>
      <c r="J191" s="543">
        <v>9</v>
      </c>
      <c r="K191" s="543">
        <v>3</v>
      </c>
      <c r="L191" s="543">
        <v>9</v>
      </c>
      <c r="M191" s="544">
        <v>0.17390046296296294</v>
      </c>
      <c r="N191" s="543">
        <v>0</v>
      </c>
      <c r="O191" s="543"/>
      <c r="P191" s="542">
        <v>0.37361111111111112</v>
      </c>
      <c r="Q191" s="543"/>
      <c r="R191" s="543"/>
      <c r="S191" s="543"/>
      <c r="T191" s="542">
        <v>0.42083333333333334</v>
      </c>
      <c r="U191" s="543"/>
      <c r="V191" s="543"/>
      <c r="W191" s="543"/>
      <c r="X191" s="542">
        <v>0.3923611111111111</v>
      </c>
      <c r="Y191" s="543"/>
      <c r="Z191" s="543"/>
      <c r="AA191" s="553">
        <v>0.52777777777777779</v>
      </c>
      <c r="AC191" s="18">
        <f>VLOOKUP(AD191,id!$A:$C,3,0)</f>
        <v>255</v>
      </c>
      <c r="AD191" s="18" t="str">
        <f t="shared" si="29"/>
        <v>MaliszewskiMarek1982</v>
      </c>
      <c r="AE191" s="9" t="str">
        <f t="shared" si="30"/>
        <v>Maliszewski</v>
      </c>
      <c r="AF191" s="9" t="str">
        <f t="shared" si="31"/>
        <v>Marek</v>
      </c>
      <c r="AG191" s="9">
        <f t="shared" si="32"/>
        <v>0</v>
      </c>
      <c r="AH191" s="9">
        <f t="shared" si="33"/>
        <v>1982</v>
      </c>
      <c r="AI191" s="9">
        <f t="shared" si="34"/>
        <v>2.4166591482612452</v>
      </c>
      <c r="AJ191" s="9"/>
      <c r="AK191" s="9">
        <f t="shared" si="35"/>
        <v>2.2095840266222968</v>
      </c>
      <c r="AL191" s="9">
        <f t="shared" si="36"/>
        <v>0.42857142857142855</v>
      </c>
      <c r="AM191" s="9">
        <f t="shared" si="37"/>
        <v>0.75</v>
      </c>
      <c r="AN191" s="9">
        <f t="shared" si="38"/>
        <v>0.84412087984410999</v>
      </c>
    </row>
    <row r="192" spans="1:40" s="170" customFormat="1" ht="15" customHeight="1">
      <c r="A192" s="540">
        <v>206</v>
      </c>
      <c r="B192" s="538">
        <v>187</v>
      </c>
      <c r="C192" s="538"/>
      <c r="D192" s="538">
        <v>3082</v>
      </c>
      <c r="E192" s="538" t="s">
        <v>1739</v>
      </c>
      <c r="F192" s="538" t="s">
        <v>618</v>
      </c>
      <c r="G192" s="538">
        <v>1997</v>
      </c>
      <c r="H192" s="538" t="s">
        <v>606</v>
      </c>
      <c r="I192" s="538" t="s">
        <v>1867</v>
      </c>
      <c r="J192" s="538">
        <v>9</v>
      </c>
      <c r="K192" s="538">
        <v>3</v>
      </c>
      <c r="L192" s="538">
        <v>9</v>
      </c>
      <c r="M192" s="546">
        <v>0.25496527777777778</v>
      </c>
      <c r="N192" s="538">
        <v>0</v>
      </c>
      <c r="O192" s="538"/>
      <c r="P192" s="539">
        <v>0.38472222222222219</v>
      </c>
      <c r="Q192" s="538"/>
      <c r="R192" s="538"/>
      <c r="S192" s="538"/>
      <c r="T192" s="539">
        <v>0.46319444444444446</v>
      </c>
      <c r="U192" s="538"/>
      <c r="V192" s="538"/>
      <c r="W192" s="538"/>
      <c r="X192" s="539">
        <v>0.41944444444444445</v>
      </c>
      <c r="Y192" s="538"/>
      <c r="Z192" s="538"/>
      <c r="AA192" s="552">
        <v>0.60902777777777783</v>
      </c>
      <c r="AC192" s="18">
        <f>VLOOKUP(AD192,id!$A:$C,3,0)</f>
        <v>565</v>
      </c>
      <c r="AD192" s="18" t="str">
        <f t="shared" si="29"/>
        <v>BabiańskiMikołaj1997</v>
      </c>
      <c r="AE192" s="9" t="str">
        <f t="shared" si="30"/>
        <v>Babiański</v>
      </c>
      <c r="AF192" s="9" t="str">
        <f t="shared" si="31"/>
        <v>Mikołaj</v>
      </c>
      <c r="AG192" s="9" t="str">
        <f t="shared" si="32"/>
        <v>Misiaki</v>
      </c>
      <c r="AH192" s="9">
        <f t="shared" si="33"/>
        <v>1997</v>
      </c>
      <c r="AI192" s="9">
        <f t="shared" si="34"/>
        <v>1.6482955968325934</v>
      </c>
      <c r="AJ192" s="9"/>
      <c r="AK192" s="9">
        <f t="shared" si="35"/>
        <v>0.68205547233192598</v>
      </c>
      <c r="AL192" s="9">
        <f t="shared" si="36"/>
        <v>1</v>
      </c>
      <c r="AM192" s="9">
        <f t="shared" si="37"/>
        <v>1</v>
      </c>
      <c r="AN192" s="9">
        <f t="shared" si="38"/>
        <v>1</v>
      </c>
    </row>
    <row r="193" spans="1:40" ht="15" customHeight="1">
      <c r="A193" s="545">
        <v>207</v>
      </c>
      <c r="B193" s="543">
        <v>188</v>
      </c>
      <c r="C193" s="543"/>
      <c r="D193" s="543">
        <v>3083</v>
      </c>
      <c r="E193" s="543" t="s">
        <v>1739</v>
      </c>
      <c r="F193" s="543" t="s">
        <v>182</v>
      </c>
      <c r="G193" s="543">
        <v>1961</v>
      </c>
      <c r="H193" s="543" t="s">
        <v>437</v>
      </c>
      <c r="I193" s="543" t="s">
        <v>1867</v>
      </c>
      <c r="J193" s="543">
        <v>9</v>
      </c>
      <c r="K193" s="543">
        <v>3</v>
      </c>
      <c r="L193" s="543">
        <v>9</v>
      </c>
      <c r="M193" s="544">
        <v>0.25498842592592591</v>
      </c>
      <c r="N193" s="543">
        <v>0</v>
      </c>
      <c r="O193" s="543"/>
      <c r="P193" s="542">
        <v>0.38472222222222219</v>
      </c>
      <c r="Q193" s="543"/>
      <c r="R193" s="543"/>
      <c r="S193" s="543"/>
      <c r="T193" s="542">
        <v>0.46319444444444446</v>
      </c>
      <c r="U193" s="543"/>
      <c r="V193" s="543"/>
      <c r="W193" s="543"/>
      <c r="X193" s="542">
        <v>0.41944444444444445</v>
      </c>
      <c r="Y193" s="543"/>
      <c r="Z193" s="543"/>
      <c r="AA193" s="553">
        <v>0.60902777777777783</v>
      </c>
      <c r="AC193" s="18">
        <f>VLOOKUP(AD193,id!$A:$C,3,0)</f>
        <v>724</v>
      </c>
      <c r="AD193" s="18" t="str">
        <f t="shared" si="29"/>
        <v>BabiańskiWojciech1961</v>
      </c>
      <c r="AE193" s="9" t="str">
        <f t="shared" si="30"/>
        <v>Babiański</v>
      </c>
      <c r="AF193" s="9" t="str">
        <f t="shared" si="31"/>
        <v>Wojciech</v>
      </c>
      <c r="AG193" s="9" t="str">
        <f t="shared" si="32"/>
        <v>Misiaki</v>
      </c>
      <c r="AH193" s="9">
        <f t="shared" si="33"/>
        <v>1961</v>
      </c>
      <c r="AI193" s="9">
        <f t="shared" si="34"/>
        <v>1.6481459626265353</v>
      </c>
      <c r="AJ193" s="9"/>
      <c r="AK193" s="9">
        <f t="shared" si="35"/>
        <v>0.99990921882801509</v>
      </c>
      <c r="AL193" s="9">
        <f t="shared" si="36"/>
        <v>1</v>
      </c>
      <c r="AM193" s="9">
        <f t="shared" si="37"/>
        <v>1</v>
      </c>
      <c r="AN193" s="9">
        <f t="shared" si="38"/>
        <v>1</v>
      </c>
    </row>
    <row r="194" spans="1:40" ht="15" customHeight="1">
      <c r="A194" s="545">
        <v>209</v>
      </c>
      <c r="B194" s="543">
        <v>189</v>
      </c>
      <c r="C194" s="543"/>
      <c r="D194" s="543">
        <v>3186</v>
      </c>
      <c r="E194" s="543" t="s">
        <v>807</v>
      </c>
      <c r="F194" s="543" t="s">
        <v>26</v>
      </c>
      <c r="G194" s="543">
        <v>1955</v>
      </c>
      <c r="H194" s="543" t="s">
        <v>699</v>
      </c>
      <c r="I194" s="543"/>
      <c r="J194" s="543">
        <v>8</v>
      </c>
      <c r="K194" s="543">
        <v>8</v>
      </c>
      <c r="L194" s="543">
        <v>29</v>
      </c>
      <c r="M194" s="544">
        <v>0.38901620370370371</v>
      </c>
      <c r="N194" s="543">
        <v>21</v>
      </c>
      <c r="O194" s="542">
        <v>0.37152777777777773</v>
      </c>
      <c r="P194" s="543"/>
      <c r="Q194" s="542">
        <v>0.43055555555555558</v>
      </c>
      <c r="R194" s="542">
        <v>0.59861111111111109</v>
      </c>
      <c r="S194" s="542">
        <v>0.50763888888888886</v>
      </c>
      <c r="T194" s="543"/>
      <c r="U194" s="542">
        <v>0.4770833333333333</v>
      </c>
      <c r="V194" s="543"/>
      <c r="W194" s="542">
        <v>0.39583333333333331</v>
      </c>
      <c r="X194" s="543"/>
      <c r="Y194" s="542">
        <v>0.5541666666666667</v>
      </c>
      <c r="Z194" s="542">
        <v>0.64097222222222217</v>
      </c>
      <c r="AA194" s="553">
        <v>0.74305555555555547</v>
      </c>
      <c r="AC194" s="18">
        <f>VLOOKUP(AD194,id!$A:$C,3,0)</f>
        <v>294</v>
      </c>
      <c r="AD194" s="18" t="str">
        <f t="shared" si="29"/>
        <v>SawickiKrzysztof1955</v>
      </c>
      <c r="AE194" s="9" t="str">
        <f t="shared" si="30"/>
        <v>Sawicki</v>
      </c>
      <c r="AF194" s="9" t="str">
        <f t="shared" si="31"/>
        <v>Krzysztof</v>
      </c>
      <c r="AG194" s="9">
        <f t="shared" si="32"/>
        <v>0</v>
      </c>
      <c r="AH194" s="9">
        <f t="shared" si="33"/>
        <v>1955</v>
      </c>
      <c r="AI194" s="9">
        <f t="shared" si="34"/>
        <v>1.4650186334458091</v>
      </c>
      <c r="AJ194" s="9"/>
      <c r="AK194" s="9">
        <f t="shared" si="35"/>
        <v>0.65546993543780308</v>
      </c>
      <c r="AL194" s="9">
        <f t="shared" si="36"/>
        <v>2.6666666666666665</v>
      </c>
      <c r="AM194" s="9">
        <f t="shared" si="37"/>
        <v>0.88888888888888884</v>
      </c>
      <c r="AN194" s="9">
        <f t="shared" si="38"/>
        <v>1.2167286837864115</v>
      </c>
    </row>
    <row r="195" spans="1:40" s="170" customFormat="1" ht="15" customHeight="1">
      <c r="A195" s="540">
        <v>210</v>
      </c>
      <c r="B195" s="538">
        <v>190</v>
      </c>
      <c r="C195" s="538"/>
      <c r="D195" s="538">
        <v>3187</v>
      </c>
      <c r="E195" s="538" t="s">
        <v>700</v>
      </c>
      <c r="F195" s="538" t="s">
        <v>97</v>
      </c>
      <c r="G195" s="538">
        <v>1955</v>
      </c>
      <c r="H195" s="538" t="s">
        <v>699</v>
      </c>
      <c r="I195" s="538"/>
      <c r="J195" s="538">
        <v>8</v>
      </c>
      <c r="K195" s="538">
        <v>8</v>
      </c>
      <c r="L195" s="538">
        <v>29</v>
      </c>
      <c r="M195" s="546">
        <v>0.38912037037037034</v>
      </c>
      <c r="N195" s="538">
        <v>21</v>
      </c>
      <c r="O195" s="539">
        <v>0.37152777777777773</v>
      </c>
      <c r="P195" s="538"/>
      <c r="Q195" s="539">
        <v>0.43055555555555558</v>
      </c>
      <c r="R195" s="539">
        <v>0.59861111111111109</v>
      </c>
      <c r="S195" s="539">
        <v>0.5083333333333333</v>
      </c>
      <c r="T195" s="538"/>
      <c r="U195" s="539">
        <v>0.4770833333333333</v>
      </c>
      <c r="V195" s="538"/>
      <c r="W195" s="539">
        <v>0.39583333333333331</v>
      </c>
      <c r="X195" s="538"/>
      <c r="Y195" s="539">
        <v>0.5541666666666667</v>
      </c>
      <c r="Z195" s="539">
        <v>0.64166666666666672</v>
      </c>
      <c r="AA195" s="552">
        <v>0.74305555555555547</v>
      </c>
      <c r="AC195" s="18">
        <f>VLOOKUP(AD195,id!$A:$C,3,0)</f>
        <v>357</v>
      </c>
      <c r="AD195" s="18" t="str">
        <f t="shared" si="29"/>
        <v>KałkaTadeusz1955</v>
      </c>
      <c r="AE195" s="9" t="str">
        <f t="shared" si="30"/>
        <v>Kałka</v>
      </c>
      <c r="AF195" s="9" t="str">
        <f t="shared" si="31"/>
        <v>Tadeusz</v>
      </c>
      <c r="AG195" s="9">
        <f t="shared" si="32"/>
        <v>0</v>
      </c>
      <c r="AH195" s="9">
        <f t="shared" si="33"/>
        <v>1955</v>
      </c>
      <c r="AI195" s="9">
        <f t="shared" si="34"/>
        <v>1.4646264511822455</v>
      </c>
      <c r="AJ195" s="9"/>
      <c r="AK195" s="9">
        <f t="shared" si="35"/>
        <v>0.9997323022010709</v>
      </c>
      <c r="AL195" s="9">
        <f t="shared" si="36"/>
        <v>1</v>
      </c>
      <c r="AM195" s="9">
        <f t="shared" si="37"/>
        <v>1</v>
      </c>
      <c r="AN195" s="9">
        <f t="shared" si="38"/>
        <v>1</v>
      </c>
    </row>
    <row r="196" spans="1:40" ht="15" customHeight="1">
      <c r="A196" s="545">
        <v>211</v>
      </c>
      <c r="B196" s="543">
        <v>191</v>
      </c>
      <c r="C196" s="543"/>
      <c r="D196" s="543">
        <v>3218</v>
      </c>
      <c r="E196" s="543" t="s">
        <v>733</v>
      </c>
      <c r="F196" s="543" t="s">
        <v>170</v>
      </c>
      <c r="G196" s="543">
        <v>1981</v>
      </c>
      <c r="H196" s="543" t="s">
        <v>510</v>
      </c>
      <c r="I196" s="543"/>
      <c r="J196" s="543">
        <v>-2</v>
      </c>
      <c r="K196" s="543">
        <v>8</v>
      </c>
      <c r="L196" s="543">
        <v>30</v>
      </c>
      <c r="M196" s="544">
        <v>0.39710648148148148</v>
      </c>
      <c r="N196" s="543">
        <v>32</v>
      </c>
      <c r="O196" s="543"/>
      <c r="P196" s="542">
        <v>0.36805555555555558</v>
      </c>
      <c r="Q196" s="543"/>
      <c r="R196" s="542">
        <v>0.54166666666666663</v>
      </c>
      <c r="S196" s="542">
        <v>0.69166666666666676</v>
      </c>
      <c r="T196" s="542">
        <v>0.44236111111111115</v>
      </c>
      <c r="U196" s="542">
        <v>0.64583333333333337</v>
      </c>
      <c r="V196" s="543"/>
      <c r="W196" s="543"/>
      <c r="X196" s="542">
        <v>0.39097222222222222</v>
      </c>
      <c r="Y196" s="542">
        <v>0.59652777777777777</v>
      </c>
      <c r="Z196" s="542">
        <v>0.50208333333333333</v>
      </c>
      <c r="AA196" s="553">
        <v>0.75069444444444444</v>
      </c>
      <c r="AC196" s="18">
        <f>VLOOKUP(AD196,id!$A:$C,3,0)</f>
        <v>338</v>
      </c>
      <c r="AD196" s="18" t="str">
        <f t="shared" si="29"/>
        <v>SienkiewiczDaniel1981</v>
      </c>
      <c r="AE196" s="9" t="str">
        <f t="shared" si="30"/>
        <v>Sienkiewicz</v>
      </c>
      <c r="AF196" s="9" t="str">
        <f t="shared" si="31"/>
        <v>Daniel</v>
      </c>
      <c r="AG196" s="9">
        <f t="shared" si="32"/>
        <v>0</v>
      </c>
      <c r="AH196" s="9">
        <f t="shared" si="33"/>
        <v>1981</v>
      </c>
      <c r="AI196" s="9">
        <v>0</v>
      </c>
      <c r="AJ196" s="9"/>
      <c r="AK196" s="9">
        <f t="shared" si="35"/>
        <v>0.97988924511804132</v>
      </c>
      <c r="AL196" s="9">
        <f t="shared" si="36"/>
        <v>1</v>
      </c>
      <c r="AM196" s="9">
        <f t="shared" si="37"/>
        <v>-0.25</v>
      </c>
      <c r="AN196" s="9">
        <f t="shared" si="38"/>
        <v>1</v>
      </c>
    </row>
    <row r="197" spans="1:40" s="170" customFormat="1" ht="15" customHeight="1">
      <c r="A197" s="540">
        <v>212</v>
      </c>
      <c r="B197" s="538">
        <v>192</v>
      </c>
      <c r="C197" s="538"/>
      <c r="D197" s="538">
        <v>3094</v>
      </c>
      <c r="E197" s="538" t="s">
        <v>1866</v>
      </c>
      <c r="F197" s="538" t="s">
        <v>26</v>
      </c>
      <c r="G197" s="538">
        <v>1983</v>
      </c>
      <c r="H197" s="538" t="s">
        <v>465</v>
      </c>
      <c r="I197" s="538"/>
      <c r="J197" s="538">
        <v>-6</v>
      </c>
      <c r="K197" s="538">
        <v>7</v>
      </c>
      <c r="L197" s="538">
        <v>27</v>
      </c>
      <c r="M197" s="546">
        <v>0.39753472222222225</v>
      </c>
      <c r="N197" s="538">
        <v>33</v>
      </c>
      <c r="O197" s="538"/>
      <c r="P197" s="539">
        <v>0.36805555555555558</v>
      </c>
      <c r="Q197" s="538"/>
      <c r="R197" s="539">
        <v>0.54166666666666663</v>
      </c>
      <c r="S197" s="539">
        <v>0.69166666666666676</v>
      </c>
      <c r="T197" s="538"/>
      <c r="U197" s="539">
        <v>0.64583333333333337</v>
      </c>
      <c r="V197" s="538"/>
      <c r="W197" s="538"/>
      <c r="X197" s="539">
        <v>0.39097222222222222</v>
      </c>
      <c r="Y197" s="539">
        <v>0.59652777777777777</v>
      </c>
      <c r="Z197" s="539">
        <v>0.50208333333333333</v>
      </c>
      <c r="AA197" s="552">
        <v>0.75138888888888899</v>
      </c>
      <c r="AC197" s="18">
        <f>VLOOKUP(AD197,id!$A:$C,3,0)</f>
        <v>725</v>
      </c>
      <c r="AD197" s="18" t="str">
        <f t="shared" si="29"/>
        <v>StrugińskiKrzysztof1983</v>
      </c>
      <c r="AE197" s="9" t="str">
        <f t="shared" si="30"/>
        <v>Strugiński</v>
      </c>
      <c r="AF197" s="9" t="str">
        <f t="shared" si="31"/>
        <v>Krzysztof</v>
      </c>
      <c r="AG197" s="9">
        <f t="shared" si="32"/>
        <v>0</v>
      </c>
      <c r="AH197" s="9">
        <f t="shared" si="33"/>
        <v>1983</v>
      </c>
      <c r="AI197" s="9">
        <f t="shared" si="34"/>
        <v>0</v>
      </c>
      <c r="AJ197" s="9"/>
      <c r="AK197" s="9">
        <f t="shared" si="35"/>
        <v>0.99892275890179627</v>
      </c>
      <c r="AL197" s="9">
        <f t="shared" si="36"/>
        <v>0.875</v>
      </c>
      <c r="AM197" s="9">
        <f t="shared" si="37"/>
        <v>3</v>
      </c>
      <c r="AN197" s="9">
        <f t="shared" si="38"/>
        <v>0.97364718061516808</v>
      </c>
    </row>
    <row r="198" spans="1:40" ht="15" customHeight="1">
      <c r="A198" s="545">
        <v>213</v>
      </c>
      <c r="B198" s="543">
        <v>193</v>
      </c>
      <c r="C198" s="543"/>
      <c r="D198" s="543">
        <v>3136</v>
      </c>
      <c r="E198" s="543" t="s">
        <v>1162</v>
      </c>
      <c r="F198" s="543" t="s">
        <v>71</v>
      </c>
      <c r="G198" s="543">
        <v>1980</v>
      </c>
      <c r="H198" s="543" t="s">
        <v>321</v>
      </c>
      <c r="I198" s="543"/>
      <c r="J198" s="543">
        <v>-28</v>
      </c>
      <c r="K198" s="543">
        <v>10</v>
      </c>
      <c r="L198" s="543">
        <v>35</v>
      </c>
      <c r="M198" s="544">
        <v>0.4181597222222222</v>
      </c>
      <c r="N198" s="543">
        <v>63</v>
      </c>
      <c r="O198" s="542">
        <v>0.3756944444444445</v>
      </c>
      <c r="P198" s="542">
        <v>0.4201388888888889</v>
      </c>
      <c r="Q198" s="543"/>
      <c r="R198" s="542">
        <v>0.5625</v>
      </c>
      <c r="S198" s="542">
        <v>0.64236111111111105</v>
      </c>
      <c r="T198" s="542">
        <v>0.49513888888888885</v>
      </c>
      <c r="U198" s="542">
        <v>0.67152777777777783</v>
      </c>
      <c r="V198" s="542">
        <v>0.61805555555555558</v>
      </c>
      <c r="W198" s="543"/>
      <c r="X198" s="542">
        <v>0.4513888888888889</v>
      </c>
      <c r="Y198" s="542">
        <v>0.58611111111111114</v>
      </c>
      <c r="Z198" s="542">
        <v>0.53125</v>
      </c>
      <c r="AA198" s="553">
        <v>0.77222222222222225</v>
      </c>
      <c r="AC198" s="18">
        <f>VLOOKUP(AD198,id!$A:$C,3,0)</f>
        <v>416</v>
      </c>
      <c r="AD198" s="18" t="str">
        <f t="shared" si="29"/>
        <v>StefanekŁukasz1980</v>
      </c>
      <c r="AE198" s="9" t="str">
        <f t="shared" si="30"/>
        <v>Stefanek</v>
      </c>
      <c r="AF198" s="9" t="str">
        <f t="shared" si="31"/>
        <v>Łukasz</v>
      </c>
      <c r="AG198" s="9">
        <f t="shared" si="32"/>
        <v>0</v>
      </c>
      <c r="AH198" s="9">
        <f t="shared" si="33"/>
        <v>1980</v>
      </c>
      <c r="AI198" s="9">
        <f t="shared" si="34"/>
        <v>0</v>
      </c>
      <c r="AJ198" s="9"/>
      <c r="AK198" s="9">
        <f t="shared" si="35"/>
        <v>0.9506767416756623</v>
      </c>
      <c r="AL198" s="9">
        <f t="shared" si="36"/>
        <v>1.4285714285714286</v>
      </c>
      <c r="AM198" s="9">
        <f t="shared" si="37"/>
        <v>4.666666666666667</v>
      </c>
      <c r="AN198" s="9">
        <f t="shared" si="38"/>
        <v>1.0739409237857793</v>
      </c>
    </row>
    <row r="199" spans="1:40" s="170" customFormat="1" ht="15" customHeight="1">
      <c r="A199" s="540">
        <v>214</v>
      </c>
      <c r="B199" s="538">
        <v>194</v>
      </c>
      <c r="C199" s="538"/>
      <c r="D199" s="538">
        <v>3137</v>
      </c>
      <c r="E199" s="538" t="s">
        <v>1162</v>
      </c>
      <c r="F199" s="538" t="s">
        <v>105</v>
      </c>
      <c r="G199" s="538">
        <v>1955</v>
      </c>
      <c r="H199" s="538" t="s">
        <v>474</v>
      </c>
      <c r="I199" s="538"/>
      <c r="J199" s="538">
        <v>-28</v>
      </c>
      <c r="K199" s="538">
        <v>10</v>
      </c>
      <c r="L199" s="538">
        <v>35</v>
      </c>
      <c r="M199" s="546">
        <v>0.41833333333333328</v>
      </c>
      <c r="N199" s="538">
        <v>63</v>
      </c>
      <c r="O199" s="539">
        <v>0.3756944444444445</v>
      </c>
      <c r="P199" s="539">
        <v>0.42083333333333334</v>
      </c>
      <c r="Q199" s="538"/>
      <c r="R199" s="539">
        <v>0.5625</v>
      </c>
      <c r="S199" s="539">
        <v>0.6430555555555556</v>
      </c>
      <c r="T199" s="539">
        <v>0.49513888888888885</v>
      </c>
      <c r="U199" s="539">
        <v>0.67152777777777783</v>
      </c>
      <c r="V199" s="539">
        <v>0.61805555555555558</v>
      </c>
      <c r="W199" s="538"/>
      <c r="X199" s="539">
        <v>0.45208333333333334</v>
      </c>
      <c r="Y199" s="539">
        <v>0.58611111111111114</v>
      </c>
      <c r="Z199" s="539">
        <v>0.53125</v>
      </c>
      <c r="AA199" s="552">
        <v>0.77222222222222225</v>
      </c>
      <c r="AC199" s="18">
        <f>VLOOKUP(AD199,id!$A:$C,3,0)</f>
        <v>415</v>
      </c>
      <c r="AD199" s="18" t="str">
        <f t="shared" si="29"/>
        <v>StefanekJan1955</v>
      </c>
      <c r="AE199" s="9" t="str">
        <f t="shared" si="30"/>
        <v>Stefanek</v>
      </c>
      <c r="AF199" s="9" t="str">
        <f t="shared" si="31"/>
        <v>Jan</v>
      </c>
      <c r="AG199" s="9">
        <f t="shared" si="32"/>
        <v>0</v>
      </c>
      <c r="AH199" s="9">
        <f t="shared" si="33"/>
        <v>1955</v>
      </c>
      <c r="AI199" s="9">
        <f t="shared" si="34"/>
        <v>0</v>
      </c>
      <c r="AJ199" s="9"/>
      <c r="AK199" s="9">
        <f t="shared" si="35"/>
        <v>0.99958499335989381</v>
      </c>
      <c r="AL199" s="9">
        <f t="shared" si="36"/>
        <v>1</v>
      </c>
      <c r="AM199" s="9">
        <f t="shared" si="37"/>
        <v>1</v>
      </c>
      <c r="AN199" s="9">
        <f t="shared" si="38"/>
        <v>1</v>
      </c>
    </row>
    <row r="200" spans="1:40" ht="15" customHeight="1">
      <c r="A200" s="545">
        <v>215</v>
      </c>
      <c r="B200" s="543">
        <v>195</v>
      </c>
      <c r="C200" s="543"/>
      <c r="D200" s="543">
        <v>3164</v>
      </c>
      <c r="E200" s="543" t="s">
        <v>1865</v>
      </c>
      <c r="F200" s="543" t="s">
        <v>55</v>
      </c>
      <c r="G200" s="543">
        <v>1988</v>
      </c>
      <c r="H200" s="543" t="s">
        <v>321</v>
      </c>
      <c r="I200" s="543" t="s">
        <v>1862</v>
      </c>
      <c r="J200" s="543">
        <v>-65</v>
      </c>
      <c r="K200" s="543">
        <v>6</v>
      </c>
      <c r="L200" s="543">
        <v>21</v>
      </c>
      <c r="M200" s="544">
        <v>0.43459490740740742</v>
      </c>
      <c r="N200" s="543">
        <v>86</v>
      </c>
      <c r="O200" s="543"/>
      <c r="P200" s="542">
        <v>0.3743055555555555</v>
      </c>
      <c r="Q200" s="543"/>
      <c r="R200" s="542">
        <v>0.60833333333333328</v>
      </c>
      <c r="S200" s="543"/>
      <c r="T200" s="542">
        <v>0.43958333333333338</v>
      </c>
      <c r="U200" s="543"/>
      <c r="V200" s="542">
        <v>0.52638888888888891</v>
      </c>
      <c r="W200" s="543"/>
      <c r="X200" s="542">
        <v>0.40208333333333335</v>
      </c>
      <c r="Y200" s="543"/>
      <c r="Z200" s="542">
        <v>0.56180555555555556</v>
      </c>
      <c r="AA200" s="553">
        <v>0.78819444444444453</v>
      </c>
      <c r="AC200" s="18">
        <f>VLOOKUP(AD200,id!$A:$C,3,0)</f>
        <v>726</v>
      </c>
      <c r="AD200" s="18" t="str">
        <f t="shared" si="29"/>
        <v>BurnyTomasz1988</v>
      </c>
      <c r="AE200" s="9" t="str">
        <f t="shared" si="30"/>
        <v>Burny</v>
      </c>
      <c r="AF200" s="9" t="str">
        <f t="shared" si="31"/>
        <v>Tomasz</v>
      </c>
      <c r="AG200" s="9" t="str">
        <f t="shared" si="32"/>
        <v>Pierogi z Wiśnią</v>
      </c>
      <c r="AH200" s="9">
        <f t="shared" si="33"/>
        <v>1988</v>
      </c>
      <c r="AI200" s="9">
        <f t="shared" si="34"/>
        <v>0</v>
      </c>
      <c r="AJ200" s="9"/>
      <c r="AK200" s="9">
        <f t="shared" si="35"/>
        <v>0.96258222589150166</v>
      </c>
      <c r="AL200" s="9">
        <f t="shared" si="36"/>
        <v>0.6</v>
      </c>
      <c r="AM200" s="9">
        <f t="shared" si="37"/>
        <v>2.3214285714285716</v>
      </c>
      <c r="AN200" s="9">
        <f t="shared" si="38"/>
        <v>0.90288045144743423</v>
      </c>
    </row>
    <row r="201" spans="1:40" s="170" customFormat="1" ht="15" customHeight="1">
      <c r="A201" s="540">
        <v>216</v>
      </c>
      <c r="B201" s="538">
        <v>196</v>
      </c>
      <c r="C201" s="538"/>
      <c r="D201" s="538">
        <v>3166</v>
      </c>
      <c r="E201" s="538" t="s">
        <v>1864</v>
      </c>
      <c r="F201" s="538" t="s">
        <v>21</v>
      </c>
      <c r="G201" s="538">
        <v>1986</v>
      </c>
      <c r="H201" s="538" t="s">
        <v>321</v>
      </c>
      <c r="I201" s="538" t="s">
        <v>1862</v>
      </c>
      <c r="J201" s="538">
        <v>-65</v>
      </c>
      <c r="K201" s="538">
        <v>6</v>
      </c>
      <c r="L201" s="538">
        <v>21</v>
      </c>
      <c r="M201" s="546">
        <v>0.43464120370370374</v>
      </c>
      <c r="N201" s="538">
        <v>86</v>
      </c>
      <c r="O201" s="538"/>
      <c r="P201" s="539">
        <v>0.3743055555555555</v>
      </c>
      <c r="Q201" s="538"/>
      <c r="R201" s="539">
        <v>0.60833333333333328</v>
      </c>
      <c r="S201" s="538"/>
      <c r="T201" s="539">
        <v>0.43958333333333338</v>
      </c>
      <c r="U201" s="538"/>
      <c r="V201" s="539">
        <v>0.52638888888888891</v>
      </c>
      <c r="W201" s="538"/>
      <c r="X201" s="539">
        <v>0.40277777777777773</v>
      </c>
      <c r="Y201" s="538"/>
      <c r="Z201" s="539">
        <v>0.56180555555555556</v>
      </c>
      <c r="AA201" s="552">
        <v>0.78819444444444453</v>
      </c>
      <c r="AC201" s="18">
        <f>VLOOKUP(AD201,id!$A:$C,3,0)</f>
        <v>727</v>
      </c>
      <c r="AD201" s="18" t="str">
        <f t="shared" si="29"/>
        <v>PalusińskiMarcin1986</v>
      </c>
      <c r="AE201" s="9" t="str">
        <f t="shared" si="30"/>
        <v>Palusiński</v>
      </c>
      <c r="AF201" s="9" t="str">
        <f t="shared" si="31"/>
        <v>Marcin</v>
      </c>
      <c r="AG201" s="9" t="str">
        <f t="shared" si="32"/>
        <v>Pierogi z Wiśnią</v>
      </c>
      <c r="AH201" s="9">
        <f t="shared" si="33"/>
        <v>1986</v>
      </c>
      <c r="AI201" s="9">
        <f t="shared" si="34"/>
        <v>0</v>
      </c>
      <c r="AJ201" s="9"/>
      <c r="AK201" s="9">
        <f t="shared" si="35"/>
        <v>0.99989348387612165</v>
      </c>
      <c r="AL201" s="9">
        <f t="shared" si="36"/>
        <v>1</v>
      </c>
      <c r="AM201" s="9">
        <f t="shared" si="37"/>
        <v>1</v>
      </c>
      <c r="AN201" s="9">
        <f t="shared" si="38"/>
        <v>1</v>
      </c>
    </row>
    <row r="203" spans="1:40">
      <c r="A203" s="650" t="s">
        <v>1861</v>
      </c>
      <c r="B203" s="650"/>
      <c r="C203" s="650"/>
      <c r="D203" s="650"/>
      <c r="E203" s="650"/>
      <c r="F203" s="650"/>
      <c r="G203" s="650"/>
      <c r="H203" s="650"/>
      <c r="I203" s="650"/>
      <c r="J203" s="650"/>
      <c r="K203" s="650"/>
      <c r="L203" s="650"/>
      <c r="M203" s="650"/>
      <c r="N203" s="650"/>
      <c r="O203" s="650"/>
      <c r="P203" s="650"/>
      <c r="Q203" s="650"/>
      <c r="R203" s="650"/>
      <c r="S203" s="650"/>
      <c r="T203" s="650"/>
      <c r="U203" s="650"/>
      <c r="V203" s="650"/>
      <c r="W203" s="650"/>
      <c r="X203" s="650"/>
      <c r="Y203" s="650"/>
      <c r="Z203" s="650"/>
      <c r="AA203" s="650"/>
    </row>
    <row r="204" spans="1:40">
      <c r="A204" s="650" t="s">
        <v>1760</v>
      </c>
      <c r="B204" s="650"/>
      <c r="C204" s="650"/>
      <c r="D204" s="650"/>
      <c r="E204" s="650"/>
      <c r="F204" s="650"/>
      <c r="G204" s="650"/>
      <c r="H204" s="650"/>
      <c r="I204" s="650"/>
      <c r="J204" s="650"/>
      <c r="K204" s="650"/>
      <c r="L204" s="650"/>
      <c r="M204" s="650"/>
      <c r="N204" s="650"/>
      <c r="O204" s="650"/>
      <c r="P204" s="650"/>
      <c r="Q204" s="650"/>
      <c r="R204" s="650"/>
      <c r="S204" s="650"/>
      <c r="T204" s="650"/>
      <c r="U204" s="650"/>
      <c r="V204" s="650"/>
      <c r="W204" s="650"/>
      <c r="X204" s="650"/>
      <c r="Y204" s="650"/>
      <c r="Z204" s="650"/>
      <c r="AA204" s="650"/>
    </row>
    <row r="205" spans="1:40">
      <c r="A205" s="650" t="s">
        <v>1860</v>
      </c>
      <c r="B205" s="650"/>
      <c r="C205" s="650"/>
      <c r="D205" s="650"/>
      <c r="E205" s="650"/>
      <c r="F205" s="650"/>
      <c r="G205" s="650"/>
      <c r="H205" s="650"/>
      <c r="I205" s="650"/>
      <c r="J205" s="650"/>
      <c r="K205" s="650"/>
      <c r="L205" s="650"/>
      <c r="M205" s="650"/>
      <c r="N205" s="650"/>
      <c r="O205" s="650"/>
      <c r="P205" s="650"/>
      <c r="Q205" s="650"/>
      <c r="R205" s="650"/>
      <c r="S205" s="650"/>
      <c r="T205" s="650"/>
      <c r="U205" s="650"/>
      <c r="V205" s="650"/>
      <c r="W205" s="650"/>
      <c r="X205" s="650"/>
      <c r="Y205" s="650"/>
      <c r="Z205" s="650"/>
      <c r="AA205" s="650"/>
    </row>
  </sheetData>
  <sheetProtection selectLockedCells="1" selectUnlockedCells="1"/>
  <mergeCells count="29">
    <mergeCell ref="A205:AA205"/>
    <mergeCell ref="G4:G5"/>
    <mergeCell ref="H4:H5"/>
    <mergeCell ref="I4:I5"/>
    <mergeCell ref="J4:N4"/>
    <mergeCell ref="A203:AA203"/>
    <mergeCell ref="A204:AA204"/>
    <mergeCell ref="A4:A5"/>
    <mergeCell ref="B4:B5"/>
    <mergeCell ref="C4:C5"/>
    <mergeCell ref="D4:D5"/>
    <mergeCell ref="E4:E5"/>
    <mergeCell ref="F4:F5"/>
    <mergeCell ref="A3:N3"/>
    <mergeCell ref="A1:N2"/>
    <mergeCell ref="O1:AA1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</mergeCells>
  <pageMargins left="0" right="0" top="0.39374999999999999" bottom="0.39374999999999999" header="0" footer="0"/>
  <pageSetup paperSize="9" firstPageNumber="0" orientation="portrait" horizontalDpi="300" verticalDpi="300" r:id="rId1"/>
  <headerFooter alignWithMargins="0">
    <oddHeader>&amp;C&amp;11&amp;A</oddHeader>
    <oddFooter>&amp;C&amp;11Strona &amp;P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"/>
  <sheetViews>
    <sheetView workbookViewId="0"/>
  </sheetViews>
  <sheetFormatPr defaultRowHeight="14.4"/>
  <cols>
    <col min="1" max="1" width="3.44140625" style="557" bestFit="1" customWidth="1"/>
    <col min="2" max="2" width="11.33203125" style="557" bestFit="1" customWidth="1"/>
    <col min="3" max="3" width="7.88671875" style="557" bestFit="1" customWidth="1"/>
    <col min="4" max="4" width="6.21875" style="557" bestFit="1" customWidth="1"/>
    <col min="5" max="5" width="20.109375" style="557" bestFit="1" customWidth="1"/>
    <col min="6" max="6" width="11.5546875" style="557" bestFit="1" customWidth="1"/>
    <col min="7" max="15" width="2" style="557" bestFit="1" customWidth="1"/>
    <col min="16" max="27" width="3" style="557" bestFit="1" customWidth="1"/>
    <col min="28" max="28" width="3.44140625" style="557" bestFit="1" customWidth="1"/>
    <col min="29" max="29" width="8.109375" style="557" bestFit="1" customWidth="1"/>
    <col min="30" max="30" width="2.5546875" style="557" bestFit="1" customWidth="1"/>
    <col min="31" max="31" width="3.44140625" style="557" bestFit="1" customWidth="1"/>
    <col min="32" max="32" width="3.77734375" style="557" bestFit="1" customWidth="1"/>
    <col min="33" max="16384" width="8.88671875" style="557"/>
  </cols>
  <sheetData>
    <row r="1" spans="1:45" ht="15" thickBot="1">
      <c r="A1" s="591" t="s">
        <v>1158</v>
      </c>
      <c r="B1" s="590" t="s">
        <v>2048</v>
      </c>
      <c r="C1" s="590"/>
      <c r="D1" s="590" t="s">
        <v>111</v>
      </c>
      <c r="E1" s="590" t="s">
        <v>431</v>
      </c>
      <c r="F1" s="589" t="s">
        <v>367</v>
      </c>
      <c r="G1" s="588">
        <v>1</v>
      </c>
      <c r="H1" s="587">
        <v>2</v>
      </c>
      <c r="I1" s="584">
        <v>3</v>
      </c>
      <c r="J1" s="584">
        <v>4</v>
      </c>
      <c r="K1" s="584">
        <v>5</v>
      </c>
      <c r="L1" s="584">
        <v>6</v>
      </c>
      <c r="M1" s="584">
        <v>7</v>
      </c>
      <c r="N1" s="584">
        <v>8</v>
      </c>
      <c r="O1" s="584">
        <v>9</v>
      </c>
      <c r="P1" s="586">
        <v>10</v>
      </c>
      <c r="Q1" s="586">
        <v>11</v>
      </c>
      <c r="R1" s="586">
        <v>12</v>
      </c>
      <c r="S1" s="585">
        <v>13</v>
      </c>
      <c r="T1" s="585">
        <v>14</v>
      </c>
      <c r="U1" s="585">
        <v>15</v>
      </c>
      <c r="V1" s="584">
        <v>16</v>
      </c>
      <c r="W1" s="583">
        <v>17</v>
      </c>
      <c r="X1" s="583">
        <v>18</v>
      </c>
      <c r="Y1" s="583">
        <v>19</v>
      </c>
      <c r="Z1" s="583">
        <v>20</v>
      </c>
      <c r="AA1" s="582">
        <v>21</v>
      </c>
      <c r="AB1" s="581"/>
      <c r="AC1" s="580"/>
      <c r="AD1" s="579"/>
      <c r="AE1" s="579"/>
      <c r="AF1" s="578"/>
    </row>
    <row r="2" spans="1:45" ht="43.2">
      <c r="A2" s="577"/>
      <c r="B2" s="576"/>
      <c r="C2" s="576"/>
      <c r="D2" s="576"/>
      <c r="E2" s="575"/>
      <c r="F2" s="574" t="s">
        <v>2047</v>
      </c>
      <c r="G2" s="573">
        <v>1</v>
      </c>
      <c r="H2" s="572">
        <v>1</v>
      </c>
      <c r="I2" s="572">
        <v>1</v>
      </c>
      <c r="J2" s="572">
        <v>1</v>
      </c>
      <c r="K2" s="572">
        <v>1</v>
      </c>
      <c r="L2" s="572">
        <v>2</v>
      </c>
      <c r="M2" s="572">
        <v>2</v>
      </c>
      <c r="N2" s="572">
        <v>3</v>
      </c>
      <c r="O2" s="572">
        <v>2</v>
      </c>
      <c r="P2" s="571">
        <v>2</v>
      </c>
      <c r="Q2" s="571">
        <v>3</v>
      </c>
      <c r="R2" s="571">
        <v>3</v>
      </c>
      <c r="S2" s="571">
        <v>3</v>
      </c>
      <c r="T2" s="571">
        <v>3</v>
      </c>
      <c r="U2" s="571">
        <v>3</v>
      </c>
      <c r="V2" s="570">
        <v>4</v>
      </c>
      <c r="W2" s="569">
        <v>4</v>
      </c>
      <c r="X2" s="569">
        <v>4</v>
      </c>
      <c r="Y2" s="569">
        <v>4</v>
      </c>
      <c r="Z2" s="569">
        <v>4</v>
      </c>
      <c r="AA2" s="568">
        <v>2</v>
      </c>
      <c r="AB2" s="567" t="s">
        <v>1380</v>
      </c>
      <c r="AC2" s="566" t="s">
        <v>2046</v>
      </c>
      <c r="AD2" s="565" t="s">
        <v>2045</v>
      </c>
      <c r="AE2" s="564" t="s">
        <v>1209</v>
      </c>
      <c r="AF2" s="563" t="s">
        <v>161</v>
      </c>
      <c r="AH2" s="18" t="s">
        <v>79</v>
      </c>
      <c r="AI2" s="18" t="s">
        <v>80</v>
      </c>
      <c r="AJ2" s="9" t="s">
        <v>108</v>
      </c>
      <c r="AK2" s="9" t="s">
        <v>109</v>
      </c>
      <c r="AL2" s="9" t="s">
        <v>83</v>
      </c>
      <c r="AM2" s="9" t="s">
        <v>81</v>
      </c>
      <c r="AN2" s="9" t="s">
        <v>48</v>
      </c>
      <c r="AO2" s="9" t="s">
        <v>49</v>
      </c>
      <c r="AP2" s="9" t="s">
        <v>45</v>
      </c>
      <c r="AQ2" s="9" t="s">
        <v>46</v>
      </c>
      <c r="AR2" s="9" t="s">
        <v>35</v>
      </c>
      <c r="AS2" s="9" t="s">
        <v>47</v>
      </c>
    </row>
    <row r="3" spans="1:45">
      <c r="A3" s="560">
        <v>1</v>
      </c>
      <c r="B3" s="562" t="s">
        <v>197</v>
      </c>
      <c r="C3" s="592" t="s">
        <v>38</v>
      </c>
      <c r="D3" s="562">
        <v>1968</v>
      </c>
      <c r="E3" s="562">
        <v>0</v>
      </c>
      <c r="F3" s="562">
        <v>0</v>
      </c>
      <c r="G3" s="560" t="s">
        <v>2049</v>
      </c>
      <c r="H3" s="560" t="s">
        <v>2049</v>
      </c>
      <c r="I3" s="560" t="s">
        <v>2049</v>
      </c>
      <c r="J3" s="560" t="s">
        <v>2049</v>
      </c>
      <c r="K3" s="560" t="s">
        <v>2049</v>
      </c>
      <c r="L3" s="560" t="s">
        <v>2049</v>
      </c>
      <c r="M3" s="560" t="s">
        <v>2049</v>
      </c>
      <c r="N3" s="560" t="s">
        <v>2049</v>
      </c>
      <c r="O3" s="560" t="s">
        <v>2049</v>
      </c>
      <c r="P3" s="560" t="s">
        <v>2049</v>
      </c>
      <c r="Q3" s="560" t="s">
        <v>2049</v>
      </c>
      <c r="R3" s="560" t="s">
        <v>2049</v>
      </c>
      <c r="S3" s="560" t="s">
        <v>2049</v>
      </c>
      <c r="T3" s="560" t="s">
        <v>2049</v>
      </c>
      <c r="U3" s="560" t="s">
        <v>2049</v>
      </c>
      <c r="V3" s="560" t="s">
        <v>2049</v>
      </c>
      <c r="W3" s="560" t="s">
        <v>2049</v>
      </c>
      <c r="X3" s="560" t="s">
        <v>2049</v>
      </c>
      <c r="Y3" s="560" t="s">
        <v>2049</v>
      </c>
      <c r="Z3" s="560" t="s">
        <v>2049</v>
      </c>
      <c r="AA3" s="560" t="s">
        <v>2049</v>
      </c>
      <c r="AB3" s="560">
        <v>53</v>
      </c>
      <c r="AC3" s="561">
        <v>0.25935185185185222</v>
      </c>
      <c r="AD3" s="560">
        <v>0</v>
      </c>
      <c r="AE3" s="559">
        <v>53</v>
      </c>
      <c r="AF3" s="558">
        <v>1</v>
      </c>
      <c r="AH3" s="18">
        <f>VLOOKUP(AI3,id!$A:$C,3,0)</f>
        <v>137</v>
      </c>
      <c r="AI3" s="18" t="str">
        <f>AJ3&amp;AK3&amp;AM3</f>
        <v>PachulskiMarek1968</v>
      </c>
      <c r="AJ3" s="9" t="str">
        <f>B3</f>
        <v>Pachulski</v>
      </c>
      <c r="AK3" s="9" t="str">
        <f>C3</f>
        <v>Marek</v>
      </c>
      <c r="AL3" s="9">
        <f>E3</f>
        <v>0</v>
      </c>
      <c r="AM3" s="9">
        <f>D3</f>
        <v>1968</v>
      </c>
      <c r="AN3" s="9"/>
      <c r="AO3" s="9">
        <v>100</v>
      </c>
      <c r="AP3" s="9"/>
      <c r="AQ3" s="9"/>
      <c r="AR3" s="9"/>
      <c r="AS3" s="9"/>
    </row>
    <row r="4" spans="1:45">
      <c r="A4" s="560">
        <v>2</v>
      </c>
      <c r="B4" s="594" t="s">
        <v>240</v>
      </c>
      <c r="C4" s="595" t="s">
        <v>241</v>
      </c>
      <c r="D4" s="562">
        <v>1980</v>
      </c>
      <c r="E4" s="562"/>
      <c r="F4" s="594" t="s">
        <v>321</v>
      </c>
      <c r="G4" s="560"/>
      <c r="H4" s="560"/>
      <c r="I4" s="560" t="s">
        <v>2049</v>
      </c>
      <c r="J4" s="560"/>
      <c r="K4" s="560" t="s">
        <v>2049</v>
      </c>
      <c r="L4" s="560" t="s">
        <v>2049</v>
      </c>
      <c r="M4" s="560" t="s">
        <v>2049</v>
      </c>
      <c r="N4" s="560" t="s">
        <v>2049</v>
      </c>
      <c r="O4" s="560" t="s">
        <v>2049</v>
      </c>
      <c r="P4" s="560" t="s">
        <v>2049</v>
      </c>
      <c r="Q4" s="560" t="s">
        <v>2049</v>
      </c>
      <c r="R4" s="560" t="s">
        <v>2049</v>
      </c>
      <c r="S4" s="560" t="s">
        <v>2049</v>
      </c>
      <c r="T4" s="560" t="s">
        <v>2049</v>
      </c>
      <c r="U4" s="560" t="s">
        <v>2049</v>
      </c>
      <c r="V4" s="560" t="s">
        <v>2049</v>
      </c>
      <c r="W4" s="560" t="s">
        <v>2049</v>
      </c>
      <c r="X4" s="560" t="s">
        <v>2049</v>
      </c>
      <c r="Y4" s="560" t="s">
        <v>2049</v>
      </c>
      <c r="Z4" s="560" t="s">
        <v>2049</v>
      </c>
      <c r="AA4" s="560" t="s">
        <v>2049</v>
      </c>
      <c r="AB4" s="560">
        <v>50</v>
      </c>
      <c r="AC4" s="561">
        <v>0.31833333333333375</v>
      </c>
      <c r="AD4" s="560">
        <v>0</v>
      </c>
      <c r="AE4" s="559">
        <v>50</v>
      </c>
      <c r="AF4" s="558">
        <v>1</v>
      </c>
      <c r="AH4" s="18">
        <f>VLOOKUP(AI4,id!$A:$C,3,0)</f>
        <v>88</v>
      </c>
      <c r="AI4" s="18" t="str">
        <f t="shared" ref="AI4:AI8" si="0">AJ4&amp;AK4&amp;AM4</f>
        <v>TruszkowskaKamila1980</v>
      </c>
      <c r="AJ4" s="9" t="str">
        <f t="shared" ref="AJ4:AK8" si="1">B4</f>
        <v>Truszkowska</v>
      </c>
      <c r="AK4" s="9" t="str">
        <f t="shared" si="1"/>
        <v>Kamila</v>
      </c>
      <c r="AL4" s="9">
        <f t="shared" ref="AL4:AL8" si="2">E4</f>
        <v>0</v>
      </c>
      <c r="AM4" s="9">
        <f t="shared" ref="AM4:AM8" si="3">D4</f>
        <v>1980</v>
      </c>
      <c r="AN4" s="9">
        <v>100</v>
      </c>
      <c r="AO4" s="9">
        <f>AO3*IF(AR4&lt;1,AR4,IF(AS4&lt;1,AS4,IF(AQ4&lt;1,AQ4,IF(AP4&lt;1,AP4,1))))</f>
        <v>94.339622641509436</v>
      </c>
      <c r="AP4" s="9">
        <f>AC3/AC4</f>
        <v>0.81471785922047713</v>
      </c>
      <c r="AQ4" s="9">
        <v>1</v>
      </c>
      <c r="AR4" s="9">
        <f>AE4/AE3</f>
        <v>0.94339622641509435</v>
      </c>
      <c r="AS4" s="9">
        <v>1</v>
      </c>
    </row>
    <row r="5" spans="1:45">
      <c r="A5" s="560">
        <v>3</v>
      </c>
      <c r="B5" s="594" t="s">
        <v>475</v>
      </c>
      <c r="C5" s="595" t="s">
        <v>476</v>
      </c>
      <c r="D5" s="562">
        <v>1959</v>
      </c>
      <c r="E5" s="562" t="s">
        <v>447</v>
      </c>
      <c r="F5" s="594" t="s">
        <v>448</v>
      </c>
      <c r="G5" s="560"/>
      <c r="H5" s="560"/>
      <c r="I5" s="560" t="s">
        <v>2049</v>
      </c>
      <c r="J5" s="560"/>
      <c r="K5" s="560" t="s">
        <v>2049</v>
      </c>
      <c r="L5" s="560" t="s">
        <v>2049</v>
      </c>
      <c r="M5" s="560" t="s">
        <v>2049</v>
      </c>
      <c r="N5" s="560" t="s">
        <v>2049</v>
      </c>
      <c r="O5" s="560"/>
      <c r="P5" s="560" t="s">
        <v>2049</v>
      </c>
      <c r="Q5" s="560" t="s">
        <v>2049</v>
      </c>
      <c r="R5" s="560"/>
      <c r="S5" s="560" t="s">
        <v>2049</v>
      </c>
      <c r="T5" s="560" t="s">
        <v>2049</v>
      </c>
      <c r="U5" s="560" t="s">
        <v>2049</v>
      </c>
      <c r="V5" s="560"/>
      <c r="W5" s="560"/>
      <c r="X5" s="560"/>
      <c r="Y5" s="560" t="s">
        <v>2049</v>
      </c>
      <c r="Z5" s="560" t="s">
        <v>2049</v>
      </c>
      <c r="AA5" s="560" t="s">
        <v>2049</v>
      </c>
      <c r="AB5" s="560">
        <v>33</v>
      </c>
      <c r="AC5" s="561">
        <v>0.31579861111111113</v>
      </c>
      <c r="AD5" s="560">
        <v>0</v>
      </c>
      <c r="AE5" s="559">
        <v>33</v>
      </c>
      <c r="AF5" s="558">
        <v>2</v>
      </c>
      <c r="AH5" s="18">
        <f>VLOOKUP(AI5,id!$A:$C,3,0)</f>
        <v>157</v>
      </c>
      <c r="AI5" s="18" t="str">
        <f t="shared" si="0"/>
        <v>KoniecznaKrystyna1959</v>
      </c>
      <c r="AJ5" s="9" t="str">
        <f t="shared" si="1"/>
        <v>Konieczna</v>
      </c>
      <c r="AK5" s="9" t="str">
        <f t="shared" si="1"/>
        <v>Krystyna</v>
      </c>
      <c r="AL5" s="9" t="str">
        <f t="shared" si="2"/>
        <v>Grupa Rowerowa Lipka</v>
      </c>
      <c r="AM5" s="9">
        <f t="shared" si="3"/>
        <v>1959</v>
      </c>
      <c r="AN5" s="9">
        <f t="shared" ref="AN5:AN8" si="4">AN4*IF(AR5&lt;1,AR5,IF(AS5&lt;1,AS5,IF(AQ5&lt;1,AQ5,IF(AP5&lt;1,AP5,1))))</f>
        <v>66</v>
      </c>
      <c r="AO5" s="9">
        <f t="shared" ref="AO5:AO8" si="5">AO4*IF(AR5&lt;1,AR5,IF(AS5&lt;1,AS5,IF(AQ5&lt;1,AQ5,IF(AP5&lt;1,AP5,1))))</f>
        <v>62.264150943396231</v>
      </c>
      <c r="AP5" s="9">
        <f t="shared" ref="AP5:AP8" si="6">AC4/AC5</f>
        <v>1.0080263881253448</v>
      </c>
      <c r="AQ5" s="9">
        <v>1</v>
      </c>
      <c r="AR5" s="9">
        <f t="shared" ref="AR5:AR8" si="7">AE5/AE4</f>
        <v>0.66</v>
      </c>
      <c r="AS5" s="9">
        <v>1</v>
      </c>
    </row>
    <row r="6" spans="1:45">
      <c r="A6" s="560">
        <v>4</v>
      </c>
      <c r="B6" s="594" t="s">
        <v>1921</v>
      </c>
      <c r="C6" s="595" t="s">
        <v>280</v>
      </c>
      <c r="D6" s="562">
        <v>1983</v>
      </c>
      <c r="E6" s="562" t="s">
        <v>1914</v>
      </c>
      <c r="F6" s="562" t="s">
        <v>321</v>
      </c>
      <c r="G6" s="560" t="s">
        <v>2049</v>
      </c>
      <c r="H6" s="560"/>
      <c r="I6" s="560"/>
      <c r="J6" s="560"/>
      <c r="K6" s="560" t="s">
        <v>2049</v>
      </c>
      <c r="L6" s="560" t="s">
        <v>2049</v>
      </c>
      <c r="M6" s="560"/>
      <c r="N6" s="560" t="s">
        <v>2049</v>
      </c>
      <c r="O6" s="560"/>
      <c r="P6" s="560"/>
      <c r="Q6" s="560"/>
      <c r="R6" s="560" t="s">
        <v>2049</v>
      </c>
      <c r="S6" s="560" t="s">
        <v>2049</v>
      </c>
      <c r="T6" s="560"/>
      <c r="U6" s="560" t="s">
        <v>2049</v>
      </c>
      <c r="V6" s="560"/>
      <c r="W6" s="560"/>
      <c r="X6" s="560" t="s">
        <v>2049</v>
      </c>
      <c r="Y6" s="560" t="s">
        <v>2049</v>
      </c>
      <c r="Z6" s="560" t="s">
        <v>2049</v>
      </c>
      <c r="AA6" s="560" t="s">
        <v>2049</v>
      </c>
      <c r="AB6" s="560">
        <v>30</v>
      </c>
      <c r="AC6" s="561">
        <v>0.32696759259259262</v>
      </c>
      <c r="AD6" s="560">
        <v>0</v>
      </c>
      <c r="AE6" s="559">
        <v>30</v>
      </c>
      <c r="AF6" s="558">
        <v>3</v>
      </c>
      <c r="AH6" s="18">
        <f>VLOOKUP(AI6,id!$A:$C,3,0)</f>
        <v>580</v>
      </c>
      <c r="AI6" s="18" t="str">
        <f t="shared" si="0"/>
        <v>ZabolewiczAgata1983</v>
      </c>
      <c r="AJ6" s="9" t="str">
        <f t="shared" si="1"/>
        <v>Zabolewicz</v>
      </c>
      <c r="AK6" s="9" t="str">
        <f t="shared" si="1"/>
        <v>Agata</v>
      </c>
      <c r="AL6" s="9" t="str">
        <f t="shared" si="2"/>
        <v>DORACO BIKE TEAM</v>
      </c>
      <c r="AM6" s="9">
        <f t="shared" si="3"/>
        <v>1983</v>
      </c>
      <c r="AN6" s="9">
        <f t="shared" si="4"/>
        <v>60</v>
      </c>
      <c r="AO6" s="9">
        <f t="shared" si="5"/>
        <v>56.60377358490566</v>
      </c>
      <c r="AP6" s="9">
        <f t="shared" si="6"/>
        <v>0.96584070796460175</v>
      </c>
      <c r="AQ6" s="9">
        <v>1</v>
      </c>
      <c r="AR6" s="9">
        <f t="shared" si="7"/>
        <v>0.90909090909090906</v>
      </c>
      <c r="AS6" s="9">
        <v>1</v>
      </c>
    </row>
    <row r="7" spans="1:45">
      <c r="A7" s="560">
        <v>5</v>
      </c>
      <c r="B7" s="594" t="s">
        <v>848</v>
      </c>
      <c r="C7" s="595" t="s">
        <v>1401</v>
      </c>
      <c r="D7" s="562">
        <v>1973</v>
      </c>
      <c r="E7" s="562"/>
      <c r="F7" s="562" t="s">
        <v>321</v>
      </c>
      <c r="G7" s="560" t="s">
        <v>2049</v>
      </c>
      <c r="H7" s="560"/>
      <c r="I7" s="560"/>
      <c r="J7" s="560"/>
      <c r="K7" s="560" t="s">
        <v>2049</v>
      </c>
      <c r="L7" s="560" t="s">
        <v>2049</v>
      </c>
      <c r="M7" s="560"/>
      <c r="N7" s="560"/>
      <c r="O7" s="560"/>
      <c r="P7" s="560"/>
      <c r="Q7" s="560"/>
      <c r="R7" s="560" t="s">
        <v>2049</v>
      </c>
      <c r="S7" s="560" t="s">
        <v>2049</v>
      </c>
      <c r="T7" s="560"/>
      <c r="U7" s="560" t="s">
        <v>2049</v>
      </c>
      <c r="V7" s="560"/>
      <c r="W7" s="560"/>
      <c r="X7" s="560" t="s">
        <v>2049</v>
      </c>
      <c r="Y7" s="560" t="s">
        <v>2049</v>
      </c>
      <c r="Z7" s="560" t="s">
        <v>2049</v>
      </c>
      <c r="AA7" s="560" t="s">
        <v>2049</v>
      </c>
      <c r="AB7" s="560">
        <v>27</v>
      </c>
      <c r="AC7" s="561">
        <v>0.32209490740740737</v>
      </c>
      <c r="AD7" s="560">
        <v>0</v>
      </c>
      <c r="AE7" s="559">
        <v>27</v>
      </c>
      <c r="AF7" s="558">
        <v>4</v>
      </c>
      <c r="AH7" s="18">
        <f>VLOOKUP(AI7,id!$A:$C,3,0)</f>
        <v>739</v>
      </c>
      <c r="AI7" s="18" t="str">
        <f t="shared" si="0"/>
        <v>JarosiewiczGosia1973</v>
      </c>
      <c r="AJ7" s="9" t="str">
        <f t="shared" si="1"/>
        <v>Jarosiewicz</v>
      </c>
      <c r="AK7" s="9" t="str">
        <f t="shared" si="1"/>
        <v>Gosia</v>
      </c>
      <c r="AL7" s="9">
        <f t="shared" si="2"/>
        <v>0</v>
      </c>
      <c r="AM7" s="9">
        <f t="shared" si="3"/>
        <v>1973</v>
      </c>
      <c r="AN7" s="9">
        <f t="shared" si="4"/>
        <v>54</v>
      </c>
      <c r="AO7" s="9">
        <f t="shared" si="5"/>
        <v>50.943396226415096</v>
      </c>
      <c r="AP7" s="9">
        <f t="shared" si="6"/>
        <v>1.015128103776636</v>
      </c>
      <c r="AQ7" s="9">
        <v>1</v>
      </c>
      <c r="AR7" s="9">
        <f t="shared" si="7"/>
        <v>0.9</v>
      </c>
      <c r="AS7" s="9">
        <v>1</v>
      </c>
    </row>
    <row r="8" spans="1:45">
      <c r="A8" s="560">
        <v>6</v>
      </c>
      <c r="B8" s="594" t="s">
        <v>820</v>
      </c>
      <c r="C8" s="595" t="s">
        <v>819</v>
      </c>
      <c r="D8" s="562">
        <v>1988</v>
      </c>
      <c r="E8" s="562" t="s">
        <v>818</v>
      </c>
      <c r="F8" s="562" t="s">
        <v>307</v>
      </c>
      <c r="G8" s="560"/>
      <c r="H8" s="560" t="s">
        <v>2049</v>
      </c>
      <c r="I8" s="560" t="s">
        <v>2049</v>
      </c>
      <c r="J8" s="560"/>
      <c r="K8" s="560" t="s">
        <v>2049</v>
      </c>
      <c r="L8" s="560"/>
      <c r="M8" s="560" t="s">
        <v>2049</v>
      </c>
      <c r="N8" s="560" t="s">
        <v>2049</v>
      </c>
      <c r="O8" s="560" t="s">
        <v>2049</v>
      </c>
      <c r="P8" s="560" t="s">
        <v>2049</v>
      </c>
      <c r="Q8" s="560" t="s">
        <v>2049</v>
      </c>
      <c r="R8" s="560" t="s">
        <v>2049</v>
      </c>
      <c r="S8" s="560"/>
      <c r="T8" s="560" t="s">
        <v>2049</v>
      </c>
      <c r="U8" s="560"/>
      <c r="V8" s="560"/>
      <c r="W8" s="560"/>
      <c r="X8" s="560"/>
      <c r="Y8" s="560"/>
      <c r="Z8" s="560"/>
      <c r="AA8" s="560"/>
      <c r="AB8" s="560">
        <v>21</v>
      </c>
      <c r="AC8" s="561">
        <v>0.3145254629629633</v>
      </c>
      <c r="AD8" s="560">
        <v>0</v>
      </c>
      <c r="AE8" s="559">
        <v>21</v>
      </c>
      <c r="AF8" s="558">
        <v>5</v>
      </c>
      <c r="AH8" s="18">
        <f>VLOOKUP(AI8,id!$A:$C,3,0)</f>
        <v>368</v>
      </c>
      <c r="AI8" s="18" t="str">
        <f t="shared" si="0"/>
        <v>PacekKarolina1988</v>
      </c>
      <c r="AJ8" s="9" t="str">
        <f t="shared" si="1"/>
        <v>Pacek</v>
      </c>
      <c r="AK8" s="9" t="str">
        <f t="shared" si="1"/>
        <v>Karolina</v>
      </c>
      <c r="AL8" s="9" t="str">
        <f t="shared" si="2"/>
        <v>Team 360</v>
      </c>
      <c r="AM8" s="9">
        <f t="shared" si="3"/>
        <v>1988</v>
      </c>
      <c r="AN8" s="9">
        <f t="shared" si="4"/>
        <v>42</v>
      </c>
      <c r="AO8" s="9">
        <f t="shared" si="5"/>
        <v>39.622641509433961</v>
      </c>
      <c r="AP8" s="9">
        <f t="shared" si="6"/>
        <v>1.0240662373505047</v>
      </c>
      <c r="AQ8" s="9">
        <v>1</v>
      </c>
      <c r="AR8" s="9">
        <f t="shared" si="7"/>
        <v>0.77777777777777779</v>
      </c>
      <c r="AS8" s="9">
        <v>1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6"/>
  <sheetViews>
    <sheetView workbookViewId="0"/>
  </sheetViews>
  <sheetFormatPr defaultRowHeight="14.4"/>
  <cols>
    <col min="1" max="1" width="3.44140625" style="557" bestFit="1" customWidth="1"/>
    <col min="2" max="2" width="11.5546875" style="557" bestFit="1" customWidth="1"/>
    <col min="3" max="3" width="10.5546875" style="557" bestFit="1" customWidth="1"/>
    <col min="4" max="4" width="6.21875" style="557" bestFit="1" customWidth="1"/>
    <col min="5" max="5" width="23.5546875" style="557" bestFit="1" customWidth="1"/>
    <col min="6" max="6" width="13.77734375" style="557" bestFit="1" customWidth="1"/>
    <col min="7" max="15" width="2" style="557" bestFit="1" customWidth="1"/>
    <col min="16" max="27" width="3" style="557" bestFit="1" customWidth="1"/>
    <col min="28" max="28" width="3.44140625" style="557" bestFit="1" customWidth="1"/>
    <col min="29" max="29" width="8.109375" style="557" bestFit="1" customWidth="1"/>
    <col min="30" max="30" width="3" style="557" bestFit="1" customWidth="1"/>
    <col min="31" max="31" width="3.44140625" style="557" bestFit="1" customWidth="1"/>
    <col min="32" max="32" width="3.77734375" style="557" bestFit="1" customWidth="1"/>
    <col min="33" max="16384" width="8.88671875" style="557"/>
  </cols>
  <sheetData>
    <row r="1" spans="1:45" ht="15" thickBot="1">
      <c r="A1" s="591" t="s">
        <v>1158</v>
      </c>
      <c r="B1" s="590" t="s">
        <v>2048</v>
      </c>
      <c r="C1" s="590"/>
      <c r="D1" s="590" t="s">
        <v>111</v>
      </c>
      <c r="E1" s="590" t="s">
        <v>431</v>
      </c>
      <c r="F1" s="589" t="s">
        <v>367</v>
      </c>
      <c r="G1" s="588">
        <v>1</v>
      </c>
      <c r="H1" s="587">
        <v>2</v>
      </c>
      <c r="I1" s="584">
        <v>3</v>
      </c>
      <c r="J1" s="584">
        <v>4</v>
      </c>
      <c r="K1" s="584">
        <v>5</v>
      </c>
      <c r="L1" s="584">
        <v>6</v>
      </c>
      <c r="M1" s="584">
        <v>7</v>
      </c>
      <c r="N1" s="584">
        <v>8</v>
      </c>
      <c r="O1" s="584">
        <v>9</v>
      </c>
      <c r="P1" s="586">
        <v>10</v>
      </c>
      <c r="Q1" s="586">
        <v>11</v>
      </c>
      <c r="R1" s="586">
        <v>12</v>
      </c>
      <c r="S1" s="585">
        <v>13</v>
      </c>
      <c r="T1" s="585">
        <v>14</v>
      </c>
      <c r="U1" s="585">
        <v>15</v>
      </c>
      <c r="V1" s="584">
        <v>16</v>
      </c>
      <c r="W1" s="583">
        <v>17</v>
      </c>
      <c r="X1" s="583">
        <v>18</v>
      </c>
      <c r="Y1" s="583">
        <v>19</v>
      </c>
      <c r="Z1" s="583">
        <v>20</v>
      </c>
      <c r="AA1" s="582">
        <v>21</v>
      </c>
      <c r="AB1" s="581"/>
      <c r="AC1" s="580"/>
      <c r="AD1" s="579"/>
      <c r="AE1" s="579"/>
      <c r="AF1" s="578"/>
    </row>
    <row r="2" spans="1:45" ht="43.2">
      <c r="A2" s="577"/>
      <c r="B2" s="576"/>
      <c r="C2" s="576"/>
      <c r="D2" s="576"/>
      <c r="E2" s="575"/>
      <c r="F2" s="574" t="s">
        <v>2047</v>
      </c>
      <c r="G2" s="573">
        <v>1</v>
      </c>
      <c r="H2" s="572">
        <v>1</v>
      </c>
      <c r="I2" s="572">
        <v>1</v>
      </c>
      <c r="J2" s="572">
        <v>1</v>
      </c>
      <c r="K2" s="572">
        <v>1</v>
      </c>
      <c r="L2" s="572">
        <v>2</v>
      </c>
      <c r="M2" s="572">
        <v>2</v>
      </c>
      <c r="N2" s="572">
        <v>3</v>
      </c>
      <c r="O2" s="572">
        <v>2</v>
      </c>
      <c r="P2" s="571">
        <v>2</v>
      </c>
      <c r="Q2" s="571">
        <v>3</v>
      </c>
      <c r="R2" s="571">
        <v>3</v>
      </c>
      <c r="S2" s="571">
        <v>3</v>
      </c>
      <c r="T2" s="571">
        <v>3</v>
      </c>
      <c r="U2" s="571">
        <v>3</v>
      </c>
      <c r="V2" s="570">
        <v>4</v>
      </c>
      <c r="W2" s="569">
        <v>4</v>
      </c>
      <c r="X2" s="569">
        <v>4</v>
      </c>
      <c r="Y2" s="569">
        <v>4</v>
      </c>
      <c r="Z2" s="569">
        <v>4</v>
      </c>
      <c r="AA2" s="568">
        <v>2</v>
      </c>
      <c r="AB2" s="567" t="s">
        <v>1380</v>
      </c>
      <c r="AC2" s="566" t="s">
        <v>2046</v>
      </c>
      <c r="AD2" s="565" t="s">
        <v>2045</v>
      </c>
      <c r="AE2" s="564" t="s">
        <v>1209</v>
      </c>
      <c r="AF2" s="563" t="s">
        <v>161</v>
      </c>
      <c r="AH2" s="18" t="s">
        <v>79</v>
      </c>
      <c r="AI2" s="18" t="s">
        <v>80</v>
      </c>
      <c r="AJ2" s="9" t="s">
        <v>108</v>
      </c>
      <c r="AK2" s="9" t="s">
        <v>109</v>
      </c>
      <c r="AL2" s="9" t="s">
        <v>83</v>
      </c>
      <c r="AM2" s="9" t="s">
        <v>81</v>
      </c>
      <c r="AN2" s="9" t="s">
        <v>48</v>
      </c>
      <c r="AO2" s="9"/>
      <c r="AP2" s="9" t="s">
        <v>45</v>
      </c>
      <c r="AQ2" s="9" t="s">
        <v>46</v>
      </c>
      <c r="AR2" s="9" t="s">
        <v>35</v>
      </c>
      <c r="AS2" s="9" t="s">
        <v>47</v>
      </c>
    </row>
    <row r="3" spans="1:45">
      <c r="A3" s="560">
        <v>1</v>
      </c>
      <c r="B3" s="562" t="s">
        <v>197</v>
      </c>
      <c r="C3" s="592" t="s">
        <v>38</v>
      </c>
      <c r="D3" s="562">
        <v>1968</v>
      </c>
      <c r="E3" s="562">
        <v>0</v>
      </c>
      <c r="F3" s="562">
        <v>0</v>
      </c>
      <c r="G3" s="560" t="s">
        <v>2049</v>
      </c>
      <c r="H3" s="560" t="s">
        <v>2049</v>
      </c>
      <c r="I3" s="560" t="s">
        <v>2049</v>
      </c>
      <c r="J3" s="560" t="s">
        <v>2049</v>
      </c>
      <c r="K3" s="560" t="s">
        <v>2049</v>
      </c>
      <c r="L3" s="560" t="s">
        <v>2049</v>
      </c>
      <c r="M3" s="560" t="s">
        <v>2049</v>
      </c>
      <c r="N3" s="560" t="s">
        <v>2049</v>
      </c>
      <c r="O3" s="560" t="s">
        <v>2049</v>
      </c>
      <c r="P3" s="560" t="s">
        <v>2049</v>
      </c>
      <c r="Q3" s="560" t="s">
        <v>2049</v>
      </c>
      <c r="R3" s="560" t="s">
        <v>2049</v>
      </c>
      <c r="S3" s="560" t="s">
        <v>2049</v>
      </c>
      <c r="T3" s="560" t="s">
        <v>2049</v>
      </c>
      <c r="U3" s="560" t="s">
        <v>2049</v>
      </c>
      <c r="V3" s="560" t="s">
        <v>2049</v>
      </c>
      <c r="W3" s="560" t="s">
        <v>2049</v>
      </c>
      <c r="X3" s="560" t="s">
        <v>2049</v>
      </c>
      <c r="Y3" s="560" t="s">
        <v>2049</v>
      </c>
      <c r="Z3" s="560" t="s">
        <v>2049</v>
      </c>
      <c r="AA3" s="560" t="s">
        <v>2049</v>
      </c>
      <c r="AB3" s="560">
        <v>53</v>
      </c>
      <c r="AC3" s="561">
        <v>0.25935185185185222</v>
      </c>
      <c r="AD3" s="560">
        <v>0</v>
      </c>
      <c r="AE3" s="559">
        <v>53</v>
      </c>
      <c r="AF3" s="558">
        <v>1</v>
      </c>
      <c r="AH3" s="18">
        <f>VLOOKUP(AI3,id!$A:$C,3,0)</f>
        <v>137</v>
      </c>
      <c r="AI3" s="18" t="str">
        <f>AJ3&amp;AK3&amp;AM3</f>
        <v>PachulskiMarek1968</v>
      </c>
      <c r="AJ3" s="9" t="str">
        <f>B3</f>
        <v>Pachulski</v>
      </c>
      <c r="AK3" s="9" t="str">
        <f>C3</f>
        <v>Marek</v>
      </c>
      <c r="AL3" s="9">
        <f>E3</f>
        <v>0</v>
      </c>
      <c r="AM3" s="9">
        <f>D3</f>
        <v>1968</v>
      </c>
      <c r="AN3" s="9">
        <v>100</v>
      </c>
      <c r="AO3" s="9"/>
      <c r="AP3" s="9"/>
      <c r="AQ3" s="9"/>
      <c r="AR3" s="9"/>
      <c r="AS3" s="9"/>
    </row>
    <row r="4" spans="1:45">
      <c r="A4" s="560">
        <v>2</v>
      </c>
      <c r="B4" s="562" t="s">
        <v>197</v>
      </c>
      <c r="C4" s="592" t="s">
        <v>29</v>
      </c>
      <c r="D4" s="562">
        <v>1967</v>
      </c>
      <c r="E4" s="562" t="s">
        <v>762</v>
      </c>
      <c r="F4" s="562" t="s">
        <v>437</v>
      </c>
      <c r="G4" s="560" t="s">
        <v>2049</v>
      </c>
      <c r="H4" s="560" t="s">
        <v>2049</v>
      </c>
      <c r="I4" s="560" t="s">
        <v>2049</v>
      </c>
      <c r="J4" s="560" t="s">
        <v>2049</v>
      </c>
      <c r="K4" s="560" t="s">
        <v>2049</v>
      </c>
      <c r="L4" s="560" t="s">
        <v>2049</v>
      </c>
      <c r="M4" s="560" t="s">
        <v>2049</v>
      </c>
      <c r="N4" s="560" t="s">
        <v>2049</v>
      </c>
      <c r="O4" s="560" t="s">
        <v>2049</v>
      </c>
      <c r="P4" s="560" t="s">
        <v>2049</v>
      </c>
      <c r="Q4" s="560" t="s">
        <v>2049</v>
      </c>
      <c r="R4" s="560" t="s">
        <v>2049</v>
      </c>
      <c r="S4" s="560" t="s">
        <v>2049</v>
      </c>
      <c r="T4" s="560" t="s">
        <v>2049</v>
      </c>
      <c r="U4" s="560" t="s">
        <v>2049</v>
      </c>
      <c r="V4" s="560" t="s">
        <v>2049</v>
      </c>
      <c r="W4" s="560" t="s">
        <v>2049</v>
      </c>
      <c r="X4" s="560" t="s">
        <v>2049</v>
      </c>
      <c r="Y4" s="560" t="s">
        <v>2049</v>
      </c>
      <c r="Z4" s="560" t="s">
        <v>2049</v>
      </c>
      <c r="AA4" s="560" t="s">
        <v>2049</v>
      </c>
      <c r="AB4" s="560">
        <v>53</v>
      </c>
      <c r="AC4" s="561">
        <v>0.25935185185185222</v>
      </c>
      <c r="AD4" s="560">
        <v>0</v>
      </c>
      <c r="AE4" s="559">
        <v>53</v>
      </c>
      <c r="AF4" s="558">
        <v>1</v>
      </c>
      <c r="AH4" s="18">
        <f>VLOOKUP(AI4,id!$A:$C,3,0)</f>
        <v>60</v>
      </c>
      <c r="AI4" s="18" t="str">
        <f t="shared" ref="AI4:AI16" si="0">AJ4&amp;AK4&amp;AM4</f>
        <v>PachulskiLeszek1967</v>
      </c>
      <c r="AJ4" s="9" t="str">
        <f t="shared" ref="AJ4:AJ16" si="1">B4</f>
        <v>Pachulski</v>
      </c>
      <c r="AK4" s="9" t="str">
        <f t="shared" ref="AK4:AK16" si="2">C4</f>
        <v>Leszek</v>
      </c>
      <c r="AL4" s="9" t="str">
        <f t="shared" ref="AL4:AL16" si="3">E4</f>
        <v>Oprychy Team</v>
      </c>
      <c r="AM4" s="9">
        <f t="shared" ref="AM4:AM16" si="4">D4</f>
        <v>1967</v>
      </c>
      <c r="AN4" s="9">
        <f>AN3*IF(AR4&lt;1,AR4,IF(AS4&lt;1,AS4,IF(AQ4&lt;1,AQ4,IF(AP4&lt;1,AP4,1))))</f>
        <v>100</v>
      </c>
      <c r="AO4" s="9"/>
      <c r="AP4" s="9">
        <f>AC3/AC4</f>
        <v>1</v>
      </c>
      <c r="AQ4" s="9">
        <v>1</v>
      </c>
      <c r="AR4" s="9">
        <f>AE4/AE3</f>
        <v>1</v>
      </c>
      <c r="AS4" s="9">
        <v>1</v>
      </c>
    </row>
    <row r="5" spans="1:45">
      <c r="A5" s="560">
        <v>3</v>
      </c>
      <c r="B5" s="562" t="s">
        <v>326</v>
      </c>
      <c r="C5" s="592" t="s">
        <v>20</v>
      </c>
      <c r="D5" s="562">
        <v>1979</v>
      </c>
      <c r="E5" s="562" t="s">
        <v>434</v>
      </c>
      <c r="F5" s="562" t="s">
        <v>307</v>
      </c>
      <c r="G5" s="560" t="s">
        <v>2049</v>
      </c>
      <c r="H5" s="560" t="s">
        <v>2049</v>
      </c>
      <c r="I5" s="560" t="s">
        <v>2049</v>
      </c>
      <c r="J5" s="560" t="s">
        <v>2049</v>
      </c>
      <c r="K5" s="560" t="s">
        <v>2049</v>
      </c>
      <c r="L5" s="560" t="s">
        <v>2049</v>
      </c>
      <c r="M5" s="560" t="s">
        <v>2049</v>
      </c>
      <c r="N5" s="560" t="s">
        <v>2049</v>
      </c>
      <c r="O5" s="560" t="s">
        <v>2049</v>
      </c>
      <c r="P5" s="560" t="s">
        <v>2049</v>
      </c>
      <c r="Q5" s="560" t="s">
        <v>2049</v>
      </c>
      <c r="R5" s="560" t="s">
        <v>2049</v>
      </c>
      <c r="S5" s="560" t="s">
        <v>2049</v>
      </c>
      <c r="T5" s="560" t="s">
        <v>2049</v>
      </c>
      <c r="U5" s="560" t="s">
        <v>2049</v>
      </c>
      <c r="V5" s="560" t="s">
        <v>2049</v>
      </c>
      <c r="W5" s="560" t="s">
        <v>2049</v>
      </c>
      <c r="X5" s="560" t="s">
        <v>2049</v>
      </c>
      <c r="Y5" s="560" t="s">
        <v>2049</v>
      </c>
      <c r="Z5" s="560" t="s">
        <v>2049</v>
      </c>
      <c r="AA5" s="560" t="s">
        <v>2049</v>
      </c>
      <c r="AB5" s="560">
        <v>53</v>
      </c>
      <c r="AC5" s="561">
        <v>0.25981481481481478</v>
      </c>
      <c r="AD5" s="560">
        <v>0</v>
      </c>
      <c r="AE5" s="559">
        <v>53</v>
      </c>
      <c r="AF5" s="558">
        <v>3</v>
      </c>
      <c r="AH5" s="18">
        <f>VLOOKUP(AI5,id!$A:$C,3,0)</f>
        <v>91</v>
      </c>
      <c r="AI5" s="18" t="str">
        <f t="shared" si="0"/>
        <v>BrudłoPaweł1979</v>
      </c>
      <c r="AJ5" s="9" t="str">
        <f t="shared" si="1"/>
        <v>Brudło</v>
      </c>
      <c r="AK5" s="9" t="str">
        <f t="shared" si="2"/>
        <v>Paweł</v>
      </c>
      <c r="AL5" s="9" t="str">
        <f t="shared" si="3"/>
        <v>Ba-Bi</v>
      </c>
      <c r="AM5" s="9">
        <f t="shared" si="4"/>
        <v>1979</v>
      </c>
      <c r="AN5" s="9">
        <f t="shared" ref="AN5:AN16" si="5">AN4*IF(AR5&lt;1,AR5,IF(AS5&lt;1,AS5,IF(AQ5&lt;1,AQ5,IF(AP5&lt;1,AP5,1))))</f>
        <v>99.821810406272419</v>
      </c>
      <c r="AO5" s="9"/>
      <c r="AP5" s="9">
        <f t="shared" ref="AP5:AP16" si="6">AC4/AC5</f>
        <v>0.99821810406272427</v>
      </c>
      <c r="AQ5" s="9">
        <v>1</v>
      </c>
      <c r="AR5" s="9">
        <f t="shared" ref="AR5:AR16" si="7">AE5/AE4</f>
        <v>1</v>
      </c>
      <c r="AS5" s="9">
        <v>1</v>
      </c>
    </row>
    <row r="6" spans="1:45">
      <c r="A6" s="560">
        <v>4</v>
      </c>
      <c r="B6" s="562" t="s">
        <v>88</v>
      </c>
      <c r="C6" s="592" t="s">
        <v>71</v>
      </c>
      <c r="D6" s="562">
        <v>1986</v>
      </c>
      <c r="E6" s="562" t="s">
        <v>2050</v>
      </c>
      <c r="F6" s="562" t="s">
        <v>298</v>
      </c>
      <c r="G6" s="560" t="s">
        <v>2049</v>
      </c>
      <c r="H6" s="560" t="s">
        <v>2049</v>
      </c>
      <c r="I6" s="560" t="s">
        <v>2049</v>
      </c>
      <c r="J6" s="560" t="s">
        <v>2049</v>
      </c>
      <c r="K6" s="560" t="s">
        <v>2049</v>
      </c>
      <c r="L6" s="560" t="s">
        <v>2049</v>
      </c>
      <c r="M6" s="560" t="s">
        <v>2049</v>
      </c>
      <c r="N6" s="560" t="s">
        <v>2049</v>
      </c>
      <c r="O6" s="560" t="s">
        <v>2049</v>
      </c>
      <c r="P6" s="560" t="s">
        <v>2049</v>
      </c>
      <c r="Q6" s="560" t="s">
        <v>2049</v>
      </c>
      <c r="R6" s="560" t="s">
        <v>2049</v>
      </c>
      <c r="S6" s="560" t="s">
        <v>2049</v>
      </c>
      <c r="T6" s="560" t="s">
        <v>2049</v>
      </c>
      <c r="U6" s="560" t="s">
        <v>2049</v>
      </c>
      <c r="V6" s="560" t="s">
        <v>2049</v>
      </c>
      <c r="W6" s="560" t="s">
        <v>2049</v>
      </c>
      <c r="X6" s="560" t="s">
        <v>2049</v>
      </c>
      <c r="Y6" s="560" t="s">
        <v>2049</v>
      </c>
      <c r="Z6" s="560" t="s">
        <v>2049</v>
      </c>
      <c r="AA6" s="560" t="s">
        <v>2049</v>
      </c>
      <c r="AB6" s="560">
        <v>53</v>
      </c>
      <c r="AC6" s="561">
        <v>0.27210648148148148</v>
      </c>
      <c r="AD6" s="560">
        <v>0</v>
      </c>
      <c r="AE6" s="559">
        <v>53</v>
      </c>
      <c r="AF6" s="558">
        <v>4</v>
      </c>
      <c r="AH6" s="18">
        <f>VLOOKUP(AI6,id!$A:$C,3,0)</f>
        <v>4</v>
      </c>
      <c r="AI6" s="18" t="str">
        <f t="shared" si="0"/>
        <v>MirowskiŁukasz1986</v>
      </c>
      <c r="AJ6" s="9" t="str">
        <f t="shared" si="1"/>
        <v>Mirowski</v>
      </c>
      <c r="AK6" s="9" t="str">
        <f t="shared" si="2"/>
        <v>Łukasz</v>
      </c>
      <c r="AL6" s="9" t="str">
        <f t="shared" si="3"/>
        <v>wespół w zespół</v>
      </c>
      <c r="AM6" s="9">
        <f t="shared" si="4"/>
        <v>1986</v>
      </c>
      <c r="AN6" s="9">
        <f t="shared" si="5"/>
        <v>95.312632922160901</v>
      </c>
      <c r="AO6" s="9"/>
      <c r="AP6" s="9">
        <f t="shared" si="6"/>
        <v>0.95482773287962552</v>
      </c>
      <c r="AQ6" s="9">
        <v>1</v>
      </c>
      <c r="AR6" s="9">
        <f t="shared" si="7"/>
        <v>1</v>
      </c>
      <c r="AS6" s="9">
        <v>1</v>
      </c>
    </row>
    <row r="7" spans="1:45">
      <c r="A7" s="560">
        <v>5</v>
      </c>
      <c r="B7" s="562" t="s">
        <v>86</v>
      </c>
      <c r="C7" s="592" t="s">
        <v>85</v>
      </c>
      <c r="D7" s="562">
        <v>1992</v>
      </c>
      <c r="E7" s="562" t="s">
        <v>194</v>
      </c>
      <c r="F7" s="562" t="s">
        <v>2051</v>
      </c>
      <c r="G7" s="560" t="s">
        <v>2049</v>
      </c>
      <c r="H7" s="560" t="s">
        <v>2049</v>
      </c>
      <c r="I7" s="560" t="s">
        <v>2049</v>
      </c>
      <c r="J7" s="560" t="s">
        <v>2049</v>
      </c>
      <c r="K7" s="560" t="s">
        <v>2049</v>
      </c>
      <c r="L7" s="560" t="s">
        <v>2049</v>
      </c>
      <c r="M7" s="560" t="s">
        <v>2049</v>
      </c>
      <c r="N7" s="560" t="s">
        <v>2049</v>
      </c>
      <c r="O7" s="560" t="s">
        <v>2049</v>
      </c>
      <c r="P7" s="560" t="s">
        <v>2049</v>
      </c>
      <c r="Q7" s="560" t="s">
        <v>2049</v>
      </c>
      <c r="R7" s="560" t="s">
        <v>2049</v>
      </c>
      <c r="S7" s="560" t="s">
        <v>2049</v>
      </c>
      <c r="T7" s="560" t="s">
        <v>2049</v>
      </c>
      <c r="U7" s="560" t="s">
        <v>2049</v>
      </c>
      <c r="V7" s="560" t="s">
        <v>2049</v>
      </c>
      <c r="W7" s="560" t="s">
        <v>2049</v>
      </c>
      <c r="X7" s="560" t="s">
        <v>2049</v>
      </c>
      <c r="Y7" s="560" t="s">
        <v>2049</v>
      </c>
      <c r="Z7" s="560" t="s">
        <v>2049</v>
      </c>
      <c r="AA7" s="560" t="s">
        <v>2049</v>
      </c>
      <c r="AB7" s="560">
        <v>53</v>
      </c>
      <c r="AC7" s="561">
        <v>0.27210648148148181</v>
      </c>
      <c r="AD7" s="560">
        <v>0</v>
      </c>
      <c r="AE7" s="559">
        <v>53</v>
      </c>
      <c r="AF7" s="558">
        <v>4</v>
      </c>
      <c r="AH7" s="18">
        <f>VLOOKUP(AI7,id!$A:$C,3,0)</f>
        <v>3</v>
      </c>
      <c r="AI7" s="18" t="str">
        <f t="shared" si="0"/>
        <v>JakubekKrystian1992</v>
      </c>
      <c r="AJ7" s="9" t="str">
        <f t="shared" si="1"/>
        <v>Jakubek</v>
      </c>
      <c r="AK7" s="9" t="str">
        <f t="shared" si="2"/>
        <v>Krystian</v>
      </c>
      <c r="AL7" s="9" t="str">
        <f t="shared" si="3"/>
        <v>Mitutoyo AZS Wratislavia</v>
      </c>
      <c r="AM7" s="9">
        <f t="shared" si="4"/>
        <v>1992</v>
      </c>
      <c r="AN7" s="9">
        <f t="shared" si="5"/>
        <v>95.312632922160788</v>
      </c>
      <c r="AO7" s="9"/>
      <c r="AP7" s="9">
        <f t="shared" si="6"/>
        <v>0.99999999999999878</v>
      </c>
      <c r="AQ7" s="9">
        <v>1</v>
      </c>
      <c r="AR7" s="9">
        <f t="shared" si="7"/>
        <v>1</v>
      </c>
      <c r="AS7" s="9">
        <v>1</v>
      </c>
    </row>
    <row r="8" spans="1:45">
      <c r="A8" s="560">
        <v>6</v>
      </c>
      <c r="B8" s="562" t="s">
        <v>424</v>
      </c>
      <c r="C8" s="592" t="s">
        <v>19</v>
      </c>
      <c r="D8" s="562">
        <v>1979</v>
      </c>
      <c r="E8" s="562" t="s">
        <v>818</v>
      </c>
      <c r="F8" s="562">
        <v>0</v>
      </c>
      <c r="G8" s="560" t="s">
        <v>2049</v>
      </c>
      <c r="H8" s="560" t="s">
        <v>2049</v>
      </c>
      <c r="I8" s="560" t="s">
        <v>2049</v>
      </c>
      <c r="J8" s="560" t="s">
        <v>2049</v>
      </c>
      <c r="K8" s="560" t="s">
        <v>2049</v>
      </c>
      <c r="L8" s="560" t="s">
        <v>2049</v>
      </c>
      <c r="M8" s="560" t="s">
        <v>2049</v>
      </c>
      <c r="N8" s="560" t="s">
        <v>2049</v>
      </c>
      <c r="O8" s="560" t="s">
        <v>2049</v>
      </c>
      <c r="P8" s="560" t="s">
        <v>2049</v>
      </c>
      <c r="Q8" s="560" t="s">
        <v>2049</v>
      </c>
      <c r="R8" s="560" t="s">
        <v>2049</v>
      </c>
      <c r="S8" s="560" t="s">
        <v>2049</v>
      </c>
      <c r="T8" s="560" t="s">
        <v>2049</v>
      </c>
      <c r="U8" s="560" t="s">
        <v>2049</v>
      </c>
      <c r="V8" s="560" t="s">
        <v>2049</v>
      </c>
      <c r="W8" s="560" t="s">
        <v>2049</v>
      </c>
      <c r="X8" s="560" t="s">
        <v>2049</v>
      </c>
      <c r="Y8" s="560" t="s">
        <v>2049</v>
      </c>
      <c r="Z8" s="560" t="s">
        <v>2049</v>
      </c>
      <c r="AA8" s="560" t="s">
        <v>2049</v>
      </c>
      <c r="AB8" s="560">
        <v>53</v>
      </c>
      <c r="AC8" s="561">
        <v>0.27254629629629629</v>
      </c>
      <c r="AD8" s="560">
        <v>0</v>
      </c>
      <c r="AE8" s="559">
        <v>53</v>
      </c>
      <c r="AF8" s="558">
        <v>6</v>
      </c>
      <c r="AH8" s="18">
        <f>VLOOKUP(AI8,id!$A:$C,3,0)</f>
        <v>122</v>
      </c>
      <c r="AI8" s="18" t="str">
        <f t="shared" si="0"/>
        <v>BuciakPiotr1979</v>
      </c>
      <c r="AJ8" s="9" t="str">
        <f t="shared" si="1"/>
        <v>Buciak</v>
      </c>
      <c r="AK8" s="9" t="str">
        <f t="shared" si="2"/>
        <v>Piotr</v>
      </c>
      <c r="AL8" s="9" t="str">
        <f t="shared" si="3"/>
        <v>Team 360</v>
      </c>
      <c r="AM8" s="9">
        <f t="shared" si="4"/>
        <v>1979</v>
      </c>
      <c r="AN8" s="9">
        <f t="shared" si="5"/>
        <v>95.158824528622503</v>
      </c>
      <c r="AO8" s="9"/>
      <c r="AP8" s="9">
        <f t="shared" si="6"/>
        <v>0.99838627484287534</v>
      </c>
      <c r="AQ8" s="9">
        <v>1</v>
      </c>
      <c r="AR8" s="9">
        <f t="shared" si="7"/>
        <v>1</v>
      </c>
      <c r="AS8" s="9">
        <v>1</v>
      </c>
    </row>
    <row r="9" spans="1:45">
      <c r="A9" s="560">
        <v>7</v>
      </c>
      <c r="B9" s="562" t="s">
        <v>169</v>
      </c>
      <c r="C9" s="592" t="s">
        <v>182</v>
      </c>
      <c r="D9" s="562">
        <v>1977</v>
      </c>
      <c r="E9" s="562" t="s">
        <v>174</v>
      </c>
      <c r="F9" s="562" t="s">
        <v>321</v>
      </c>
      <c r="G9" s="560" t="s">
        <v>2049</v>
      </c>
      <c r="H9" s="560" t="s">
        <v>2049</v>
      </c>
      <c r="I9" s="560" t="s">
        <v>2049</v>
      </c>
      <c r="J9" s="560" t="s">
        <v>2049</v>
      </c>
      <c r="K9" s="560" t="s">
        <v>2049</v>
      </c>
      <c r="L9" s="560" t="s">
        <v>2049</v>
      </c>
      <c r="M9" s="560" t="s">
        <v>2049</v>
      </c>
      <c r="N9" s="560" t="s">
        <v>2049</v>
      </c>
      <c r="O9" s="560" t="s">
        <v>2049</v>
      </c>
      <c r="P9" s="560" t="s">
        <v>2049</v>
      </c>
      <c r="Q9" s="560" t="s">
        <v>2049</v>
      </c>
      <c r="R9" s="560" t="s">
        <v>2049</v>
      </c>
      <c r="S9" s="560" t="s">
        <v>2049</v>
      </c>
      <c r="T9" s="560" t="s">
        <v>2049</v>
      </c>
      <c r="U9" s="560" t="s">
        <v>2049</v>
      </c>
      <c r="V9" s="560" t="s">
        <v>2049</v>
      </c>
      <c r="W9" s="560" t="s">
        <v>2049</v>
      </c>
      <c r="X9" s="560" t="s">
        <v>2049</v>
      </c>
      <c r="Y9" s="560" t="s">
        <v>2049</v>
      </c>
      <c r="Z9" s="560" t="s">
        <v>2049</v>
      </c>
      <c r="AA9" s="560" t="s">
        <v>2049</v>
      </c>
      <c r="AB9" s="560">
        <v>53</v>
      </c>
      <c r="AC9" s="561">
        <v>0.27457175925925931</v>
      </c>
      <c r="AD9" s="560">
        <v>0</v>
      </c>
      <c r="AE9" s="559">
        <v>53</v>
      </c>
      <c r="AF9" s="558">
        <v>7</v>
      </c>
      <c r="AH9" s="18">
        <f>VLOOKUP(AI9,id!$A:$C,3,0)</f>
        <v>61</v>
      </c>
      <c r="AI9" s="18" t="str">
        <f t="shared" si="0"/>
        <v>PiwakowskiWojciech1977</v>
      </c>
      <c r="AJ9" s="9" t="str">
        <f t="shared" si="1"/>
        <v>Piwakowski</v>
      </c>
      <c r="AK9" s="9" t="str">
        <f t="shared" si="2"/>
        <v>Wojciech</v>
      </c>
      <c r="AL9" s="9" t="str">
        <f t="shared" si="3"/>
        <v>Harpagan</v>
      </c>
      <c r="AM9" s="9">
        <f t="shared" si="4"/>
        <v>1977</v>
      </c>
      <c r="AN9" s="9">
        <f t="shared" si="5"/>
        <v>94.456856215487164</v>
      </c>
      <c r="AO9" s="9"/>
      <c r="AP9" s="9">
        <f t="shared" si="6"/>
        <v>0.99262319268220689</v>
      </c>
      <c r="AQ9" s="9">
        <v>1</v>
      </c>
      <c r="AR9" s="9">
        <f t="shared" si="7"/>
        <v>1</v>
      </c>
      <c r="AS9" s="9">
        <v>1</v>
      </c>
    </row>
    <row r="10" spans="1:45">
      <c r="A10" s="560">
        <v>8</v>
      </c>
      <c r="B10" s="562" t="s">
        <v>297</v>
      </c>
      <c r="C10" s="592" t="s">
        <v>293</v>
      </c>
      <c r="D10" s="562">
        <v>1979</v>
      </c>
      <c r="E10" s="562" t="s">
        <v>450</v>
      </c>
      <c r="F10" s="562" t="s">
        <v>286</v>
      </c>
      <c r="G10" s="560" t="s">
        <v>2049</v>
      </c>
      <c r="H10" s="560" t="s">
        <v>2049</v>
      </c>
      <c r="I10" s="560" t="s">
        <v>2049</v>
      </c>
      <c r="J10" s="560" t="s">
        <v>2049</v>
      </c>
      <c r="K10" s="560" t="s">
        <v>2049</v>
      </c>
      <c r="L10" s="560" t="s">
        <v>2049</v>
      </c>
      <c r="M10" s="560" t="s">
        <v>2049</v>
      </c>
      <c r="N10" s="560" t="s">
        <v>2049</v>
      </c>
      <c r="O10" s="560" t="s">
        <v>2049</v>
      </c>
      <c r="P10" s="560" t="s">
        <v>2049</v>
      </c>
      <c r="Q10" s="560" t="s">
        <v>2049</v>
      </c>
      <c r="R10" s="560" t="s">
        <v>2049</v>
      </c>
      <c r="S10" s="560" t="s">
        <v>2049</v>
      </c>
      <c r="T10" s="560" t="s">
        <v>2049</v>
      </c>
      <c r="U10" s="560" t="s">
        <v>2049</v>
      </c>
      <c r="V10" s="560" t="s">
        <v>2049</v>
      </c>
      <c r="W10" s="560" t="s">
        <v>2049</v>
      </c>
      <c r="X10" s="560" t="s">
        <v>2049</v>
      </c>
      <c r="Y10" s="560" t="s">
        <v>2049</v>
      </c>
      <c r="Z10" s="560" t="s">
        <v>2049</v>
      </c>
      <c r="AA10" s="560" t="s">
        <v>2049</v>
      </c>
      <c r="AB10" s="560">
        <v>53</v>
      </c>
      <c r="AC10" s="561">
        <v>0.30616898148148147</v>
      </c>
      <c r="AD10" s="560">
        <v>0</v>
      </c>
      <c r="AE10" s="559">
        <v>53</v>
      </c>
      <c r="AF10" s="558">
        <v>8</v>
      </c>
      <c r="AH10" s="18">
        <f>VLOOKUP(AI10,id!$A:$C,3,0)</f>
        <v>101</v>
      </c>
      <c r="AI10" s="18" t="str">
        <f t="shared" si="0"/>
        <v>WalentowskiRadosław1979</v>
      </c>
      <c r="AJ10" s="9" t="str">
        <f t="shared" si="1"/>
        <v>Walentowski</v>
      </c>
      <c r="AK10" s="9" t="str">
        <f t="shared" si="2"/>
        <v>Radosław</v>
      </c>
      <c r="AL10" s="9" t="str">
        <f t="shared" si="3"/>
        <v>Los Maruderos</v>
      </c>
      <c r="AM10" s="9">
        <f t="shared" si="4"/>
        <v>1979</v>
      </c>
      <c r="AN10" s="9">
        <f t="shared" si="5"/>
        <v>84.70872868861764</v>
      </c>
      <c r="AO10" s="9"/>
      <c r="AP10" s="9">
        <f t="shared" si="6"/>
        <v>0.89679809473405681</v>
      </c>
      <c r="AQ10" s="9">
        <v>1</v>
      </c>
      <c r="AR10" s="9">
        <f t="shared" si="7"/>
        <v>1</v>
      </c>
      <c r="AS10" s="9">
        <v>1</v>
      </c>
    </row>
    <row r="11" spans="1:45">
      <c r="A11" s="560">
        <v>9</v>
      </c>
      <c r="B11" s="562" t="s">
        <v>188</v>
      </c>
      <c r="C11" s="592" t="s">
        <v>170</v>
      </c>
      <c r="D11" s="562">
        <v>1982</v>
      </c>
      <c r="E11" s="562">
        <v>0</v>
      </c>
      <c r="F11" s="562">
        <v>0</v>
      </c>
      <c r="G11" s="560" t="s">
        <v>2049</v>
      </c>
      <c r="H11" s="560" t="s">
        <v>2049</v>
      </c>
      <c r="I11" s="560" t="s">
        <v>2049</v>
      </c>
      <c r="J11" s="560" t="s">
        <v>2049</v>
      </c>
      <c r="K11" s="560" t="s">
        <v>2049</v>
      </c>
      <c r="L11" s="560" t="s">
        <v>2049</v>
      </c>
      <c r="M11" s="560" t="s">
        <v>2049</v>
      </c>
      <c r="N11" s="560" t="s">
        <v>2049</v>
      </c>
      <c r="O11" s="560" t="s">
        <v>2049</v>
      </c>
      <c r="P11" s="560" t="s">
        <v>2049</v>
      </c>
      <c r="Q11" s="560" t="s">
        <v>2049</v>
      </c>
      <c r="R11" s="560" t="s">
        <v>2049</v>
      </c>
      <c r="S11" s="560" t="s">
        <v>2049</v>
      </c>
      <c r="T11" s="560" t="s">
        <v>2049</v>
      </c>
      <c r="U11" s="560" t="s">
        <v>2049</v>
      </c>
      <c r="V11" s="560" t="s">
        <v>2049</v>
      </c>
      <c r="W11" s="560" t="s">
        <v>2049</v>
      </c>
      <c r="X11" s="560" t="s">
        <v>2049</v>
      </c>
      <c r="Y11" s="560" t="s">
        <v>2049</v>
      </c>
      <c r="Z11" s="560" t="s">
        <v>2049</v>
      </c>
      <c r="AA11" s="560" t="s">
        <v>2049</v>
      </c>
      <c r="AB11" s="560">
        <v>53</v>
      </c>
      <c r="AC11" s="561">
        <v>0.31736111111111148</v>
      </c>
      <c r="AD11" s="560">
        <v>0</v>
      </c>
      <c r="AE11" s="559">
        <v>53</v>
      </c>
      <c r="AF11" s="558">
        <v>9</v>
      </c>
      <c r="AH11" s="18">
        <f>VLOOKUP(AI11,id!$A:$C,3,0)</f>
        <v>59</v>
      </c>
      <c r="AI11" s="18" t="str">
        <f t="shared" si="0"/>
        <v>ŚmiejaDaniel1982</v>
      </c>
      <c r="AJ11" s="9" t="str">
        <f t="shared" si="1"/>
        <v>Śmieja</v>
      </c>
      <c r="AK11" s="9" t="str">
        <f t="shared" si="2"/>
        <v>Daniel</v>
      </c>
      <c r="AL11" s="9">
        <f t="shared" si="3"/>
        <v>0</v>
      </c>
      <c r="AM11" s="9">
        <f t="shared" si="4"/>
        <v>1982</v>
      </c>
      <c r="AN11" s="9">
        <f t="shared" si="5"/>
        <v>81.721371261852653</v>
      </c>
      <c r="AO11" s="9"/>
      <c r="AP11" s="9">
        <f t="shared" si="6"/>
        <v>0.96473377097009372</v>
      </c>
      <c r="AQ11" s="9">
        <v>1</v>
      </c>
      <c r="AR11" s="9">
        <f t="shared" si="7"/>
        <v>1</v>
      </c>
      <c r="AS11" s="9">
        <v>1</v>
      </c>
    </row>
    <row r="12" spans="1:45">
      <c r="A12" s="560">
        <v>10</v>
      </c>
      <c r="B12" s="562" t="s">
        <v>419</v>
      </c>
      <c r="C12" s="592" t="s">
        <v>380</v>
      </c>
      <c r="D12" s="562">
        <v>1972</v>
      </c>
      <c r="E12" s="562" t="s">
        <v>174</v>
      </c>
      <c r="F12" s="562" t="s">
        <v>321</v>
      </c>
      <c r="G12" s="560" t="s">
        <v>2049</v>
      </c>
      <c r="H12" s="560" t="s">
        <v>2049</v>
      </c>
      <c r="I12" s="560" t="s">
        <v>2049</v>
      </c>
      <c r="J12" s="560" t="s">
        <v>2049</v>
      </c>
      <c r="K12" s="560" t="s">
        <v>2049</v>
      </c>
      <c r="L12" s="560" t="s">
        <v>2049</v>
      </c>
      <c r="M12" s="560" t="s">
        <v>2049</v>
      </c>
      <c r="N12" s="560" t="s">
        <v>2049</v>
      </c>
      <c r="O12" s="560" t="s">
        <v>2049</v>
      </c>
      <c r="P12" s="560" t="s">
        <v>2049</v>
      </c>
      <c r="Q12" s="560" t="s">
        <v>2049</v>
      </c>
      <c r="R12" s="560" t="s">
        <v>2049</v>
      </c>
      <c r="S12" s="560" t="s">
        <v>2049</v>
      </c>
      <c r="T12" s="560" t="s">
        <v>2049</v>
      </c>
      <c r="U12" s="560" t="s">
        <v>2049</v>
      </c>
      <c r="V12" s="560" t="s">
        <v>2049</v>
      </c>
      <c r="W12" s="560" t="s">
        <v>2049</v>
      </c>
      <c r="X12" s="560" t="s">
        <v>2049</v>
      </c>
      <c r="Y12" s="560" t="s">
        <v>2049</v>
      </c>
      <c r="Z12" s="560" t="s">
        <v>2049</v>
      </c>
      <c r="AA12" s="560" t="s">
        <v>2049</v>
      </c>
      <c r="AB12" s="560">
        <v>53</v>
      </c>
      <c r="AC12" s="561">
        <v>0.31833333333333375</v>
      </c>
      <c r="AD12" s="560">
        <v>0</v>
      </c>
      <c r="AE12" s="559">
        <v>53</v>
      </c>
      <c r="AF12" s="558">
        <v>10</v>
      </c>
      <c r="AH12" s="18">
        <f>VLOOKUP(AI12,id!$A:$C,3,0)</f>
        <v>124</v>
      </c>
      <c r="AI12" s="18" t="str">
        <f t="shared" si="0"/>
        <v>BoberBartłomiej1972</v>
      </c>
      <c r="AJ12" s="9" t="str">
        <f t="shared" si="1"/>
        <v>Bober</v>
      </c>
      <c r="AK12" s="9" t="str">
        <f t="shared" si="2"/>
        <v>Bartłomiej</v>
      </c>
      <c r="AL12" s="9" t="str">
        <f t="shared" si="3"/>
        <v>Harpagan</v>
      </c>
      <c r="AM12" s="9">
        <f t="shared" si="4"/>
        <v>1972</v>
      </c>
      <c r="AN12" s="9">
        <f t="shared" si="5"/>
        <v>81.471785922047687</v>
      </c>
      <c r="AO12" s="9"/>
      <c r="AP12" s="9">
        <f t="shared" si="6"/>
        <v>0.99694589877835937</v>
      </c>
      <c r="AQ12" s="9">
        <v>1</v>
      </c>
      <c r="AR12" s="9">
        <f t="shared" si="7"/>
        <v>1</v>
      </c>
      <c r="AS12" s="9">
        <v>1</v>
      </c>
    </row>
    <row r="13" spans="1:45">
      <c r="A13" s="560">
        <v>11</v>
      </c>
      <c r="B13" s="562" t="s">
        <v>183</v>
      </c>
      <c r="C13" s="592" t="s">
        <v>182</v>
      </c>
      <c r="D13" s="562">
        <v>1970</v>
      </c>
      <c r="E13" s="562">
        <v>0</v>
      </c>
      <c r="F13" s="562" t="s">
        <v>307</v>
      </c>
      <c r="G13" s="560" t="s">
        <v>2049</v>
      </c>
      <c r="H13" s="560" t="s">
        <v>2049</v>
      </c>
      <c r="I13" s="560" t="s">
        <v>2049</v>
      </c>
      <c r="J13" s="560" t="s">
        <v>2049</v>
      </c>
      <c r="K13" s="560" t="s">
        <v>2049</v>
      </c>
      <c r="L13" s="560" t="s">
        <v>2049</v>
      </c>
      <c r="M13" s="560" t="s">
        <v>2049</v>
      </c>
      <c r="N13" s="560" t="s">
        <v>2049</v>
      </c>
      <c r="O13" s="560" t="s">
        <v>2049</v>
      </c>
      <c r="P13" s="560" t="s">
        <v>2049</v>
      </c>
      <c r="Q13" s="560" t="s">
        <v>2049</v>
      </c>
      <c r="R13" s="560" t="s">
        <v>2049</v>
      </c>
      <c r="S13" s="560" t="s">
        <v>2049</v>
      </c>
      <c r="T13" s="560" t="s">
        <v>2049</v>
      </c>
      <c r="U13" s="560" t="s">
        <v>2049</v>
      </c>
      <c r="V13" s="560" t="s">
        <v>2049</v>
      </c>
      <c r="W13" s="560" t="s">
        <v>2049</v>
      </c>
      <c r="X13" s="560" t="s">
        <v>2049</v>
      </c>
      <c r="Y13" s="560" t="s">
        <v>2049</v>
      </c>
      <c r="Z13" s="560" t="s">
        <v>2049</v>
      </c>
      <c r="AA13" s="560" t="s">
        <v>2049</v>
      </c>
      <c r="AB13" s="560">
        <v>53</v>
      </c>
      <c r="AC13" s="561">
        <v>0.32266203703703739</v>
      </c>
      <c r="AD13" s="560">
        <v>0</v>
      </c>
      <c r="AE13" s="559">
        <v>53</v>
      </c>
      <c r="AF13" s="558">
        <v>11</v>
      </c>
      <c r="AH13" s="18">
        <f>VLOOKUP(AI13,id!$A:$C,3,0)</f>
        <v>64</v>
      </c>
      <c r="AI13" s="18" t="str">
        <f t="shared" si="0"/>
        <v>HołdakowskiWojciech1970</v>
      </c>
      <c r="AJ13" s="9" t="str">
        <f t="shared" si="1"/>
        <v>Hołdakowski</v>
      </c>
      <c r="AK13" s="9" t="str">
        <f t="shared" si="2"/>
        <v>Wojciech</v>
      </c>
      <c r="AL13" s="9">
        <f t="shared" si="3"/>
        <v>0</v>
      </c>
      <c r="AM13" s="9">
        <f t="shared" si="4"/>
        <v>1970</v>
      </c>
      <c r="AN13" s="9">
        <f t="shared" si="5"/>
        <v>80.378793313724088</v>
      </c>
      <c r="AO13" s="9"/>
      <c r="AP13" s="9">
        <f t="shared" si="6"/>
        <v>0.98658440347227228</v>
      </c>
      <c r="AQ13" s="9">
        <v>1</v>
      </c>
      <c r="AR13" s="9">
        <f t="shared" si="7"/>
        <v>1</v>
      </c>
      <c r="AS13" s="9">
        <v>1</v>
      </c>
    </row>
    <row r="14" spans="1:45">
      <c r="A14" s="560">
        <v>12</v>
      </c>
      <c r="B14" s="562" t="s">
        <v>12</v>
      </c>
      <c r="C14" s="592" t="s">
        <v>21</v>
      </c>
      <c r="D14" s="562">
        <v>1978</v>
      </c>
      <c r="E14" s="562" t="s">
        <v>1183</v>
      </c>
      <c r="F14" s="562" t="s">
        <v>441</v>
      </c>
      <c r="G14" s="560" t="s">
        <v>2049</v>
      </c>
      <c r="H14" s="560" t="s">
        <v>2049</v>
      </c>
      <c r="I14" s="560" t="s">
        <v>2049</v>
      </c>
      <c r="J14" s="560" t="s">
        <v>2049</v>
      </c>
      <c r="K14" s="560" t="s">
        <v>2049</v>
      </c>
      <c r="L14" s="560" t="s">
        <v>2049</v>
      </c>
      <c r="M14" s="560" t="s">
        <v>2049</v>
      </c>
      <c r="N14" s="560" t="s">
        <v>2049</v>
      </c>
      <c r="O14" s="560" t="s">
        <v>2049</v>
      </c>
      <c r="P14" s="560" t="s">
        <v>2049</v>
      </c>
      <c r="Q14" s="560" t="s">
        <v>2049</v>
      </c>
      <c r="R14" s="560" t="s">
        <v>2049</v>
      </c>
      <c r="S14" s="560" t="s">
        <v>2049</v>
      </c>
      <c r="T14" s="560" t="s">
        <v>2049</v>
      </c>
      <c r="U14" s="560" t="s">
        <v>2049</v>
      </c>
      <c r="V14" s="560" t="s">
        <v>2049</v>
      </c>
      <c r="W14" s="560" t="s">
        <v>2049</v>
      </c>
      <c r="X14" s="560" t="s">
        <v>2049</v>
      </c>
      <c r="Y14" s="560" t="s">
        <v>2049</v>
      </c>
      <c r="Z14" s="560" t="s">
        <v>2049</v>
      </c>
      <c r="AA14" s="560" t="s">
        <v>2049</v>
      </c>
      <c r="AB14" s="560">
        <v>53</v>
      </c>
      <c r="AC14" s="561">
        <v>0.32266203703703739</v>
      </c>
      <c r="AD14" s="560">
        <v>0</v>
      </c>
      <c r="AE14" s="559">
        <v>53</v>
      </c>
      <c r="AF14" s="558">
        <v>11</v>
      </c>
      <c r="AH14" s="18">
        <f>VLOOKUP(AI14,id!$A:$C,3,0)</f>
        <v>6</v>
      </c>
      <c r="AI14" s="18" t="str">
        <f t="shared" si="0"/>
        <v>OwczarskiMarcin1978</v>
      </c>
      <c r="AJ14" s="9" t="str">
        <f t="shared" si="1"/>
        <v>Owczarski</v>
      </c>
      <c r="AK14" s="9" t="str">
        <f t="shared" si="2"/>
        <v>Marcin</v>
      </c>
      <c r="AL14" s="9" t="str">
        <f t="shared" si="3"/>
        <v>MMGO Boryteam</v>
      </c>
      <c r="AM14" s="9">
        <f t="shared" si="4"/>
        <v>1978</v>
      </c>
      <c r="AN14" s="9">
        <f t="shared" si="5"/>
        <v>80.378793313724088</v>
      </c>
      <c r="AO14" s="9"/>
      <c r="AP14" s="9">
        <f t="shared" si="6"/>
        <v>1</v>
      </c>
      <c r="AQ14" s="9">
        <v>1</v>
      </c>
      <c r="AR14" s="9">
        <f t="shared" si="7"/>
        <v>1</v>
      </c>
      <c r="AS14" s="9">
        <v>1</v>
      </c>
    </row>
    <row r="15" spans="1:45">
      <c r="A15" s="560">
        <v>13</v>
      </c>
      <c r="B15" s="562" t="s">
        <v>14</v>
      </c>
      <c r="C15" s="592" t="s">
        <v>26</v>
      </c>
      <c r="D15" s="562">
        <v>1975</v>
      </c>
      <c r="E15" s="562" t="s">
        <v>435</v>
      </c>
      <c r="F15" s="562" t="s">
        <v>436</v>
      </c>
      <c r="G15" s="560" t="s">
        <v>2049</v>
      </c>
      <c r="H15" s="560" t="s">
        <v>2049</v>
      </c>
      <c r="I15" s="560" t="s">
        <v>2049</v>
      </c>
      <c r="J15" s="560" t="s">
        <v>2049</v>
      </c>
      <c r="K15" s="560" t="s">
        <v>2049</v>
      </c>
      <c r="L15" s="560" t="s">
        <v>2049</v>
      </c>
      <c r="M15" s="560" t="s">
        <v>2049</v>
      </c>
      <c r="N15" s="560" t="s">
        <v>2049</v>
      </c>
      <c r="O15" s="560" t="s">
        <v>2049</v>
      </c>
      <c r="P15" s="560" t="s">
        <v>2049</v>
      </c>
      <c r="Q15" s="560" t="s">
        <v>2049</v>
      </c>
      <c r="R15" s="560" t="s">
        <v>2049</v>
      </c>
      <c r="S15" s="560" t="s">
        <v>2049</v>
      </c>
      <c r="T15" s="560" t="s">
        <v>2049</v>
      </c>
      <c r="U15" s="560" t="s">
        <v>2049</v>
      </c>
      <c r="V15" s="560" t="s">
        <v>2049</v>
      </c>
      <c r="W15" s="560" t="s">
        <v>2049</v>
      </c>
      <c r="X15" s="560" t="s">
        <v>2049</v>
      </c>
      <c r="Y15" s="560" t="s">
        <v>2049</v>
      </c>
      <c r="Z15" s="560" t="s">
        <v>2049</v>
      </c>
      <c r="AA15" s="560" t="s">
        <v>2049</v>
      </c>
      <c r="AB15" s="560">
        <v>53</v>
      </c>
      <c r="AC15" s="561">
        <v>0.32326388888888885</v>
      </c>
      <c r="AD15" s="560">
        <v>0</v>
      </c>
      <c r="AE15" s="559">
        <v>53</v>
      </c>
      <c r="AF15" s="558">
        <v>13</v>
      </c>
      <c r="AH15" s="18">
        <f>VLOOKUP(AI15,id!$A:$C,3,0)</f>
        <v>2</v>
      </c>
      <c r="AI15" s="18" t="str">
        <f t="shared" si="0"/>
        <v>CecułaKrzysztof1975</v>
      </c>
      <c r="AJ15" s="9" t="str">
        <f t="shared" si="1"/>
        <v>Cecuła</v>
      </c>
      <c r="AK15" s="9" t="str">
        <f t="shared" si="2"/>
        <v>Krzysztof</v>
      </c>
      <c r="AL15" s="9" t="str">
        <f t="shared" si="3"/>
        <v>wyindywidualizowany</v>
      </c>
      <c r="AM15" s="9">
        <f t="shared" si="4"/>
        <v>1975</v>
      </c>
      <c r="AN15" s="9">
        <f t="shared" si="5"/>
        <v>80.229144289294766</v>
      </c>
      <c r="AO15" s="9"/>
      <c r="AP15" s="9">
        <f t="shared" si="6"/>
        <v>0.99813820264948205</v>
      </c>
      <c r="AQ15" s="9">
        <v>1</v>
      </c>
      <c r="AR15" s="9">
        <f t="shared" si="7"/>
        <v>1</v>
      </c>
      <c r="AS15" s="9">
        <v>1</v>
      </c>
    </row>
    <row r="16" spans="1:45">
      <c r="A16" s="560">
        <v>14</v>
      </c>
      <c r="B16" s="562" t="s">
        <v>22</v>
      </c>
      <c r="C16" s="592" t="s">
        <v>23</v>
      </c>
      <c r="D16" s="562">
        <v>1964</v>
      </c>
      <c r="E16" s="562" t="s">
        <v>997</v>
      </c>
      <c r="F16" s="562" t="s">
        <v>283</v>
      </c>
      <c r="G16" s="560" t="s">
        <v>2049</v>
      </c>
      <c r="H16" s="560" t="s">
        <v>2049</v>
      </c>
      <c r="I16" s="560" t="s">
        <v>2049</v>
      </c>
      <c r="J16" s="560" t="s">
        <v>2049</v>
      </c>
      <c r="K16" s="560" t="s">
        <v>2049</v>
      </c>
      <c r="L16" s="560" t="s">
        <v>2049</v>
      </c>
      <c r="M16" s="560" t="s">
        <v>2049</v>
      </c>
      <c r="N16" s="560" t="s">
        <v>2049</v>
      </c>
      <c r="O16" s="560" t="s">
        <v>2049</v>
      </c>
      <c r="P16" s="560" t="s">
        <v>2049</v>
      </c>
      <c r="Q16" s="560" t="s">
        <v>2049</v>
      </c>
      <c r="R16" s="560" t="s">
        <v>2049</v>
      </c>
      <c r="S16" s="560" t="s">
        <v>2049</v>
      </c>
      <c r="T16" s="560" t="s">
        <v>2049</v>
      </c>
      <c r="U16" s="560" t="s">
        <v>2049</v>
      </c>
      <c r="V16" s="560" t="s">
        <v>2049</v>
      </c>
      <c r="W16" s="560" t="s">
        <v>2049</v>
      </c>
      <c r="X16" s="560" t="s">
        <v>2049</v>
      </c>
      <c r="Y16" s="560" t="s">
        <v>2049</v>
      </c>
      <c r="Z16" s="560" t="s">
        <v>2049</v>
      </c>
      <c r="AA16" s="560" t="s">
        <v>2049</v>
      </c>
      <c r="AB16" s="560">
        <v>53</v>
      </c>
      <c r="AC16" s="561">
        <v>0.32664351851851853</v>
      </c>
      <c r="AD16" s="560">
        <v>0</v>
      </c>
      <c r="AE16" s="559">
        <v>53</v>
      </c>
      <c r="AF16" s="558">
        <v>14</v>
      </c>
      <c r="AH16" s="18">
        <f>VLOOKUP(AI16,id!$A:$C,3,0)</f>
        <v>9</v>
      </c>
      <c r="AI16" s="18" t="str">
        <f t="shared" si="0"/>
        <v>LiszkaGrzegorz1964</v>
      </c>
      <c r="AJ16" s="9" t="str">
        <f t="shared" si="1"/>
        <v>Liszka</v>
      </c>
      <c r="AK16" s="9" t="str">
        <f t="shared" si="2"/>
        <v>Grzegorz</v>
      </c>
      <c r="AL16" s="9" t="str">
        <f t="shared" si="3"/>
        <v>Trezado BikeTires.pl</v>
      </c>
      <c r="AM16" s="9">
        <f t="shared" si="4"/>
        <v>1964</v>
      </c>
      <c r="AN16" s="9">
        <f t="shared" si="5"/>
        <v>79.399050386223607</v>
      </c>
      <c r="AO16" s="9"/>
      <c r="AP16" s="9">
        <f t="shared" si="6"/>
        <v>0.98965346183828207</v>
      </c>
      <c r="AQ16" s="9">
        <v>1</v>
      </c>
      <c r="AR16" s="9">
        <f t="shared" si="7"/>
        <v>1</v>
      </c>
      <c r="AS16" s="9">
        <v>1</v>
      </c>
    </row>
    <row r="17" spans="1:45">
      <c r="A17" s="560">
        <v>15</v>
      </c>
      <c r="B17" s="562" t="s">
        <v>1251</v>
      </c>
      <c r="C17" s="592" t="s">
        <v>21</v>
      </c>
      <c r="D17" s="562">
        <v>1979</v>
      </c>
      <c r="E17" s="562" t="s">
        <v>2052</v>
      </c>
      <c r="F17" s="562" t="s">
        <v>987</v>
      </c>
      <c r="G17" s="560" t="s">
        <v>2049</v>
      </c>
      <c r="H17" s="560" t="s">
        <v>2049</v>
      </c>
      <c r="I17" s="560" t="s">
        <v>2049</v>
      </c>
      <c r="J17" s="560" t="s">
        <v>2049</v>
      </c>
      <c r="K17" s="560" t="s">
        <v>2049</v>
      </c>
      <c r="L17" s="560" t="s">
        <v>2049</v>
      </c>
      <c r="M17" s="560" t="s">
        <v>2049</v>
      </c>
      <c r="N17" s="560" t="s">
        <v>2049</v>
      </c>
      <c r="O17" s="560" t="s">
        <v>2049</v>
      </c>
      <c r="P17" s="560" t="s">
        <v>2049</v>
      </c>
      <c r="Q17" s="560" t="s">
        <v>2049</v>
      </c>
      <c r="R17" s="560" t="s">
        <v>2049</v>
      </c>
      <c r="S17" s="560" t="s">
        <v>2049</v>
      </c>
      <c r="T17" s="560" t="s">
        <v>2049</v>
      </c>
      <c r="U17" s="560" t="s">
        <v>2049</v>
      </c>
      <c r="V17" s="560" t="s">
        <v>2049</v>
      </c>
      <c r="W17" s="560" t="s">
        <v>2049</v>
      </c>
      <c r="X17" s="560" t="s">
        <v>2049</v>
      </c>
      <c r="Y17" s="560" t="s">
        <v>2049</v>
      </c>
      <c r="Z17" s="560" t="s">
        <v>2049</v>
      </c>
      <c r="AA17" s="560" t="s">
        <v>2049</v>
      </c>
      <c r="AB17" s="560">
        <v>53</v>
      </c>
      <c r="AC17" s="561">
        <v>0.32893518518518555</v>
      </c>
      <c r="AD17" s="560">
        <v>0</v>
      </c>
      <c r="AE17" s="559">
        <v>53</v>
      </c>
      <c r="AF17" s="558">
        <v>15</v>
      </c>
      <c r="AH17" s="18">
        <f>VLOOKUP(AI17,id!$A:$C,3,0)</f>
        <v>382</v>
      </c>
      <c r="AI17" s="18" t="str">
        <f t="shared" ref="AI17:AI66" si="8">AJ17&amp;AK17&amp;AM17</f>
        <v>MiśkiewiczMarcin1979</v>
      </c>
      <c r="AJ17" s="9" t="str">
        <f t="shared" ref="AJ17:AJ66" si="9">B17</f>
        <v>Miśkiewicz</v>
      </c>
      <c r="AK17" s="9" t="str">
        <f t="shared" ref="AK17:AK66" si="10">C17</f>
        <v>Marcin</v>
      </c>
      <c r="AL17" s="9" t="str">
        <f t="shared" ref="AL17:AL66" si="11">E17</f>
        <v>kb Galeria warszawa AT</v>
      </c>
      <c r="AM17" s="9">
        <f t="shared" ref="AM17:AM66" si="12">D17</f>
        <v>1979</v>
      </c>
      <c r="AN17" s="9">
        <f t="shared" ref="AN17:AN66" si="13">AN16*IF(AR17&lt;1,AR17,IF(AS17&lt;1,AS17,IF(AQ17&lt;1,AQ17,IF(AP17&lt;1,AP17,1))))</f>
        <v>78.84588318085855</v>
      </c>
      <c r="AO17" s="9"/>
      <c r="AP17" s="9">
        <f t="shared" ref="AP17:AP66" si="14">AC16/AC17</f>
        <v>0.99303307529908402</v>
      </c>
      <c r="AQ17" s="9">
        <v>2</v>
      </c>
      <c r="AR17" s="9">
        <f t="shared" ref="AR17:AR66" si="15">AE17/AE16</f>
        <v>1</v>
      </c>
      <c r="AS17" s="9">
        <v>2</v>
      </c>
    </row>
    <row r="18" spans="1:45">
      <c r="A18" s="560">
        <v>16</v>
      </c>
      <c r="B18" s="562" t="s">
        <v>185</v>
      </c>
      <c r="C18" s="592" t="s">
        <v>182</v>
      </c>
      <c r="D18" s="562">
        <v>1978</v>
      </c>
      <c r="E18" s="562">
        <v>0</v>
      </c>
      <c r="F18" s="562" t="s">
        <v>510</v>
      </c>
      <c r="G18" s="560" t="s">
        <v>2049</v>
      </c>
      <c r="H18" s="560" t="s">
        <v>2049</v>
      </c>
      <c r="I18" s="560" t="s">
        <v>2049</v>
      </c>
      <c r="J18" s="560">
        <v>0</v>
      </c>
      <c r="K18" s="560" t="s">
        <v>2049</v>
      </c>
      <c r="L18" s="560" t="s">
        <v>2049</v>
      </c>
      <c r="M18" s="560" t="s">
        <v>2049</v>
      </c>
      <c r="N18" s="560" t="s">
        <v>2049</v>
      </c>
      <c r="O18" s="560" t="s">
        <v>2049</v>
      </c>
      <c r="P18" s="560" t="s">
        <v>2049</v>
      </c>
      <c r="Q18" s="560" t="s">
        <v>2049</v>
      </c>
      <c r="R18" s="560" t="s">
        <v>2049</v>
      </c>
      <c r="S18" s="560" t="s">
        <v>2049</v>
      </c>
      <c r="T18" s="560" t="s">
        <v>2049</v>
      </c>
      <c r="U18" s="560" t="s">
        <v>2049</v>
      </c>
      <c r="V18" s="560" t="s">
        <v>2049</v>
      </c>
      <c r="W18" s="560" t="s">
        <v>2049</v>
      </c>
      <c r="X18" s="560" t="s">
        <v>2049</v>
      </c>
      <c r="Y18" s="560" t="s">
        <v>2049</v>
      </c>
      <c r="Z18" s="560" t="s">
        <v>2049</v>
      </c>
      <c r="AA18" s="560" t="s">
        <v>2049</v>
      </c>
      <c r="AB18" s="560">
        <v>52</v>
      </c>
      <c r="AC18" s="561">
        <v>0.32672453703703702</v>
      </c>
      <c r="AD18" s="560">
        <v>0</v>
      </c>
      <c r="AE18" s="559">
        <v>52</v>
      </c>
      <c r="AF18" s="558">
        <v>16</v>
      </c>
      <c r="AH18" s="18">
        <f>VLOOKUP(AI18,id!$A:$C,3,0)</f>
        <v>62</v>
      </c>
      <c r="AI18" s="18" t="str">
        <f t="shared" si="8"/>
        <v>PaszkowskiWojciech1978</v>
      </c>
      <c r="AJ18" s="9" t="str">
        <f t="shared" si="9"/>
        <v>Paszkowski</v>
      </c>
      <c r="AK18" s="9" t="str">
        <f t="shared" si="10"/>
        <v>Wojciech</v>
      </c>
      <c r="AL18" s="9">
        <f t="shared" si="11"/>
        <v>0</v>
      </c>
      <c r="AM18" s="9">
        <f t="shared" si="12"/>
        <v>1978</v>
      </c>
      <c r="AN18" s="9">
        <f t="shared" si="13"/>
        <v>77.3582250076348</v>
      </c>
      <c r="AO18" s="9"/>
      <c r="AP18" s="9">
        <f t="shared" si="14"/>
        <v>1.0067660916079222</v>
      </c>
      <c r="AQ18" s="9">
        <v>3</v>
      </c>
      <c r="AR18" s="9">
        <f t="shared" si="15"/>
        <v>0.98113207547169812</v>
      </c>
      <c r="AS18" s="9">
        <v>3</v>
      </c>
    </row>
    <row r="19" spans="1:45">
      <c r="A19" s="560">
        <v>17</v>
      </c>
      <c r="B19" s="562" t="s">
        <v>222</v>
      </c>
      <c r="C19" s="592" t="s">
        <v>172</v>
      </c>
      <c r="D19" s="562">
        <v>1983</v>
      </c>
      <c r="E19" s="562">
        <v>0</v>
      </c>
      <c r="F19" s="562" t="s">
        <v>321</v>
      </c>
      <c r="G19" s="560" t="s">
        <v>2049</v>
      </c>
      <c r="H19" s="560">
        <v>0</v>
      </c>
      <c r="I19" s="560" t="s">
        <v>2049</v>
      </c>
      <c r="J19" s="560">
        <v>0</v>
      </c>
      <c r="K19" s="560" t="s">
        <v>2049</v>
      </c>
      <c r="L19" s="560" t="s">
        <v>2049</v>
      </c>
      <c r="M19" s="560" t="s">
        <v>2049</v>
      </c>
      <c r="N19" s="560" t="s">
        <v>2049</v>
      </c>
      <c r="O19" s="560" t="s">
        <v>2049</v>
      </c>
      <c r="P19" s="560" t="s">
        <v>2049</v>
      </c>
      <c r="Q19" s="560" t="s">
        <v>2049</v>
      </c>
      <c r="R19" s="560" t="s">
        <v>2049</v>
      </c>
      <c r="S19" s="560" t="s">
        <v>2049</v>
      </c>
      <c r="T19" s="560" t="s">
        <v>2049</v>
      </c>
      <c r="U19" s="560" t="s">
        <v>2049</v>
      </c>
      <c r="V19" s="560" t="s">
        <v>2049</v>
      </c>
      <c r="W19" s="560" t="s">
        <v>2049</v>
      </c>
      <c r="X19" s="560" t="s">
        <v>2049</v>
      </c>
      <c r="Y19" s="560" t="s">
        <v>2049</v>
      </c>
      <c r="Z19" s="560" t="s">
        <v>2049</v>
      </c>
      <c r="AA19" s="560" t="s">
        <v>2049</v>
      </c>
      <c r="AB19" s="560">
        <v>51</v>
      </c>
      <c r="AC19" s="561">
        <v>0.32815972222222251</v>
      </c>
      <c r="AD19" s="560">
        <v>0</v>
      </c>
      <c r="AE19" s="559">
        <v>51</v>
      </c>
      <c r="AF19" s="558">
        <v>17</v>
      </c>
      <c r="AH19" s="18">
        <f>VLOOKUP(AI19,id!$A:$C,3,0)</f>
        <v>70</v>
      </c>
      <c r="AI19" s="18" t="str">
        <f t="shared" si="8"/>
        <v>SzumańskiJakub1983</v>
      </c>
      <c r="AJ19" s="9" t="str">
        <f t="shared" si="9"/>
        <v>Szumański</v>
      </c>
      <c r="AK19" s="9" t="str">
        <f t="shared" si="10"/>
        <v>Jakub</v>
      </c>
      <c r="AL19" s="9">
        <f t="shared" si="11"/>
        <v>0</v>
      </c>
      <c r="AM19" s="9">
        <f t="shared" si="12"/>
        <v>1983</v>
      </c>
      <c r="AN19" s="9">
        <f t="shared" si="13"/>
        <v>75.870566834411051</v>
      </c>
      <c r="AO19" s="9"/>
      <c r="AP19" s="9">
        <f t="shared" si="14"/>
        <v>0.99562656509011305</v>
      </c>
      <c r="AQ19" s="9">
        <v>4</v>
      </c>
      <c r="AR19" s="9">
        <f t="shared" si="15"/>
        <v>0.98076923076923073</v>
      </c>
      <c r="AS19" s="9">
        <v>4</v>
      </c>
    </row>
    <row r="20" spans="1:45">
      <c r="A20" s="560">
        <v>18</v>
      </c>
      <c r="B20" s="562" t="s">
        <v>171</v>
      </c>
      <c r="C20" s="592" t="s">
        <v>76</v>
      </c>
      <c r="D20" s="562">
        <v>1980</v>
      </c>
      <c r="E20" s="562" t="s">
        <v>1265</v>
      </c>
      <c r="F20" s="562" t="s">
        <v>321</v>
      </c>
      <c r="G20" s="560">
        <v>0</v>
      </c>
      <c r="H20" s="560">
        <v>0</v>
      </c>
      <c r="I20" s="560" t="s">
        <v>2049</v>
      </c>
      <c r="J20" s="560">
        <v>0</v>
      </c>
      <c r="K20" s="560" t="s">
        <v>2049</v>
      </c>
      <c r="L20" s="560" t="s">
        <v>2049</v>
      </c>
      <c r="M20" s="560" t="s">
        <v>2049</v>
      </c>
      <c r="N20" s="560" t="s">
        <v>2049</v>
      </c>
      <c r="O20" s="560" t="s">
        <v>2049</v>
      </c>
      <c r="P20" s="560" t="s">
        <v>2049</v>
      </c>
      <c r="Q20" s="560" t="s">
        <v>2049</v>
      </c>
      <c r="R20" s="560" t="s">
        <v>2049</v>
      </c>
      <c r="S20" s="560" t="s">
        <v>2049</v>
      </c>
      <c r="T20" s="560" t="s">
        <v>2049</v>
      </c>
      <c r="U20" s="560" t="s">
        <v>2049</v>
      </c>
      <c r="V20" s="560" t="s">
        <v>2049</v>
      </c>
      <c r="W20" s="560" t="s">
        <v>2049</v>
      </c>
      <c r="X20" s="560" t="s">
        <v>2049</v>
      </c>
      <c r="Y20" s="560" t="s">
        <v>2049</v>
      </c>
      <c r="Z20" s="560" t="s">
        <v>2049</v>
      </c>
      <c r="AA20" s="560" t="s">
        <v>2049</v>
      </c>
      <c r="AB20" s="560">
        <v>50</v>
      </c>
      <c r="AC20" s="561">
        <v>0.32131944444444444</v>
      </c>
      <c r="AD20" s="560">
        <v>0</v>
      </c>
      <c r="AE20" s="559">
        <v>50</v>
      </c>
      <c r="AF20" s="558">
        <v>18</v>
      </c>
      <c r="AH20" s="18">
        <f>VLOOKUP(AI20,id!$A:$C,3,0)</f>
        <v>72</v>
      </c>
      <c r="AI20" s="18" t="str">
        <f t="shared" si="8"/>
        <v>JaskólskiKonrad1980</v>
      </c>
      <c r="AJ20" s="9" t="str">
        <f t="shared" si="9"/>
        <v>Jaskólski</v>
      </c>
      <c r="AK20" s="9" t="str">
        <f t="shared" si="10"/>
        <v>Konrad</v>
      </c>
      <c r="AL20" s="9" t="str">
        <f t="shared" si="11"/>
        <v>Forest Gaps</v>
      </c>
      <c r="AM20" s="9">
        <f t="shared" si="12"/>
        <v>1980</v>
      </c>
      <c r="AN20" s="9">
        <f t="shared" si="13"/>
        <v>74.382908661187301</v>
      </c>
      <c r="AO20" s="9"/>
      <c r="AP20" s="9">
        <f t="shared" si="14"/>
        <v>1.0212880916360503</v>
      </c>
      <c r="AQ20" s="9">
        <v>5</v>
      </c>
      <c r="AR20" s="9">
        <f t="shared" si="15"/>
        <v>0.98039215686274506</v>
      </c>
      <c r="AS20" s="9">
        <v>5</v>
      </c>
    </row>
    <row r="21" spans="1:45">
      <c r="A21" s="560">
        <v>19</v>
      </c>
      <c r="B21" s="562" t="s">
        <v>27</v>
      </c>
      <c r="C21" s="592" t="s">
        <v>21</v>
      </c>
      <c r="D21" s="562">
        <v>1969</v>
      </c>
      <c r="E21" s="562" t="s">
        <v>204</v>
      </c>
      <c r="F21" s="562" t="s">
        <v>307</v>
      </c>
      <c r="G21" s="560">
        <v>0</v>
      </c>
      <c r="H21" s="560" t="s">
        <v>2049</v>
      </c>
      <c r="I21" s="560" t="s">
        <v>2049</v>
      </c>
      <c r="J21" s="560">
        <v>0</v>
      </c>
      <c r="K21" s="560">
        <v>0</v>
      </c>
      <c r="L21" s="560" t="s">
        <v>2049</v>
      </c>
      <c r="M21" s="560" t="s">
        <v>2049</v>
      </c>
      <c r="N21" s="560" t="s">
        <v>2049</v>
      </c>
      <c r="O21" s="560" t="s">
        <v>2049</v>
      </c>
      <c r="P21" s="560" t="s">
        <v>2049</v>
      </c>
      <c r="Q21" s="560" t="s">
        <v>2049</v>
      </c>
      <c r="R21" s="560" t="s">
        <v>2049</v>
      </c>
      <c r="S21" s="560" t="s">
        <v>2049</v>
      </c>
      <c r="T21" s="560" t="s">
        <v>2049</v>
      </c>
      <c r="U21" s="560" t="s">
        <v>2049</v>
      </c>
      <c r="V21" s="560" t="s">
        <v>2049</v>
      </c>
      <c r="W21" s="560" t="s">
        <v>2049</v>
      </c>
      <c r="X21" s="560" t="s">
        <v>2049</v>
      </c>
      <c r="Y21" s="560" t="s">
        <v>2049</v>
      </c>
      <c r="Z21" s="560" t="s">
        <v>2049</v>
      </c>
      <c r="AA21" s="560" t="s">
        <v>2049</v>
      </c>
      <c r="AB21" s="560">
        <v>50</v>
      </c>
      <c r="AC21" s="561">
        <v>0.32351851851851893</v>
      </c>
      <c r="AD21" s="560">
        <v>0</v>
      </c>
      <c r="AE21" s="559">
        <v>50</v>
      </c>
      <c r="AF21" s="558">
        <v>19</v>
      </c>
      <c r="AH21" s="18">
        <f>VLOOKUP(AI21,id!$A:$C,3,0)</f>
        <v>12</v>
      </c>
      <c r="AI21" s="18" t="str">
        <f t="shared" si="8"/>
        <v>WitkowskiMarcin1969</v>
      </c>
      <c r="AJ21" s="9" t="str">
        <f t="shared" si="9"/>
        <v>Witkowski</v>
      </c>
      <c r="AK21" s="9" t="str">
        <f t="shared" si="10"/>
        <v>Marcin</v>
      </c>
      <c r="AL21" s="9" t="str">
        <f t="shared" si="11"/>
        <v>SONY MTB TEAM</v>
      </c>
      <c r="AM21" s="9">
        <f t="shared" si="12"/>
        <v>1969</v>
      </c>
      <c r="AN21" s="9">
        <f t="shared" si="13"/>
        <v>73.877300738833682</v>
      </c>
      <c r="AO21" s="9"/>
      <c r="AP21" s="9">
        <f t="shared" si="14"/>
        <v>0.99320263308528778</v>
      </c>
      <c r="AQ21" s="9">
        <v>6</v>
      </c>
      <c r="AR21" s="9">
        <f t="shared" si="15"/>
        <v>1</v>
      </c>
      <c r="AS21" s="9">
        <v>6</v>
      </c>
    </row>
    <row r="22" spans="1:45">
      <c r="A22" s="560">
        <v>20</v>
      </c>
      <c r="B22" s="562" t="s">
        <v>315</v>
      </c>
      <c r="C22" s="592" t="s">
        <v>55</v>
      </c>
      <c r="D22" s="562">
        <v>1982</v>
      </c>
      <c r="E22" s="562">
        <v>0</v>
      </c>
      <c r="F22" s="562" t="s">
        <v>1250</v>
      </c>
      <c r="G22" s="560">
        <v>0</v>
      </c>
      <c r="H22" s="560" t="s">
        <v>2049</v>
      </c>
      <c r="I22" s="560" t="s">
        <v>2049</v>
      </c>
      <c r="J22" s="560">
        <v>0</v>
      </c>
      <c r="K22" s="560">
        <v>0</v>
      </c>
      <c r="L22" s="560" t="s">
        <v>2049</v>
      </c>
      <c r="M22" s="560" t="s">
        <v>2049</v>
      </c>
      <c r="N22" s="560" t="s">
        <v>2049</v>
      </c>
      <c r="O22" s="560" t="s">
        <v>2049</v>
      </c>
      <c r="P22" s="560" t="s">
        <v>2049</v>
      </c>
      <c r="Q22" s="560" t="s">
        <v>2049</v>
      </c>
      <c r="R22" s="560" t="s">
        <v>2049</v>
      </c>
      <c r="S22" s="560" t="s">
        <v>2049</v>
      </c>
      <c r="T22" s="560" t="s">
        <v>2049</v>
      </c>
      <c r="U22" s="560" t="s">
        <v>2049</v>
      </c>
      <c r="V22" s="560" t="s">
        <v>2049</v>
      </c>
      <c r="W22" s="560" t="s">
        <v>2049</v>
      </c>
      <c r="X22" s="560" t="s">
        <v>2049</v>
      </c>
      <c r="Y22" s="560" t="s">
        <v>2049</v>
      </c>
      <c r="Z22" s="560" t="s">
        <v>2049</v>
      </c>
      <c r="AA22" s="560" t="s">
        <v>2049</v>
      </c>
      <c r="AB22" s="560">
        <v>50</v>
      </c>
      <c r="AC22" s="561">
        <v>0.32649305555555558</v>
      </c>
      <c r="AD22" s="560">
        <v>0</v>
      </c>
      <c r="AE22" s="559">
        <v>50</v>
      </c>
      <c r="AF22" s="558">
        <v>20</v>
      </c>
      <c r="AH22" s="18">
        <f>VLOOKUP(AI22,id!$A:$C,3,0)</f>
        <v>95</v>
      </c>
      <c r="AI22" s="18" t="str">
        <f t="shared" si="8"/>
        <v>ZadwornyTomasz1982</v>
      </c>
      <c r="AJ22" s="9" t="str">
        <f t="shared" si="9"/>
        <v>Zadworny</v>
      </c>
      <c r="AK22" s="9" t="str">
        <f t="shared" si="10"/>
        <v>Tomasz</v>
      </c>
      <c r="AL22" s="9">
        <f t="shared" si="11"/>
        <v>0</v>
      </c>
      <c r="AM22" s="9">
        <f t="shared" si="12"/>
        <v>1982</v>
      </c>
      <c r="AN22" s="9">
        <f t="shared" si="13"/>
        <v>73.204236600087967</v>
      </c>
      <c r="AO22" s="9"/>
      <c r="AP22" s="9">
        <f t="shared" si="14"/>
        <v>0.99088943245063754</v>
      </c>
      <c r="AQ22" s="9">
        <v>7</v>
      </c>
      <c r="AR22" s="9">
        <f t="shared" si="15"/>
        <v>1</v>
      </c>
      <c r="AS22" s="9">
        <v>7</v>
      </c>
    </row>
    <row r="23" spans="1:45">
      <c r="A23" s="560">
        <v>21</v>
      </c>
      <c r="B23" s="562" t="s">
        <v>106</v>
      </c>
      <c r="C23" s="592" t="s">
        <v>23</v>
      </c>
      <c r="D23" s="562">
        <v>1977</v>
      </c>
      <c r="E23" s="562" t="s">
        <v>2053</v>
      </c>
      <c r="F23" s="562" t="s">
        <v>2054</v>
      </c>
      <c r="G23" s="560">
        <v>0</v>
      </c>
      <c r="H23" s="560" t="s">
        <v>2049</v>
      </c>
      <c r="I23" s="560" t="s">
        <v>2049</v>
      </c>
      <c r="J23" s="560">
        <v>0</v>
      </c>
      <c r="K23" s="560" t="s">
        <v>2049</v>
      </c>
      <c r="L23" s="560">
        <v>0</v>
      </c>
      <c r="M23" s="560" t="s">
        <v>2049</v>
      </c>
      <c r="N23" s="560" t="s">
        <v>2049</v>
      </c>
      <c r="O23" s="560" t="s">
        <v>2049</v>
      </c>
      <c r="P23" s="560" t="s">
        <v>2049</v>
      </c>
      <c r="Q23" s="560" t="s">
        <v>2049</v>
      </c>
      <c r="R23" s="560" t="s">
        <v>2049</v>
      </c>
      <c r="S23" s="560" t="s">
        <v>2049</v>
      </c>
      <c r="T23" s="560" t="s">
        <v>2049</v>
      </c>
      <c r="U23" s="560" t="s">
        <v>2049</v>
      </c>
      <c r="V23" s="560" t="s">
        <v>2049</v>
      </c>
      <c r="W23" s="560" t="s">
        <v>2049</v>
      </c>
      <c r="X23" s="560" t="s">
        <v>2049</v>
      </c>
      <c r="Y23" s="560" t="s">
        <v>2049</v>
      </c>
      <c r="Z23" s="560" t="s">
        <v>2049</v>
      </c>
      <c r="AA23" s="560" t="s">
        <v>2049</v>
      </c>
      <c r="AB23" s="560">
        <v>49</v>
      </c>
      <c r="AC23" s="561">
        <v>0.31615740740740778</v>
      </c>
      <c r="AD23" s="560">
        <v>0</v>
      </c>
      <c r="AE23" s="559">
        <v>49</v>
      </c>
      <c r="AF23" s="558">
        <v>21</v>
      </c>
      <c r="AH23" s="18">
        <f>VLOOKUP(AI23,id!$A:$C,3,0)</f>
        <v>83</v>
      </c>
      <c r="AI23" s="18" t="str">
        <f t="shared" si="8"/>
        <v>GrabowskiGrzegorz1977</v>
      </c>
      <c r="AJ23" s="9" t="str">
        <f t="shared" si="9"/>
        <v>Grabowski</v>
      </c>
      <c r="AK23" s="9" t="str">
        <f t="shared" si="10"/>
        <v>Grzegorz</v>
      </c>
      <c r="AL23" s="9" t="str">
        <f t="shared" si="11"/>
        <v>Wheelie garage</v>
      </c>
      <c r="AM23" s="9">
        <f t="shared" si="12"/>
        <v>1977</v>
      </c>
      <c r="AN23" s="9">
        <f t="shared" si="13"/>
        <v>71.740151868086201</v>
      </c>
      <c r="AO23" s="9"/>
      <c r="AP23" s="9">
        <f t="shared" si="14"/>
        <v>1.0326914628788977</v>
      </c>
      <c r="AQ23" s="9">
        <v>8</v>
      </c>
      <c r="AR23" s="9">
        <f t="shared" si="15"/>
        <v>0.98</v>
      </c>
      <c r="AS23" s="9">
        <v>8</v>
      </c>
    </row>
    <row r="24" spans="1:45">
      <c r="A24" s="560">
        <v>22</v>
      </c>
      <c r="B24" s="562" t="s">
        <v>484</v>
      </c>
      <c r="C24" s="592" t="s">
        <v>78</v>
      </c>
      <c r="D24" s="562">
        <v>1970</v>
      </c>
      <c r="E24" s="562" t="s">
        <v>2055</v>
      </c>
      <c r="F24" s="562" t="s">
        <v>486</v>
      </c>
      <c r="G24" s="560">
        <v>0</v>
      </c>
      <c r="H24" s="560" t="s">
        <v>2049</v>
      </c>
      <c r="I24" s="560" t="s">
        <v>2049</v>
      </c>
      <c r="J24" s="560">
        <v>0</v>
      </c>
      <c r="K24" s="560" t="s">
        <v>2049</v>
      </c>
      <c r="L24" s="560">
        <v>0</v>
      </c>
      <c r="M24" s="560" t="s">
        <v>2049</v>
      </c>
      <c r="N24" s="560" t="s">
        <v>2049</v>
      </c>
      <c r="O24" s="560" t="s">
        <v>2049</v>
      </c>
      <c r="P24" s="560" t="s">
        <v>2049</v>
      </c>
      <c r="Q24" s="560" t="s">
        <v>2049</v>
      </c>
      <c r="R24" s="560" t="s">
        <v>2049</v>
      </c>
      <c r="S24" s="560" t="s">
        <v>2049</v>
      </c>
      <c r="T24" s="560" t="s">
        <v>2049</v>
      </c>
      <c r="U24" s="560" t="s">
        <v>2049</v>
      </c>
      <c r="V24" s="560" t="s">
        <v>2049</v>
      </c>
      <c r="W24" s="560" t="s">
        <v>2049</v>
      </c>
      <c r="X24" s="560" t="s">
        <v>2049</v>
      </c>
      <c r="Y24" s="560" t="s">
        <v>2049</v>
      </c>
      <c r="Z24" s="560" t="s">
        <v>2049</v>
      </c>
      <c r="AA24" s="560" t="s">
        <v>2049</v>
      </c>
      <c r="AB24" s="560">
        <v>49</v>
      </c>
      <c r="AC24" s="561">
        <v>0.31620370370370404</v>
      </c>
      <c r="AD24" s="560">
        <v>0</v>
      </c>
      <c r="AE24" s="559">
        <v>49</v>
      </c>
      <c r="AF24" s="558">
        <v>22</v>
      </c>
      <c r="AH24" s="18">
        <f>VLOOKUP(AI24,id!$A:$C,3,0)</f>
        <v>155</v>
      </c>
      <c r="AI24" s="18" t="str">
        <f t="shared" si="8"/>
        <v>WalterMaciej1970</v>
      </c>
      <c r="AJ24" s="9" t="str">
        <f t="shared" si="9"/>
        <v>Walter</v>
      </c>
      <c r="AK24" s="9" t="str">
        <f t="shared" si="10"/>
        <v>Maciej</v>
      </c>
      <c r="AL24" s="9" t="str">
        <f t="shared" si="11"/>
        <v>Zwijjakchcesz</v>
      </c>
      <c r="AM24" s="9">
        <f t="shared" si="12"/>
        <v>1970</v>
      </c>
      <c r="AN24" s="9">
        <f t="shared" si="13"/>
        <v>71.72964818552866</v>
      </c>
      <c r="AO24" s="9"/>
      <c r="AP24" s="9">
        <f t="shared" si="14"/>
        <v>0.9998535871156663</v>
      </c>
      <c r="AQ24" s="9">
        <v>9</v>
      </c>
      <c r="AR24" s="9">
        <f t="shared" si="15"/>
        <v>1</v>
      </c>
      <c r="AS24" s="9">
        <v>9</v>
      </c>
    </row>
    <row r="25" spans="1:45">
      <c r="A25" s="560">
        <v>23</v>
      </c>
      <c r="B25" s="562" t="s">
        <v>324</v>
      </c>
      <c r="C25" s="592" t="s">
        <v>284</v>
      </c>
      <c r="D25" s="562">
        <v>1963</v>
      </c>
      <c r="E25" s="562" t="s">
        <v>323</v>
      </c>
      <c r="F25" s="562" t="s">
        <v>322</v>
      </c>
      <c r="G25" s="560">
        <v>0</v>
      </c>
      <c r="H25" s="560">
        <v>0</v>
      </c>
      <c r="I25" s="560" t="s">
        <v>2049</v>
      </c>
      <c r="J25" s="560" t="s">
        <v>2049</v>
      </c>
      <c r="K25" s="560" t="s">
        <v>2049</v>
      </c>
      <c r="L25" s="560" t="s">
        <v>2049</v>
      </c>
      <c r="M25" s="560" t="s">
        <v>2049</v>
      </c>
      <c r="N25" s="560" t="s">
        <v>2049</v>
      </c>
      <c r="O25" s="560">
        <v>0</v>
      </c>
      <c r="P25" s="560" t="s">
        <v>2049</v>
      </c>
      <c r="Q25" s="560" t="s">
        <v>2049</v>
      </c>
      <c r="R25" s="560" t="s">
        <v>2049</v>
      </c>
      <c r="S25" s="560" t="s">
        <v>2049</v>
      </c>
      <c r="T25" s="560" t="s">
        <v>2049</v>
      </c>
      <c r="U25" s="560" t="s">
        <v>2049</v>
      </c>
      <c r="V25" s="560" t="s">
        <v>2049</v>
      </c>
      <c r="W25" s="560" t="s">
        <v>2049</v>
      </c>
      <c r="X25" s="560" t="s">
        <v>2049</v>
      </c>
      <c r="Y25" s="560" t="s">
        <v>2049</v>
      </c>
      <c r="Z25" s="560" t="s">
        <v>2049</v>
      </c>
      <c r="AA25" s="560" t="s">
        <v>2049</v>
      </c>
      <c r="AB25" s="560">
        <v>49</v>
      </c>
      <c r="AC25" s="561">
        <v>0.32085648148148177</v>
      </c>
      <c r="AD25" s="560">
        <v>0</v>
      </c>
      <c r="AE25" s="559">
        <v>49</v>
      </c>
      <c r="AF25" s="558">
        <v>23</v>
      </c>
      <c r="AH25" s="18">
        <f>VLOOKUP(AI25,id!$A:$C,3,0)</f>
        <v>92</v>
      </c>
      <c r="AI25" s="18" t="str">
        <f t="shared" si="8"/>
        <v>KrólikowskiRoman1963</v>
      </c>
      <c r="AJ25" s="9" t="str">
        <f t="shared" si="9"/>
        <v>Królikowski</v>
      </c>
      <c r="AK25" s="9" t="str">
        <f t="shared" si="10"/>
        <v>Roman</v>
      </c>
      <c r="AL25" s="9" t="str">
        <f t="shared" si="11"/>
        <v>totalnie niezorientowani</v>
      </c>
      <c r="AM25" s="9">
        <f t="shared" si="12"/>
        <v>1963</v>
      </c>
      <c r="AN25" s="9">
        <f t="shared" si="13"/>
        <v>70.689488075486736</v>
      </c>
      <c r="AO25" s="9"/>
      <c r="AP25" s="9">
        <f t="shared" si="14"/>
        <v>0.98549888175456335</v>
      </c>
      <c r="AQ25" s="9">
        <v>10</v>
      </c>
      <c r="AR25" s="9">
        <f t="shared" si="15"/>
        <v>1</v>
      </c>
      <c r="AS25" s="9">
        <v>10</v>
      </c>
    </row>
    <row r="26" spans="1:45">
      <c r="A26" s="560">
        <v>24</v>
      </c>
      <c r="B26" s="562" t="s">
        <v>948</v>
      </c>
      <c r="C26" s="592" t="s">
        <v>100</v>
      </c>
      <c r="D26" s="562">
        <v>1972</v>
      </c>
      <c r="E26" s="562" t="s">
        <v>947</v>
      </c>
      <c r="F26" s="562" t="s">
        <v>474</v>
      </c>
      <c r="G26" s="560" t="s">
        <v>2049</v>
      </c>
      <c r="H26" s="560">
        <v>0</v>
      </c>
      <c r="I26" s="560" t="s">
        <v>2049</v>
      </c>
      <c r="J26" s="560">
        <v>0</v>
      </c>
      <c r="K26" s="560" t="s">
        <v>2049</v>
      </c>
      <c r="L26" s="560" t="s">
        <v>2049</v>
      </c>
      <c r="M26" s="560" t="s">
        <v>2049</v>
      </c>
      <c r="N26" s="560" t="s">
        <v>2049</v>
      </c>
      <c r="O26" s="560">
        <v>0</v>
      </c>
      <c r="P26" s="560" t="s">
        <v>2049</v>
      </c>
      <c r="Q26" s="560" t="s">
        <v>2049</v>
      </c>
      <c r="R26" s="560" t="s">
        <v>2049</v>
      </c>
      <c r="S26" s="560" t="s">
        <v>2049</v>
      </c>
      <c r="T26" s="560" t="s">
        <v>2049</v>
      </c>
      <c r="U26" s="560" t="s">
        <v>2049</v>
      </c>
      <c r="V26" s="560" t="s">
        <v>2049</v>
      </c>
      <c r="W26" s="560" t="s">
        <v>2049</v>
      </c>
      <c r="X26" s="560" t="s">
        <v>2049</v>
      </c>
      <c r="Y26" s="560" t="s">
        <v>2049</v>
      </c>
      <c r="Z26" s="560" t="s">
        <v>2049</v>
      </c>
      <c r="AA26" s="560" t="s">
        <v>2049</v>
      </c>
      <c r="AB26" s="560">
        <v>49</v>
      </c>
      <c r="AC26" s="561">
        <v>0.32254629629629633</v>
      </c>
      <c r="AD26" s="560">
        <v>0</v>
      </c>
      <c r="AE26" s="559">
        <v>49</v>
      </c>
      <c r="AF26" s="558">
        <v>24</v>
      </c>
      <c r="AH26" s="18">
        <f>VLOOKUP(AI26,id!$A:$C,3,0)</f>
        <v>219</v>
      </c>
      <c r="AI26" s="18" t="str">
        <f t="shared" si="8"/>
        <v>ĆwirkoSławomir1972</v>
      </c>
      <c r="AJ26" s="9" t="str">
        <f t="shared" si="9"/>
        <v>Ćwirko</v>
      </c>
      <c r="AK26" s="9" t="str">
        <f t="shared" si="10"/>
        <v>Sławomir</v>
      </c>
      <c r="AL26" s="9" t="str">
        <f t="shared" si="11"/>
        <v>STOPA Słupsk</v>
      </c>
      <c r="AM26" s="9">
        <f t="shared" si="12"/>
        <v>1972</v>
      </c>
      <c r="AN26" s="9">
        <f t="shared" si="13"/>
        <v>70.319146993994721</v>
      </c>
      <c r="AO26" s="9"/>
      <c r="AP26" s="9">
        <f t="shared" si="14"/>
        <v>0.99476101621932045</v>
      </c>
      <c r="AQ26" s="9">
        <v>11</v>
      </c>
      <c r="AR26" s="9">
        <f t="shared" si="15"/>
        <v>1</v>
      </c>
      <c r="AS26" s="9">
        <v>11</v>
      </c>
    </row>
    <row r="27" spans="1:45">
      <c r="A27" s="560">
        <v>25</v>
      </c>
      <c r="B27" s="562" t="s">
        <v>54</v>
      </c>
      <c r="C27" s="592" t="s">
        <v>55</v>
      </c>
      <c r="D27" s="562">
        <v>1960</v>
      </c>
      <c r="E27" s="562" t="s">
        <v>447</v>
      </c>
      <c r="F27" s="562" t="s">
        <v>448</v>
      </c>
      <c r="G27" s="560">
        <v>0</v>
      </c>
      <c r="H27" s="560">
        <v>0</v>
      </c>
      <c r="I27" s="560">
        <v>0</v>
      </c>
      <c r="J27" s="560">
        <v>0</v>
      </c>
      <c r="K27" s="560" t="s">
        <v>2049</v>
      </c>
      <c r="L27" s="560" t="s">
        <v>2049</v>
      </c>
      <c r="M27" s="560" t="s">
        <v>2049</v>
      </c>
      <c r="N27" s="560" t="s">
        <v>2049</v>
      </c>
      <c r="O27" s="560" t="s">
        <v>2049</v>
      </c>
      <c r="P27" s="560" t="s">
        <v>2049</v>
      </c>
      <c r="Q27" s="560" t="s">
        <v>2049</v>
      </c>
      <c r="R27" s="560" t="s">
        <v>2049</v>
      </c>
      <c r="S27" s="560" t="s">
        <v>2049</v>
      </c>
      <c r="T27" s="560" t="s">
        <v>2049</v>
      </c>
      <c r="U27" s="560" t="s">
        <v>2049</v>
      </c>
      <c r="V27" s="560" t="s">
        <v>2049</v>
      </c>
      <c r="W27" s="560" t="s">
        <v>2049</v>
      </c>
      <c r="X27" s="560" t="s">
        <v>2049</v>
      </c>
      <c r="Y27" s="560" t="s">
        <v>2049</v>
      </c>
      <c r="Z27" s="560" t="s">
        <v>2049</v>
      </c>
      <c r="AA27" s="560" t="s">
        <v>2049</v>
      </c>
      <c r="AB27" s="560">
        <v>49</v>
      </c>
      <c r="AC27" s="561">
        <v>0.33071759259259298</v>
      </c>
      <c r="AD27" s="560">
        <v>0</v>
      </c>
      <c r="AE27" s="559">
        <v>49</v>
      </c>
      <c r="AF27" s="558">
        <v>25</v>
      </c>
      <c r="AH27" s="18">
        <f>VLOOKUP(AI27,id!$A:$C,3,0)</f>
        <v>14</v>
      </c>
      <c r="AI27" s="18" t="str">
        <f t="shared" si="8"/>
        <v>KoniecznyTomasz1960</v>
      </c>
      <c r="AJ27" s="9" t="str">
        <f t="shared" si="9"/>
        <v>Konieczny</v>
      </c>
      <c r="AK27" s="9" t="str">
        <f t="shared" si="10"/>
        <v>Tomasz</v>
      </c>
      <c r="AL27" s="9" t="str">
        <f t="shared" si="11"/>
        <v>Grupa Rowerowa Lipka</v>
      </c>
      <c r="AM27" s="9">
        <f t="shared" si="12"/>
        <v>1960</v>
      </c>
      <c r="AN27" s="9">
        <f t="shared" si="13"/>
        <v>68.581717240450857</v>
      </c>
      <c r="AO27" s="9"/>
      <c r="AP27" s="9">
        <f t="shared" si="14"/>
        <v>0.97529222369986601</v>
      </c>
      <c r="AQ27" s="9">
        <v>12</v>
      </c>
      <c r="AR27" s="9">
        <f t="shared" si="15"/>
        <v>1</v>
      </c>
      <c r="AS27" s="9">
        <v>12</v>
      </c>
    </row>
    <row r="28" spans="1:45">
      <c r="A28" s="560">
        <v>26</v>
      </c>
      <c r="B28" s="562" t="s">
        <v>2070</v>
      </c>
      <c r="C28" s="592" t="s">
        <v>726</v>
      </c>
      <c r="D28" s="562">
        <v>1979</v>
      </c>
      <c r="E28" s="562">
        <v>0</v>
      </c>
      <c r="F28" s="562" t="s">
        <v>445</v>
      </c>
      <c r="G28" s="560" t="s">
        <v>2049</v>
      </c>
      <c r="H28" s="560">
        <v>0</v>
      </c>
      <c r="I28" s="560" t="s">
        <v>2049</v>
      </c>
      <c r="J28" s="560">
        <v>0</v>
      </c>
      <c r="K28" s="560" t="s">
        <v>2049</v>
      </c>
      <c r="L28" s="560" t="s">
        <v>2049</v>
      </c>
      <c r="M28" s="560" t="s">
        <v>2049</v>
      </c>
      <c r="N28" s="560" t="s">
        <v>2049</v>
      </c>
      <c r="O28" s="560" t="s">
        <v>2049</v>
      </c>
      <c r="P28" s="560" t="s">
        <v>2049</v>
      </c>
      <c r="Q28" s="560" t="s">
        <v>2049</v>
      </c>
      <c r="R28" s="560" t="s">
        <v>2049</v>
      </c>
      <c r="S28" s="560" t="s">
        <v>2049</v>
      </c>
      <c r="T28" s="560" t="s">
        <v>2049</v>
      </c>
      <c r="U28" s="560" t="s">
        <v>2049</v>
      </c>
      <c r="V28" s="560" t="s">
        <v>2049</v>
      </c>
      <c r="W28" s="560">
        <v>0</v>
      </c>
      <c r="X28" s="560" t="s">
        <v>2049</v>
      </c>
      <c r="Y28" s="560" t="s">
        <v>2049</v>
      </c>
      <c r="Z28" s="560" t="s">
        <v>2049</v>
      </c>
      <c r="AA28" s="560" t="s">
        <v>2049</v>
      </c>
      <c r="AB28" s="560">
        <v>47</v>
      </c>
      <c r="AC28" s="561">
        <v>0.32060185185185225</v>
      </c>
      <c r="AD28" s="560">
        <v>0</v>
      </c>
      <c r="AE28" s="559">
        <v>47</v>
      </c>
      <c r="AF28" s="558">
        <v>26</v>
      </c>
      <c r="AH28" s="18">
        <f>VLOOKUP(AI28,id!$A:$C,3,0)</f>
        <v>728</v>
      </c>
      <c r="AI28" s="18" t="str">
        <f t="shared" si="8"/>
        <v>KaussDawid1979</v>
      </c>
      <c r="AJ28" s="9" t="str">
        <f t="shared" si="9"/>
        <v>Kauss</v>
      </c>
      <c r="AK28" s="9" t="str">
        <f t="shared" si="10"/>
        <v>Dawid</v>
      </c>
      <c r="AL28" s="9">
        <f t="shared" si="11"/>
        <v>0</v>
      </c>
      <c r="AM28" s="9">
        <f t="shared" si="12"/>
        <v>1979</v>
      </c>
      <c r="AN28" s="9">
        <f t="shared" si="13"/>
        <v>65.782463475534499</v>
      </c>
      <c r="AO28" s="9"/>
      <c r="AP28" s="9">
        <f t="shared" si="14"/>
        <v>1.0315523465703971</v>
      </c>
      <c r="AQ28" s="9">
        <v>13</v>
      </c>
      <c r="AR28" s="9">
        <f t="shared" si="15"/>
        <v>0.95918367346938771</v>
      </c>
      <c r="AS28" s="9">
        <v>13</v>
      </c>
    </row>
    <row r="29" spans="1:45">
      <c r="A29" s="560">
        <v>27</v>
      </c>
      <c r="B29" s="562" t="s">
        <v>1446</v>
      </c>
      <c r="C29" s="592" t="s">
        <v>67</v>
      </c>
      <c r="D29" s="562">
        <v>1981</v>
      </c>
      <c r="E29" s="562">
        <v>0</v>
      </c>
      <c r="F29" s="562" t="s">
        <v>1445</v>
      </c>
      <c r="G29" s="560" t="s">
        <v>2049</v>
      </c>
      <c r="H29" s="560">
        <v>0</v>
      </c>
      <c r="I29" s="560">
        <v>0</v>
      </c>
      <c r="J29" s="560">
        <v>0</v>
      </c>
      <c r="K29" s="560" t="s">
        <v>2049</v>
      </c>
      <c r="L29" s="560" t="s">
        <v>2049</v>
      </c>
      <c r="M29" s="560" t="s">
        <v>2049</v>
      </c>
      <c r="N29" s="560" t="s">
        <v>2049</v>
      </c>
      <c r="O29" s="560" t="s">
        <v>2049</v>
      </c>
      <c r="P29" s="560" t="s">
        <v>2049</v>
      </c>
      <c r="Q29" s="560" t="s">
        <v>2049</v>
      </c>
      <c r="R29" s="560" t="s">
        <v>2049</v>
      </c>
      <c r="S29" s="560" t="s">
        <v>2049</v>
      </c>
      <c r="T29" s="560" t="s">
        <v>2049</v>
      </c>
      <c r="U29" s="560">
        <v>0</v>
      </c>
      <c r="V29" s="560" t="s">
        <v>2049</v>
      </c>
      <c r="W29" s="560" t="s">
        <v>2049</v>
      </c>
      <c r="X29" s="560" t="s">
        <v>2049</v>
      </c>
      <c r="Y29" s="560" t="s">
        <v>2049</v>
      </c>
      <c r="Z29" s="560" t="s">
        <v>2049</v>
      </c>
      <c r="AA29" s="560" t="s">
        <v>2049</v>
      </c>
      <c r="AB29" s="560">
        <v>47</v>
      </c>
      <c r="AC29" s="561">
        <v>0.32815972222222251</v>
      </c>
      <c r="AD29" s="560">
        <v>0</v>
      </c>
      <c r="AE29" s="559">
        <v>47</v>
      </c>
      <c r="AF29" s="558">
        <v>27</v>
      </c>
      <c r="AH29" s="18">
        <f>VLOOKUP(AI29,id!$A:$C,3,0)</f>
        <v>494</v>
      </c>
      <c r="AI29" s="18" t="str">
        <f t="shared" si="8"/>
        <v>ZłomańczukMichał1981</v>
      </c>
      <c r="AJ29" s="9" t="str">
        <f t="shared" si="9"/>
        <v>Złomańczuk</v>
      </c>
      <c r="AK29" s="9" t="str">
        <f t="shared" si="10"/>
        <v>Michał</v>
      </c>
      <c r="AL29" s="9">
        <f t="shared" si="11"/>
        <v>0</v>
      </c>
      <c r="AM29" s="9">
        <f t="shared" si="12"/>
        <v>1981</v>
      </c>
      <c r="AN29" s="9">
        <f t="shared" si="13"/>
        <v>64.26742278673531</v>
      </c>
      <c r="AO29" s="9"/>
      <c r="AP29" s="9">
        <f t="shared" si="14"/>
        <v>0.97696892745035835</v>
      </c>
      <c r="AQ29" s="9">
        <v>14</v>
      </c>
      <c r="AR29" s="9">
        <f t="shared" si="15"/>
        <v>1</v>
      </c>
      <c r="AS29" s="9">
        <v>14</v>
      </c>
    </row>
    <row r="30" spans="1:45">
      <c r="A30" s="560">
        <v>29</v>
      </c>
      <c r="B30" s="562" t="s">
        <v>225</v>
      </c>
      <c r="C30" s="592" t="s">
        <v>58</v>
      </c>
      <c r="D30" s="562">
        <v>1970</v>
      </c>
      <c r="E30" s="562" t="s">
        <v>392</v>
      </c>
      <c r="F30" s="562" t="s">
        <v>530</v>
      </c>
      <c r="G30" s="560">
        <v>0</v>
      </c>
      <c r="H30" s="560">
        <v>0</v>
      </c>
      <c r="I30" s="560">
        <v>0</v>
      </c>
      <c r="J30" s="560" t="s">
        <v>2049</v>
      </c>
      <c r="K30" s="560" t="s">
        <v>2049</v>
      </c>
      <c r="L30" s="560" t="s">
        <v>2049</v>
      </c>
      <c r="M30" s="560">
        <v>0</v>
      </c>
      <c r="N30" s="560" t="s">
        <v>2049</v>
      </c>
      <c r="O30" s="560" t="s">
        <v>2049</v>
      </c>
      <c r="P30" s="560">
        <v>0</v>
      </c>
      <c r="Q30" s="560" t="s">
        <v>2049</v>
      </c>
      <c r="R30" s="560" t="s">
        <v>2049</v>
      </c>
      <c r="S30" s="560" t="s">
        <v>2049</v>
      </c>
      <c r="T30" s="560" t="s">
        <v>2049</v>
      </c>
      <c r="U30" s="560" t="s">
        <v>2049</v>
      </c>
      <c r="V30" s="560" t="s">
        <v>2049</v>
      </c>
      <c r="W30" s="560" t="s">
        <v>2049</v>
      </c>
      <c r="X30" s="560" t="s">
        <v>2049</v>
      </c>
      <c r="Y30" s="560" t="s">
        <v>2049</v>
      </c>
      <c r="Z30" s="560" t="s">
        <v>2049</v>
      </c>
      <c r="AA30" s="560" t="s">
        <v>2049</v>
      </c>
      <c r="AB30" s="560">
        <v>46</v>
      </c>
      <c r="AC30" s="561">
        <v>0.31018518518518551</v>
      </c>
      <c r="AD30" s="560">
        <v>0</v>
      </c>
      <c r="AE30" s="559">
        <v>46</v>
      </c>
      <c r="AF30" s="558">
        <v>28</v>
      </c>
      <c r="AH30" s="18">
        <f>VLOOKUP(AI30,id!$A:$C,3,0)</f>
        <v>71</v>
      </c>
      <c r="AI30" s="18" t="str">
        <f t="shared" si="8"/>
        <v>ZawadzkiArtur1970</v>
      </c>
      <c r="AJ30" s="9" t="str">
        <f t="shared" si="9"/>
        <v>Zawadzki</v>
      </c>
      <c r="AK30" s="9" t="str">
        <f t="shared" si="10"/>
        <v>Artur</v>
      </c>
      <c r="AL30" s="9" t="str">
        <f t="shared" si="11"/>
        <v>Pustelnik</v>
      </c>
      <c r="AM30" s="9">
        <f t="shared" si="12"/>
        <v>1970</v>
      </c>
      <c r="AN30" s="9">
        <f t="shared" si="13"/>
        <v>62.900030812549453</v>
      </c>
      <c r="AO30" s="9"/>
      <c r="AP30" s="9">
        <f t="shared" si="14"/>
        <v>1.0579477611940296</v>
      </c>
      <c r="AQ30" s="9">
        <v>15</v>
      </c>
      <c r="AR30" s="9">
        <f t="shared" si="15"/>
        <v>0.97872340425531912</v>
      </c>
      <c r="AS30" s="9">
        <v>15</v>
      </c>
    </row>
    <row r="31" spans="1:45">
      <c r="A31" s="560">
        <v>30</v>
      </c>
      <c r="B31" s="562" t="s">
        <v>1790</v>
      </c>
      <c r="C31" s="592" t="s">
        <v>55</v>
      </c>
      <c r="D31" s="562">
        <v>1979</v>
      </c>
      <c r="E31" s="562" t="s">
        <v>2056</v>
      </c>
      <c r="F31" s="562">
        <v>0</v>
      </c>
      <c r="G31" s="560">
        <v>0</v>
      </c>
      <c r="H31" s="560">
        <v>0</v>
      </c>
      <c r="I31" s="560" t="s">
        <v>2049</v>
      </c>
      <c r="J31" s="560">
        <v>0</v>
      </c>
      <c r="K31" s="560">
        <v>0</v>
      </c>
      <c r="L31" s="560">
        <v>0</v>
      </c>
      <c r="M31" s="560" t="s">
        <v>2049</v>
      </c>
      <c r="N31" s="560" t="s">
        <v>2049</v>
      </c>
      <c r="O31" s="560" t="s">
        <v>2049</v>
      </c>
      <c r="P31" s="560" t="s">
        <v>2049</v>
      </c>
      <c r="Q31" s="560" t="s">
        <v>2049</v>
      </c>
      <c r="R31" s="560" t="s">
        <v>2049</v>
      </c>
      <c r="S31" s="560" t="s">
        <v>2049</v>
      </c>
      <c r="T31" s="560" t="s">
        <v>2049</v>
      </c>
      <c r="U31" s="560" t="s">
        <v>2049</v>
      </c>
      <c r="V31" s="560" t="s">
        <v>2049</v>
      </c>
      <c r="W31" s="560" t="s">
        <v>2049</v>
      </c>
      <c r="X31" s="560" t="s">
        <v>2049</v>
      </c>
      <c r="Y31" s="560" t="s">
        <v>2049</v>
      </c>
      <c r="Z31" s="560" t="s">
        <v>2049</v>
      </c>
      <c r="AA31" s="560">
        <v>0</v>
      </c>
      <c r="AB31" s="560">
        <v>45</v>
      </c>
      <c r="AC31" s="561">
        <v>0.32118055555555597</v>
      </c>
      <c r="AD31" s="560">
        <v>0</v>
      </c>
      <c r="AE31" s="559">
        <v>45</v>
      </c>
      <c r="AF31" s="558">
        <v>29</v>
      </c>
      <c r="AH31" s="18">
        <f>VLOOKUP(AI31,id!$A:$C,3,0)</f>
        <v>606</v>
      </c>
      <c r="AI31" s="18" t="str">
        <f t="shared" si="8"/>
        <v>WadowskiTomasz1979</v>
      </c>
      <c r="AJ31" s="9" t="str">
        <f t="shared" si="9"/>
        <v>Wadowski</v>
      </c>
      <c r="AK31" s="9" t="str">
        <f t="shared" si="10"/>
        <v>Tomasz</v>
      </c>
      <c r="AL31" s="9" t="str">
        <f t="shared" si="11"/>
        <v>Łowcy Komów</v>
      </c>
      <c r="AM31" s="9">
        <f t="shared" si="12"/>
        <v>1979</v>
      </c>
      <c r="AN31" s="9">
        <f t="shared" si="13"/>
        <v>61.532638838363596</v>
      </c>
      <c r="AO31" s="9"/>
      <c r="AP31" s="9">
        <f t="shared" si="14"/>
        <v>0.96576576576576556</v>
      </c>
      <c r="AQ31" s="9">
        <v>16</v>
      </c>
      <c r="AR31" s="9">
        <f t="shared" si="15"/>
        <v>0.97826086956521741</v>
      </c>
      <c r="AS31" s="9">
        <v>16</v>
      </c>
    </row>
    <row r="32" spans="1:45">
      <c r="A32" s="560">
        <v>28</v>
      </c>
      <c r="B32" s="562" t="s">
        <v>1789</v>
      </c>
      <c r="C32" s="592" t="s">
        <v>56</v>
      </c>
      <c r="D32" s="562">
        <v>1976</v>
      </c>
      <c r="E32" s="562" t="s">
        <v>2056</v>
      </c>
      <c r="F32" s="562">
        <v>0</v>
      </c>
      <c r="G32" s="560">
        <v>0</v>
      </c>
      <c r="H32" s="560">
        <v>0</v>
      </c>
      <c r="I32" s="560" t="s">
        <v>2049</v>
      </c>
      <c r="J32" s="560">
        <v>0</v>
      </c>
      <c r="K32" s="560">
        <v>0</v>
      </c>
      <c r="L32" s="560">
        <v>0</v>
      </c>
      <c r="M32" s="560" t="s">
        <v>2049</v>
      </c>
      <c r="N32" s="560" t="s">
        <v>2049</v>
      </c>
      <c r="O32" s="560" t="s">
        <v>2049</v>
      </c>
      <c r="P32" s="560" t="s">
        <v>2049</v>
      </c>
      <c r="Q32" s="560" t="s">
        <v>2049</v>
      </c>
      <c r="R32" s="560" t="s">
        <v>2049</v>
      </c>
      <c r="S32" s="560" t="s">
        <v>2049</v>
      </c>
      <c r="T32" s="560" t="s">
        <v>2049</v>
      </c>
      <c r="U32" s="560" t="s">
        <v>2049</v>
      </c>
      <c r="V32" s="560" t="s">
        <v>2049</v>
      </c>
      <c r="W32" s="560" t="s">
        <v>2049</v>
      </c>
      <c r="X32" s="560" t="s">
        <v>2049</v>
      </c>
      <c r="Y32" s="560" t="s">
        <v>2049</v>
      </c>
      <c r="Z32" s="560" t="s">
        <v>2049</v>
      </c>
      <c r="AA32" s="560">
        <v>0</v>
      </c>
      <c r="AB32" s="560">
        <v>45</v>
      </c>
      <c r="AC32" s="561">
        <v>0.32141203703703741</v>
      </c>
      <c r="AD32" s="560">
        <v>0</v>
      </c>
      <c r="AE32" s="559">
        <v>45</v>
      </c>
      <c r="AF32" s="558">
        <v>30</v>
      </c>
      <c r="AH32" s="18">
        <f>VLOOKUP(AI32,id!$A:$C,3,0)</f>
        <v>607</v>
      </c>
      <c r="AI32" s="18" t="str">
        <f t="shared" si="8"/>
        <v>KarwatowskiRobert1976</v>
      </c>
      <c r="AJ32" s="9" t="str">
        <f t="shared" si="9"/>
        <v>Karwatowski</v>
      </c>
      <c r="AK32" s="9" t="str">
        <f t="shared" si="10"/>
        <v>Robert</v>
      </c>
      <c r="AL32" s="9" t="str">
        <f t="shared" si="11"/>
        <v>Łowcy Komów</v>
      </c>
      <c r="AM32" s="9">
        <f t="shared" si="12"/>
        <v>1976</v>
      </c>
      <c r="AN32" s="9">
        <f t="shared" si="13"/>
        <v>61.488322929945625</v>
      </c>
      <c r="AO32" s="9"/>
      <c r="AP32" s="9">
        <f t="shared" si="14"/>
        <v>0.99927979834353631</v>
      </c>
      <c r="AQ32" s="9">
        <v>17</v>
      </c>
      <c r="AR32" s="9">
        <f t="shared" si="15"/>
        <v>1</v>
      </c>
      <c r="AS32" s="9">
        <v>17</v>
      </c>
    </row>
    <row r="33" spans="1:45">
      <c r="A33" s="560">
        <v>31</v>
      </c>
      <c r="B33" s="562" t="s">
        <v>102</v>
      </c>
      <c r="C33" s="592" t="s">
        <v>38</v>
      </c>
      <c r="D33" s="562">
        <v>1978</v>
      </c>
      <c r="E33" s="562" t="s">
        <v>189</v>
      </c>
      <c r="F33" s="562" t="s">
        <v>2057</v>
      </c>
      <c r="G33" s="560" t="s">
        <v>2049</v>
      </c>
      <c r="H33" s="560">
        <v>0</v>
      </c>
      <c r="I33" s="560">
        <v>0</v>
      </c>
      <c r="J33" s="560" t="s">
        <v>2049</v>
      </c>
      <c r="K33" s="560" t="s">
        <v>2049</v>
      </c>
      <c r="L33" s="560" t="s">
        <v>2049</v>
      </c>
      <c r="M33" s="560" t="s">
        <v>2049</v>
      </c>
      <c r="N33" s="560" t="s">
        <v>2049</v>
      </c>
      <c r="O33" s="560">
        <v>0</v>
      </c>
      <c r="P33" s="560" t="s">
        <v>2049</v>
      </c>
      <c r="Q33" s="560" t="s">
        <v>2049</v>
      </c>
      <c r="R33" s="560" t="s">
        <v>2049</v>
      </c>
      <c r="S33" s="560" t="s">
        <v>2049</v>
      </c>
      <c r="T33" s="560" t="s">
        <v>2049</v>
      </c>
      <c r="U33" s="560" t="s">
        <v>2049</v>
      </c>
      <c r="V33" s="560" t="s">
        <v>2049</v>
      </c>
      <c r="W33" s="560">
        <v>0</v>
      </c>
      <c r="X33" s="560" t="s">
        <v>2049</v>
      </c>
      <c r="Y33" s="560" t="s">
        <v>2049</v>
      </c>
      <c r="Z33" s="560" t="s">
        <v>2049</v>
      </c>
      <c r="AA33" s="560" t="s">
        <v>2049</v>
      </c>
      <c r="AB33" s="560">
        <v>45</v>
      </c>
      <c r="AC33" s="561">
        <v>0.33231481481481512</v>
      </c>
      <c r="AD33" s="560">
        <v>0</v>
      </c>
      <c r="AE33" s="559">
        <v>45</v>
      </c>
      <c r="AF33" s="558">
        <v>31</v>
      </c>
      <c r="AH33" s="18">
        <f>VLOOKUP(AI33,id!$A:$C,3,0)</f>
        <v>28</v>
      </c>
      <c r="AI33" s="18" t="str">
        <f t="shared" si="8"/>
        <v>SadowskiMarek1978</v>
      </c>
      <c r="AJ33" s="9" t="str">
        <f t="shared" si="9"/>
        <v>Sadowski</v>
      </c>
      <c r="AK33" s="9" t="str">
        <f t="shared" si="10"/>
        <v>Marek</v>
      </c>
      <c r="AL33" s="9" t="str">
        <f t="shared" si="11"/>
        <v>GR3miasto</v>
      </c>
      <c r="AM33" s="9">
        <f t="shared" si="12"/>
        <v>1978</v>
      </c>
      <c r="AN33" s="9">
        <f t="shared" si="13"/>
        <v>59.470978258727726</v>
      </c>
      <c r="AO33" s="9"/>
      <c r="AP33" s="9">
        <f t="shared" si="14"/>
        <v>0.96719141822234633</v>
      </c>
      <c r="AQ33" s="9">
        <v>18</v>
      </c>
      <c r="AR33" s="9">
        <f t="shared" si="15"/>
        <v>1</v>
      </c>
      <c r="AS33" s="9">
        <v>18</v>
      </c>
    </row>
    <row r="34" spans="1:45">
      <c r="A34" s="560">
        <v>32</v>
      </c>
      <c r="B34" s="562" t="s">
        <v>110</v>
      </c>
      <c r="C34" s="592" t="s">
        <v>55</v>
      </c>
      <c r="D34" s="562">
        <v>1978</v>
      </c>
      <c r="E34" s="562" t="s">
        <v>2058</v>
      </c>
      <c r="F34" s="562" t="s">
        <v>1178</v>
      </c>
      <c r="G34" s="560" t="s">
        <v>2049</v>
      </c>
      <c r="H34" s="560">
        <v>0</v>
      </c>
      <c r="I34" s="560">
        <v>0</v>
      </c>
      <c r="J34" s="560" t="s">
        <v>2049</v>
      </c>
      <c r="K34" s="560" t="s">
        <v>2049</v>
      </c>
      <c r="L34" s="560" t="s">
        <v>2049</v>
      </c>
      <c r="M34" s="560">
        <v>0</v>
      </c>
      <c r="N34" s="560" t="s">
        <v>2049</v>
      </c>
      <c r="O34" s="560">
        <v>0</v>
      </c>
      <c r="P34" s="560" t="s">
        <v>2049</v>
      </c>
      <c r="Q34" s="560" t="s">
        <v>2049</v>
      </c>
      <c r="R34" s="560" t="s">
        <v>2049</v>
      </c>
      <c r="S34" s="560" t="s">
        <v>2049</v>
      </c>
      <c r="T34" s="560" t="s">
        <v>2049</v>
      </c>
      <c r="U34" s="560" t="s">
        <v>2049</v>
      </c>
      <c r="V34" s="560" t="s">
        <v>2049</v>
      </c>
      <c r="W34" s="560">
        <v>0</v>
      </c>
      <c r="X34" s="560" t="s">
        <v>2049</v>
      </c>
      <c r="Y34" s="560" t="s">
        <v>2049</v>
      </c>
      <c r="Z34" s="560" t="s">
        <v>2049</v>
      </c>
      <c r="AA34" s="560" t="s">
        <v>2049</v>
      </c>
      <c r="AB34" s="560">
        <v>43</v>
      </c>
      <c r="AC34" s="561">
        <v>0.33333333333333365</v>
      </c>
      <c r="AD34" s="560">
        <v>0</v>
      </c>
      <c r="AE34" s="559">
        <v>43</v>
      </c>
      <c r="AF34" s="558">
        <v>32</v>
      </c>
      <c r="AH34" s="18">
        <f>VLOOKUP(AI34,id!$A:$C,3,0)</f>
        <v>29</v>
      </c>
      <c r="AI34" s="18" t="str">
        <f t="shared" si="8"/>
        <v>ProcekTomasz1978</v>
      </c>
      <c r="AJ34" s="9" t="str">
        <f t="shared" si="9"/>
        <v>Procek</v>
      </c>
      <c r="AK34" s="9" t="str">
        <f t="shared" si="10"/>
        <v>Tomasz</v>
      </c>
      <c r="AL34" s="9" t="str">
        <f t="shared" si="11"/>
        <v>tomproc</v>
      </c>
      <c r="AM34" s="9">
        <f t="shared" si="12"/>
        <v>1978</v>
      </c>
      <c r="AN34" s="9">
        <f t="shared" si="13"/>
        <v>56.827823669450943</v>
      </c>
      <c r="AO34" s="9"/>
      <c r="AP34" s="9">
        <f t="shared" si="14"/>
        <v>0.99694444444444441</v>
      </c>
      <c r="AQ34" s="9">
        <v>19</v>
      </c>
      <c r="AR34" s="9">
        <f t="shared" si="15"/>
        <v>0.9555555555555556</v>
      </c>
      <c r="AS34" s="9">
        <v>19</v>
      </c>
    </row>
    <row r="35" spans="1:45">
      <c r="A35" s="560">
        <v>33</v>
      </c>
      <c r="B35" s="562" t="s">
        <v>920</v>
      </c>
      <c r="C35" s="592" t="s">
        <v>55</v>
      </c>
      <c r="D35" s="562">
        <v>1975</v>
      </c>
      <c r="E35" s="562" t="s">
        <v>2059</v>
      </c>
      <c r="F35" s="562" t="s">
        <v>606</v>
      </c>
      <c r="G35" s="560">
        <v>0</v>
      </c>
      <c r="H35" s="560">
        <v>0</v>
      </c>
      <c r="I35" s="560" t="s">
        <v>2049</v>
      </c>
      <c r="J35" s="560">
        <v>0</v>
      </c>
      <c r="K35" s="560" t="s">
        <v>2049</v>
      </c>
      <c r="L35" s="560">
        <v>0</v>
      </c>
      <c r="M35" s="560" t="s">
        <v>2049</v>
      </c>
      <c r="N35" s="560" t="s">
        <v>2049</v>
      </c>
      <c r="O35" s="560">
        <v>0</v>
      </c>
      <c r="P35" s="560" t="s">
        <v>2049</v>
      </c>
      <c r="Q35" s="560" t="s">
        <v>2049</v>
      </c>
      <c r="R35" s="560" t="s">
        <v>2049</v>
      </c>
      <c r="S35" s="560" t="s">
        <v>2049</v>
      </c>
      <c r="T35" s="560" t="s">
        <v>2049</v>
      </c>
      <c r="U35" s="560" t="s">
        <v>2049</v>
      </c>
      <c r="V35" s="560" t="s">
        <v>2049</v>
      </c>
      <c r="W35" s="560" t="s">
        <v>2049</v>
      </c>
      <c r="X35" s="560" t="s">
        <v>2049</v>
      </c>
      <c r="Y35" s="560" t="s">
        <v>2049</v>
      </c>
      <c r="Z35" s="560">
        <v>0</v>
      </c>
      <c r="AA35" s="560" t="s">
        <v>2049</v>
      </c>
      <c r="AB35" s="560">
        <v>42</v>
      </c>
      <c r="AC35" s="561">
        <v>0.31637731481481518</v>
      </c>
      <c r="AD35" s="560">
        <v>0</v>
      </c>
      <c r="AE35" s="559">
        <v>42</v>
      </c>
      <c r="AF35" s="558">
        <v>33</v>
      </c>
      <c r="AH35" s="18">
        <f>VLOOKUP(AI35,id!$A:$C,3,0)</f>
        <v>232</v>
      </c>
      <c r="AI35" s="18" t="str">
        <f t="shared" si="8"/>
        <v>PopczykTomasz1975</v>
      </c>
      <c r="AJ35" s="9" t="str">
        <f t="shared" si="9"/>
        <v>Popczyk</v>
      </c>
      <c r="AK35" s="9" t="str">
        <f t="shared" si="10"/>
        <v>Tomasz</v>
      </c>
      <c r="AL35" s="9" t="str">
        <f t="shared" si="11"/>
        <v>sekator</v>
      </c>
      <c r="AM35" s="9">
        <f t="shared" si="12"/>
        <v>1975</v>
      </c>
      <c r="AN35" s="9">
        <f t="shared" si="13"/>
        <v>55.506246374812548</v>
      </c>
      <c r="AO35" s="9"/>
      <c r="AP35" s="9">
        <f t="shared" si="14"/>
        <v>1.0535942930309126</v>
      </c>
      <c r="AQ35" s="9">
        <v>20</v>
      </c>
      <c r="AR35" s="9">
        <f t="shared" si="15"/>
        <v>0.97674418604651159</v>
      </c>
      <c r="AS35" s="9">
        <v>20</v>
      </c>
    </row>
    <row r="36" spans="1:45">
      <c r="A36" s="560">
        <v>34</v>
      </c>
      <c r="B36" s="562" t="s">
        <v>922</v>
      </c>
      <c r="C36" s="592" t="s">
        <v>172</v>
      </c>
      <c r="D36" s="562">
        <v>1984</v>
      </c>
      <c r="E36" s="562" t="s">
        <v>2060</v>
      </c>
      <c r="F36" s="562" t="s">
        <v>921</v>
      </c>
      <c r="G36" s="560">
        <v>0</v>
      </c>
      <c r="H36" s="560">
        <v>0</v>
      </c>
      <c r="I36" s="560" t="s">
        <v>2049</v>
      </c>
      <c r="J36" s="560">
        <v>0</v>
      </c>
      <c r="K36" s="560" t="s">
        <v>2049</v>
      </c>
      <c r="L36" s="560">
        <v>0</v>
      </c>
      <c r="M36" s="560" t="s">
        <v>2049</v>
      </c>
      <c r="N36" s="560" t="s">
        <v>2049</v>
      </c>
      <c r="O36" s="560">
        <v>0</v>
      </c>
      <c r="P36" s="560" t="s">
        <v>2049</v>
      </c>
      <c r="Q36" s="560" t="s">
        <v>2049</v>
      </c>
      <c r="R36" s="560" t="s">
        <v>2049</v>
      </c>
      <c r="S36" s="560" t="s">
        <v>2049</v>
      </c>
      <c r="T36" s="560" t="s">
        <v>2049</v>
      </c>
      <c r="U36" s="560" t="s">
        <v>2049</v>
      </c>
      <c r="V36" s="560" t="s">
        <v>2049</v>
      </c>
      <c r="W36" s="560" t="s">
        <v>2049</v>
      </c>
      <c r="X36" s="560" t="s">
        <v>2049</v>
      </c>
      <c r="Y36" s="560" t="s">
        <v>2049</v>
      </c>
      <c r="Z36" s="560">
        <v>0</v>
      </c>
      <c r="AA36" s="560" t="s">
        <v>2049</v>
      </c>
      <c r="AB36" s="560">
        <v>42</v>
      </c>
      <c r="AC36" s="561">
        <v>0.3165740740740744</v>
      </c>
      <c r="AD36" s="560">
        <v>0</v>
      </c>
      <c r="AE36" s="559">
        <v>42</v>
      </c>
      <c r="AF36" s="558">
        <v>34</v>
      </c>
      <c r="AH36" s="18">
        <f>VLOOKUP(AI36,id!$A:$C,3,0)</f>
        <v>231</v>
      </c>
      <c r="AI36" s="18" t="str">
        <f t="shared" si="8"/>
        <v>PriebeJakub1984</v>
      </c>
      <c r="AJ36" s="9" t="str">
        <f t="shared" si="9"/>
        <v>Priebe</v>
      </c>
      <c r="AK36" s="9" t="str">
        <f t="shared" si="10"/>
        <v>Jakub</v>
      </c>
      <c r="AL36" s="9" t="str">
        <f t="shared" si="11"/>
        <v>OC-Team</v>
      </c>
      <c r="AM36" s="9">
        <f t="shared" si="12"/>
        <v>1984</v>
      </c>
      <c r="AN36" s="9">
        <f t="shared" si="13"/>
        <v>55.471747757220719</v>
      </c>
      <c r="AO36" s="9"/>
      <c r="AP36" s="9">
        <f t="shared" si="14"/>
        <v>0.99937847323778894</v>
      </c>
      <c r="AQ36" s="9">
        <v>21</v>
      </c>
      <c r="AR36" s="9">
        <f t="shared" si="15"/>
        <v>1</v>
      </c>
      <c r="AS36" s="9">
        <v>21</v>
      </c>
    </row>
    <row r="37" spans="1:45">
      <c r="A37" s="560">
        <v>35</v>
      </c>
      <c r="B37" s="562" t="s">
        <v>177</v>
      </c>
      <c r="C37" s="592" t="s">
        <v>19</v>
      </c>
      <c r="D37" s="562">
        <v>1959</v>
      </c>
      <c r="E37" s="562" t="s">
        <v>469</v>
      </c>
      <c r="F37" s="562" t="s">
        <v>321</v>
      </c>
      <c r="G37" s="560">
        <v>0</v>
      </c>
      <c r="H37" s="560">
        <v>0</v>
      </c>
      <c r="I37" s="560">
        <v>0</v>
      </c>
      <c r="J37" s="560">
        <v>0</v>
      </c>
      <c r="K37" s="560" t="s">
        <v>2049</v>
      </c>
      <c r="L37" s="560" t="s">
        <v>2049</v>
      </c>
      <c r="M37" s="560">
        <v>0</v>
      </c>
      <c r="N37" s="560" t="s">
        <v>2049</v>
      </c>
      <c r="O37" s="560" t="s">
        <v>2049</v>
      </c>
      <c r="P37" s="560">
        <v>0</v>
      </c>
      <c r="Q37" s="560">
        <v>0</v>
      </c>
      <c r="R37" s="560" t="s">
        <v>2049</v>
      </c>
      <c r="S37" s="560" t="s">
        <v>2049</v>
      </c>
      <c r="T37" s="560" t="s">
        <v>2049</v>
      </c>
      <c r="U37" s="560" t="s">
        <v>2049</v>
      </c>
      <c r="V37" s="560" t="s">
        <v>2049</v>
      </c>
      <c r="W37" s="560" t="s">
        <v>2049</v>
      </c>
      <c r="X37" s="560" t="s">
        <v>2049</v>
      </c>
      <c r="Y37" s="560" t="s">
        <v>2049</v>
      </c>
      <c r="Z37" s="560" t="s">
        <v>2049</v>
      </c>
      <c r="AA37" s="560" t="s">
        <v>2049</v>
      </c>
      <c r="AB37" s="560">
        <v>42</v>
      </c>
      <c r="AC37" s="561">
        <v>0.33202546296296293</v>
      </c>
      <c r="AD37" s="560">
        <v>0</v>
      </c>
      <c r="AE37" s="559">
        <v>42</v>
      </c>
      <c r="AF37" s="558">
        <v>35</v>
      </c>
      <c r="AH37" s="18">
        <f>VLOOKUP(AI37,id!$A:$C,3,0)</f>
        <v>73</v>
      </c>
      <c r="AI37" s="18" t="str">
        <f t="shared" si="8"/>
        <v>MorawskiPiotr1959</v>
      </c>
      <c r="AJ37" s="9" t="str">
        <f t="shared" si="9"/>
        <v>Morawski</v>
      </c>
      <c r="AK37" s="9" t="str">
        <f t="shared" si="10"/>
        <v>Piotr</v>
      </c>
      <c r="AL37" s="9" t="str">
        <f t="shared" si="11"/>
        <v>WARMA Team</v>
      </c>
      <c r="AM37" s="9">
        <f t="shared" si="12"/>
        <v>1959</v>
      </c>
      <c r="AN37" s="9">
        <f t="shared" si="13"/>
        <v>52.890272411039938</v>
      </c>
      <c r="AO37" s="9"/>
      <c r="AP37" s="9">
        <f t="shared" si="14"/>
        <v>0.95346324118938997</v>
      </c>
      <c r="AQ37" s="9">
        <v>22</v>
      </c>
      <c r="AR37" s="9">
        <f t="shared" si="15"/>
        <v>1</v>
      </c>
      <c r="AS37" s="9">
        <v>22</v>
      </c>
    </row>
    <row r="38" spans="1:45">
      <c r="A38" s="560">
        <v>36</v>
      </c>
      <c r="B38" s="562" t="s">
        <v>455</v>
      </c>
      <c r="C38" s="592" t="s">
        <v>21</v>
      </c>
      <c r="D38" s="562">
        <v>1980</v>
      </c>
      <c r="E38" s="562">
        <v>0</v>
      </c>
      <c r="F38" s="562" t="s">
        <v>321</v>
      </c>
      <c r="G38" s="560" t="s">
        <v>2049</v>
      </c>
      <c r="H38" s="560">
        <v>0</v>
      </c>
      <c r="I38" s="560">
        <v>0</v>
      </c>
      <c r="J38" s="560" t="s">
        <v>2049</v>
      </c>
      <c r="K38" s="560" t="s">
        <v>2049</v>
      </c>
      <c r="L38" s="560" t="s">
        <v>2049</v>
      </c>
      <c r="M38" s="560">
        <v>0</v>
      </c>
      <c r="N38" s="560" t="s">
        <v>2049</v>
      </c>
      <c r="O38" s="560" t="s">
        <v>2049</v>
      </c>
      <c r="P38" s="560">
        <v>0</v>
      </c>
      <c r="Q38" s="560" t="s">
        <v>2049</v>
      </c>
      <c r="R38" s="560" t="s">
        <v>2049</v>
      </c>
      <c r="S38" s="560" t="s">
        <v>2049</v>
      </c>
      <c r="T38" s="560" t="s">
        <v>2049</v>
      </c>
      <c r="U38" s="560">
        <v>0</v>
      </c>
      <c r="V38" s="560" t="s">
        <v>2049</v>
      </c>
      <c r="W38" s="560" t="s">
        <v>2049</v>
      </c>
      <c r="X38" s="560" t="s">
        <v>2049</v>
      </c>
      <c r="Y38" s="560" t="s">
        <v>2049</v>
      </c>
      <c r="Z38" s="560" t="s">
        <v>2049</v>
      </c>
      <c r="AA38" s="560" t="s">
        <v>2049</v>
      </c>
      <c r="AB38" s="560">
        <v>44</v>
      </c>
      <c r="AC38" s="561">
        <v>0.33557870370370374</v>
      </c>
      <c r="AD38" s="560">
        <v>3</v>
      </c>
      <c r="AE38" s="559">
        <v>41</v>
      </c>
      <c r="AF38" s="558">
        <v>36</v>
      </c>
      <c r="AH38" s="18">
        <f>VLOOKUP(AI38,id!$A:$C,3,0)</f>
        <v>141</v>
      </c>
      <c r="AI38" s="18" t="str">
        <f t="shared" si="8"/>
        <v>RóżakMarcin1980</v>
      </c>
      <c r="AJ38" s="9" t="str">
        <f t="shared" si="9"/>
        <v>Różak</v>
      </c>
      <c r="AK38" s="9" t="str">
        <f t="shared" si="10"/>
        <v>Marcin</v>
      </c>
      <c r="AL38" s="9">
        <f t="shared" si="11"/>
        <v>0</v>
      </c>
      <c r="AM38" s="9">
        <f t="shared" si="12"/>
        <v>1980</v>
      </c>
      <c r="AN38" s="9">
        <f t="shared" si="13"/>
        <v>51.630980210777082</v>
      </c>
      <c r="AO38" s="9"/>
      <c r="AP38" s="9">
        <f t="shared" si="14"/>
        <v>0.98941160240049641</v>
      </c>
      <c r="AQ38" s="9">
        <v>23</v>
      </c>
      <c r="AR38" s="9">
        <f t="shared" si="15"/>
        <v>0.97619047619047616</v>
      </c>
      <c r="AS38" s="9">
        <v>23</v>
      </c>
    </row>
    <row r="39" spans="1:45">
      <c r="A39" s="560">
        <v>37</v>
      </c>
      <c r="B39" s="562" t="s">
        <v>457</v>
      </c>
      <c r="C39" s="592" t="s">
        <v>98</v>
      </c>
      <c r="D39" s="562">
        <v>1982</v>
      </c>
      <c r="E39" s="562" t="s">
        <v>2061</v>
      </c>
      <c r="F39" s="562" t="s">
        <v>321</v>
      </c>
      <c r="G39" s="560" t="s">
        <v>2049</v>
      </c>
      <c r="H39" s="560">
        <v>0</v>
      </c>
      <c r="I39" s="560">
        <v>0</v>
      </c>
      <c r="J39" s="560" t="s">
        <v>2049</v>
      </c>
      <c r="K39" s="560" t="s">
        <v>2049</v>
      </c>
      <c r="L39" s="560" t="s">
        <v>2049</v>
      </c>
      <c r="M39" s="560">
        <v>0</v>
      </c>
      <c r="N39" s="560" t="s">
        <v>2049</v>
      </c>
      <c r="O39" s="560" t="s">
        <v>2049</v>
      </c>
      <c r="P39" s="560">
        <v>0</v>
      </c>
      <c r="Q39" s="560" t="s">
        <v>2049</v>
      </c>
      <c r="R39" s="560" t="s">
        <v>2049</v>
      </c>
      <c r="S39" s="560" t="s">
        <v>2049</v>
      </c>
      <c r="T39" s="560" t="s">
        <v>2049</v>
      </c>
      <c r="U39" s="560">
        <v>0</v>
      </c>
      <c r="V39" s="560" t="s">
        <v>2049</v>
      </c>
      <c r="W39" s="560" t="s">
        <v>2049</v>
      </c>
      <c r="X39" s="560" t="s">
        <v>2049</v>
      </c>
      <c r="Y39" s="560" t="s">
        <v>2049</v>
      </c>
      <c r="Z39" s="560" t="s">
        <v>2049</v>
      </c>
      <c r="AA39" s="560" t="s">
        <v>2049</v>
      </c>
      <c r="AB39" s="560">
        <v>44</v>
      </c>
      <c r="AC39" s="561">
        <v>0.33557870370370374</v>
      </c>
      <c r="AD39" s="560">
        <v>3</v>
      </c>
      <c r="AE39" s="559">
        <v>41</v>
      </c>
      <c r="AF39" s="558">
        <v>37</v>
      </c>
      <c r="AH39" s="18">
        <f>VLOOKUP(AI39,id!$A:$C,3,0)</f>
        <v>142</v>
      </c>
      <c r="AI39" s="18" t="str">
        <f t="shared" si="8"/>
        <v>PotyrałaJarosław1982</v>
      </c>
      <c r="AJ39" s="9" t="str">
        <f t="shared" si="9"/>
        <v>Potyrała</v>
      </c>
      <c r="AK39" s="9" t="str">
        <f t="shared" si="10"/>
        <v>Jarosław</v>
      </c>
      <c r="AL39" s="9" t="str">
        <f t="shared" si="11"/>
        <v>ZNN Zespół Niespokoj Nóg</v>
      </c>
      <c r="AM39" s="9">
        <f t="shared" si="12"/>
        <v>1982</v>
      </c>
      <c r="AN39" s="9">
        <f t="shared" si="13"/>
        <v>51.630980210777082</v>
      </c>
      <c r="AO39" s="9"/>
      <c r="AP39" s="9">
        <f t="shared" si="14"/>
        <v>1</v>
      </c>
      <c r="AQ39" s="9">
        <v>24</v>
      </c>
      <c r="AR39" s="9">
        <f t="shared" si="15"/>
        <v>1</v>
      </c>
      <c r="AS39" s="9">
        <v>24</v>
      </c>
    </row>
    <row r="40" spans="1:45">
      <c r="A40" s="560">
        <v>38</v>
      </c>
      <c r="B40" s="562" t="s">
        <v>112</v>
      </c>
      <c r="C40" s="592" t="s">
        <v>113</v>
      </c>
      <c r="D40" s="562">
        <v>1988</v>
      </c>
      <c r="E40" s="562" t="s">
        <v>2062</v>
      </c>
      <c r="F40" s="562" t="s">
        <v>321</v>
      </c>
      <c r="G40" s="560">
        <v>0</v>
      </c>
      <c r="H40" s="560">
        <v>0</v>
      </c>
      <c r="I40" s="560">
        <v>0</v>
      </c>
      <c r="J40" s="560">
        <v>0</v>
      </c>
      <c r="K40" s="560" t="s">
        <v>2049</v>
      </c>
      <c r="L40" s="560" t="s">
        <v>2049</v>
      </c>
      <c r="M40" s="560">
        <v>0</v>
      </c>
      <c r="N40" s="560" t="s">
        <v>2049</v>
      </c>
      <c r="O40" s="560" t="s">
        <v>2049</v>
      </c>
      <c r="P40" s="560">
        <v>0</v>
      </c>
      <c r="Q40" s="560">
        <v>0</v>
      </c>
      <c r="R40" s="560" t="s">
        <v>2049</v>
      </c>
      <c r="S40" s="560" t="s">
        <v>2049</v>
      </c>
      <c r="T40" s="560">
        <v>0</v>
      </c>
      <c r="U40" s="560" t="s">
        <v>2049</v>
      </c>
      <c r="V40" s="560" t="s">
        <v>2049</v>
      </c>
      <c r="W40" s="560" t="s">
        <v>2049</v>
      </c>
      <c r="X40" s="560" t="s">
        <v>2049</v>
      </c>
      <c r="Y40" s="560" t="s">
        <v>2049</v>
      </c>
      <c r="Z40" s="560" t="s">
        <v>2049</v>
      </c>
      <c r="AA40" s="560" t="s">
        <v>2049</v>
      </c>
      <c r="AB40" s="560">
        <v>39</v>
      </c>
      <c r="AC40" s="561">
        <v>0.32577546296296328</v>
      </c>
      <c r="AD40" s="560">
        <v>0</v>
      </c>
      <c r="AE40" s="559">
        <v>39</v>
      </c>
      <c r="AF40" s="558">
        <v>38</v>
      </c>
      <c r="AH40" s="18">
        <f>VLOOKUP(AI40,id!$A:$C,3,0)</f>
        <v>30</v>
      </c>
      <c r="AI40" s="18" t="str">
        <f t="shared" si="8"/>
        <v>GłomskiAleksander1988</v>
      </c>
      <c r="AJ40" s="9" t="str">
        <f t="shared" si="9"/>
        <v>Głomski</v>
      </c>
      <c r="AK40" s="9" t="str">
        <f t="shared" si="10"/>
        <v>Aleksander</v>
      </c>
      <c r="AL40" s="9" t="str">
        <f t="shared" si="11"/>
        <v>kumple krecika</v>
      </c>
      <c r="AM40" s="9">
        <f t="shared" si="12"/>
        <v>1988</v>
      </c>
      <c r="AN40" s="9">
        <f t="shared" si="13"/>
        <v>49.112395810251371</v>
      </c>
      <c r="AO40" s="9"/>
      <c r="AP40" s="9">
        <f t="shared" si="14"/>
        <v>1.0300920169112153</v>
      </c>
      <c r="AQ40" s="9">
        <v>25</v>
      </c>
      <c r="AR40" s="9">
        <f t="shared" si="15"/>
        <v>0.95121951219512191</v>
      </c>
      <c r="AS40" s="9">
        <v>25</v>
      </c>
    </row>
    <row r="41" spans="1:45">
      <c r="A41" s="560">
        <v>39</v>
      </c>
      <c r="B41" s="562" t="s">
        <v>33</v>
      </c>
      <c r="C41" s="592" t="s">
        <v>30</v>
      </c>
      <c r="D41" s="562">
        <v>1965</v>
      </c>
      <c r="E41" s="562" t="s">
        <v>1449</v>
      </c>
      <c r="F41" s="562" t="s">
        <v>307</v>
      </c>
      <c r="G41" s="560">
        <v>0</v>
      </c>
      <c r="H41" s="560">
        <v>0</v>
      </c>
      <c r="I41" s="560">
        <v>0</v>
      </c>
      <c r="J41" s="560">
        <v>0</v>
      </c>
      <c r="K41" s="560">
        <v>0</v>
      </c>
      <c r="L41" s="560" t="s">
        <v>2049</v>
      </c>
      <c r="M41" s="560">
        <v>0</v>
      </c>
      <c r="N41" s="560" t="s">
        <v>2049</v>
      </c>
      <c r="O41" s="560">
        <v>0</v>
      </c>
      <c r="P41" s="560">
        <v>0</v>
      </c>
      <c r="Q41" s="560" t="s">
        <v>2049</v>
      </c>
      <c r="R41" s="560" t="s">
        <v>2049</v>
      </c>
      <c r="S41" s="560" t="s">
        <v>2049</v>
      </c>
      <c r="T41" s="560" t="s">
        <v>2049</v>
      </c>
      <c r="U41" s="560">
        <v>0</v>
      </c>
      <c r="V41" s="560" t="s">
        <v>2049</v>
      </c>
      <c r="W41" s="560" t="s">
        <v>2049</v>
      </c>
      <c r="X41" s="560" t="s">
        <v>2049</v>
      </c>
      <c r="Y41" s="560" t="s">
        <v>2049</v>
      </c>
      <c r="Z41" s="560" t="s">
        <v>2049</v>
      </c>
      <c r="AA41" s="560" t="s">
        <v>2049</v>
      </c>
      <c r="AB41" s="560">
        <v>39</v>
      </c>
      <c r="AC41" s="561">
        <v>0.33276620370370408</v>
      </c>
      <c r="AD41" s="560">
        <v>0</v>
      </c>
      <c r="AE41" s="559">
        <v>39</v>
      </c>
      <c r="AF41" s="558">
        <v>39</v>
      </c>
      <c r="AH41" s="18">
        <f>VLOOKUP(AI41,id!$A:$C,3,0)</f>
        <v>37</v>
      </c>
      <c r="AI41" s="18" t="str">
        <f t="shared" si="8"/>
        <v>SmejdaAndrzej1965</v>
      </c>
      <c r="AJ41" s="9" t="str">
        <f t="shared" si="9"/>
        <v>Smejda</v>
      </c>
      <c r="AK41" s="9" t="str">
        <f t="shared" si="10"/>
        <v>Andrzej</v>
      </c>
      <c r="AL41" s="9" t="str">
        <f t="shared" si="11"/>
        <v>SANFI</v>
      </c>
      <c r="AM41" s="9">
        <f t="shared" si="12"/>
        <v>1965</v>
      </c>
      <c r="AN41" s="9">
        <f t="shared" si="13"/>
        <v>48.080644320933018</v>
      </c>
      <c r="AO41" s="9"/>
      <c r="AP41" s="9">
        <f t="shared" si="14"/>
        <v>0.97899203505964993</v>
      </c>
      <c r="AQ41" s="9">
        <v>26</v>
      </c>
      <c r="AR41" s="9">
        <f t="shared" si="15"/>
        <v>1</v>
      </c>
      <c r="AS41" s="9">
        <v>26</v>
      </c>
    </row>
    <row r="42" spans="1:45">
      <c r="A42" s="560">
        <v>40</v>
      </c>
      <c r="B42" s="562" t="s">
        <v>580</v>
      </c>
      <c r="C42" s="592" t="s">
        <v>30</v>
      </c>
      <c r="D42" s="562">
        <v>1971</v>
      </c>
      <c r="E42" s="562" t="s">
        <v>579</v>
      </c>
      <c r="F42" s="562" t="s">
        <v>504</v>
      </c>
      <c r="G42" s="560">
        <v>0</v>
      </c>
      <c r="H42" s="560">
        <v>0</v>
      </c>
      <c r="I42" s="560">
        <v>0</v>
      </c>
      <c r="J42" s="560" t="s">
        <v>2049</v>
      </c>
      <c r="K42" s="560" t="s">
        <v>2049</v>
      </c>
      <c r="L42" s="560" t="s">
        <v>2049</v>
      </c>
      <c r="M42" s="560">
        <v>0</v>
      </c>
      <c r="N42" s="560">
        <v>0</v>
      </c>
      <c r="O42" s="560">
        <v>0</v>
      </c>
      <c r="P42" s="560">
        <v>0</v>
      </c>
      <c r="Q42" s="560" t="s">
        <v>2049</v>
      </c>
      <c r="R42" s="560" t="s">
        <v>2049</v>
      </c>
      <c r="S42" s="560" t="s">
        <v>2049</v>
      </c>
      <c r="T42" s="560" t="s">
        <v>2049</v>
      </c>
      <c r="U42" s="560">
        <v>0</v>
      </c>
      <c r="V42" s="560" t="s">
        <v>2049</v>
      </c>
      <c r="W42" s="560" t="s">
        <v>2049</v>
      </c>
      <c r="X42" s="560" t="s">
        <v>2049</v>
      </c>
      <c r="Y42" s="560" t="s">
        <v>2049</v>
      </c>
      <c r="Z42" s="560" t="s">
        <v>2049</v>
      </c>
      <c r="AA42" s="560" t="s">
        <v>2049</v>
      </c>
      <c r="AB42" s="560">
        <v>38</v>
      </c>
      <c r="AC42" s="561">
        <v>0.31307870370370378</v>
      </c>
      <c r="AD42" s="560">
        <v>0</v>
      </c>
      <c r="AE42" s="559">
        <v>38</v>
      </c>
      <c r="AF42" s="558">
        <v>40</v>
      </c>
      <c r="AH42" s="18">
        <f>VLOOKUP(AI42,id!$A:$C,3,0)</f>
        <v>180</v>
      </c>
      <c r="AI42" s="18" t="str">
        <f t="shared" si="8"/>
        <v>DzichAndrzej1971</v>
      </c>
      <c r="AJ42" s="9" t="str">
        <f t="shared" si="9"/>
        <v>Dzich</v>
      </c>
      <c r="AK42" s="9" t="str">
        <f t="shared" si="10"/>
        <v>Andrzej</v>
      </c>
      <c r="AL42" s="9" t="str">
        <f t="shared" si="11"/>
        <v>Alive!</v>
      </c>
      <c r="AM42" s="9">
        <f t="shared" si="12"/>
        <v>1971</v>
      </c>
      <c r="AN42" s="9">
        <f t="shared" si="13"/>
        <v>46.847807287062942</v>
      </c>
      <c r="AO42" s="9"/>
      <c r="AP42" s="9">
        <f t="shared" si="14"/>
        <v>1.062883548983365</v>
      </c>
      <c r="AQ42" s="9">
        <v>27</v>
      </c>
      <c r="AR42" s="9">
        <f t="shared" si="15"/>
        <v>0.97435897435897434</v>
      </c>
      <c r="AS42" s="9">
        <v>27</v>
      </c>
    </row>
    <row r="43" spans="1:45">
      <c r="A43" s="560">
        <v>41</v>
      </c>
      <c r="B43" s="562" t="s">
        <v>24</v>
      </c>
      <c r="C43" s="592" t="s">
        <v>25</v>
      </c>
      <c r="D43" s="562">
        <v>1973</v>
      </c>
      <c r="E43" s="562" t="s">
        <v>292</v>
      </c>
      <c r="F43" s="562" t="s">
        <v>321</v>
      </c>
      <c r="G43" s="560">
        <v>0</v>
      </c>
      <c r="H43" s="560">
        <v>0</v>
      </c>
      <c r="I43" s="560" t="s">
        <v>2049</v>
      </c>
      <c r="J43" s="560">
        <v>0</v>
      </c>
      <c r="K43" s="560" t="s">
        <v>2049</v>
      </c>
      <c r="L43" s="560">
        <v>0</v>
      </c>
      <c r="M43" s="560" t="s">
        <v>2049</v>
      </c>
      <c r="N43" s="560" t="s">
        <v>2049</v>
      </c>
      <c r="O43" s="560">
        <v>0</v>
      </c>
      <c r="P43" s="560" t="s">
        <v>2049</v>
      </c>
      <c r="Q43" s="560" t="s">
        <v>2049</v>
      </c>
      <c r="R43" s="560" t="s">
        <v>2049</v>
      </c>
      <c r="S43" s="560">
        <v>0</v>
      </c>
      <c r="T43" s="560" t="s">
        <v>2049</v>
      </c>
      <c r="U43" s="560" t="s">
        <v>2049</v>
      </c>
      <c r="V43" s="560" t="s">
        <v>2049</v>
      </c>
      <c r="W43" s="560" t="s">
        <v>2049</v>
      </c>
      <c r="X43" s="560" t="s">
        <v>2049</v>
      </c>
      <c r="Y43" s="560" t="s">
        <v>2049</v>
      </c>
      <c r="Z43" s="560">
        <v>0</v>
      </c>
      <c r="AA43" s="560">
        <v>0</v>
      </c>
      <c r="AB43" s="560">
        <v>37</v>
      </c>
      <c r="AC43" s="561">
        <v>0.3320601851851856</v>
      </c>
      <c r="AD43" s="560">
        <v>0</v>
      </c>
      <c r="AE43" s="559">
        <v>37</v>
      </c>
      <c r="AF43" s="558">
        <v>41</v>
      </c>
      <c r="AH43" s="18">
        <f>VLOOKUP(AI43,id!$A:$C,3,0)</f>
        <v>1</v>
      </c>
      <c r="AI43" s="18" t="str">
        <f t="shared" si="8"/>
        <v>NowickiJacek1973</v>
      </c>
      <c r="AJ43" s="9" t="str">
        <f t="shared" si="9"/>
        <v>Nowicki</v>
      </c>
      <c r="AK43" s="9" t="str">
        <f t="shared" si="10"/>
        <v>Jacek</v>
      </c>
      <c r="AL43" s="9" t="str">
        <f t="shared" si="11"/>
        <v>podrozerowerowe.info</v>
      </c>
      <c r="AM43" s="9">
        <f t="shared" si="12"/>
        <v>1973</v>
      </c>
      <c r="AN43" s="9">
        <f t="shared" si="13"/>
        <v>45.614970253192865</v>
      </c>
      <c r="AO43" s="9"/>
      <c r="AP43" s="9">
        <f t="shared" si="14"/>
        <v>0.94283722551411542</v>
      </c>
      <c r="AQ43" s="9">
        <v>28</v>
      </c>
      <c r="AR43" s="9">
        <f t="shared" si="15"/>
        <v>0.97368421052631582</v>
      </c>
      <c r="AS43" s="9">
        <v>28</v>
      </c>
    </row>
    <row r="44" spans="1:45">
      <c r="A44" s="560">
        <v>42</v>
      </c>
      <c r="B44" s="562" t="s">
        <v>24</v>
      </c>
      <c r="C44" s="592" t="s">
        <v>172</v>
      </c>
      <c r="D44" s="562">
        <v>2001</v>
      </c>
      <c r="E44" s="562">
        <v>0</v>
      </c>
      <c r="F44" s="562" t="s">
        <v>321</v>
      </c>
      <c r="G44" s="560">
        <v>0</v>
      </c>
      <c r="H44" s="560">
        <v>0</v>
      </c>
      <c r="I44" s="560" t="s">
        <v>2049</v>
      </c>
      <c r="J44" s="560">
        <v>0</v>
      </c>
      <c r="K44" s="560" t="s">
        <v>2049</v>
      </c>
      <c r="L44" s="560">
        <v>0</v>
      </c>
      <c r="M44" s="560" t="s">
        <v>2049</v>
      </c>
      <c r="N44" s="560" t="s">
        <v>2049</v>
      </c>
      <c r="O44" s="560">
        <v>0</v>
      </c>
      <c r="P44" s="560" t="s">
        <v>2049</v>
      </c>
      <c r="Q44" s="560" t="s">
        <v>2049</v>
      </c>
      <c r="R44" s="560" t="s">
        <v>2049</v>
      </c>
      <c r="S44" s="560">
        <v>0</v>
      </c>
      <c r="T44" s="560" t="s">
        <v>2049</v>
      </c>
      <c r="U44" s="560" t="s">
        <v>2049</v>
      </c>
      <c r="V44" s="560" t="s">
        <v>2049</v>
      </c>
      <c r="W44" s="560" t="s">
        <v>2049</v>
      </c>
      <c r="X44" s="560" t="s">
        <v>2049</v>
      </c>
      <c r="Y44" s="560" t="s">
        <v>2049</v>
      </c>
      <c r="Z44" s="560">
        <v>0</v>
      </c>
      <c r="AA44" s="560">
        <v>0</v>
      </c>
      <c r="AB44" s="560">
        <v>37</v>
      </c>
      <c r="AC44" s="561">
        <v>0.3320601851851856</v>
      </c>
      <c r="AD44" s="560">
        <v>0</v>
      </c>
      <c r="AE44" s="559">
        <v>37</v>
      </c>
      <c r="AF44" s="558">
        <v>41</v>
      </c>
      <c r="AH44" s="18">
        <f>VLOOKUP(AI44,id!$A:$C,3,0)</f>
        <v>143</v>
      </c>
      <c r="AI44" s="18" t="str">
        <f t="shared" si="8"/>
        <v>NowickiJakub2001</v>
      </c>
      <c r="AJ44" s="9" t="str">
        <f t="shared" si="9"/>
        <v>Nowicki</v>
      </c>
      <c r="AK44" s="9" t="str">
        <f t="shared" si="10"/>
        <v>Jakub</v>
      </c>
      <c r="AL44" s="9">
        <f t="shared" si="11"/>
        <v>0</v>
      </c>
      <c r="AM44" s="9">
        <f t="shared" si="12"/>
        <v>2001</v>
      </c>
      <c r="AN44" s="9">
        <f t="shared" si="13"/>
        <v>45.614970253192865</v>
      </c>
      <c r="AO44" s="9"/>
      <c r="AP44" s="9">
        <f t="shared" si="14"/>
        <v>1</v>
      </c>
      <c r="AQ44" s="9">
        <v>29</v>
      </c>
      <c r="AR44" s="9">
        <f t="shared" si="15"/>
        <v>1</v>
      </c>
      <c r="AS44" s="9">
        <v>29</v>
      </c>
    </row>
    <row r="45" spans="1:45">
      <c r="A45" s="560">
        <v>43</v>
      </c>
      <c r="B45" s="562" t="s">
        <v>1950</v>
      </c>
      <c r="C45" s="592" t="s">
        <v>98</v>
      </c>
      <c r="D45" s="562">
        <v>1970</v>
      </c>
      <c r="E45" s="562" t="s">
        <v>2063</v>
      </c>
      <c r="F45" s="562" t="s">
        <v>2064</v>
      </c>
      <c r="G45" s="560">
        <v>0</v>
      </c>
      <c r="H45" s="560">
        <v>0</v>
      </c>
      <c r="I45" s="560" t="s">
        <v>2049</v>
      </c>
      <c r="J45" s="560">
        <v>0</v>
      </c>
      <c r="K45" s="560">
        <v>0</v>
      </c>
      <c r="L45" s="560">
        <v>0</v>
      </c>
      <c r="M45" s="560" t="s">
        <v>2049</v>
      </c>
      <c r="N45" s="560">
        <v>0</v>
      </c>
      <c r="O45" s="560">
        <v>0</v>
      </c>
      <c r="P45" s="560" t="s">
        <v>2049</v>
      </c>
      <c r="Q45" s="560">
        <v>0</v>
      </c>
      <c r="R45" s="560">
        <v>0</v>
      </c>
      <c r="S45" s="560" t="s">
        <v>2049</v>
      </c>
      <c r="T45" s="560" t="s">
        <v>2049</v>
      </c>
      <c r="U45" s="560" t="s">
        <v>2049</v>
      </c>
      <c r="V45" s="560" t="s">
        <v>2049</v>
      </c>
      <c r="W45" s="560" t="s">
        <v>2049</v>
      </c>
      <c r="X45" s="560" t="s">
        <v>2049</v>
      </c>
      <c r="Y45" s="560" t="s">
        <v>2049</v>
      </c>
      <c r="Z45" s="560" t="s">
        <v>2049</v>
      </c>
      <c r="AA45" s="560">
        <v>0</v>
      </c>
      <c r="AB45" s="560">
        <v>34</v>
      </c>
      <c r="AC45" s="561">
        <v>0.32746527777777817</v>
      </c>
      <c r="AD45" s="560">
        <v>0</v>
      </c>
      <c r="AE45" s="559">
        <v>34</v>
      </c>
      <c r="AF45" s="558">
        <v>43</v>
      </c>
      <c r="AH45" s="18">
        <f>VLOOKUP(AI45,id!$A:$C,3,0)</f>
        <v>677</v>
      </c>
      <c r="AI45" s="18" t="str">
        <f t="shared" si="8"/>
        <v>MikitaJarosław1970</v>
      </c>
      <c r="AJ45" s="9" t="str">
        <f t="shared" si="9"/>
        <v>Mikita</v>
      </c>
      <c r="AK45" s="9" t="str">
        <f t="shared" si="10"/>
        <v>Jarosław</v>
      </c>
      <c r="AL45" s="9" t="str">
        <f t="shared" si="11"/>
        <v>Huragan Górzyskowo</v>
      </c>
      <c r="AM45" s="9">
        <f t="shared" si="12"/>
        <v>1970</v>
      </c>
      <c r="AN45" s="9">
        <f t="shared" si="13"/>
        <v>41.916459151582636</v>
      </c>
      <c r="AO45" s="9"/>
      <c r="AP45" s="9">
        <f t="shared" si="14"/>
        <v>1.0140317392994733</v>
      </c>
      <c r="AQ45" s="9">
        <v>30</v>
      </c>
      <c r="AR45" s="9">
        <f t="shared" si="15"/>
        <v>0.91891891891891897</v>
      </c>
      <c r="AS45" s="9">
        <v>30</v>
      </c>
    </row>
    <row r="46" spans="1:45">
      <c r="A46" s="560">
        <v>44</v>
      </c>
      <c r="B46" s="562" t="s">
        <v>848</v>
      </c>
      <c r="C46" s="592" t="s">
        <v>850</v>
      </c>
      <c r="D46" s="562">
        <v>1976</v>
      </c>
      <c r="E46" s="562">
        <v>0</v>
      </c>
      <c r="F46" s="562" t="s">
        <v>321</v>
      </c>
      <c r="G46" s="560" t="s">
        <v>2049</v>
      </c>
      <c r="H46" s="560">
        <v>0</v>
      </c>
      <c r="I46" s="560">
        <v>0</v>
      </c>
      <c r="J46" s="560">
        <v>0</v>
      </c>
      <c r="K46" s="560" t="s">
        <v>2049</v>
      </c>
      <c r="L46" s="560" t="s">
        <v>2049</v>
      </c>
      <c r="M46" s="560">
        <v>0</v>
      </c>
      <c r="N46" s="560" t="s">
        <v>2049</v>
      </c>
      <c r="O46" s="560">
        <v>0</v>
      </c>
      <c r="P46" s="560">
        <v>0</v>
      </c>
      <c r="Q46" s="560">
        <v>0</v>
      </c>
      <c r="R46" s="560" t="s">
        <v>2049</v>
      </c>
      <c r="S46" s="560" t="s">
        <v>2049</v>
      </c>
      <c r="T46" s="560">
        <v>0</v>
      </c>
      <c r="U46" s="560" t="s">
        <v>2049</v>
      </c>
      <c r="V46" s="560">
        <v>0</v>
      </c>
      <c r="W46" s="560">
        <v>0</v>
      </c>
      <c r="X46" s="560" t="s">
        <v>2049</v>
      </c>
      <c r="Y46" s="560" t="s">
        <v>2049</v>
      </c>
      <c r="Z46" s="560" t="s">
        <v>2049</v>
      </c>
      <c r="AA46" s="560" t="s">
        <v>2049</v>
      </c>
      <c r="AB46" s="560">
        <v>30</v>
      </c>
      <c r="AC46" s="561">
        <v>0.3220949074074077</v>
      </c>
      <c r="AD46" s="560">
        <v>0</v>
      </c>
      <c r="AE46" s="559">
        <v>30</v>
      </c>
      <c r="AF46" s="558">
        <v>44</v>
      </c>
      <c r="AH46" s="18">
        <f>VLOOKUP(AI46,id!$A:$C,3,0)</f>
        <v>273</v>
      </c>
      <c r="AI46" s="18" t="str">
        <f t="shared" si="8"/>
        <v>JarosiewiczRadek1976</v>
      </c>
      <c r="AJ46" s="9" t="str">
        <f t="shared" si="9"/>
        <v>Jarosiewicz</v>
      </c>
      <c r="AK46" s="9" t="str">
        <f t="shared" si="10"/>
        <v>Radek</v>
      </c>
      <c r="AL46" s="9">
        <f t="shared" si="11"/>
        <v>0</v>
      </c>
      <c r="AM46" s="9">
        <f t="shared" si="12"/>
        <v>1976</v>
      </c>
      <c r="AN46" s="9">
        <f t="shared" si="13"/>
        <v>36.985111016102323</v>
      </c>
      <c r="AO46" s="9"/>
      <c r="AP46" s="9">
        <f t="shared" si="14"/>
        <v>1.0166732545186679</v>
      </c>
      <c r="AQ46" s="9">
        <v>31</v>
      </c>
      <c r="AR46" s="9">
        <f t="shared" si="15"/>
        <v>0.88235294117647056</v>
      </c>
      <c r="AS46" s="9">
        <v>31</v>
      </c>
    </row>
    <row r="47" spans="1:45">
      <c r="A47" s="560">
        <v>45</v>
      </c>
      <c r="B47" s="562" t="s">
        <v>852</v>
      </c>
      <c r="C47" s="592" t="s">
        <v>182</v>
      </c>
      <c r="D47" s="562">
        <v>1975</v>
      </c>
      <c r="E47" s="562" t="s">
        <v>1914</v>
      </c>
      <c r="F47" s="562" t="s">
        <v>321</v>
      </c>
      <c r="G47" s="560" t="s">
        <v>2049</v>
      </c>
      <c r="H47" s="560">
        <v>0</v>
      </c>
      <c r="I47" s="560">
        <v>0</v>
      </c>
      <c r="J47" s="560">
        <v>0</v>
      </c>
      <c r="K47" s="560" t="s">
        <v>2049</v>
      </c>
      <c r="L47" s="560" t="s">
        <v>2049</v>
      </c>
      <c r="M47" s="560">
        <v>0</v>
      </c>
      <c r="N47" s="560" t="s">
        <v>2049</v>
      </c>
      <c r="O47" s="560">
        <v>0</v>
      </c>
      <c r="P47" s="560">
        <v>0</v>
      </c>
      <c r="Q47" s="560">
        <v>0</v>
      </c>
      <c r="R47" s="560" t="s">
        <v>2049</v>
      </c>
      <c r="S47" s="560" t="s">
        <v>2049</v>
      </c>
      <c r="T47" s="560">
        <v>0</v>
      </c>
      <c r="U47" s="560" t="s">
        <v>2049</v>
      </c>
      <c r="V47" s="560">
        <v>0</v>
      </c>
      <c r="W47" s="560">
        <v>0</v>
      </c>
      <c r="X47" s="560" t="s">
        <v>2049</v>
      </c>
      <c r="Y47" s="560" t="s">
        <v>2049</v>
      </c>
      <c r="Z47" s="560" t="s">
        <v>2049</v>
      </c>
      <c r="AA47" s="560" t="s">
        <v>2049</v>
      </c>
      <c r="AB47" s="560">
        <v>30</v>
      </c>
      <c r="AC47" s="561">
        <v>0.32210648148148185</v>
      </c>
      <c r="AD47" s="560">
        <v>0</v>
      </c>
      <c r="AE47" s="559">
        <v>30</v>
      </c>
      <c r="AF47" s="558">
        <v>45</v>
      </c>
      <c r="AH47" s="18">
        <f>VLOOKUP(AI47,id!$A:$C,3,0)</f>
        <v>271</v>
      </c>
      <c r="AI47" s="18" t="str">
        <f t="shared" si="8"/>
        <v>BróżWojciech1975</v>
      </c>
      <c r="AJ47" s="9" t="str">
        <f t="shared" si="9"/>
        <v>Bróż</v>
      </c>
      <c r="AK47" s="9" t="str">
        <f t="shared" si="10"/>
        <v>Wojciech</v>
      </c>
      <c r="AL47" s="9" t="str">
        <f t="shared" si="11"/>
        <v>DORACO BIKE TEAM</v>
      </c>
      <c r="AM47" s="9">
        <f t="shared" si="12"/>
        <v>1975</v>
      </c>
      <c r="AN47" s="9">
        <f t="shared" si="13"/>
        <v>36.983782050560954</v>
      </c>
      <c r="AO47" s="9"/>
      <c r="AP47" s="9">
        <f t="shared" si="14"/>
        <v>0.99996406755300016</v>
      </c>
      <c r="AQ47" s="9">
        <v>32</v>
      </c>
      <c r="AR47" s="9">
        <f t="shared" si="15"/>
        <v>1</v>
      </c>
      <c r="AS47" s="9">
        <v>32</v>
      </c>
    </row>
    <row r="48" spans="1:45">
      <c r="A48" s="560">
        <v>46</v>
      </c>
      <c r="B48" s="562" t="s">
        <v>853</v>
      </c>
      <c r="C48" s="592" t="s">
        <v>528</v>
      </c>
      <c r="D48" s="562">
        <v>1984</v>
      </c>
      <c r="E48" s="562" t="s">
        <v>1914</v>
      </c>
      <c r="F48" s="562" t="s">
        <v>321</v>
      </c>
      <c r="G48" s="560" t="s">
        <v>2049</v>
      </c>
      <c r="H48" s="560">
        <v>0</v>
      </c>
      <c r="I48" s="560">
        <v>0</v>
      </c>
      <c r="J48" s="560">
        <v>0</v>
      </c>
      <c r="K48" s="560" t="s">
        <v>2049</v>
      </c>
      <c r="L48" s="560" t="s">
        <v>2049</v>
      </c>
      <c r="M48" s="560">
        <v>0</v>
      </c>
      <c r="N48" s="560" t="s">
        <v>2049</v>
      </c>
      <c r="O48" s="560">
        <v>0</v>
      </c>
      <c r="P48" s="560">
        <v>0</v>
      </c>
      <c r="Q48" s="560">
        <v>0</v>
      </c>
      <c r="R48" s="560" t="s">
        <v>2049</v>
      </c>
      <c r="S48" s="560" t="s">
        <v>2049</v>
      </c>
      <c r="T48" s="560">
        <v>0</v>
      </c>
      <c r="U48" s="560" t="s">
        <v>2049</v>
      </c>
      <c r="V48" s="560">
        <v>0</v>
      </c>
      <c r="W48" s="560">
        <v>0</v>
      </c>
      <c r="X48" s="560" t="s">
        <v>2049</v>
      </c>
      <c r="Y48" s="560" t="s">
        <v>2049</v>
      </c>
      <c r="Z48" s="560" t="s">
        <v>2049</v>
      </c>
      <c r="AA48" s="560" t="s">
        <v>2049</v>
      </c>
      <c r="AB48" s="560">
        <v>30</v>
      </c>
      <c r="AC48" s="561">
        <v>0.32696759259259295</v>
      </c>
      <c r="AD48" s="560">
        <v>0</v>
      </c>
      <c r="AE48" s="559">
        <v>30</v>
      </c>
      <c r="AF48" s="558">
        <v>46</v>
      </c>
      <c r="AH48" s="18">
        <f>VLOOKUP(AI48,id!$A:$C,3,0)</f>
        <v>270</v>
      </c>
      <c r="AI48" s="18" t="str">
        <f t="shared" si="8"/>
        <v>PolewkoWaldemar1984</v>
      </c>
      <c r="AJ48" s="9" t="str">
        <f t="shared" si="9"/>
        <v>Polewko</v>
      </c>
      <c r="AK48" s="9" t="str">
        <f t="shared" si="10"/>
        <v>Waldemar</v>
      </c>
      <c r="AL48" s="9" t="str">
        <f t="shared" si="11"/>
        <v>DORACO BIKE TEAM</v>
      </c>
      <c r="AM48" s="9">
        <f t="shared" si="12"/>
        <v>1984</v>
      </c>
      <c r="AN48" s="9">
        <f t="shared" si="13"/>
        <v>36.433934671402177</v>
      </c>
      <c r="AO48" s="9"/>
      <c r="AP48" s="9">
        <f t="shared" si="14"/>
        <v>0.98513274336283196</v>
      </c>
      <c r="AQ48" s="9">
        <v>33</v>
      </c>
      <c r="AR48" s="9">
        <f t="shared" si="15"/>
        <v>1</v>
      </c>
      <c r="AS48" s="9">
        <v>33</v>
      </c>
    </row>
    <row r="49" spans="1:45">
      <c r="A49" s="560">
        <v>47</v>
      </c>
      <c r="B49" s="562" t="s">
        <v>1951</v>
      </c>
      <c r="C49" s="592" t="s">
        <v>99</v>
      </c>
      <c r="D49" s="562">
        <v>1983</v>
      </c>
      <c r="E49" s="562" t="s">
        <v>2063</v>
      </c>
      <c r="F49" s="562" t="s">
        <v>445</v>
      </c>
      <c r="G49" s="560">
        <v>0</v>
      </c>
      <c r="H49" s="560">
        <v>0</v>
      </c>
      <c r="I49" s="560" t="s">
        <v>2049</v>
      </c>
      <c r="J49" s="560">
        <v>0</v>
      </c>
      <c r="K49" s="560">
        <v>0</v>
      </c>
      <c r="L49" s="560">
        <v>0</v>
      </c>
      <c r="M49" s="560" t="s">
        <v>2049</v>
      </c>
      <c r="N49" s="560">
        <v>0</v>
      </c>
      <c r="O49" s="560">
        <v>0</v>
      </c>
      <c r="P49" s="560" t="s">
        <v>2049</v>
      </c>
      <c r="Q49" s="560">
        <v>0</v>
      </c>
      <c r="R49" s="560">
        <v>0</v>
      </c>
      <c r="S49" s="560" t="s">
        <v>2049</v>
      </c>
      <c r="T49" s="560" t="s">
        <v>2049</v>
      </c>
      <c r="U49" s="560" t="s">
        <v>2049</v>
      </c>
      <c r="V49" s="560" t="s">
        <v>2049</v>
      </c>
      <c r="W49" s="560" t="s">
        <v>2049</v>
      </c>
      <c r="X49" s="560" t="s">
        <v>2049</v>
      </c>
      <c r="Y49" s="560" t="s">
        <v>2049</v>
      </c>
      <c r="Z49" s="560" t="s">
        <v>2049</v>
      </c>
      <c r="AA49" s="560">
        <v>0</v>
      </c>
      <c r="AB49" s="560">
        <v>30</v>
      </c>
      <c r="AC49" s="561">
        <v>0.32746527777777817</v>
      </c>
      <c r="AD49" s="560">
        <v>0</v>
      </c>
      <c r="AE49" s="559">
        <v>30</v>
      </c>
      <c r="AF49" s="558">
        <v>47</v>
      </c>
      <c r="AH49" s="18">
        <f>VLOOKUP(AI49,id!$A:$C,3,0)</f>
        <v>676</v>
      </c>
      <c r="AI49" s="18" t="str">
        <f t="shared" si="8"/>
        <v>KawczyńskiMateusz1983</v>
      </c>
      <c r="AJ49" s="9" t="str">
        <f t="shared" si="9"/>
        <v>Kawczyński</v>
      </c>
      <c r="AK49" s="9" t="str">
        <f t="shared" si="10"/>
        <v>Mateusz</v>
      </c>
      <c r="AL49" s="9" t="str">
        <f t="shared" si="11"/>
        <v>Huragan Górzyskowo</v>
      </c>
      <c r="AM49" s="9">
        <f t="shared" si="12"/>
        <v>1983</v>
      </c>
      <c r="AN49" s="9">
        <f t="shared" si="13"/>
        <v>36.378561992970397</v>
      </c>
      <c r="AO49" s="9"/>
      <c r="AP49" s="9">
        <f t="shared" si="14"/>
        <v>0.99848018944615269</v>
      </c>
      <c r="AQ49" s="9">
        <v>34</v>
      </c>
      <c r="AR49" s="9">
        <f t="shared" si="15"/>
        <v>1</v>
      </c>
      <c r="AS49" s="9">
        <v>34</v>
      </c>
    </row>
    <row r="50" spans="1:45">
      <c r="A50" s="560">
        <v>48</v>
      </c>
      <c r="B50" s="562" t="s">
        <v>2071</v>
      </c>
      <c r="C50" s="592" t="s">
        <v>552</v>
      </c>
      <c r="D50" s="562">
        <v>1973</v>
      </c>
      <c r="E50" s="562" t="s">
        <v>2065</v>
      </c>
      <c r="F50" s="562" t="s">
        <v>617</v>
      </c>
      <c r="G50" s="560">
        <v>0</v>
      </c>
      <c r="H50" s="560">
        <v>0</v>
      </c>
      <c r="I50" s="560">
        <v>0</v>
      </c>
      <c r="J50" s="560" t="s">
        <v>2049</v>
      </c>
      <c r="K50" s="560" t="s">
        <v>2049</v>
      </c>
      <c r="L50" s="560" t="s">
        <v>2049</v>
      </c>
      <c r="M50" s="560" t="s">
        <v>2049</v>
      </c>
      <c r="N50" s="560" t="s">
        <v>2049</v>
      </c>
      <c r="O50" s="560">
        <v>0</v>
      </c>
      <c r="P50" s="560" t="s">
        <v>2049</v>
      </c>
      <c r="Q50" s="560" t="s">
        <v>2049</v>
      </c>
      <c r="R50" s="560">
        <v>0</v>
      </c>
      <c r="S50" s="560" t="s">
        <v>2049</v>
      </c>
      <c r="T50" s="560" t="s">
        <v>2049</v>
      </c>
      <c r="U50" s="560" t="s">
        <v>2049</v>
      </c>
      <c r="V50" s="560">
        <v>0</v>
      </c>
      <c r="W50" s="560">
        <v>0</v>
      </c>
      <c r="X50" s="560">
        <v>0</v>
      </c>
      <c r="Y50" s="560" t="s">
        <v>2049</v>
      </c>
      <c r="Z50" s="560">
        <v>0</v>
      </c>
      <c r="AA50" s="560" t="s">
        <v>2049</v>
      </c>
      <c r="AB50" s="560">
        <v>29</v>
      </c>
      <c r="AC50" s="561">
        <v>0.31666666666666704</v>
      </c>
      <c r="AD50" s="560">
        <v>0</v>
      </c>
      <c r="AE50" s="559">
        <v>29</v>
      </c>
      <c r="AF50" s="558">
        <v>48</v>
      </c>
      <c r="AH50" s="18">
        <f>VLOOKUP(AI50,id!$A:$C,3,0)</f>
        <v>729</v>
      </c>
      <c r="AI50" s="18" t="str">
        <f t="shared" si="8"/>
        <v>BożyczkoMariusz1973</v>
      </c>
      <c r="AJ50" s="9" t="str">
        <f t="shared" si="9"/>
        <v>Bożyczko</v>
      </c>
      <c r="AK50" s="9" t="str">
        <f t="shared" si="10"/>
        <v>Mariusz</v>
      </c>
      <c r="AL50" s="9" t="str">
        <f t="shared" si="11"/>
        <v>Perełki z Elbląga</v>
      </c>
      <c r="AM50" s="9">
        <f t="shared" si="12"/>
        <v>1973</v>
      </c>
      <c r="AN50" s="9">
        <f t="shared" si="13"/>
        <v>35.165943259871383</v>
      </c>
      <c r="AO50" s="9"/>
      <c r="AP50" s="9">
        <f t="shared" si="14"/>
        <v>1.0341008771929825</v>
      </c>
      <c r="AQ50" s="9">
        <v>35</v>
      </c>
      <c r="AR50" s="9">
        <f t="shared" si="15"/>
        <v>0.96666666666666667</v>
      </c>
      <c r="AS50" s="9">
        <v>35</v>
      </c>
    </row>
    <row r="51" spans="1:45">
      <c r="A51" s="560">
        <v>49</v>
      </c>
      <c r="B51" s="562" t="s">
        <v>190</v>
      </c>
      <c r="C51" s="592" t="s">
        <v>100</v>
      </c>
      <c r="D51" s="562">
        <v>1971</v>
      </c>
      <c r="E51" s="562" t="s">
        <v>2066</v>
      </c>
      <c r="F51" s="562" t="s">
        <v>2066</v>
      </c>
      <c r="G51" s="560">
        <v>0</v>
      </c>
      <c r="H51" s="560">
        <v>0</v>
      </c>
      <c r="I51" s="560">
        <v>0</v>
      </c>
      <c r="J51" s="560" t="s">
        <v>2049</v>
      </c>
      <c r="K51" s="560" t="s">
        <v>2049</v>
      </c>
      <c r="L51" s="560" t="s">
        <v>2049</v>
      </c>
      <c r="M51" s="560" t="s">
        <v>2049</v>
      </c>
      <c r="N51" s="560" t="s">
        <v>2049</v>
      </c>
      <c r="O51" s="560">
        <v>0</v>
      </c>
      <c r="P51" s="560" t="s">
        <v>2049</v>
      </c>
      <c r="Q51" s="560" t="s">
        <v>2049</v>
      </c>
      <c r="R51" s="560">
        <v>0</v>
      </c>
      <c r="S51" s="560" t="s">
        <v>2049</v>
      </c>
      <c r="T51" s="560" t="s">
        <v>2049</v>
      </c>
      <c r="U51" s="560" t="s">
        <v>2049</v>
      </c>
      <c r="V51" s="560">
        <v>0</v>
      </c>
      <c r="W51" s="560">
        <v>0</v>
      </c>
      <c r="X51" s="560">
        <v>0</v>
      </c>
      <c r="Y51" s="560" t="s">
        <v>2049</v>
      </c>
      <c r="Z51" s="560">
        <v>0</v>
      </c>
      <c r="AA51" s="560" t="s">
        <v>2049</v>
      </c>
      <c r="AB51" s="560">
        <v>29</v>
      </c>
      <c r="AC51" s="561">
        <v>0.31689814814814848</v>
      </c>
      <c r="AD51" s="560">
        <v>0</v>
      </c>
      <c r="AE51" s="559">
        <v>29</v>
      </c>
      <c r="AF51" s="558">
        <v>49</v>
      </c>
      <c r="AH51" s="18">
        <f>VLOOKUP(AI51,id!$A:$C,3,0)</f>
        <v>730</v>
      </c>
      <c r="AI51" s="18" t="str">
        <f t="shared" si="8"/>
        <v>SzotSławomir1971</v>
      </c>
      <c r="AJ51" s="9" t="str">
        <f t="shared" si="9"/>
        <v>Szot</v>
      </c>
      <c r="AK51" s="9" t="str">
        <f t="shared" si="10"/>
        <v>Sławomir</v>
      </c>
      <c r="AL51" s="9" t="str">
        <f t="shared" si="11"/>
        <v>Pasłęk</v>
      </c>
      <c r="AM51" s="9">
        <f t="shared" si="12"/>
        <v>1971</v>
      </c>
      <c r="AN51" s="9">
        <f t="shared" si="13"/>
        <v>35.140255938279076</v>
      </c>
      <c r="AO51" s="9"/>
      <c r="AP51" s="9">
        <f t="shared" si="14"/>
        <v>0.99926953981008049</v>
      </c>
      <c r="AQ51" s="9">
        <v>36</v>
      </c>
      <c r="AR51" s="9">
        <f t="shared" si="15"/>
        <v>1</v>
      </c>
      <c r="AS51" s="9">
        <v>36</v>
      </c>
    </row>
    <row r="52" spans="1:45">
      <c r="A52" s="560">
        <v>50</v>
      </c>
      <c r="B52" s="562" t="s">
        <v>1434</v>
      </c>
      <c r="C52" s="592" t="s">
        <v>561</v>
      </c>
      <c r="D52" s="562">
        <v>1961</v>
      </c>
      <c r="E52" s="562">
        <v>109</v>
      </c>
      <c r="F52" s="562" t="s">
        <v>465</v>
      </c>
      <c r="G52" s="560">
        <v>0</v>
      </c>
      <c r="H52" s="560" t="s">
        <v>2049</v>
      </c>
      <c r="I52" s="560" t="s">
        <v>2049</v>
      </c>
      <c r="J52" s="560">
        <v>0</v>
      </c>
      <c r="K52" s="560">
        <v>0</v>
      </c>
      <c r="L52" s="560">
        <v>0</v>
      </c>
      <c r="M52" s="560" t="s">
        <v>2049</v>
      </c>
      <c r="N52" s="560">
        <v>0</v>
      </c>
      <c r="O52" s="560">
        <v>0</v>
      </c>
      <c r="P52" s="560" t="s">
        <v>2049</v>
      </c>
      <c r="Q52" s="560" t="s">
        <v>2049</v>
      </c>
      <c r="R52" s="560">
        <v>0</v>
      </c>
      <c r="S52" s="560">
        <v>0</v>
      </c>
      <c r="T52" s="560" t="s">
        <v>2049</v>
      </c>
      <c r="U52" s="560">
        <v>0</v>
      </c>
      <c r="V52" s="560" t="s">
        <v>2049</v>
      </c>
      <c r="W52" s="560" t="s">
        <v>2049</v>
      </c>
      <c r="X52" s="560" t="s">
        <v>2049</v>
      </c>
      <c r="Y52" s="560">
        <v>0</v>
      </c>
      <c r="Z52" s="560">
        <v>0</v>
      </c>
      <c r="AA52" s="560">
        <v>0</v>
      </c>
      <c r="AB52" s="560">
        <v>24</v>
      </c>
      <c r="AC52" s="561">
        <v>0.32106481481481514</v>
      </c>
      <c r="AD52" s="560">
        <v>0</v>
      </c>
      <c r="AE52" s="559">
        <v>24</v>
      </c>
      <c r="AF52" s="558">
        <v>50</v>
      </c>
      <c r="AH52" s="18">
        <f>VLOOKUP(AI52,id!$A:$C,3,0)</f>
        <v>613</v>
      </c>
      <c r="AI52" s="18" t="str">
        <f t="shared" si="8"/>
        <v>KaczyńskiMirosław1961</v>
      </c>
      <c r="AJ52" s="9" t="str">
        <f t="shared" si="9"/>
        <v>Kaczyński</v>
      </c>
      <c r="AK52" s="9" t="str">
        <f t="shared" si="10"/>
        <v>Mirosław</v>
      </c>
      <c r="AL52" s="9">
        <f t="shared" si="11"/>
        <v>109</v>
      </c>
      <c r="AM52" s="9">
        <f t="shared" si="12"/>
        <v>1961</v>
      </c>
      <c r="AN52" s="9">
        <f t="shared" si="13"/>
        <v>29.081591121334409</v>
      </c>
      <c r="AO52" s="9"/>
      <c r="AP52" s="9">
        <f t="shared" si="14"/>
        <v>0.98702235039653941</v>
      </c>
      <c r="AQ52" s="9">
        <v>37</v>
      </c>
      <c r="AR52" s="9">
        <f t="shared" si="15"/>
        <v>0.82758620689655171</v>
      </c>
      <c r="AS52" s="9">
        <v>37</v>
      </c>
    </row>
    <row r="53" spans="1:45">
      <c r="A53" s="560">
        <v>51</v>
      </c>
      <c r="B53" s="562" t="s">
        <v>1779</v>
      </c>
      <c r="C53" s="592" t="s">
        <v>19</v>
      </c>
      <c r="D53" s="562">
        <v>1962</v>
      </c>
      <c r="E53" s="562">
        <v>109</v>
      </c>
      <c r="F53" s="562" t="s">
        <v>321</v>
      </c>
      <c r="G53" s="560">
        <v>0</v>
      </c>
      <c r="H53" s="560" t="s">
        <v>2049</v>
      </c>
      <c r="I53" s="560" t="s">
        <v>2049</v>
      </c>
      <c r="J53" s="560">
        <v>0</v>
      </c>
      <c r="K53" s="560">
        <v>0</v>
      </c>
      <c r="L53" s="560">
        <v>0</v>
      </c>
      <c r="M53" s="560" t="s">
        <v>2049</v>
      </c>
      <c r="N53" s="560">
        <v>0</v>
      </c>
      <c r="O53" s="560">
        <v>0</v>
      </c>
      <c r="P53" s="560" t="s">
        <v>2049</v>
      </c>
      <c r="Q53" s="560" t="s">
        <v>2049</v>
      </c>
      <c r="R53" s="560">
        <v>0</v>
      </c>
      <c r="S53" s="560">
        <v>0</v>
      </c>
      <c r="T53" s="560" t="s">
        <v>2049</v>
      </c>
      <c r="U53" s="560">
        <v>0</v>
      </c>
      <c r="V53" s="560" t="s">
        <v>2049</v>
      </c>
      <c r="W53" s="560" t="s">
        <v>2049</v>
      </c>
      <c r="X53" s="560" t="s">
        <v>2049</v>
      </c>
      <c r="Y53" s="560">
        <v>0</v>
      </c>
      <c r="Z53" s="560">
        <v>0</v>
      </c>
      <c r="AA53" s="560">
        <v>0</v>
      </c>
      <c r="AB53" s="560">
        <v>24</v>
      </c>
      <c r="AC53" s="561">
        <v>0.32106481481481514</v>
      </c>
      <c r="AD53" s="560">
        <v>0</v>
      </c>
      <c r="AE53" s="559">
        <v>24</v>
      </c>
      <c r="AF53" s="558">
        <v>50</v>
      </c>
      <c r="AH53" s="18">
        <f>VLOOKUP(AI53,id!$A:$C,3,0)</f>
        <v>612</v>
      </c>
      <c r="AI53" s="18" t="str">
        <f t="shared" si="8"/>
        <v>WasilkowskiPiotr1962</v>
      </c>
      <c r="AJ53" s="9" t="str">
        <f t="shared" si="9"/>
        <v>Wasilkowski</v>
      </c>
      <c r="AK53" s="9" t="str">
        <f t="shared" si="10"/>
        <v>Piotr</v>
      </c>
      <c r="AL53" s="9">
        <f t="shared" si="11"/>
        <v>109</v>
      </c>
      <c r="AM53" s="9">
        <f t="shared" si="12"/>
        <v>1962</v>
      </c>
      <c r="AN53" s="9">
        <f t="shared" si="13"/>
        <v>29.081591121334409</v>
      </c>
      <c r="AO53" s="9"/>
      <c r="AP53" s="9">
        <f t="shared" si="14"/>
        <v>1</v>
      </c>
      <c r="AQ53" s="9">
        <v>38</v>
      </c>
      <c r="AR53" s="9">
        <f t="shared" si="15"/>
        <v>1</v>
      </c>
      <c r="AS53" s="9">
        <v>38</v>
      </c>
    </row>
    <row r="54" spans="1:45">
      <c r="A54" s="560">
        <v>52</v>
      </c>
      <c r="B54" s="562" t="s">
        <v>468</v>
      </c>
      <c r="C54" s="592" t="s">
        <v>71</v>
      </c>
      <c r="D54" s="562">
        <v>1984</v>
      </c>
      <c r="E54" s="562" t="s">
        <v>469</v>
      </c>
      <c r="F54" s="562" t="s">
        <v>470</v>
      </c>
      <c r="G54" s="560">
        <v>0</v>
      </c>
      <c r="H54" s="560">
        <v>0</v>
      </c>
      <c r="I54" s="560" t="s">
        <v>2049</v>
      </c>
      <c r="J54" s="560">
        <v>0</v>
      </c>
      <c r="K54" s="560">
        <v>0</v>
      </c>
      <c r="L54" s="560">
        <v>0</v>
      </c>
      <c r="M54" s="560" t="s">
        <v>2049</v>
      </c>
      <c r="N54" s="560">
        <v>0</v>
      </c>
      <c r="O54" s="560">
        <v>0</v>
      </c>
      <c r="P54" s="560" t="s">
        <v>2049</v>
      </c>
      <c r="Q54" s="560" t="s">
        <v>2049</v>
      </c>
      <c r="R54" s="560" t="s">
        <v>2049</v>
      </c>
      <c r="S54" s="560" t="s">
        <v>2049</v>
      </c>
      <c r="T54" s="560" t="s">
        <v>2049</v>
      </c>
      <c r="U54" s="560">
        <v>0</v>
      </c>
      <c r="V54" s="560" t="s">
        <v>2049</v>
      </c>
      <c r="W54" s="560" t="s">
        <v>2049</v>
      </c>
      <c r="X54" s="560" t="s">
        <v>2049</v>
      </c>
      <c r="Y54" s="560" t="s">
        <v>2049</v>
      </c>
      <c r="Z54" s="560" t="s">
        <v>2049</v>
      </c>
      <c r="AA54" s="560">
        <v>0</v>
      </c>
      <c r="AB54" s="560">
        <v>39</v>
      </c>
      <c r="AC54" s="561">
        <v>0.34375000000000006</v>
      </c>
      <c r="AD54" s="560">
        <v>15</v>
      </c>
      <c r="AE54" s="559">
        <v>24</v>
      </c>
      <c r="AF54" s="558">
        <v>52</v>
      </c>
      <c r="AH54" s="18">
        <f>VLOOKUP(AI54,id!$A:$C,3,0)</f>
        <v>149</v>
      </c>
      <c r="AI54" s="18" t="str">
        <f t="shared" si="8"/>
        <v>WarmowskiŁukasz1984</v>
      </c>
      <c r="AJ54" s="9" t="str">
        <f t="shared" si="9"/>
        <v>Warmowski</v>
      </c>
      <c r="AK54" s="9" t="str">
        <f t="shared" si="10"/>
        <v>Łukasz</v>
      </c>
      <c r="AL54" s="9" t="str">
        <f t="shared" si="11"/>
        <v>WARMA Team</v>
      </c>
      <c r="AM54" s="9">
        <f t="shared" si="12"/>
        <v>1984</v>
      </c>
      <c r="AN54" s="9">
        <f t="shared" si="13"/>
        <v>27.162401942956809</v>
      </c>
      <c r="AO54" s="9"/>
      <c r="AP54" s="9">
        <f t="shared" si="14"/>
        <v>0.93400673400673484</v>
      </c>
      <c r="AQ54" s="9">
        <v>39</v>
      </c>
      <c r="AR54" s="9">
        <f t="shared" si="15"/>
        <v>1</v>
      </c>
      <c r="AS54" s="9">
        <v>39</v>
      </c>
    </row>
    <row r="55" spans="1:45">
      <c r="A55" s="560">
        <v>53</v>
      </c>
      <c r="B55" s="562" t="s">
        <v>177</v>
      </c>
      <c r="C55" s="592" t="s">
        <v>618</v>
      </c>
      <c r="D55" s="562">
        <v>1975</v>
      </c>
      <c r="E55" s="562" t="s">
        <v>469</v>
      </c>
      <c r="F55" s="562" t="s">
        <v>321</v>
      </c>
      <c r="G55" s="560">
        <v>0</v>
      </c>
      <c r="H55" s="560">
        <v>0</v>
      </c>
      <c r="I55" s="560" t="s">
        <v>2049</v>
      </c>
      <c r="J55" s="560">
        <v>0</v>
      </c>
      <c r="K55" s="560">
        <v>0</v>
      </c>
      <c r="L55" s="560">
        <v>0</v>
      </c>
      <c r="M55" s="560" t="s">
        <v>2049</v>
      </c>
      <c r="N55" s="560">
        <v>0</v>
      </c>
      <c r="O55" s="560">
        <v>0</v>
      </c>
      <c r="P55" s="560" t="s">
        <v>2049</v>
      </c>
      <c r="Q55" s="560" t="s">
        <v>2049</v>
      </c>
      <c r="R55" s="560" t="s">
        <v>2049</v>
      </c>
      <c r="S55" s="560" t="s">
        <v>2049</v>
      </c>
      <c r="T55" s="560" t="s">
        <v>2049</v>
      </c>
      <c r="U55" s="560">
        <v>0</v>
      </c>
      <c r="V55" s="560" t="s">
        <v>2049</v>
      </c>
      <c r="W55" s="560" t="s">
        <v>2049</v>
      </c>
      <c r="X55" s="560" t="s">
        <v>2049</v>
      </c>
      <c r="Y55" s="560" t="s">
        <v>2049</v>
      </c>
      <c r="Z55" s="560" t="s">
        <v>2049</v>
      </c>
      <c r="AA55" s="560">
        <v>0</v>
      </c>
      <c r="AB55" s="560">
        <v>39</v>
      </c>
      <c r="AC55" s="561">
        <v>0.34375000000000006</v>
      </c>
      <c r="AD55" s="560">
        <v>15</v>
      </c>
      <c r="AE55" s="559">
        <v>24</v>
      </c>
      <c r="AF55" s="558">
        <v>52</v>
      </c>
      <c r="AH55" s="18">
        <f>VLOOKUP(AI55,id!$A:$C,3,0)</f>
        <v>286</v>
      </c>
      <c r="AI55" s="18" t="str">
        <f t="shared" si="8"/>
        <v>MorawskiMikołaj1975</v>
      </c>
      <c r="AJ55" s="9" t="str">
        <f t="shared" si="9"/>
        <v>Morawski</v>
      </c>
      <c r="AK55" s="9" t="str">
        <f t="shared" si="10"/>
        <v>Mikołaj</v>
      </c>
      <c r="AL55" s="9" t="str">
        <f t="shared" si="11"/>
        <v>WARMA Team</v>
      </c>
      <c r="AM55" s="9">
        <f t="shared" si="12"/>
        <v>1975</v>
      </c>
      <c r="AN55" s="9">
        <f t="shared" si="13"/>
        <v>27.162401942956809</v>
      </c>
      <c r="AO55" s="9"/>
      <c r="AP55" s="9">
        <f t="shared" si="14"/>
        <v>1</v>
      </c>
      <c r="AQ55" s="9">
        <v>40</v>
      </c>
      <c r="AR55" s="9">
        <f t="shared" si="15"/>
        <v>1</v>
      </c>
      <c r="AS55" s="9">
        <v>40</v>
      </c>
    </row>
    <row r="56" spans="1:45">
      <c r="A56" s="560">
        <v>54</v>
      </c>
      <c r="B56" s="562" t="s">
        <v>384</v>
      </c>
      <c r="C56" s="592" t="s">
        <v>91</v>
      </c>
      <c r="D56" s="562">
        <v>1983</v>
      </c>
      <c r="E56" s="562">
        <v>0</v>
      </c>
      <c r="F56" s="562">
        <v>0</v>
      </c>
      <c r="G56" s="560">
        <v>0</v>
      </c>
      <c r="H56" s="560" t="s">
        <v>2049</v>
      </c>
      <c r="I56" s="560" t="s">
        <v>2049</v>
      </c>
      <c r="J56" s="560">
        <v>0</v>
      </c>
      <c r="K56" s="560">
        <v>0</v>
      </c>
      <c r="L56" s="560">
        <v>0</v>
      </c>
      <c r="M56" s="560" t="s">
        <v>2049</v>
      </c>
      <c r="N56" s="560">
        <v>0</v>
      </c>
      <c r="O56" s="560">
        <v>0</v>
      </c>
      <c r="P56" s="560" t="s">
        <v>2049</v>
      </c>
      <c r="Q56" s="560" t="s">
        <v>2049</v>
      </c>
      <c r="R56" s="560">
        <v>0</v>
      </c>
      <c r="S56" s="560">
        <v>0</v>
      </c>
      <c r="T56" s="560" t="s">
        <v>2049</v>
      </c>
      <c r="U56" s="560" t="s">
        <v>2049</v>
      </c>
      <c r="V56" s="560" t="s">
        <v>2049</v>
      </c>
      <c r="W56" s="560">
        <v>0</v>
      </c>
      <c r="X56" s="560" t="s">
        <v>2049</v>
      </c>
      <c r="Y56" s="560" t="s">
        <v>2049</v>
      </c>
      <c r="Z56" s="560">
        <v>0</v>
      </c>
      <c r="AA56" s="560">
        <v>0</v>
      </c>
      <c r="AB56" s="560">
        <v>27</v>
      </c>
      <c r="AC56" s="561">
        <v>0.33634259259259264</v>
      </c>
      <c r="AD56" s="560">
        <v>4</v>
      </c>
      <c r="AE56" s="559">
        <v>23</v>
      </c>
      <c r="AF56" s="558">
        <v>54</v>
      </c>
      <c r="AH56" s="18">
        <f>VLOOKUP(AI56,id!$A:$C,3,0)</f>
        <v>731</v>
      </c>
      <c r="AI56" s="18" t="str">
        <f t="shared" si="8"/>
        <v>SirockiAdam1983</v>
      </c>
      <c r="AJ56" s="9" t="str">
        <f t="shared" si="9"/>
        <v>Sirocki</v>
      </c>
      <c r="AK56" s="9" t="str">
        <f t="shared" si="10"/>
        <v>Adam</v>
      </c>
      <c r="AL56" s="9">
        <f t="shared" si="11"/>
        <v>0</v>
      </c>
      <c r="AM56" s="9">
        <f t="shared" si="12"/>
        <v>1983</v>
      </c>
      <c r="AN56" s="9">
        <f t="shared" si="13"/>
        <v>26.030635195333609</v>
      </c>
      <c r="AO56" s="9"/>
      <c r="AP56" s="9">
        <f t="shared" si="14"/>
        <v>1.0220233998623538</v>
      </c>
      <c r="AQ56" s="9">
        <v>41</v>
      </c>
      <c r="AR56" s="9">
        <f t="shared" si="15"/>
        <v>0.95833333333333337</v>
      </c>
      <c r="AS56" s="9">
        <v>41</v>
      </c>
    </row>
    <row r="57" spans="1:45">
      <c r="A57" s="560">
        <v>55</v>
      </c>
      <c r="B57" s="562" t="s">
        <v>2072</v>
      </c>
      <c r="C57" s="592" t="s">
        <v>55</v>
      </c>
      <c r="D57" s="562">
        <v>1974</v>
      </c>
      <c r="E57" s="562" t="s">
        <v>2067</v>
      </c>
      <c r="F57" s="562">
        <v>0</v>
      </c>
      <c r="G57" s="560">
        <v>0</v>
      </c>
      <c r="H57" s="560" t="s">
        <v>2049</v>
      </c>
      <c r="I57" s="560" t="s">
        <v>2049</v>
      </c>
      <c r="J57" s="560">
        <v>0</v>
      </c>
      <c r="K57" s="560">
        <v>0</v>
      </c>
      <c r="L57" s="560">
        <v>0</v>
      </c>
      <c r="M57" s="560" t="s">
        <v>2049</v>
      </c>
      <c r="N57" s="560">
        <v>0</v>
      </c>
      <c r="O57" s="560">
        <v>0</v>
      </c>
      <c r="P57" s="560" t="s">
        <v>2049</v>
      </c>
      <c r="Q57" s="560" t="s">
        <v>2049</v>
      </c>
      <c r="R57" s="560">
        <v>0</v>
      </c>
      <c r="S57" s="560">
        <v>0</v>
      </c>
      <c r="T57" s="560" t="s">
        <v>2049</v>
      </c>
      <c r="U57" s="560">
        <v>0</v>
      </c>
      <c r="V57" s="560" t="s">
        <v>2049</v>
      </c>
      <c r="W57" s="560" t="s">
        <v>2049</v>
      </c>
      <c r="X57" s="560" t="s">
        <v>2049</v>
      </c>
      <c r="Y57" s="560" t="s">
        <v>2049</v>
      </c>
      <c r="Z57" s="560" t="s">
        <v>2049</v>
      </c>
      <c r="AA57" s="560">
        <v>0</v>
      </c>
      <c r="AB57" s="560">
        <v>32</v>
      </c>
      <c r="AC57" s="561">
        <v>0.3403935185185189</v>
      </c>
      <c r="AD57" s="560">
        <v>10</v>
      </c>
      <c r="AE57" s="559">
        <v>22</v>
      </c>
      <c r="AF57" s="558">
        <v>55</v>
      </c>
      <c r="AH57" s="18">
        <f>VLOOKUP(AI57,id!$A:$C,3,0)</f>
        <v>732</v>
      </c>
      <c r="AI57" s="18" t="str">
        <f t="shared" si="8"/>
        <v>DudzińskiTomasz1974</v>
      </c>
      <c r="AJ57" s="9" t="str">
        <f t="shared" si="9"/>
        <v>Dudziński</v>
      </c>
      <c r="AK57" s="9" t="str">
        <f t="shared" si="10"/>
        <v>Tomasz</v>
      </c>
      <c r="AL57" s="9" t="str">
        <f t="shared" si="11"/>
        <v>zButa</v>
      </c>
      <c r="AM57" s="9">
        <f t="shared" si="12"/>
        <v>1974</v>
      </c>
      <c r="AN57" s="9">
        <f t="shared" si="13"/>
        <v>24.898868447710409</v>
      </c>
      <c r="AO57" s="9"/>
      <c r="AP57" s="9">
        <f t="shared" si="14"/>
        <v>0.98809928595715646</v>
      </c>
      <c r="AQ57" s="9">
        <v>42</v>
      </c>
      <c r="AR57" s="9">
        <f t="shared" si="15"/>
        <v>0.95652173913043481</v>
      </c>
      <c r="AS57" s="9">
        <v>42</v>
      </c>
    </row>
    <row r="58" spans="1:45">
      <c r="A58" s="560">
        <v>56</v>
      </c>
      <c r="B58" s="562" t="s">
        <v>2073</v>
      </c>
      <c r="C58" s="592" t="s">
        <v>55</v>
      </c>
      <c r="D58" s="562">
        <v>1980</v>
      </c>
      <c r="E58" s="562" t="s">
        <v>2067</v>
      </c>
      <c r="F58" s="562">
        <v>0</v>
      </c>
      <c r="G58" s="560">
        <v>0</v>
      </c>
      <c r="H58" s="560" t="s">
        <v>2049</v>
      </c>
      <c r="I58" s="560" t="s">
        <v>2049</v>
      </c>
      <c r="J58" s="560">
        <v>0</v>
      </c>
      <c r="K58" s="560">
        <v>0</v>
      </c>
      <c r="L58" s="560">
        <v>0</v>
      </c>
      <c r="M58" s="560" t="s">
        <v>2049</v>
      </c>
      <c r="N58" s="560">
        <v>0</v>
      </c>
      <c r="O58" s="560">
        <v>0</v>
      </c>
      <c r="P58" s="560" t="s">
        <v>2049</v>
      </c>
      <c r="Q58" s="560" t="s">
        <v>2049</v>
      </c>
      <c r="R58" s="560">
        <v>0</v>
      </c>
      <c r="S58" s="560">
        <v>0</v>
      </c>
      <c r="T58" s="560" t="s">
        <v>2049</v>
      </c>
      <c r="U58" s="560">
        <v>0</v>
      </c>
      <c r="V58" s="560" t="s">
        <v>2049</v>
      </c>
      <c r="W58" s="560" t="s">
        <v>2049</v>
      </c>
      <c r="X58" s="560" t="s">
        <v>2049</v>
      </c>
      <c r="Y58" s="560" t="s">
        <v>2049</v>
      </c>
      <c r="Z58" s="560" t="s">
        <v>2049</v>
      </c>
      <c r="AA58" s="560">
        <v>0</v>
      </c>
      <c r="AB58" s="560">
        <v>32</v>
      </c>
      <c r="AC58" s="561">
        <v>0.3403935185185189</v>
      </c>
      <c r="AD58" s="560">
        <v>10</v>
      </c>
      <c r="AE58" s="559">
        <v>22</v>
      </c>
      <c r="AF58" s="558">
        <v>55</v>
      </c>
      <c r="AH58" s="18">
        <f>VLOOKUP(AI58,id!$A:$C,3,0)</f>
        <v>733</v>
      </c>
      <c r="AI58" s="18" t="str">
        <f t="shared" si="8"/>
        <v>KrupkaTomasz1980</v>
      </c>
      <c r="AJ58" s="9" t="str">
        <f t="shared" si="9"/>
        <v>Krupka</v>
      </c>
      <c r="AK58" s="9" t="str">
        <f t="shared" si="10"/>
        <v>Tomasz</v>
      </c>
      <c r="AL58" s="9" t="str">
        <f t="shared" si="11"/>
        <v>zButa</v>
      </c>
      <c r="AM58" s="9">
        <f t="shared" si="12"/>
        <v>1980</v>
      </c>
      <c r="AN58" s="9">
        <f t="shared" si="13"/>
        <v>24.898868447710409</v>
      </c>
      <c r="AO58" s="9"/>
      <c r="AP58" s="9">
        <f t="shared" si="14"/>
        <v>1</v>
      </c>
      <c r="AQ58" s="9">
        <v>43</v>
      </c>
      <c r="AR58" s="9">
        <f t="shared" si="15"/>
        <v>1</v>
      </c>
      <c r="AS58" s="9">
        <v>43</v>
      </c>
    </row>
    <row r="59" spans="1:45">
      <c r="A59" s="560">
        <v>57</v>
      </c>
      <c r="B59" s="562" t="s">
        <v>1885</v>
      </c>
      <c r="C59" s="592" t="s">
        <v>28</v>
      </c>
      <c r="D59" s="562">
        <v>1984</v>
      </c>
      <c r="E59" s="562">
        <v>0</v>
      </c>
      <c r="F59" s="562" t="s">
        <v>321</v>
      </c>
      <c r="G59" s="560">
        <v>0</v>
      </c>
      <c r="H59" s="560">
        <v>0</v>
      </c>
      <c r="I59" s="560" t="s">
        <v>2049</v>
      </c>
      <c r="J59" s="560">
        <v>0</v>
      </c>
      <c r="K59" s="560">
        <v>0</v>
      </c>
      <c r="L59" s="560">
        <v>0</v>
      </c>
      <c r="M59" s="560" t="s">
        <v>2049</v>
      </c>
      <c r="N59" s="560">
        <v>0</v>
      </c>
      <c r="O59" s="560">
        <v>0</v>
      </c>
      <c r="P59" s="560" t="s">
        <v>2049</v>
      </c>
      <c r="Q59" s="560" t="s">
        <v>2049</v>
      </c>
      <c r="R59" s="560" t="s">
        <v>2049</v>
      </c>
      <c r="S59" s="560" t="s">
        <v>2049</v>
      </c>
      <c r="T59" s="560" t="s">
        <v>2049</v>
      </c>
      <c r="U59" s="560">
        <v>0</v>
      </c>
      <c r="V59" s="560" t="s">
        <v>2049</v>
      </c>
      <c r="W59" s="560" t="s">
        <v>2049</v>
      </c>
      <c r="X59" s="560" t="s">
        <v>2049</v>
      </c>
      <c r="Y59" s="560" t="s">
        <v>2049</v>
      </c>
      <c r="Z59" s="560" t="s">
        <v>2049</v>
      </c>
      <c r="AA59" s="560">
        <v>0</v>
      </c>
      <c r="AB59" s="560">
        <v>37</v>
      </c>
      <c r="AC59" s="561">
        <v>0.34375000000000006</v>
      </c>
      <c r="AD59" s="560">
        <v>15</v>
      </c>
      <c r="AE59" s="559">
        <v>22</v>
      </c>
      <c r="AF59" s="558">
        <v>57</v>
      </c>
      <c r="AH59" s="18">
        <f>VLOOKUP(AI59,id!$A:$C,3,0)</f>
        <v>714</v>
      </c>
      <c r="AI59" s="18" t="str">
        <f t="shared" si="8"/>
        <v>OgrodnikPrzemysław1984</v>
      </c>
      <c r="AJ59" s="9" t="str">
        <f t="shared" si="9"/>
        <v>Ogrodnik</v>
      </c>
      <c r="AK59" s="9" t="str">
        <f t="shared" si="10"/>
        <v>Przemysław</v>
      </c>
      <c r="AL59" s="9">
        <f t="shared" si="11"/>
        <v>0</v>
      </c>
      <c r="AM59" s="9">
        <f t="shared" si="12"/>
        <v>1984</v>
      </c>
      <c r="AN59" s="9">
        <f t="shared" si="13"/>
        <v>24.655748183406189</v>
      </c>
      <c r="AO59" s="9"/>
      <c r="AP59" s="9">
        <f t="shared" si="14"/>
        <v>0.99023569023569114</v>
      </c>
      <c r="AQ59" s="9">
        <v>44</v>
      </c>
      <c r="AR59" s="9">
        <f t="shared" si="15"/>
        <v>1</v>
      </c>
      <c r="AS59" s="9">
        <v>44</v>
      </c>
    </row>
    <row r="60" spans="1:45">
      <c r="A60" s="560">
        <v>58</v>
      </c>
      <c r="B60" s="562" t="s">
        <v>2074</v>
      </c>
      <c r="C60" s="592" t="s">
        <v>55</v>
      </c>
      <c r="D60" s="562">
        <v>1973</v>
      </c>
      <c r="E60" s="562" t="s">
        <v>2067</v>
      </c>
      <c r="F60" s="562">
        <v>0</v>
      </c>
      <c r="G60" s="560">
        <v>0</v>
      </c>
      <c r="H60" s="560" t="s">
        <v>2049</v>
      </c>
      <c r="I60" s="560" t="s">
        <v>2049</v>
      </c>
      <c r="J60" s="560">
        <v>0</v>
      </c>
      <c r="K60" s="560">
        <v>0</v>
      </c>
      <c r="L60" s="560">
        <v>0</v>
      </c>
      <c r="M60" s="560" t="s">
        <v>2049</v>
      </c>
      <c r="N60" s="560">
        <v>0</v>
      </c>
      <c r="O60" s="560">
        <v>0</v>
      </c>
      <c r="P60" s="560" t="s">
        <v>2049</v>
      </c>
      <c r="Q60" s="560" t="s">
        <v>2049</v>
      </c>
      <c r="R60" s="560">
        <v>0</v>
      </c>
      <c r="S60" s="560">
        <v>0</v>
      </c>
      <c r="T60" s="560" t="s">
        <v>2049</v>
      </c>
      <c r="U60" s="560">
        <v>0</v>
      </c>
      <c r="V60" s="560" t="s">
        <v>2049</v>
      </c>
      <c r="W60" s="560" t="s">
        <v>2049</v>
      </c>
      <c r="X60" s="560" t="s">
        <v>2049</v>
      </c>
      <c r="Y60" s="560" t="s">
        <v>2049</v>
      </c>
      <c r="Z60" s="560" t="s">
        <v>2049</v>
      </c>
      <c r="AA60" s="560">
        <v>0</v>
      </c>
      <c r="AB60" s="560">
        <v>32</v>
      </c>
      <c r="AC60" s="561">
        <v>0.34108796296296323</v>
      </c>
      <c r="AD60" s="560">
        <v>11</v>
      </c>
      <c r="AE60" s="559">
        <v>21</v>
      </c>
      <c r="AF60" s="558">
        <v>58</v>
      </c>
      <c r="AH60" s="18">
        <f>VLOOKUP(AI60,id!$A:$C,3,0)</f>
        <v>734</v>
      </c>
      <c r="AI60" s="18" t="str">
        <f t="shared" si="8"/>
        <v>RychlewskiTomasz1973</v>
      </c>
      <c r="AJ60" s="9" t="str">
        <f t="shared" si="9"/>
        <v>Rychlewski</v>
      </c>
      <c r="AK60" s="9" t="str">
        <f t="shared" si="10"/>
        <v>Tomasz</v>
      </c>
      <c r="AL60" s="9" t="str">
        <f t="shared" si="11"/>
        <v>zButa</v>
      </c>
      <c r="AM60" s="9">
        <f t="shared" si="12"/>
        <v>1973</v>
      </c>
      <c r="AN60" s="9">
        <f t="shared" si="13"/>
        <v>23.535032356887726</v>
      </c>
      <c r="AO60" s="9"/>
      <c r="AP60" s="9">
        <f t="shared" si="14"/>
        <v>1.0078045469969454</v>
      </c>
      <c r="AQ60" s="9">
        <v>45</v>
      </c>
      <c r="AR60" s="9">
        <f t="shared" si="15"/>
        <v>0.95454545454545459</v>
      </c>
      <c r="AS60" s="9">
        <v>45</v>
      </c>
    </row>
    <row r="61" spans="1:45">
      <c r="A61" s="560">
        <v>59</v>
      </c>
      <c r="B61" s="562" t="s">
        <v>2075</v>
      </c>
      <c r="C61" s="592" t="s">
        <v>21</v>
      </c>
      <c r="D61" s="562">
        <v>1977</v>
      </c>
      <c r="E61" s="562" t="s">
        <v>2067</v>
      </c>
      <c r="F61" s="562">
        <v>0</v>
      </c>
      <c r="G61" s="560">
        <v>0</v>
      </c>
      <c r="H61" s="560" t="s">
        <v>2049</v>
      </c>
      <c r="I61" s="560" t="s">
        <v>2049</v>
      </c>
      <c r="J61" s="560">
        <v>0</v>
      </c>
      <c r="K61" s="560">
        <v>0</v>
      </c>
      <c r="L61" s="560">
        <v>0</v>
      </c>
      <c r="M61" s="560" t="s">
        <v>2049</v>
      </c>
      <c r="N61" s="560">
        <v>0</v>
      </c>
      <c r="O61" s="560">
        <v>0</v>
      </c>
      <c r="P61" s="560" t="s">
        <v>2049</v>
      </c>
      <c r="Q61" s="560" t="s">
        <v>2049</v>
      </c>
      <c r="R61" s="560">
        <v>0</v>
      </c>
      <c r="S61" s="560">
        <v>0</v>
      </c>
      <c r="T61" s="560" t="s">
        <v>2049</v>
      </c>
      <c r="U61" s="560">
        <v>0</v>
      </c>
      <c r="V61" s="560" t="s">
        <v>2049</v>
      </c>
      <c r="W61" s="560" t="s">
        <v>2049</v>
      </c>
      <c r="X61" s="560" t="s">
        <v>2049</v>
      </c>
      <c r="Y61" s="560" t="s">
        <v>2049</v>
      </c>
      <c r="Z61" s="560" t="s">
        <v>2049</v>
      </c>
      <c r="AA61" s="560">
        <v>0</v>
      </c>
      <c r="AB61" s="560">
        <v>32</v>
      </c>
      <c r="AC61" s="561">
        <v>0.34108796296296323</v>
      </c>
      <c r="AD61" s="560">
        <v>11</v>
      </c>
      <c r="AE61" s="559">
        <v>21</v>
      </c>
      <c r="AF61" s="558">
        <v>58</v>
      </c>
      <c r="AH61" s="18">
        <f>VLOOKUP(AI61,id!$A:$C,3,0)</f>
        <v>735</v>
      </c>
      <c r="AI61" s="18" t="str">
        <f t="shared" si="8"/>
        <v>CzyrkiewiczMarcin1977</v>
      </c>
      <c r="AJ61" s="9" t="str">
        <f t="shared" si="9"/>
        <v>Czyrkiewicz</v>
      </c>
      <c r="AK61" s="9" t="str">
        <f t="shared" si="10"/>
        <v>Marcin</v>
      </c>
      <c r="AL61" s="9" t="str">
        <f t="shared" si="11"/>
        <v>zButa</v>
      </c>
      <c r="AM61" s="9">
        <f t="shared" si="12"/>
        <v>1977</v>
      </c>
      <c r="AN61" s="9">
        <f t="shared" si="13"/>
        <v>23.535032356887726</v>
      </c>
      <c r="AO61" s="9"/>
      <c r="AP61" s="9">
        <f t="shared" si="14"/>
        <v>1</v>
      </c>
      <c r="AQ61" s="9">
        <v>46</v>
      </c>
      <c r="AR61" s="9">
        <f t="shared" si="15"/>
        <v>1</v>
      </c>
      <c r="AS61" s="9">
        <v>46</v>
      </c>
    </row>
    <row r="62" spans="1:45">
      <c r="A62" s="560">
        <v>60</v>
      </c>
      <c r="B62" s="562" t="s">
        <v>77</v>
      </c>
      <c r="C62" s="592" t="s">
        <v>55</v>
      </c>
      <c r="D62" s="562">
        <v>1963</v>
      </c>
      <c r="E62" s="562" t="s">
        <v>272</v>
      </c>
      <c r="F62" s="562" t="s">
        <v>271</v>
      </c>
      <c r="G62" s="560">
        <v>0</v>
      </c>
      <c r="H62" s="560" t="s">
        <v>2049</v>
      </c>
      <c r="I62" s="560" t="s">
        <v>2049</v>
      </c>
      <c r="J62" s="560" t="s">
        <v>2049</v>
      </c>
      <c r="K62" s="560" t="s">
        <v>2049</v>
      </c>
      <c r="L62" s="560" t="s">
        <v>2049</v>
      </c>
      <c r="M62" s="560" t="s">
        <v>2049</v>
      </c>
      <c r="N62" s="560" t="s">
        <v>2049</v>
      </c>
      <c r="O62" s="560">
        <v>0</v>
      </c>
      <c r="P62" s="560" t="s">
        <v>2049</v>
      </c>
      <c r="Q62" s="560" t="s">
        <v>2049</v>
      </c>
      <c r="R62" s="560">
        <v>0</v>
      </c>
      <c r="S62" s="560">
        <v>0</v>
      </c>
      <c r="T62" s="560" t="s">
        <v>2049</v>
      </c>
      <c r="U62" s="560" t="s">
        <v>2049</v>
      </c>
      <c r="V62" s="560" t="s">
        <v>2049</v>
      </c>
      <c r="W62" s="560">
        <v>0</v>
      </c>
      <c r="X62" s="560" t="s">
        <v>2049</v>
      </c>
      <c r="Y62" s="560">
        <v>0</v>
      </c>
      <c r="Z62" s="560">
        <v>0</v>
      </c>
      <c r="AA62" s="560" t="s">
        <v>2049</v>
      </c>
      <c r="AB62" s="560">
        <v>32</v>
      </c>
      <c r="AC62" s="561">
        <v>0.34189814814814851</v>
      </c>
      <c r="AD62" s="560">
        <v>12</v>
      </c>
      <c r="AE62" s="559">
        <v>20</v>
      </c>
      <c r="AF62" s="558">
        <v>60</v>
      </c>
      <c r="AH62" s="18">
        <f>VLOOKUP(AI62,id!$A:$C,3,0)</f>
        <v>41</v>
      </c>
      <c r="AI62" s="18" t="str">
        <f t="shared" si="8"/>
        <v>SójkaTomasz1963</v>
      </c>
      <c r="AJ62" s="9" t="str">
        <f t="shared" si="9"/>
        <v>Sójka</v>
      </c>
      <c r="AK62" s="9" t="str">
        <f t="shared" si="10"/>
        <v>Tomasz</v>
      </c>
      <c r="AL62" s="9" t="str">
        <f t="shared" si="11"/>
        <v>RKS Fiedorek</v>
      </c>
      <c r="AM62" s="9">
        <f t="shared" si="12"/>
        <v>1963</v>
      </c>
      <c r="AN62" s="9">
        <f t="shared" si="13"/>
        <v>22.414316530369263</v>
      </c>
      <c r="AO62" s="9"/>
      <c r="AP62" s="9">
        <f t="shared" si="14"/>
        <v>0.9976303317535542</v>
      </c>
      <c r="AQ62" s="9">
        <v>47</v>
      </c>
      <c r="AR62" s="9">
        <f t="shared" si="15"/>
        <v>0.95238095238095233</v>
      </c>
      <c r="AS62" s="9">
        <v>47</v>
      </c>
    </row>
    <row r="63" spans="1:45">
      <c r="A63" s="560">
        <v>61</v>
      </c>
      <c r="B63" s="562" t="s">
        <v>2074</v>
      </c>
      <c r="C63" s="592" t="s">
        <v>460</v>
      </c>
      <c r="D63" s="562">
        <v>2000</v>
      </c>
      <c r="E63" s="562" t="s">
        <v>2067</v>
      </c>
      <c r="F63" s="562">
        <v>0</v>
      </c>
      <c r="G63" s="560">
        <v>0</v>
      </c>
      <c r="H63" s="560" t="s">
        <v>2049</v>
      </c>
      <c r="I63" s="560" t="s">
        <v>2049</v>
      </c>
      <c r="J63" s="560">
        <v>0</v>
      </c>
      <c r="K63" s="560">
        <v>0</v>
      </c>
      <c r="L63" s="560">
        <v>0</v>
      </c>
      <c r="M63" s="560" t="s">
        <v>2049</v>
      </c>
      <c r="N63" s="560">
        <v>0</v>
      </c>
      <c r="O63" s="560">
        <v>0</v>
      </c>
      <c r="P63" s="560" t="s">
        <v>2049</v>
      </c>
      <c r="Q63" s="560" t="s">
        <v>2049</v>
      </c>
      <c r="R63" s="560">
        <v>0</v>
      </c>
      <c r="S63" s="560">
        <v>0</v>
      </c>
      <c r="T63" s="560" t="s">
        <v>2049</v>
      </c>
      <c r="U63" s="560">
        <v>0</v>
      </c>
      <c r="V63" s="560" t="s">
        <v>2049</v>
      </c>
      <c r="W63" s="560" t="s">
        <v>2049</v>
      </c>
      <c r="X63" s="560" t="s">
        <v>2049</v>
      </c>
      <c r="Y63" s="560">
        <v>0</v>
      </c>
      <c r="Z63" s="560" t="s">
        <v>2049</v>
      </c>
      <c r="AA63" s="560">
        <v>0</v>
      </c>
      <c r="AB63" s="560">
        <v>28</v>
      </c>
      <c r="AC63" s="561">
        <v>0.34143518518518551</v>
      </c>
      <c r="AD63" s="560">
        <v>11</v>
      </c>
      <c r="AE63" s="559">
        <v>17</v>
      </c>
      <c r="AF63" s="558">
        <v>61</v>
      </c>
      <c r="AH63" s="18">
        <f>VLOOKUP(AI63,id!$A:$C,3,0)</f>
        <v>736</v>
      </c>
      <c r="AI63" s="18" t="str">
        <f t="shared" si="8"/>
        <v>RychlewskiAdrian2000</v>
      </c>
      <c r="AJ63" s="9" t="str">
        <f t="shared" si="9"/>
        <v>Rychlewski</v>
      </c>
      <c r="AK63" s="9" t="str">
        <f t="shared" si="10"/>
        <v>Adrian</v>
      </c>
      <c r="AL63" s="9" t="str">
        <f t="shared" si="11"/>
        <v>zButa</v>
      </c>
      <c r="AM63" s="9">
        <f t="shared" si="12"/>
        <v>2000</v>
      </c>
      <c r="AN63" s="9">
        <f t="shared" si="13"/>
        <v>19.052169050813873</v>
      </c>
      <c r="AO63" s="9"/>
      <c r="AP63" s="9">
        <f t="shared" si="14"/>
        <v>1.00135593220339</v>
      </c>
      <c r="AQ63" s="9">
        <v>48</v>
      </c>
      <c r="AR63" s="9">
        <f t="shared" si="15"/>
        <v>0.85</v>
      </c>
      <c r="AS63" s="9">
        <v>48</v>
      </c>
    </row>
    <row r="64" spans="1:45">
      <c r="A64" s="560">
        <v>62</v>
      </c>
      <c r="B64" s="562" t="s">
        <v>2076</v>
      </c>
      <c r="C64" s="592" t="s">
        <v>20</v>
      </c>
      <c r="D64" s="562" t="s">
        <v>2044</v>
      </c>
      <c r="E64" s="562" t="s">
        <v>2068</v>
      </c>
      <c r="F64" s="562" t="s">
        <v>2069</v>
      </c>
      <c r="G64" s="560">
        <v>0</v>
      </c>
      <c r="H64" s="560">
        <v>0</v>
      </c>
      <c r="I64" s="560">
        <v>0</v>
      </c>
      <c r="J64" s="560">
        <v>0</v>
      </c>
      <c r="K64" s="560">
        <v>0</v>
      </c>
      <c r="L64" s="560" t="s">
        <v>2049</v>
      </c>
      <c r="M64" s="560">
        <v>0</v>
      </c>
      <c r="N64" s="560" t="s">
        <v>2049</v>
      </c>
      <c r="O64" s="560">
        <v>0</v>
      </c>
      <c r="P64" s="560">
        <v>0</v>
      </c>
      <c r="Q64" s="560">
        <v>0</v>
      </c>
      <c r="R64" s="560" t="s">
        <v>2049</v>
      </c>
      <c r="S64" s="560">
        <v>0</v>
      </c>
      <c r="T64" s="560">
        <v>0</v>
      </c>
      <c r="U64" s="560">
        <v>0</v>
      </c>
      <c r="V64" s="560" t="s">
        <v>2049</v>
      </c>
      <c r="W64" s="560" t="s">
        <v>2049</v>
      </c>
      <c r="X64" s="560" t="s">
        <v>2049</v>
      </c>
      <c r="Y64" s="560" t="s">
        <v>2049</v>
      </c>
      <c r="Z64" s="560" t="s">
        <v>2049</v>
      </c>
      <c r="AA64" s="560" t="s">
        <v>2049</v>
      </c>
      <c r="AB64" s="560">
        <v>30</v>
      </c>
      <c r="AC64" s="561">
        <v>0.34327546296296335</v>
      </c>
      <c r="AD64" s="560">
        <v>14</v>
      </c>
      <c r="AE64" s="559">
        <v>16</v>
      </c>
      <c r="AF64" s="558">
        <v>62</v>
      </c>
      <c r="AH64" s="18">
        <f>VLOOKUP(AI64,id!$A:$C,3,0)</f>
        <v>737</v>
      </c>
      <c r="AI64" s="18" t="str">
        <f t="shared" si="8"/>
        <v>SerkowskiPaweł?</v>
      </c>
      <c r="AJ64" s="9" t="str">
        <f t="shared" si="9"/>
        <v>Serkowski</v>
      </c>
      <c r="AK64" s="9" t="str">
        <f t="shared" si="10"/>
        <v>Paweł</v>
      </c>
      <c r="AL64" s="9" t="str">
        <f t="shared" si="11"/>
        <v>RowerOWCE</v>
      </c>
      <c r="AM64" s="9" t="str">
        <f t="shared" si="12"/>
        <v>?</v>
      </c>
      <c r="AN64" s="9">
        <f t="shared" si="13"/>
        <v>17.93145322429541</v>
      </c>
      <c r="AO64" s="9"/>
      <c r="AP64" s="9">
        <f t="shared" si="14"/>
        <v>0.99463906402778224</v>
      </c>
      <c r="AQ64" s="9">
        <v>49</v>
      </c>
      <c r="AR64" s="9">
        <f t="shared" si="15"/>
        <v>0.94117647058823528</v>
      </c>
      <c r="AS64" s="9">
        <v>49</v>
      </c>
    </row>
    <row r="65" spans="1:45">
      <c r="A65" s="560">
        <v>63</v>
      </c>
      <c r="B65" s="562" t="s">
        <v>2077</v>
      </c>
      <c r="C65" s="592" t="s">
        <v>104</v>
      </c>
      <c r="D65" s="562">
        <v>1994</v>
      </c>
      <c r="E65" s="562" t="s">
        <v>2068</v>
      </c>
      <c r="F65" s="562" t="s">
        <v>2069</v>
      </c>
      <c r="G65" s="560">
        <v>0</v>
      </c>
      <c r="H65" s="560">
        <v>0</v>
      </c>
      <c r="I65" s="560">
        <v>0</v>
      </c>
      <c r="J65" s="560">
        <v>0</v>
      </c>
      <c r="K65" s="560">
        <v>0</v>
      </c>
      <c r="L65" s="560" t="s">
        <v>2049</v>
      </c>
      <c r="M65" s="560">
        <v>0</v>
      </c>
      <c r="N65" s="560" t="s">
        <v>2049</v>
      </c>
      <c r="O65" s="560">
        <v>0</v>
      </c>
      <c r="P65" s="560">
        <v>0</v>
      </c>
      <c r="Q65" s="560">
        <v>0</v>
      </c>
      <c r="R65" s="560" t="s">
        <v>2049</v>
      </c>
      <c r="S65" s="560">
        <v>0</v>
      </c>
      <c r="T65" s="560">
        <v>0</v>
      </c>
      <c r="U65" s="560">
        <v>0</v>
      </c>
      <c r="V65" s="560" t="s">
        <v>2049</v>
      </c>
      <c r="W65" s="560" t="s">
        <v>2049</v>
      </c>
      <c r="X65" s="560" t="s">
        <v>2049</v>
      </c>
      <c r="Y65" s="560" t="s">
        <v>2049</v>
      </c>
      <c r="Z65" s="560" t="s">
        <v>2049</v>
      </c>
      <c r="AA65" s="560" t="s">
        <v>2049</v>
      </c>
      <c r="AB65" s="560">
        <v>30</v>
      </c>
      <c r="AC65" s="561">
        <v>0.34327546296296335</v>
      </c>
      <c r="AD65" s="560">
        <v>14</v>
      </c>
      <c r="AE65" s="559">
        <v>16</v>
      </c>
      <c r="AF65" s="558">
        <v>62</v>
      </c>
      <c r="AH65" s="18">
        <f>VLOOKUP(AI65,id!$A:$C,3,0)</f>
        <v>738</v>
      </c>
      <c r="AI65" s="18" t="str">
        <f t="shared" si="8"/>
        <v>PłotkaKarol1994</v>
      </c>
      <c r="AJ65" s="9" t="str">
        <f t="shared" si="9"/>
        <v>Płotka</v>
      </c>
      <c r="AK65" s="9" t="str">
        <f t="shared" si="10"/>
        <v>Karol</v>
      </c>
      <c r="AL65" s="9" t="str">
        <f t="shared" si="11"/>
        <v>RowerOWCE</v>
      </c>
      <c r="AM65" s="9">
        <f t="shared" si="12"/>
        <v>1994</v>
      </c>
      <c r="AN65" s="9">
        <f t="shared" si="13"/>
        <v>17.93145322429541</v>
      </c>
      <c r="AO65" s="9"/>
      <c r="AP65" s="9">
        <f t="shared" si="14"/>
        <v>1</v>
      </c>
      <c r="AQ65" s="9">
        <v>50</v>
      </c>
      <c r="AR65" s="9">
        <f t="shared" si="15"/>
        <v>1</v>
      </c>
      <c r="AS65" s="9">
        <v>50</v>
      </c>
    </row>
    <row r="66" spans="1:45" ht="28.8">
      <c r="A66" s="560">
        <v>64</v>
      </c>
      <c r="B66" s="562" t="s">
        <v>173</v>
      </c>
      <c r="C66" s="592" t="s">
        <v>19</v>
      </c>
      <c r="D66" s="562">
        <v>1976</v>
      </c>
      <c r="E66" s="562" t="s">
        <v>226</v>
      </c>
      <c r="F66" s="562" t="s">
        <v>518</v>
      </c>
      <c r="G66" s="560" t="s">
        <v>2049</v>
      </c>
      <c r="H66" s="560">
        <v>0</v>
      </c>
      <c r="I66" s="560">
        <v>0</v>
      </c>
      <c r="J66" s="560" t="s">
        <v>2049</v>
      </c>
      <c r="K66" s="560" t="s">
        <v>2049</v>
      </c>
      <c r="L66" s="560" t="s">
        <v>2049</v>
      </c>
      <c r="M66" s="560">
        <v>0</v>
      </c>
      <c r="N66" s="560">
        <v>0</v>
      </c>
      <c r="O66" s="560" t="s">
        <v>2049</v>
      </c>
      <c r="P66" s="560">
        <v>0</v>
      </c>
      <c r="Q66" s="560">
        <v>0</v>
      </c>
      <c r="R66" s="560" t="s">
        <v>2049</v>
      </c>
      <c r="S66" s="560" t="s">
        <v>2049</v>
      </c>
      <c r="T66" s="560" t="s">
        <v>2049</v>
      </c>
      <c r="U66" s="560" t="s">
        <v>2049</v>
      </c>
      <c r="V66" s="560">
        <v>0</v>
      </c>
      <c r="W66" s="560">
        <v>0</v>
      </c>
      <c r="X66" s="560">
        <v>0</v>
      </c>
      <c r="Y66" s="560">
        <v>0</v>
      </c>
      <c r="Z66" s="560" t="s">
        <v>2049</v>
      </c>
      <c r="AA66" s="560" t="s">
        <v>2049</v>
      </c>
      <c r="AB66" s="560">
        <v>25</v>
      </c>
      <c r="AC66" s="561">
        <v>0.34270833333333378</v>
      </c>
      <c r="AD66" s="560">
        <v>13</v>
      </c>
      <c r="AE66" s="559">
        <v>12</v>
      </c>
      <c r="AF66" s="558">
        <v>64</v>
      </c>
      <c r="AH66" s="18">
        <f>VLOOKUP(AI66,id!$A:$C,3,0)</f>
        <v>75</v>
      </c>
      <c r="AI66" s="18" t="str">
        <f t="shared" si="8"/>
        <v>JóźwiukPiotr1976</v>
      </c>
      <c r="AJ66" s="9" t="str">
        <f t="shared" si="9"/>
        <v>Jóźwiuk</v>
      </c>
      <c r="AK66" s="9" t="str">
        <f t="shared" si="10"/>
        <v>Piotr</v>
      </c>
      <c r="AL66" s="9" t="str">
        <f t="shared" si="11"/>
        <v>Brotherhood of Moonshine</v>
      </c>
      <c r="AM66" s="9">
        <f t="shared" si="12"/>
        <v>1976</v>
      </c>
      <c r="AN66" s="9">
        <f t="shared" si="13"/>
        <v>13.448589918221558</v>
      </c>
      <c r="AO66" s="9"/>
      <c r="AP66" s="9">
        <f t="shared" si="14"/>
        <v>1.0016548463356971</v>
      </c>
      <c r="AQ66" s="9">
        <v>51</v>
      </c>
      <c r="AR66" s="9">
        <f t="shared" si="15"/>
        <v>0.75</v>
      </c>
      <c r="AS66" s="9">
        <v>51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35" sqref="E35"/>
    </sheetView>
  </sheetViews>
  <sheetFormatPr defaultRowHeight="13.2"/>
  <cols>
    <col min="1" max="1" width="7.33203125" bestFit="1" customWidth="1"/>
    <col min="2" max="2" width="11.6640625" bestFit="1" customWidth="1"/>
    <col min="3" max="3" width="10.6640625" bestFit="1" customWidth="1"/>
    <col min="4" max="4" width="21.5546875" bestFit="1" customWidth="1"/>
    <col min="5" max="5" width="6.88671875" bestFit="1" customWidth="1"/>
    <col min="6" max="6" width="2.44140625" bestFit="1" customWidth="1"/>
    <col min="7" max="7" width="12.77734375" bestFit="1" customWidth="1"/>
    <col min="8" max="10" width="8.109375" bestFit="1" customWidth="1"/>
    <col min="11" max="11" width="6.5546875" bestFit="1" customWidth="1"/>
    <col min="12" max="12" width="7.109375" bestFit="1" customWidth="1"/>
    <col min="13" max="13" width="16.44140625" bestFit="1" customWidth="1"/>
  </cols>
  <sheetData>
    <row r="1" spans="1:26">
      <c r="A1" t="s">
        <v>154</v>
      </c>
    </row>
    <row r="2" spans="1:26">
      <c r="A2" t="s">
        <v>168</v>
      </c>
      <c r="B2" t="s">
        <v>191</v>
      </c>
      <c r="C2" t="s">
        <v>192</v>
      </c>
      <c r="D2" t="s">
        <v>2078</v>
      </c>
      <c r="E2" t="s">
        <v>81</v>
      </c>
      <c r="F2" t="s">
        <v>166</v>
      </c>
      <c r="G2" t="s">
        <v>164</v>
      </c>
      <c r="H2" t="s">
        <v>1007</v>
      </c>
      <c r="I2" t="s">
        <v>162</v>
      </c>
      <c r="J2" t="s">
        <v>40</v>
      </c>
      <c r="K2" t="s">
        <v>203</v>
      </c>
      <c r="L2" t="s">
        <v>161</v>
      </c>
      <c r="M2" t="s">
        <v>429</v>
      </c>
      <c r="O2" s="18" t="s">
        <v>79</v>
      </c>
      <c r="P2" s="18" t="s">
        <v>80</v>
      </c>
      <c r="Q2" s="9" t="s">
        <v>108</v>
      </c>
      <c r="R2" s="9" t="s">
        <v>109</v>
      </c>
      <c r="S2" s="9" t="s">
        <v>83</v>
      </c>
      <c r="T2" s="9" t="s">
        <v>81</v>
      </c>
      <c r="U2" s="9" t="s">
        <v>48</v>
      </c>
      <c r="V2" s="9" t="s">
        <v>49</v>
      </c>
      <c r="W2" s="9" t="s">
        <v>45</v>
      </c>
      <c r="X2" s="9" t="s">
        <v>46</v>
      </c>
      <c r="Y2" s="9" t="s">
        <v>35</v>
      </c>
      <c r="Z2" s="9" t="s">
        <v>47</v>
      </c>
    </row>
    <row r="3" spans="1:26">
      <c r="A3">
        <v>104</v>
      </c>
      <c r="B3" t="s">
        <v>86</v>
      </c>
      <c r="C3" t="s">
        <v>85</v>
      </c>
      <c r="D3" t="s">
        <v>194</v>
      </c>
      <c r="E3">
        <v>1992</v>
      </c>
      <c r="F3" t="s">
        <v>36</v>
      </c>
      <c r="G3">
        <v>21</v>
      </c>
      <c r="H3" s="593">
        <v>0.53749999999999998</v>
      </c>
      <c r="I3" s="593">
        <v>0.33333333333333331</v>
      </c>
      <c r="J3" s="593">
        <v>0.20416666666666669</v>
      </c>
      <c r="K3">
        <v>630</v>
      </c>
      <c r="L3">
        <v>1</v>
      </c>
      <c r="M3">
        <v>1</v>
      </c>
      <c r="O3" s="18">
        <f>VLOOKUP(P3,id!$A:$C,3,0)</f>
        <v>3</v>
      </c>
      <c r="P3" s="18" t="str">
        <f>Q3&amp;R3&amp;T3</f>
        <v>JakubekKrystian1992</v>
      </c>
      <c r="Q3" s="9" t="str">
        <f>B3</f>
        <v>Jakubek</v>
      </c>
      <c r="R3" s="9" t="str">
        <f>C3</f>
        <v>Krystian</v>
      </c>
      <c r="S3" s="9" t="str">
        <f>D3</f>
        <v>Mitutoyo AZS Wratislavia</v>
      </c>
      <c r="T3" s="9">
        <f>E3</f>
        <v>1992</v>
      </c>
      <c r="U3" s="9"/>
      <c r="V3" s="9">
        <v>50</v>
      </c>
      <c r="W3" s="9"/>
      <c r="X3" s="9"/>
      <c r="Y3" s="9"/>
      <c r="Z3" s="9"/>
    </row>
    <row r="4" spans="1:26">
      <c r="A4">
        <v>124</v>
      </c>
      <c r="B4" t="s">
        <v>57</v>
      </c>
      <c r="C4" t="s">
        <v>74</v>
      </c>
      <c r="D4" t="s">
        <v>158</v>
      </c>
      <c r="E4">
        <v>1969</v>
      </c>
      <c r="F4" t="s">
        <v>0</v>
      </c>
      <c r="G4">
        <v>16</v>
      </c>
      <c r="H4" s="593">
        <v>0.65972222222222221</v>
      </c>
      <c r="I4" s="593">
        <v>0.33333333333333331</v>
      </c>
      <c r="J4" s="593">
        <v>0.3263888888888889</v>
      </c>
      <c r="K4">
        <v>480</v>
      </c>
      <c r="L4">
        <v>20</v>
      </c>
      <c r="M4">
        <v>1</v>
      </c>
      <c r="O4" s="18">
        <f>VLOOKUP(P4,id!$A:$C,3,0)</f>
        <v>55</v>
      </c>
      <c r="P4" s="18" t="str">
        <f t="shared" ref="P4" si="0">Q4&amp;R4&amp;T4</f>
        <v>StanekAsia1969</v>
      </c>
      <c r="Q4" s="9" t="str">
        <f t="shared" ref="Q4" si="1">B4</f>
        <v>Stanek</v>
      </c>
      <c r="R4" s="9" t="str">
        <f t="shared" ref="R4" si="2">C4</f>
        <v>Asia</v>
      </c>
      <c r="S4" s="9" t="str">
        <f t="shared" ref="S4" si="3">D4</f>
        <v>RUDY KOT</v>
      </c>
      <c r="T4" s="9">
        <f t="shared" ref="T4" si="4">E4</f>
        <v>1969</v>
      </c>
      <c r="U4" s="9">
        <v>50</v>
      </c>
      <c r="V4" s="9">
        <f>V3*IF(Y4&lt;1,Y4,IF(Z4&lt;1,Z4,IF(X4&lt;1,X4,IF(W4&lt;1,W4,1))))</f>
        <v>38.095238095238095</v>
      </c>
      <c r="W4" s="491">
        <f>J3/J4</f>
        <v>0.62553191489361704</v>
      </c>
      <c r="X4" s="9">
        <f>G4/G3</f>
        <v>0.76190476190476186</v>
      </c>
      <c r="Y4" s="9">
        <f>K4/K3</f>
        <v>0.76190476190476186</v>
      </c>
      <c r="Z4" s="9">
        <f>X4^0.2</f>
        <v>0.94706576451967239</v>
      </c>
    </row>
    <row r="5" spans="1:26">
      <c r="U5" s="9"/>
      <c r="V5" s="9"/>
      <c r="W5" s="491"/>
      <c r="X5" s="9"/>
      <c r="Y5" s="9"/>
      <c r="Z5" s="9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topLeftCell="F1" workbookViewId="0">
      <selection activeCell="U5" sqref="U5"/>
    </sheetView>
  </sheetViews>
  <sheetFormatPr defaultRowHeight="13.2"/>
  <cols>
    <col min="1" max="1" width="7.33203125" bestFit="1" customWidth="1"/>
    <col min="2" max="2" width="11.6640625" bestFit="1" customWidth="1"/>
    <col min="3" max="3" width="10.6640625" bestFit="1" customWidth="1"/>
    <col min="4" max="4" width="21.5546875" bestFit="1" customWidth="1"/>
    <col min="5" max="5" width="6.88671875" bestFit="1" customWidth="1"/>
    <col min="6" max="6" width="2.44140625" bestFit="1" customWidth="1"/>
    <col min="7" max="7" width="12.77734375" bestFit="1" customWidth="1"/>
    <col min="8" max="10" width="8.109375" bestFit="1" customWidth="1"/>
    <col min="11" max="11" width="6.5546875" bestFit="1" customWidth="1"/>
    <col min="12" max="12" width="7.109375" bestFit="1" customWidth="1"/>
    <col min="13" max="13" width="16.44140625" bestFit="1" customWidth="1"/>
  </cols>
  <sheetData>
    <row r="1" spans="1:26">
      <c r="A1" t="s">
        <v>154</v>
      </c>
    </row>
    <row r="2" spans="1:26">
      <c r="A2" t="s">
        <v>168</v>
      </c>
      <c r="B2" t="s">
        <v>191</v>
      </c>
      <c r="C2" t="s">
        <v>192</v>
      </c>
      <c r="D2" t="s">
        <v>2078</v>
      </c>
      <c r="E2" t="s">
        <v>81</v>
      </c>
      <c r="F2" t="s">
        <v>166</v>
      </c>
      <c r="G2" t="s">
        <v>164</v>
      </c>
      <c r="H2" t="s">
        <v>1007</v>
      </c>
      <c r="I2" t="s">
        <v>162</v>
      </c>
      <c r="J2" t="s">
        <v>40</v>
      </c>
      <c r="K2" t="s">
        <v>203</v>
      </c>
      <c r="L2" t="s">
        <v>161</v>
      </c>
      <c r="M2" t="s">
        <v>429</v>
      </c>
      <c r="O2" s="18" t="s">
        <v>79</v>
      </c>
      <c r="P2" s="18" t="s">
        <v>80</v>
      </c>
      <c r="Q2" s="9" t="s">
        <v>108</v>
      </c>
      <c r="R2" s="9" t="s">
        <v>109</v>
      </c>
      <c r="S2" s="9" t="s">
        <v>83</v>
      </c>
      <c r="T2" s="9" t="s">
        <v>81</v>
      </c>
      <c r="U2" s="9" t="s">
        <v>48</v>
      </c>
      <c r="V2" s="9" t="s">
        <v>49</v>
      </c>
      <c r="W2" s="9" t="s">
        <v>45</v>
      </c>
      <c r="X2" s="9" t="s">
        <v>46</v>
      </c>
      <c r="Y2" s="9" t="s">
        <v>35</v>
      </c>
      <c r="Z2" s="9" t="s">
        <v>47</v>
      </c>
    </row>
    <row r="3" spans="1:26">
      <c r="A3">
        <v>104</v>
      </c>
      <c r="B3" t="s">
        <v>86</v>
      </c>
      <c r="C3" t="s">
        <v>85</v>
      </c>
      <c r="D3" t="s">
        <v>194</v>
      </c>
      <c r="E3">
        <v>1992</v>
      </c>
      <c r="F3" t="s">
        <v>36</v>
      </c>
      <c r="G3">
        <v>21</v>
      </c>
      <c r="H3" s="593">
        <v>0.53749999999999998</v>
      </c>
      <c r="I3" s="593">
        <v>0.33333333333333331</v>
      </c>
      <c r="J3" s="593">
        <v>0.20416666666666669</v>
      </c>
      <c r="K3">
        <v>630</v>
      </c>
      <c r="L3">
        <v>1</v>
      </c>
      <c r="M3">
        <v>1</v>
      </c>
      <c r="O3" s="18">
        <f>VLOOKUP(P3,id!$A:$C,3,0)</f>
        <v>3</v>
      </c>
      <c r="P3" s="18" t="str">
        <f>Q3&amp;R3&amp;T3</f>
        <v>JakubekKrystian1992</v>
      </c>
      <c r="Q3" s="9" t="str">
        <f>B3</f>
        <v>Jakubek</v>
      </c>
      <c r="R3" s="9" t="str">
        <f>C3</f>
        <v>Krystian</v>
      </c>
      <c r="S3" s="9" t="str">
        <f>D3</f>
        <v>Mitutoyo AZS Wratislavia</v>
      </c>
      <c r="T3" s="9">
        <f>E3</f>
        <v>1992</v>
      </c>
      <c r="U3" s="9">
        <v>50</v>
      </c>
      <c r="V3" s="9"/>
      <c r="W3" s="9"/>
      <c r="X3" s="9"/>
      <c r="Y3" s="9"/>
      <c r="Z3" s="9"/>
    </row>
    <row r="4" spans="1:26">
      <c r="A4">
        <v>117</v>
      </c>
      <c r="B4" t="s">
        <v>188</v>
      </c>
      <c r="C4" t="s">
        <v>170</v>
      </c>
      <c r="D4" t="s">
        <v>196</v>
      </c>
      <c r="E4">
        <v>1982</v>
      </c>
      <c r="F4" t="s">
        <v>36</v>
      </c>
      <c r="G4">
        <v>21</v>
      </c>
      <c r="H4" s="593">
        <v>0.53749999999999998</v>
      </c>
      <c r="I4" s="593">
        <v>0.33333333333333331</v>
      </c>
      <c r="J4" s="593">
        <v>0.20416666666666669</v>
      </c>
      <c r="K4">
        <v>630</v>
      </c>
      <c r="L4">
        <v>1</v>
      </c>
      <c r="M4">
        <v>1</v>
      </c>
      <c r="O4" s="18">
        <f>VLOOKUP(P4,id!$A:$C,3,0)</f>
        <v>59</v>
      </c>
      <c r="P4" s="18" t="str">
        <f t="shared" ref="P4:P23" si="0">Q4&amp;R4&amp;T4</f>
        <v>ŚmiejaDaniel1982</v>
      </c>
      <c r="Q4" s="9" t="str">
        <f t="shared" ref="Q4:T23" si="1">B4</f>
        <v>Śmieja</v>
      </c>
      <c r="R4" s="9" t="str">
        <f t="shared" si="1"/>
        <v>Daniel</v>
      </c>
      <c r="S4" s="9" t="str">
        <f t="shared" si="1"/>
        <v>mrdp.pl</v>
      </c>
      <c r="T4" s="9">
        <f t="shared" si="1"/>
        <v>1982</v>
      </c>
      <c r="U4" s="9">
        <f>U3*IF(Y4&lt;1,Y4,IF(Z4&lt;1,Z4,IF(X4&lt;1,X4,IF(W4&lt;1,W4,1))))</f>
        <v>50</v>
      </c>
      <c r="V4" s="9"/>
      <c r="W4" s="491">
        <f>J3/J4</f>
        <v>1</v>
      </c>
      <c r="X4" s="9">
        <f>G4/G3</f>
        <v>1</v>
      </c>
      <c r="Y4" s="9">
        <f>K4/K3</f>
        <v>1</v>
      </c>
      <c r="Z4" s="9">
        <f>X4^0.2</f>
        <v>1</v>
      </c>
    </row>
    <row r="5" spans="1:26">
      <c r="A5">
        <v>122</v>
      </c>
      <c r="B5" t="s">
        <v>197</v>
      </c>
      <c r="C5" t="s">
        <v>29</v>
      </c>
      <c r="D5" t="s">
        <v>198</v>
      </c>
      <c r="E5">
        <v>1967</v>
      </c>
      <c r="F5" t="s">
        <v>36</v>
      </c>
      <c r="G5">
        <v>21</v>
      </c>
      <c r="H5" s="593">
        <v>0.54999999999999993</v>
      </c>
      <c r="I5" s="593">
        <v>0.33333333333333331</v>
      </c>
      <c r="J5" s="593">
        <v>0.21666666666666667</v>
      </c>
      <c r="K5">
        <v>630</v>
      </c>
      <c r="L5">
        <v>3</v>
      </c>
      <c r="M5">
        <v>3</v>
      </c>
      <c r="O5" s="18">
        <f>VLOOKUP(P5,id!$A:$C,3,0)</f>
        <v>60</v>
      </c>
      <c r="P5" s="18" t="str">
        <f t="shared" si="0"/>
        <v>PachulskiLeszek1967</v>
      </c>
      <c r="Q5" s="9" t="str">
        <f t="shared" si="1"/>
        <v>Pachulski</v>
      </c>
      <c r="R5" s="9" t="str">
        <f t="shared" si="1"/>
        <v>Leszek</v>
      </c>
      <c r="S5" s="9" t="str">
        <f t="shared" si="1"/>
        <v>Oprychy</v>
      </c>
      <c r="T5" s="9">
        <f t="shared" si="1"/>
        <v>1967</v>
      </c>
      <c r="U5" s="9">
        <f t="shared" ref="U5:U23" si="2">U4*IF(Y5&lt;1,Y5,IF(Z5&lt;1,Z5,IF(X5&lt;1,X5,IF(W5&lt;1,W5,1))))</f>
        <v>47.11538461538462</v>
      </c>
      <c r="V5" s="9"/>
      <c r="W5" s="491">
        <f t="shared" ref="W5:W23" si="3">J4/J5</f>
        <v>0.9423076923076924</v>
      </c>
      <c r="X5" s="9">
        <f t="shared" ref="X5:X23" si="4">G5/G4</f>
        <v>1</v>
      </c>
      <c r="Y5" s="9">
        <f t="shared" ref="Y5:Y23" si="5">K5/K4</f>
        <v>1</v>
      </c>
      <c r="Z5" s="9">
        <f t="shared" ref="Z5:Z23" si="6">X5^0.2</f>
        <v>1</v>
      </c>
    </row>
    <row r="6" spans="1:26">
      <c r="A6">
        <v>108</v>
      </c>
      <c r="B6" t="s">
        <v>22</v>
      </c>
      <c r="C6" t="s">
        <v>23</v>
      </c>
      <c r="D6" t="s">
        <v>997</v>
      </c>
      <c r="E6">
        <v>1964</v>
      </c>
      <c r="F6" t="s">
        <v>36</v>
      </c>
      <c r="G6">
        <v>21</v>
      </c>
      <c r="H6" s="593">
        <v>0.56041666666666667</v>
      </c>
      <c r="I6" s="593">
        <v>0.33333333333333331</v>
      </c>
      <c r="J6" s="593">
        <v>0.22708333333333333</v>
      </c>
      <c r="K6">
        <v>630</v>
      </c>
      <c r="L6">
        <v>4</v>
      </c>
      <c r="M6">
        <v>4</v>
      </c>
      <c r="O6" s="18">
        <f>VLOOKUP(P6,id!$A:$C,3,0)</f>
        <v>9</v>
      </c>
      <c r="P6" s="18" t="str">
        <f t="shared" si="0"/>
        <v>LiszkaGrzegorz1964</v>
      </c>
      <c r="Q6" s="9" t="str">
        <f t="shared" si="1"/>
        <v>Liszka</v>
      </c>
      <c r="R6" s="9" t="str">
        <f t="shared" si="1"/>
        <v>Grzegorz</v>
      </c>
      <c r="S6" s="9" t="str">
        <f t="shared" si="1"/>
        <v>Trezado BikeTires.pl</v>
      </c>
      <c r="T6" s="9">
        <f t="shared" si="1"/>
        <v>1964</v>
      </c>
      <c r="U6" s="9">
        <f t="shared" si="2"/>
        <v>44.954128440366979</v>
      </c>
      <c r="V6" s="9"/>
      <c r="W6" s="491">
        <f t="shared" si="3"/>
        <v>0.95412844036697253</v>
      </c>
      <c r="X6" s="9">
        <f t="shared" si="4"/>
        <v>1</v>
      </c>
      <c r="Y6" s="9">
        <f t="shared" si="5"/>
        <v>1</v>
      </c>
      <c r="Z6" s="9">
        <f t="shared" si="6"/>
        <v>1</v>
      </c>
    </row>
    <row r="7" spans="1:26">
      <c r="A7">
        <v>126</v>
      </c>
      <c r="B7" t="s">
        <v>297</v>
      </c>
      <c r="C7" t="s">
        <v>293</v>
      </c>
      <c r="D7" t="s">
        <v>287</v>
      </c>
      <c r="E7">
        <v>1979</v>
      </c>
      <c r="F7" t="s">
        <v>36</v>
      </c>
      <c r="G7">
        <v>21</v>
      </c>
      <c r="H7" s="593">
        <v>0.56041666666666667</v>
      </c>
      <c r="I7" s="593">
        <v>0.33333333333333331</v>
      </c>
      <c r="J7" s="593">
        <v>0.22708333333333333</v>
      </c>
      <c r="K7">
        <v>630</v>
      </c>
      <c r="L7">
        <v>5</v>
      </c>
      <c r="M7">
        <v>5</v>
      </c>
      <c r="O7" s="18">
        <f>VLOOKUP(P7,id!$A:$C,3,0)</f>
        <v>101</v>
      </c>
      <c r="P7" s="18" t="str">
        <f t="shared" si="0"/>
        <v>WalentowskiRadosław1979</v>
      </c>
      <c r="Q7" s="9" t="str">
        <f t="shared" si="1"/>
        <v>Walentowski</v>
      </c>
      <c r="R7" s="9" t="str">
        <f t="shared" si="1"/>
        <v>Radosław</v>
      </c>
      <c r="S7" s="9" t="str">
        <f t="shared" si="1"/>
        <v>LosMaruderos</v>
      </c>
      <c r="T7" s="9">
        <f t="shared" si="1"/>
        <v>1979</v>
      </c>
      <c r="U7" s="9">
        <f t="shared" si="2"/>
        <v>44.954128440366979</v>
      </c>
      <c r="V7" s="9"/>
      <c r="W7" s="491">
        <f t="shared" si="3"/>
        <v>1</v>
      </c>
      <c r="X7" s="9">
        <f t="shared" si="4"/>
        <v>1</v>
      </c>
      <c r="Y7" s="9">
        <f t="shared" si="5"/>
        <v>1</v>
      </c>
      <c r="Z7" s="9">
        <f t="shared" si="6"/>
        <v>1</v>
      </c>
    </row>
    <row r="8" spans="1:26">
      <c r="A8">
        <v>100</v>
      </c>
      <c r="B8" t="s">
        <v>326</v>
      </c>
      <c r="C8" t="s">
        <v>20</v>
      </c>
      <c r="D8" t="s">
        <v>434</v>
      </c>
      <c r="E8">
        <v>1979</v>
      </c>
      <c r="F8" t="s">
        <v>36</v>
      </c>
      <c r="G8">
        <v>21</v>
      </c>
      <c r="H8" s="593">
        <v>0.56180555555555556</v>
      </c>
      <c r="I8" s="593">
        <v>0.33333333333333331</v>
      </c>
      <c r="J8" s="593">
        <v>0.22847222222222222</v>
      </c>
      <c r="K8">
        <v>630</v>
      </c>
      <c r="L8">
        <v>6</v>
      </c>
      <c r="M8">
        <v>6</v>
      </c>
      <c r="O8" s="18">
        <f>VLOOKUP(P8,id!$A:$C,3,0)</f>
        <v>91</v>
      </c>
      <c r="P8" s="18" t="str">
        <f t="shared" si="0"/>
        <v>BrudłoPaweł1979</v>
      </c>
      <c r="Q8" s="9" t="str">
        <f t="shared" si="1"/>
        <v>Brudło</v>
      </c>
      <c r="R8" s="9" t="str">
        <f t="shared" si="1"/>
        <v>Paweł</v>
      </c>
      <c r="S8" s="9" t="str">
        <f t="shared" si="1"/>
        <v>Ba-Bi</v>
      </c>
      <c r="T8" s="9">
        <f t="shared" si="1"/>
        <v>1979</v>
      </c>
      <c r="U8" s="9">
        <f t="shared" si="2"/>
        <v>44.680851063829799</v>
      </c>
      <c r="V8" s="9"/>
      <c r="W8" s="491">
        <f t="shared" si="3"/>
        <v>0.99392097264437695</v>
      </c>
      <c r="X8" s="9">
        <f t="shared" si="4"/>
        <v>1</v>
      </c>
      <c r="Y8" s="9">
        <f t="shared" si="5"/>
        <v>1</v>
      </c>
      <c r="Z8" s="9">
        <f t="shared" si="6"/>
        <v>1</v>
      </c>
    </row>
    <row r="9" spans="1:26">
      <c r="A9">
        <v>111</v>
      </c>
      <c r="B9" t="s">
        <v>12</v>
      </c>
      <c r="C9" t="s">
        <v>21</v>
      </c>
      <c r="D9" t="s">
        <v>1471</v>
      </c>
      <c r="E9">
        <v>1978</v>
      </c>
      <c r="F9" t="s">
        <v>36</v>
      </c>
      <c r="G9">
        <v>21</v>
      </c>
      <c r="H9" s="593">
        <v>0.56666666666666665</v>
      </c>
      <c r="I9" s="593">
        <v>0.33333333333333331</v>
      </c>
      <c r="J9" s="593">
        <v>0.23333333333333331</v>
      </c>
      <c r="K9">
        <v>630</v>
      </c>
      <c r="L9">
        <v>7</v>
      </c>
      <c r="M9">
        <v>7</v>
      </c>
      <c r="O9" s="18">
        <f>VLOOKUP(P9,id!$A:$C,3,0)</f>
        <v>6</v>
      </c>
      <c r="P9" s="18" t="str">
        <f t="shared" si="0"/>
        <v>OwczarskiMarcin1978</v>
      </c>
      <c r="Q9" s="9" t="str">
        <f t="shared" si="1"/>
        <v>Owczarski</v>
      </c>
      <c r="R9" s="9" t="str">
        <f t="shared" si="1"/>
        <v>Marcin</v>
      </c>
      <c r="S9" s="9" t="str">
        <f t="shared" si="1"/>
        <v>MMGO</v>
      </c>
      <c r="T9" s="9">
        <f t="shared" si="1"/>
        <v>1978</v>
      </c>
      <c r="U9" s="9">
        <f t="shared" si="2"/>
        <v>43.750000000000014</v>
      </c>
      <c r="V9" s="9"/>
      <c r="W9" s="491">
        <f t="shared" si="3"/>
        <v>0.97916666666666674</v>
      </c>
      <c r="X9" s="9">
        <f t="shared" si="4"/>
        <v>1</v>
      </c>
      <c r="Y9" s="9">
        <f t="shared" si="5"/>
        <v>1</v>
      </c>
      <c r="Z9" s="9">
        <f t="shared" si="6"/>
        <v>1</v>
      </c>
    </row>
    <row r="10" spans="1:26">
      <c r="A10">
        <v>101</v>
      </c>
      <c r="B10" t="s">
        <v>14</v>
      </c>
      <c r="C10" t="s">
        <v>26</v>
      </c>
      <c r="E10">
        <v>1975</v>
      </c>
      <c r="F10" t="s">
        <v>36</v>
      </c>
      <c r="G10">
        <v>21</v>
      </c>
      <c r="H10" s="593">
        <v>0.58888888888888891</v>
      </c>
      <c r="I10" s="593">
        <v>0.33333333333333331</v>
      </c>
      <c r="J10" s="593">
        <v>0.25555555555555559</v>
      </c>
      <c r="K10">
        <v>630</v>
      </c>
      <c r="L10">
        <v>8</v>
      </c>
      <c r="M10">
        <v>8</v>
      </c>
      <c r="O10" s="18">
        <f>VLOOKUP(P10,id!$A:$C,3,0)</f>
        <v>2</v>
      </c>
      <c r="P10" s="18" t="str">
        <f t="shared" si="0"/>
        <v>CecułaKrzysztof1975</v>
      </c>
      <c r="Q10" s="9" t="str">
        <f t="shared" si="1"/>
        <v>Cecuła</v>
      </c>
      <c r="R10" s="9" t="str">
        <f t="shared" si="1"/>
        <v>Krzysztof</v>
      </c>
      <c r="S10" s="9">
        <f t="shared" si="1"/>
        <v>0</v>
      </c>
      <c r="T10" s="9">
        <f t="shared" si="1"/>
        <v>1975</v>
      </c>
      <c r="U10" s="9">
        <f t="shared" si="2"/>
        <v>39.945652173913047</v>
      </c>
      <c r="V10" s="9"/>
      <c r="W10" s="491">
        <f t="shared" si="3"/>
        <v>0.91304347826086929</v>
      </c>
      <c r="X10" s="9">
        <f t="shared" si="4"/>
        <v>1</v>
      </c>
      <c r="Y10" s="9">
        <f t="shared" si="5"/>
        <v>1</v>
      </c>
      <c r="Z10" s="9">
        <f t="shared" si="6"/>
        <v>1</v>
      </c>
    </row>
    <row r="11" spans="1:26">
      <c r="A11">
        <v>125</v>
      </c>
      <c r="B11" t="s">
        <v>57</v>
      </c>
      <c r="C11" t="s">
        <v>56</v>
      </c>
      <c r="D11" t="s">
        <v>158</v>
      </c>
      <c r="E11">
        <v>1967</v>
      </c>
      <c r="F11" t="s">
        <v>36</v>
      </c>
      <c r="G11">
        <v>21</v>
      </c>
      <c r="H11" s="593">
        <v>0.61597222222222225</v>
      </c>
      <c r="I11" s="593">
        <v>0.33333333333333331</v>
      </c>
      <c r="J11" s="593">
        <v>0.28263888888888888</v>
      </c>
      <c r="K11">
        <v>630</v>
      </c>
      <c r="L11">
        <v>9</v>
      </c>
      <c r="M11">
        <v>9</v>
      </c>
      <c r="O11" s="18">
        <f>VLOOKUP(P11,id!$A:$C,3,0)</f>
        <v>5</v>
      </c>
      <c r="P11" s="18" t="str">
        <f t="shared" si="0"/>
        <v>StanekRobert1967</v>
      </c>
      <c r="Q11" s="9" t="str">
        <f t="shared" si="1"/>
        <v>Stanek</v>
      </c>
      <c r="R11" s="9" t="str">
        <f t="shared" si="1"/>
        <v>Robert</v>
      </c>
      <c r="S11" s="9" t="str">
        <f t="shared" si="1"/>
        <v>RUDY KOT</v>
      </c>
      <c r="T11" s="9">
        <f t="shared" si="1"/>
        <v>1967</v>
      </c>
      <c r="U11" s="9">
        <f t="shared" si="2"/>
        <v>36.117936117936125</v>
      </c>
      <c r="V11" s="9"/>
      <c r="W11" s="491">
        <f t="shared" si="3"/>
        <v>0.90417690417690433</v>
      </c>
      <c r="X11" s="9">
        <f t="shared" si="4"/>
        <v>1</v>
      </c>
      <c r="Y11" s="9">
        <f t="shared" si="5"/>
        <v>1</v>
      </c>
      <c r="Z11" s="9">
        <f t="shared" si="6"/>
        <v>1</v>
      </c>
    </row>
    <row r="12" spans="1:26">
      <c r="A12">
        <v>123</v>
      </c>
      <c r="B12" t="s">
        <v>414</v>
      </c>
      <c r="C12" t="s">
        <v>71</v>
      </c>
      <c r="D12" t="s">
        <v>2080</v>
      </c>
      <c r="E12">
        <v>1977</v>
      </c>
      <c r="F12" t="s">
        <v>36</v>
      </c>
      <c r="G12">
        <v>21</v>
      </c>
      <c r="H12" s="593">
        <v>0.65555555555555556</v>
      </c>
      <c r="I12" s="593">
        <v>0.33333333333333331</v>
      </c>
      <c r="J12" s="593">
        <v>0.32222222222222224</v>
      </c>
      <c r="K12">
        <v>630</v>
      </c>
      <c r="L12">
        <v>10</v>
      </c>
      <c r="M12">
        <v>10</v>
      </c>
      <c r="O12" s="18">
        <f>VLOOKUP(P12,id!$A:$C,3,0)</f>
        <v>126</v>
      </c>
      <c r="P12" s="18" t="str">
        <f t="shared" si="0"/>
        <v>SenderekŁukasz1977</v>
      </c>
      <c r="Q12" s="9" t="str">
        <f t="shared" si="1"/>
        <v>Senderek</v>
      </c>
      <c r="R12" s="9" t="str">
        <f t="shared" si="1"/>
        <v>Łukasz</v>
      </c>
      <c r="S12" s="9" t="str">
        <f t="shared" si="1"/>
        <v>Piachulec Orient</v>
      </c>
      <c r="T12" s="9">
        <f t="shared" si="1"/>
        <v>1977</v>
      </c>
      <c r="U12" s="9">
        <f t="shared" si="2"/>
        <v>31.681034482758626</v>
      </c>
      <c r="V12" s="9"/>
      <c r="W12" s="491">
        <f t="shared" si="3"/>
        <v>0.87715517241379304</v>
      </c>
      <c r="X12" s="9">
        <f t="shared" si="4"/>
        <v>1</v>
      </c>
      <c r="Y12" s="9">
        <f t="shared" si="5"/>
        <v>1</v>
      </c>
      <c r="Z12" s="9">
        <f t="shared" si="6"/>
        <v>1</v>
      </c>
    </row>
    <row r="13" spans="1:26">
      <c r="A13">
        <v>102</v>
      </c>
      <c r="B13" t="s">
        <v>187</v>
      </c>
      <c r="C13" t="s">
        <v>55</v>
      </c>
      <c r="D13" t="s">
        <v>2079</v>
      </c>
      <c r="E13">
        <v>1974</v>
      </c>
      <c r="F13" t="s">
        <v>36</v>
      </c>
      <c r="G13">
        <v>21</v>
      </c>
      <c r="H13" s="593">
        <v>0.66736111111111107</v>
      </c>
      <c r="I13" s="593">
        <v>0.33333333333333331</v>
      </c>
      <c r="J13" s="593">
        <v>0.33402777777777781</v>
      </c>
      <c r="K13">
        <v>629</v>
      </c>
      <c r="L13">
        <v>11</v>
      </c>
      <c r="M13">
        <v>11</v>
      </c>
      <c r="O13" s="18">
        <f>VLOOKUP(P13,id!$A:$C,3,0)</f>
        <v>79</v>
      </c>
      <c r="P13" s="18" t="str">
        <f t="shared" si="0"/>
        <v>FilipiukTomasz1974</v>
      </c>
      <c r="Q13" s="9" t="str">
        <f t="shared" si="1"/>
        <v>Filipiuk</v>
      </c>
      <c r="R13" s="9" t="str">
        <f t="shared" si="1"/>
        <v>Tomasz</v>
      </c>
      <c r="S13" s="9" t="str">
        <f t="shared" si="1"/>
        <v>SISU-OWB</v>
      </c>
      <c r="T13" s="9">
        <f t="shared" si="1"/>
        <v>1974</v>
      </c>
      <c r="U13" s="9">
        <f t="shared" si="2"/>
        <v>31.630747126436788</v>
      </c>
      <c r="V13" s="9"/>
      <c r="W13" s="491">
        <f t="shared" si="3"/>
        <v>0.9646569646569646</v>
      </c>
      <c r="X13" s="9">
        <f t="shared" si="4"/>
        <v>1</v>
      </c>
      <c r="Y13" s="9">
        <f t="shared" si="5"/>
        <v>0.99841269841269842</v>
      </c>
      <c r="Z13" s="9">
        <f t="shared" si="6"/>
        <v>1</v>
      </c>
    </row>
    <row r="14" spans="1:26">
      <c r="A14">
        <v>114</v>
      </c>
      <c r="B14" t="s">
        <v>231</v>
      </c>
      <c r="C14" t="s">
        <v>104</v>
      </c>
      <c r="D14" t="s">
        <v>2079</v>
      </c>
      <c r="E14">
        <v>1972</v>
      </c>
      <c r="F14" t="s">
        <v>36</v>
      </c>
      <c r="G14">
        <v>21</v>
      </c>
      <c r="H14" s="593">
        <v>0.66736111111111107</v>
      </c>
      <c r="I14" s="593">
        <v>0.33333333333333331</v>
      </c>
      <c r="J14" s="593">
        <v>0.33402777777777781</v>
      </c>
      <c r="K14">
        <v>629</v>
      </c>
      <c r="L14">
        <v>11</v>
      </c>
      <c r="M14">
        <v>11</v>
      </c>
      <c r="O14" s="18">
        <f>VLOOKUP(P14,id!$A:$C,3,0)</f>
        <v>78</v>
      </c>
      <c r="P14" s="18" t="str">
        <f t="shared" si="0"/>
        <v>SopolińskiKarol1972</v>
      </c>
      <c r="Q14" s="9" t="str">
        <f t="shared" si="1"/>
        <v>Sopoliński</v>
      </c>
      <c r="R14" s="9" t="str">
        <f t="shared" si="1"/>
        <v>Karol</v>
      </c>
      <c r="S14" s="9" t="str">
        <f t="shared" si="1"/>
        <v>SISU-OWB</v>
      </c>
      <c r="T14" s="9">
        <f t="shared" si="1"/>
        <v>1972</v>
      </c>
      <c r="U14" s="9">
        <f t="shared" si="2"/>
        <v>31.630747126436788</v>
      </c>
      <c r="V14" s="9"/>
      <c r="W14" s="491">
        <f t="shared" si="3"/>
        <v>1</v>
      </c>
      <c r="X14" s="9">
        <f t="shared" si="4"/>
        <v>1</v>
      </c>
      <c r="Y14" s="9">
        <f t="shared" si="5"/>
        <v>1</v>
      </c>
      <c r="Z14" s="9">
        <f t="shared" si="6"/>
        <v>1</v>
      </c>
    </row>
    <row r="15" spans="1:26">
      <c r="A15">
        <v>128</v>
      </c>
      <c r="B15" t="s">
        <v>77</v>
      </c>
      <c r="C15" t="s">
        <v>55</v>
      </c>
      <c r="D15" t="s">
        <v>272</v>
      </c>
      <c r="E15">
        <v>1963</v>
      </c>
      <c r="F15" t="s">
        <v>36</v>
      </c>
      <c r="G15">
        <v>21</v>
      </c>
      <c r="H15" s="593">
        <v>0.67361111111111116</v>
      </c>
      <c r="I15" s="593">
        <v>0.33333333333333331</v>
      </c>
      <c r="J15" s="593">
        <v>0.34027777777777773</v>
      </c>
      <c r="K15">
        <v>620</v>
      </c>
      <c r="L15">
        <v>13</v>
      </c>
      <c r="M15">
        <v>13</v>
      </c>
      <c r="O15" s="18">
        <f>VLOOKUP(P15,id!$A:$C,3,0)</f>
        <v>41</v>
      </c>
      <c r="P15" s="18" t="str">
        <f t="shared" si="0"/>
        <v>SójkaTomasz1963</v>
      </c>
      <c r="Q15" s="9" t="str">
        <f t="shared" si="1"/>
        <v>Sójka</v>
      </c>
      <c r="R15" s="9" t="str">
        <f t="shared" si="1"/>
        <v>Tomasz</v>
      </c>
      <c r="S15" s="9" t="str">
        <f t="shared" si="1"/>
        <v>RKS Fiedorek</v>
      </c>
      <c r="T15" s="9">
        <f t="shared" si="1"/>
        <v>1963</v>
      </c>
      <c r="U15" s="9">
        <f t="shared" si="2"/>
        <v>31.178160919540236</v>
      </c>
      <c r="V15" s="9"/>
      <c r="W15" s="491">
        <f t="shared" si="3"/>
        <v>0.98163265306122471</v>
      </c>
      <c r="X15" s="9">
        <f t="shared" si="4"/>
        <v>1</v>
      </c>
      <c r="Y15" s="9">
        <f t="shared" si="5"/>
        <v>0.98569157392686801</v>
      </c>
      <c r="Z15" s="9">
        <f t="shared" si="6"/>
        <v>1</v>
      </c>
    </row>
    <row r="16" spans="1:26">
      <c r="A16">
        <v>121</v>
      </c>
      <c r="B16" t="s">
        <v>177</v>
      </c>
      <c r="C16" t="s">
        <v>19</v>
      </c>
      <c r="E16">
        <v>1959</v>
      </c>
      <c r="F16" t="s">
        <v>36</v>
      </c>
      <c r="G16">
        <v>21</v>
      </c>
      <c r="H16" s="593">
        <v>0.67569444444444438</v>
      </c>
      <c r="I16" s="593">
        <v>0.33333333333333331</v>
      </c>
      <c r="J16" s="593">
        <v>0.34236111111111112</v>
      </c>
      <c r="K16">
        <v>617</v>
      </c>
      <c r="L16">
        <v>14</v>
      </c>
      <c r="M16">
        <v>14</v>
      </c>
      <c r="O16" s="18">
        <f>VLOOKUP(P16,id!$A:$C,3,0)</f>
        <v>73</v>
      </c>
      <c r="P16" s="18" t="str">
        <f t="shared" si="0"/>
        <v>MorawskiPiotr1959</v>
      </c>
      <c r="Q16" s="9" t="str">
        <f t="shared" si="1"/>
        <v>Morawski</v>
      </c>
      <c r="R16" s="9" t="str">
        <f t="shared" si="1"/>
        <v>Piotr</v>
      </c>
      <c r="S16" s="9">
        <f t="shared" si="1"/>
        <v>0</v>
      </c>
      <c r="T16" s="9">
        <f t="shared" si="1"/>
        <v>1959</v>
      </c>
      <c r="U16" s="9">
        <f t="shared" si="2"/>
        <v>31.027298850574716</v>
      </c>
      <c r="V16" s="9"/>
      <c r="W16" s="491">
        <f t="shared" si="3"/>
        <v>0.99391480730223114</v>
      </c>
      <c r="X16" s="9">
        <f t="shared" si="4"/>
        <v>1</v>
      </c>
      <c r="Y16" s="9">
        <f t="shared" si="5"/>
        <v>0.99516129032258061</v>
      </c>
      <c r="Z16" s="9">
        <f t="shared" si="6"/>
        <v>1</v>
      </c>
    </row>
    <row r="17" spans="1:26">
      <c r="A17">
        <v>110</v>
      </c>
      <c r="B17" t="s">
        <v>1318</v>
      </c>
      <c r="C17" t="s">
        <v>19</v>
      </c>
      <c r="E17">
        <v>1976</v>
      </c>
      <c r="F17" t="s">
        <v>36</v>
      </c>
      <c r="G17">
        <v>20</v>
      </c>
      <c r="H17" s="593">
        <v>0.65277777777777779</v>
      </c>
      <c r="I17" s="593">
        <v>0.33333333333333331</v>
      </c>
      <c r="J17" s="593">
        <v>0.31944444444444448</v>
      </c>
      <c r="K17">
        <v>600</v>
      </c>
      <c r="L17">
        <v>15</v>
      </c>
      <c r="M17">
        <v>15</v>
      </c>
      <c r="O17" s="18">
        <f>VLOOKUP(P17,id!$A:$C,3,0)</f>
        <v>391</v>
      </c>
      <c r="P17" s="18" t="str">
        <f t="shared" si="0"/>
        <v>NiewęgłowskiPiotr1976</v>
      </c>
      <c r="Q17" s="9" t="str">
        <f t="shared" si="1"/>
        <v>Niewęgłowski</v>
      </c>
      <c r="R17" s="9" t="str">
        <f t="shared" si="1"/>
        <v>Piotr</v>
      </c>
      <c r="S17" s="9">
        <f t="shared" si="1"/>
        <v>0</v>
      </c>
      <c r="T17" s="9">
        <f t="shared" si="1"/>
        <v>1976</v>
      </c>
      <c r="U17" s="9">
        <f t="shared" si="2"/>
        <v>30.172413793103452</v>
      </c>
      <c r="V17" s="9"/>
      <c r="W17" s="491">
        <f t="shared" si="3"/>
        <v>1.0717391304347825</v>
      </c>
      <c r="X17" s="9">
        <f t="shared" si="4"/>
        <v>0.95238095238095233</v>
      </c>
      <c r="Y17" s="9">
        <f t="shared" si="5"/>
        <v>0.97244732576985415</v>
      </c>
      <c r="Z17" s="9">
        <f t="shared" si="6"/>
        <v>0.99028942228686234</v>
      </c>
    </row>
    <row r="18" spans="1:26">
      <c r="A18">
        <v>107</v>
      </c>
      <c r="B18" t="s">
        <v>324</v>
      </c>
      <c r="C18" t="s">
        <v>284</v>
      </c>
      <c r="D18" t="s">
        <v>2081</v>
      </c>
      <c r="E18">
        <v>1963</v>
      </c>
      <c r="F18" t="s">
        <v>36</v>
      </c>
      <c r="G18">
        <v>19</v>
      </c>
      <c r="H18" s="593">
        <v>0.65486111111111112</v>
      </c>
      <c r="I18" s="593">
        <v>0.33333333333333331</v>
      </c>
      <c r="J18" s="593">
        <v>0.3215277777777778</v>
      </c>
      <c r="K18">
        <v>570</v>
      </c>
      <c r="L18">
        <v>18</v>
      </c>
      <c r="M18">
        <v>18</v>
      </c>
      <c r="O18" s="18">
        <f>VLOOKUP(P18,id!$A:$C,3,0)</f>
        <v>92</v>
      </c>
      <c r="P18" s="18" t="str">
        <f t="shared" si="0"/>
        <v>KrólikowskiRoman1963</v>
      </c>
      <c r="Q18" s="9" t="str">
        <f t="shared" si="1"/>
        <v>Królikowski</v>
      </c>
      <c r="R18" s="9" t="str">
        <f t="shared" si="1"/>
        <v>Roman</v>
      </c>
      <c r="S18" s="9" t="str">
        <f t="shared" si="1"/>
        <v>Totalnie niezorientowani</v>
      </c>
      <c r="T18" s="9">
        <f t="shared" si="1"/>
        <v>1963</v>
      </c>
      <c r="U18" s="9">
        <f t="shared" si="2"/>
        <v>28.663793103448278</v>
      </c>
      <c r="V18" s="9"/>
      <c r="W18" s="491">
        <f t="shared" si="3"/>
        <v>0.99352051835853139</v>
      </c>
      <c r="X18" s="9">
        <f t="shared" si="4"/>
        <v>0.95</v>
      </c>
      <c r="Y18" s="9">
        <f t="shared" si="5"/>
        <v>0.95</v>
      </c>
      <c r="Z18" s="9">
        <f t="shared" si="6"/>
        <v>0.98979378168698851</v>
      </c>
    </row>
    <row r="19" spans="1:26">
      <c r="A19">
        <v>106</v>
      </c>
      <c r="B19" t="s">
        <v>179</v>
      </c>
      <c r="C19" t="s">
        <v>28</v>
      </c>
      <c r="D19" t="s">
        <v>178</v>
      </c>
      <c r="E19">
        <v>1981</v>
      </c>
      <c r="F19" t="s">
        <v>36</v>
      </c>
      <c r="G19">
        <v>19</v>
      </c>
      <c r="H19" s="593">
        <v>0.66319444444444442</v>
      </c>
      <c r="I19" s="593">
        <v>0.33333333333333331</v>
      </c>
      <c r="J19" s="593">
        <v>0.3298611111111111</v>
      </c>
      <c r="K19">
        <v>570</v>
      </c>
      <c r="L19">
        <v>16</v>
      </c>
      <c r="M19">
        <v>16</v>
      </c>
      <c r="O19" s="18">
        <f>VLOOKUP(P19,id!$A:$C,3,0)</f>
        <v>84</v>
      </c>
      <c r="P19" s="18" t="str">
        <f t="shared" si="0"/>
        <v>KasierskiPrzemysław1981</v>
      </c>
      <c r="Q19" s="9" t="str">
        <f t="shared" si="1"/>
        <v>Kasierski</v>
      </c>
      <c r="R19" s="9" t="str">
        <f t="shared" si="1"/>
        <v>Przemysław</v>
      </c>
      <c r="S19" s="9" t="str">
        <f t="shared" si="1"/>
        <v>Fitserwis MTB Team</v>
      </c>
      <c r="T19" s="9">
        <f t="shared" si="1"/>
        <v>1981</v>
      </c>
      <c r="U19" s="9">
        <f t="shared" si="2"/>
        <v>27.939655172413797</v>
      </c>
      <c r="V19" s="9"/>
      <c r="W19" s="491">
        <f t="shared" si="3"/>
        <v>0.97473684210526323</v>
      </c>
      <c r="X19" s="9">
        <f t="shared" si="4"/>
        <v>1</v>
      </c>
      <c r="Y19" s="9">
        <f t="shared" si="5"/>
        <v>1</v>
      </c>
      <c r="Z19" s="9">
        <f t="shared" si="6"/>
        <v>1</v>
      </c>
    </row>
    <row r="20" spans="1:26">
      <c r="A20">
        <v>120</v>
      </c>
      <c r="B20" t="s">
        <v>1769</v>
      </c>
      <c r="C20" t="s">
        <v>56</v>
      </c>
      <c r="D20" t="s">
        <v>1579</v>
      </c>
      <c r="E20">
        <v>1979</v>
      </c>
      <c r="F20" t="s">
        <v>36</v>
      </c>
      <c r="G20">
        <v>19</v>
      </c>
      <c r="H20" s="593">
        <v>0.6645833333333333</v>
      </c>
      <c r="I20" s="593">
        <v>0.33333333333333331</v>
      </c>
      <c r="J20" s="593">
        <v>0.33124999999999999</v>
      </c>
      <c r="K20">
        <v>570</v>
      </c>
      <c r="L20">
        <v>17</v>
      </c>
      <c r="M20">
        <v>17</v>
      </c>
      <c r="O20" s="18">
        <f>VLOOKUP(P20,id!$A:$C,3,0)</f>
        <v>619</v>
      </c>
      <c r="P20" s="18" t="str">
        <f t="shared" si="0"/>
        <v>BelicaRobert1979</v>
      </c>
      <c r="Q20" s="9" t="str">
        <f t="shared" si="1"/>
        <v>Belica</v>
      </c>
      <c r="R20" s="9" t="str">
        <f t="shared" si="1"/>
        <v>Robert</v>
      </c>
      <c r="S20" s="9" t="str">
        <f t="shared" si="1"/>
        <v>T-Mobile Cycling Team</v>
      </c>
      <c r="T20" s="9">
        <f t="shared" si="1"/>
        <v>1979</v>
      </c>
      <c r="U20" s="9">
        <f t="shared" si="2"/>
        <v>27.822507771271603</v>
      </c>
      <c r="V20" s="9"/>
      <c r="W20" s="491">
        <f t="shared" si="3"/>
        <v>0.99580712788259962</v>
      </c>
      <c r="X20" s="9">
        <f t="shared" si="4"/>
        <v>1</v>
      </c>
      <c r="Y20" s="9">
        <f t="shared" si="5"/>
        <v>1</v>
      </c>
      <c r="Z20" s="9">
        <f t="shared" si="6"/>
        <v>1</v>
      </c>
    </row>
    <row r="21" spans="1:26">
      <c r="A21">
        <v>113</v>
      </c>
      <c r="B21" t="s">
        <v>33</v>
      </c>
      <c r="C21" t="s">
        <v>30</v>
      </c>
      <c r="E21">
        <v>1965</v>
      </c>
      <c r="F21" t="s">
        <v>36</v>
      </c>
      <c r="G21">
        <v>18</v>
      </c>
      <c r="H21" s="593">
        <v>0.63888888888888895</v>
      </c>
      <c r="I21" s="593">
        <v>0.33333333333333331</v>
      </c>
      <c r="J21" s="593">
        <v>0.30555555555555552</v>
      </c>
      <c r="K21">
        <v>540</v>
      </c>
      <c r="L21">
        <v>19</v>
      </c>
      <c r="M21">
        <v>19</v>
      </c>
      <c r="O21" s="18">
        <f>VLOOKUP(P21,id!$A:$C,3,0)</f>
        <v>37</v>
      </c>
      <c r="P21" s="18" t="str">
        <f t="shared" si="0"/>
        <v>SmejdaAndrzej1965</v>
      </c>
      <c r="Q21" s="9" t="str">
        <f t="shared" si="1"/>
        <v>Smejda</v>
      </c>
      <c r="R21" s="9" t="str">
        <f t="shared" si="1"/>
        <v>Andrzej</v>
      </c>
      <c r="S21" s="9">
        <f t="shared" si="1"/>
        <v>0</v>
      </c>
      <c r="T21" s="9">
        <f t="shared" si="1"/>
        <v>1965</v>
      </c>
      <c r="U21" s="9">
        <f t="shared" si="2"/>
        <v>26.358165256994148</v>
      </c>
      <c r="V21" s="9"/>
      <c r="W21" s="491">
        <f t="shared" si="3"/>
        <v>1.0840909090909092</v>
      </c>
      <c r="X21" s="9">
        <f t="shared" si="4"/>
        <v>0.94736842105263153</v>
      </c>
      <c r="Y21" s="9">
        <f t="shared" si="5"/>
        <v>0.94736842105263153</v>
      </c>
      <c r="Z21" s="9">
        <f t="shared" si="6"/>
        <v>0.98924481086568572</v>
      </c>
    </row>
    <row r="22" spans="1:26">
      <c r="A22">
        <v>116</v>
      </c>
      <c r="B22" t="s">
        <v>114</v>
      </c>
      <c r="C22" t="s">
        <v>71</v>
      </c>
      <c r="D22" t="s">
        <v>220</v>
      </c>
      <c r="E22">
        <v>1984</v>
      </c>
      <c r="F22" t="s">
        <v>36</v>
      </c>
      <c r="G22">
        <v>15</v>
      </c>
      <c r="H22" s="593">
        <v>0.65902777777777777</v>
      </c>
      <c r="I22" s="593">
        <v>0.33333333333333331</v>
      </c>
      <c r="J22" s="593">
        <v>0.32569444444444445</v>
      </c>
      <c r="K22">
        <v>450</v>
      </c>
      <c r="L22">
        <v>21</v>
      </c>
      <c r="M22">
        <v>20</v>
      </c>
      <c r="O22" s="18">
        <f>VLOOKUP(P22,id!$A:$C,3,0)</f>
        <v>43</v>
      </c>
      <c r="P22" s="18" t="str">
        <f t="shared" si="0"/>
        <v>SosińskiŁukasz1984</v>
      </c>
      <c r="Q22" s="9" t="str">
        <f t="shared" si="1"/>
        <v>Sosiński</v>
      </c>
      <c r="R22" s="9" t="str">
        <f t="shared" si="1"/>
        <v>Łukasz</v>
      </c>
      <c r="S22" s="9" t="str">
        <f t="shared" si="1"/>
        <v>agmar.eu</v>
      </c>
      <c r="T22" s="9">
        <f t="shared" si="1"/>
        <v>1984</v>
      </c>
      <c r="U22" s="9">
        <f t="shared" si="2"/>
        <v>21.965137714161791</v>
      </c>
      <c r="V22" s="9"/>
      <c r="W22" s="491">
        <f t="shared" ref="W22" si="7">J21/J22</f>
        <v>0.93816631130063954</v>
      </c>
      <c r="X22" s="9">
        <f t="shared" ref="X22" si="8">G22/G21</f>
        <v>0.83333333333333337</v>
      </c>
      <c r="Y22" s="9">
        <f t="shared" ref="Y22" si="9">K22/K21</f>
        <v>0.83333333333333337</v>
      </c>
      <c r="Z22" s="9">
        <f t="shared" ref="Z22" si="10">X22^0.2</f>
        <v>0.96419250400262724</v>
      </c>
    </row>
    <row r="23" spans="1:26">
      <c r="A23">
        <v>112</v>
      </c>
      <c r="B23" t="s">
        <v>169</v>
      </c>
      <c r="C23" t="s">
        <v>30</v>
      </c>
      <c r="D23" t="s">
        <v>174</v>
      </c>
      <c r="E23">
        <v>1951</v>
      </c>
      <c r="F23" t="s">
        <v>36</v>
      </c>
      <c r="G23">
        <v>12</v>
      </c>
      <c r="H23" s="593">
        <v>0.66249999999999998</v>
      </c>
      <c r="I23" s="593">
        <v>0.33333333333333331</v>
      </c>
      <c r="J23" s="593">
        <v>0.32916666666666666</v>
      </c>
      <c r="K23">
        <v>360</v>
      </c>
      <c r="L23">
        <v>22</v>
      </c>
      <c r="M23">
        <v>21</v>
      </c>
      <c r="O23" s="18">
        <f>VLOOKUP(P23,id!$A:$C,3,0)</f>
        <v>152</v>
      </c>
      <c r="P23" s="18" t="str">
        <f t="shared" si="0"/>
        <v>PiwakowskiAndrzej1951</v>
      </c>
      <c r="Q23" s="9" t="str">
        <f t="shared" si="1"/>
        <v>Piwakowski</v>
      </c>
      <c r="R23" s="9" t="str">
        <f t="shared" si="1"/>
        <v>Andrzej</v>
      </c>
      <c r="S23" s="9" t="str">
        <f t="shared" si="1"/>
        <v>Harpagan</v>
      </c>
      <c r="T23" s="9">
        <f t="shared" si="1"/>
        <v>1951</v>
      </c>
      <c r="U23" s="9">
        <f t="shared" si="2"/>
        <v>17.572110171329435</v>
      </c>
      <c r="V23" s="9"/>
      <c r="W23" s="491">
        <f t="shared" si="3"/>
        <v>0.98945147679324896</v>
      </c>
      <c r="X23" s="9">
        <f t="shared" si="4"/>
        <v>0.8</v>
      </c>
      <c r="Y23" s="9">
        <f t="shared" si="5"/>
        <v>0.8</v>
      </c>
      <c r="Z23" s="9">
        <f t="shared" si="6"/>
        <v>0.956352499790037</v>
      </c>
    </row>
  </sheetData>
  <sortState ref="A3:M23">
    <sortCondition descending="1" ref="K3:K23"/>
    <sortCondition ref="J3:J2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1"/>
  <sheetViews>
    <sheetView workbookViewId="0"/>
  </sheetViews>
  <sheetFormatPr defaultColWidth="11.5546875" defaultRowHeight="13.2"/>
  <cols>
    <col min="1" max="1" width="7.44140625" style="41" customWidth="1"/>
    <col min="2" max="2" width="13.5546875" style="9" customWidth="1"/>
    <col min="3" max="3" width="11.5546875" style="9" customWidth="1"/>
    <col min="4" max="4" width="27.33203125" style="9" bestFit="1" customWidth="1"/>
    <col min="5" max="5" width="13.5546875" style="9" customWidth="1"/>
    <col min="6" max="6" width="5" style="9" bestFit="1" customWidth="1"/>
    <col min="7" max="7" width="7.109375" style="9" bestFit="1" customWidth="1"/>
    <col min="8" max="10" width="7.109375" style="9" hidden="1" customWidth="1"/>
    <col min="11" max="11" width="13.44140625" style="41" hidden="1" customWidth="1"/>
    <col min="12" max="31" width="11.5546875" style="41" hidden="1" customWidth="1"/>
    <col min="32" max="34" width="11.5546875" style="41" customWidth="1"/>
    <col min="35" max="35" width="8.33203125" style="68" bestFit="1" customWidth="1"/>
    <col min="36" max="36" width="6.5546875" style="41" customWidth="1"/>
    <col min="37" max="40" width="11.5546875" style="41" customWidth="1"/>
    <col min="41" max="42" width="11.5546875" style="19" customWidth="1"/>
    <col min="43" max="16384" width="11.5546875" style="9"/>
  </cols>
  <sheetData>
    <row r="1" spans="1:52" ht="24.6">
      <c r="A1" s="54" t="s">
        <v>154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65"/>
      <c r="AJ1" s="55"/>
      <c r="AK1" s="55"/>
      <c r="AL1" s="55"/>
      <c r="AM1" s="63"/>
      <c r="AN1" s="53"/>
      <c r="AO1" s="18"/>
      <c r="AP1" s="18"/>
    </row>
    <row r="2" spans="1:52">
      <c r="A2" s="45" t="s">
        <v>168</v>
      </c>
      <c r="B2" s="45" t="s">
        <v>191</v>
      </c>
      <c r="C2" s="45" t="s">
        <v>192</v>
      </c>
      <c r="D2" s="48" t="s">
        <v>167</v>
      </c>
      <c r="E2" s="45" t="s">
        <v>193</v>
      </c>
      <c r="F2" s="45" t="s">
        <v>166</v>
      </c>
      <c r="G2" s="47" t="s">
        <v>165</v>
      </c>
      <c r="H2" s="45">
        <v>1</v>
      </c>
      <c r="I2" s="45">
        <v>2</v>
      </c>
      <c r="J2" s="45">
        <v>3</v>
      </c>
      <c r="K2" s="45">
        <v>4</v>
      </c>
      <c r="L2" s="45">
        <v>5</v>
      </c>
      <c r="M2" s="45">
        <v>6</v>
      </c>
      <c r="N2" s="45">
        <v>7</v>
      </c>
      <c r="O2" s="45">
        <v>8</v>
      </c>
      <c r="P2" s="45">
        <v>9</v>
      </c>
      <c r="Q2" s="45">
        <v>10</v>
      </c>
      <c r="R2" s="45">
        <v>11</v>
      </c>
      <c r="S2" s="45">
        <v>12</v>
      </c>
      <c r="T2" s="45">
        <v>13</v>
      </c>
      <c r="U2" s="45">
        <v>14</v>
      </c>
      <c r="V2" s="45">
        <v>15</v>
      </c>
      <c r="W2" s="45">
        <v>16</v>
      </c>
      <c r="X2" s="45">
        <v>17</v>
      </c>
      <c r="Y2" s="45">
        <v>18</v>
      </c>
      <c r="Z2" s="45">
        <v>19</v>
      </c>
      <c r="AA2" s="45">
        <v>20</v>
      </c>
      <c r="AB2" s="45">
        <v>21</v>
      </c>
      <c r="AC2" s="45">
        <v>22</v>
      </c>
      <c r="AD2" s="45">
        <v>23</v>
      </c>
      <c r="AE2" s="45">
        <v>24</v>
      </c>
      <c r="AF2" s="45" t="s">
        <v>164</v>
      </c>
      <c r="AG2" s="45" t="s">
        <v>163</v>
      </c>
      <c r="AH2" s="45" t="s">
        <v>162</v>
      </c>
      <c r="AI2" s="66" t="s">
        <v>40</v>
      </c>
      <c r="AJ2" s="45"/>
      <c r="AK2" s="45" t="s">
        <v>203</v>
      </c>
      <c r="AL2" s="47" t="s">
        <v>161</v>
      </c>
      <c r="AM2" s="47" t="s">
        <v>160</v>
      </c>
      <c r="AN2" s="52"/>
      <c r="AO2" s="18" t="s">
        <v>79</v>
      </c>
      <c r="AP2" s="18" t="s">
        <v>80</v>
      </c>
      <c r="AQ2" s="9" t="s">
        <v>108</v>
      </c>
      <c r="AR2" s="9" t="s">
        <v>109</v>
      </c>
      <c r="AS2" s="9" t="s">
        <v>83</v>
      </c>
      <c r="AT2" s="9" t="s">
        <v>81</v>
      </c>
      <c r="AU2" s="9" t="s">
        <v>48</v>
      </c>
      <c r="AW2" s="9" t="s">
        <v>45</v>
      </c>
      <c r="AX2" s="9" t="s">
        <v>46</v>
      </c>
      <c r="AY2" s="9" t="s">
        <v>35</v>
      </c>
      <c r="AZ2" s="9" t="s">
        <v>47</v>
      </c>
    </row>
    <row r="3" spans="1:52" ht="17.399999999999999">
      <c r="A3" s="56">
        <v>318</v>
      </c>
      <c r="B3" s="57" t="s">
        <v>86</v>
      </c>
      <c r="C3" s="57" t="s">
        <v>85</v>
      </c>
      <c r="D3" s="58" t="s">
        <v>194</v>
      </c>
      <c r="E3" s="59">
        <v>1992</v>
      </c>
      <c r="F3" s="59" t="s">
        <v>36</v>
      </c>
      <c r="G3" s="60" t="s">
        <v>154</v>
      </c>
      <c r="H3" s="45">
        <v>1</v>
      </c>
      <c r="I3" s="45">
        <v>1</v>
      </c>
      <c r="J3" s="45">
        <v>1</v>
      </c>
      <c r="K3" s="45">
        <v>1</v>
      </c>
      <c r="L3" s="45">
        <v>1</v>
      </c>
      <c r="M3" s="45">
        <v>1</v>
      </c>
      <c r="N3" s="45">
        <v>1</v>
      </c>
      <c r="O3" s="45">
        <v>1</v>
      </c>
      <c r="P3" s="45">
        <v>1</v>
      </c>
      <c r="Q3" s="45">
        <v>1</v>
      </c>
      <c r="R3" s="45">
        <v>1</v>
      </c>
      <c r="S3" s="45">
        <v>1</v>
      </c>
      <c r="T3" s="45">
        <v>1</v>
      </c>
      <c r="U3" s="45">
        <v>1</v>
      </c>
      <c r="V3" s="45">
        <v>1</v>
      </c>
      <c r="W3" s="45">
        <v>1</v>
      </c>
      <c r="X3" s="45">
        <v>1</v>
      </c>
      <c r="Y3" s="45">
        <v>1</v>
      </c>
      <c r="Z3" s="45">
        <v>1</v>
      </c>
      <c r="AA3" s="45">
        <v>1</v>
      </c>
      <c r="AB3" s="45">
        <v>1</v>
      </c>
      <c r="AC3" s="45">
        <v>1</v>
      </c>
      <c r="AD3" s="45">
        <v>1</v>
      </c>
      <c r="AE3" s="45">
        <v>1</v>
      </c>
      <c r="AF3" s="45">
        <v>24</v>
      </c>
      <c r="AG3" s="44">
        <v>0.61319444444444449</v>
      </c>
      <c r="AH3" s="44">
        <v>0.34375</v>
      </c>
      <c r="AI3" s="67">
        <f>AG3-AH3</f>
        <v>0.26944444444444449</v>
      </c>
      <c r="AJ3" s="64">
        <v>720</v>
      </c>
      <c r="AK3" s="64">
        <v>720</v>
      </c>
      <c r="AL3" s="42">
        <v>1</v>
      </c>
      <c r="AM3" s="42">
        <v>1</v>
      </c>
      <c r="AN3" s="51"/>
      <c r="AO3" s="18">
        <f>VLOOKUP(AP3,id!$A:$C,3,0)</f>
        <v>3</v>
      </c>
      <c r="AP3" s="18" t="str">
        <f t="shared" ref="AP3:AP34" si="0">B3&amp;C3&amp;E3</f>
        <v>JakubekKrystian1992</v>
      </c>
      <c r="AQ3" s="9" t="str">
        <f>B3</f>
        <v>Jakubek</v>
      </c>
      <c r="AR3" s="9" t="str">
        <f>C3</f>
        <v>Krystian</v>
      </c>
      <c r="AS3" s="9" t="str">
        <f>D3</f>
        <v>Mitutoyo AZS Wratislavia</v>
      </c>
      <c r="AT3" s="9">
        <f>E3</f>
        <v>1992</v>
      </c>
      <c r="AU3" s="9">
        <v>100</v>
      </c>
    </row>
    <row r="4" spans="1:52" ht="17.399999999999999">
      <c r="A4" s="56">
        <v>326</v>
      </c>
      <c r="B4" s="57" t="s">
        <v>195</v>
      </c>
      <c r="C4" s="57" t="s">
        <v>78</v>
      </c>
      <c r="D4" s="58"/>
      <c r="E4" s="59">
        <v>1995</v>
      </c>
      <c r="F4" s="59" t="s">
        <v>36</v>
      </c>
      <c r="G4" s="60" t="s">
        <v>154</v>
      </c>
      <c r="H4" s="45">
        <v>1</v>
      </c>
      <c r="I4" s="45">
        <v>1</v>
      </c>
      <c r="J4" s="45">
        <v>1</v>
      </c>
      <c r="K4" s="45">
        <v>1</v>
      </c>
      <c r="L4" s="45">
        <v>1</v>
      </c>
      <c r="M4" s="45">
        <v>1</v>
      </c>
      <c r="N4" s="45">
        <v>1</v>
      </c>
      <c r="O4" s="45">
        <v>1</v>
      </c>
      <c r="P4" s="45">
        <v>1</v>
      </c>
      <c r="Q4" s="45">
        <v>1</v>
      </c>
      <c r="R4" s="45">
        <v>1</v>
      </c>
      <c r="S4" s="45">
        <v>1</v>
      </c>
      <c r="T4" s="45">
        <v>1</v>
      </c>
      <c r="U4" s="45">
        <v>1</v>
      </c>
      <c r="V4" s="45">
        <v>1</v>
      </c>
      <c r="W4" s="45">
        <v>1</v>
      </c>
      <c r="X4" s="45">
        <v>1</v>
      </c>
      <c r="Y4" s="45">
        <v>1</v>
      </c>
      <c r="Z4" s="45">
        <v>1</v>
      </c>
      <c r="AA4" s="45">
        <v>1</v>
      </c>
      <c r="AB4" s="45">
        <v>1</v>
      </c>
      <c r="AC4" s="45">
        <v>1</v>
      </c>
      <c r="AD4" s="45">
        <v>1</v>
      </c>
      <c r="AE4" s="45">
        <v>1</v>
      </c>
      <c r="AF4" s="45">
        <v>24</v>
      </c>
      <c r="AG4" s="44">
        <v>0.61319444444444449</v>
      </c>
      <c r="AH4" s="44">
        <v>0.34375</v>
      </c>
      <c r="AI4" s="67">
        <f t="shared" ref="AI4:AI51" si="1">AG4-AH4</f>
        <v>0.26944444444444449</v>
      </c>
      <c r="AJ4" s="64">
        <v>720</v>
      </c>
      <c r="AK4" s="64">
        <v>720</v>
      </c>
      <c r="AL4" s="42">
        <v>1</v>
      </c>
      <c r="AM4" s="42">
        <v>1</v>
      </c>
      <c r="AN4" s="51"/>
      <c r="AO4" s="18">
        <f>VLOOKUP(AP4,id!$A:$C,3,0)</f>
        <v>58</v>
      </c>
      <c r="AP4" s="18" t="str">
        <f t="shared" si="0"/>
        <v>KliniewskiMaciej1995</v>
      </c>
      <c r="AQ4" s="9" t="str">
        <f t="shared" ref="AQ4:AQ51" si="2">B4</f>
        <v>Kliniewski</v>
      </c>
      <c r="AR4" s="9" t="str">
        <f t="shared" ref="AR4:AR51" si="3">C4</f>
        <v>Maciej</v>
      </c>
      <c r="AS4" s="9">
        <f t="shared" ref="AS4:AS51" si="4">D4</f>
        <v>0</v>
      </c>
      <c r="AT4" s="9">
        <f t="shared" ref="AT4:AT51" si="5">E4</f>
        <v>1995</v>
      </c>
      <c r="AU4" s="9">
        <f t="shared" ref="AU4:AU51" si="6">AU3*IF(AY4&lt;1,AY4,IF(AZ4&lt;1,AZ4,IF(AX4&lt;1,AX4,IF(AW4&lt;1,AW4,1))))</f>
        <v>100</v>
      </c>
      <c r="AW4" s="9">
        <f t="shared" ref="AW4:AW51" si="7">AI3/AI4</f>
        <v>1</v>
      </c>
      <c r="AX4" s="9">
        <f t="shared" ref="AX4:AX51" si="8">AF4/AF3</f>
        <v>1</v>
      </c>
      <c r="AY4" s="9">
        <f>AK4/AK3</f>
        <v>1</v>
      </c>
      <c r="AZ4" s="9">
        <f>AX4^0.2</f>
        <v>1</v>
      </c>
    </row>
    <row r="5" spans="1:52" ht="17.399999999999999">
      <c r="A5" s="56">
        <v>346</v>
      </c>
      <c r="B5" s="57" t="s">
        <v>188</v>
      </c>
      <c r="C5" s="57" t="s">
        <v>170</v>
      </c>
      <c r="D5" s="58" t="s">
        <v>196</v>
      </c>
      <c r="E5" s="59">
        <v>1982</v>
      </c>
      <c r="F5" s="59" t="s">
        <v>36</v>
      </c>
      <c r="G5" s="60" t="s">
        <v>154</v>
      </c>
      <c r="H5" s="45">
        <v>1</v>
      </c>
      <c r="I5" s="45">
        <v>1</v>
      </c>
      <c r="J5" s="45">
        <v>1</v>
      </c>
      <c r="K5" s="45">
        <v>1</v>
      </c>
      <c r="L5" s="45">
        <v>1</v>
      </c>
      <c r="M5" s="45">
        <v>1</v>
      </c>
      <c r="N5" s="45">
        <v>1</v>
      </c>
      <c r="O5" s="45">
        <v>1</v>
      </c>
      <c r="P5" s="45">
        <v>1</v>
      </c>
      <c r="Q5" s="45">
        <v>1</v>
      </c>
      <c r="R5" s="45">
        <v>1</v>
      </c>
      <c r="S5" s="45">
        <v>1</v>
      </c>
      <c r="T5" s="45">
        <v>1</v>
      </c>
      <c r="U5" s="45">
        <v>1</v>
      </c>
      <c r="V5" s="45">
        <v>1</v>
      </c>
      <c r="W5" s="45">
        <v>1</v>
      </c>
      <c r="X5" s="45">
        <v>1</v>
      </c>
      <c r="Y5" s="45">
        <v>1</v>
      </c>
      <c r="Z5" s="45">
        <v>1</v>
      </c>
      <c r="AA5" s="45">
        <v>1</v>
      </c>
      <c r="AB5" s="45">
        <v>1</v>
      </c>
      <c r="AC5" s="45">
        <v>1</v>
      </c>
      <c r="AD5" s="45">
        <v>1</v>
      </c>
      <c r="AE5" s="45">
        <v>1</v>
      </c>
      <c r="AF5" s="45">
        <v>24</v>
      </c>
      <c r="AG5" s="44">
        <v>0.61944444444444446</v>
      </c>
      <c r="AH5" s="44">
        <v>0.34375</v>
      </c>
      <c r="AI5" s="67">
        <f t="shared" si="1"/>
        <v>0.27569444444444446</v>
      </c>
      <c r="AJ5" s="64">
        <v>720</v>
      </c>
      <c r="AK5" s="64">
        <v>720</v>
      </c>
      <c r="AL5" s="42">
        <v>3</v>
      </c>
      <c r="AM5" s="42">
        <v>3</v>
      </c>
      <c r="AN5" s="51"/>
      <c r="AO5" s="18">
        <f>VLOOKUP(AP5,id!$A:$C,3,0)</f>
        <v>59</v>
      </c>
      <c r="AP5" s="18" t="str">
        <f t="shared" si="0"/>
        <v>ŚmiejaDaniel1982</v>
      </c>
      <c r="AQ5" s="9" t="str">
        <f t="shared" si="2"/>
        <v>Śmieja</v>
      </c>
      <c r="AR5" s="9" t="str">
        <f t="shared" si="3"/>
        <v>Daniel</v>
      </c>
      <c r="AS5" s="9" t="str">
        <f t="shared" si="4"/>
        <v>mrdp.pl</v>
      </c>
      <c r="AT5" s="9">
        <f t="shared" si="5"/>
        <v>1982</v>
      </c>
      <c r="AU5" s="9">
        <f t="shared" si="6"/>
        <v>97.732997481108313</v>
      </c>
      <c r="AW5" s="9">
        <f t="shared" si="7"/>
        <v>0.97732997481108319</v>
      </c>
      <c r="AX5" s="9">
        <f t="shared" si="8"/>
        <v>1</v>
      </c>
      <c r="AY5" s="9">
        <f t="shared" ref="AY5:AY51" si="9">AK5/AK4</f>
        <v>1</v>
      </c>
      <c r="AZ5" s="9">
        <f t="shared" ref="AZ5:AZ51" si="10">AX5^0.2</f>
        <v>1</v>
      </c>
    </row>
    <row r="6" spans="1:52" ht="17.399999999999999">
      <c r="A6" s="56">
        <v>303</v>
      </c>
      <c r="B6" s="57" t="s">
        <v>14</v>
      </c>
      <c r="C6" s="57" t="s">
        <v>26</v>
      </c>
      <c r="D6" s="58"/>
      <c r="E6" s="59">
        <v>1975</v>
      </c>
      <c r="F6" s="59" t="s">
        <v>36</v>
      </c>
      <c r="G6" s="60" t="s">
        <v>154</v>
      </c>
      <c r="H6" s="45">
        <v>1</v>
      </c>
      <c r="I6" s="45">
        <v>1</v>
      </c>
      <c r="J6" s="45">
        <v>1</v>
      </c>
      <c r="K6" s="45">
        <v>1</v>
      </c>
      <c r="L6" s="45">
        <v>1</v>
      </c>
      <c r="M6" s="45">
        <v>1</v>
      </c>
      <c r="N6" s="45">
        <v>1</v>
      </c>
      <c r="O6" s="45">
        <v>1</v>
      </c>
      <c r="P6" s="45">
        <v>1</v>
      </c>
      <c r="Q6" s="45">
        <v>1</v>
      </c>
      <c r="R6" s="45">
        <v>1</v>
      </c>
      <c r="S6" s="45">
        <v>1</v>
      </c>
      <c r="T6" s="45">
        <v>1</v>
      </c>
      <c r="U6" s="45">
        <v>1</v>
      </c>
      <c r="V6" s="45">
        <v>1</v>
      </c>
      <c r="W6" s="45">
        <v>1</v>
      </c>
      <c r="X6" s="45">
        <v>1</v>
      </c>
      <c r="Y6" s="45">
        <v>1</v>
      </c>
      <c r="Z6" s="45">
        <v>1</v>
      </c>
      <c r="AA6" s="45">
        <v>1</v>
      </c>
      <c r="AB6" s="45">
        <v>1</v>
      </c>
      <c r="AC6" s="45">
        <v>1</v>
      </c>
      <c r="AD6" s="45">
        <v>1</v>
      </c>
      <c r="AE6" s="45">
        <v>1</v>
      </c>
      <c r="AF6" s="45">
        <v>24</v>
      </c>
      <c r="AG6" s="44">
        <v>0.62569444444444444</v>
      </c>
      <c r="AH6" s="44">
        <v>0.34375</v>
      </c>
      <c r="AI6" s="67">
        <f t="shared" si="1"/>
        <v>0.28194444444444444</v>
      </c>
      <c r="AJ6" s="64">
        <v>720</v>
      </c>
      <c r="AK6" s="64">
        <v>720</v>
      </c>
      <c r="AL6" s="42">
        <v>4</v>
      </c>
      <c r="AM6" s="42">
        <v>4</v>
      </c>
      <c r="AN6" s="51"/>
      <c r="AO6" s="18">
        <f>VLOOKUP(AP6,id!$A:$C,3,0)</f>
        <v>2</v>
      </c>
      <c r="AP6" s="18" t="str">
        <f t="shared" si="0"/>
        <v>CecułaKrzysztof1975</v>
      </c>
      <c r="AQ6" s="9" t="str">
        <f t="shared" si="2"/>
        <v>Cecuła</v>
      </c>
      <c r="AR6" s="9" t="str">
        <f t="shared" si="3"/>
        <v>Krzysztof</v>
      </c>
      <c r="AS6" s="9">
        <f t="shared" si="4"/>
        <v>0</v>
      </c>
      <c r="AT6" s="9">
        <f t="shared" si="5"/>
        <v>1975</v>
      </c>
      <c r="AU6" s="9">
        <f t="shared" si="6"/>
        <v>95.566502463054192</v>
      </c>
      <c r="AW6" s="9">
        <f t="shared" si="7"/>
        <v>0.97783251231527102</v>
      </c>
      <c r="AX6" s="9">
        <f t="shared" si="8"/>
        <v>1</v>
      </c>
      <c r="AY6" s="9">
        <f t="shared" si="9"/>
        <v>1</v>
      </c>
      <c r="AZ6" s="9">
        <f t="shared" si="10"/>
        <v>1</v>
      </c>
    </row>
    <row r="7" spans="1:52" ht="17.399999999999999">
      <c r="A7" s="56">
        <v>356</v>
      </c>
      <c r="B7" s="61" t="s">
        <v>197</v>
      </c>
      <c r="C7" s="61" t="s">
        <v>29</v>
      </c>
      <c r="D7" s="61" t="s">
        <v>198</v>
      </c>
      <c r="E7" s="62">
        <v>1967</v>
      </c>
      <c r="F7" s="47" t="s">
        <v>36</v>
      </c>
      <c r="G7" s="60" t="s">
        <v>154</v>
      </c>
      <c r="H7" s="45">
        <v>1</v>
      </c>
      <c r="I7" s="45">
        <v>1</v>
      </c>
      <c r="J7" s="45">
        <v>1</v>
      </c>
      <c r="K7" s="45">
        <v>1</v>
      </c>
      <c r="L7" s="45">
        <v>1</v>
      </c>
      <c r="M7" s="45">
        <v>1</v>
      </c>
      <c r="N7" s="45">
        <v>1</v>
      </c>
      <c r="O7" s="45">
        <v>1</v>
      </c>
      <c r="P7" s="45">
        <v>1</v>
      </c>
      <c r="Q7" s="45">
        <v>1</v>
      </c>
      <c r="R7" s="45">
        <v>1</v>
      </c>
      <c r="S7" s="45">
        <v>1</v>
      </c>
      <c r="T7" s="45">
        <v>1</v>
      </c>
      <c r="U7" s="45">
        <v>1</v>
      </c>
      <c r="V7" s="45">
        <v>1</v>
      </c>
      <c r="W7" s="45">
        <v>1</v>
      </c>
      <c r="X7" s="45">
        <v>1</v>
      </c>
      <c r="Y7" s="45">
        <v>1</v>
      </c>
      <c r="Z7" s="45">
        <v>1</v>
      </c>
      <c r="AA7" s="45">
        <v>1</v>
      </c>
      <c r="AB7" s="45">
        <v>1</v>
      </c>
      <c r="AC7" s="45">
        <v>1</v>
      </c>
      <c r="AD7" s="45">
        <v>1</v>
      </c>
      <c r="AE7" s="45">
        <v>1</v>
      </c>
      <c r="AF7" s="45">
        <v>24</v>
      </c>
      <c r="AG7" s="44">
        <v>0.62569444444444444</v>
      </c>
      <c r="AH7" s="44">
        <v>0.34375</v>
      </c>
      <c r="AI7" s="67">
        <f t="shared" si="1"/>
        <v>0.28194444444444444</v>
      </c>
      <c r="AJ7" s="64">
        <v>720</v>
      </c>
      <c r="AK7" s="64">
        <v>720</v>
      </c>
      <c r="AL7" s="42">
        <v>4</v>
      </c>
      <c r="AM7" s="42">
        <v>4</v>
      </c>
      <c r="AN7" s="51"/>
      <c r="AO7" s="18">
        <f>VLOOKUP(AP7,id!$A:$C,3,0)</f>
        <v>60</v>
      </c>
      <c r="AP7" s="18" t="str">
        <f t="shared" si="0"/>
        <v>PachulskiLeszek1967</v>
      </c>
      <c r="AQ7" s="9" t="str">
        <f t="shared" si="2"/>
        <v>Pachulski</v>
      </c>
      <c r="AR7" s="9" t="str">
        <f t="shared" si="3"/>
        <v>Leszek</v>
      </c>
      <c r="AS7" s="9" t="str">
        <f t="shared" si="4"/>
        <v>Oprychy</v>
      </c>
      <c r="AT7" s="9">
        <f t="shared" si="5"/>
        <v>1967</v>
      </c>
      <c r="AU7" s="9">
        <f t="shared" si="6"/>
        <v>95.566502463054192</v>
      </c>
      <c r="AW7" s="9">
        <f t="shared" si="7"/>
        <v>1</v>
      </c>
      <c r="AX7" s="9">
        <f t="shared" si="8"/>
        <v>1</v>
      </c>
      <c r="AY7" s="9">
        <f t="shared" si="9"/>
        <v>1</v>
      </c>
      <c r="AZ7" s="9">
        <f t="shared" si="10"/>
        <v>1</v>
      </c>
    </row>
    <row r="8" spans="1:52" ht="17.399999999999999">
      <c r="A8" s="56">
        <v>335</v>
      </c>
      <c r="B8" s="57" t="s">
        <v>169</v>
      </c>
      <c r="C8" s="57" t="s">
        <v>182</v>
      </c>
      <c r="D8" s="58" t="s">
        <v>174</v>
      </c>
      <c r="E8" s="59">
        <v>1977</v>
      </c>
      <c r="F8" s="59" t="s">
        <v>36</v>
      </c>
      <c r="G8" s="60" t="s">
        <v>154</v>
      </c>
      <c r="H8" s="45">
        <v>1</v>
      </c>
      <c r="I8" s="45">
        <v>1</v>
      </c>
      <c r="J8" s="45">
        <v>1</v>
      </c>
      <c r="K8" s="45">
        <v>1</v>
      </c>
      <c r="L8" s="45">
        <v>1</v>
      </c>
      <c r="M8" s="45">
        <v>1</v>
      </c>
      <c r="N8" s="45">
        <v>1</v>
      </c>
      <c r="O8" s="45">
        <v>1</v>
      </c>
      <c r="P8" s="45">
        <v>1</v>
      </c>
      <c r="Q8" s="45">
        <v>1</v>
      </c>
      <c r="R8" s="45">
        <v>1</v>
      </c>
      <c r="S8" s="45">
        <v>1</v>
      </c>
      <c r="T8" s="45">
        <v>1</v>
      </c>
      <c r="U8" s="45">
        <v>1</v>
      </c>
      <c r="V8" s="45">
        <v>1</v>
      </c>
      <c r="W8" s="45">
        <v>1</v>
      </c>
      <c r="X8" s="45">
        <v>1</v>
      </c>
      <c r="Y8" s="45">
        <v>1</v>
      </c>
      <c r="Z8" s="45">
        <v>1</v>
      </c>
      <c r="AA8" s="45">
        <v>1</v>
      </c>
      <c r="AB8" s="45">
        <v>1</v>
      </c>
      <c r="AC8" s="45">
        <v>1</v>
      </c>
      <c r="AD8" s="45">
        <v>1</v>
      </c>
      <c r="AE8" s="45">
        <v>1</v>
      </c>
      <c r="AF8" s="45">
        <v>24</v>
      </c>
      <c r="AG8" s="44">
        <v>0.62777777777777777</v>
      </c>
      <c r="AH8" s="44">
        <v>0.34375</v>
      </c>
      <c r="AI8" s="67">
        <f t="shared" si="1"/>
        <v>0.28402777777777777</v>
      </c>
      <c r="AJ8" s="64">
        <v>720</v>
      </c>
      <c r="AK8" s="64">
        <v>720</v>
      </c>
      <c r="AL8" s="42">
        <v>6</v>
      </c>
      <c r="AM8" s="42">
        <v>6</v>
      </c>
      <c r="AN8" s="51"/>
      <c r="AO8" s="18">
        <f>VLOOKUP(AP8,id!$A:$C,3,0)</f>
        <v>61</v>
      </c>
      <c r="AP8" s="18" t="str">
        <f t="shared" si="0"/>
        <v>PiwakowskiWojciech1977</v>
      </c>
      <c r="AQ8" s="9" t="str">
        <f t="shared" si="2"/>
        <v>Piwakowski</v>
      </c>
      <c r="AR8" s="9" t="str">
        <f t="shared" si="3"/>
        <v>Wojciech</v>
      </c>
      <c r="AS8" s="9" t="str">
        <f t="shared" si="4"/>
        <v>Harpagan</v>
      </c>
      <c r="AT8" s="9">
        <f t="shared" si="5"/>
        <v>1977</v>
      </c>
      <c r="AU8" s="9">
        <f t="shared" si="6"/>
        <v>94.865525672371646</v>
      </c>
      <c r="AW8" s="9">
        <f t="shared" si="7"/>
        <v>0.99266503667481665</v>
      </c>
      <c r="AX8" s="9">
        <f t="shared" si="8"/>
        <v>1</v>
      </c>
      <c r="AY8" s="9">
        <f t="shared" si="9"/>
        <v>1</v>
      </c>
      <c r="AZ8" s="9">
        <f t="shared" si="10"/>
        <v>1</v>
      </c>
    </row>
    <row r="9" spans="1:52" ht="17.399999999999999">
      <c r="A9" s="56">
        <v>333</v>
      </c>
      <c r="B9" s="57" t="s">
        <v>185</v>
      </c>
      <c r="C9" s="57" t="s">
        <v>182</v>
      </c>
      <c r="D9" s="58"/>
      <c r="E9" s="59">
        <v>1978</v>
      </c>
      <c r="F9" s="59" t="s">
        <v>36</v>
      </c>
      <c r="G9" s="60" t="s">
        <v>154</v>
      </c>
      <c r="H9" s="45">
        <v>1</v>
      </c>
      <c r="I9" s="45">
        <v>1</v>
      </c>
      <c r="J9" s="45">
        <v>1</v>
      </c>
      <c r="K9" s="45">
        <v>1</v>
      </c>
      <c r="L9" s="45">
        <v>1</v>
      </c>
      <c r="M9" s="45">
        <v>1</v>
      </c>
      <c r="N9" s="45">
        <v>1</v>
      </c>
      <c r="O9" s="45">
        <v>1</v>
      </c>
      <c r="P9" s="45">
        <v>1</v>
      </c>
      <c r="Q9" s="45">
        <v>1</v>
      </c>
      <c r="R9" s="45">
        <v>1</v>
      </c>
      <c r="S9" s="45">
        <v>1</v>
      </c>
      <c r="T9" s="45">
        <v>1</v>
      </c>
      <c r="U9" s="45">
        <v>1</v>
      </c>
      <c r="V9" s="45">
        <v>1</v>
      </c>
      <c r="W9" s="45">
        <v>1</v>
      </c>
      <c r="X9" s="45">
        <v>1</v>
      </c>
      <c r="Y9" s="45">
        <v>1</v>
      </c>
      <c r="Z9" s="45">
        <v>1</v>
      </c>
      <c r="AA9" s="45">
        <v>1</v>
      </c>
      <c r="AB9" s="45">
        <v>1</v>
      </c>
      <c r="AC9" s="45">
        <v>1</v>
      </c>
      <c r="AD9" s="45">
        <v>1</v>
      </c>
      <c r="AE9" s="45">
        <v>1</v>
      </c>
      <c r="AF9" s="45">
        <v>24</v>
      </c>
      <c r="AG9" s="44">
        <v>0.62986111111111109</v>
      </c>
      <c r="AH9" s="44">
        <v>0.34375</v>
      </c>
      <c r="AI9" s="67">
        <f t="shared" si="1"/>
        <v>0.28611111111111109</v>
      </c>
      <c r="AJ9" s="64">
        <v>720</v>
      </c>
      <c r="AK9" s="64">
        <v>720</v>
      </c>
      <c r="AL9" s="42">
        <v>7</v>
      </c>
      <c r="AM9" s="42">
        <v>7</v>
      </c>
      <c r="AN9" s="51"/>
      <c r="AO9" s="18">
        <f>VLOOKUP(AP9,id!$A:$C,3,0)</f>
        <v>62</v>
      </c>
      <c r="AP9" s="18" t="str">
        <f t="shared" si="0"/>
        <v>PaszkowskiWojciech1978</v>
      </c>
      <c r="AQ9" s="9" t="str">
        <f t="shared" si="2"/>
        <v>Paszkowski</v>
      </c>
      <c r="AR9" s="9" t="str">
        <f t="shared" si="3"/>
        <v>Wojciech</v>
      </c>
      <c r="AS9" s="9">
        <f t="shared" si="4"/>
        <v>0</v>
      </c>
      <c r="AT9" s="9">
        <f t="shared" si="5"/>
        <v>1978</v>
      </c>
      <c r="AU9" s="9">
        <f t="shared" si="6"/>
        <v>94.174757281553411</v>
      </c>
      <c r="AW9" s="9">
        <f t="shared" si="7"/>
        <v>0.99271844660194175</v>
      </c>
      <c r="AX9" s="9">
        <f t="shared" si="8"/>
        <v>1</v>
      </c>
      <c r="AY9" s="9">
        <f t="shared" si="9"/>
        <v>1</v>
      </c>
      <c r="AZ9" s="9">
        <f t="shared" si="10"/>
        <v>1</v>
      </c>
    </row>
    <row r="10" spans="1:52" ht="17.399999999999999">
      <c r="A10" s="56">
        <v>341</v>
      </c>
      <c r="B10" s="57" t="s">
        <v>57</v>
      </c>
      <c r="C10" s="57" t="s">
        <v>56</v>
      </c>
      <c r="D10" s="58" t="s">
        <v>158</v>
      </c>
      <c r="E10" s="59">
        <v>1967</v>
      </c>
      <c r="F10" s="59" t="s">
        <v>36</v>
      </c>
      <c r="G10" s="60" t="s">
        <v>154</v>
      </c>
      <c r="H10" s="45">
        <v>1</v>
      </c>
      <c r="I10" s="45">
        <v>1</v>
      </c>
      <c r="J10" s="45">
        <v>1</v>
      </c>
      <c r="K10" s="45">
        <v>1</v>
      </c>
      <c r="L10" s="45">
        <v>1</v>
      </c>
      <c r="M10" s="45">
        <v>1</v>
      </c>
      <c r="N10" s="45">
        <v>1</v>
      </c>
      <c r="O10" s="45">
        <v>1</v>
      </c>
      <c r="P10" s="45">
        <v>1</v>
      </c>
      <c r="Q10" s="45">
        <v>1</v>
      </c>
      <c r="R10" s="45">
        <v>1</v>
      </c>
      <c r="S10" s="45">
        <v>1</v>
      </c>
      <c r="T10" s="45">
        <v>1</v>
      </c>
      <c r="U10" s="45">
        <v>1</v>
      </c>
      <c r="V10" s="45">
        <v>1</v>
      </c>
      <c r="W10" s="45">
        <v>1</v>
      </c>
      <c r="X10" s="45">
        <v>1</v>
      </c>
      <c r="Y10" s="45">
        <v>1</v>
      </c>
      <c r="Z10" s="45">
        <v>1</v>
      </c>
      <c r="AA10" s="45">
        <v>1</v>
      </c>
      <c r="AB10" s="45">
        <v>1</v>
      </c>
      <c r="AC10" s="45">
        <v>1</v>
      </c>
      <c r="AD10" s="45">
        <v>1</v>
      </c>
      <c r="AE10" s="45">
        <v>1</v>
      </c>
      <c r="AF10" s="45">
        <v>24</v>
      </c>
      <c r="AG10" s="44">
        <v>0.63749999999999996</v>
      </c>
      <c r="AH10" s="44">
        <v>0.34375</v>
      </c>
      <c r="AI10" s="67">
        <f t="shared" si="1"/>
        <v>0.29374999999999996</v>
      </c>
      <c r="AJ10" s="64">
        <v>720</v>
      </c>
      <c r="AK10" s="64">
        <v>720</v>
      </c>
      <c r="AL10" s="42">
        <v>8</v>
      </c>
      <c r="AM10" s="42">
        <v>8</v>
      </c>
      <c r="AN10" s="51"/>
      <c r="AO10" s="18">
        <f>VLOOKUP(AP10,id!$A:$C,3,0)</f>
        <v>5</v>
      </c>
      <c r="AP10" s="18" t="str">
        <f t="shared" si="0"/>
        <v>StanekRobert1967</v>
      </c>
      <c r="AQ10" s="9" t="str">
        <f t="shared" si="2"/>
        <v>Stanek</v>
      </c>
      <c r="AR10" s="9" t="str">
        <f t="shared" si="3"/>
        <v>Robert</v>
      </c>
      <c r="AS10" s="9" t="str">
        <f t="shared" si="4"/>
        <v>RUDY KOT</v>
      </c>
      <c r="AT10" s="9">
        <f t="shared" si="5"/>
        <v>1967</v>
      </c>
      <c r="AU10" s="9">
        <f t="shared" si="6"/>
        <v>91.725768321513016</v>
      </c>
      <c r="AW10" s="9">
        <f t="shared" si="7"/>
        <v>0.97399527186761237</v>
      </c>
      <c r="AX10" s="9">
        <f t="shared" si="8"/>
        <v>1</v>
      </c>
      <c r="AY10" s="9">
        <f t="shared" si="9"/>
        <v>1</v>
      </c>
      <c r="AZ10" s="9">
        <f t="shared" si="10"/>
        <v>1</v>
      </c>
    </row>
    <row r="11" spans="1:52" ht="17.399999999999999">
      <c r="A11" s="56">
        <v>311</v>
      </c>
      <c r="B11" s="57" t="s">
        <v>199</v>
      </c>
      <c r="C11" s="57" t="s">
        <v>38</v>
      </c>
      <c r="D11" s="58" t="s">
        <v>200</v>
      </c>
      <c r="E11" s="59">
        <v>1987</v>
      </c>
      <c r="F11" s="59" t="s">
        <v>36</v>
      </c>
      <c r="G11" s="60" t="s">
        <v>154</v>
      </c>
      <c r="H11" s="45">
        <v>1</v>
      </c>
      <c r="I11" s="45">
        <v>1</v>
      </c>
      <c r="J11" s="45">
        <v>1</v>
      </c>
      <c r="K11" s="45">
        <v>1</v>
      </c>
      <c r="L11" s="45">
        <v>1</v>
      </c>
      <c r="M11" s="45">
        <v>1</v>
      </c>
      <c r="N11" s="45">
        <v>1</v>
      </c>
      <c r="O11" s="45">
        <v>1</v>
      </c>
      <c r="P11" s="45">
        <v>1</v>
      </c>
      <c r="Q11" s="45">
        <v>1</v>
      </c>
      <c r="R11" s="45">
        <v>1</v>
      </c>
      <c r="S11" s="45">
        <v>1</v>
      </c>
      <c r="T11" s="45">
        <v>1</v>
      </c>
      <c r="U11" s="45">
        <v>1</v>
      </c>
      <c r="V11" s="45">
        <v>1</v>
      </c>
      <c r="W11" s="45">
        <v>1</v>
      </c>
      <c r="X11" s="45">
        <v>1</v>
      </c>
      <c r="Y11" s="45">
        <v>1</v>
      </c>
      <c r="Z11" s="45">
        <v>1</v>
      </c>
      <c r="AA11" s="45">
        <v>1</v>
      </c>
      <c r="AB11" s="45">
        <v>1</v>
      </c>
      <c r="AC11" s="45">
        <v>1</v>
      </c>
      <c r="AD11" s="45">
        <v>1</v>
      </c>
      <c r="AE11" s="45">
        <v>1</v>
      </c>
      <c r="AF11" s="45">
        <v>24</v>
      </c>
      <c r="AG11" s="44">
        <v>0.63958333333333328</v>
      </c>
      <c r="AH11" s="44">
        <v>0.34375</v>
      </c>
      <c r="AI11" s="67">
        <f t="shared" si="1"/>
        <v>0.29583333333333328</v>
      </c>
      <c r="AJ11" s="64">
        <v>720</v>
      </c>
      <c r="AK11" s="64">
        <v>720</v>
      </c>
      <c r="AL11" s="42">
        <v>9</v>
      </c>
      <c r="AM11" s="42">
        <v>9</v>
      </c>
      <c r="AN11" s="51"/>
      <c r="AO11" s="18">
        <f>VLOOKUP(AP11,id!$A:$C,3,0)</f>
        <v>63</v>
      </c>
      <c r="AP11" s="18" t="str">
        <f t="shared" si="0"/>
        <v>GallaMarek1987</v>
      </c>
      <c r="AQ11" s="9" t="str">
        <f t="shared" si="2"/>
        <v>Galla</v>
      </c>
      <c r="AR11" s="9" t="str">
        <f t="shared" si="3"/>
        <v>Marek</v>
      </c>
      <c r="AS11" s="9" t="str">
        <f t="shared" si="4"/>
        <v>Rajd Konwalii TEAM</v>
      </c>
      <c r="AT11" s="9">
        <f t="shared" si="5"/>
        <v>1987</v>
      </c>
      <c r="AU11" s="9">
        <f t="shared" si="6"/>
        <v>91.079812206572782</v>
      </c>
      <c r="AW11" s="9">
        <f t="shared" si="7"/>
        <v>0.99295774647887325</v>
      </c>
      <c r="AX11" s="9">
        <f t="shared" si="8"/>
        <v>1</v>
      </c>
      <c r="AY11" s="9">
        <f t="shared" si="9"/>
        <v>1</v>
      </c>
      <c r="AZ11" s="9">
        <f t="shared" si="10"/>
        <v>1</v>
      </c>
    </row>
    <row r="12" spans="1:52" ht="17.399999999999999">
      <c r="A12" s="56">
        <v>317</v>
      </c>
      <c r="B12" s="57" t="s">
        <v>183</v>
      </c>
      <c r="C12" s="57" t="s">
        <v>182</v>
      </c>
      <c r="D12" s="58"/>
      <c r="E12" s="59">
        <v>1970</v>
      </c>
      <c r="F12" s="59" t="s">
        <v>36</v>
      </c>
      <c r="G12" s="60" t="s">
        <v>154</v>
      </c>
      <c r="H12" s="45">
        <v>1</v>
      </c>
      <c r="I12" s="45">
        <v>1</v>
      </c>
      <c r="J12" s="45">
        <v>1</v>
      </c>
      <c r="K12" s="45">
        <v>1</v>
      </c>
      <c r="L12" s="45">
        <v>1</v>
      </c>
      <c r="M12" s="45">
        <v>1</v>
      </c>
      <c r="N12" s="45">
        <v>1</v>
      </c>
      <c r="O12" s="45">
        <v>1</v>
      </c>
      <c r="P12" s="45">
        <v>1</v>
      </c>
      <c r="Q12" s="45">
        <v>1</v>
      </c>
      <c r="R12" s="45">
        <v>1</v>
      </c>
      <c r="S12" s="45">
        <v>1</v>
      </c>
      <c r="T12" s="45">
        <v>1</v>
      </c>
      <c r="U12" s="45">
        <v>1</v>
      </c>
      <c r="V12" s="45">
        <v>1</v>
      </c>
      <c r="W12" s="45">
        <v>1</v>
      </c>
      <c r="X12" s="45">
        <v>1</v>
      </c>
      <c r="Y12" s="45">
        <v>1</v>
      </c>
      <c r="Z12" s="45">
        <v>1</v>
      </c>
      <c r="AA12" s="45">
        <v>1</v>
      </c>
      <c r="AB12" s="45">
        <v>1</v>
      </c>
      <c r="AC12" s="45">
        <v>1</v>
      </c>
      <c r="AD12" s="45">
        <v>1</v>
      </c>
      <c r="AE12" s="45">
        <v>1</v>
      </c>
      <c r="AF12" s="45">
        <v>24</v>
      </c>
      <c r="AG12" s="44">
        <v>0.65347222222222223</v>
      </c>
      <c r="AH12" s="44">
        <v>0.34375</v>
      </c>
      <c r="AI12" s="67">
        <f t="shared" si="1"/>
        <v>0.30972222222222223</v>
      </c>
      <c r="AJ12" s="64">
        <v>720</v>
      </c>
      <c r="AK12" s="64">
        <v>720</v>
      </c>
      <c r="AL12" s="42">
        <v>10</v>
      </c>
      <c r="AM12" s="42">
        <v>10</v>
      </c>
      <c r="AN12" s="51"/>
      <c r="AO12" s="18">
        <f>VLOOKUP(AP12,id!$A:$C,3,0)</f>
        <v>64</v>
      </c>
      <c r="AP12" s="18" t="str">
        <f t="shared" si="0"/>
        <v>HołdakowskiWojciech1970</v>
      </c>
      <c r="AQ12" s="9" t="str">
        <f t="shared" si="2"/>
        <v>Hołdakowski</v>
      </c>
      <c r="AR12" s="9" t="str">
        <f t="shared" si="3"/>
        <v>Wojciech</v>
      </c>
      <c r="AS12" s="9">
        <f t="shared" si="4"/>
        <v>0</v>
      </c>
      <c r="AT12" s="9">
        <f t="shared" si="5"/>
        <v>1970</v>
      </c>
      <c r="AU12" s="9">
        <f t="shared" si="6"/>
        <v>86.995515695067255</v>
      </c>
      <c r="AW12" s="9">
        <f t="shared" si="7"/>
        <v>0.9551569506726455</v>
      </c>
      <c r="AX12" s="9">
        <f t="shared" si="8"/>
        <v>1</v>
      </c>
      <c r="AY12" s="9">
        <f t="shared" si="9"/>
        <v>1</v>
      </c>
      <c r="AZ12" s="9">
        <f t="shared" si="10"/>
        <v>1</v>
      </c>
    </row>
    <row r="13" spans="1:52" ht="17.399999999999999">
      <c r="A13" s="56">
        <v>321</v>
      </c>
      <c r="B13" s="57" t="s">
        <v>201</v>
      </c>
      <c r="C13" s="57" t="s">
        <v>172</v>
      </c>
      <c r="D13" s="58"/>
      <c r="E13" s="59">
        <v>1990</v>
      </c>
      <c r="F13" s="59" t="s">
        <v>36</v>
      </c>
      <c r="G13" s="60" t="s">
        <v>154</v>
      </c>
      <c r="H13" s="45">
        <v>1</v>
      </c>
      <c r="I13" s="45">
        <v>1</v>
      </c>
      <c r="J13" s="45">
        <v>1</v>
      </c>
      <c r="K13" s="45">
        <v>1</v>
      </c>
      <c r="L13" s="45">
        <v>1</v>
      </c>
      <c r="M13" s="45">
        <v>1</v>
      </c>
      <c r="N13" s="45">
        <v>1</v>
      </c>
      <c r="O13" s="45">
        <v>1</v>
      </c>
      <c r="P13" s="45">
        <v>1</v>
      </c>
      <c r="Q13" s="45">
        <v>1</v>
      </c>
      <c r="R13" s="45">
        <v>1</v>
      </c>
      <c r="S13" s="45">
        <v>1</v>
      </c>
      <c r="T13" s="45">
        <v>1</v>
      </c>
      <c r="U13" s="45">
        <v>1</v>
      </c>
      <c r="V13" s="45">
        <v>1</v>
      </c>
      <c r="W13" s="45">
        <v>1</v>
      </c>
      <c r="X13" s="45">
        <v>1</v>
      </c>
      <c r="Y13" s="45">
        <v>1</v>
      </c>
      <c r="Z13" s="45">
        <v>1</v>
      </c>
      <c r="AA13" s="45">
        <v>1</v>
      </c>
      <c r="AB13" s="45">
        <v>1</v>
      </c>
      <c r="AC13" s="45">
        <v>1</v>
      </c>
      <c r="AD13" s="45">
        <v>1</v>
      </c>
      <c r="AE13" s="45">
        <v>1</v>
      </c>
      <c r="AF13" s="45">
        <v>24</v>
      </c>
      <c r="AG13" s="44">
        <v>0.65416666666666667</v>
      </c>
      <c r="AH13" s="44">
        <v>0.34375</v>
      </c>
      <c r="AI13" s="67">
        <f t="shared" si="1"/>
        <v>0.31041666666666667</v>
      </c>
      <c r="AJ13" s="64">
        <v>720</v>
      </c>
      <c r="AK13" s="64">
        <v>720</v>
      </c>
      <c r="AL13" s="42">
        <v>11</v>
      </c>
      <c r="AM13" s="42">
        <v>11</v>
      </c>
      <c r="AN13" s="51"/>
      <c r="AO13" s="18">
        <f>VLOOKUP(AP13,id!$A:$C,3,0)</f>
        <v>65</v>
      </c>
      <c r="AP13" s="18" t="str">
        <f t="shared" si="0"/>
        <v>JasikJakub1990</v>
      </c>
      <c r="AQ13" s="9" t="str">
        <f t="shared" si="2"/>
        <v>Jasik</v>
      </c>
      <c r="AR13" s="9" t="str">
        <f t="shared" si="3"/>
        <v>Jakub</v>
      </c>
      <c r="AS13" s="9">
        <f t="shared" si="4"/>
        <v>0</v>
      </c>
      <c r="AT13" s="9">
        <f t="shared" si="5"/>
        <v>1990</v>
      </c>
      <c r="AU13" s="9">
        <f t="shared" si="6"/>
        <v>86.800894854586119</v>
      </c>
      <c r="AW13" s="9">
        <f t="shared" si="7"/>
        <v>0.99776286353467558</v>
      </c>
      <c r="AX13" s="9">
        <f t="shared" si="8"/>
        <v>1</v>
      </c>
      <c r="AY13" s="9">
        <f t="shared" si="9"/>
        <v>1</v>
      </c>
      <c r="AZ13" s="9">
        <f t="shared" si="10"/>
        <v>1</v>
      </c>
    </row>
    <row r="14" spans="1:52" ht="17.399999999999999">
      <c r="A14" s="56">
        <v>330</v>
      </c>
      <c r="B14" s="57" t="s">
        <v>184</v>
      </c>
      <c r="C14" s="57" t="s">
        <v>19</v>
      </c>
      <c r="D14" s="58" t="s">
        <v>202</v>
      </c>
      <c r="E14" s="59">
        <v>1977</v>
      </c>
      <c r="F14" s="59" t="s">
        <v>36</v>
      </c>
      <c r="G14" s="60" t="s">
        <v>154</v>
      </c>
      <c r="H14" s="45">
        <v>1</v>
      </c>
      <c r="I14" s="45">
        <v>1</v>
      </c>
      <c r="J14" s="45">
        <v>1</v>
      </c>
      <c r="K14" s="45">
        <v>1</v>
      </c>
      <c r="L14" s="45">
        <v>1</v>
      </c>
      <c r="M14" s="45">
        <v>1</v>
      </c>
      <c r="N14" s="45">
        <v>1</v>
      </c>
      <c r="O14" s="45">
        <v>1</v>
      </c>
      <c r="P14" s="45">
        <v>1</v>
      </c>
      <c r="Q14" s="45">
        <v>1</v>
      </c>
      <c r="R14" s="45">
        <v>1</v>
      </c>
      <c r="S14" s="45">
        <v>1</v>
      </c>
      <c r="T14" s="45">
        <v>1</v>
      </c>
      <c r="U14" s="45">
        <v>1</v>
      </c>
      <c r="V14" s="45">
        <v>1</v>
      </c>
      <c r="W14" s="45">
        <v>1</v>
      </c>
      <c r="X14" s="45">
        <v>1</v>
      </c>
      <c r="Y14" s="45">
        <v>1</v>
      </c>
      <c r="Z14" s="45">
        <v>1</v>
      </c>
      <c r="AA14" s="45">
        <v>1</v>
      </c>
      <c r="AB14" s="45">
        <v>1</v>
      </c>
      <c r="AC14" s="45">
        <v>1</v>
      </c>
      <c r="AD14" s="45">
        <v>1</v>
      </c>
      <c r="AE14" s="45">
        <v>1</v>
      </c>
      <c r="AF14" s="45">
        <v>24</v>
      </c>
      <c r="AG14" s="44">
        <v>0.65416666666666667</v>
      </c>
      <c r="AH14" s="44">
        <v>0.34375</v>
      </c>
      <c r="AI14" s="67">
        <f t="shared" si="1"/>
        <v>0.31041666666666667</v>
      </c>
      <c r="AJ14" s="64">
        <v>720</v>
      </c>
      <c r="AK14" s="64">
        <v>720</v>
      </c>
      <c r="AL14" s="42">
        <v>11</v>
      </c>
      <c r="AM14" s="42">
        <v>11</v>
      </c>
      <c r="AN14" s="51"/>
      <c r="AO14" s="18">
        <f>VLOOKUP(AP14,id!$A:$C,3,0)</f>
        <v>66</v>
      </c>
      <c r="AP14" s="18" t="str">
        <f t="shared" si="0"/>
        <v>OrzołPiotr1977</v>
      </c>
      <c r="AQ14" s="9" t="str">
        <f t="shared" si="2"/>
        <v>Orzoł</v>
      </c>
      <c r="AR14" s="9" t="str">
        <f t="shared" si="3"/>
        <v>Piotr</v>
      </c>
      <c r="AS14" s="9" t="str">
        <f t="shared" si="4"/>
        <v>OlsztynKocham</v>
      </c>
      <c r="AT14" s="9">
        <f t="shared" si="5"/>
        <v>1977</v>
      </c>
      <c r="AU14" s="9">
        <f t="shared" si="6"/>
        <v>86.800894854586119</v>
      </c>
      <c r="AW14" s="9">
        <f t="shared" si="7"/>
        <v>1</v>
      </c>
      <c r="AX14" s="9">
        <f t="shared" si="8"/>
        <v>1</v>
      </c>
      <c r="AY14" s="9">
        <f t="shared" si="9"/>
        <v>1</v>
      </c>
      <c r="AZ14" s="9">
        <f t="shared" si="10"/>
        <v>1</v>
      </c>
    </row>
    <row r="15" spans="1:52" ht="17.399999999999999">
      <c r="A15" s="56">
        <v>351</v>
      </c>
      <c r="B15" s="57" t="s">
        <v>70</v>
      </c>
      <c r="C15" s="57" t="s">
        <v>71</v>
      </c>
      <c r="D15" s="58" t="s">
        <v>159</v>
      </c>
      <c r="E15" s="59">
        <v>1981</v>
      </c>
      <c r="F15" s="59" t="s">
        <v>36</v>
      </c>
      <c r="G15" s="60" t="s">
        <v>154</v>
      </c>
      <c r="H15" s="45">
        <v>1</v>
      </c>
      <c r="I15" s="45">
        <v>1</v>
      </c>
      <c r="J15" s="45">
        <v>1</v>
      </c>
      <c r="K15" s="45">
        <v>1</v>
      </c>
      <c r="L15" s="45">
        <v>1</v>
      </c>
      <c r="M15" s="45">
        <v>1</v>
      </c>
      <c r="N15" s="45">
        <v>1</v>
      </c>
      <c r="O15" s="45">
        <v>1</v>
      </c>
      <c r="P15" s="45">
        <v>1</v>
      </c>
      <c r="Q15" s="45">
        <v>1</v>
      </c>
      <c r="R15" s="45">
        <v>1</v>
      </c>
      <c r="S15" s="45">
        <v>1</v>
      </c>
      <c r="T15" s="45">
        <v>1</v>
      </c>
      <c r="U15" s="45">
        <v>1</v>
      </c>
      <c r="V15" s="45">
        <v>1</v>
      </c>
      <c r="W15" s="45">
        <v>1</v>
      </c>
      <c r="X15" s="45">
        <v>1</v>
      </c>
      <c r="Y15" s="45">
        <v>1</v>
      </c>
      <c r="Z15" s="45">
        <v>1</v>
      </c>
      <c r="AA15" s="45">
        <v>1</v>
      </c>
      <c r="AB15" s="45">
        <v>1</v>
      </c>
      <c r="AC15" s="45">
        <v>1</v>
      </c>
      <c r="AD15" s="45">
        <v>1</v>
      </c>
      <c r="AE15" s="45">
        <v>1</v>
      </c>
      <c r="AF15" s="45">
        <v>24</v>
      </c>
      <c r="AG15" s="44">
        <v>0.67291666666666661</v>
      </c>
      <c r="AH15" s="44">
        <v>0.34375</v>
      </c>
      <c r="AI15" s="67">
        <f t="shared" si="1"/>
        <v>0.32916666666666661</v>
      </c>
      <c r="AJ15" s="64">
        <v>720</v>
      </c>
      <c r="AK15" s="64">
        <v>720</v>
      </c>
      <c r="AL15" s="42">
        <v>13</v>
      </c>
      <c r="AM15" s="42">
        <v>13</v>
      </c>
      <c r="AN15" s="51"/>
      <c r="AO15" s="18">
        <f>VLOOKUP(AP15,id!$A:$C,3,0)</f>
        <v>44</v>
      </c>
      <c r="AP15" s="18" t="str">
        <f t="shared" si="0"/>
        <v>WronaŁukasz1981</v>
      </c>
      <c r="AQ15" s="9" t="str">
        <f t="shared" si="2"/>
        <v>Wrona</v>
      </c>
      <c r="AR15" s="9" t="str">
        <f t="shared" si="3"/>
        <v>Łukasz</v>
      </c>
      <c r="AS15" s="9" t="str">
        <f t="shared" si="4"/>
        <v>Towanda</v>
      </c>
      <c r="AT15" s="9">
        <f t="shared" si="5"/>
        <v>1981</v>
      </c>
      <c r="AU15" s="9">
        <f t="shared" si="6"/>
        <v>81.856540084388186</v>
      </c>
      <c r="AW15" s="9">
        <f t="shared" si="7"/>
        <v>0.94303797468354444</v>
      </c>
      <c r="AX15" s="9">
        <f t="shared" si="8"/>
        <v>1</v>
      </c>
      <c r="AY15" s="9">
        <f t="shared" si="9"/>
        <v>1</v>
      </c>
      <c r="AZ15" s="9">
        <f t="shared" si="10"/>
        <v>1</v>
      </c>
    </row>
    <row r="16" spans="1:52" ht="17.399999999999999">
      <c r="A16" s="56">
        <v>350</v>
      </c>
      <c r="B16" s="57" t="s">
        <v>27</v>
      </c>
      <c r="C16" s="57" t="s">
        <v>21</v>
      </c>
      <c r="D16" s="58" t="s">
        <v>204</v>
      </c>
      <c r="E16" s="59">
        <v>1969</v>
      </c>
      <c r="F16" s="59" t="s">
        <v>36</v>
      </c>
      <c r="G16" s="60" t="s">
        <v>154</v>
      </c>
      <c r="H16" s="45">
        <v>1</v>
      </c>
      <c r="I16" s="45">
        <v>1</v>
      </c>
      <c r="J16" s="45">
        <v>1</v>
      </c>
      <c r="K16" s="45">
        <v>1</v>
      </c>
      <c r="L16" s="45">
        <v>1</v>
      </c>
      <c r="M16" s="45">
        <v>1</v>
      </c>
      <c r="N16" s="45">
        <v>1</v>
      </c>
      <c r="O16" s="45">
        <v>1</v>
      </c>
      <c r="P16" s="45">
        <v>1</v>
      </c>
      <c r="Q16" s="45">
        <v>1</v>
      </c>
      <c r="R16" s="45">
        <v>1</v>
      </c>
      <c r="S16" s="45">
        <v>1</v>
      </c>
      <c r="T16" s="45">
        <v>1</v>
      </c>
      <c r="U16" s="45">
        <v>1</v>
      </c>
      <c r="V16" s="45">
        <v>1</v>
      </c>
      <c r="W16" s="45">
        <v>1</v>
      </c>
      <c r="X16" s="45">
        <v>1</v>
      </c>
      <c r="Y16" s="45">
        <v>1</v>
      </c>
      <c r="Z16" s="45">
        <v>1</v>
      </c>
      <c r="AA16" s="45">
        <v>1</v>
      </c>
      <c r="AB16" s="45">
        <v>1</v>
      </c>
      <c r="AC16" s="45">
        <v>1</v>
      </c>
      <c r="AD16" s="45">
        <v>1</v>
      </c>
      <c r="AE16" s="45">
        <v>1</v>
      </c>
      <c r="AF16" s="45">
        <v>24</v>
      </c>
      <c r="AG16" s="44">
        <v>0.67569444444444438</v>
      </c>
      <c r="AH16" s="44">
        <v>0.34375</v>
      </c>
      <c r="AI16" s="67">
        <f t="shared" si="1"/>
        <v>0.33194444444444438</v>
      </c>
      <c r="AJ16" s="64">
        <v>720</v>
      </c>
      <c r="AK16" s="64">
        <v>720</v>
      </c>
      <c r="AL16" s="42">
        <v>15</v>
      </c>
      <c r="AM16" s="42">
        <v>14</v>
      </c>
      <c r="AN16" s="51"/>
      <c r="AO16" s="18">
        <f>VLOOKUP(AP16,id!$A:$C,3,0)</f>
        <v>12</v>
      </c>
      <c r="AP16" s="18" t="str">
        <f t="shared" si="0"/>
        <v>WitkowskiMarcin1969</v>
      </c>
      <c r="AQ16" s="9" t="str">
        <f t="shared" si="2"/>
        <v>Witkowski</v>
      </c>
      <c r="AR16" s="9" t="str">
        <f t="shared" si="3"/>
        <v>Marcin</v>
      </c>
      <c r="AS16" s="9" t="str">
        <f t="shared" si="4"/>
        <v>SONY MTB TEAM</v>
      </c>
      <c r="AT16" s="9">
        <f t="shared" si="5"/>
        <v>1969</v>
      </c>
      <c r="AU16" s="9">
        <f t="shared" si="6"/>
        <v>81.171548117154813</v>
      </c>
      <c r="AW16" s="9">
        <f t="shared" si="7"/>
        <v>0.99163179916317989</v>
      </c>
      <c r="AX16" s="9">
        <f t="shared" si="8"/>
        <v>1</v>
      </c>
      <c r="AY16" s="9">
        <f t="shared" si="9"/>
        <v>1</v>
      </c>
      <c r="AZ16" s="9">
        <f t="shared" si="10"/>
        <v>1</v>
      </c>
    </row>
    <row r="17" spans="1:52" ht="17.399999999999999">
      <c r="A17" s="56">
        <v>329</v>
      </c>
      <c r="B17" s="57" t="s">
        <v>32</v>
      </c>
      <c r="C17" s="57" t="s">
        <v>29</v>
      </c>
      <c r="D17" s="58" t="s">
        <v>181</v>
      </c>
      <c r="E17" s="59">
        <v>1958</v>
      </c>
      <c r="F17" s="59" t="s">
        <v>36</v>
      </c>
      <c r="G17" s="60" t="s">
        <v>154</v>
      </c>
      <c r="H17" s="45">
        <v>1</v>
      </c>
      <c r="I17" s="45">
        <v>1</v>
      </c>
      <c r="J17" s="45">
        <v>1</v>
      </c>
      <c r="K17" s="45">
        <v>1</v>
      </c>
      <c r="L17" s="45">
        <v>1</v>
      </c>
      <c r="M17" s="45">
        <v>1</v>
      </c>
      <c r="N17" s="45">
        <v>1</v>
      </c>
      <c r="O17" s="45">
        <v>1</v>
      </c>
      <c r="P17" s="45">
        <v>1</v>
      </c>
      <c r="Q17" s="45">
        <v>1</v>
      </c>
      <c r="R17" s="45">
        <v>1</v>
      </c>
      <c r="S17" s="45">
        <v>1</v>
      </c>
      <c r="T17" s="45">
        <v>1</v>
      </c>
      <c r="U17" s="45">
        <v>1</v>
      </c>
      <c r="V17" s="45">
        <v>1</v>
      </c>
      <c r="W17" s="45">
        <v>1</v>
      </c>
      <c r="X17" s="45">
        <v>1</v>
      </c>
      <c r="Y17" s="45">
        <v>1</v>
      </c>
      <c r="Z17" s="45">
        <v>1</v>
      </c>
      <c r="AA17" s="45">
        <v>1</v>
      </c>
      <c r="AB17" s="45">
        <v>1</v>
      </c>
      <c r="AC17" s="45">
        <v>1</v>
      </c>
      <c r="AD17" s="45">
        <v>1</v>
      </c>
      <c r="AE17" s="45">
        <v>1</v>
      </c>
      <c r="AF17" s="45">
        <v>24</v>
      </c>
      <c r="AG17" s="44">
        <v>0.67916666666666659</v>
      </c>
      <c r="AH17" s="44">
        <v>0.34375</v>
      </c>
      <c r="AI17" s="67">
        <f t="shared" si="1"/>
        <v>0.33541666666666659</v>
      </c>
      <c r="AJ17" s="64">
        <v>720</v>
      </c>
      <c r="AK17" s="64">
        <v>717</v>
      </c>
      <c r="AL17" s="42">
        <v>16</v>
      </c>
      <c r="AM17" s="42">
        <v>15</v>
      </c>
      <c r="AN17" s="51"/>
      <c r="AO17" s="18">
        <f>VLOOKUP(AP17,id!$A:$C,3,0)</f>
        <v>15</v>
      </c>
      <c r="AP17" s="18" t="str">
        <f t="shared" si="0"/>
        <v>OrłowskiLeszek1958</v>
      </c>
      <c r="AQ17" s="9" t="str">
        <f t="shared" si="2"/>
        <v>Orłowski</v>
      </c>
      <c r="AR17" s="9" t="str">
        <f t="shared" si="3"/>
        <v>Leszek</v>
      </c>
      <c r="AS17" s="9" t="str">
        <f t="shared" si="4"/>
        <v>Troll Team</v>
      </c>
      <c r="AT17" s="9">
        <f t="shared" si="5"/>
        <v>1958</v>
      </c>
      <c r="AU17" s="9">
        <f t="shared" si="6"/>
        <v>80.833333333333343</v>
      </c>
      <c r="AW17" s="9">
        <f t="shared" si="7"/>
        <v>0.98964803312629401</v>
      </c>
      <c r="AX17" s="9">
        <f t="shared" si="8"/>
        <v>1</v>
      </c>
      <c r="AY17" s="9">
        <f t="shared" si="9"/>
        <v>0.99583333333333335</v>
      </c>
      <c r="AZ17" s="9">
        <f t="shared" si="10"/>
        <v>1</v>
      </c>
    </row>
    <row r="18" spans="1:52" ht="17.399999999999999">
      <c r="A18" s="56">
        <v>331</v>
      </c>
      <c r="B18" s="57" t="s">
        <v>31</v>
      </c>
      <c r="C18" s="57" t="s">
        <v>29</v>
      </c>
      <c r="D18" s="58" t="s">
        <v>181</v>
      </c>
      <c r="E18" s="59">
        <v>1958</v>
      </c>
      <c r="F18" s="59" t="s">
        <v>36</v>
      </c>
      <c r="G18" s="60" t="s">
        <v>154</v>
      </c>
      <c r="H18" s="45">
        <v>1</v>
      </c>
      <c r="I18" s="45">
        <v>1</v>
      </c>
      <c r="J18" s="45">
        <v>1</v>
      </c>
      <c r="K18" s="45">
        <v>1</v>
      </c>
      <c r="L18" s="45">
        <v>1</v>
      </c>
      <c r="M18" s="45">
        <v>1</v>
      </c>
      <c r="N18" s="45">
        <v>1</v>
      </c>
      <c r="O18" s="45">
        <v>1</v>
      </c>
      <c r="P18" s="45">
        <v>1</v>
      </c>
      <c r="Q18" s="45">
        <v>1</v>
      </c>
      <c r="R18" s="45">
        <v>1</v>
      </c>
      <c r="S18" s="45">
        <v>1</v>
      </c>
      <c r="T18" s="45">
        <v>1</v>
      </c>
      <c r="U18" s="45">
        <v>1</v>
      </c>
      <c r="V18" s="45">
        <v>1</v>
      </c>
      <c r="W18" s="45">
        <v>1</v>
      </c>
      <c r="X18" s="45">
        <v>1</v>
      </c>
      <c r="Y18" s="45">
        <v>1</v>
      </c>
      <c r="Z18" s="45">
        <v>1</v>
      </c>
      <c r="AA18" s="45">
        <v>1</v>
      </c>
      <c r="AB18" s="45">
        <v>1</v>
      </c>
      <c r="AC18" s="45">
        <v>1</v>
      </c>
      <c r="AD18" s="45">
        <v>1</v>
      </c>
      <c r="AE18" s="45">
        <v>1</v>
      </c>
      <c r="AF18" s="45">
        <v>24</v>
      </c>
      <c r="AG18" s="44">
        <v>0.67916666666666659</v>
      </c>
      <c r="AH18" s="44">
        <v>0.34375</v>
      </c>
      <c r="AI18" s="67">
        <f t="shared" si="1"/>
        <v>0.33541666666666659</v>
      </c>
      <c r="AJ18" s="64">
        <v>720</v>
      </c>
      <c r="AK18" s="64">
        <v>717</v>
      </c>
      <c r="AL18" s="42">
        <v>16</v>
      </c>
      <c r="AM18" s="42">
        <v>15</v>
      </c>
      <c r="AN18" s="51"/>
      <c r="AO18" s="18">
        <f>VLOOKUP(AP18,id!$A:$C,3,0)</f>
        <v>16</v>
      </c>
      <c r="AP18" s="18" t="str">
        <f t="shared" si="0"/>
        <v>PapisLeszek1958</v>
      </c>
      <c r="AQ18" s="9" t="str">
        <f t="shared" si="2"/>
        <v>Papis</v>
      </c>
      <c r="AR18" s="9" t="str">
        <f t="shared" si="3"/>
        <v>Leszek</v>
      </c>
      <c r="AS18" s="9" t="str">
        <f t="shared" si="4"/>
        <v>Troll Team</v>
      </c>
      <c r="AT18" s="9">
        <f t="shared" si="5"/>
        <v>1958</v>
      </c>
      <c r="AU18" s="9">
        <f t="shared" si="6"/>
        <v>80.833333333333343</v>
      </c>
      <c r="AW18" s="9">
        <f t="shared" si="7"/>
        <v>1</v>
      </c>
      <c r="AX18" s="9">
        <f t="shared" si="8"/>
        <v>1</v>
      </c>
      <c r="AY18" s="9">
        <f t="shared" si="9"/>
        <v>1</v>
      </c>
      <c r="AZ18" s="9">
        <f t="shared" si="10"/>
        <v>1</v>
      </c>
    </row>
    <row r="19" spans="1:52" ht="17.399999999999999">
      <c r="A19" s="56">
        <v>355</v>
      </c>
      <c r="B19" s="61" t="s">
        <v>138</v>
      </c>
      <c r="C19" s="61" t="s">
        <v>26</v>
      </c>
      <c r="D19" s="61" t="s">
        <v>181</v>
      </c>
      <c r="E19" s="47">
        <v>1964</v>
      </c>
      <c r="F19" s="62" t="s">
        <v>36</v>
      </c>
      <c r="G19" s="60" t="s">
        <v>154</v>
      </c>
      <c r="H19" s="45">
        <v>1</v>
      </c>
      <c r="I19" s="45">
        <v>1</v>
      </c>
      <c r="J19" s="45">
        <v>1</v>
      </c>
      <c r="K19" s="45">
        <v>1</v>
      </c>
      <c r="L19" s="45">
        <v>1</v>
      </c>
      <c r="M19" s="45">
        <v>1</v>
      </c>
      <c r="N19" s="45">
        <v>1</v>
      </c>
      <c r="O19" s="45">
        <v>1</v>
      </c>
      <c r="P19" s="45">
        <v>1</v>
      </c>
      <c r="Q19" s="45">
        <v>1</v>
      </c>
      <c r="R19" s="45">
        <v>1</v>
      </c>
      <c r="S19" s="45">
        <v>1</v>
      </c>
      <c r="T19" s="45">
        <v>1</v>
      </c>
      <c r="U19" s="45">
        <v>1</v>
      </c>
      <c r="V19" s="45">
        <v>1</v>
      </c>
      <c r="W19" s="45">
        <v>1</v>
      </c>
      <c r="X19" s="45">
        <v>1</v>
      </c>
      <c r="Y19" s="45">
        <v>1</v>
      </c>
      <c r="Z19" s="45">
        <v>1</v>
      </c>
      <c r="AA19" s="45">
        <v>1</v>
      </c>
      <c r="AB19" s="45">
        <v>1</v>
      </c>
      <c r="AC19" s="45">
        <v>1</v>
      </c>
      <c r="AD19" s="45">
        <v>1</v>
      </c>
      <c r="AE19" s="45">
        <v>1</v>
      </c>
      <c r="AF19" s="45">
        <v>24</v>
      </c>
      <c r="AG19" s="44">
        <v>0.67916666666666659</v>
      </c>
      <c r="AH19" s="44">
        <v>0.34375</v>
      </c>
      <c r="AI19" s="67">
        <f t="shared" si="1"/>
        <v>0.33541666666666659</v>
      </c>
      <c r="AJ19" s="64">
        <v>720</v>
      </c>
      <c r="AK19" s="64">
        <v>717</v>
      </c>
      <c r="AL19" s="42">
        <v>16</v>
      </c>
      <c r="AM19" s="42">
        <v>15</v>
      </c>
      <c r="AN19" s="51"/>
      <c r="AO19" s="18">
        <f>VLOOKUP(AP19,id!$A:$C,3,0)</f>
        <v>17</v>
      </c>
      <c r="AP19" s="18" t="str">
        <f t="shared" si="0"/>
        <v>ŚwietlikKrzysztof1964</v>
      </c>
      <c r="AQ19" s="9" t="str">
        <f t="shared" si="2"/>
        <v>Świetlik</v>
      </c>
      <c r="AR19" s="9" t="str">
        <f t="shared" si="3"/>
        <v>Krzysztof</v>
      </c>
      <c r="AS19" s="9" t="str">
        <f t="shared" si="4"/>
        <v>Troll Team</v>
      </c>
      <c r="AT19" s="9">
        <f t="shared" si="5"/>
        <v>1964</v>
      </c>
      <c r="AU19" s="9">
        <f t="shared" si="6"/>
        <v>80.833333333333343</v>
      </c>
      <c r="AW19" s="9">
        <f t="shared" si="7"/>
        <v>1</v>
      </c>
      <c r="AX19" s="9">
        <f t="shared" si="8"/>
        <v>1</v>
      </c>
      <c r="AY19" s="9">
        <f t="shared" si="9"/>
        <v>1</v>
      </c>
      <c r="AZ19" s="9">
        <f t="shared" si="10"/>
        <v>1</v>
      </c>
    </row>
    <row r="20" spans="1:52" ht="17.399999999999999">
      <c r="A20" s="56">
        <v>309</v>
      </c>
      <c r="B20" s="57" t="s">
        <v>205</v>
      </c>
      <c r="C20" s="57" t="s">
        <v>206</v>
      </c>
      <c r="D20" s="58" t="s">
        <v>207</v>
      </c>
      <c r="E20" s="59">
        <v>1980</v>
      </c>
      <c r="F20" s="59" t="s">
        <v>36</v>
      </c>
      <c r="G20" s="60" t="s">
        <v>154</v>
      </c>
      <c r="H20" s="45">
        <v>1</v>
      </c>
      <c r="I20" s="45">
        <v>1</v>
      </c>
      <c r="J20" s="45">
        <v>1</v>
      </c>
      <c r="K20" s="45">
        <v>1</v>
      </c>
      <c r="L20" s="45">
        <v>1</v>
      </c>
      <c r="M20" s="45">
        <v>1</v>
      </c>
      <c r="N20" s="45">
        <v>1</v>
      </c>
      <c r="O20" s="45">
        <v>1</v>
      </c>
      <c r="P20" s="45">
        <v>1</v>
      </c>
      <c r="Q20" s="45">
        <v>1</v>
      </c>
      <c r="R20" s="45">
        <v>1</v>
      </c>
      <c r="S20" s="45">
        <v>1</v>
      </c>
      <c r="T20" s="45">
        <v>1</v>
      </c>
      <c r="U20" s="45">
        <v>1</v>
      </c>
      <c r="V20" s="45">
        <v>1</v>
      </c>
      <c r="W20" s="45">
        <v>1</v>
      </c>
      <c r="X20" s="45">
        <v>1</v>
      </c>
      <c r="Y20" s="45">
        <v>1</v>
      </c>
      <c r="Z20" s="45">
        <v>1</v>
      </c>
      <c r="AA20" s="45">
        <v>1</v>
      </c>
      <c r="AB20" s="45">
        <v>1</v>
      </c>
      <c r="AC20" s="45">
        <v>1</v>
      </c>
      <c r="AD20" s="45">
        <v>1</v>
      </c>
      <c r="AE20" s="45">
        <v>1</v>
      </c>
      <c r="AF20" s="45">
        <v>24</v>
      </c>
      <c r="AG20" s="44">
        <v>0.67986111111111103</v>
      </c>
      <c r="AH20" s="44">
        <v>0.34375</v>
      </c>
      <c r="AI20" s="67">
        <f t="shared" si="1"/>
        <v>0.33611111111111103</v>
      </c>
      <c r="AJ20" s="64">
        <v>720</v>
      </c>
      <c r="AK20" s="64">
        <v>716</v>
      </c>
      <c r="AL20" s="42">
        <v>19</v>
      </c>
      <c r="AM20" s="42">
        <v>18</v>
      </c>
      <c r="AN20" s="51"/>
      <c r="AO20" s="18">
        <f>VLOOKUP(AP20,id!$A:$C,3,0)</f>
        <v>32</v>
      </c>
      <c r="AP20" s="18" t="str">
        <f t="shared" si="0"/>
        <v>FLORCZAKKAROL1980</v>
      </c>
      <c r="AQ20" s="9" t="str">
        <f t="shared" si="2"/>
        <v>FLORCZAK</v>
      </c>
      <c r="AR20" s="9" t="str">
        <f t="shared" si="3"/>
        <v>KAROL</v>
      </c>
      <c r="AS20" s="9" t="str">
        <f t="shared" si="4"/>
        <v>AMBIT RACING TEAM</v>
      </c>
      <c r="AT20" s="9">
        <f t="shared" si="5"/>
        <v>1980</v>
      </c>
      <c r="AU20" s="9">
        <f t="shared" si="6"/>
        <v>80.720595072059524</v>
      </c>
      <c r="AW20" s="9">
        <f t="shared" si="7"/>
        <v>0.99793388429752061</v>
      </c>
      <c r="AX20" s="9">
        <f t="shared" si="8"/>
        <v>1</v>
      </c>
      <c r="AY20" s="9">
        <f t="shared" si="9"/>
        <v>0.99860529986053004</v>
      </c>
      <c r="AZ20" s="9">
        <f t="shared" si="10"/>
        <v>1</v>
      </c>
    </row>
    <row r="21" spans="1:52" ht="17.399999999999999">
      <c r="A21" s="56">
        <v>310</v>
      </c>
      <c r="B21" s="57" t="s">
        <v>208</v>
      </c>
      <c r="C21" s="57" t="s">
        <v>209</v>
      </c>
      <c r="D21" s="58" t="s">
        <v>207</v>
      </c>
      <c r="E21" s="59">
        <v>1974</v>
      </c>
      <c r="F21" s="59" t="s">
        <v>36</v>
      </c>
      <c r="G21" s="60" t="s">
        <v>154</v>
      </c>
      <c r="H21" s="45">
        <v>1</v>
      </c>
      <c r="I21" s="45">
        <v>1</v>
      </c>
      <c r="J21" s="45">
        <v>1</v>
      </c>
      <c r="K21" s="45">
        <v>1</v>
      </c>
      <c r="L21" s="45">
        <v>1</v>
      </c>
      <c r="M21" s="45">
        <v>1</v>
      </c>
      <c r="N21" s="45">
        <v>1</v>
      </c>
      <c r="O21" s="45">
        <v>1</v>
      </c>
      <c r="P21" s="45">
        <v>1</v>
      </c>
      <c r="Q21" s="45">
        <v>1</v>
      </c>
      <c r="R21" s="45">
        <v>1</v>
      </c>
      <c r="S21" s="45">
        <v>1</v>
      </c>
      <c r="T21" s="45">
        <v>1</v>
      </c>
      <c r="U21" s="45">
        <v>1</v>
      </c>
      <c r="V21" s="45">
        <v>1</v>
      </c>
      <c r="W21" s="45">
        <v>1</v>
      </c>
      <c r="X21" s="45">
        <v>1</v>
      </c>
      <c r="Y21" s="45">
        <v>1</v>
      </c>
      <c r="Z21" s="45">
        <v>1</v>
      </c>
      <c r="AA21" s="45">
        <v>1</v>
      </c>
      <c r="AB21" s="45">
        <v>1</v>
      </c>
      <c r="AC21" s="45">
        <v>1</v>
      </c>
      <c r="AD21" s="45">
        <v>1</v>
      </c>
      <c r="AE21" s="45">
        <v>1</v>
      </c>
      <c r="AF21" s="45">
        <v>24</v>
      </c>
      <c r="AG21" s="44">
        <v>0.67986111111111103</v>
      </c>
      <c r="AH21" s="44">
        <v>0.34375</v>
      </c>
      <c r="AI21" s="67">
        <f t="shared" si="1"/>
        <v>0.33611111111111103</v>
      </c>
      <c r="AJ21" s="64">
        <v>720</v>
      </c>
      <c r="AK21" s="64">
        <v>716</v>
      </c>
      <c r="AL21" s="42">
        <v>19</v>
      </c>
      <c r="AM21" s="42">
        <v>18</v>
      </c>
      <c r="AN21" s="51"/>
      <c r="AO21" s="18">
        <f>VLOOKUP(AP21,id!$A:$C,3,0)</f>
        <v>33</v>
      </c>
      <c r="AP21" s="18" t="str">
        <f t="shared" si="0"/>
        <v>FORMANOWSKISŁAWOMIR1974</v>
      </c>
      <c r="AQ21" s="9" t="str">
        <f t="shared" si="2"/>
        <v>FORMANOWSKI</v>
      </c>
      <c r="AR21" s="9" t="str">
        <f t="shared" si="3"/>
        <v>SŁAWOMIR</v>
      </c>
      <c r="AS21" s="9" t="str">
        <f t="shared" si="4"/>
        <v>AMBIT RACING TEAM</v>
      </c>
      <c r="AT21" s="9">
        <f t="shared" si="5"/>
        <v>1974</v>
      </c>
      <c r="AU21" s="9">
        <f t="shared" si="6"/>
        <v>80.720595072059524</v>
      </c>
      <c r="AW21" s="9">
        <f t="shared" si="7"/>
        <v>1</v>
      </c>
      <c r="AX21" s="9">
        <f t="shared" si="8"/>
        <v>1</v>
      </c>
      <c r="AY21" s="9">
        <f t="shared" si="9"/>
        <v>1</v>
      </c>
      <c r="AZ21" s="9">
        <f t="shared" si="10"/>
        <v>1</v>
      </c>
    </row>
    <row r="22" spans="1:52" ht="17.399999999999999">
      <c r="A22" s="56">
        <v>319</v>
      </c>
      <c r="B22" s="57" t="s">
        <v>210</v>
      </c>
      <c r="C22" s="57" t="s">
        <v>211</v>
      </c>
      <c r="D22" s="58" t="s">
        <v>207</v>
      </c>
      <c r="E22" s="59">
        <v>1979</v>
      </c>
      <c r="F22" s="59" t="s">
        <v>36</v>
      </c>
      <c r="G22" s="60" t="s">
        <v>154</v>
      </c>
      <c r="H22" s="45">
        <v>1</v>
      </c>
      <c r="I22" s="45">
        <v>1</v>
      </c>
      <c r="J22" s="45">
        <v>1</v>
      </c>
      <c r="K22" s="45">
        <v>1</v>
      </c>
      <c r="L22" s="45">
        <v>1</v>
      </c>
      <c r="M22" s="45">
        <v>1</v>
      </c>
      <c r="N22" s="45">
        <v>1</v>
      </c>
      <c r="O22" s="45">
        <v>1</v>
      </c>
      <c r="P22" s="45">
        <v>1</v>
      </c>
      <c r="Q22" s="45">
        <v>1</v>
      </c>
      <c r="R22" s="45">
        <v>1</v>
      </c>
      <c r="S22" s="45">
        <v>1</v>
      </c>
      <c r="T22" s="45">
        <v>1</v>
      </c>
      <c r="U22" s="45">
        <v>1</v>
      </c>
      <c r="V22" s="45">
        <v>1</v>
      </c>
      <c r="W22" s="45">
        <v>1</v>
      </c>
      <c r="X22" s="45">
        <v>1</v>
      </c>
      <c r="Y22" s="45">
        <v>1</v>
      </c>
      <c r="Z22" s="45">
        <v>1</v>
      </c>
      <c r="AA22" s="45">
        <v>1</v>
      </c>
      <c r="AB22" s="45">
        <v>1</v>
      </c>
      <c r="AC22" s="45">
        <v>1</v>
      </c>
      <c r="AD22" s="45">
        <v>1</v>
      </c>
      <c r="AE22" s="45">
        <v>1</v>
      </c>
      <c r="AF22" s="45">
        <v>24</v>
      </c>
      <c r="AG22" s="44">
        <v>0.67986111111111103</v>
      </c>
      <c r="AH22" s="44">
        <v>0.34375</v>
      </c>
      <c r="AI22" s="67">
        <f t="shared" si="1"/>
        <v>0.33611111111111103</v>
      </c>
      <c r="AJ22" s="64">
        <v>720</v>
      </c>
      <c r="AK22" s="64">
        <v>716</v>
      </c>
      <c r="AL22" s="42">
        <v>19</v>
      </c>
      <c r="AM22" s="42">
        <v>18</v>
      </c>
      <c r="AN22" s="51"/>
      <c r="AO22" s="18">
        <f>VLOOKUP(AP22,id!$A:$C,3,0)</f>
        <v>34</v>
      </c>
      <c r="AP22" s="18" t="str">
        <f t="shared" si="0"/>
        <v>JANIKARTUR1979</v>
      </c>
      <c r="AQ22" s="9" t="str">
        <f t="shared" si="2"/>
        <v>JANIK</v>
      </c>
      <c r="AR22" s="9" t="str">
        <f t="shared" si="3"/>
        <v>ARTUR</v>
      </c>
      <c r="AS22" s="9" t="str">
        <f t="shared" si="4"/>
        <v>AMBIT RACING TEAM</v>
      </c>
      <c r="AT22" s="9">
        <f t="shared" si="5"/>
        <v>1979</v>
      </c>
      <c r="AU22" s="9">
        <f t="shared" si="6"/>
        <v>80.720595072059524</v>
      </c>
      <c r="AW22" s="9">
        <f t="shared" si="7"/>
        <v>1</v>
      </c>
      <c r="AX22" s="9">
        <f t="shared" si="8"/>
        <v>1</v>
      </c>
      <c r="AY22" s="9">
        <f t="shared" si="9"/>
        <v>1</v>
      </c>
      <c r="AZ22" s="9">
        <f t="shared" si="10"/>
        <v>1</v>
      </c>
    </row>
    <row r="23" spans="1:52" ht="17.399999999999999">
      <c r="A23" s="56">
        <v>347</v>
      </c>
      <c r="B23" s="57" t="s">
        <v>212</v>
      </c>
      <c r="C23" s="57" t="s">
        <v>213</v>
      </c>
      <c r="D23" s="58" t="s">
        <v>207</v>
      </c>
      <c r="E23" s="59">
        <v>1973</v>
      </c>
      <c r="F23" s="59" t="s">
        <v>36</v>
      </c>
      <c r="G23" s="60" t="s">
        <v>154</v>
      </c>
      <c r="H23" s="45">
        <v>1</v>
      </c>
      <c r="I23" s="45">
        <v>1</v>
      </c>
      <c r="J23" s="45">
        <v>1</v>
      </c>
      <c r="K23" s="45">
        <v>1</v>
      </c>
      <c r="L23" s="45">
        <v>1</v>
      </c>
      <c r="M23" s="45">
        <v>1</v>
      </c>
      <c r="N23" s="45">
        <v>1</v>
      </c>
      <c r="O23" s="45">
        <v>1</v>
      </c>
      <c r="P23" s="45">
        <v>1</v>
      </c>
      <c r="Q23" s="45">
        <v>1</v>
      </c>
      <c r="R23" s="45">
        <v>1</v>
      </c>
      <c r="S23" s="45">
        <v>1</v>
      </c>
      <c r="T23" s="45">
        <v>1</v>
      </c>
      <c r="U23" s="45">
        <v>1</v>
      </c>
      <c r="V23" s="45">
        <v>1</v>
      </c>
      <c r="W23" s="45">
        <v>1</v>
      </c>
      <c r="X23" s="45">
        <v>1</v>
      </c>
      <c r="Y23" s="45">
        <v>1</v>
      </c>
      <c r="Z23" s="45">
        <v>1</v>
      </c>
      <c r="AA23" s="45">
        <v>1</v>
      </c>
      <c r="AB23" s="45">
        <v>1</v>
      </c>
      <c r="AC23" s="45">
        <v>1</v>
      </c>
      <c r="AD23" s="45">
        <v>1</v>
      </c>
      <c r="AE23" s="45">
        <v>1</v>
      </c>
      <c r="AF23" s="45">
        <v>24</v>
      </c>
      <c r="AG23" s="44">
        <v>0.67986111111111103</v>
      </c>
      <c r="AH23" s="44">
        <v>0.34375</v>
      </c>
      <c r="AI23" s="67">
        <f t="shared" si="1"/>
        <v>0.33611111111111103</v>
      </c>
      <c r="AJ23" s="64">
        <v>720</v>
      </c>
      <c r="AK23" s="64">
        <v>716</v>
      </c>
      <c r="AL23" s="42">
        <v>19</v>
      </c>
      <c r="AM23" s="42">
        <v>18</v>
      </c>
      <c r="AN23" s="51"/>
      <c r="AO23" s="18">
        <f>VLOOKUP(AP23,id!$A:$C,3,0)</f>
        <v>35</v>
      </c>
      <c r="AP23" s="18" t="str">
        <f t="shared" si="0"/>
        <v>TOBOŁAMIRON1973</v>
      </c>
      <c r="AQ23" s="9" t="str">
        <f t="shared" si="2"/>
        <v>TOBOŁA</v>
      </c>
      <c r="AR23" s="9" t="str">
        <f t="shared" si="3"/>
        <v>MIRON</v>
      </c>
      <c r="AS23" s="9" t="str">
        <f t="shared" si="4"/>
        <v>AMBIT RACING TEAM</v>
      </c>
      <c r="AT23" s="9">
        <f t="shared" si="5"/>
        <v>1973</v>
      </c>
      <c r="AU23" s="9">
        <f t="shared" si="6"/>
        <v>80.720595072059524</v>
      </c>
      <c r="AW23" s="9">
        <f t="shared" si="7"/>
        <v>1</v>
      </c>
      <c r="AX23" s="9">
        <f t="shared" si="8"/>
        <v>1</v>
      </c>
      <c r="AY23" s="9">
        <f t="shared" si="9"/>
        <v>1</v>
      </c>
      <c r="AZ23" s="9">
        <f t="shared" si="10"/>
        <v>1</v>
      </c>
    </row>
    <row r="24" spans="1:52" ht="17.399999999999999">
      <c r="A24" s="56">
        <v>349</v>
      </c>
      <c r="B24" s="57" t="s">
        <v>214</v>
      </c>
      <c r="C24" s="57" t="s">
        <v>215</v>
      </c>
      <c r="D24" s="58" t="s">
        <v>207</v>
      </c>
      <c r="E24" s="59">
        <v>1989</v>
      </c>
      <c r="F24" s="59" t="s">
        <v>36</v>
      </c>
      <c r="G24" s="60" t="s">
        <v>154</v>
      </c>
      <c r="H24" s="45">
        <v>1</v>
      </c>
      <c r="I24" s="45">
        <v>1</v>
      </c>
      <c r="J24" s="45">
        <v>1</v>
      </c>
      <c r="K24" s="45">
        <v>1</v>
      </c>
      <c r="L24" s="45">
        <v>1</v>
      </c>
      <c r="M24" s="45">
        <v>1</v>
      </c>
      <c r="N24" s="45">
        <v>1</v>
      </c>
      <c r="O24" s="45">
        <v>1</v>
      </c>
      <c r="P24" s="45">
        <v>1</v>
      </c>
      <c r="Q24" s="45">
        <v>1</v>
      </c>
      <c r="R24" s="45">
        <v>1</v>
      </c>
      <c r="S24" s="45">
        <v>1</v>
      </c>
      <c r="T24" s="45">
        <v>1</v>
      </c>
      <c r="U24" s="45">
        <v>1</v>
      </c>
      <c r="V24" s="45">
        <v>1</v>
      </c>
      <c r="W24" s="45">
        <v>1</v>
      </c>
      <c r="X24" s="45">
        <v>1</v>
      </c>
      <c r="Y24" s="45">
        <v>1</v>
      </c>
      <c r="Z24" s="45">
        <v>1</v>
      </c>
      <c r="AA24" s="45">
        <v>1</v>
      </c>
      <c r="AB24" s="45">
        <v>1</v>
      </c>
      <c r="AC24" s="45">
        <v>1</v>
      </c>
      <c r="AD24" s="45">
        <v>1</v>
      </c>
      <c r="AE24" s="45">
        <v>1</v>
      </c>
      <c r="AF24" s="45">
        <v>24</v>
      </c>
      <c r="AG24" s="44">
        <v>0.67986111111111103</v>
      </c>
      <c r="AH24" s="44">
        <v>0.34375</v>
      </c>
      <c r="AI24" s="67">
        <f t="shared" si="1"/>
        <v>0.33611111111111103</v>
      </c>
      <c r="AJ24" s="64">
        <v>720</v>
      </c>
      <c r="AK24" s="64">
        <v>716</v>
      </c>
      <c r="AL24" s="42">
        <v>19</v>
      </c>
      <c r="AM24" s="42">
        <v>18</v>
      </c>
      <c r="AN24" s="51"/>
      <c r="AO24" s="18">
        <f>VLOOKUP(AP24,id!$A:$C,3,0)</f>
        <v>36</v>
      </c>
      <c r="AP24" s="18" t="str">
        <f t="shared" si="0"/>
        <v>WIŚNIEWSKIADAM1989</v>
      </c>
      <c r="AQ24" s="9" t="str">
        <f t="shared" si="2"/>
        <v>WIŚNIEWSKI</v>
      </c>
      <c r="AR24" s="9" t="str">
        <f t="shared" si="3"/>
        <v>ADAM</v>
      </c>
      <c r="AS24" s="9" t="str">
        <f t="shared" si="4"/>
        <v>AMBIT RACING TEAM</v>
      </c>
      <c r="AT24" s="9">
        <f t="shared" si="5"/>
        <v>1989</v>
      </c>
      <c r="AU24" s="9">
        <f t="shared" si="6"/>
        <v>80.720595072059524</v>
      </c>
      <c r="AW24" s="9">
        <f t="shared" si="7"/>
        <v>1</v>
      </c>
      <c r="AX24" s="9">
        <f t="shared" si="8"/>
        <v>1</v>
      </c>
      <c r="AY24" s="9">
        <f t="shared" si="9"/>
        <v>1</v>
      </c>
      <c r="AZ24" s="9">
        <f t="shared" si="10"/>
        <v>1</v>
      </c>
    </row>
    <row r="25" spans="1:52" ht="17.399999999999999">
      <c r="A25" s="56">
        <v>301</v>
      </c>
      <c r="B25" s="57" t="s">
        <v>216</v>
      </c>
      <c r="C25" s="57" t="s">
        <v>217</v>
      </c>
      <c r="D25" s="57" t="s">
        <v>218</v>
      </c>
      <c r="E25" s="59">
        <v>1974</v>
      </c>
      <c r="F25" s="59" t="s">
        <v>36</v>
      </c>
      <c r="G25" s="60" t="s">
        <v>154</v>
      </c>
      <c r="H25" s="45">
        <v>1</v>
      </c>
      <c r="I25" s="45">
        <v>1</v>
      </c>
      <c r="J25" s="45">
        <v>1</v>
      </c>
      <c r="K25" s="45">
        <v>1</v>
      </c>
      <c r="L25" s="45">
        <v>1</v>
      </c>
      <c r="M25" s="45">
        <v>1</v>
      </c>
      <c r="N25" s="45">
        <v>1</v>
      </c>
      <c r="O25" s="45">
        <v>1</v>
      </c>
      <c r="P25" s="45">
        <v>1</v>
      </c>
      <c r="Q25" s="45">
        <v>1</v>
      </c>
      <c r="R25" s="45">
        <v>1</v>
      </c>
      <c r="S25" s="45">
        <v>1</v>
      </c>
      <c r="T25" s="45">
        <v>1</v>
      </c>
      <c r="U25" s="45">
        <v>1</v>
      </c>
      <c r="V25" s="45">
        <v>1</v>
      </c>
      <c r="W25" s="45">
        <v>1</v>
      </c>
      <c r="X25" s="45">
        <v>1</v>
      </c>
      <c r="Y25" s="45">
        <v>1</v>
      </c>
      <c r="Z25" s="45">
        <v>1</v>
      </c>
      <c r="AA25" s="45">
        <v>1</v>
      </c>
      <c r="AB25" s="45">
        <v>1</v>
      </c>
      <c r="AC25" s="45">
        <v>1</v>
      </c>
      <c r="AD25" s="45">
        <v>1</v>
      </c>
      <c r="AE25" s="45">
        <v>1</v>
      </c>
      <c r="AF25" s="45">
        <v>24</v>
      </c>
      <c r="AG25" s="44">
        <v>0.68472222222222223</v>
      </c>
      <c r="AH25" s="44">
        <v>0.34375</v>
      </c>
      <c r="AI25" s="67">
        <f t="shared" si="1"/>
        <v>0.34097222222222223</v>
      </c>
      <c r="AJ25" s="64">
        <v>720</v>
      </c>
      <c r="AK25" s="64">
        <v>709</v>
      </c>
      <c r="AL25" s="42">
        <v>24</v>
      </c>
      <c r="AM25" s="42">
        <v>23</v>
      </c>
      <c r="AN25" s="51"/>
      <c r="AO25" s="18">
        <f>VLOOKUP(AP25,id!$A:$C,3,0)</f>
        <v>68</v>
      </c>
      <c r="AP25" s="18" t="str">
        <f t="shared" si="0"/>
        <v>BłaszczykDarek1974</v>
      </c>
      <c r="AQ25" s="9" t="str">
        <f t="shared" si="2"/>
        <v>Błaszczyk</v>
      </c>
      <c r="AR25" s="9" t="str">
        <f t="shared" si="3"/>
        <v>Darek</v>
      </c>
      <c r="AS25" s="9" t="str">
        <f t="shared" si="4"/>
        <v>Bez Skorka</v>
      </c>
      <c r="AT25" s="9">
        <f t="shared" si="5"/>
        <v>1974</v>
      </c>
      <c r="AU25" s="9">
        <f t="shared" si="6"/>
        <v>79.93142724314275</v>
      </c>
      <c r="AW25" s="9">
        <f t="shared" si="7"/>
        <v>0.98574338085539692</v>
      </c>
      <c r="AX25" s="9">
        <f t="shared" si="8"/>
        <v>1</v>
      </c>
      <c r="AY25" s="9">
        <f t="shared" si="9"/>
        <v>0.99022346368715086</v>
      </c>
      <c r="AZ25" s="9">
        <f t="shared" si="10"/>
        <v>1</v>
      </c>
    </row>
    <row r="26" spans="1:52" ht="17.399999999999999">
      <c r="A26" s="56">
        <v>314</v>
      </c>
      <c r="B26" s="57" t="s">
        <v>219</v>
      </c>
      <c r="C26" s="57" t="s">
        <v>25</v>
      </c>
      <c r="D26" s="58" t="s">
        <v>218</v>
      </c>
      <c r="E26" s="59">
        <v>1975</v>
      </c>
      <c r="F26" s="59" t="s">
        <v>36</v>
      </c>
      <c r="G26" s="60" t="s">
        <v>154</v>
      </c>
      <c r="H26" s="45">
        <v>1</v>
      </c>
      <c r="I26" s="45">
        <v>1</v>
      </c>
      <c r="J26" s="45">
        <v>1</v>
      </c>
      <c r="K26" s="45">
        <v>1</v>
      </c>
      <c r="L26" s="45">
        <v>1</v>
      </c>
      <c r="M26" s="45">
        <v>1</v>
      </c>
      <c r="N26" s="45">
        <v>1</v>
      </c>
      <c r="O26" s="45">
        <v>1</v>
      </c>
      <c r="P26" s="45">
        <v>1</v>
      </c>
      <c r="Q26" s="45">
        <v>1</v>
      </c>
      <c r="R26" s="45">
        <v>1</v>
      </c>
      <c r="S26" s="45">
        <v>1</v>
      </c>
      <c r="T26" s="45">
        <v>1</v>
      </c>
      <c r="U26" s="45">
        <v>1</v>
      </c>
      <c r="V26" s="45">
        <v>1</v>
      </c>
      <c r="W26" s="45">
        <v>1</v>
      </c>
      <c r="X26" s="45">
        <v>1</v>
      </c>
      <c r="Y26" s="45">
        <v>1</v>
      </c>
      <c r="Z26" s="45">
        <v>1</v>
      </c>
      <c r="AA26" s="45">
        <v>1</v>
      </c>
      <c r="AB26" s="45">
        <v>1</v>
      </c>
      <c r="AC26" s="45">
        <v>1</v>
      </c>
      <c r="AD26" s="45">
        <v>1</v>
      </c>
      <c r="AE26" s="45">
        <v>1</v>
      </c>
      <c r="AF26" s="45">
        <v>24</v>
      </c>
      <c r="AG26" s="44">
        <v>0.68472222222222223</v>
      </c>
      <c r="AH26" s="44">
        <v>0.34375</v>
      </c>
      <c r="AI26" s="67">
        <f t="shared" si="1"/>
        <v>0.34097222222222223</v>
      </c>
      <c r="AJ26" s="64">
        <v>720</v>
      </c>
      <c r="AK26" s="64">
        <v>709</v>
      </c>
      <c r="AL26" s="42">
        <v>24</v>
      </c>
      <c r="AM26" s="42">
        <v>23</v>
      </c>
      <c r="AN26" s="51"/>
      <c r="AO26" s="18">
        <f>VLOOKUP(AP26,id!$A:$C,3,0)</f>
        <v>69</v>
      </c>
      <c r="AP26" s="18" t="str">
        <f t="shared" si="0"/>
        <v>HajdukJacek1975</v>
      </c>
      <c r="AQ26" s="9" t="str">
        <f t="shared" si="2"/>
        <v>Hajduk</v>
      </c>
      <c r="AR26" s="9" t="str">
        <f t="shared" si="3"/>
        <v>Jacek</v>
      </c>
      <c r="AS26" s="9" t="str">
        <f t="shared" si="4"/>
        <v>Bez Skorka</v>
      </c>
      <c r="AT26" s="9">
        <f t="shared" si="5"/>
        <v>1975</v>
      </c>
      <c r="AU26" s="9">
        <f t="shared" si="6"/>
        <v>79.93142724314275</v>
      </c>
      <c r="AW26" s="9">
        <f t="shared" si="7"/>
        <v>1</v>
      </c>
      <c r="AX26" s="9">
        <f t="shared" si="8"/>
        <v>1</v>
      </c>
      <c r="AY26" s="9">
        <f t="shared" si="9"/>
        <v>1</v>
      </c>
      <c r="AZ26" s="9">
        <f t="shared" si="10"/>
        <v>1</v>
      </c>
    </row>
    <row r="27" spans="1:52" ht="17.399999999999999">
      <c r="A27" s="56">
        <v>316</v>
      </c>
      <c r="B27" s="57" t="s">
        <v>2</v>
      </c>
      <c r="C27" s="57" t="s">
        <v>29</v>
      </c>
      <c r="D27" s="58"/>
      <c r="E27" s="59">
        <v>1958</v>
      </c>
      <c r="F27" s="59" t="s">
        <v>36</v>
      </c>
      <c r="G27" s="60" t="s">
        <v>154</v>
      </c>
      <c r="H27" s="45">
        <v>1</v>
      </c>
      <c r="I27" s="45">
        <v>1</v>
      </c>
      <c r="J27" s="45">
        <v>1</v>
      </c>
      <c r="K27" s="45">
        <v>1</v>
      </c>
      <c r="L27" s="45">
        <v>1</v>
      </c>
      <c r="M27" s="45">
        <v>1</v>
      </c>
      <c r="N27" s="45">
        <v>1</v>
      </c>
      <c r="O27" s="45">
        <v>1</v>
      </c>
      <c r="P27" s="45">
        <v>1</v>
      </c>
      <c r="Q27" s="45">
        <v>1</v>
      </c>
      <c r="R27" s="45">
        <v>1</v>
      </c>
      <c r="S27" s="45">
        <v>1</v>
      </c>
      <c r="T27" s="45">
        <v>1</v>
      </c>
      <c r="U27" s="45">
        <v>1</v>
      </c>
      <c r="V27" s="45">
        <v>1</v>
      </c>
      <c r="W27" s="45">
        <v>1</v>
      </c>
      <c r="X27" s="45">
        <v>1</v>
      </c>
      <c r="Y27" s="45">
        <v>1</v>
      </c>
      <c r="Z27" s="45">
        <v>1</v>
      </c>
      <c r="AA27" s="45">
        <v>1</v>
      </c>
      <c r="AB27" s="45">
        <v>1</v>
      </c>
      <c r="AC27" s="45">
        <v>1</v>
      </c>
      <c r="AD27" s="45">
        <v>1</v>
      </c>
      <c r="AE27" s="45">
        <v>1</v>
      </c>
      <c r="AF27" s="45">
        <v>24</v>
      </c>
      <c r="AG27" s="44">
        <v>0.68680555555555556</v>
      </c>
      <c r="AH27" s="44">
        <v>0.34375</v>
      </c>
      <c r="AI27" s="67">
        <f t="shared" si="1"/>
        <v>0.34305555555555556</v>
      </c>
      <c r="AJ27" s="64">
        <v>720</v>
      </c>
      <c r="AK27" s="64">
        <v>706</v>
      </c>
      <c r="AL27" s="42">
        <v>27</v>
      </c>
      <c r="AM27" s="42">
        <v>25</v>
      </c>
      <c r="AN27" s="51"/>
      <c r="AO27" s="18">
        <f>VLOOKUP(AP27,id!$A:$C,3,0)</f>
        <v>20</v>
      </c>
      <c r="AP27" s="18" t="str">
        <f t="shared" si="0"/>
        <v>Herman-IżyckiLeszek1958</v>
      </c>
      <c r="AQ27" s="9" t="str">
        <f t="shared" si="2"/>
        <v>Herman-Iżycki</v>
      </c>
      <c r="AR27" s="9" t="str">
        <f t="shared" si="3"/>
        <v>Leszek</v>
      </c>
      <c r="AS27" s="9">
        <f t="shared" si="4"/>
        <v>0</v>
      </c>
      <c r="AT27" s="9">
        <f t="shared" si="5"/>
        <v>1958</v>
      </c>
      <c r="AU27" s="9">
        <f t="shared" si="6"/>
        <v>79.593212459321265</v>
      </c>
      <c r="AW27" s="9">
        <f t="shared" si="7"/>
        <v>0.99392712550607287</v>
      </c>
      <c r="AX27" s="9">
        <f t="shared" si="8"/>
        <v>1</v>
      </c>
      <c r="AY27" s="9">
        <f t="shared" si="9"/>
        <v>0.99576868829337095</v>
      </c>
      <c r="AZ27" s="9">
        <f t="shared" si="10"/>
        <v>1</v>
      </c>
    </row>
    <row r="28" spans="1:52" ht="17.399999999999999">
      <c r="A28" s="56">
        <v>339</v>
      </c>
      <c r="B28" s="57" t="s">
        <v>114</v>
      </c>
      <c r="C28" s="57" t="s">
        <v>71</v>
      </c>
      <c r="D28" s="58" t="s">
        <v>220</v>
      </c>
      <c r="E28" s="59">
        <v>1984</v>
      </c>
      <c r="F28" s="59" t="s">
        <v>36</v>
      </c>
      <c r="G28" s="60" t="s">
        <v>154</v>
      </c>
      <c r="H28" s="45">
        <v>1</v>
      </c>
      <c r="I28" s="45">
        <v>1</v>
      </c>
      <c r="J28" s="45">
        <v>1</v>
      </c>
      <c r="K28" s="45">
        <v>1</v>
      </c>
      <c r="L28" s="45">
        <v>1</v>
      </c>
      <c r="M28" s="45">
        <v>1</v>
      </c>
      <c r="N28" s="45">
        <v>1</v>
      </c>
      <c r="O28" s="45">
        <v>1</v>
      </c>
      <c r="P28" s="45">
        <v>1</v>
      </c>
      <c r="Q28" s="45">
        <v>1</v>
      </c>
      <c r="R28" s="45">
        <v>1</v>
      </c>
      <c r="S28" s="45">
        <v>1</v>
      </c>
      <c r="T28" s="45">
        <v>1</v>
      </c>
      <c r="U28" s="45">
        <v>1</v>
      </c>
      <c r="V28" s="45">
        <v>1</v>
      </c>
      <c r="W28" s="45">
        <v>1</v>
      </c>
      <c r="X28" s="45">
        <v>1</v>
      </c>
      <c r="Y28" s="45">
        <v>1</v>
      </c>
      <c r="Z28" s="45">
        <v>1</v>
      </c>
      <c r="AA28" s="45">
        <v>1</v>
      </c>
      <c r="AB28" s="45">
        <v>1</v>
      </c>
      <c r="AC28" s="45">
        <v>1</v>
      </c>
      <c r="AD28" s="45">
        <v>1</v>
      </c>
      <c r="AE28" s="45">
        <v>1</v>
      </c>
      <c r="AF28" s="45">
        <v>24</v>
      </c>
      <c r="AG28" s="44">
        <v>0.69097222222222221</v>
      </c>
      <c r="AH28" s="44">
        <v>0.34375</v>
      </c>
      <c r="AI28" s="67">
        <f t="shared" si="1"/>
        <v>0.34722222222222221</v>
      </c>
      <c r="AJ28" s="64">
        <v>720</v>
      </c>
      <c r="AK28" s="64">
        <v>700</v>
      </c>
      <c r="AL28" s="42">
        <v>28</v>
      </c>
      <c r="AM28" s="42">
        <v>26</v>
      </c>
      <c r="AN28" s="51"/>
      <c r="AO28" s="18">
        <f>VLOOKUP(AP28,id!$A:$C,3,0)</f>
        <v>43</v>
      </c>
      <c r="AP28" s="18" t="str">
        <f t="shared" si="0"/>
        <v>SosińskiŁukasz1984</v>
      </c>
      <c r="AQ28" s="9" t="str">
        <f t="shared" si="2"/>
        <v>Sosiński</v>
      </c>
      <c r="AR28" s="9" t="str">
        <f t="shared" si="3"/>
        <v>Łukasz</v>
      </c>
      <c r="AS28" s="9" t="str">
        <f t="shared" si="4"/>
        <v>agmar.eu</v>
      </c>
      <c r="AT28" s="9">
        <f t="shared" si="5"/>
        <v>1984</v>
      </c>
      <c r="AU28" s="9">
        <f t="shared" si="6"/>
        <v>78.916782891678309</v>
      </c>
      <c r="AW28" s="9">
        <f t="shared" si="7"/>
        <v>0.98799999999999999</v>
      </c>
      <c r="AX28" s="9">
        <f t="shared" si="8"/>
        <v>1</v>
      </c>
      <c r="AY28" s="9">
        <f t="shared" si="9"/>
        <v>0.99150141643059486</v>
      </c>
      <c r="AZ28" s="9">
        <f t="shared" si="10"/>
        <v>1</v>
      </c>
    </row>
    <row r="29" spans="1:52" ht="17.399999999999999">
      <c r="A29" s="56">
        <v>312</v>
      </c>
      <c r="B29" s="57" t="s">
        <v>112</v>
      </c>
      <c r="C29" s="57" t="s">
        <v>113</v>
      </c>
      <c r="D29" s="58" t="s">
        <v>221</v>
      </c>
      <c r="E29" s="59">
        <v>1988</v>
      </c>
      <c r="F29" s="59" t="s">
        <v>36</v>
      </c>
      <c r="G29" s="60" t="s">
        <v>154</v>
      </c>
      <c r="H29" s="45">
        <v>1</v>
      </c>
      <c r="I29" s="45">
        <v>1</v>
      </c>
      <c r="J29" s="45">
        <v>1</v>
      </c>
      <c r="K29" s="45">
        <v>1</v>
      </c>
      <c r="L29" s="45">
        <v>1</v>
      </c>
      <c r="M29" s="45">
        <v>1</v>
      </c>
      <c r="N29" s="45">
        <v>1</v>
      </c>
      <c r="O29" s="45">
        <v>1</v>
      </c>
      <c r="P29" s="45">
        <v>1</v>
      </c>
      <c r="Q29" s="45">
        <v>1</v>
      </c>
      <c r="R29" s="45">
        <v>1</v>
      </c>
      <c r="S29" s="45">
        <v>1</v>
      </c>
      <c r="T29" s="45">
        <v>1</v>
      </c>
      <c r="U29" s="45">
        <v>1</v>
      </c>
      <c r="V29" s="45">
        <v>1</v>
      </c>
      <c r="W29" s="45">
        <v>1</v>
      </c>
      <c r="X29" s="45">
        <v>1</v>
      </c>
      <c r="Y29" s="45">
        <v>1</v>
      </c>
      <c r="Z29" s="45">
        <v>1</v>
      </c>
      <c r="AA29" s="45">
        <v>1</v>
      </c>
      <c r="AB29" s="45">
        <v>1</v>
      </c>
      <c r="AC29" s="45">
        <v>1</v>
      </c>
      <c r="AD29" s="45">
        <v>1</v>
      </c>
      <c r="AE29" s="45">
        <v>1</v>
      </c>
      <c r="AF29" s="45">
        <v>24</v>
      </c>
      <c r="AG29" s="44">
        <v>0.69166666666666665</v>
      </c>
      <c r="AH29" s="44">
        <v>0.34375</v>
      </c>
      <c r="AI29" s="67">
        <f t="shared" si="1"/>
        <v>0.34791666666666665</v>
      </c>
      <c r="AJ29" s="64">
        <v>720</v>
      </c>
      <c r="AK29" s="64">
        <v>699</v>
      </c>
      <c r="AL29" s="42">
        <v>29</v>
      </c>
      <c r="AM29" s="42">
        <v>27</v>
      </c>
      <c r="AN29" s="51"/>
      <c r="AO29" s="18">
        <f>VLOOKUP(AP29,id!$A:$C,3,0)</f>
        <v>30</v>
      </c>
      <c r="AP29" s="18" t="str">
        <f t="shared" si="0"/>
        <v>GłomskiAleksander1988</v>
      </c>
      <c r="AQ29" s="9" t="str">
        <f t="shared" si="2"/>
        <v>Głomski</v>
      </c>
      <c r="AR29" s="9" t="str">
        <f t="shared" si="3"/>
        <v>Aleksander</v>
      </c>
      <c r="AS29" s="9" t="str">
        <f t="shared" si="4"/>
        <v>jogurtnarowerze.pl</v>
      </c>
      <c r="AT29" s="9">
        <f t="shared" si="5"/>
        <v>1988</v>
      </c>
      <c r="AU29" s="9">
        <f t="shared" si="6"/>
        <v>78.804044630404476</v>
      </c>
      <c r="AW29" s="9">
        <f t="shared" si="7"/>
        <v>0.99800399201596812</v>
      </c>
      <c r="AX29" s="9">
        <f t="shared" si="8"/>
        <v>1</v>
      </c>
      <c r="AY29" s="9">
        <f t="shared" si="9"/>
        <v>0.99857142857142855</v>
      </c>
      <c r="AZ29" s="9">
        <f t="shared" si="10"/>
        <v>1</v>
      </c>
    </row>
    <row r="30" spans="1:52" ht="17.399999999999999">
      <c r="A30" s="56">
        <v>345</v>
      </c>
      <c r="B30" s="57" t="s">
        <v>222</v>
      </c>
      <c r="C30" s="57" t="s">
        <v>172</v>
      </c>
      <c r="D30" s="58"/>
      <c r="E30" s="59">
        <v>1983</v>
      </c>
      <c r="F30" s="59" t="s">
        <v>36</v>
      </c>
      <c r="G30" s="60" t="s">
        <v>154</v>
      </c>
      <c r="H30" s="45">
        <v>1</v>
      </c>
      <c r="I30" s="45">
        <v>1</v>
      </c>
      <c r="J30" s="45">
        <v>1</v>
      </c>
      <c r="K30" s="45">
        <v>1</v>
      </c>
      <c r="L30" s="45">
        <v>1</v>
      </c>
      <c r="M30" s="45">
        <v>1</v>
      </c>
      <c r="N30" s="45">
        <v>1</v>
      </c>
      <c r="O30" s="45">
        <v>1</v>
      </c>
      <c r="P30" s="45">
        <v>1</v>
      </c>
      <c r="Q30" s="45">
        <v>1</v>
      </c>
      <c r="R30" s="45">
        <v>1</v>
      </c>
      <c r="S30" s="45">
        <v>1</v>
      </c>
      <c r="T30" s="45">
        <v>1</v>
      </c>
      <c r="U30" s="45">
        <v>1</v>
      </c>
      <c r="V30" s="45">
        <v>1</v>
      </c>
      <c r="W30" s="45">
        <v>1</v>
      </c>
      <c r="X30" s="45">
        <v>1</v>
      </c>
      <c r="Y30" s="45">
        <v>1</v>
      </c>
      <c r="Z30" s="45"/>
      <c r="AA30" s="45">
        <v>1</v>
      </c>
      <c r="AB30" s="45">
        <v>1</v>
      </c>
      <c r="AC30" s="45">
        <v>1</v>
      </c>
      <c r="AD30" s="45">
        <v>1</v>
      </c>
      <c r="AE30" s="45">
        <v>1</v>
      </c>
      <c r="AF30" s="45">
        <v>23</v>
      </c>
      <c r="AG30" s="44">
        <v>0.65347222222222223</v>
      </c>
      <c r="AH30" s="44">
        <v>0.34375</v>
      </c>
      <c r="AI30" s="67">
        <f t="shared" si="1"/>
        <v>0.30972222222222223</v>
      </c>
      <c r="AJ30" s="64">
        <v>690</v>
      </c>
      <c r="AK30" s="64">
        <v>690</v>
      </c>
      <c r="AL30" s="42">
        <v>30</v>
      </c>
      <c r="AM30" s="42">
        <v>27</v>
      </c>
      <c r="AN30" s="51"/>
      <c r="AO30" s="18">
        <f>VLOOKUP(AP30,id!$A:$C,3,0)</f>
        <v>70</v>
      </c>
      <c r="AP30" s="18" t="str">
        <f t="shared" si="0"/>
        <v>SzumańskiJakub1983</v>
      </c>
      <c r="AQ30" s="9" t="str">
        <f t="shared" si="2"/>
        <v>Szumański</v>
      </c>
      <c r="AR30" s="9" t="str">
        <f t="shared" si="3"/>
        <v>Jakub</v>
      </c>
      <c r="AS30" s="9">
        <f t="shared" si="4"/>
        <v>0</v>
      </c>
      <c r="AT30" s="9">
        <f t="shared" si="5"/>
        <v>1983</v>
      </c>
      <c r="AU30" s="9">
        <f t="shared" si="6"/>
        <v>77.789400278940036</v>
      </c>
      <c r="AW30" s="9">
        <f t="shared" si="7"/>
        <v>1.1233183856502242</v>
      </c>
      <c r="AX30" s="9">
        <f t="shared" si="8"/>
        <v>0.95833333333333337</v>
      </c>
      <c r="AY30" s="9">
        <f t="shared" si="9"/>
        <v>0.98712446351931327</v>
      </c>
      <c r="AZ30" s="9">
        <f t="shared" si="10"/>
        <v>0.99152420096469873</v>
      </c>
    </row>
    <row r="31" spans="1:52" ht="17.399999999999999">
      <c r="A31" s="56">
        <v>306</v>
      </c>
      <c r="B31" s="57" t="s">
        <v>117</v>
      </c>
      <c r="C31" s="57" t="s">
        <v>20</v>
      </c>
      <c r="D31" s="58" t="s">
        <v>223</v>
      </c>
      <c r="E31" s="59">
        <v>1984</v>
      </c>
      <c r="F31" s="59" t="s">
        <v>36</v>
      </c>
      <c r="G31" s="60" t="s">
        <v>154</v>
      </c>
      <c r="H31" s="45">
        <v>1</v>
      </c>
      <c r="I31" s="45">
        <v>1</v>
      </c>
      <c r="J31" s="45">
        <v>1</v>
      </c>
      <c r="K31" s="45">
        <v>1</v>
      </c>
      <c r="L31" s="45">
        <v>1</v>
      </c>
      <c r="M31" s="45">
        <v>1</v>
      </c>
      <c r="N31" s="45">
        <v>1</v>
      </c>
      <c r="O31" s="45">
        <v>1</v>
      </c>
      <c r="P31" s="45">
        <v>1</v>
      </c>
      <c r="Q31" s="45">
        <v>1</v>
      </c>
      <c r="R31" s="45">
        <v>1</v>
      </c>
      <c r="S31" s="45">
        <v>1</v>
      </c>
      <c r="T31" s="45">
        <v>1</v>
      </c>
      <c r="U31" s="45">
        <v>1</v>
      </c>
      <c r="V31" s="45">
        <v>1</v>
      </c>
      <c r="W31" s="45">
        <v>1</v>
      </c>
      <c r="X31" s="45">
        <v>1</v>
      </c>
      <c r="Y31" s="45">
        <v>1</v>
      </c>
      <c r="Z31" s="45"/>
      <c r="AA31" s="45">
        <v>1</v>
      </c>
      <c r="AB31" s="45">
        <v>1</v>
      </c>
      <c r="AC31" s="45">
        <v>1</v>
      </c>
      <c r="AD31" s="45">
        <v>1</v>
      </c>
      <c r="AE31" s="45">
        <v>1</v>
      </c>
      <c r="AF31" s="45">
        <v>23</v>
      </c>
      <c r="AG31" s="44">
        <v>0.67986111111111103</v>
      </c>
      <c r="AH31" s="44">
        <v>0.34375</v>
      </c>
      <c r="AI31" s="67">
        <f t="shared" si="1"/>
        <v>0.33611111111111103</v>
      </c>
      <c r="AJ31" s="64">
        <v>690</v>
      </c>
      <c r="AK31" s="64">
        <v>686</v>
      </c>
      <c r="AL31" s="42">
        <v>31</v>
      </c>
      <c r="AM31" s="42">
        <v>29</v>
      </c>
      <c r="AN31" s="51"/>
      <c r="AO31" s="18">
        <f>VLOOKUP(AP31,id!$A:$C,3,0)</f>
        <v>24</v>
      </c>
      <c r="AP31" s="18" t="str">
        <f t="shared" si="0"/>
        <v>CichońPaweł1984</v>
      </c>
      <c r="AQ31" s="9" t="str">
        <f t="shared" si="2"/>
        <v>Cichoń</v>
      </c>
      <c r="AR31" s="9" t="str">
        <f t="shared" si="3"/>
        <v>Paweł</v>
      </c>
      <c r="AS31" s="9" t="str">
        <f t="shared" si="4"/>
        <v>KOOPER Architektura</v>
      </c>
      <c r="AT31" s="9">
        <f t="shared" si="5"/>
        <v>1984</v>
      </c>
      <c r="AU31" s="9">
        <f t="shared" si="6"/>
        <v>77.338447233844732</v>
      </c>
      <c r="AW31" s="9">
        <f t="shared" si="7"/>
        <v>0.92148760330578539</v>
      </c>
      <c r="AX31" s="9">
        <f t="shared" si="8"/>
        <v>1</v>
      </c>
      <c r="AY31" s="9">
        <f t="shared" si="9"/>
        <v>0.99420289855072463</v>
      </c>
      <c r="AZ31" s="9">
        <f t="shared" si="10"/>
        <v>1</v>
      </c>
    </row>
    <row r="32" spans="1:52" ht="17.399999999999999">
      <c r="A32" s="56">
        <v>332</v>
      </c>
      <c r="B32" s="57" t="s">
        <v>115</v>
      </c>
      <c r="C32" s="57" t="s">
        <v>105</v>
      </c>
      <c r="D32" s="58" t="s">
        <v>224</v>
      </c>
      <c r="E32" s="59">
        <v>1965</v>
      </c>
      <c r="F32" s="59" t="s">
        <v>36</v>
      </c>
      <c r="G32" s="60" t="s">
        <v>154</v>
      </c>
      <c r="H32" s="45">
        <v>1</v>
      </c>
      <c r="I32" s="45">
        <v>1</v>
      </c>
      <c r="J32" s="45">
        <v>1</v>
      </c>
      <c r="K32" s="45">
        <v>1</v>
      </c>
      <c r="L32" s="45">
        <v>1</v>
      </c>
      <c r="M32" s="45">
        <v>1</v>
      </c>
      <c r="N32" s="45">
        <v>1</v>
      </c>
      <c r="O32" s="45">
        <v>1</v>
      </c>
      <c r="P32" s="45">
        <v>1</v>
      </c>
      <c r="Q32" s="45">
        <v>1</v>
      </c>
      <c r="R32" s="45">
        <v>1</v>
      </c>
      <c r="S32" s="45">
        <v>1</v>
      </c>
      <c r="T32" s="45">
        <v>1</v>
      </c>
      <c r="U32" s="45">
        <v>1</v>
      </c>
      <c r="V32" s="45">
        <v>1</v>
      </c>
      <c r="W32" s="45">
        <v>1</v>
      </c>
      <c r="X32" s="45">
        <v>1</v>
      </c>
      <c r="Y32" s="45">
        <v>1</v>
      </c>
      <c r="Z32" s="45">
        <v>1</v>
      </c>
      <c r="AA32" s="45">
        <v>1</v>
      </c>
      <c r="AB32" s="45">
        <v>1</v>
      </c>
      <c r="AC32" s="45">
        <v>1</v>
      </c>
      <c r="AD32" s="45">
        <v>1</v>
      </c>
      <c r="AE32" s="45">
        <v>1</v>
      </c>
      <c r="AF32" s="45">
        <v>24</v>
      </c>
      <c r="AG32" s="44">
        <v>0.70208333333333328</v>
      </c>
      <c r="AH32" s="44">
        <v>0.34375</v>
      </c>
      <c r="AI32" s="67">
        <f t="shared" si="1"/>
        <v>0.35833333333333328</v>
      </c>
      <c r="AJ32" s="64">
        <v>720</v>
      </c>
      <c r="AK32" s="64">
        <v>684</v>
      </c>
      <c r="AL32" s="42">
        <v>32</v>
      </c>
      <c r="AM32" s="42">
        <v>30</v>
      </c>
      <c r="AN32" s="51"/>
      <c r="AO32" s="18">
        <f>VLOOKUP(AP32,id!$A:$C,3,0)</f>
        <v>21</v>
      </c>
      <c r="AP32" s="18" t="str">
        <f t="shared" si="0"/>
        <v>ParzybutJan1965</v>
      </c>
      <c r="AQ32" s="9" t="str">
        <f t="shared" si="2"/>
        <v>Parzybut</v>
      </c>
      <c r="AR32" s="9" t="str">
        <f t="shared" si="3"/>
        <v>Jan</v>
      </c>
      <c r="AS32" s="9" t="str">
        <f t="shared" si="4"/>
        <v>Postęp team</v>
      </c>
      <c r="AT32" s="9">
        <f t="shared" si="5"/>
        <v>1965</v>
      </c>
      <c r="AU32" s="9">
        <f t="shared" si="6"/>
        <v>77.112970711297081</v>
      </c>
      <c r="AW32" s="9">
        <f t="shared" si="7"/>
        <v>0.9379844961240309</v>
      </c>
      <c r="AX32" s="9">
        <f t="shared" si="8"/>
        <v>1.0434782608695652</v>
      </c>
      <c r="AY32" s="9">
        <f t="shared" si="9"/>
        <v>0.99708454810495628</v>
      </c>
      <c r="AZ32" s="9">
        <f t="shared" si="10"/>
        <v>1.0085482523039324</v>
      </c>
    </row>
    <row r="33" spans="1:52" ht="17.399999999999999">
      <c r="A33" s="56">
        <v>338</v>
      </c>
      <c r="B33" s="57" t="s">
        <v>33</v>
      </c>
      <c r="C33" s="57" t="s">
        <v>30</v>
      </c>
      <c r="D33" s="58"/>
      <c r="E33" s="59">
        <v>1965</v>
      </c>
      <c r="F33" s="59" t="s">
        <v>36</v>
      </c>
      <c r="G33" s="60" t="s">
        <v>154</v>
      </c>
      <c r="H33" s="45">
        <v>1</v>
      </c>
      <c r="I33" s="45">
        <v>1</v>
      </c>
      <c r="J33" s="45">
        <v>1</v>
      </c>
      <c r="K33" s="45">
        <v>1</v>
      </c>
      <c r="L33" s="45">
        <v>1</v>
      </c>
      <c r="M33" s="45">
        <v>1</v>
      </c>
      <c r="N33" s="45">
        <v>1</v>
      </c>
      <c r="O33" s="45">
        <v>1</v>
      </c>
      <c r="P33" s="45">
        <v>1</v>
      </c>
      <c r="Q33" s="45">
        <v>1</v>
      </c>
      <c r="R33" s="45">
        <v>1</v>
      </c>
      <c r="S33" s="45"/>
      <c r="T33" s="45"/>
      <c r="U33" s="45">
        <v>1</v>
      </c>
      <c r="V33" s="45">
        <v>1</v>
      </c>
      <c r="W33" s="45">
        <v>1</v>
      </c>
      <c r="X33" s="45">
        <v>1</v>
      </c>
      <c r="Y33" s="45">
        <v>1</v>
      </c>
      <c r="Z33" s="45"/>
      <c r="AA33" s="45">
        <v>1</v>
      </c>
      <c r="AB33" s="45">
        <v>1</v>
      </c>
      <c r="AC33" s="45">
        <v>1</v>
      </c>
      <c r="AD33" s="45">
        <v>1</v>
      </c>
      <c r="AE33" s="45">
        <v>1</v>
      </c>
      <c r="AF33" s="45">
        <v>21</v>
      </c>
      <c r="AG33" s="44">
        <v>0.67569444444444438</v>
      </c>
      <c r="AH33" s="44">
        <v>0.34375</v>
      </c>
      <c r="AI33" s="67">
        <f t="shared" si="1"/>
        <v>0.33194444444444438</v>
      </c>
      <c r="AJ33" s="64">
        <v>630</v>
      </c>
      <c r="AK33" s="64">
        <v>630</v>
      </c>
      <c r="AL33" s="42">
        <v>35</v>
      </c>
      <c r="AM33" s="42">
        <v>31</v>
      </c>
      <c r="AN33" s="51"/>
      <c r="AO33" s="18">
        <f>VLOOKUP(AP33,id!$A:$C,3,0)</f>
        <v>37</v>
      </c>
      <c r="AP33" s="18" t="str">
        <f t="shared" si="0"/>
        <v>SmejdaAndrzej1965</v>
      </c>
      <c r="AQ33" s="9" t="str">
        <f t="shared" si="2"/>
        <v>Smejda</v>
      </c>
      <c r="AR33" s="9" t="str">
        <f t="shared" si="3"/>
        <v>Andrzej</v>
      </c>
      <c r="AS33" s="9">
        <f t="shared" si="4"/>
        <v>0</v>
      </c>
      <c r="AT33" s="9">
        <f t="shared" si="5"/>
        <v>1965</v>
      </c>
      <c r="AU33" s="9">
        <f t="shared" si="6"/>
        <v>71.025104602510467</v>
      </c>
      <c r="AW33" s="9">
        <f t="shared" si="7"/>
        <v>1.0794979079497908</v>
      </c>
      <c r="AX33" s="9">
        <f t="shared" si="8"/>
        <v>0.875</v>
      </c>
      <c r="AY33" s="9">
        <f t="shared" si="9"/>
        <v>0.92105263157894735</v>
      </c>
      <c r="AZ33" s="9">
        <f t="shared" si="10"/>
        <v>0.97364718061516808</v>
      </c>
    </row>
    <row r="34" spans="1:52" ht="17.399999999999999">
      <c r="A34" s="56">
        <v>353</v>
      </c>
      <c r="B34" s="57" t="s">
        <v>225</v>
      </c>
      <c r="C34" s="57" t="s">
        <v>58</v>
      </c>
      <c r="D34" s="58"/>
      <c r="E34" s="59">
        <v>1970</v>
      </c>
      <c r="F34" s="59" t="s">
        <v>36</v>
      </c>
      <c r="G34" s="60" t="s">
        <v>154</v>
      </c>
      <c r="H34" s="45">
        <v>1</v>
      </c>
      <c r="I34" s="45">
        <v>1</v>
      </c>
      <c r="J34" s="45">
        <v>1</v>
      </c>
      <c r="K34" s="45">
        <v>1</v>
      </c>
      <c r="L34" s="45">
        <v>1</v>
      </c>
      <c r="M34" s="45">
        <v>1</v>
      </c>
      <c r="N34" s="45">
        <v>1</v>
      </c>
      <c r="O34" s="45"/>
      <c r="P34" s="45">
        <v>1</v>
      </c>
      <c r="Q34" s="45">
        <v>1</v>
      </c>
      <c r="R34" s="45">
        <v>1</v>
      </c>
      <c r="S34" s="45">
        <v>1</v>
      </c>
      <c r="T34" s="45">
        <v>1</v>
      </c>
      <c r="U34" s="45">
        <v>1</v>
      </c>
      <c r="V34" s="45">
        <v>1</v>
      </c>
      <c r="W34" s="45">
        <v>1</v>
      </c>
      <c r="X34" s="45">
        <v>1</v>
      </c>
      <c r="Y34" s="45">
        <v>1</v>
      </c>
      <c r="Z34" s="45">
        <v>1</v>
      </c>
      <c r="AA34" s="45">
        <v>1</v>
      </c>
      <c r="AB34" s="45">
        <v>1</v>
      </c>
      <c r="AC34" s="45"/>
      <c r="AD34" s="45"/>
      <c r="AE34" s="45">
        <v>1</v>
      </c>
      <c r="AF34" s="45">
        <v>21</v>
      </c>
      <c r="AG34" s="44">
        <v>0.65972222222222221</v>
      </c>
      <c r="AH34" s="44">
        <v>0.34375</v>
      </c>
      <c r="AI34" s="67">
        <f t="shared" si="1"/>
        <v>0.31597222222222221</v>
      </c>
      <c r="AJ34" s="64">
        <v>630</v>
      </c>
      <c r="AK34" s="64">
        <v>630</v>
      </c>
      <c r="AL34" s="42">
        <v>35</v>
      </c>
      <c r="AM34" s="42">
        <v>31</v>
      </c>
      <c r="AN34" s="51"/>
      <c r="AO34" s="18">
        <f>VLOOKUP(AP34,id!$A:$C,3,0)</f>
        <v>71</v>
      </c>
      <c r="AP34" s="18" t="str">
        <f t="shared" si="0"/>
        <v>ZawadzkiArtur1970</v>
      </c>
      <c r="AQ34" s="9" t="str">
        <f t="shared" si="2"/>
        <v>Zawadzki</v>
      </c>
      <c r="AR34" s="9" t="str">
        <f t="shared" si="3"/>
        <v>Artur</v>
      </c>
      <c r="AS34" s="9">
        <f t="shared" si="4"/>
        <v>0</v>
      </c>
      <c r="AT34" s="9">
        <f t="shared" si="5"/>
        <v>1970</v>
      </c>
      <c r="AU34" s="9">
        <f t="shared" si="6"/>
        <v>71.025104602510467</v>
      </c>
      <c r="AW34" s="9">
        <f t="shared" si="7"/>
        <v>1.0505494505494504</v>
      </c>
      <c r="AX34" s="9">
        <f t="shared" si="8"/>
        <v>1</v>
      </c>
      <c r="AY34" s="9">
        <f t="shared" si="9"/>
        <v>1</v>
      </c>
      <c r="AZ34" s="9">
        <f t="shared" si="10"/>
        <v>1</v>
      </c>
    </row>
    <row r="35" spans="1:52" ht="17.399999999999999">
      <c r="A35" s="56">
        <v>322</v>
      </c>
      <c r="B35" s="57" t="s">
        <v>171</v>
      </c>
      <c r="C35" s="57" t="s">
        <v>76</v>
      </c>
      <c r="D35" s="58"/>
      <c r="E35" s="59">
        <v>1980</v>
      </c>
      <c r="F35" s="59" t="s">
        <v>36</v>
      </c>
      <c r="G35" s="60" t="s">
        <v>154</v>
      </c>
      <c r="H35" s="45">
        <v>1</v>
      </c>
      <c r="I35" s="45"/>
      <c r="J35" s="45">
        <v>1</v>
      </c>
      <c r="K35" s="45">
        <v>1</v>
      </c>
      <c r="L35" s="45">
        <v>1</v>
      </c>
      <c r="M35" s="45">
        <v>1</v>
      </c>
      <c r="N35" s="45">
        <v>1</v>
      </c>
      <c r="O35" s="45"/>
      <c r="P35" s="45">
        <v>1</v>
      </c>
      <c r="Q35" s="45">
        <v>1</v>
      </c>
      <c r="R35" s="45">
        <v>1</v>
      </c>
      <c r="S35" s="45">
        <v>1</v>
      </c>
      <c r="T35" s="45"/>
      <c r="U35" s="45">
        <v>1</v>
      </c>
      <c r="V35" s="45">
        <v>1</v>
      </c>
      <c r="W35" s="45">
        <v>1</v>
      </c>
      <c r="X35" s="45">
        <v>1</v>
      </c>
      <c r="Y35" s="45">
        <v>1</v>
      </c>
      <c r="Z35" s="45"/>
      <c r="AA35" s="45">
        <v>1</v>
      </c>
      <c r="AB35" s="45">
        <v>1</v>
      </c>
      <c r="AC35" s="45">
        <v>1</v>
      </c>
      <c r="AD35" s="45">
        <v>1</v>
      </c>
      <c r="AE35" s="45">
        <v>1</v>
      </c>
      <c r="AF35" s="45">
        <v>20</v>
      </c>
      <c r="AG35" s="44">
        <v>0.66249999999999998</v>
      </c>
      <c r="AH35" s="44">
        <v>0.34375</v>
      </c>
      <c r="AI35" s="67">
        <f t="shared" si="1"/>
        <v>0.31874999999999998</v>
      </c>
      <c r="AJ35" s="64">
        <v>600</v>
      </c>
      <c r="AK35" s="64">
        <v>600</v>
      </c>
      <c r="AL35" s="42">
        <v>37</v>
      </c>
      <c r="AM35" s="42">
        <v>33</v>
      </c>
      <c r="AN35" s="51"/>
      <c r="AO35" s="18">
        <f>VLOOKUP(AP35,id!$A:$C,3,0)</f>
        <v>72</v>
      </c>
      <c r="AP35" s="18" t="str">
        <f t="shared" ref="AP35:AP51" si="11">B35&amp;C35&amp;E35</f>
        <v>JaskólskiKonrad1980</v>
      </c>
      <c r="AQ35" s="9" t="str">
        <f t="shared" si="2"/>
        <v>Jaskólski</v>
      </c>
      <c r="AR35" s="9" t="str">
        <f t="shared" si="3"/>
        <v>Konrad</v>
      </c>
      <c r="AS35" s="9">
        <f t="shared" si="4"/>
        <v>0</v>
      </c>
      <c r="AT35" s="9">
        <f t="shared" si="5"/>
        <v>1980</v>
      </c>
      <c r="AU35" s="9">
        <f t="shared" si="6"/>
        <v>67.642956764295675</v>
      </c>
      <c r="AW35" s="9">
        <f t="shared" si="7"/>
        <v>0.99128540305010893</v>
      </c>
      <c r="AX35" s="9">
        <f t="shared" si="8"/>
        <v>0.95238095238095233</v>
      </c>
      <c r="AY35" s="9">
        <f t="shared" si="9"/>
        <v>0.95238095238095233</v>
      </c>
      <c r="AZ35" s="9">
        <f t="shared" si="10"/>
        <v>0.99028942228686234</v>
      </c>
    </row>
    <row r="36" spans="1:52" ht="17.399999999999999">
      <c r="A36" s="56">
        <v>320</v>
      </c>
      <c r="B36" s="57" t="s">
        <v>72</v>
      </c>
      <c r="C36" s="57" t="s">
        <v>73</v>
      </c>
      <c r="D36" s="58"/>
      <c r="E36" s="59">
        <v>1963</v>
      </c>
      <c r="F36" s="59" t="s">
        <v>36</v>
      </c>
      <c r="G36" s="60" t="s">
        <v>154</v>
      </c>
      <c r="H36" s="45">
        <v>1</v>
      </c>
      <c r="I36" s="45">
        <v>1</v>
      </c>
      <c r="J36" s="45"/>
      <c r="K36" s="45"/>
      <c r="L36" s="45">
        <v>1</v>
      </c>
      <c r="M36" s="45">
        <v>1</v>
      </c>
      <c r="N36" s="45">
        <v>1</v>
      </c>
      <c r="O36" s="45">
        <v>1</v>
      </c>
      <c r="P36" s="45">
        <v>1</v>
      </c>
      <c r="Q36" s="45">
        <v>1</v>
      </c>
      <c r="R36" s="45">
        <v>1</v>
      </c>
      <c r="S36" s="45">
        <v>1</v>
      </c>
      <c r="T36" s="45">
        <v>1</v>
      </c>
      <c r="U36" s="45">
        <v>1</v>
      </c>
      <c r="V36" s="45">
        <v>1</v>
      </c>
      <c r="W36" s="45">
        <v>1</v>
      </c>
      <c r="X36" s="45">
        <v>1</v>
      </c>
      <c r="Y36" s="45">
        <v>1</v>
      </c>
      <c r="Z36" s="45">
        <v>1</v>
      </c>
      <c r="AA36" s="45">
        <v>1</v>
      </c>
      <c r="AB36" s="45">
        <v>1</v>
      </c>
      <c r="AC36" s="45"/>
      <c r="AD36" s="45"/>
      <c r="AE36" s="45">
        <v>1</v>
      </c>
      <c r="AF36" s="45">
        <v>20</v>
      </c>
      <c r="AG36" s="44">
        <v>0.6777777777777777</v>
      </c>
      <c r="AH36" s="44">
        <v>0.34375</v>
      </c>
      <c r="AI36" s="67">
        <f t="shared" si="1"/>
        <v>0.3340277777777777</v>
      </c>
      <c r="AJ36" s="64">
        <v>600</v>
      </c>
      <c r="AK36" s="64">
        <v>599</v>
      </c>
      <c r="AL36" s="42">
        <v>38</v>
      </c>
      <c r="AM36" s="42">
        <v>34</v>
      </c>
      <c r="AN36" s="51"/>
      <c r="AO36" s="18">
        <f>VLOOKUP(AP36,id!$A:$C,3,0)</f>
        <v>31</v>
      </c>
      <c r="AP36" s="18" t="str">
        <f t="shared" si="11"/>
        <v>JańczakWiesław1963</v>
      </c>
      <c r="AQ36" s="9" t="str">
        <f t="shared" si="2"/>
        <v>Jańczak</v>
      </c>
      <c r="AR36" s="9" t="str">
        <f t="shared" si="3"/>
        <v>Wiesław</v>
      </c>
      <c r="AS36" s="9">
        <f t="shared" si="4"/>
        <v>0</v>
      </c>
      <c r="AT36" s="9">
        <f t="shared" si="5"/>
        <v>1963</v>
      </c>
      <c r="AU36" s="9">
        <f t="shared" si="6"/>
        <v>67.530218503021842</v>
      </c>
      <c r="AW36" s="9">
        <f t="shared" si="7"/>
        <v>0.95426195426195437</v>
      </c>
      <c r="AX36" s="9">
        <f t="shared" si="8"/>
        <v>1</v>
      </c>
      <c r="AY36" s="9">
        <f t="shared" si="9"/>
        <v>0.99833333333333329</v>
      </c>
      <c r="AZ36" s="9">
        <f t="shared" si="10"/>
        <v>1</v>
      </c>
    </row>
    <row r="37" spans="1:52" ht="17.399999999999999">
      <c r="A37" s="56">
        <v>328</v>
      </c>
      <c r="B37" s="57" t="s">
        <v>177</v>
      </c>
      <c r="C37" s="57" t="s">
        <v>19</v>
      </c>
      <c r="D37" s="58"/>
      <c r="E37" s="59">
        <v>1959</v>
      </c>
      <c r="F37" s="59" t="s">
        <v>36</v>
      </c>
      <c r="G37" s="60" t="s">
        <v>154</v>
      </c>
      <c r="H37" s="45">
        <v>1</v>
      </c>
      <c r="I37" s="45">
        <v>1</v>
      </c>
      <c r="J37" s="45"/>
      <c r="K37" s="45"/>
      <c r="L37" s="45">
        <v>1</v>
      </c>
      <c r="M37" s="45">
        <v>1</v>
      </c>
      <c r="N37" s="45">
        <v>1</v>
      </c>
      <c r="O37" s="45">
        <v>1</v>
      </c>
      <c r="P37" s="45">
        <v>1</v>
      </c>
      <c r="Q37" s="45">
        <v>1</v>
      </c>
      <c r="R37" s="45">
        <v>1</v>
      </c>
      <c r="S37" s="45">
        <v>1</v>
      </c>
      <c r="T37" s="45">
        <v>1</v>
      </c>
      <c r="U37" s="45">
        <v>1</v>
      </c>
      <c r="V37" s="45">
        <v>1</v>
      </c>
      <c r="W37" s="45">
        <v>1</v>
      </c>
      <c r="X37" s="45">
        <v>1</v>
      </c>
      <c r="Y37" s="45">
        <v>1</v>
      </c>
      <c r="Z37" s="45">
        <v>1</v>
      </c>
      <c r="AA37" s="45">
        <v>1</v>
      </c>
      <c r="AB37" s="45">
        <v>1</v>
      </c>
      <c r="AC37" s="45"/>
      <c r="AD37" s="45"/>
      <c r="AE37" s="45">
        <v>1</v>
      </c>
      <c r="AF37" s="45">
        <v>20</v>
      </c>
      <c r="AG37" s="44">
        <v>0.67847222222222214</v>
      </c>
      <c r="AH37" s="44">
        <v>0.34375</v>
      </c>
      <c r="AI37" s="67">
        <f t="shared" si="1"/>
        <v>0.33472222222222214</v>
      </c>
      <c r="AJ37" s="64">
        <v>600</v>
      </c>
      <c r="AK37" s="64">
        <v>598</v>
      </c>
      <c r="AL37" s="42">
        <v>39</v>
      </c>
      <c r="AM37" s="42">
        <v>35</v>
      </c>
      <c r="AN37" s="51"/>
      <c r="AO37" s="18">
        <f>VLOOKUP(AP37,id!$A:$C,3,0)</f>
        <v>73</v>
      </c>
      <c r="AP37" s="18" t="str">
        <f t="shared" si="11"/>
        <v>MorawskiPiotr1959</v>
      </c>
      <c r="AQ37" s="9" t="str">
        <f t="shared" si="2"/>
        <v>Morawski</v>
      </c>
      <c r="AR37" s="9" t="str">
        <f t="shared" si="3"/>
        <v>Piotr</v>
      </c>
      <c r="AS37" s="9">
        <f t="shared" si="4"/>
        <v>0</v>
      </c>
      <c r="AT37" s="9">
        <f t="shared" si="5"/>
        <v>1959</v>
      </c>
      <c r="AU37" s="9">
        <f t="shared" si="6"/>
        <v>67.417480241748024</v>
      </c>
      <c r="AW37" s="9">
        <f t="shared" si="7"/>
        <v>0.99792531120331951</v>
      </c>
      <c r="AX37" s="9">
        <f t="shared" si="8"/>
        <v>1</v>
      </c>
      <c r="AY37" s="9">
        <f t="shared" si="9"/>
        <v>0.998330550918197</v>
      </c>
      <c r="AZ37" s="9">
        <f t="shared" si="10"/>
        <v>1</v>
      </c>
    </row>
    <row r="38" spans="1:52" ht="17.399999999999999">
      <c r="A38" s="56">
        <v>307</v>
      </c>
      <c r="B38" s="57" t="s">
        <v>176</v>
      </c>
      <c r="C38" s="57" t="s">
        <v>175</v>
      </c>
      <c r="D38" s="58"/>
      <c r="E38" s="59">
        <v>1957</v>
      </c>
      <c r="F38" s="59" t="s">
        <v>36</v>
      </c>
      <c r="G38" s="60" t="s">
        <v>154</v>
      </c>
      <c r="H38" s="45">
        <v>1</v>
      </c>
      <c r="I38" s="45">
        <v>1</v>
      </c>
      <c r="J38" s="45">
        <v>1</v>
      </c>
      <c r="K38" s="45">
        <v>1</v>
      </c>
      <c r="L38" s="45">
        <v>1</v>
      </c>
      <c r="M38" s="45">
        <v>1</v>
      </c>
      <c r="N38" s="45">
        <v>1</v>
      </c>
      <c r="O38" s="45"/>
      <c r="P38" s="45">
        <v>1</v>
      </c>
      <c r="Q38" s="45">
        <v>1</v>
      </c>
      <c r="R38" s="45">
        <v>1</v>
      </c>
      <c r="S38" s="45">
        <v>1</v>
      </c>
      <c r="T38" s="45"/>
      <c r="U38" s="45">
        <v>1</v>
      </c>
      <c r="V38" s="45"/>
      <c r="W38" s="45">
        <v>1</v>
      </c>
      <c r="X38" s="45">
        <v>1</v>
      </c>
      <c r="Y38" s="45">
        <v>1</v>
      </c>
      <c r="Z38" s="45"/>
      <c r="AA38" s="45">
        <v>1</v>
      </c>
      <c r="AB38" s="45">
        <v>1</v>
      </c>
      <c r="AC38" s="45">
        <v>1</v>
      </c>
      <c r="AD38" s="45">
        <v>1</v>
      </c>
      <c r="AE38" s="45">
        <v>1</v>
      </c>
      <c r="AF38" s="45">
        <v>20</v>
      </c>
      <c r="AG38" s="44">
        <v>0.68124999999999991</v>
      </c>
      <c r="AH38" s="44">
        <v>0.34375</v>
      </c>
      <c r="AI38" s="67">
        <f t="shared" si="1"/>
        <v>0.33749999999999991</v>
      </c>
      <c r="AJ38" s="64">
        <v>600</v>
      </c>
      <c r="AK38" s="64">
        <v>594</v>
      </c>
      <c r="AL38" s="42">
        <v>40</v>
      </c>
      <c r="AM38" s="42">
        <v>36</v>
      </c>
      <c r="AN38" s="50"/>
      <c r="AO38" s="18">
        <f>VLOOKUP(AP38,id!$A:$C,3,0)</f>
        <v>74</v>
      </c>
      <c r="AP38" s="18" t="str">
        <f t="shared" si="11"/>
        <v>DrapellaDariusz1957</v>
      </c>
      <c r="AQ38" s="9" t="str">
        <f t="shared" si="2"/>
        <v>Drapella</v>
      </c>
      <c r="AR38" s="9" t="str">
        <f t="shared" si="3"/>
        <v>Dariusz</v>
      </c>
      <c r="AS38" s="9">
        <f t="shared" si="4"/>
        <v>0</v>
      </c>
      <c r="AT38" s="9">
        <f t="shared" si="5"/>
        <v>1957</v>
      </c>
      <c r="AU38" s="9">
        <f t="shared" si="6"/>
        <v>66.96652719665272</v>
      </c>
      <c r="AW38" s="9">
        <f t="shared" si="7"/>
        <v>0.99176954732510292</v>
      </c>
      <c r="AX38" s="9">
        <f t="shared" si="8"/>
        <v>1</v>
      </c>
      <c r="AY38" s="9">
        <f t="shared" si="9"/>
        <v>0.99331103678929766</v>
      </c>
      <c r="AZ38" s="9">
        <f t="shared" si="10"/>
        <v>1</v>
      </c>
    </row>
    <row r="39" spans="1:52" ht="17.399999999999999">
      <c r="A39" s="56">
        <v>323</v>
      </c>
      <c r="B39" s="57" t="s">
        <v>173</v>
      </c>
      <c r="C39" s="57" t="s">
        <v>19</v>
      </c>
      <c r="D39" s="58" t="s">
        <v>226</v>
      </c>
      <c r="E39" s="59">
        <v>1976</v>
      </c>
      <c r="F39" s="59" t="s">
        <v>36</v>
      </c>
      <c r="G39" s="60" t="s">
        <v>154</v>
      </c>
      <c r="H39" s="45">
        <v>1</v>
      </c>
      <c r="I39" s="45">
        <v>1</v>
      </c>
      <c r="J39" s="45">
        <v>1</v>
      </c>
      <c r="K39" s="45">
        <v>1</v>
      </c>
      <c r="L39" s="45">
        <v>1</v>
      </c>
      <c r="M39" s="45">
        <v>1</v>
      </c>
      <c r="N39" s="45">
        <v>1</v>
      </c>
      <c r="O39" s="45"/>
      <c r="P39" s="45">
        <v>1</v>
      </c>
      <c r="Q39" s="45">
        <v>1</v>
      </c>
      <c r="R39" s="45">
        <v>1</v>
      </c>
      <c r="S39" s="45">
        <v>1</v>
      </c>
      <c r="T39" s="45"/>
      <c r="U39" s="45">
        <v>1</v>
      </c>
      <c r="V39" s="45"/>
      <c r="W39" s="45">
        <v>1</v>
      </c>
      <c r="X39" s="45">
        <v>1</v>
      </c>
      <c r="Y39" s="45">
        <v>1</v>
      </c>
      <c r="Z39" s="45"/>
      <c r="AA39" s="45">
        <v>1</v>
      </c>
      <c r="AB39" s="45">
        <v>1</v>
      </c>
      <c r="AC39" s="45">
        <v>1</v>
      </c>
      <c r="AD39" s="45">
        <v>1</v>
      </c>
      <c r="AE39" s="45">
        <v>1</v>
      </c>
      <c r="AF39" s="45">
        <v>20</v>
      </c>
      <c r="AG39" s="44">
        <v>0.68124999999999991</v>
      </c>
      <c r="AH39" s="44">
        <v>0.34375</v>
      </c>
      <c r="AI39" s="67">
        <f t="shared" si="1"/>
        <v>0.33749999999999991</v>
      </c>
      <c r="AJ39" s="64">
        <v>600</v>
      </c>
      <c r="AK39" s="64">
        <v>594</v>
      </c>
      <c r="AL39" s="42">
        <v>40</v>
      </c>
      <c r="AM39" s="42">
        <v>36</v>
      </c>
      <c r="AN39" s="50"/>
      <c r="AO39" s="18">
        <f>VLOOKUP(AP39,id!$A:$C,3,0)</f>
        <v>75</v>
      </c>
      <c r="AP39" s="18" t="str">
        <f t="shared" si="11"/>
        <v>JóźwiukPiotr1976</v>
      </c>
      <c r="AQ39" s="9" t="str">
        <f t="shared" si="2"/>
        <v>Jóźwiuk</v>
      </c>
      <c r="AR39" s="9" t="str">
        <f t="shared" si="3"/>
        <v>Piotr</v>
      </c>
      <c r="AS39" s="9" t="str">
        <f t="shared" si="4"/>
        <v>Brotherhood of Moonshine</v>
      </c>
      <c r="AT39" s="9">
        <f t="shared" si="5"/>
        <v>1976</v>
      </c>
      <c r="AU39" s="9">
        <f t="shared" si="6"/>
        <v>66.96652719665272</v>
      </c>
      <c r="AW39" s="9">
        <f t="shared" si="7"/>
        <v>1</v>
      </c>
      <c r="AX39" s="9">
        <f t="shared" si="8"/>
        <v>1</v>
      </c>
      <c r="AY39" s="9">
        <f t="shared" si="9"/>
        <v>1</v>
      </c>
      <c r="AZ39" s="9">
        <f t="shared" si="10"/>
        <v>1</v>
      </c>
    </row>
    <row r="40" spans="1:52" ht="17.399999999999999">
      <c r="A40" s="56">
        <v>336</v>
      </c>
      <c r="B40" s="57" t="s">
        <v>95</v>
      </c>
      <c r="C40" s="57" t="s">
        <v>23</v>
      </c>
      <c r="D40" s="58" t="s">
        <v>227</v>
      </c>
      <c r="E40" s="59">
        <v>1974</v>
      </c>
      <c r="F40" s="59" t="s">
        <v>36</v>
      </c>
      <c r="G40" s="60" t="s">
        <v>154</v>
      </c>
      <c r="H40" s="45"/>
      <c r="I40" s="45">
        <v>1</v>
      </c>
      <c r="J40" s="45"/>
      <c r="K40" s="45">
        <v>1</v>
      </c>
      <c r="L40" s="45">
        <v>1</v>
      </c>
      <c r="M40" s="45">
        <v>1</v>
      </c>
      <c r="N40" s="45">
        <v>1</v>
      </c>
      <c r="O40" s="45">
        <v>1</v>
      </c>
      <c r="P40" s="45"/>
      <c r="Q40" s="45">
        <v>1</v>
      </c>
      <c r="R40" s="45">
        <v>1</v>
      </c>
      <c r="S40" s="45">
        <v>1</v>
      </c>
      <c r="T40" s="45">
        <v>1</v>
      </c>
      <c r="U40" s="45">
        <v>1</v>
      </c>
      <c r="V40" s="45">
        <v>1</v>
      </c>
      <c r="W40" s="45">
        <v>1</v>
      </c>
      <c r="X40" s="45">
        <v>1</v>
      </c>
      <c r="Y40" s="45">
        <v>1</v>
      </c>
      <c r="Z40" s="45">
        <v>1</v>
      </c>
      <c r="AA40" s="45">
        <v>1</v>
      </c>
      <c r="AB40" s="45">
        <v>1</v>
      </c>
      <c r="AC40" s="45"/>
      <c r="AD40" s="45"/>
      <c r="AE40" s="45">
        <v>1</v>
      </c>
      <c r="AF40" s="45">
        <v>19</v>
      </c>
      <c r="AG40" s="44">
        <v>0.66319444444444442</v>
      </c>
      <c r="AH40" s="44">
        <v>0.34375</v>
      </c>
      <c r="AI40" s="67">
        <f t="shared" si="1"/>
        <v>0.31944444444444442</v>
      </c>
      <c r="AJ40" s="64">
        <v>570</v>
      </c>
      <c r="AK40" s="64">
        <v>570</v>
      </c>
      <c r="AL40" s="42">
        <v>42</v>
      </c>
      <c r="AM40" s="42">
        <v>38</v>
      </c>
      <c r="AN40" s="50"/>
      <c r="AO40" s="18">
        <f>VLOOKUP(AP40,id!$A:$C,3,0)</f>
        <v>42</v>
      </c>
      <c r="AP40" s="18" t="str">
        <f t="shared" si="11"/>
        <v>RygalskiGrzegorz1974</v>
      </c>
      <c r="AQ40" s="9" t="str">
        <f t="shared" si="2"/>
        <v>Rygalski</v>
      </c>
      <c r="AR40" s="9" t="str">
        <f t="shared" si="3"/>
        <v>Grzegorz</v>
      </c>
      <c r="AS40" s="9" t="str">
        <f t="shared" si="4"/>
        <v>Welocypedy</v>
      </c>
      <c r="AT40" s="9">
        <f t="shared" si="5"/>
        <v>1974</v>
      </c>
      <c r="AU40" s="9">
        <f t="shared" si="6"/>
        <v>64.260808926080884</v>
      </c>
      <c r="AW40" s="9">
        <f t="shared" si="7"/>
        <v>1.0565217391304347</v>
      </c>
      <c r="AX40" s="9">
        <f t="shared" si="8"/>
        <v>0.95</v>
      </c>
      <c r="AY40" s="9">
        <f t="shared" si="9"/>
        <v>0.95959595959595956</v>
      </c>
      <c r="AZ40" s="9">
        <f t="shared" si="10"/>
        <v>0.98979378168698851</v>
      </c>
    </row>
    <row r="41" spans="1:52" ht="17.399999999999999">
      <c r="A41" s="56">
        <v>342</v>
      </c>
      <c r="B41" s="57" t="s">
        <v>93</v>
      </c>
      <c r="C41" s="57" t="s">
        <v>228</v>
      </c>
      <c r="D41" s="58" t="s">
        <v>227</v>
      </c>
      <c r="E41" s="59">
        <v>1982</v>
      </c>
      <c r="F41" s="59" t="s">
        <v>36</v>
      </c>
      <c r="G41" s="60" t="s">
        <v>154</v>
      </c>
      <c r="H41" s="45"/>
      <c r="I41" s="45">
        <v>1</v>
      </c>
      <c r="J41" s="45"/>
      <c r="K41" s="45">
        <v>1</v>
      </c>
      <c r="L41" s="45">
        <v>1</v>
      </c>
      <c r="M41" s="45">
        <v>1</v>
      </c>
      <c r="N41" s="45">
        <v>1</v>
      </c>
      <c r="O41" s="45">
        <v>1</v>
      </c>
      <c r="P41" s="45"/>
      <c r="Q41" s="45">
        <v>1</v>
      </c>
      <c r="R41" s="45">
        <v>1</v>
      </c>
      <c r="S41" s="45">
        <v>1</v>
      </c>
      <c r="T41" s="45">
        <v>1</v>
      </c>
      <c r="U41" s="45">
        <v>1</v>
      </c>
      <c r="V41" s="45">
        <v>1</v>
      </c>
      <c r="W41" s="45">
        <v>1</v>
      </c>
      <c r="X41" s="45">
        <v>1</v>
      </c>
      <c r="Y41" s="45">
        <v>1</v>
      </c>
      <c r="Z41" s="45">
        <v>1</v>
      </c>
      <c r="AA41" s="45">
        <v>1</v>
      </c>
      <c r="AB41" s="45">
        <v>1</v>
      </c>
      <c r="AC41" s="45"/>
      <c r="AD41" s="45"/>
      <c r="AE41" s="45">
        <v>1</v>
      </c>
      <c r="AF41" s="45">
        <v>19</v>
      </c>
      <c r="AG41" s="44">
        <v>0.66319444444444442</v>
      </c>
      <c r="AH41" s="44">
        <v>0.34375</v>
      </c>
      <c r="AI41" s="67">
        <f t="shared" si="1"/>
        <v>0.31944444444444442</v>
      </c>
      <c r="AJ41" s="64">
        <v>570</v>
      </c>
      <c r="AK41" s="64">
        <v>570</v>
      </c>
      <c r="AL41" s="42">
        <v>42</v>
      </c>
      <c r="AM41" s="42">
        <v>38</v>
      </c>
      <c r="AN41" s="50"/>
      <c r="AO41" s="18">
        <f>VLOOKUP(AP41,id!$A:$C,3,0)</f>
        <v>76</v>
      </c>
      <c r="AP41" s="18" t="str">
        <f t="shared" si="11"/>
        <v>StefańskiTomasy1982</v>
      </c>
      <c r="AQ41" s="9" t="str">
        <f t="shared" si="2"/>
        <v>Stefański</v>
      </c>
      <c r="AR41" s="9" t="str">
        <f t="shared" si="3"/>
        <v>Tomasy</v>
      </c>
      <c r="AS41" s="9" t="str">
        <f t="shared" si="4"/>
        <v>Welocypedy</v>
      </c>
      <c r="AT41" s="9">
        <f t="shared" si="5"/>
        <v>1982</v>
      </c>
      <c r="AU41" s="9">
        <f t="shared" si="6"/>
        <v>64.260808926080884</v>
      </c>
      <c r="AW41" s="9">
        <f t="shared" si="7"/>
        <v>1</v>
      </c>
      <c r="AX41" s="9">
        <f t="shared" si="8"/>
        <v>1</v>
      </c>
      <c r="AY41" s="9">
        <f t="shared" si="9"/>
        <v>1</v>
      </c>
      <c r="AZ41" s="9">
        <f t="shared" si="10"/>
        <v>1</v>
      </c>
    </row>
    <row r="42" spans="1:52" ht="17.399999999999999">
      <c r="A42" s="56">
        <v>343</v>
      </c>
      <c r="B42" s="57" t="s">
        <v>229</v>
      </c>
      <c r="C42" s="57" t="s">
        <v>26</v>
      </c>
      <c r="D42" s="58" t="s">
        <v>230</v>
      </c>
      <c r="E42" s="59">
        <v>1986</v>
      </c>
      <c r="F42" s="59" t="s">
        <v>36</v>
      </c>
      <c r="G42" s="60" t="s">
        <v>154</v>
      </c>
      <c r="H42" s="45">
        <v>1</v>
      </c>
      <c r="I42" s="45">
        <v>1</v>
      </c>
      <c r="J42" s="45">
        <v>1</v>
      </c>
      <c r="K42" s="45">
        <v>1</v>
      </c>
      <c r="L42" s="45">
        <v>1</v>
      </c>
      <c r="M42" s="45">
        <v>1</v>
      </c>
      <c r="N42" s="45">
        <v>1</v>
      </c>
      <c r="O42" s="45"/>
      <c r="P42" s="45">
        <v>1</v>
      </c>
      <c r="Q42" s="45">
        <v>1</v>
      </c>
      <c r="R42" s="45">
        <v>1</v>
      </c>
      <c r="S42" s="45">
        <v>1</v>
      </c>
      <c r="T42" s="45"/>
      <c r="U42" s="45">
        <v>1</v>
      </c>
      <c r="V42" s="45"/>
      <c r="W42" s="45">
        <v>1</v>
      </c>
      <c r="X42" s="45"/>
      <c r="Y42" s="45">
        <v>1</v>
      </c>
      <c r="Z42" s="45"/>
      <c r="AA42" s="45">
        <v>1</v>
      </c>
      <c r="AB42" s="45">
        <v>1</v>
      </c>
      <c r="AC42" s="45">
        <v>1</v>
      </c>
      <c r="AD42" s="45">
        <v>1</v>
      </c>
      <c r="AE42" s="45">
        <v>1</v>
      </c>
      <c r="AF42" s="45">
        <v>19</v>
      </c>
      <c r="AG42" s="44">
        <v>0.67361111111111105</v>
      </c>
      <c r="AH42" s="44">
        <v>0.34375</v>
      </c>
      <c r="AI42" s="67">
        <f t="shared" si="1"/>
        <v>0.32986111111111105</v>
      </c>
      <c r="AJ42" s="64">
        <v>570</v>
      </c>
      <c r="AK42" s="64">
        <v>570</v>
      </c>
      <c r="AL42" s="42">
        <v>44</v>
      </c>
      <c r="AM42" s="42">
        <v>40</v>
      </c>
      <c r="AN42" s="50"/>
      <c r="AO42" s="18">
        <f>VLOOKUP(AP42,id!$A:$C,3,0)</f>
        <v>77</v>
      </c>
      <c r="AP42" s="18" t="str">
        <f t="shared" si="11"/>
        <v>SzopaKrzysztof1986</v>
      </c>
      <c r="AQ42" s="9" t="str">
        <f t="shared" si="2"/>
        <v>Szopa</v>
      </c>
      <c r="AR42" s="9" t="str">
        <f t="shared" si="3"/>
        <v>Krzysztof</v>
      </c>
      <c r="AS42" s="9" t="str">
        <f t="shared" si="4"/>
        <v>SISU-OWB team</v>
      </c>
      <c r="AT42" s="9">
        <f t="shared" si="5"/>
        <v>1986</v>
      </c>
      <c r="AU42" s="9">
        <f t="shared" si="6"/>
        <v>62.231520223152025</v>
      </c>
      <c r="AW42" s="9">
        <f t="shared" si="7"/>
        <v>0.96842105263157907</v>
      </c>
      <c r="AX42" s="9">
        <f t="shared" si="8"/>
        <v>1</v>
      </c>
      <c r="AY42" s="9">
        <f t="shared" si="9"/>
        <v>1</v>
      </c>
      <c r="AZ42" s="9">
        <f t="shared" si="10"/>
        <v>1</v>
      </c>
    </row>
    <row r="43" spans="1:52" ht="17.399999999999999">
      <c r="A43" s="56">
        <v>354</v>
      </c>
      <c r="B43" s="57" t="s">
        <v>231</v>
      </c>
      <c r="C43" s="57" t="s">
        <v>104</v>
      </c>
      <c r="D43" s="57" t="s">
        <v>230</v>
      </c>
      <c r="E43" s="56">
        <v>1972</v>
      </c>
      <c r="F43" s="56" t="s">
        <v>36</v>
      </c>
      <c r="G43" s="60" t="s">
        <v>154</v>
      </c>
      <c r="H43" s="45">
        <v>1</v>
      </c>
      <c r="I43" s="45">
        <v>1</v>
      </c>
      <c r="J43" s="45">
        <v>1</v>
      </c>
      <c r="K43" s="45">
        <v>1</v>
      </c>
      <c r="L43" s="45">
        <v>1</v>
      </c>
      <c r="M43" s="45">
        <v>1</v>
      </c>
      <c r="N43" s="45">
        <v>1</v>
      </c>
      <c r="O43" s="45"/>
      <c r="P43" s="45">
        <v>1</v>
      </c>
      <c r="Q43" s="45">
        <v>1</v>
      </c>
      <c r="R43" s="45">
        <v>1</v>
      </c>
      <c r="S43" s="45">
        <v>1</v>
      </c>
      <c r="T43" s="45"/>
      <c r="U43" s="45">
        <v>1</v>
      </c>
      <c r="V43" s="45"/>
      <c r="W43" s="45">
        <v>1</v>
      </c>
      <c r="X43" s="45"/>
      <c r="Y43" s="45">
        <v>1</v>
      </c>
      <c r="Z43" s="45"/>
      <c r="AA43" s="45">
        <v>1</v>
      </c>
      <c r="AB43" s="45">
        <v>1</v>
      </c>
      <c r="AC43" s="45">
        <v>1</v>
      </c>
      <c r="AD43" s="45">
        <v>1</v>
      </c>
      <c r="AE43" s="45">
        <v>1</v>
      </c>
      <c r="AF43" s="45">
        <v>19</v>
      </c>
      <c r="AG43" s="44">
        <v>0.67361111111111105</v>
      </c>
      <c r="AH43" s="44">
        <v>0.34375</v>
      </c>
      <c r="AI43" s="67">
        <f t="shared" si="1"/>
        <v>0.32986111111111105</v>
      </c>
      <c r="AJ43" s="64">
        <v>570</v>
      </c>
      <c r="AK43" s="64">
        <v>570</v>
      </c>
      <c r="AL43" s="42">
        <v>44</v>
      </c>
      <c r="AM43" s="42">
        <v>40</v>
      </c>
      <c r="AN43" s="50"/>
      <c r="AO43" s="18">
        <f>VLOOKUP(AP43,id!$A:$C,3,0)</f>
        <v>78</v>
      </c>
      <c r="AP43" s="18" t="str">
        <f t="shared" si="11"/>
        <v>SopolińskiKarol1972</v>
      </c>
      <c r="AQ43" s="9" t="str">
        <f t="shared" si="2"/>
        <v>Sopoliński</v>
      </c>
      <c r="AR43" s="9" t="str">
        <f t="shared" si="3"/>
        <v>Karol</v>
      </c>
      <c r="AS43" s="9" t="str">
        <f t="shared" si="4"/>
        <v>SISU-OWB team</v>
      </c>
      <c r="AT43" s="9">
        <f t="shared" si="5"/>
        <v>1972</v>
      </c>
      <c r="AU43" s="9">
        <f t="shared" si="6"/>
        <v>62.231520223152025</v>
      </c>
      <c r="AW43" s="9">
        <f t="shared" si="7"/>
        <v>1</v>
      </c>
      <c r="AX43" s="9">
        <f t="shared" si="8"/>
        <v>1</v>
      </c>
      <c r="AY43" s="9">
        <f t="shared" si="9"/>
        <v>1</v>
      </c>
      <c r="AZ43" s="9">
        <f t="shared" si="10"/>
        <v>1</v>
      </c>
    </row>
    <row r="44" spans="1:52" ht="17.399999999999999">
      <c r="A44" s="56">
        <v>308</v>
      </c>
      <c r="B44" s="57" t="s">
        <v>187</v>
      </c>
      <c r="C44" s="57" t="s">
        <v>55</v>
      </c>
      <c r="D44" s="58"/>
      <c r="E44" s="59">
        <v>1974</v>
      </c>
      <c r="F44" s="59" t="s">
        <v>36</v>
      </c>
      <c r="G44" s="60" t="s">
        <v>154</v>
      </c>
      <c r="H44" s="45">
        <v>1</v>
      </c>
      <c r="I44" s="45">
        <v>1</v>
      </c>
      <c r="J44" s="45">
        <v>1</v>
      </c>
      <c r="K44" s="45">
        <v>1</v>
      </c>
      <c r="L44" s="45">
        <v>1</v>
      </c>
      <c r="M44" s="45">
        <v>1</v>
      </c>
      <c r="N44" s="45">
        <v>1</v>
      </c>
      <c r="O44" s="45"/>
      <c r="P44" s="45">
        <v>1</v>
      </c>
      <c r="Q44" s="45">
        <v>1</v>
      </c>
      <c r="R44" s="45">
        <v>1</v>
      </c>
      <c r="S44" s="45">
        <v>1</v>
      </c>
      <c r="T44" s="45"/>
      <c r="U44" s="45">
        <v>1</v>
      </c>
      <c r="V44" s="45"/>
      <c r="W44" s="45">
        <v>1</v>
      </c>
      <c r="X44" s="45"/>
      <c r="Y44" s="45">
        <v>1</v>
      </c>
      <c r="Z44" s="45"/>
      <c r="AA44" s="45">
        <v>1</v>
      </c>
      <c r="AB44" s="45">
        <v>1</v>
      </c>
      <c r="AC44" s="45">
        <v>1</v>
      </c>
      <c r="AD44" s="45">
        <v>1</v>
      </c>
      <c r="AE44" s="45">
        <v>1</v>
      </c>
      <c r="AF44" s="45">
        <v>19</v>
      </c>
      <c r="AG44" s="44">
        <v>0.67361111111111105</v>
      </c>
      <c r="AH44" s="44">
        <v>0.34375</v>
      </c>
      <c r="AI44" s="67">
        <f t="shared" si="1"/>
        <v>0.32986111111111105</v>
      </c>
      <c r="AJ44" s="64">
        <v>570</v>
      </c>
      <c r="AK44" s="64">
        <v>570</v>
      </c>
      <c r="AL44" s="42">
        <v>44</v>
      </c>
      <c r="AM44" s="42">
        <v>40</v>
      </c>
      <c r="AN44" s="50"/>
      <c r="AO44" s="18">
        <f>VLOOKUP(AP44,id!$A:$C,3,0)</f>
        <v>79</v>
      </c>
      <c r="AP44" s="18" t="str">
        <f t="shared" si="11"/>
        <v>FilipiukTomasz1974</v>
      </c>
      <c r="AQ44" s="9" t="str">
        <f t="shared" si="2"/>
        <v>Filipiuk</v>
      </c>
      <c r="AR44" s="9" t="str">
        <f t="shared" si="3"/>
        <v>Tomasz</v>
      </c>
      <c r="AS44" s="9">
        <f t="shared" si="4"/>
        <v>0</v>
      </c>
      <c r="AT44" s="9">
        <f t="shared" si="5"/>
        <v>1974</v>
      </c>
      <c r="AU44" s="9">
        <f t="shared" si="6"/>
        <v>62.231520223152025</v>
      </c>
      <c r="AW44" s="9">
        <f t="shared" si="7"/>
        <v>1</v>
      </c>
      <c r="AX44" s="9">
        <f t="shared" si="8"/>
        <v>1</v>
      </c>
      <c r="AY44" s="9">
        <f t="shared" si="9"/>
        <v>1</v>
      </c>
      <c r="AZ44" s="9">
        <f t="shared" si="10"/>
        <v>1</v>
      </c>
    </row>
    <row r="45" spans="1:52" ht="17.399999999999999">
      <c r="A45" s="56">
        <v>352</v>
      </c>
      <c r="B45" s="57" t="s">
        <v>232</v>
      </c>
      <c r="C45" s="57" t="s">
        <v>78</v>
      </c>
      <c r="D45" s="58" t="s">
        <v>233</v>
      </c>
      <c r="E45" s="59">
        <v>1990</v>
      </c>
      <c r="F45" s="59" t="s">
        <v>36</v>
      </c>
      <c r="G45" s="60" t="s">
        <v>154</v>
      </c>
      <c r="H45" s="45"/>
      <c r="I45" s="45">
        <v>1</v>
      </c>
      <c r="J45" s="45"/>
      <c r="K45" s="45"/>
      <c r="L45" s="45">
        <v>1</v>
      </c>
      <c r="M45" s="45">
        <v>1</v>
      </c>
      <c r="N45" s="45">
        <v>1</v>
      </c>
      <c r="O45" s="45">
        <v>1</v>
      </c>
      <c r="P45" s="45"/>
      <c r="Q45" s="45">
        <v>1</v>
      </c>
      <c r="R45" s="45">
        <v>1</v>
      </c>
      <c r="S45" s="45">
        <v>1</v>
      </c>
      <c r="T45" s="45">
        <v>1</v>
      </c>
      <c r="U45" s="45">
        <v>1</v>
      </c>
      <c r="V45" s="45">
        <v>1</v>
      </c>
      <c r="W45" s="45">
        <v>1</v>
      </c>
      <c r="X45" s="45">
        <v>1</v>
      </c>
      <c r="Y45" s="45">
        <v>1</v>
      </c>
      <c r="Z45" s="45">
        <v>1</v>
      </c>
      <c r="AA45" s="45">
        <v>1</v>
      </c>
      <c r="AB45" s="45">
        <v>1</v>
      </c>
      <c r="AC45" s="45"/>
      <c r="AD45" s="45"/>
      <c r="AE45" s="45">
        <v>1</v>
      </c>
      <c r="AF45" s="45">
        <v>18</v>
      </c>
      <c r="AG45" s="44">
        <v>0.67847222222222214</v>
      </c>
      <c r="AH45" s="44">
        <v>0.34375</v>
      </c>
      <c r="AI45" s="67">
        <f t="shared" si="1"/>
        <v>0.33472222222222214</v>
      </c>
      <c r="AJ45" s="64">
        <v>540</v>
      </c>
      <c r="AK45" s="64">
        <v>538</v>
      </c>
      <c r="AL45" s="42">
        <v>47</v>
      </c>
      <c r="AM45" s="42">
        <v>43</v>
      </c>
      <c r="AN45" s="50"/>
      <c r="AO45" s="18">
        <f>VLOOKUP(AP45,id!$A:$C,3,0)</f>
        <v>80</v>
      </c>
      <c r="AP45" s="18" t="str">
        <f t="shared" si="11"/>
        <v>WysockiMaciej1990</v>
      </c>
      <c r="AQ45" s="9" t="str">
        <f t="shared" si="2"/>
        <v>Wysocki</v>
      </c>
      <c r="AR45" s="9" t="str">
        <f t="shared" si="3"/>
        <v>Maciej</v>
      </c>
      <c r="AS45" s="9" t="str">
        <f t="shared" si="4"/>
        <v>Królowie Lasu</v>
      </c>
      <c r="AT45" s="9">
        <f t="shared" si="5"/>
        <v>1990</v>
      </c>
      <c r="AU45" s="9">
        <f t="shared" si="6"/>
        <v>58.737820842203142</v>
      </c>
      <c r="AW45" s="9">
        <f t="shared" si="7"/>
        <v>0.98547717842323657</v>
      </c>
      <c r="AX45" s="9">
        <f t="shared" si="8"/>
        <v>0.94736842105263153</v>
      </c>
      <c r="AY45" s="9">
        <f t="shared" si="9"/>
        <v>0.94385964912280707</v>
      </c>
      <c r="AZ45" s="9">
        <f t="shared" si="10"/>
        <v>0.98924481086568572</v>
      </c>
    </row>
    <row r="46" spans="1:52" ht="17.399999999999999">
      <c r="A46" s="56">
        <v>327</v>
      </c>
      <c r="B46" s="57" t="s">
        <v>234</v>
      </c>
      <c r="C46" s="57" t="s">
        <v>235</v>
      </c>
      <c r="D46" s="58" t="s">
        <v>233</v>
      </c>
      <c r="E46" s="59">
        <v>1990</v>
      </c>
      <c r="F46" s="59" t="s">
        <v>36</v>
      </c>
      <c r="G46" s="60" t="s">
        <v>154</v>
      </c>
      <c r="H46" s="45"/>
      <c r="I46" s="45">
        <v>1</v>
      </c>
      <c r="J46" s="45"/>
      <c r="K46" s="45"/>
      <c r="L46" s="45">
        <v>1</v>
      </c>
      <c r="M46" s="45">
        <v>1</v>
      </c>
      <c r="N46" s="45">
        <v>1</v>
      </c>
      <c r="O46" s="45">
        <v>1</v>
      </c>
      <c r="P46" s="45"/>
      <c r="Q46" s="45">
        <v>1</v>
      </c>
      <c r="R46" s="45">
        <v>1</v>
      </c>
      <c r="S46" s="45">
        <v>1</v>
      </c>
      <c r="T46" s="45">
        <v>1</v>
      </c>
      <c r="U46" s="45">
        <v>1</v>
      </c>
      <c r="V46" s="45">
        <v>1</v>
      </c>
      <c r="W46" s="45">
        <v>1</v>
      </c>
      <c r="X46" s="45">
        <v>1</v>
      </c>
      <c r="Y46" s="45">
        <v>1</v>
      </c>
      <c r="Z46" s="45">
        <v>1</v>
      </c>
      <c r="AA46" s="45">
        <v>1</v>
      </c>
      <c r="AB46" s="45">
        <v>1</v>
      </c>
      <c r="AC46" s="45"/>
      <c r="AD46" s="45"/>
      <c r="AE46" s="45">
        <v>1</v>
      </c>
      <c r="AF46" s="45">
        <v>18</v>
      </c>
      <c r="AG46" s="44">
        <v>0.67847222222222214</v>
      </c>
      <c r="AH46" s="44">
        <v>0.34375</v>
      </c>
      <c r="AI46" s="67">
        <f t="shared" si="1"/>
        <v>0.33472222222222214</v>
      </c>
      <c r="AJ46" s="64">
        <v>540</v>
      </c>
      <c r="AK46" s="64">
        <v>538</v>
      </c>
      <c r="AL46" s="42">
        <v>47</v>
      </c>
      <c r="AM46" s="42">
        <v>43</v>
      </c>
      <c r="AN46" s="50"/>
      <c r="AO46" s="18">
        <f>VLOOKUP(AP46,id!$A:$C,3,0)</f>
        <v>81</v>
      </c>
      <c r="AP46" s="18" t="str">
        <f t="shared" si="11"/>
        <v>KotkowskiKamil1990</v>
      </c>
      <c r="AQ46" s="9" t="str">
        <f t="shared" si="2"/>
        <v>Kotkowski</v>
      </c>
      <c r="AR46" s="9" t="str">
        <f t="shared" si="3"/>
        <v>Kamil</v>
      </c>
      <c r="AS46" s="9" t="str">
        <f t="shared" si="4"/>
        <v>Królowie Lasu</v>
      </c>
      <c r="AT46" s="9">
        <f t="shared" si="5"/>
        <v>1990</v>
      </c>
      <c r="AU46" s="9">
        <f t="shared" si="6"/>
        <v>58.737820842203142</v>
      </c>
      <c r="AW46" s="9">
        <f t="shared" si="7"/>
        <v>1</v>
      </c>
      <c r="AX46" s="9">
        <f t="shared" si="8"/>
        <v>1</v>
      </c>
      <c r="AY46" s="9">
        <f t="shared" si="9"/>
        <v>1</v>
      </c>
      <c r="AZ46" s="9">
        <f t="shared" si="10"/>
        <v>1</v>
      </c>
    </row>
    <row r="47" spans="1:52" ht="17.399999999999999">
      <c r="A47" s="56">
        <v>305</v>
      </c>
      <c r="B47" s="57" t="s">
        <v>186</v>
      </c>
      <c r="C47" s="57" t="s">
        <v>26</v>
      </c>
      <c r="D47" s="58" t="s">
        <v>236</v>
      </c>
      <c r="E47" s="59">
        <v>1981</v>
      </c>
      <c r="F47" s="59" t="s">
        <v>36</v>
      </c>
      <c r="G47" s="60" t="s">
        <v>154</v>
      </c>
      <c r="H47" s="45">
        <v>1</v>
      </c>
      <c r="I47" s="45">
        <v>1</v>
      </c>
      <c r="J47" s="45">
        <v>1</v>
      </c>
      <c r="K47" s="45">
        <v>1</v>
      </c>
      <c r="L47" s="45">
        <v>1</v>
      </c>
      <c r="M47" s="45">
        <v>1</v>
      </c>
      <c r="N47" s="45"/>
      <c r="O47" s="45"/>
      <c r="P47" s="45">
        <v>1</v>
      </c>
      <c r="Q47" s="45"/>
      <c r="R47" s="45">
        <v>1</v>
      </c>
      <c r="S47" s="45">
        <v>1</v>
      </c>
      <c r="T47" s="45"/>
      <c r="U47" s="45">
        <v>1</v>
      </c>
      <c r="V47" s="45"/>
      <c r="W47" s="45">
        <v>1</v>
      </c>
      <c r="X47" s="45"/>
      <c r="Y47" s="45">
        <v>1</v>
      </c>
      <c r="Z47" s="45"/>
      <c r="AA47" s="45">
        <v>1</v>
      </c>
      <c r="AB47" s="45">
        <v>1</v>
      </c>
      <c r="AC47" s="45">
        <v>1</v>
      </c>
      <c r="AD47" s="45">
        <v>1</v>
      </c>
      <c r="AE47" s="45">
        <v>1</v>
      </c>
      <c r="AF47" s="45">
        <v>17</v>
      </c>
      <c r="AG47" s="44">
        <v>0.65555555555555556</v>
      </c>
      <c r="AH47" s="44">
        <v>0.34375</v>
      </c>
      <c r="AI47" s="67">
        <f t="shared" si="1"/>
        <v>0.31180555555555556</v>
      </c>
      <c r="AJ47" s="64">
        <v>510</v>
      </c>
      <c r="AK47" s="64">
        <v>510</v>
      </c>
      <c r="AL47" s="42">
        <v>49</v>
      </c>
      <c r="AM47" s="42">
        <v>45</v>
      </c>
      <c r="AN47" s="50"/>
      <c r="AO47" s="18">
        <f>VLOOKUP(AP47,id!$A:$C,3,0)</f>
        <v>82</v>
      </c>
      <c r="AP47" s="18" t="str">
        <f t="shared" si="11"/>
        <v>ChojeckiKrzysztof1981</v>
      </c>
      <c r="AQ47" s="9" t="str">
        <f t="shared" si="2"/>
        <v>Chojecki</v>
      </c>
      <c r="AR47" s="9" t="str">
        <f t="shared" si="3"/>
        <v>Krzysztof</v>
      </c>
      <c r="AS47" s="9" t="str">
        <f t="shared" si="4"/>
        <v>TYGRYSKRIS</v>
      </c>
      <c r="AT47" s="9">
        <f t="shared" si="5"/>
        <v>1981</v>
      </c>
      <c r="AU47" s="9">
        <f t="shared" si="6"/>
        <v>55.680833883872872</v>
      </c>
      <c r="AW47" s="9">
        <f t="shared" si="7"/>
        <v>1.0734966592427615</v>
      </c>
      <c r="AX47" s="9">
        <f t="shared" si="8"/>
        <v>0.94444444444444442</v>
      </c>
      <c r="AY47" s="9">
        <f t="shared" si="9"/>
        <v>0.94795539033457255</v>
      </c>
      <c r="AZ47" s="9">
        <f t="shared" si="10"/>
        <v>0.98863341063895649</v>
      </c>
    </row>
    <row r="48" spans="1:52" ht="17.399999999999999">
      <c r="A48" s="56">
        <v>313</v>
      </c>
      <c r="B48" s="57" t="s">
        <v>106</v>
      </c>
      <c r="C48" s="57" t="s">
        <v>23</v>
      </c>
      <c r="D48" s="58" t="s">
        <v>237</v>
      </c>
      <c r="E48" s="59">
        <v>1977</v>
      </c>
      <c r="F48" s="59" t="s">
        <v>36</v>
      </c>
      <c r="G48" s="60" t="s">
        <v>154</v>
      </c>
      <c r="H48" s="45"/>
      <c r="I48" s="45">
        <v>1</v>
      </c>
      <c r="J48" s="45"/>
      <c r="K48" s="45">
        <v>1</v>
      </c>
      <c r="L48" s="45">
        <v>1</v>
      </c>
      <c r="M48" s="45">
        <v>1</v>
      </c>
      <c r="N48" s="45">
        <v>1</v>
      </c>
      <c r="O48" s="45">
        <v>1</v>
      </c>
      <c r="P48" s="45">
        <v>1</v>
      </c>
      <c r="Q48" s="45">
        <v>1</v>
      </c>
      <c r="R48" s="45"/>
      <c r="S48" s="45">
        <v>1</v>
      </c>
      <c r="T48" s="45">
        <v>1</v>
      </c>
      <c r="U48" s="45">
        <v>1</v>
      </c>
      <c r="V48" s="45">
        <v>1</v>
      </c>
      <c r="W48" s="45">
        <v>1</v>
      </c>
      <c r="X48" s="45">
        <v>1</v>
      </c>
      <c r="Y48" s="45"/>
      <c r="Z48" s="45">
        <v>1</v>
      </c>
      <c r="AA48" s="45"/>
      <c r="AB48" s="45">
        <v>1</v>
      </c>
      <c r="AC48" s="45"/>
      <c r="AD48" s="45"/>
      <c r="AE48" s="45">
        <v>1</v>
      </c>
      <c r="AF48" s="45">
        <v>17</v>
      </c>
      <c r="AG48" s="44">
        <v>0.56805555555555554</v>
      </c>
      <c r="AH48" s="44">
        <v>0.34375</v>
      </c>
      <c r="AI48" s="67">
        <f t="shared" si="1"/>
        <v>0.22430555555555554</v>
      </c>
      <c r="AJ48" s="64">
        <v>510</v>
      </c>
      <c r="AK48" s="64">
        <v>510</v>
      </c>
      <c r="AL48" s="42">
        <v>49</v>
      </c>
      <c r="AM48" s="42">
        <v>45</v>
      </c>
      <c r="AN48" s="50"/>
      <c r="AO48" s="18">
        <f>VLOOKUP(AP48,id!$A:$C,3,0)</f>
        <v>83</v>
      </c>
      <c r="AP48" s="18" t="str">
        <f t="shared" si="11"/>
        <v>GrabowskiGrzegorz1977</v>
      </c>
      <c r="AQ48" s="9" t="str">
        <f t="shared" si="2"/>
        <v>Grabowski</v>
      </c>
      <c r="AR48" s="9" t="str">
        <f t="shared" si="3"/>
        <v>Grzegorz</v>
      </c>
      <c r="AS48" s="9" t="str">
        <f t="shared" si="4"/>
        <v>Wheelie Garage</v>
      </c>
      <c r="AT48" s="9">
        <f t="shared" si="5"/>
        <v>1977</v>
      </c>
      <c r="AU48" s="9">
        <f t="shared" si="6"/>
        <v>55.680833883872872</v>
      </c>
      <c r="AW48" s="9">
        <f t="shared" si="7"/>
        <v>1.390092879256966</v>
      </c>
      <c r="AX48" s="9">
        <f t="shared" si="8"/>
        <v>1</v>
      </c>
      <c r="AY48" s="9">
        <f t="shared" si="9"/>
        <v>1</v>
      </c>
      <c r="AZ48" s="9">
        <f t="shared" si="10"/>
        <v>1</v>
      </c>
    </row>
    <row r="49" spans="1:52" ht="17.399999999999999">
      <c r="A49" s="56">
        <v>324</v>
      </c>
      <c r="B49" s="57" t="s">
        <v>179</v>
      </c>
      <c r="C49" s="57" t="s">
        <v>28</v>
      </c>
      <c r="D49" s="58" t="s">
        <v>178</v>
      </c>
      <c r="E49" s="59">
        <v>1981</v>
      </c>
      <c r="F49" s="59" t="s">
        <v>36</v>
      </c>
      <c r="G49" s="60" t="s">
        <v>154</v>
      </c>
      <c r="H49" s="45"/>
      <c r="I49" s="45">
        <v>1</v>
      </c>
      <c r="J49" s="45"/>
      <c r="K49" s="45"/>
      <c r="L49" s="45"/>
      <c r="M49" s="45">
        <v>1</v>
      </c>
      <c r="N49" s="45">
        <v>1</v>
      </c>
      <c r="O49" s="45">
        <v>1</v>
      </c>
      <c r="P49" s="45"/>
      <c r="Q49" s="45">
        <v>1</v>
      </c>
      <c r="R49" s="45">
        <v>1</v>
      </c>
      <c r="S49" s="45"/>
      <c r="T49" s="45">
        <v>1</v>
      </c>
      <c r="U49" s="45">
        <v>1</v>
      </c>
      <c r="V49" s="45"/>
      <c r="W49" s="45">
        <v>1</v>
      </c>
      <c r="X49" s="45">
        <v>1</v>
      </c>
      <c r="Y49" s="45">
        <v>1</v>
      </c>
      <c r="Z49" s="45">
        <v>1</v>
      </c>
      <c r="AA49" s="45"/>
      <c r="AB49" s="45">
        <v>1</v>
      </c>
      <c r="AC49" s="45"/>
      <c r="AD49" s="45">
        <v>1</v>
      </c>
      <c r="AE49" s="45">
        <v>1</v>
      </c>
      <c r="AF49" s="45">
        <v>15</v>
      </c>
      <c r="AG49" s="44">
        <v>0.6777777777777777</v>
      </c>
      <c r="AH49" s="44">
        <v>0.34375</v>
      </c>
      <c r="AI49" s="67">
        <f t="shared" si="1"/>
        <v>0.3340277777777777</v>
      </c>
      <c r="AJ49" s="64">
        <v>450</v>
      </c>
      <c r="AK49" s="64">
        <v>449</v>
      </c>
      <c r="AL49" s="42">
        <v>51</v>
      </c>
      <c r="AM49" s="42">
        <v>47</v>
      </c>
      <c r="AN49" s="50"/>
      <c r="AO49" s="18">
        <f>VLOOKUP(AP49,id!$A:$C,3,0)</f>
        <v>84</v>
      </c>
      <c r="AP49" s="18" t="str">
        <f t="shared" si="11"/>
        <v>KasierskiPrzemysław1981</v>
      </c>
      <c r="AQ49" s="9" t="str">
        <f t="shared" si="2"/>
        <v>Kasierski</v>
      </c>
      <c r="AR49" s="9" t="str">
        <f t="shared" si="3"/>
        <v>Przemysław</v>
      </c>
      <c r="AS49" s="9" t="str">
        <f t="shared" si="4"/>
        <v>Fitserwis MTB Team</v>
      </c>
      <c r="AT49" s="9">
        <f t="shared" si="5"/>
        <v>1981</v>
      </c>
      <c r="AU49" s="9">
        <f t="shared" si="6"/>
        <v>49.020969438939055</v>
      </c>
      <c r="AW49" s="9">
        <f t="shared" si="7"/>
        <v>0.67151767151767161</v>
      </c>
      <c r="AX49" s="9">
        <f t="shared" si="8"/>
        <v>0.88235294117647056</v>
      </c>
      <c r="AY49" s="9">
        <f t="shared" si="9"/>
        <v>0.88039215686274508</v>
      </c>
      <c r="AZ49" s="9">
        <f t="shared" si="10"/>
        <v>0.97527808955947271</v>
      </c>
    </row>
    <row r="50" spans="1:52" ht="17.399999999999999">
      <c r="A50" s="56">
        <v>337</v>
      </c>
      <c r="B50" s="57" t="s">
        <v>180</v>
      </c>
      <c r="C50" s="57" t="s">
        <v>26</v>
      </c>
      <c r="D50" s="58" t="s">
        <v>238</v>
      </c>
      <c r="E50" s="59">
        <v>1976</v>
      </c>
      <c r="F50" s="59" t="s">
        <v>36</v>
      </c>
      <c r="G50" s="60" t="s">
        <v>154</v>
      </c>
      <c r="H50" s="45"/>
      <c r="I50" s="45">
        <v>1</v>
      </c>
      <c r="J50" s="45"/>
      <c r="K50" s="45"/>
      <c r="L50" s="45"/>
      <c r="M50" s="45">
        <v>1</v>
      </c>
      <c r="N50" s="45">
        <v>1</v>
      </c>
      <c r="O50" s="45">
        <v>1</v>
      </c>
      <c r="P50" s="45"/>
      <c r="Q50" s="45">
        <v>1</v>
      </c>
      <c r="R50" s="45">
        <v>1</v>
      </c>
      <c r="S50" s="45"/>
      <c r="T50" s="45">
        <v>1</v>
      </c>
      <c r="U50" s="45">
        <v>1</v>
      </c>
      <c r="V50" s="45"/>
      <c r="W50" s="45">
        <v>1</v>
      </c>
      <c r="X50" s="45">
        <v>1</v>
      </c>
      <c r="Y50" s="45">
        <v>1</v>
      </c>
      <c r="Z50" s="45">
        <v>1</v>
      </c>
      <c r="AA50" s="45">
        <v>1</v>
      </c>
      <c r="AB50" s="45">
        <v>1</v>
      </c>
      <c r="AC50" s="45"/>
      <c r="AD50" s="45"/>
      <c r="AE50" s="45">
        <v>1</v>
      </c>
      <c r="AF50" s="45">
        <v>15</v>
      </c>
      <c r="AG50" s="44">
        <v>0.6777777777777777</v>
      </c>
      <c r="AH50" s="44">
        <v>0.34375</v>
      </c>
      <c r="AI50" s="67">
        <f t="shared" si="1"/>
        <v>0.3340277777777777</v>
      </c>
      <c r="AJ50" s="64">
        <v>450</v>
      </c>
      <c r="AK50" s="64">
        <v>449</v>
      </c>
      <c r="AL50" s="42">
        <v>51</v>
      </c>
      <c r="AM50" s="42">
        <v>47</v>
      </c>
      <c r="AN50" s="50"/>
      <c r="AO50" s="18">
        <f>VLOOKUP(AP50,id!$A:$C,3,0)</f>
        <v>85</v>
      </c>
      <c r="AP50" s="18" t="str">
        <f t="shared" si="11"/>
        <v>SiewrukKrzysztof1976</v>
      </c>
      <c r="AQ50" s="9" t="str">
        <f t="shared" si="2"/>
        <v>Siewruk</v>
      </c>
      <c r="AR50" s="9" t="str">
        <f t="shared" si="3"/>
        <v>Krzysztof</v>
      </c>
      <c r="AS50" s="9" t="str">
        <f t="shared" si="4"/>
        <v>BikeBoys CadMario Team</v>
      </c>
      <c r="AT50" s="9">
        <f t="shared" si="5"/>
        <v>1976</v>
      </c>
      <c r="AU50" s="9">
        <f t="shared" si="6"/>
        <v>49.020969438939055</v>
      </c>
      <c r="AW50" s="9">
        <f t="shared" si="7"/>
        <v>1</v>
      </c>
      <c r="AX50" s="9">
        <f t="shared" si="8"/>
        <v>1</v>
      </c>
      <c r="AY50" s="9">
        <f t="shared" si="9"/>
        <v>1</v>
      </c>
      <c r="AZ50" s="9">
        <f t="shared" si="10"/>
        <v>1</v>
      </c>
    </row>
    <row r="51" spans="1:52" ht="17.399999999999999">
      <c r="A51" s="56">
        <v>344</v>
      </c>
      <c r="B51" s="57" t="s">
        <v>190</v>
      </c>
      <c r="C51" s="57" t="s">
        <v>55</v>
      </c>
      <c r="D51" s="58" t="s">
        <v>189</v>
      </c>
      <c r="E51" s="59">
        <v>1977</v>
      </c>
      <c r="F51" s="59" t="s">
        <v>36</v>
      </c>
      <c r="G51" s="60" t="s">
        <v>154</v>
      </c>
      <c r="H51" s="45">
        <v>1</v>
      </c>
      <c r="I51" s="45"/>
      <c r="J51" s="45">
        <v>1</v>
      </c>
      <c r="K51" s="45">
        <v>1</v>
      </c>
      <c r="L51" s="45"/>
      <c r="M51" s="45"/>
      <c r="N51" s="45"/>
      <c r="O51" s="45"/>
      <c r="P51" s="45">
        <v>1</v>
      </c>
      <c r="Q51" s="45"/>
      <c r="R51" s="45">
        <v>1</v>
      </c>
      <c r="S51" s="45">
        <v>1</v>
      </c>
      <c r="T51" s="45"/>
      <c r="U51" s="45">
        <v>1</v>
      </c>
      <c r="V51" s="45"/>
      <c r="W51" s="45">
        <v>1</v>
      </c>
      <c r="X51" s="45"/>
      <c r="Y51" s="45">
        <v>1</v>
      </c>
      <c r="Z51" s="45"/>
      <c r="AA51" s="45">
        <v>1</v>
      </c>
      <c r="AB51" s="45">
        <v>1</v>
      </c>
      <c r="AC51" s="45">
        <v>1</v>
      </c>
      <c r="AD51" s="45">
        <v>1</v>
      </c>
      <c r="AE51" s="45">
        <v>1</v>
      </c>
      <c r="AF51" s="45">
        <v>14</v>
      </c>
      <c r="AG51" s="44">
        <v>0.54791666666666661</v>
      </c>
      <c r="AH51" s="44">
        <v>0.34375</v>
      </c>
      <c r="AI51" s="67">
        <f t="shared" si="1"/>
        <v>0.20416666666666661</v>
      </c>
      <c r="AJ51" s="64">
        <v>420</v>
      </c>
      <c r="AK51" s="64">
        <v>420</v>
      </c>
      <c r="AL51" s="42">
        <v>53</v>
      </c>
      <c r="AM51" s="42">
        <v>49</v>
      </c>
      <c r="AN51" s="50"/>
      <c r="AO51" s="18">
        <f>VLOOKUP(AP51,id!$A:$C,3,0)</f>
        <v>86</v>
      </c>
      <c r="AP51" s="18" t="str">
        <f t="shared" si="11"/>
        <v>SzotTomasz1977</v>
      </c>
      <c r="AQ51" s="9" t="str">
        <f t="shared" si="2"/>
        <v>Szot</v>
      </c>
      <c r="AR51" s="9" t="str">
        <f t="shared" si="3"/>
        <v>Tomasz</v>
      </c>
      <c r="AS51" s="9" t="str">
        <f t="shared" si="4"/>
        <v>GR3miasto</v>
      </c>
      <c r="AT51" s="9">
        <f t="shared" si="5"/>
        <v>1977</v>
      </c>
      <c r="AU51" s="9">
        <f t="shared" si="6"/>
        <v>45.854804374954128</v>
      </c>
      <c r="AW51" s="9">
        <f t="shared" si="7"/>
        <v>1.6360544217687076</v>
      </c>
      <c r="AX51" s="9">
        <f t="shared" si="8"/>
        <v>0.93333333333333335</v>
      </c>
      <c r="AY51" s="9">
        <f t="shared" si="9"/>
        <v>0.93541202672605794</v>
      </c>
      <c r="AZ51" s="9">
        <f t="shared" si="10"/>
        <v>0.98629618965902943</v>
      </c>
    </row>
  </sheetData>
  <pageMargins left="0.7" right="0.7" top="0.75" bottom="0.75" header="0.3" footer="0.3"/>
  <pageSetup paperSize="9" orientation="portrait" horizontalDpi="4294967292" verticalDpi="4294967292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10"/>
  <sheetViews>
    <sheetView topLeftCell="AE3" zoomScale="85" zoomScaleNormal="85" zoomScaleSheetLayoutView="40" workbookViewId="0">
      <selection activeCell="AT6" sqref="AT6:AT8"/>
    </sheetView>
  </sheetViews>
  <sheetFormatPr defaultColWidth="9.109375" defaultRowHeight="16.5" customHeight="1"/>
  <cols>
    <col min="1" max="1" width="8" style="75" customWidth="1"/>
    <col min="2" max="2" width="6.33203125" style="75" customWidth="1"/>
    <col min="3" max="3" width="8.109375" style="75" bestFit="1" customWidth="1"/>
    <col min="4" max="4" width="6.33203125" style="75" customWidth="1"/>
    <col min="5" max="5" width="15.44140625" style="70" customWidth="1"/>
    <col min="6" max="6" width="11.33203125" style="70" customWidth="1"/>
    <col min="7" max="7" width="9.33203125" style="72" customWidth="1"/>
    <col min="8" max="8" width="14.88671875" style="72" customWidth="1"/>
    <col min="9" max="9" width="12" style="71" customWidth="1"/>
    <col min="10" max="11" width="9" style="74" customWidth="1"/>
    <col min="12" max="12" width="9" style="72" customWidth="1"/>
    <col min="13" max="13" width="12.33203125" style="73" bestFit="1" customWidth="1"/>
    <col min="14" max="16" width="9" style="72" customWidth="1"/>
    <col min="17" max="25" width="8.6640625" style="71" bestFit="1" customWidth="1"/>
    <col min="26" max="30" width="9.33203125" style="71" bestFit="1" customWidth="1"/>
    <col min="31" max="37" width="9.33203125" style="71" customWidth="1"/>
    <col min="38" max="38" width="9.44140625" style="71" bestFit="1" customWidth="1"/>
    <col min="39" max="16384" width="9.109375" style="70"/>
  </cols>
  <sheetData>
    <row r="1" spans="1:51" ht="16.5" customHeight="1" thickBot="1">
      <c r="A1" s="154"/>
      <c r="B1" s="154"/>
      <c r="C1" s="154"/>
      <c r="D1" s="154"/>
      <c r="E1" s="153"/>
      <c r="F1" s="153"/>
      <c r="G1" s="151"/>
      <c r="H1" s="151"/>
      <c r="I1" s="146"/>
      <c r="J1" s="152"/>
      <c r="K1" s="152"/>
      <c r="L1" s="151"/>
      <c r="M1" s="727"/>
      <c r="P1" s="151" t="s">
        <v>378</v>
      </c>
      <c r="Q1" s="150">
        <v>42721.715277777781</v>
      </c>
      <c r="R1" s="146"/>
      <c r="S1" s="146"/>
      <c r="T1" s="148" t="s">
        <v>377</v>
      </c>
      <c r="U1" s="147">
        <v>2.0833333333333333E-3</v>
      </c>
      <c r="V1" s="599" t="s">
        <v>376</v>
      </c>
      <c r="W1" s="599"/>
      <c r="X1" s="149">
        <v>0.625</v>
      </c>
      <c r="Y1" s="146"/>
      <c r="Z1" s="148"/>
      <c r="AA1" s="147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</row>
    <row r="2" spans="1:51" ht="18.75" customHeight="1">
      <c r="A2" s="726"/>
      <c r="B2" s="143"/>
      <c r="C2" s="143"/>
      <c r="D2" s="143"/>
      <c r="E2" s="143"/>
      <c r="F2" s="143"/>
      <c r="G2" s="142"/>
      <c r="H2" s="142"/>
      <c r="I2" s="143"/>
      <c r="J2" s="725" t="s">
        <v>375</v>
      </c>
      <c r="K2" s="724"/>
      <c r="L2" s="724"/>
      <c r="M2" s="724"/>
      <c r="N2" s="723"/>
      <c r="O2" s="722"/>
      <c r="P2" s="721" t="s">
        <v>374</v>
      </c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598"/>
    </row>
    <row r="3" spans="1:51" ht="18.75" customHeight="1">
      <c r="A3" s="140"/>
      <c r="B3" s="138"/>
      <c r="C3" s="138"/>
      <c r="D3" s="138"/>
      <c r="E3" s="138"/>
      <c r="F3" s="138"/>
      <c r="G3" s="137"/>
      <c r="H3" s="137"/>
      <c r="I3" s="138"/>
      <c r="J3" s="719"/>
      <c r="K3" s="718"/>
      <c r="L3" s="718"/>
      <c r="M3" s="718"/>
      <c r="N3" s="717"/>
      <c r="O3" s="716"/>
      <c r="P3" s="715" t="s">
        <v>34</v>
      </c>
      <c r="Q3" s="714">
        <v>30</v>
      </c>
      <c r="R3" s="714">
        <v>30</v>
      </c>
      <c r="S3" s="714">
        <v>30</v>
      </c>
      <c r="T3" s="714">
        <v>30</v>
      </c>
      <c r="U3" s="714">
        <v>30</v>
      </c>
      <c r="V3" s="714">
        <v>30</v>
      </c>
      <c r="W3" s="714">
        <v>30</v>
      </c>
      <c r="X3" s="714">
        <v>30</v>
      </c>
      <c r="Y3" s="714">
        <v>30</v>
      </c>
      <c r="Z3" s="714">
        <v>30</v>
      </c>
      <c r="AA3" s="714">
        <v>30</v>
      </c>
      <c r="AB3" s="714">
        <v>30</v>
      </c>
      <c r="AC3" s="714">
        <v>30</v>
      </c>
      <c r="AD3" s="714">
        <v>30</v>
      </c>
      <c r="AE3" s="714">
        <v>30</v>
      </c>
      <c r="AF3" s="714">
        <v>30</v>
      </c>
      <c r="AG3" s="714">
        <v>30</v>
      </c>
      <c r="AH3" s="714">
        <v>30</v>
      </c>
      <c r="AI3" s="714">
        <v>30</v>
      </c>
      <c r="AJ3" s="714">
        <v>30</v>
      </c>
      <c r="AK3" s="714">
        <v>30</v>
      </c>
      <c r="AL3" s="133"/>
    </row>
    <row r="4" spans="1:51" ht="18.75" customHeight="1" thickBot="1">
      <c r="A4" s="132" t="s">
        <v>373</v>
      </c>
      <c r="B4" s="130" t="s">
        <v>372</v>
      </c>
      <c r="C4" s="130" t="s">
        <v>371</v>
      </c>
      <c r="D4" s="130" t="s">
        <v>370</v>
      </c>
      <c r="E4" s="131" t="s">
        <v>191</v>
      </c>
      <c r="F4" s="131" t="s">
        <v>192</v>
      </c>
      <c r="G4" s="131" t="s">
        <v>660</v>
      </c>
      <c r="H4" s="130" t="s">
        <v>368</v>
      </c>
      <c r="I4" s="713" t="s">
        <v>367</v>
      </c>
      <c r="J4" s="712" t="s">
        <v>364</v>
      </c>
      <c r="K4" s="711" t="s">
        <v>363</v>
      </c>
      <c r="L4" s="711" t="s">
        <v>35</v>
      </c>
      <c r="M4" s="710" t="s">
        <v>45</v>
      </c>
      <c r="N4" s="709" t="s">
        <v>366</v>
      </c>
      <c r="O4" s="708" t="s">
        <v>372</v>
      </c>
      <c r="P4" s="707" t="s">
        <v>360</v>
      </c>
      <c r="Q4" s="122" t="s">
        <v>359</v>
      </c>
      <c r="R4" s="121" t="s">
        <v>358</v>
      </c>
      <c r="S4" s="121" t="s">
        <v>357</v>
      </c>
      <c r="T4" s="121" t="s">
        <v>356</v>
      </c>
      <c r="U4" s="121" t="s">
        <v>355</v>
      </c>
      <c r="V4" s="121" t="s">
        <v>354</v>
      </c>
      <c r="W4" s="121" t="s">
        <v>353</v>
      </c>
      <c r="X4" s="121" t="s">
        <v>352</v>
      </c>
      <c r="Y4" s="121" t="s">
        <v>351</v>
      </c>
      <c r="Z4" s="121" t="s">
        <v>350</v>
      </c>
      <c r="AA4" s="121" t="s">
        <v>349</v>
      </c>
      <c r="AB4" s="121" t="s">
        <v>348</v>
      </c>
      <c r="AC4" s="121" t="s">
        <v>347</v>
      </c>
      <c r="AD4" s="121" t="s">
        <v>346</v>
      </c>
      <c r="AE4" s="121" t="s">
        <v>345</v>
      </c>
      <c r="AF4" s="121" t="s">
        <v>344</v>
      </c>
      <c r="AG4" s="121" t="s">
        <v>343</v>
      </c>
      <c r="AH4" s="121" t="s">
        <v>342</v>
      </c>
      <c r="AI4" s="121" t="s">
        <v>341</v>
      </c>
      <c r="AJ4" s="121" t="s">
        <v>340</v>
      </c>
      <c r="AK4" s="121" t="s">
        <v>339</v>
      </c>
      <c r="AL4" s="120" t="s">
        <v>331</v>
      </c>
      <c r="AN4" s="18" t="s">
        <v>79</v>
      </c>
      <c r="AO4" s="18" t="s">
        <v>80</v>
      </c>
      <c r="AP4" s="9" t="s">
        <v>108</v>
      </c>
      <c r="AQ4" s="9" t="s">
        <v>109</v>
      </c>
      <c r="AR4" s="9" t="s">
        <v>83</v>
      </c>
      <c r="AS4" s="9" t="s">
        <v>81</v>
      </c>
      <c r="AT4" s="9" t="s">
        <v>48</v>
      </c>
      <c r="AU4" s="9" t="s">
        <v>49</v>
      </c>
      <c r="AV4" s="9" t="s">
        <v>45</v>
      </c>
      <c r="AW4" s="9" t="s">
        <v>46</v>
      </c>
      <c r="AX4" s="9" t="s">
        <v>35</v>
      </c>
      <c r="AY4" s="9" t="s">
        <v>47</v>
      </c>
    </row>
    <row r="5" spans="1:51" ht="18.75" customHeight="1">
      <c r="A5" s="94">
        <v>1</v>
      </c>
      <c r="B5" s="93">
        <v>233</v>
      </c>
      <c r="C5" s="92" t="s">
        <v>2086</v>
      </c>
      <c r="D5" s="92" t="s">
        <v>36</v>
      </c>
      <c r="E5" s="92" t="s">
        <v>2101</v>
      </c>
      <c r="F5" s="92" t="s">
        <v>20</v>
      </c>
      <c r="G5" s="706">
        <v>1979</v>
      </c>
      <c r="H5" s="705" t="s">
        <v>2100</v>
      </c>
      <c r="I5" s="88" t="s">
        <v>445</v>
      </c>
      <c r="J5" s="704">
        <v>360</v>
      </c>
      <c r="K5" s="93">
        <v>12</v>
      </c>
      <c r="L5" s="703">
        <v>360</v>
      </c>
      <c r="M5" s="702">
        <v>0.60277777777810115</v>
      </c>
      <c r="N5" s="701">
        <v>0</v>
      </c>
      <c r="O5" s="700">
        <v>233</v>
      </c>
      <c r="P5" s="699">
        <v>42721.715277777781</v>
      </c>
      <c r="Q5" s="698">
        <v>0.82708333333333339</v>
      </c>
      <c r="R5" s="698">
        <v>0.28472222222222221</v>
      </c>
      <c r="S5" s="698"/>
      <c r="T5" s="698">
        <v>0.21111111111111111</v>
      </c>
      <c r="U5" s="698">
        <v>0.23055555555555554</v>
      </c>
      <c r="V5" s="698">
        <v>0.85625000000000007</v>
      </c>
      <c r="W5" s="698"/>
      <c r="X5" s="698"/>
      <c r="Y5" s="698">
        <v>0.16527777777777777</v>
      </c>
      <c r="Z5" s="698">
        <v>0.76041666666666663</v>
      </c>
      <c r="AA5" s="698">
        <v>0.88750000000000007</v>
      </c>
      <c r="AB5" s="698">
        <v>5.486111111111111E-2</v>
      </c>
      <c r="AC5" s="698"/>
      <c r="AD5" s="698">
        <v>0.91527777777777775</v>
      </c>
      <c r="AE5" s="698"/>
      <c r="AF5" s="698"/>
      <c r="AG5" s="698"/>
      <c r="AH5" s="698">
        <v>0.9902777777777777</v>
      </c>
      <c r="AI5" s="698"/>
      <c r="AJ5" s="698">
        <v>0.10972222222222222</v>
      </c>
      <c r="AK5" s="698"/>
      <c r="AL5" s="76">
        <v>42722.318055555559</v>
      </c>
      <c r="AN5" s="18">
        <f>VLOOKUP(AO5,id!$A:$C,3,0)</f>
        <v>740</v>
      </c>
      <c r="AO5" s="18" t="str">
        <f>AP5&amp;AQ5&amp;AS5</f>
        <v>MantyckiPaweł1979</v>
      </c>
      <c r="AP5" s="9" t="str">
        <f>E5</f>
        <v>Mantycki</v>
      </c>
      <c r="AQ5" s="9" t="str">
        <f>F5</f>
        <v>Paweł</v>
      </c>
      <c r="AR5" s="9" t="str">
        <f>H5</f>
        <v>BikeBoys.pl CadMario Team</v>
      </c>
      <c r="AS5" s="155">
        <f>G5</f>
        <v>1979</v>
      </c>
      <c r="AT5" s="9"/>
      <c r="AU5" s="9">
        <v>100</v>
      </c>
      <c r="AV5" s="9"/>
      <c r="AW5" s="9"/>
      <c r="AX5" s="9"/>
      <c r="AY5" s="9"/>
    </row>
    <row r="6" spans="1:51" ht="16.5" customHeight="1">
      <c r="A6" s="94">
        <v>15</v>
      </c>
      <c r="B6" s="93">
        <v>214</v>
      </c>
      <c r="C6" s="92" t="s">
        <v>2086</v>
      </c>
      <c r="D6" s="92" t="s">
        <v>0</v>
      </c>
      <c r="E6" s="92" t="s">
        <v>2095</v>
      </c>
      <c r="F6" s="92" t="s">
        <v>2094</v>
      </c>
      <c r="G6" s="706">
        <v>0</v>
      </c>
      <c r="H6" s="705" t="s">
        <v>2093</v>
      </c>
      <c r="I6" s="88" t="s">
        <v>2092</v>
      </c>
      <c r="J6" s="704">
        <v>210</v>
      </c>
      <c r="K6" s="93">
        <v>7</v>
      </c>
      <c r="L6" s="703">
        <v>210</v>
      </c>
      <c r="M6" s="702">
        <v>0.56944444443797693</v>
      </c>
      <c r="N6" s="701">
        <v>0</v>
      </c>
      <c r="O6" s="700">
        <v>214</v>
      </c>
      <c r="P6" s="699">
        <v>42721.715277777781</v>
      </c>
      <c r="Q6" s="698"/>
      <c r="R6" s="698">
        <v>0.83472222222222225</v>
      </c>
      <c r="S6" s="698"/>
      <c r="T6" s="698">
        <v>0.7909722222222223</v>
      </c>
      <c r="U6" s="698">
        <v>0.80625000000000002</v>
      </c>
      <c r="V6" s="698"/>
      <c r="W6" s="698">
        <v>0.15486111111111112</v>
      </c>
      <c r="X6" s="698">
        <v>0.90833333333333333</v>
      </c>
      <c r="Y6" s="698">
        <v>3.0555555555555555E-2</v>
      </c>
      <c r="Z6" s="698">
        <v>0.73888888888888893</v>
      </c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76">
        <v>42722.284722222219</v>
      </c>
      <c r="AN6" s="18">
        <f>VLOOKUP(AO6,id!$A:$C,3,0)</f>
        <v>744</v>
      </c>
      <c r="AO6" s="18" t="str">
        <f t="shared" ref="AO6:AO8" si="0">AP6&amp;AQ6&amp;AS6</f>
        <v>KusajdaPaulina0</v>
      </c>
      <c r="AP6" s="9" t="str">
        <f t="shared" ref="AP6:AQ8" si="1">E6</f>
        <v>Kusajda</v>
      </c>
      <c r="AQ6" s="9" t="str">
        <f t="shared" si="1"/>
        <v>Paulina</v>
      </c>
      <c r="AR6" s="9" t="str">
        <f t="shared" ref="AR6:AR8" si="2">H6</f>
        <v>SKR Gryfus</v>
      </c>
      <c r="AS6" s="155">
        <f t="shared" ref="AS6:AS8" si="3">G6</f>
        <v>0</v>
      </c>
      <c r="AT6" s="9">
        <v>100</v>
      </c>
      <c r="AU6" s="9">
        <f>AU5*IF(AX6&lt;1,AX6,IF(AY6&lt;1,AY6,IF(AW6&lt;1,AW6,IF(AV6&lt;1,AV6,1))))</f>
        <v>58.333333333333336</v>
      </c>
      <c r="AV6" s="9">
        <f t="shared" ref="AV6:AV7" si="4">M5/M6</f>
        <v>1.0585365853784439</v>
      </c>
      <c r="AW6" s="9">
        <f t="shared" ref="AW6:AW7" si="5">K6/K5</f>
        <v>0.58333333333333337</v>
      </c>
      <c r="AX6" s="9">
        <f t="shared" ref="AX6:AX7" si="6">J6/J5</f>
        <v>0.58333333333333337</v>
      </c>
      <c r="AY6" s="9">
        <f t="shared" ref="AY6:AY7" si="7">AW6^0.2</f>
        <v>0.89780776823712527</v>
      </c>
    </row>
    <row r="7" spans="1:51" ht="16.5" customHeight="1">
      <c r="A7" s="94">
        <v>25</v>
      </c>
      <c r="B7" s="93">
        <v>220</v>
      </c>
      <c r="C7" s="92" t="s">
        <v>2086</v>
      </c>
      <c r="D7" s="92" t="s">
        <v>0</v>
      </c>
      <c r="E7" s="92" t="s">
        <v>1802</v>
      </c>
      <c r="F7" s="92" t="s">
        <v>760</v>
      </c>
      <c r="G7" s="706">
        <v>1988</v>
      </c>
      <c r="H7" s="705" t="s">
        <v>1370</v>
      </c>
      <c r="I7" s="88" t="s">
        <v>321</v>
      </c>
      <c r="J7" s="704">
        <v>180</v>
      </c>
      <c r="K7" s="93">
        <v>6</v>
      </c>
      <c r="L7" s="703">
        <v>180</v>
      </c>
      <c r="M7" s="702">
        <v>0.56805555555183673</v>
      </c>
      <c r="N7" s="701">
        <v>0</v>
      </c>
      <c r="O7" s="700">
        <v>220</v>
      </c>
      <c r="P7" s="699">
        <v>42721.715277777781</v>
      </c>
      <c r="Q7" s="698"/>
      <c r="R7" s="698">
        <v>0.8833333333333333</v>
      </c>
      <c r="S7" s="698"/>
      <c r="T7" s="698">
        <v>0.79791666666666661</v>
      </c>
      <c r="U7" s="698">
        <v>0.83888888888888891</v>
      </c>
      <c r="V7" s="698"/>
      <c r="W7" s="698"/>
      <c r="X7" s="698">
        <v>0.99791666666666667</v>
      </c>
      <c r="Y7" s="698">
        <v>4.5833333333333337E-2</v>
      </c>
      <c r="Z7" s="698">
        <v>0.75277777777777777</v>
      </c>
      <c r="AA7" s="698"/>
      <c r="AB7" s="698"/>
      <c r="AC7" s="698"/>
      <c r="AD7" s="698"/>
      <c r="AE7" s="698"/>
      <c r="AF7" s="698"/>
      <c r="AG7" s="698"/>
      <c r="AH7" s="698"/>
      <c r="AI7" s="698"/>
      <c r="AJ7" s="698"/>
      <c r="AK7" s="698"/>
      <c r="AL7" s="76">
        <v>42722.283333333333</v>
      </c>
      <c r="AN7" s="18">
        <f>VLOOKUP(AO7,id!$A:$C,3,0)</f>
        <v>571</v>
      </c>
      <c r="AO7" s="18" t="str">
        <f t="shared" si="0"/>
        <v>SzwarackaMałgorzata1988</v>
      </c>
      <c r="AP7" s="9" t="str">
        <f t="shared" si="1"/>
        <v>Szwaracka</v>
      </c>
      <c r="AQ7" s="9" t="str">
        <f t="shared" si="1"/>
        <v>Małgorzata</v>
      </c>
      <c r="AR7" s="9" t="str">
        <f t="shared" si="2"/>
        <v>Morenka Team</v>
      </c>
      <c r="AS7" s="155">
        <f t="shared" si="3"/>
        <v>1988</v>
      </c>
      <c r="AT7" s="9">
        <f t="shared" ref="AT6:AT7" si="8">AT6*IF(AX7&lt;1,AX7,IF(AY7&lt;1,AY7,IF(AW7&lt;1,AW7,IF(AV7&lt;1,AV7,1))))</f>
        <v>85.714285714285708</v>
      </c>
      <c r="AU7" s="9">
        <f t="shared" ref="AU7:AU8" si="9">AU6*IF(AX7&lt;1,AX7,IF(AY7&lt;1,AY7,IF(AW7&lt;1,AW7,IF(AV7&lt;1,AV7,1))))</f>
        <v>50</v>
      </c>
      <c r="AV7" s="9">
        <f t="shared" si="4"/>
        <v>1.0024449877702384</v>
      </c>
      <c r="AW7" s="9">
        <f t="shared" si="5"/>
        <v>0.8571428571428571</v>
      </c>
      <c r="AX7" s="9">
        <f t="shared" si="6"/>
        <v>0.8571428571428571</v>
      </c>
      <c r="AY7" s="9">
        <f t="shared" si="7"/>
        <v>0.96964026609557907</v>
      </c>
    </row>
    <row r="8" spans="1:51" ht="16.5" customHeight="1">
      <c r="A8" s="94">
        <v>28</v>
      </c>
      <c r="B8" s="93">
        <v>228</v>
      </c>
      <c r="C8" s="92" t="s">
        <v>2086</v>
      </c>
      <c r="D8" s="92" t="s">
        <v>0</v>
      </c>
      <c r="E8" s="92" t="s">
        <v>410</v>
      </c>
      <c r="F8" s="92" t="s">
        <v>41</v>
      </c>
      <c r="G8" s="706">
        <v>1976</v>
      </c>
      <c r="H8" s="705" t="s">
        <v>408</v>
      </c>
      <c r="I8" s="88" t="s">
        <v>307</v>
      </c>
      <c r="J8" s="704">
        <v>120</v>
      </c>
      <c r="K8" s="93">
        <v>4</v>
      </c>
      <c r="L8" s="703">
        <v>120</v>
      </c>
      <c r="M8" s="702">
        <v>0.22013888888614019</v>
      </c>
      <c r="N8" s="701">
        <v>0</v>
      </c>
      <c r="O8" s="700">
        <v>228</v>
      </c>
      <c r="P8" s="699">
        <v>42721.715277777781</v>
      </c>
      <c r="Q8" s="698"/>
      <c r="R8" s="698">
        <v>0.8833333333333333</v>
      </c>
      <c r="S8" s="698"/>
      <c r="T8" s="698">
        <v>0.80208333333333337</v>
      </c>
      <c r="U8" s="698">
        <v>0.83888888888888891</v>
      </c>
      <c r="V8" s="698"/>
      <c r="W8" s="698"/>
      <c r="X8" s="698"/>
      <c r="Y8" s="698"/>
      <c r="Z8" s="698">
        <v>0.75138888888888899</v>
      </c>
      <c r="AA8" s="698"/>
      <c r="AB8" s="698"/>
      <c r="AC8" s="698"/>
      <c r="AD8" s="698"/>
      <c r="AE8" s="698"/>
      <c r="AF8" s="698"/>
      <c r="AG8" s="698"/>
      <c r="AH8" s="698"/>
      <c r="AI8" s="698"/>
      <c r="AJ8" s="698"/>
      <c r="AK8" s="698"/>
      <c r="AL8" s="76">
        <v>42721.935416666667</v>
      </c>
      <c r="AN8" s="18">
        <f>VLOOKUP(AO8,id!$A:$C,3,0)</f>
        <v>135</v>
      </c>
      <c r="AO8" s="18" t="str">
        <f t="shared" si="0"/>
        <v>GruzielMagdalena1976</v>
      </c>
      <c r="AP8" s="9" t="str">
        <f t="shared" si="1"/>
        <v>Gruziel</v>
      </c>
      <c r="AQ8" s="9" t="str">
        <f t="shared" si="1"/>
        <v>Magdalena</v>
      </c>
      <c r="AR8" s="9" t="str">
        <f t="shared" si="2"/>
        <v>Team360</v>
      </c>
      <c r="AS8" s="155">
        <f t="shared" si="3"/>
        <v>1976</v>
      </c>
      <c r="AT8" s="9">
        <f t="shared" ref="AT7:AT8" si="10">AT7*IF(AX8&lt;1,AX8,IF(AY8&lt;1,AY8,IF(AW8&lt;1,AW8,IF(AV8&lt;1,AV8,1))))</f>
        <v>57.142857142857139</v>
      </c>
      <c r="AU8" s="9">
        <f t="shared" si="9"/>
        <v>33.333333333333329</v>
      </c>
      <c r="AV8" s="9">
        <f t="shared" ref="AV7:AV8" si="11">M7/M8</f>
        <v>2.5804416403938757</v>
      </c>
      <c r="AW8" s="9">
        <f t="shared" ref="AW7:AW8" si="12">K8/K7</f>
        <v>0.66666666666666663</v>
      </c>
      <c r="AX8" s="9">
        <f t="shared" ref="AX7:AX8" si="13">J8/J7</f>
        <v>0.66666666666666663</v>
      </c>
      <c r="AY8" s="9">
        <f t="shared" ref="AY6:AY8" si="14">AW8^0.2</f>
        <v>0.92210791148172777</v>
      </c>
    </row>
    <row r="10" spans="1:51" ht="16.5" customHeight="1">
      <c r="A10" s="684" t="s">
        <v>2083</v>
      </c>
    </row>
  </sheetData>
  <mergeCells count="3">
    <mergeCell ref="V1:W1"/>
    <mergeCell ref="J2:N3"/>
    <mergeCell ref="P2:AL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28" fitToHeight="0" orientation="portrait" horizontalDpi="4294967295" verticalDpi="300" r:id="rId1"/>
  <headerFooter alignWithMargins="0">
    <oddHeader>&amp;C&amp;"Arial CE,Pogrubiony"&amp;28Nocna Masakra 2016 - Wyniki TR200&amp;R&amp;D  &amp;T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36"/>
  <sheetViews>
    <sheetView zoomScale="85" zoomScaleNormal="85" zoomScaleSheetLayoutView="40" workbookViewId="0">
      <selection activeCell="AT13" sqref="AT1:AT1048576"/>
    </sheetView>
  </sheetViews>
  <sheetFormatPr defaultColWidth="9.109375" defaultRowHeight="16.5" customHeight="1"/>
  <cols>
    <col min="1" max="1" width="8" style="75" customWidth="1"/>
    <col min="2" max="2" width="6.33203125" style="75" customWidth="1"/>
    <col min="3" max="3" width="8.109375" style="75" bestFit="1" customWidth="1"/>
    <col min="4" max="4" width="6.33203125" style="75" customWidth="1"/>
    <col min="5" max="5" width="15.44140625" style="70" customWidth="1"/>
    <col min="6" max="6" width="11.33203125" style="70" customWidth="1"/>
    <col min="7" max="7" width="9.33203125" style="72" customWidth="1"/>
    <col min="8" max="8" width="14.88671875" style="72" customWidth="1"/>
    <col min="9" max="9" width="12" style="71" customWidth="1"/>
    <col min="10" max="11" width="9" style="74" customWidth="1"/>
    <col min="12" max="12" width="9" style="72" customWidth="1"/>
    <col min="13" max="13" width="12.33203125" style="73" bestFit="1" customWidth="1"/>
    <col min="14" max="16" width="9" style="72" customWidth="1"/>
    <col min="17" max="25" width="8.6640625" style="71" bestFit="1" customWidth="1"/>
    <col min="26" max="30" width="9.33203125" style="71" bestFit="1" customWidth="1"/>
    <col min="31" max="37" width="9.33203125" style="71" customWidth="1"/>
    <col min="38" max="38" width="9.44140625" style="71" bestFit="1" customWidth="1"/>
    <col min="39" max="16384" width="9.109375" style="70"/>
  </cols>
  <sheetData>
    <row r="1" spans="1:51" ht="16.5" customHeight="1" thickBot="1">
      <c r="A1" s="154"/>
      <c r="B1" s="154"/>
      <c r="C1" s="154"/>
      <c r="D1" s="154"/>
      <c r="E1" s="153"/>
      <c r="F1" s="153"/>
      <c r="G1" s="151"/>
      <c r="H1" s="151"/>
      <c r="I1" s="146"/>
      <c r="J1" s="152"/>
      <c r="K1" s="152"/>
      <c r="L1" s="151"/>
      <c r="M1" s="727"/>
      <c r="P1" s="151" t="s">
        <v>378</v>
      </c>
      <c r="Q1" s="150">
        <v>42721.715277777781</v>
      </c>
      <c r="R1" s="146"/>
      <c r="S1" s="146"/>
      <c r="T1" s="148" t="s">
        <v>377</v>
      </c>
      <c r="U1" s="147">
        <v>2.0833333333333333E-3</v>
      </c>
      <c r="V1" s="599" t="s">
        <v>376</v>
      </c>
      <c r="W1" s="599"/>
      <c r="X1" s="149">
        <v>0.625</v>
      </c>
      <c r="Y1" s="146"/>
      <c r="Z1" s="148"/>
      <c r="AA1" s="147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</row>
    <row r="2" spans="1:51" ht="18.75" customHeight="1">
      <c r="A2" s="726"/>
      <c r="B2" s="143"/>
      <c r="C2" s="143"/>
      <c r="D2" s="143"/>
      <c r="E2" s="143"/>
      <c r="F2" s="143"/>
      <c r="G2" s="142"/>
      <c r="H2" s="142"/>
      <c r="I2" s="143"/>
      <c r="J2" s="725" t="s">
        <v>375</v>
      </c>
      <c r="K2" s="724"/>
      <c r="L2" s="724"/>
      <c r="M2" s="724"/>
      <c r="N2" s="723"/>
      <c r="O2" s="722"/>
      <c r="P2" s="721" t="s">
        <v>374</v>
      </c>
      <c r="Q2" s="720"/>
      <c r="R2" s="720"/>
      <c r="S2" s="720"/>
      <c r="T2" s="720"/>
      <c r="U2" s="720"/>
      <c r="V2" s="720"/>
      <c r="W2" s="720"/>
      <c r="X2" s="720"/>
      <c r="Y2" s="720"/>
      <c r="Z2" s="720"/>
      <c r="AA2" s="720"/>
      <c r="AB2" s="720"/>
      <c r="AC2" s="720"/>
      <c r="AD2" s="720"/>
      <c r="AE2" s="720"/>
      <c r="AF2" s="720"/>
      <c r="AG2" s="720"/>
      <c r="AH2" s="720"/>
      <c r="AI2" s="720"/>
      <c r="AJ2" s="720"/>
      <c r="AK2" s="720"/>
      <c r="AL2" s="598"/>
    </row>
    <row r="3" spans="1:51" ht="18.75" customHeight="1">
      <c r="A3" s="140"/>
      <c r="B3" s="138"/>
      <c r="C3" s="138"/>
      <c r="D3" s="138"/>
      <c r="E3" s="138"/>
      <c r="F3" s="138"/>
      <c r="G3" s="137"/>
      <c r="H3" s="137"/>
      <c r="I3" s="138"/>
      <c r="J3" s="719"/>
      <c r="K3" s="718"/>
      <c r="L3" s="718"/>
      <c r="M3" s="718"/>
      <c r="N3" s="717"/>
      <c r="O3" s="716"/>
      <c r="P3" s="715" t="s">
        <v>34</v>
      </c>
      <c r="Q3" s="714">
        <v>30</v>
      </c>
      <c r="R3" s="714">
        <v>30</v>
      </c>
      <c r="S3" s="714">
        <v>30</v>
      </c>
      <c r="T3" s="714">
        <v>30</v>
      </c>
      <c r="U3" s="714">
        <v>30</v>
      </c>
      <c r="V3" s="714">
        <v>30</v>
      </c>
      <c r="W3" s="714">
        <v>30</v>
      </c>
      <c r="X3" s="714">
        <v>30</v>
      </c>
      <c r="Y3" s="714">
        <v>30</v>
      </c>
      <c r="Z3" s="714">
        <v>30</v>
      </c>
      <c r="AA3" s="714">
        <v>30</v>
      </c>
      <c r="AB3" s="714">
        <v>30</v>
      </c>
      <c r="AC3" s="714">
        <v>30</v>
      </c>
      <c r="AD3" s="714">
        <v>30</v>
      </c>
      <c r="AE3" s="714">
        <v>30</v>
      </c>
      <c r="AF3" s="714">
        <v>30</v>
      </c>
      <c r="AG3" s="714">
        <v>30</v>
      </c>
      <c r="AH3" s="714">
        <v>30</v>
      </c>
      <c r="AI3" s="714">
        <v>30</v>
      </c>
      <c r="AJ3" s="714">
        <v>30</v>
      </c>
      <c r="AK3" s="714">
        <v>30</v>
      </c>
      <c r="AL3" s="133"/>
    </row>
    <row r="4" spans="1:51" ht="18.75" customHeight="1" thickBot="1">
      <c r="A4" s="132" t="s">
        <v>373</v>
      </c>
      <c r="B4" s="130" t="s">
        <v>372</v>
      </c>
      <c r="C4" s="130" t="s">
        <v>371</v>
      </c>
      <c r="D4" s="130" t="s">
        <v>370</v>
      </c>
      <c r="E4" s="131" t="s">
        <v>191</v>
      </c>
      <c r="F4" s="131" t="s">
        <v>192</v>
      </c>
      <c r="G4" s="131" t="s">
        <v>660</v>
      </c>
      <c r="H4" s="130" t="s">
        <v>368</v>
      </c>
      <c r="I4" s="713" t="s">
        <v>367</v>
      </c>
      <c r="J4" s="712" t="s">
        <v>364</v>
      </c>
      <c r="K4" s="711" t="s">
        <v>363</v>
      </c>
      <c r="L4" s="711" t="s">
        <v>35</v>
      </c>
      <c r="M4" s="710" t="s">
        <v>45</v>
      </c>
      <c r="N4" s="709" t="s">
        <v>366</v>
      </c>
      <c r="O4" s="708" t="s">
        <v>372</v>
      </c>
      <c r="P4" s="707" t="s">
        <v>360</v>
      </c>
      <c r="Q4" s="122" t="s">
        <v>359</v>
      </c>
      <c r="R4" s="121" t="s">
        <v>358</v>
      </c>
      <c r="S4" s="121" t="s">
        <v>357</v>
      </c>
      <c r="T4" s="121" t="s">
        <v>356</v>
      </c>
      <c r="U4" s="121" t="s">
        <v>355</v>
      </c>
      <c r="V4" s="121" t="s">
        <v>354</v>
      </c>
      <c r="W4" s="121" t="s">
        <v>353</v>
      </c>
      <c r="X4" s="121" t="s">
        <v>352</v>
      </c>
      <c r="Y4" s="121" t="s">
        <v>351</v>
      </c>
      <c r="Z4" s="121" t="s">
        <v>350</v>
      </c>
      <c r="AA4" s="121" t="s">
        <v>349</v>
      </c>
      <c r="AB4" s="121" t="s">
        <v>348</v>
      </c>
      <c r="AC4" s="121" t="s">
        <v>347</v>
      </c>
      <c r="AD4" s="121" t="s">
        <v>346</v>
      </c>
      <c r="AE4" s="121" t="s">
        <v>345</v>
      </c>
      <c r="AF4" s="121" t="s">
        <v>344</v>
      </c>
      <c r="AG4" s="121" t="s">
        <v>343</v>
      </c>
      <c r="AH4" s="121" t="s">
        <v>342</v>
      </c>
      <c r="AI4" s="121" t="s">
        <v>341</v>
      </c>
      <c r="AJ4" s="121" t="s">
        <v>340</v>
      </c>
      <c r="AK4" s="121" t="s">
        <v>339</v>
      </c>
      <c r="AL4" s="120" t="s">
        <v>331</v>
      </c>
      <c r="AN4" s="18" t="s">
        <v>79</v>
      </c>
      <c r="AO4" s="18" t="s">
        <v>80</v>
      </c>
      <c r="AP4" s="9" t="s">
        <v>108</v>
      </c>
      <c r="AQ4" s="9" t="s">
        <v>109</v>
      </c>
      <c r="AR4" s="9" t="s">
        <v>83</v>
      </c>
      <c r="AS4" s="9" t="s">
        <v>81</v>
      </c>
      <c r="AT4" s="9" t="s">
        <v>48</v>
      </c>
      <c r="AU4" s="9" t="s">
        <v>49</v>
      </c>
      <c r="AV4" s="9" t="s">
        <v>45</v>
      </c>
      <c r="AW4" s="9" t="s">
        <v>46</v>
      </c>
      <c r="AX4" s="9" t="s">
        <v>35</v>
      </c>
      <c r="AY4" s="9" t="s">
        <v>47</v>
      </c>
    </row>
    <row r="5" spans="1:51" ht="18.75" customHeight="1">
      <c r="A5" s="94">
        <v>1</v>
      </c>
      <c r="B5" s="93">
        <v>233</v>
      </c>
      <c r="C5" s="92" t="s">
        <v>2086</v>
      </c>
      <c r="D5" s="92" t="s">
        <v>36</v>
      </c>
      <c r="E5" s="92" t="s">
        <v>2101</v>
      </c>
      <c r="F5" s="92" t="s">
        <v>20</v>
      </c>
      <c r="G5" s="706">
        <v>1979</v>
      </c>
      <c r="H5" s="705" t="s">
        <v>2100</v>
      </c>
      <c r="I5" s="88" t="s">
        <v>445</v>
      </c>
      <c r="J5" s="704">
        <v>360</v>
      </c>
      <c r="K5" s="93">
        <v>12</v>
      </c>
      <c r="L5" s="703">
        <v>360</v>
      </c>
      <c r="M5" s="702">
        <v>0.60277777777810115</v>
      </c>
      <c r="N5" s="701">
        <v>0</v>
      </c>
      <c r="O5" s="700">
        <v>233</v>
      </c>
      <c r="P5" s="699">
        <v>42721.715277777781</v>
      </c>
      <c r="Q5" s="698">
        <v>0.82708333333333339</v>
      </c>
      <c r="R5" s="698">
        <v>0.28472222222222221</v>
      </c>
      <c r="S5" s="698"/>
      <c r="T5" s="698">
        <v>0.21111111111111111</v>
      </c>
      <c r="U5" s="698">
        <v>0.23055555555555554</v>
      </c>
      <c r="V5" s="698">
        <v>0.85625000000000007</v>
      </c>
      <c r="W5" s="698"/>
      <c r="X5" s="698"/>
      <c r="Y5" s="698">
        <v>0.16527777777777777</v>
      </c>
      <c r="Z5" s="698">
        <v>0.76041666666666663</v>
      </c>
      <c r="AA5" s="698">
        <v>0.88750000000000007</v>
      </c>
      <c r="AB5" s="698">
        <v>5.486111111111111E-2</v>
      </c>
      <c r="AC5" s="698"/>
      <c r="AD5" s="698">
        <v>0.91527777777777775</v>
      </c>
      <c r="AE5" s="698"/>
      <c r="AF5" s="698"/>
      <c r="AG5" s="698"/>
      <c r="AH5" s="698">
        <v>0.9902777777777777</v>
      </c>
      <c r="AI5" s="698"/>
      <c r="AJ5" s="698">
        <v>0.10972222222222222</v>
      </c>
      <c r="AK5" s="698"/>
      <c r="AL5" s="76">
        <v>42722.318055555559</v>
      </c>
      <c r="AN5" s="18">
        <f>VLOOKUP(AO5,id!$A:$C,3,0)</f>
        <v>740</v>
      </c>
      <c r="AO5" s="18" t="str">
        <f>AP5&amp;AQ5&amp;AS5</f>
        <v>MantyckiPaweł1979</v>
      </c>
      <c r="AP5" s="9" t="str">
        <f>E5</f>
        <v>Mantycki</v>
      </c>
      <c r="AQ5" s="9" t="str">
        <f>F5</f>
        <v>Paweł</v>
      </c>
      <c r="AR5" s="9" t="str">
        <f>H5</f>
        <v>BikeBoys.pl CadMario Team</v>
      </c>
      <c r="AS5" s="155">
        <f>G5</f>
        <v>1979</v>
      </c>
      <c r="AT5" s="9">
        <v>100</v>
      </c>
      <c r="AU5" s="9"/>
      <c r="AV5" s="9"/>
      <c r="AW5" s="9"/>
      <c r="AX5" s="9"/>
      <c r="AY5" s="9"/>
    </row>
    <row r="6" spans="1:51" ht="16.5" customHeight="1">
      <c r="A6" s="94">
        <v>2</v>
      </c>
      <c r="B6" s="93">
        <v>205</v>
      </c>
      <c r="C6" s="92" t="s">
        <v>2086</v>
      </c>
      <c r="D6" s="92" t="s">
        <v>36</v>
      </c>
      <c r="E6" s="92" t="s">
        <v>88</v>
      </c>
      <c r="F6" s="92" t="s">
        <v>71</v>
      </c>
      <c r="G6" s="706" t="s">
        <v>2099</v>
      </c>
      <c r="H6" s="705" t="s">
        <v>1338</v>
      </c>
      <c r="I6" s="88" t="s">
        <v>298</v>
      </c>
      <c r="J6" s="704">
        <v>360</v>
      </c>
      <c r="K6" s="93">
        <v>12</v>
      </c>
      <c r="L6" s="703">
        <v>360</v>
      </c>
      <c r="M6" s="702">
        <v>0.61666666666133096</v>
      </c>
      <c r="N6" s="701">
        <v>0</v>
      </c>
      <c r="O6" s="700">
        <v>205</v>
      </c>
      <c r="P6" s="699">
        <v>42721.715277777781</v>
      </c>
      <c r="Q6" s="698">
        <v>0.24791666666666667</v>
      </c>
      <c r="R6" s="698">
        <v>0.81180555555555556</v>
      </c>
      <c r="S6" s="698">
        <v>0.31111111111111112</v>
      </c>
      <c r="T6" s="698">
        <v>0.77569444444444446</v>
      </c>
      <c r="U6" s="698">
        <v>0.7909722222222223</v>
      </c>
      <c r="V6" s="698">
        <v>0.21875</v>
      </c>
      <c r="W6" s="698"/>
      <c r="X6" s="698">
        <v>0.8965277777777777</v>
      </c>
      <c r="Y6" s="698">
        <v>3.0555555555555555E-2</v>
      </c>
      <c r="Z6" s="698">
        <v>0.74375000000000002</v>
      </c>
      <c r="AA6" s="698">
        <v>0.1875</v>
      </c>
      <c r="AB6" s="698"/>
      <c r="AC6" s="698"/>
      <c r="AD6" s="698"/>
      <c r="AE6" s="698"/>
      <c r="AF6" s="698"/>
      <c r="AG6" s="698"/>
      <c r="AH6" s="698"/>
      <c r="AI6" s="698"/>
      <c r="AJ6" s="698">
        <v>7.4305555555555555E-2</v>
      </c>
      <c r="AK6" s="698">
        <v>0.13263888888888889</v>
      </c>
      <c r="AL6" s="76">
        <v>42722.331944444442</v>
      </c>
      <c r="AN6" s="18">
        <f>VLOOKUP(AO6,id!$A:$C,3,0)</f>
        <v>4</v>
      </c>
      <c r="AO6" s="18" t="str">
        <f t="shared" ref="AO6:AO34" si="0">AP6&amp;AQ6&amp;AS6</f>
        <v>MirowskiŁukasz1986</v>
      </c>
      <c r="AP6" s="9" t="str">
        <f t="shared" ref="AP6:AP34" si="1">E6</f>
        <v>Mirowski</v>
      </c>
      <c r="AQ6" s="9" t="str">
        <f t="shared" ref="AQ6:AQ34" si="2">F6</f>
        <v>Łukasz</v>
      </c>
      <c r="AR6" s="9" t="str">
        <f t="shared" ref="AR6:AR34" si="3">H6</f>
        <v/>
      </c>
      <c r="AS6" s="155" t="str">
        <f t="shared" ref="AS6:AS34" si="4">G6</f>
        <v>1986</v>
      </c>
      <c r="AT6" s="9">
        <f t="shared" ref="AT6:AT34" si="5">AT5*IF(AX6&lt;1,AX6,IF(AY6&lt;1,AY6,IF(AW6&lt;1,AW6,IF(AV6&lt;1,AV6,1))))</f>
        <v>97.747747748645949</v>
      </c>
      <c r="AU6" s="9"/>
      <c r="AV6" s="9">
        <f>M5/M6</f>
        <v>0.97747747748645952</v>
      </c>
      <c r="AW6" s="9">
        <f>K6/K5</f>
        <v>1</v>
      </c>
      <c r="AX6" s="9">
        <f>J6/J5</f>
        <v>1</v>
      </c>
      <c r="AY6" s="9">
        <f t="shared" ref="AY6" si="6">AW6^0.2</f>
        <v>1</v>
      </c>
    </row>
    <row r="7" spans="1:51" ht="16.5" customHeight="1">
      <c r="A7" s="94">
        <v>2</v>
      </c>
      <c r="B7" s="93">
        <v>207</v>
      </c>
      <c r="C7" s="92" t="s">
        <v>2086</v>
      </c>
      <c r="D7" s="92" t="s">
        <v>36</v>
      </c>
      <c r="E7" s="92" t="s">
        <v>22</v>
      </c>
      <c r="F7" s="92" t="s">
        <v>23</v>
      </c>
      <c r="G7" s="706" t="s">
        <v>2098</v>
      </c>
      <c r="H7" s="705" t="s">
        <v>997</v>
      </c>
      <c r="I7" s="88" t="s">
        <v>283</v>
      </c>
      <c r="J7" s="704">
        <v>360</v>
      </c>
      <c r="K7" s="93">
        <v>12</v>
      </c>
      <c r="L7" s="703">
        <v>360</v>
      </c>
      <c r="M7" s="702">
        <v>0.61666666666133096</v>
      </c>
      <c r="N7" s="701">
        <v>0</v>
      </c>
      <c r="O7" s="700">
        <v>207</v>
      </c>
      <c r="P7" s="699">
        <v>42721.715277777781</v>
      </c>
      <c r="Q7" s="698">
        <v>0.24791666666666667</v>
      </c>
      <c r="R7" s="698">
        <v>0.82013888888888886</v>
      </c>
      <c r="S7" s="698">
        <v>0.31111111111111112</v>
      </c>
      <c r="T7" s="698">
        <v>0.77500000000000002</v>
      </c>
      <c r="U7" s="698">
        <v>0.7909722222222223</v>
      </c>
      <c r="V7" s="698">
        <v>0.21875</v>
      </c>
      <c r="W7" s="698"/>
      <c r="X7" s="698">
        <v>0.8965277777777777</v>
      </c>
      <c r="Y7" s="698">
        <v>3.0555555555555555E-2</v>
      </c>
      <c r="Z7" s="698">
        <v>0.74375000000000002</v>
      </c>
      <c r="AA7" s="698">
        <v>0.1875</v>
      </c>
      <c r="AB7" s="698"/>
      <c r="AC7" s="698"/>
      <c r="AD7" s="698"/>
      <c r="AE7" s="698"/>
      <c r="AF7" s="698"/>
      <c r="AG7" s="698"/>
      <c r="AH7" s="698"/>
      <c r="AI7" s="698"/>
      <c r="AJ7" s="698">
        <v>7.4305555555555555E-2</v>
      </c>
      <c r="AK7" s="698">
        <v>0.13263888888888889</v>
      </c>
      <c r="AL7" s="76">
        <v>42722.331944444442</v>
      </c>
      <c r="AN7" s="18">
        <f>VLOOKUP(AO7,id!$A:$C,3,0)</f>
        <v>9</v>
      </c>
      <c r="AO7" s="18" t="str">
        <f t="shared" si="0"/>
        <v>LiszkaGrzegorz1964</v>
      </c>
      <c r="AP7" s="9" t="str">
        <f t="shared" si="1"/>
        <v>Liszka</v>
      </c>
      <c r="AQ7" s="9" t="str">
        <f t="shared" si="2"/>
        <v>Grzegorz</v>
      </c>
      <c r="AR7" s="9" t="str">
        <f t="shared" si="3"/>
        <v>Trezado BikeTires.pl</v>
      </c>
      <c r="AS7" s="155" t="str">
        <f t="shared" si="4"/>
        <v>1964</v>
      </c>
      <c r="AT7" s="9">
        <f t="shared" si="5"/>
        <v>97.747747748645949</v>
      </c>
      <c r="AU7" s="9"/>
      <c r="AV7" s="9">
        <f t="shared" ref="AV7:AV34" si="7">M6/M7</f>
        <v>1</v>
      </c>
      <c r="AW7" s="9">
        <f t="shared" ref="AW7:AW34" si="8">K7/K6</f>
        <v>1</v>
      </c>
      <c r="AX7" s="9">
        <f t="shared" ref="AX7:AX34" si="9">J7/J6</f>
        <v>1</v>
      </c>
      <c r="AY7" s="9">
        <f t="shared" ref="AY7:AY34" si="10">AW7^0.2</f>
        <v>1</v>
      </c>
    </row>
    <row r="8" spans="1:51" ht="16.5" customHeight="1">
      <c r="A8" s="94">
        <v>4</v>
      </c>
      <c r="B8" s="93">
        <v>210</v>
      </c>
      <c r="C8" s="92" t="s">
        <v>2086</v>
      </c>
      <c r="D8" s="92" t="s">
        <v>36</v>
      </c>
      <c r="E8" s="92" t="s">
        <v>468</v>
      </c>
      <c r="F8" s="92" t="s">
        <v>21</v>
      </c>
      <c r="G8" s="706">
        <v>1979</v>
      </c>
      <c r="H8" s="705" t="s">
        <v>469</v>
      </c>
      <c r="I8" s="88" t="s">
        <v>471</v>
      </c>
      <c r="J8" s="704">
        <v>330</v>
      </c>
      <c r="K8" s="93">
        <v>11</v>
      </c>
      <c r="L8" s="703">
        <v>330</v>
      </c>
      <c r="M8" s="702">
        <v>0.60694444444379769</v>
      </c>
      <c r="N8" s="701">
        <v>0</v>
      </c>
      <c r="O8" s="700">
        <v>210</v>
      </c>
      <c r="P8" s="699">
        <v>42721.715277777781</v>
      </c>
      <c r="Q8" s="698">
        <v>0.28194444444444444</v>
      </c>
      <c r="R8" s="698">
        <v>0.82708333333333339</v>
      </c>
      <c r="S8" s="698"/>
      <c r="T8" s="698">
        <v>0.79027777777777775</v>
      </c>
      <c r="U8" s="698">
        <v>0.80625000000000002</v>
      </c>
      <c r="V8" s="698">
        <v>0.24374999999999999</v>
      </c>
      <c r="W8" s="698"/>
      <c r="X8" s="698">
        <v>0.89930555555555547</v>
      </c>
      <c r="Y8" s="698">
        <v>0.98888888888888893</v>
      </c>
      <c r="Z8" s="698">
        <v>0.74791666666666667</v>
      </c>
      <c r="AA8" s="698">
        <v>0.19791666666666666</v>
      </c>
      <c r="AB8" s="698"/>
      <c r="AC8" s="698"/>
      <c r="AD8" s="698"/>
      <c r="AE8" s="698"/>
      <c r="AF8" s="698"/>
      <c r="AG8" s="698"/>
      <c r="AH8" s="698"/>
      <c r="AI8" s="698"/>
      <c r="AJ8" s="698">
        <v>4.5833333333333337E-2</v>
      </c>
      <c r="AK8" s="698">
        <v>0.13263888888888889</v>
      </c>
      <c r="AL8" s="76">
        <v>42722.322222222225</v>
      </c>
      <c r="AN8" s="18">
        <f>VLOOKUP(AO8,id!$A:$C,3,0)</f>
        <v>150</v>
      </c>
      <c r="AO8" s="18" t="str">
        <f t="shared" si="0"/>
        <v>WarmowskiMarcin1979</v>
      </c>
      <c r="AP8" s="9" t="str">
        <f t="shared" si="1"/>
        <v>Warmowski</v>
      </c>
      <c r="AQ8" s="9" t="str">
        <f t="shared" si="2"/>
        <v>Marcin</v>
      </c>
      <c r="AR8" s="9" t="str">
        <f t="shared" si="3"/>
        <v>WARMA Team</v>
      </c>
      <c r="AS8" s="155">
        <f t="shared" si="4"/>
        <v>1979</v>
      </c>
      <c r="AT8" s="9">
        <f t="shared" si="5"/>
        <v>89.602102102925443</v>
      </c>
      <c r="AU8" s="9"/>
      <c r="AV8" s="9">
        <f t="shared" si="7"/>
        <v>1.0160183066284472</v>
      </c>
      <c r="AW8" s="9">
        <f t="shared" si="8"/>
        <v>0.91666666666666663</v>
      </c>
      <c r="AX8" s="9">
        <f t="shared" si="9"/>
        <v>0.91666666666666663</v>
      </c>
      <c r="AY8" s="9">
        <f t="shared" si="10"/>
        <v>0.98274826965614603</v>
      </c>
    </row>
    <row r="9" spans="1:51" ht="16.5" customHeight="1">
      <c r="A9" s="94">
        <v>4</v>
      </c>
      <c r="B9" s="93">
        <v>211</v>
      </c>
      <c r="C9" s="92" t="s">
        <v>2086</v>
      </c>
      <c r="D9" s="92" t="s">
        <v>36</v>
      </c>
      <c r="E9" s="92" t="s">
        <v>468</v>
      </c>
      <c r="F9" s="92" t="s">
        <v>71</v>
      </c>
      <c r="G9" s="706">
        <v>1984</v>
      </c>
      <c r="H9" s="705" t="s">
        <v>469</v>
      </c>
      <c r="I9" s="88" t="s">
        <v>470</v>
      </c>
      <c r="J9" s="704">
        <v>330</v>
      </c>
      <c r="K9" s="93">
        <v>11</v>
      </c>
      <c r="L9" s="703">
        <v>330</v>
      </c>
      <c r="M9" s="702">
        <v>0.60694444444379769</v>
      </c>
      <c r="N9" s="701">
        <v>0</v>
      </c>
      <c r="O9" s="700">
        <v>211</v>
      </c>
      <c r="P9" s="699">
        <v>42721.715277777781</v>
      </c>
      <c r="Q9" s="698">
        <v>0.28125</v>
      </c>
      <c r="R9" s="698">
        <v>0.82708333333333339</v>
      </c>
      <c r="S9" s="698"/>
      <c r="T9" s="698">
        <v>0.79027777777777775</v>
      </c>
      <c r="U9" s="698">
        <v>0.80555555555555547</v>
      </c>
      <c r="V9" s="698">
        <v>0.24305555555555555</v>
      </c>
      <c r="W9" s="698"/>
      <c r="X9" s="698">
        <v>0.89861111111111114</v>
      </c>
      <c r="Y9" s="698">
        <v>0.98819444444444438</v>
      </c>
      <c r="Z9" s="698">
        <v>0.74791666666666667</v>
      </c>
      <c r="AA9" s="698">
        <v>0.19791666666666666</v>
      </c>
      <c r="AB9" s="698"/>
      <c r="AC9" s="698"/>
      <c r="AD9" s="698"/>
      <c r="AE9" s="698"/>
      <c r="AF9" s="698"/>
      <c r="AG9" s="698"/>
      <c r="AH9" s="698"/>
      <c r="AI9" s="698"/>
      <c r="AJ9" s="698">
        <v>4.5138888888888888E-2</v>
      </c>
      <c r="AK9" s="698">
        <v>0.13263888888888889</v>
      </c>
      <c r="AL9" s="76">
        <v>42722.322222222225</v>
      </c>
      <c r="AN9" s="18">
        <f>VLOOKUP(AO9,id!$A:$C,3,0)</f>
        <v>149</v>
      </c>
      <c r="AO9" s="18" t="str">
        <f t="shared" si="0"/>
        <v>WarmowskiŁukasz1984</v>
      </c>
      <c r="AP9" s="9" t="str">
        <f t="shared" si="1"/>
        <v>Warmowski</v>
      </c>
      <c r="AQ9" s="9" t="str">
        <f t="shared" si="2"/>
        <v>Łukasz</v>
      </c>
      <c r="AR9" s="9" t="str">
        <f t="shared" si="3"/>
        <v>WARMA Team</v>
      </c>
      <c r="AS9" s="155">
        <f t="shared" si="4"/>
        <v>1984</v>
      </c>
      <c r="AT9" s="9">
        <f t="shared" si="5"/>
        <v>89.602102102925443</v>
      </c>
      <c r="AU9" s="9"/>
      <c r="AV9" s="9">
        <f t="shared" si="7"/>
        <v>1</v>
      </c>
      <c r="AW9" s="9">
        <f t="shared" si="8"/>
        <v>1</v>
      </c>
      <c r="AX9" s="9">
        <f t="shared" si="9"/>
        <v>1</v>
      </c>
      <c r="AY9" s="9">
        <f t="shared" si="10"/>
        <v>1</v>
      </c>
    </row>
    <row r="10" spans="1:51" ht="16.5" customHeight="1">
      <c r="A10" s="94">
        <v>4</v>
      </c>
      <c r="B10" s="93">
        <v>225</v>
      </c>
      <c r="C10" s="92" t="s">
        <v>2086</v>
      </c>
      <c r="D10" s="92" t="s">
        <v>36</v>
      </c>
      <c r="E10" s="92" t="s">
        <v>57</v>
      </c>
      <c r="F10" s="92" t="s">
        <v>56</v>
      </c>
      <c r="G10" s="706">
        <v>1967</v>
      </c>
      <c r="H10" s="705" t="s">
        <v>158</v>
      </c>
      <c r="I10" s="88" t="s">
        <v>443</v>
      </c>
      <c r="J10" s="704">
        <v>330</v>
      </c>
      <c r="K10" s="93">
        <v>11</v>
      </c>
      <c r="L10" s="703">
        <v>330</v>
      </c>
      <c r="M10" s="702">
        <v>0.60694444444379769</v>
      </c>
      <c r="N10" s="701">
        <v>0</v>
      </c>
      <c r="O10" s="700">
        <v>225</v>
      </c>
      <c r="P10" s="699">
        <v>42721.715277777781</v>
      </c>
      <c r="Q10" s="698">
        <v>0.28125</v>
      </c>
      <c r="R10" s="698">
        <v>0.82152777777777775</v>
      </c>
      <c r="S10" s="698"/>
      <c r="T10" s="698">
        <v>0.77916666666666667</v>
      </c>
      <c r="U10" s="698">
        <v>0.79166666666666663</v>
      </c>
      <c r="V10" s="698">
        <v>0.24374999999999999</v>
      </c>
      <c r="W10" s="698"/>
      <c r="X10" s="698">
        <v>0.9</v>
      </c>
      <c r="Y10" s="698">
        <v>0.98958333333333337</v>
      </c>
      <c r="Z10" s="698">
        <v>0.74375000000000002</v>
      </c>
      <c r="AA10" s="698">
        <v>0.1986111111111111</v>
      </c>
      <c r="AB10" s="698"/>
      <c r="AC10" s="698"/>
      <c r="AD10" s="698"/>
      <c r="AE10" s="698"/>
      <c r="AF10" s="698"/>
      <c r="AG10" s="698"/>
      <c r="AH10" s="698"/>
      <c r="AI10" s="698"/>
      <c r="AJ10" s="698">
        <v>4.7916666666666663E-2</v>
      </c>
      <c r="AK10" s="698">
        <v>0.13263888888888889</v>
      </c>
      <c r="AL10" s="76">
        <v>42722.322222222225</v>
      </c>
      <c r="AN10" s="18">
        <f>VLOOKUP(AO10,id!$A:$C,3,0)</f>
        <v>5</v>
      </c>
      <c r="AO10" s="18" t="str">
        <f t="shared" si="0"/>
        <v>StanekRobert1967</v>
      </c>
      <c r="AP10" s="9" t="str">
        <f t="shared" si="1"/>
        <v>Stanek</v>
      </c>
      <c r="AQ10" s="9" t="str">
        <f t="shared" si="2"/>
        <v>Robert</v>
      </c>
      <c r="AR10" s="9" t="str">
        <f t="shared" si="3"/>
        <v>RUDY KOT</v>
      </c>
      <c r="AS10" s="155">
        <f t="shared" si="4"/>
        <v>1967</v>
      </c>
      <c r="AT10" s="9">
        <f t="shared" si="5"/>
        <v>89.602102102925443</v>
      </c>
      <c r="AU10" s="9"/>
      <c r="AV10" s="9">
        <f t="shared" si="7"/>
        <v>1</v>
      </c>
      <c r="AW10" s="9">
        <f t="shared" si="8"/>
        <v>1</v>
      </c>
      <c r="AX10" s="9">
        <f t="shared" si="9"/>
        <v>1</v>
      </c>
      <c r="AY10" s="9">
        <f t="shared" si="10"/>
        <v>1</v>
      </c>
    </row>
    <row r="11" spans="1:51" ht="16.5" customHeight="1">
      <c r="A11" s="94">
        <v>7</v>
      </c>
      <c r="B11" s="93">
        <v>212</v>
      </c>
      <c r="C11" s="92" t="s">
        <v>2086</v>
      </c>
      <c r="D11" s="92" t="s">
        <v>36</v>
      </c>
      <c r="E11" s="92" t="s">
        <v>24</v>
      </c>
      <c r="F11" s="92" t="s">
        <v>25</v>
      </c>
      <c r="G11" s="706">
        <v>1973</v>
      </c>
      <c r="H11" s="705" t="s">
        <v>292</v>
      </c>
      <c r="I11" s="88" t="s">
        <v>321</v>
      </c>
      <c r="J11" s="704">
        <v>330</v>
      </c>
      <c r="K11" s="93">
        <v>11</v>
      </c>
      <c r="L11" s="703">
        <v>330</v>
      </c>
      <c r="M11" s="702">
        <v>0.61388888888905058</v>
      </c>
      <c r="N11" s="701">
        <v>0</v>
      </c>
      <c r="O11" s="700">
        <v>212</v>
      </c>
      <c r="P11" s="699">
        <v>42721.715277777781</v>
      </c>
      <c r="Q11" s="698">
        <v>0.28472222222222221</v>
      </c>
      <c r="R11" s="698">
        <v>0.8125</v>
      </c>
      <c r="S11" s="698"/>
      <c r="T11" s="698">
        <v>0.77083333333333337</v>
      </c>
      <c r="U11" s="698">
        <v>0.78888888888888886</v>
      </c>
      <c r="V11" s="698">
        <v>0.24513888888888888</v>
      </c>
      <c r="W11" s="698"/>
      <c r="X11" s="698">
        <v>0.89930555555555547</v>
      </c>
      <c r="Y11" s="698">
        <v>0.98958333333333337</v>
      </c>
      <c r="Z11" s="698">
        <v>0.73541666666666661</v>
      </c>
      <c r="AA11" s="698">
        <v>0.1986111111111111</v>
      </c>
      <c r="AB11" s="698"/>
      <c r="AC11" s="698"/>
      <c r="AD11" s="698"/>
      <c r="AE11" s="698"/>
      <c r="AF11" s="698"/>
      <c r="AG11" s="698"/>
      <c r="AH11" s="698"/>
      <c r="AI11" s="698"/>
      <c r="AJ11" s="698">
        <v>4.5138888888888888E-2</v>
      </c>
      <c r="AK11" s="698">
        <v>0.13125000000000001</v>
      </c>
      <c r="AL11" s="76">
        <v>42722.32916666667</v>
      </c>
      <c r="AN11" s="18">
        <f>VLOOKUP(AO11,id!$A:$C,3,0)</f>
        <v>1</v>
      </c>
      <c r="AO11" s="18" t="str">
        <f t="shared" si="0"/>
        <v>NowickiJacek1973</v>
      </c>
      <c r="AP11" s="9" t="str">
        <f t="shared" si="1"/>
        <v>Nowicki</v>
      </c>
      <c r="AQ11" s="9" t="str">
        <f t="shared" si="2"/>
        <v>Jacek</v>
      </c>
      <c r="AR11" s="9" t="str">
        <f t="shared" si="3"/>
        <v>podrozerowerowe.info</v>
      </c>
      <c r="AS11" s="155">
        <f t="shared" si="4"/>
        <v>1973</v>
      </c>
      <c r="AT11" s="9">
        <f t="shared" si="5"/>
        <v>88.588503662729366</v>
      </c>
      <c r="AU11" s="9"/>
      <c r="AV11" s="9">
        <f t="shared" si="7"/>
        <v>0.98868778280411596</v>
      </c>
      <c r="AW11" s="9">
        <f t="shared" si="8"/>
        <v>1</v>
      </c>
      <c r="AX11" s="9">
        <f t="shared" si="9"/>
        <v>1</v>
      </c>
      <c r="AY11" s="9">
        <f t="shared" si="10"/>
        <v>1</v>
      </c>
    </row>
    <row r="12" spans="1:51" ht="16.5" customHeight="1">
      <c r="A12" s="94">
        <v>7</v>
      </c>
      <c r="B12" s="93">
        <v>213</v>
      </c>
      <c r="C12" s="92" t="s">
        <v>2086</v>
      </c>
      <c r="D12" s="92" t="s">
        <v>36</v>
      </c>
      <c r="E12" s="92" t="s">
        <v>183</v>
      </c>
      <c r="F12" s="92" t="s">
        <v>182</v>
      </c>
      <c r="G12" s="706">
        <v>1970</v>
      </c>
      <c r="H12" s="705" t="s">
        <v>1338</v>
      </c>
      <c r="I12" s="88" t="s">
        <v>307</v>
      </c>
      <c r="J12" s="704">
        <v>330</v>
      </c>
      <c r="K12" s="93">
        <v>11</v>
      </c>
      <c r="L12" s="703">
        <v>330</v>
      </c>
      <c r="M12" s="702">
        <v>0.61388888888905058</v>
      </c>
      <c r="N12" s="701">
        <v>0</v>
      </c>
      <c r="O12" s="700">
        <v>213</v>
      </c>
      <c r="P12" s="699">
        <v>42721.715277777781</v>
      </c>
      <c r="Q12" s="698">
        <v>0.28472222222222221</v>
      </c>
      <c r="R12" s="698">
        <v>0.81319444444444444</v>
      </c>
      <c r="S12" s="698"/>
      <c r="T12" s="698">
        <v>0.78888888888888886</v>
      </c>
      <c r="U12" s="698">
        <v>0.7895833333333333</v>
      </c>
      <c r="V12" s="698">
        <v>0.24444444444444446</v>
      </c>
      <c r="W12" s="698"/>
      <c r="X12" s="698">
        <v>0.9</v>
      </c>
      <c r="Y12" s="698">
        <v>0.9902777777777777</v>
      </c>
      <c r="Z12" s="698">
        <v>0.73541666666666661</v>
      </c>
      <c r="AA12" s="698">
        <v>0.1986111111111111</v>
      </c>
      <c r="AB12" s="698"/>
      <c r="AC12" s="698"/>
      <c r="AD12" s="698"/>
      <c r="AE12" s="698"/>
      <c r="AF12" s="698"/>
      <c r="AG12" s="698"/>
      <c r="AH12" s="698"/>
      <c r="AI12" s="698"/>
      <c r="AJ12" s="698">
        <v>4.5833333333333337E-2</v>
      </c>
      <c r="AK12" s="698">
        <v>0.13194444444444445</v>
      </c>
      <c r="AL12" s="76">
        <v>42722.32916666667</v>
      </c>
      <c r="AN12" s="18">
        <f>VLOOKUP(AO12,id!$A:$C,3,0)</f>
        <v>64</v>
      </c>
      <c r="AO12" s="18" t="str">
        <f t="shared" si="0"/>
        <v>HołdakowskiWojciech1970</v>
      </c>
      <c r="AP12" s="9" t="str">
        <f t="shared" si="1"/>
        <v>Hołdakowski</v>
      </c>
      <c r="AQ12" s="9" t="str">
        <f t="shared" si="2"/>
        <v>Wojciech</v>
      </c>
      <c r="AR12" s="9" t="str">
        <f t="shared" si="3"/>
        <v/>
      </c>
      <c r="AS12" s="155">
        <f t="shared" si="4"/>
        <v>1970</v>
      </c>
      <c r="AT12" s="9">
        <f t="shared" si="5"/>
        <v>88.588503662729366</v>
      </c>
      <c r="AU12" s="9"/>
      <c r="AV12" s="9">
        <f t="shared" si="7"/>
        <v>1</v>
      </c>
      <c r="AW12" s="9">
        <f t="shared" si="8"/>
        <v>1</v>
      </c>
      <c r="AX12" s="9">
        <f t="shared" si="9"/>
        <v>1</v>
      </c>
      <c r="AY12" s="9">
        <f t="shared" si="10"/>
        <v>1</v>
      </c>
    </row>
    <row r="13" spans="1:51" ht="16.5" customHeight="1">
      <c r="A13" s="94">
        <v>7</v>
      </c>
      <c r="B13" s="93">
        <v>227</v>
      </c>
      <c r="C13" s="92" t="s">
        <v>2086</v>
      </c>
      <c r="D13" s="92" t="s">
        <v>36</v>
      </c>
      <c r="E13" s="92" t="s">
        <v>112</v>
      </c>
      <c r="F13" s="92" t="s">
        <v>113</v>
      </c>
      <c r="G13" s="706">
        <v>1988</v>
      </c>
      <c r="H13" s="705" t="s">
        <v>292</v>
      </c>
      <c r="I13" s="88" t="s">
        <v>321</v>
      </c>
      <c r="J13" s="704">
        <v>330</v>
      </c>
      <c r="K13" s="93">
        <v>11</v>
      </c>
      <c r="L13" s="703">
        <v>330</v>
      </c>
      <c r="M13" s="702">
        <v>0.61388888888905058</v>
      </c>
      <c r="N13" s="701">
        <v>0</v>
      </c>
      <c r="O13" s="700">
        <v>227</v>
      </c>
      <c r="P13" s="699">
        <v>42721.715277777781</v>
      </c>
      <c r="Q13" s="698">
        <v>0.28611111111111115</v>
      </c>
      <c r="R13" s="698">
        <v>0.81319444444444444</v>
      </c>
      <c r="S13" s="698"/>
      <c r="T13" s="698">
        <v>0.7715277777777777</v>
      </c>
      <c r="U13" s="698">
        <v>0.7895833333333333</v>
      </c>
      <c r="V13" s="698">
        <v>0.24722222222222223</v>
      </c>
      <c r="W13" s="698"/>
      <c r="X13" s="698">
        <v>0.89722222222222225</v>
      </c>
      <c r="Y13" s="698">
        <v>0.99236111111111114</v>
      </c>
      <c r="Z13" s="698">
        <v>0.73611111111111116</v>
      </c>
      <c r="AA13" s="698">
        <v>0.19930555555555554</v>
      </c>
      <c r="AB13" s="698"/>
      <c r="AC13" s="698"/>
      <c r="AD13" s="698"/>
      <c r="AE13" s="698"/>
      <c r="AF13" s="698"/>
      <c r="AG13" s="698"/>
      <c r="AH13" s="698"/>
      <c r="AI13" s="698"/>
      <c r="AJ13" s="698">
        <v>4.6527777777777779E-2</v>
      </c>
      <c r="AK13" s="698">
        <v>0.13263888888888889</v>
      </c>
      <c r="AL13" s="76">
        <v>42722.32916666667</v>
      </c>
      <c r="AN13" s="18">
        <f>VLOOKUP(AO13,id!$A:$C,3,0)</f>
        <v>30</v>
      </c>
      <c r="AO13" s="18" t="str">
        <f t="shared" si="0"/>
        <v>GłomskiAleksander1988</v>
      </c>
      <c r="AP13" s="9" t="str">
        <f t="shared" si="1"/>
        <v>Głomski</v>
      </c>
      <c r="AQ13" s="9" t="str">
        <f t="shared" si="2"/>
        <v>Aleksander</v>
      </c>
      <c r="AR13" s="9" t="str">
        <f t="shared" si="3"/>
        <v>podrozerowerowe.info</v>
      </c>
      <c r="AS13" s="155">
        <f t="shared" si="4"/>
        <v>1988</v>
      </c>
      <c r="AT13" s="9">
        <f t="shared" si="5"/>
        <v>88.588503662729366</v>
      </c>
      <c r="AU13" s="9"/>
      <c r="AV13" s="9">
        <f t="shared" si="7"/>
        <v>1</v>
      </c>
      <c r="AW13" s="9">
        <f t="shared" si="8"/>
        <v>1</v>
      </c>
      <c r="AX13" s="9">
        <f t="shared" si="9"/>
        <v>1</v>
      </c>
      <c r="AY13" s="9">
        <f t="shared" si="10"/>
        <v>1</v>
      </c>
    </row>
    <row r="14" spans="1:51" ht="16.5" customHeight="1">
      <c r="A14" s="94">
        <v>10</v>
      </c>
      <c r="B14" s="93">
        <v>206</v>
      </c>
      <c r="C14" s="92" t="s">
        <v>2086</v>
      </c>
      <c r="D14" s="92" t="s">
        <v>36</v>
      </c>
      <c r="E14" s="92" t="s">
        <v>77</v>
      </c>
      <c r="F14" s="92" t="s">
        <v>55</v>
      </c>
      <c r="G14" s="706">
        <v>1963</v>
      </c>
      <c r="H14" s="705" t="s">
        <v>272</v>
      </c>
      <c r="I14" s="88" t="s">
        <v>271</v>
      </c>
      <c r="J14" s="704">
        <v>303</v>
      </c>
      <c r="K14" s="93">
        <v>11</v>
      </c>
      <c r="L14" s="703">
        <v>330</v>
      </c>
      <c r="M14" s="702">
        <v>0.64374999999563443</v>
      </c>
      <c r="N14" s="701">
        <v>-27</v>
      </c>
      <c r="O14" s="700">
        <v>206</v>
      </c>
      <c r="P14" s="699">
        <v>42721.715277777781</v>
      </c>
      <c r="Q14" s="698"/>
      <c r="R14" s="698">
        <v>0.85416666666666663</v>
      </c>
      <c r="S14" s="698">
        <v>0.3347222222222222</v>
      </c>
      <c r="T14" s="698">
        <v>0.79722222222222217</v>
      </c>
      <c r="U14" s="698">
        <v>0.8256944444444444</v>
      </c>
      <c r="V14" s="698"/>
      <c r="W14" s="698"/>
      <c r="X14" s="698">
        <v>0.90763888888888899</v>
      </c>
      <c r="Y14" s="698">
        <v>0.98888888888888893</v>
      </c>
      <c r="Z14" s="698">
        <v>0.75138888888888899</v>
      </c>
      <c r="AA14" s="698"/>
      <c r="AB14" s="698">
        <v>0.12430555555555556</v>
      </c>
      <c r="AC14" s="698"/>
      <c r="AD14" s="698"/>
      <c r="AE14" s="698"/>
      <c r="AF14" s="698"/>
      <c r="AG14" s="698"/>
      <c r="AH14" s="698">
        <v>0.19583333333333333</v>
      </c>
      <c r="AI14" s="698"/>
      <c r="AJ14" s="698">
        <v>7.2916666666666671E-2</v>
      </c>
      <c r="AK14" s="698">
        <v>0.25</v>
      </c>
      <c r="AL14" s="76">
        <v>42722.359027777777</v>
      </c>
      <c r="AN14" s="18">
        <f>VLOOKUP(AO14,id!$A:$C,3,0)</f>
        <v>41</v>
      </c>
      <c r="AO14" s="18" t="str">
        <f t="shared" si="0"/>
        <v>SójkaTomasz1963</v>
      </c>
      <c r="AP14" s="9" t="str">
        <f t="shared" si="1"/>
        <v>Sójka</v>
      </c>
      <c r="AQ14" s="9" t="str">
        <f t="shared" si="2"/>
        <v>Tomasz</v>
      </c>
      <c r="AR14" s="9" t="str">
        <f t="shared" si="3"/>
        <v>RKS Fiedorek</v>
      </c>
      <c r="AS14" s="155">
        <f t="shared" si="4"/>
        <v>1963</v>
      </c>
      <c r="AT14" s="9">
        <f t="shared" si="5"/>
        <v>81.340353363051506</v>
      </c>
      <c r="AV14" s="9">
        <f t="shared" si="7"/>
        <v>0.95361380798945805</v>
      </c>
      <c r="AW14" s="9">
        <f t="shared" si="8"/>
        <v>1</v>
      </c>
      <c r="AX14" s="9">
        <f t="shared" si="9"/>
        <v>0.91818181818181821</v>
      </c>
      <c r="AY14" s="9">
        <f t="shared" si="10"/>
        <v>1</v>
      </c>
    </row>
    <row r="15" spans="1:51" ht="16.5" customHeight="1">
      <c r="A15" s="94">
        <v>11</v>
      </c>
      <c r="B15" s="93">
        <v>231</v>
      </c>
      <c r="C15" s="92" t="s">
        <v>2086</v>
      </c>
      <c r="D15" s="92" t="s">
        <v>36</v>
      </c>
      <c r="E15" s="92" t="s">
        <v>139</v>
      </c>
      <c r="F15" s="92" t="s">
        <v>52</v>
      </c>
      <c r="G15" s="706" t="s">
        <v>396</v>
      </c>
      <c r="H15" s="705" t="s">
        <v>1338</v>
      </c>
      <c r="I15" s="88" t="s">
        <v>2097</v>
      </c>
      <c r="J15" s="704">
        <v>270</v>
      </c>
      <c r="K15" s="93">
        <v>9</v>
      </c>
      <c r="L15" s="703">
        <v>270</v>
      </c>
      <c r="M15" s="702">
        <v>0.56041666665987577</v>
      </c>
      <c r="N15" s="701">
        <v>0</v>
      </c>
      <c r="O15" s="700">
        <v>231</v>
      </c>
      <c r="P15" s="699">
        <v>42721.715277777781</v>
      </c>
      <c r="Q15" s="698"/>
      <c r="R15" s="698">
        <v>0.83472222222222225</v>
      </c>
      <c r="S15" s="698"/>
      <c r="T15" s="698">
        <v>0.7895833333333333</v>
      </c>
      <c r="U15" s="698">
        <v>0.80625000000000002</v>
      </c>
      <c r="V15" s="698"/>
      <c r="W15" s="698"/>
      <c r="X15" s="698">
        <v>0.8965277777777777</v>
      </c>
      <c r="Y15" s="698">
        <v>0.98958333333333337</v>
      </c>
      <c r="Z15" s="698">
        <v>0.74861111111111101</v>
      </c>
      <c r="AA15" s="698"/>
      <c r="AB15" s="698">
        <v>8.2638888888888887E-2</v>
      </c>
      <c r="AC15" s="698"/>
      <c r="AD15" s="698"/>
      <c r="AE15" s="698"/>
      <c r="AF15" s="698"/>
      <c r="AG15" s="698"/>
      <c r="AH15" s="698">
        <v>0.19583333333333333</v>
      </c>
      <c r="AI15" s="698"/>
      <c r="AJ15" s="698">
        <v>4.027777777777778E-2</v>
      </c>
      <c r="AK15" s="698"/>
      <c r="AL15" s="76">
        <v>42722.275694444441</v>
      </c>
      <c r="AN15" s="18">
        <f>VLOOKUP(AO15,id!$A:$C,3,0)</f>
        <v>22</v>
      </c>
      <c r="AO15" s="18" t="str">
        <f t="shared" si="0"/>
        <v>FałowskiRafał1970</v>
      </c>
      <c r="AP15" s="9" t="str">
        <f t="shared" si="1"/>
        <v>Fałowski</v>
      </c>
      <c r="AQ15" s="9" t="str">
        <f t="shared" si="2"/>
        <v>Rafał</v>
      </c>
      <c r="AR15" s="9" t="str">
        <f t="shared" si="3"/>
        <v/>
      </c>
      <c r="AS15" s="155" t="str">
        <f t="shared" si="4"/>
        <v>1970</v>
      </c>
      <c r="AT15" s="9">
        <f t="shared" si="5"/>
        <v>72.481502996778573</v>
      </c>
      <c r="AV15" s="9">
        <f t="shared" si="7"/>
        <v>1.1486988847644939</v>
      </c>
      <c r="AW15" s="9">
        <f t="shared" si="8"/>
        <v>0.81818181818181823</v>
      </c>
      <c r="AX15" s="9">
        <f t="shared" si="9"/>
        <v>0.8910891089108911</v>
      </c>
      <c r="AY15" s="9">
        <f t="shared" si="10"/>
        <v>0.96066056837243674</v>
      </c>
    </row>
    <row r="16" spans="1:51" ht="16.5" customHeight="1">
      <c r="A16" s="94">
        <v>12</v>
      </c>
      <c r="B16" s="93">
        <v>223</v>
      </c>
      <c r="C16" s="92" t="s">
        <v>2086</v>
      </c>
      <c r="D16" s="92" t="s">
        <v>36</v>
      </c>
      <c r="E16" s="92" t="s">
        <v>624</v>
      </c>
      <c r="F16" s="92" t="s">
        <v>394</v>
      </c>
      <c r="G16" s="706">
        <v>1983</v>
      </c>
      <c r="H16" s="705" t="s">
        <v>623</v>
      </c>
      <c r="I16" s="88" t="s">
        <v>2096</v>
      </c>
      <c r="J16" s="704">
        <v>265</v>
      </c>
      <c r="K16" s="93">
        <v>10</v>
      </c>
      <c r="L16" s="703">
        <v>300</v>
      </c>
      <c r="M16" s="702">
        <v>0.64930555555474712</v>
      </c>
      <c r="N16" s="701">
        <v>-35</v>
      </c>
      <c r="O16" s="700">
        <v>223</v>
      </c>
      <c r="P16" s="699">
        <v>42721.715277777781</v>
      </c>
      <c r="Q16" s="698">
        <v>0.75763888888888886</v>
      </c>
      <c r="R16" s="698"/>
      <c r="S16" s="698"/>
      <c r="T16" s="698"/>
      <c r="U16" s="698"/>
      <c r="V16" s="698">
        <v>0.7895833333333333</v>
      </c>
      <c r="W16" s="698"/>
      <c r="X16" s="698">
        <v>0.27847222222222223</v>
      </c>
      <c r="Y16" s="698">
        <v>0.23124999999999998</v>
      </c>
      <c r="Z16" s="698"/>
      <c r="AA16" s="698">
        <v>0.82777777777777783</v>
      </c>
      <c r="AB16" s="698">
        <v>0.11388888888888889</v>
      </c>
      <c r="AC16" s="698"/>
      <c r="AD16" s="698">
        <v>0.87152777777777779</v>
      </c>
      <c r="AE16" s="698"/>
      <c r="AF16" s="698"/>
      <c r="AG16" s="698"/>
      <c r="AH16" s="698">
        <v>3.888888888888889E-2</v>
      </c>
      <c r="AI16" s="698"/>
      <c r="AJ16" s="698">
        <v>0.19166666666666665</v>
      </c>
      <c r="AK16" s="698">
        <v>0.96111111111111114</v>
      </c>
      <c r="AL16" s="76">
        <v>42722.364583333336</v>
      </c>
      <c r="AN16" s="18">
        <f>VLOOKUP(AO16,id!$A:$C,3,0)</f>
        <v>162</v>
      </c>
      <c r="AO16" s="18" t="str">
        <f t="shared" si="0"/>
        <v>RuchlickiStanisław1983</v>
      </c>
      <c r="AP16" s="9" t="str">
        <f t="shared" si="1"/>
        <v>Ruchlicki</v>
      </c>
      <c r="AQ16" s="9" t="str">
        <f t="shared" si="2"/>
        <v>Stanisław</v>
      </c>
      <c r="AR16" s="9" t="str">
        <f t="shared" si="3"/>
        <v>Bliska Team</v>
      </c>
      <c r="AS16" s="155">
        <f t="shared" si="4"/>
        <v>1983</v>
      </c>
      <c r="AT16" s="9">
        <f t="shared" si="5"/>
        <v>71.139252941282678</v>
      </c>
      <c r="AV16" s="9">
        <f t="shared" si="7"/>
        <v>0.86310160426869076</v>
      </c>
      <c r="AW16" s="9">
        <f t="shared" si="8"/>
        <v>1.1111111111111112</v>
      </c>
      <c r="AX16" s="9">
        <f t="shared" si="9"/>
        <v>0.98148148148148151</v>
      </c>
      <c r="AY16" s="9">
        <f t="shared" si="10"/>
        <v>1.0212956876001351</v>
      </c>
    </row>
    <row r="17" spans="1:51" ht="16.5" customHeight="1">
      <c r="A17" s="94">
        <v>13</v>
      </c>
      <c r="B17" s="93">
        <v>216</v>
      </c>
      <c r="C17" s="92" t="s">
        <v>2086</v>
      </c>
      <c r="D17" s="92" t="s">
        <v>36</v>
      </c>
      <c r="E17" s="92" t="s">
        <v>324</v>
      </c>
      <c r="F17" s="92" t="s">
        <v>284</v>
      </c>
      <c r="G17" s="706">
        <v>1963</v>
      </c>
      <c r="H17" s="705" t="s">
        <v>323</v>
      </c>
      <c r="I17" s="88" t="s">
        <v>322</v>
      </c>
      <c r="J17" s="704">
        <v>240</v>
      </c>
      <c r="K17" s="93">
        <v>8</v>
      </c>
      <c r="L17" s="703">
        <v>240</v>
      </c>
      <c r="M17" s="702">
        <v>0.58541666666133096</v>
      </c>
      <c r="N17" s="701">
        <v>0</v>
      </c>
      <c r="O17" s="700">
        <v>216</v>
      </c>
      <c r="P17" s="699">
        <v>42721.715277777781</v>
      </c>
      <c r="Q17" s="698"/>
      <c r="R17" s="698"/>
      <c r="S17" s="698"/>
      <c r="T17" s="698">
        <v>0.81041666666666667</v>
      </c>
      <c r="U17" s="698">
        <v>0.79791666666666661</v>
      </c>
      <c r="V17" s="698"/>
      <c r="W17" s="698">
        <v>0.91388888888888886</v>
      </c>
      <c r="X17" s="698"/>
      <c r="Y17" s="698">
        <v>8.6111111111111124E-2</v>
      </c>
      <c r="Z17" s="698">
        <v>0.7583333333333333</v>
      </c>
      <c r="AA17" s="698"/>
      <c r="AB17" s="698"/>
      <c r="AC17" s="698"/>
      <c r="AD17" s="698"/>
      <c r="AE17" s="698">
        <v>6.9444444444444441E-3</v>
      </c>
      <c r="AF17" s="698"/>
      <c r="AG17" s="698">
        <v>0.96111111111111114</v>
      </c>
      <c r="AH17" s="698"/>
      <c r="AI17" s="698"/>
      <c r="AJ17" s="698">
        <v>0.14861111111111111</v>
      </c>
      <c r="AK17" s="698"/>
      <c r="AL17" s="76">
        <v>42722.300694444442</v>
      </c>
      <c r="AN17" s="18">
        <f>VLOOKUP(AO17,id!$A:$C,3,0)</f>
        <v>92</v>
      </c>
      <c r="AO17" s="18" t="str">
        <f t="shared" si="0"/>
        <v>KrólikowskiRoman1963</v>
      </c>
      <c r="AP17" s="9" t="str">
        <f t="shared" si="1"/>
        <v>Królikowski</v>
      </c>
      <c r="AQ17" s="9" t="str">
        <f t="shared" si="2"/>
        <v>Roman</v>
      </c>
      <c r="AR17" s="9" t="str">
        <f t="shared" si="3"/>
        <v>totalnie niezorientowani</v>
      </c>
      <c r="AS17" s="155">
        <f t="shared" si="4"/>
        <v>1963</v>
      </c>
      <c r="AT17" s="9">
        <f t="shared" si="5"/>
        <v>64.428002663803184</v>
      </c>
      <c r="AV17" s="9">
        <f t="shared" si="7"/>
        <v>1.1091340450858336</v>
      </c>
      <c r="AW17" s="9">
        <f t="shared" si="8"/>
        <v>0.8</v>
      </c>
      <c r="AX17" s="9">
        <f t="shared" si="9"/>
        <v>0.90566037735849059</v>
      </c>
      <c r="AY17" s="9">
        <f t="shared" si="10"/>
        <v>0.956352499790037</v>
      </c>
    </row>
    <row r="18" spans="1:51" ht="16.5" customHeight="1">
      <c r="A18" s="94">
        <v>14</v>
      </c>
      <c r="B18" s="93">
        <v>208</v>
      </c>
      <c r="C18" s="92" t="s">
        <v>2086</v>
      </c>
      <c r="D18" s="92" t="s">
        <v>36</v>
      </c>
      <c r="E18" s="92" t="s">
        <v>84</v>
      </c>
      <c r="F18" s="92" t="s">
        <v>26</v>
      </c>
      <c r="G18" s="706">
        <v>1954</v>
      </c>
      <c r="H18" s="705" t="s">
        <v>1338</v>
      </c>
      <c r="I18" s="88" t="s">
        <v>289</v>
      </c>
      <c r="J18" s="704">
        <v>210</v>
      </c>
      <c r="K18" s="93">
        <v>7</v>
      </c>
      <c r="L18" s="703">
        <v>210</v>
      </c>
      <c r="M18" s="702">
        <v>0.46388888888759539</v>
      </c>
      <c r="N18" s="701">
        <v>0</v>
      </c>
      <c r="O18" s="700">
        <v>208</v>
      </c>
      <c r="P18" s="699">
        <v>42721.715277777781</v>
      </c>
      <c r="Q18" s="698"/>
      <c r="R18" s="698">
        <v>0.84861111111111109</v>
      </c>
      <c r="S18" s="698"/>
      <c r="T18" s="698">
        <v>0.7909722222222223</v>
      </c>
      <c r="U18" s="698">
        <v>0.80625000000000002</v>
      </c>
      <c r="V18" s="698"/>
      <c r="W18" s="698"/>
      <c r="X18" s="698">
        <v>0.98888888888888893</v>
      </c>
      <c r="Y18" s="698"/>
      <c r="Z18" s="698">
        <v>0.74861111111111101</v>
      </c>
      <c r="AA18" s="698"/>
      <c r="AB18" s="698">
        <v>8.3333333333333329E-2</v>
      </c>
      <c r="AC18" s="698"/>
      <c r="AD18" s="698"/>
      <c r="AE18" s="698"/>
      <c r="AF18" s="698"/>
      <c r="AG18" s="698"/>
      <c r="AH18" s="698"/>
      <c r="AI18" s="698"/>
      <c r="AJ18" s="698">
        <v>4.027777777777778E-2</v>
      </c>
      <c r="AK18" s="698"/>
      <c r="AL18" s="76">
        <v>42722.179166666669</v>
      </c>
      <c r="AN18" s="18">
        <f>VLOOKUP(AO18,id!$A:$C,3,0)</f>
        <v>13</v>
      </c>
      <c r="AO18" s="18" t="str">
        <f t="shared" si="0"/>
        <v>WiktorowskiKrzysztof1954</v>
      </c>
      <c r="AP18" s="9" t="str">
        <f t="shared" si="1"/>
        <v>Wiktorowski</v>
      </c>
      <c r="AQ18" s="9" t="str">
        <f t="shared" si="2"/>
        <v>Krzysztof</v>
      </c>
      <c r="AR18" s="9" t="str">
        <f t="shared" si="3"/>
        <v/>
      </c>
      <c r="AS18" s="155">
        <f t="shared" si="4"/>
        <v>1954</v>
      </c>
      <c r="AT18" s="9">
        <f t="shared" si="5"/>
        <v>56.374502330827788</v>
      </c>
      <c r="AV18" s="9">
        <f t="shared" si="7"/>
        <v>1.2619760478962083</v>
      </c>
      <c r="AW18" s="9">
        <f t="shared" si="8"/>
        <v>0.875</v>
      </c>
      <c r="AX18" s="9">
        <f t="shared" si="9"/>
        <v>0.875</v>
      </c>
      <c r="AY18" s="9">
        <f t="shared" si="10"/>
        <v>0.97364718061516808</v>
      </c>
    </row>
    <row r="19" spans="1:51" ht="16.5" customHeight="1">
      <c r="A19" s="94">
        <v>15</v>
      </c>
      <c r="B19" s="93">
        <v>202</v>
      </c>
      <c r="C19" s="92" t="s">
        <v>2086</v>
      </c>
      <c r="D19" s="92" t="s">
        <v>36</v>
      </c>
      <c r="E19" s="92" t="s">
        <v>14</v>
      </c>
      <c r="F19" s="92" t="s">
        <v>26</v>
      </c>
      <c r="G19" s="706">
        <v>1975</v>
      </c>
      <c r="H19" s="705" t="s">
        <v>1338</v>
      </c>
      <c r="I19" s="88" t="s">
        <v>436</v>
      </c>
      <c r="J19" s="704">
        <v>210</v>
      </c>
      <c r="K19" s="93">
        <v>7</v>
      </c>
      <c r="L19" s="703">
        <v>210</v>
      </c>
      <c r="M19" s="702">
        <v>0.56944444443797693</v>
      </c>
      <c r="N19" s="701">
        <v>0</v>
      </c>
      <c r="O19" s="700">
        <v>202</v>
      </c>
      <c r="P19" s="699">
        <v>42721.715277777781</v>
      </c>
      <c r="Q19" s="698"/>
      <c r="R19" s="698">
        <v>0.83472222222222225</v>
      </c>
      <c r="S19" s="698"/>
      <c r="T19" s="698">
        <v>0.79027777777777775</v>
      </c>
      <c r="U19" s="698">
        <v>0.80625000000000002</v>
      </c>
      <c r="V19" s="698"/>
      <c r="W19" s="698">
        <v>0.15486111111111112</v>
      </c>
      <c r="X19" s="698">
        <v>0.90833333333333333</v>
      </c>
      <c r="Y19" s="698">
        <v>3.0555555555555555E-2</v>
      </c>
      <c r="Z19" s="698">
        <v>0.73888888888888893</v>
      </c>
      <c r="AA19" s="698"/>
      <c r="AB19" s="698"/>
      <c r="AC19" s="698"/>
      <c r="AD19" s="698"/>
      <c r="AE19" s="698"/>
      <c r="AF19" s="698"/>
      <c r="AG19" s="698"/>
      <c r="AH19" s="698"/>
      <c r="AI19" s="698"/>
      <c r="AJ19" s="698"/>
      <c r="AK19" s="698"/>
      <c r="AL19" s="76">
        <v>42722.284722222219</v>
      </c>
      <c r="AN19" s="18">
        <f>VLOOKUP(AO19,id!$A:$C,3,0)</f>
        <v>2</v>
      </c>
      <c r="AO19" s="18" t="str">
        <f t="shared" si="0"/>
        <v>CecułaKrzysztof1975</v>
      </c>
      <c r="AP19" s="9" t="str">
        <f t="shared" si="1"/>
        <v>Cecuła</v>
      </c>
      <c r="AQ19" s="9" t="str">
        <f t="shared" si="2"/>
        <v>Krzysztof</v>
      </c>
      <c r="AR19" s="9" t="str">
        <f t="shared" si="3"/>
        <v/>
      </c>
      <c r="AS19" s="155">
        <f t="shared" si="4"/>
        <v>1975</v>
      </c>
      <c r="AT19" s="9">
        <f t="shared" si="5"/>
        <v>45.924594582092276</v>
      </c>
      <c r="AV19" s="9">
        <f t="shared" si="7"/>
        <v>0.81463414634844422</v>
      </c>
      <c r="AW19" s="9">
        <f t="shared" si="8"/>
        <v>1</v>
      </c>
      <c r="AX19" s="9">
        <f t="shared" si="9"/>
        <v>1</v>
      </c>
      <c r="AY19" s="9">
        <f t="shared" si="10"/>
        <v>1</v>
      </c>
    </row>
    <row r="20" spans="1:51" ht="16.5" customHeight="1">
      <c r="A20" s="94">
        <v>17</v>
      </c>
      <c r="B20" s="93">
        <v>226</v>
      </c>
      <c r="C20" s="92" t="s">
        <v>2086</v>
      </c>
      <c r="D20" s="92" t="s">
        <v>36</v>
      </c>
      <c r="E20" s="92" t="s">
        <v>75</v>
      </c>
      <c r="F20" s="92" t="s">
        <v>19</v>
      </c>
      <c r="G20" s="706">
        <v>1963</v>
      </c>
      <c r="H20" s="705" t="s">
        <v>1170</v>
      </c>
      <c r="I20" s="88" t="s">
        <v>443</v>
      </c>
      <c r="J20" s="704">
        <v>210</v>
      </c>
      <c r="K20" s="93">
        <v>7</v>
      </c>
      <c r="L20" s="703">
        <v>210</v>
      </c>
      <c r="M20" s="702">
        <v>0.57222222221753327</v>
      </c>
      <c r="N20" s="701">
        <v>0</v>
      </c>
      <c r="O20" s="700">
        <v>226</v>
      </c>
      <c r="P20" s="699">
        <v>42721.715277777781</v>
      </c>
      <c r="Q20" s="698">
        <v>0.8125</v>
      </c>
      <c r="R20" s="698"/>
      <c r="S20" s="698">
        <v>0.76180555555555562</v>
      </c>
      <c r="T20" s="698"/>
      <c r="U20" s="698"/>
      <c r="V20" s="698">
        <v>0.85</v>
      </c>
      <c r="W20" s="698"/>
      <c r="X20" s="698"/>
      <c r="Y20" s="698"/>
      <c r="Z20" s="698">
        <v>0.24652777777777779</v>
      </c>
      <c r="AA20" s="698">
        <v>0.8847222222222223</v>
      </c>
      <c r="AB20" s="698"/>
      <c r="AC20" s="698"/>
      <c r="AD20" s="698">
        <v>1.1805555555555555E-2</v>
      </c>
      <c r="AE20" s="698"/>
      <c r="AF20" s="698"/>
      <c r="AG20" s="698"/>
      <c r="AH20" s="698">
        <v>0.14652777777777778</v>
      </c>
      <c r="AI20" s="698"/>
      <c r="AJ20" s="698"/>
      <c r="AK20" s="698"/>
      <c r="AL20" s="76">
        <v>42722.287499999999</v>
      </c>
      <c r="AN20" s="18">
        <f>VLOOKUP(AO20,id!$A:$C,3,0)</f>
        <v>19</v>
      </c>
      <c r="AO20" s="18" t="str">
        <f t="shared" si="0"/>
        <v>SzajdukPiotr1963</v>
      </c>
      <c r="AP20" s="9" t="str">
        <f t="shared" si="1"/>
        <v>Szajduk</v>
      </c>
      <c r="AQ20" s="9" t="str">
        <f t="shared" si="2"/>
        <v>Piotr</v>
      </c>
      <c r="AR20" s="9" t="str">
        <f t="shared" si="3"/>
        <v>Wrzaskun</v>
      </c>
      <c r="AS20" s="155">
        <f t="shared" si="4"/>
        <v>1963</v>
      </c>
      <c r="AT20" s="9">
        <f t="shared" ref="AT20:AT34" si="11">AT19*IF(AX20&lt;1,AX20,IF(AY20&lt;1,AY20,IF(AW20&lt;1,AW20,IF(AV20&lt;1,AV20,1))))</f>
        <v>45.701659656791918</v>
      </c>
      <c r="AV20" s="9">
        <f t="shared" ref="AV20:AV34" si="12">M19/M20</f>
        <v>0.99514563106481324</v>
      </c>
      <c r="AW20" s="9">
        <f t="shared" ref="AW20:AW34" si="13">K20/K19</f>
        <v>1</v>
      </c>
      <c r="AX20" s="9">
        <f t="shared" ref="AX20:AX34" si="14">J20/J19</f>
        <v>1</v>
      </c>
      <c r="AY20" s="9">
        <f t="shared" ref="AY20:AY34" si="15">AW20^0.2</f>
        <v>1</v>
      </c>
    </row>
    <row r="21" spans="1:51" ht="16.5" customHeight="1">
      <c r="A21" s="94">
        <v>18</v>
      </c>
      <c r="B21" s="93">
        <v>222</v>
      </c>
      <c r="C21" s="92" t="s">
        <v>2086</v>
      </c>
      <c r="D21" s="92" t="s">
        <v>36</v>
      </c>
      <c r="E21" s="92" t="s">
        <v>2091</v>
      </c>
      <c r="F21" s="92" t="s">
        <v>28</v>
      </c>
      <c r="G21" s="706">
        <v>1973</v>
      </c>
      <c r="H21" s="705" t="s">
        <v>2090</v>
      </c>
      <c r="I21" s="88" t="s">
        <v>443</v>
      </c>
      <c r="J21" s="704">
        <v>210</v>
      </c>
      <c r="K21" s="93">
        <v>7</v>
      </c>
      <c r="L21" s="703">
        <v>210</v>
      </c>
      <c r="M21" s="702">
        <v>0.61874999999417923</v>
      </c>
      <c r="N21" s="701">
        <v>0</v>
      </c>
      <c r="O21" s="700">
        <v>222</v>
      </c>
      <c r="P21" s="699">
        <v>42721.715277777781</v>
      </c>
      <c r="Q21" s="698">
        <v>0.28541666666666665</v>
      </c>
      <c r="R21" s="698"/>
      <c r="S21" s="698">
        <v>9.7916666666666666E-2</v>
      </c>
      <c r="T21" s="698">
        <v>0.87152777777777779</v>
      </c>
      <c r="U21" s="698"/>
      <c r="V21" s="698">
        <v>0.24374999999999999</v>
      </c>
      <c r="W21" s="698"/>
      <c r="X21" s="698"/>
      <c r="Y21" s="698"/>
      <c r="Z21" s="698">
        <v>0.75763888888888886</v>
      </c>
      <c r="AA21" s="698">
        <v>0.2076388888888889</v>
      </c>
      <c r="AB21" s="698"/>
      <c r="AC21" s="698"/>
      <c r="AD21" s="698">
        <v>0.16250000000000001</v>
      </c>
      <c r="AE21" s="698"/>
      <c r="AF21" s="698"/>
      <c r="AG21" s="698"/>
      <c r="AH21" s="698"/>
      <c r="AI21" s="698"/>
      <c r="AJ21" s="698"/>
      <c r="AK21" s="698"/>
      <c r="AL21" s="76">
        <v>42722.334027777775</v>
      </c>
      <c r="AN21" s="18">
        <f>VLOOKUP(AO21,id!$A:$C,3,0)</f>
        <v>741</v>
      </c>
      <c r="AO21" s="18" t="str">
        <f t="shared" si="0"/>
        <v>WielińskiPrzemysław1973</v>
      </c>
      <c r="AP21" s="9" t="str">
        <f t="shared" si="1"/>
        <v>Wieliński</v>
      </c>
      <c r="AQ21" s="9" t="str">
        <f t="shared" si="2"/>
        <v>Przemysław</v>
      </c>
      <c r="AR21" s="9" t="str">
        <f t="shared" si="3"/>
        <v>Energiaigaz.pl</v>
      </c>
      <c r="AS21" s="155">
        <f t="shared" si="4"/>
        <v>1973</v>
      </c>
      <c r="AT21" s="9">
        <f t="shared" si="11"/>
        <v>42.265058986803837</v>
      </c>
      <c r="AV21" s="9">
        <f t="shared" si="12"/>
        <v>0.92480359147137992</v>
      </c>
      <c r="AW21" s="9">
        <f t="shared" si="13"/>
        <v>1</v>
      </c>
      <c r="AX21" s="9">
        <f t="shared" si="14"/>
        <v>1</v>
      </c>
      <c r="AY21" s="9">
        <f t="shared" si="15"/>
        <v>1</v>
      </c>
    </row>
    <row r="22" spans="1:51" ht="16.5" customHeight="1">
      <c r="A22" s="94">
        <v>19</v>
      </c>
      <c r="B22" s="93">
        <v>221</v>
      </c>
      <c r="C22" s="92" t="s">
        <v>2086</v>
      </c>
      <c r="D22" s="92" t="s">
        <v>36</v>
      </c>
      <c r="E22" s="92" t="s">
        <v>32</v>
      </c>
      <c r="F22" s="92" t="s">
        <v>76</v>
      </c>
      <c r="G22" s="706">
        <v>1974</v>
      </c>
      <c r="H22" s="705" t="s">
        <v>2090</v>
      </c>
      <c r="I22" s="88" t="s">
        <v>2089</v>
      </c>
      <c r="J22" s="704">
        <v>210</v>
      </c>
      <c r="K22" s="93">
        <v>7</v>
      </c>
      <c r="L22" s="703">
        <v>210</v>
      </c>
      <c r="M22" s="702">
        <v>0.61944444444088731</v>
      </c>
      <c r="N22" s="701">
        <v>0</v>
      </c>
      <c r="O22" s="700">
        <v>221</v>
      </c>
      <c r="P22" s="699">
        <v>42721.715277777781</v>
      </c>
      <c r="Q22" s="698">
        <v>0.28541666666666665</v>
      </c>
      <c r="R22" s="698"/>
      <c r="S22" s="698">
        <v>9.6527777777777768E-2</v>
      </c>
      <c r="T22" s="698">
        <v>0.87152777777777779</v>
      </c>
      <c r="U22" s="698"/>
      <c r="V22" s="698">
        <v>0.24374999999999999</v>
      </c>
      <c r="W22" s="698"/>
      <c r="X22" s="698"/>
      <c r="Y22" s="698"/>
      <c r="Z22" s="698">
        <v>0.75763888888888886</v>
      </c>
      <c r="AA22" s="698">
        <v>0.20833333333333334</v>
      </c>
      <c r="AB22" s="698"/>
      <c r="AC22" s="698"/>
      <c r="AD22" s="698">
        <v>0.16250000000000001</v>
      </c>
      <c r="AE22" s="698"/>
      <c r="AF22" s="698"/>
      <c r="AG22" s="698"/>
      <c r="AH22" s="698"/>
      <c r="AI22" s="698"/>
      <c r="AJ22" s="698"/>
      <c r="AK22" s="698"/>
      <c r="AL22" s="76">
        <v>42722.334722222222</v>
      </c>
      <c r="AN22" s="18">
        <f>VLOOKUP(AO22,id!$A:$C,3,0)</f>
        <v>742</v>
      </c>
      <c r="AO22" s="18" t="str">
        <f t="shared" si="0"/>
        <v>OrłowskiKonrad1974</v>
      </c>
      <c r="AP22" s="9" t="str">
        <f t="shared" si="1"/>
        <v>Orłowski</v>
      </c>
      <c r="AQ22" s="9" t="str">
        <f t="shared" si="2"/>
        <v>Konrad</v>
      </c>
      <c r="AR22" s="9" t="str">
        <f t="shared" si="3"/>
        <v>Energiaigaz.pl</v>
      </c>
      <c r="AS22" s="155">
        <f t="shared" si="4"/>
        <v>1974</v>
      </c>
      <c r="AT22" s="9">
        <f t="shared" si="11"/>
        <v>42.217676633524896</v>
      </c>
      <c r="AV22" s="9">
        <f t="shared" si="12"/>
        <v>0.99887892376315546</v>
      </c>
      <c r="AW22" s="9">
        <f t="shared" si="13"/>
        <v>1</v>
      </c>
      <c r="AX22" s="9">
        <f t="shared" si="14"/>
        <v>1</v>
      </c>
      <c r="AY22" s="9">
        <f t="shared" si="15"/>
        <v>1</v>
      </c>
    </row>
    <row r="23" spans="1:51" ht="16.5" customHeight="1">
      <c r="A23" s="94">
        <v>20</v>
      </c>
      <c r="B23" s="93">
        <v>201</v>
      </c>
      <c r="C23" s="92" t="s">
        <v>2086</v>
      </c>
      <c r="D23" s="92" t="s">
        <v>36</v>
      </c>
      <c r="E23" s="92" t="s">
        <v>185</v>
      </c>
      <c r="F23" s="92" t="s">
        <v>182</v>
      </c>
      <c r="G23" s="706">
        <v>1978</v>
      </c>
      <c r="H23" s="705" t="s">
        <v>1338</v>
      </c>
      <c r="I23" s="88" t="s">
        <v>406</v>
      </c>
      <c r="J23" s="704">
        <v>180</v>
      </c>
      <c r="K23" s="93">
        <v>6</v>
      </c>
      <c r="L23" s="703">
        <v>180</v>
      </c>
      <c r="M23" s="702">
        <v>0.40138888888759539</v>
      </c>
      <c r="N23" s="701">
        <v>0</v>
      </c>
      <c r="O23" s="700">
        <v>201</v>
      </c>
      <c r="P23" s="699">
        <v>42721.715277777781</v>
      </c>
      <c r="Q23" s="698"/>
      <c r="R23" s="698">
        <v>0.82708333333333339</v>
      </c>
      <c r="S23" s="698"/>
      <c r="T23" s="698">
        <v>0.7895833333333333</v>
      </c>
      <c r="U23" s="698">
        <v>0.80625000000000002</v>
      </c>
      <c r="V23" s="698"/>
      <c r="W23" s="698"/>
      <c r="X23" s="698">
        <v>0.89930555555555547</v>
      </c>
      <c r="Y23" s="698">
        <v>3.0555555555555555E-2</v>
      </c>
      <c r="Z23" s="698">
        <v>0.75069444444444444</v>
      </c>
      <c r="AA23" s="698"/>
      <c r="AB23" s="698"/>
      <c r="AC23" s="698"/>
      <c r="AD23" s="698"/>
      <c r="AE23" s="698"/>
      <c r="AF23" s="698"/>
      <c r="AG23" s="698"/>
      <c r="AH23" s="698"/>
      <c r="AI23" s="698"/>
      <c r="AJ23" s="698"/>
      <c r="AK23" s="698"/>
      <c r="AL23" s="76">
        <v>42722.116666666669</v>
      </c>
      <c r="AN23" s="18">
        <f>VLOOKUP(AO23,id!$A:$C,3,0)</f>
        <v>62</v>
      </c>
      <c r="AO23" s="18" t="str">
        <f t="shared" si="0"/>
        <v>PaszkowskiWojciech1978</v>
      </c>
      <c r="AP23" s="9" t="str">
        <f t="shared" si="1"/>
        <v>Paszkowski</v>
      </c>
      <c r="AQ23" s="9" t="str">
        <f t="shared" si="2"/>
        <v>Wojciech</v>
      </c>
      <c r="AR23" s="9" t="str">
        <f t="shared" si="3"/>
        <v/>
      </c>
      <c r="AS23" s="155">
        <f t="shared" si="4"/>
        <v>1978</v>
      </c>
      <c r="AT23" s="9">
        <f t="shared" si="11"/>
        <v>36.186579971592764</v>
      </c>
      <c r="AV23" s="9">
        <f t="shared" si="12"/>
        <v>1.5432525951518206</v>
      </c>
      <c r="AW23" s="9">
        <f t="shared" si="13"/>
        <v>0.8571428571428571</v>
      </c>
      <c r="AX23" s="9">
        <f t="shared" si="14"/>
        <v>0.8571428571428571</v>
      </c>
      <c r="AY23" s="9">
        <f t="shared" si="15"/>
        <v>0.96964026609557907</v>
      </c>
    </row>
    <row r="24" spans="1:51" ht="16.5" customHeight="1">
      <c r="A24" s="94">
        <v>20</v>
      </c>
      <c r="B24" s="93">
        <v>203</v>
      </c>
      <c r="C24" s="92" t="s">
        <v>2086</v>
      </c>
      <c r="D24" s="92" t="s">
        <v>36</v>
      </c>
      <c r="E24" s="92" t="s">
        <v>326</v>
      </c>
      <c r="F24" s="92" t="s">
        <v>20</v>
      </c>
      <c r="G24" s="706">
        <v>1979</v>
      </c>
      <c r="H24" s="705" t="s">
        <v>325</v>
      </c>
      <c r="I24" s="88" t="s">
        <v>307</v>
      </c>
      <c r="J24" s="704">
        <v>180</v>
      </c>
      <c r="K24" s="93">
        <v>6</v>
      </c>
      <c r="L24" s="703">
        <v>180</v>
      </c>
      <c r="M24" s="702">
        <v>0.40138888888759539</v>
      </c>
      <c r="N24" s="701">
        <v>0</v>
      </c>
      <c r="O24" s="700">
        <v>203</v>
      </c>
      <c r="P24" s="699">
        <v>42721.715277777781</v>
      </c>
      <c r="Q24" s="698"/>
      <c r="R24" s="698">
        <v>0.81180555555555556</v>
      </c>
      <c r="S24" s="698"/>
      <c r="T24" s="698">
        <v>0.77500000000000002</v>
      </c>
      <c r="U24" s="698">
        <v>0.7895833333333333</v>
      </c>
      <c r="V24" s="698"/>
      <c r="W24" s="698"/>
      <c r="X24" s="698">
        <v>0.90138888888888891</v>
      </c>
      <c r="Y24" s="698">
        <v>2.9861111111111113E-2</v>
      </c>
      <c r="Z24" s="698">
        <v>0.74305555555555547</v>
      </c>
      <c r="AA24" s="698"/>
      <c r="AB24" s="698"/>
      <c r="AC24" s="698"/>
      <c r="AD24" s="698"/>
      <c r="AE24" s="698"/>
      <c r="AF24" s="698"/>
      <c r="AG24" s="698"/>
      <c r="AH24" s="698"/>
      <c r="AI24" s="698"/>
      <c r="AJ24" s="698"/>
      <c r="AK24" s="698"/>
      <c r="AL24" s="76">
        <v>42722.116666666669</v>
      </c>
      <c r="AN24" s="18">
        <f>VLOOKUP(AO24,id!$A:$C,3,0)</f>
        <v>91</v>
      </c>
      <c r="AO24" s="18" t="str">
        <f t="shared" si="0"/>
        <v>BrudłoPaweł1979</v>
      </c>
      <c r="AP24" s="9" t="str">
        <f t="shared" si="1"/>
        <v>Brudło</v>
      </c>
      <c r="AQ24" s="9" t="str">
        <f t="shared" si="2"/>
        <v>Paweł</v>
      </c>
      <c r="AR24" s="9" t="str">
        <f t="shared" si="3"/>
        <v>KTE Tramp</v>
      </c>
      <c r="AS24" s="155">
        <f t="shared" si="4"/>
        <v>1979</v>
      </c>
      <c r="AT24" s="9">
        <f t="shared" si="11"/>
        <v>36.186579971592764</v>
      </c>
      <c r="AV24" s="9">
        <f t="shared" si="12"/>
        <v>1</v>
      </c>
      <c r="AW24" s="9">
        <f t="shared" si="13"/>
        <v>1</v>
      </c>
      <c r="AX24" s="9">
        <f t="shared" si="14"/>
        <v>1</v>
      </c>
      <c r="AY24" s="9">
        <f t="shared" si="15"/>
        <v>1</v>
      </c>
    </row>
    <row r="25" spans="1:51" ht="16.5" customHeight="1">
      <c r="A25" s="94">
        <v>20</v>
      </c>
      <c r="B25" s="93">
        <v>234</v>
      </c>
      <c r="C25" s="92" t="s">
        <v>2086</v>
      </c>
      <c r="D25" s="92" t="s">
        <v>36</v>
      </c>
      <c r="E25" s="92" t="s">
        <v>315</v>
      </c>
      <c r="F25" s="92" t="s">
        <v>55</v>
      </c>
      <c r="G25" s="706">
        <v>1982</v>
      </c>
      <c r="H25" s="705" t="s">
        <v>1338</v>
      </c>
      <c r="I25" s="88" t="s">
        <v>1250</v>
      </c>
      <c r="J25" s="704">
        <v>180</v>
      </c>
      <c r="K25" s="93">
        <v>6</v>
      </c>
      <c r="L25" s="703">
        <v>180</v>
      </c>
      <c r="M25" s="702">
        <v>0.40138888888759539</v>
      </c>
      <c r="N25" s="701">
        <v>0</v>
      </c>
      <c r="O25" s="700">
        <v>234</v>
      </c>
      <c r="P25" s="699">
        <v>42721.715277777781</v>
      </c>
      <c r="Q25" s="698"/>
      <c r="R25" s="698">
        <v>0.81180555555555556</v>
      </c>
      <c r="S25" s="698"/>
      <c r="T25" s="698">
        <v>0.77361111111111114</v>
      </c>
      <c r="U25" s="698">
        <v>0.78888888888888886</v>
      </c>
      <c r="V25" s="698"/>
      <c r="W25" s="698"/>
      <c r="X25" s="698">
        <v>0.8965277777777777</v>
      </c>
      <c r="Y25" s="698">
        <v>2.9861111111111113E-2</v>
      </c>
      <c r="Z25" s="698">
        <v>0.74375000000000002</v>
      </c>
      <c r="AA25" s="698"/>
      <c r="AB25" s="698"/>
      <c r="AC25" s="698"/>
      <c r="AD25" s="698"/>
      <c r="AE25" s="698"/>
      <c r="AF25" s="698"/>
      <c r="AG25" s="698"/>
      <c r="AH25" s="698"/>
      <c r="AI25" s="698"/>
      <c r="AJ25" s="698"/>
      <c r="AK25" s="698"/>
      <c r="AL25" s="76">
        <v>42722.116666666669</v>
      </c>
      <c r="AN25" s="18">
        <f>VLOOKUP(AO25,id!$A:$C,3,0)</f>
        <v>95</v>
      </c>
      <c r="AO25" s="18" t="str">
        <f t="shared" si="0"/>
        <v>ZadwornyTomasz1982</v>
      </c>
      <c r="AP25" s="9" t="str">
        <f t="shared" si="1"/>
        <v>Zadworny</v>
      </c>
      <c r="AQ25" s="9" t="str">
        <f t="shared" si="2"/>
        <v>Tomasz</v>
      </c>
      <c r="AR25" s="9" t="str">
        <f t="shared" si="3"/>
        <v/>
      </c>
      <c r="AS25" s="155">
        <f t="shared" si="4"/>
        <v>1982</v>
      </c>
      <c r="AT25" s="9">
        <f t="shared" si="11"/>
        <v>36.186579971592764</v>
      </c>
      <c r="AV25" s="9">
        <f t="shared" si="12"/>
        <v>1</v>
      </c>
      <c r="AW25" s="9">
        <f t="shared" si="13"/>
        <v>1</v>
      </c>
      <c r="AX25" s="9">
        <f t="shared" si="14"/>
        <v>1</v>
      </c>
      <c r="AY25" s="9">
        <f t="shared" si="15"/>
        <v>1</v>
      </c>
    </row>
    <row r="26" spans="1:51" ht="16.5" customHeight="1">
      <c r="A26" s="94">
        <v>23</v>
      </c>
      <c r="B26" s="93">
        <v>215</v>
      </c>
      <c r="C26" s="92" t="s">
        <v>2086</v>
      </c>
      <c r="D26" s="92" t="s">
        <v>36</v>
      </c>
      <c r="E26" s="92" t="s">
        <v>407</v>
      </c>
      <c r="F26" s="92" t="s">
        <v>26</v>
      </c>
      <c r="G26" s="706">
        <v>1979</v>
      </c>
      <c r="H26" s="705" t="s">
        <v>1338</v>
      </c>
      <c r="I26" s="88" t="s">
        <v>2088</v>
      </c>
      <c r="J26" s="704">
        <v>180</v>
      </c>
      <c r="K26" s="93">
        <v>6</v>
      </c>
      <c r="L26" s="703">
        <v>180</v>
      </c>
      <c r="M26" s="702">
        <v>0.40555555555329192</v>
      </c>
      <c r="N26" s="701">
        <v>0</v>
      </c>
      <c r="O26" s="700">
        <v>215</v>
      </c>
      <c r="P26" s="699">
        <v>42721.715277777781</v>
      </c>
      <c r="Q26" s="698"/>
      <c r="R26" s="698">
        <v>0.85555555555555562</v>
      </c>
      <c r="S26" s="698"/>
      <c r="T26" s="698">
        <v>0.79166666666666663</v>
      </c>
      <c r="U26" s="698">
        <v>0.80555555555555547</v>
      </c>
      <c r="V26" s="698"/>
      <c r="W26" s="698"/>
      <c r="X26" s="698">
        <v>0.92291666666666661</v>
      </c>
      <c r="Y26" s="698">
        <v>0.98888888888888893</v>
      </c>
      <c r="Z26" s="698">
        <v>0.74930555555555556</v>
      </c>
      <c r="AA26" s="698"/>
      <c r="AB26" s="698"/>
      <c r="AC26" s="698"/>
      <c r="AD26" s="698"/>
      <c r="AE26" s="698"/>
      <c r="AF26" s="698"/>
      <c r="AG26" s="698"/>
      <c r="AH26" s="698"/>
      <c r="AI26" s="698"/>
      <c r="AJ26" s="698"/>
      <c r="AK26" s="698"/>
      <c r="AL26" s="76">
        <v>42722.120833333334</v>
      </c>
      <c r="AN26" s="18">
        <f>VLOOKUP(AO26,id!$A:$C,3,0)</f>
        <v>128</v>
      </c>
      <c r="AO26" s="18" t="str">
        <f t="shared" si="0"/>
        <v>SiemieniukKrzysztof1979</v>
      </c>
      <c r="AP26" s="9" t="str">
        <f t="shared" si="1"/>
        <v>Siemieniuk</v>
      </c>
      <c r="AQ26" s="9" t="str">
        <f t="shared" si="2"/>
        <v>Krzysztof</v>
      </c>
      <c r="AR26" s="9" t="str">
        <f t="shared" si="3"/>
        <v/>
      </c>
      <c r="AS26" s="155">
        <f t="shared" si="4"/>
        <v>1979</v>
      </c>
      <c r="AT26" s="9">
        <f t="shared" si="11"/>
        <v>35.814800040462259</v>
      </c>
      <c r="AV26" s="9">
        <f t="shared" si="12"/>
        <v>0.98972602739959503</v>
      </c>
      <c r="AW26" s="9">
        <f t="shared" si="13"/>
        <v>1</v>
      </c>
      <c r="AX26" s="9">
        <f t="shared" si="14"/>
        <v>1</v>
      </c>
      <c r="AY26" s="9">
        <f t="shared" si="15"/>
        <v>1</v>
      </c>
    </row>
    <row r="27" spans="1:51" ht="16.5" customHeight="1">
      <c r="A27" s="94">
        <v>24</v>
      </c>
      <c r="B27" s="93">
        <v>219</v>
      </c>
      <c r="C27" s="92" t="s">
        <v>2086</v>
      </c>
      <c r="D27" s="92" t="s">
        <v>36</v>
      </c>
      <c r="E27" s="92" t="s">
        <v>102</v>
      </c>
      <c r="F27" s="92" t="s">
        <v>38</v>
      </c>
      <c r="G27" s="706">
        <v>1978</v>
      </c>
      <c r="H27" s="705" t="s">
        <v>189</v>
      </c>
      <c r="I27" s="88" t="s">
        <v>451</v>
      </c>
      <c r="J27" s="704">
        <v>180</v>
      </c>
      <c r="K27" s="93">
        <v>6</v>
      </c>
      <c r="L27" s="703">
        <v>180</v>
      </c>
      <c r="M27" s="702">
        <v>0.55277777777519077</v>
      </c>
      <c r="N27" s="701">
        <v>0</v>
      </c>
      <c r="O27" s="700">
        <v>219</v>
      </c>
      <c r="P27" s="699">
        <v>42721.715277777781</v>
      </c>
      <c r="Q27" s="698">
        <v>0.8569444444444444</v>
      </c>
      <c r="R27" s="698"/>
      <c r="S27" s="698">
        <v>0.78749999999999998</v>
      </c>
      <c r="T27" s="698"/>
      <c r="U27" s="698"/>
      <c r="V27" s="698">
        <v>0.8881944444444444</v>
      </c>
      <c r="W27" s="698"/>
      <c r="X27" s="698" t="s">
        <v>1268</v>
      </c>
      <c r="Y27" s="698"/>
      <c r="Z27" s="698"/>
      <c r="AA27" s="698"/>
      <c r="AB27" s="698"/>
      <c r="AC27" s="698"/>
      <c r="AD27" s="698">
        <v>6.9444444444444441E-3</v>
      </c>
      <c r="AE27" s="698"/>
      <c r="AF27" s="698"/>
      <c r="AG27" s="698"/>
      <c r="AH27" s="698"/>
      <c r="AI27" s="698"/>
      <c r="AJ27" s="698"/>
      <c r="AK27" s="698">
        <v>8.1944444444444445E-2</v>
      </c>
      <c r="AL27" s="76">
        <v>42722.268055555556</v>
      </c>
      <c r="AN27" s="18">
        <f>VLOOKUP(AO27,id!$A:$C,3,0)</f>
        <v>28</v>
      </c>
      <c r="AO27" s="18" t="str">
        <f t="shared" si="0"/>
        <v>SadowskiMarek1978</v>
      </c>
      <c r="AP27" s="9" t="str">
        <f t="shared" si="1"/>
        <v>Sadowski</v>
      </c>
      <c r="AQ27" s="9" t="str">
        <f t="shared" si="2"/>
        <v>Marek</v>
      </c>
      <c r="AR27" s="9" t="str">
        <f t="shared" si="3"/>
        <v>GR3miasto</v>
      </c>
      <c r="AS27" s="155">
        <f t="shared" si="4"/>
        <v>1978</v>
      </c>
      <c r="AT27" s="9">
        <f t="shared" si="11"/>
        <v>26.276184954285306</v>
      </c>
      <c r="AV27" s="9">
        <f t="shared" si="12"/>
        <v>0.73366834170788131</v>
      </c>
      <c r="AW27" s="9">
        <f t="shared" si="13"/>
        <v>1</v>
      </c>
      <c r="AX27" s="9">
        <f t="shared" si="14"/>
        <v>1</v>
      </c>
      <c r="AY27" s="9">
        <f t="shared" si="15"/>
        <v>1</v>
      </c>
    </row>
    <row r="28" spans="1:51" ht="16.5" customHeight="1">
      <c r="A28" s="94">
        <v>25</v>
      </c>
      <c r="B28" s="93">
        <v>236</v>
      </c>
      <c r="C28" s="92" t="s">
        <v>2086</v>
      </c>
      <c r="D28" s="92" t="s">
        <v>36</v>
      </c>
      <c r="E28" s="92" t="s">
        <v>39</v>
      </c>
      <c r="F28" s="92" t="s">
        <v>67</v>
      </c>
      <c r="G28" s="706">
        <v>1977</v>
      </c>
      <c r="H28" s="705" t="s">
        <v>292</v>
      </c>
      <c r="I28" s="88" t="s">
        <v>510</v>
      </c>
      <c r="J28" s="704">
        <v>180</v>
      </c>
      <c r="K28" s="93">
        <v>6</v>
      </c>
      <c r="L28" s="703">
        <v>180</v>
      </c>
      <c r="M28" s="702">
        <v>0.56805555555183673</v>
      </c>
      <c r="N28" s="701">
        <v>0</v>
      </c>
      <c r="O28" s="700">
        <v>236</v>
      </c>
      <c r="P28" s="699">
        <v>42721.715277777781</v>
      </c>
      <c r="Q28" s="698"/>
      <c r="R28" s="698">
        <v>0.8833333333333333</v>
      </c>
      <c r="S28" s="698"/>
      <c r="T28" s="698">
        <v>0.79791666666666661</v>
      </c>
      <c r="U28" s="698">
        <v>0.83888888888888891</v>
      </c>
      <c r="V28" s="698"/>
      <c r="W28" s="698"/>
      <c r="X28" s="698">
        <v>0.99791666666666667</v>
      </c>
      <c r="Y28" s="698">
        <v>4.5833333333333337E-2</v>
      </c>
      <c r="Z28" s="698">
        <v>0.75277777777777777</v>
      </c>
      <c r="AA28" s="698"/>
      <c r="AB28" s="698"/>
      <c r="AC28" s="698"/>
      <c r="AD28" s="698"/>
      <c r="AE28" s="698"/>
      <c r="AF28" s="698"/>
      <c r="AG28" s="698"/>
      <c r="AH28" s="698"/>
      <c r="AI28" s="698"/>
      <c r="AJ28" s="698"/>
      <c r="AK28" s="698"/>
      <c r="AL28" s="76">
        <v>42722.283333333333</v>
      </c>
      <c r="AN28" s="18">
        <f>VLOOKUP(AO28,id!$A:$C,3,0)</f>
        <v>39</v>
      </c>
      <c r="AO28" s="18" t="str">
        <f t="shared" si="0"/>
        <v>ZielińskiMichał1977</v>
      </c>
      <c r="AP28" s="9" t="str">
        <f t="shared" si="1"/>
        <v>Zieliński</v>
      </c>
      <c r="AQ28" s="9" t="str">
        <f t="shared" si="2"/>
        <v>Michał</v>
      </c>
      <c r="AR28" s="9" t="str">
        <f t="shared" si="3"/>
        <v>podrozerowerowe.info</v>
      </c>
      <c r="AS28" s="155">
        <f t="shared" si="4"/>
        <v>1977</v>
      </c>
      <c r="AT28" s="9">
        <f t="shared" si="11"/>
        <v>25.569490493459835</v>
      </c>
      <c r="AV28" s="9">
        <f t="shared" si="12"/>
        <v>0.973105134476144</v>
      </c>
      <c r="AW28" s="9">
        <f t="shared" si="13"/>
        <v>1</v>
      </c>
      <c r="AX28" s="9">
        <f t="shared" si="14"/>
        <v>1</v>
      </c>
      <c r="AY28" s="9">
        <f t="shared" si="15"/>
        <v>1</v>
      </c>
    </row>
    <row r="29" spans="1:51" ht="16.5" customHeight="1">
      <c r="A29" s="94">
        <v>27</v>
      </c>
      <c r="B29" s="93">
        <v>209</v>
      </c>
      <c r="C29" s="92" t="s">
        <v>2086</v>
      </c>
      <c r="D29" s="92" t="s">
        <v>36</v>
      </c>
      <c r="E29" s="92" t="s">
        <v>101</v>
      </c>
      <c r="F29" s="92" t="s">
        <v>100</v>
      </c>
      <c r="G29" s="706">
        <v>1974</v>
      </c>
      <c r="H29" s="705" t="s">
        <v>1338</v>
      </c>
      <c r="I29" s="88" t="s">
        <v>321</v>
      </c>
      <c r="J29" s="704">
        <v>150</v>
      </c>
      <c r="K29" s="93">
        <v>5</v>
      </c>
      <c r="L29" s="703">
        <v>150</v>
      </c>
      <c r="M29" s="702">
        <v>0.60694444444379769</v>
      </c>
      <c r="N29" s="701">
        <v>0</v>
      </c>
      <c r="O29" s="700">
        <v>209</v>
      </c>
      <c r="P29" s="699">
        <v>42721.715277777781</v>
      </c>
      <c r="Q29" s="698">
        <v>0.7597222222222223</v>
      </c>
      <c r="R29" s="698"/>
      <c r="S29" s="698">
        <v>0.27847222222222223</v>
      </c>
      <c r="T29" s="698"/>
      <c r="U29" s="698"/>
      <c r="V29" s="698">
        <v>0.79513888888888884</v>
      </c>
      <c r="W29" s="698"/>
      <c r="X29" s="698"/>
      <c r="Y29" s="698"/>
      <c r="Z29" s="698"/>
      <c r="AA29" s="698">
        <v>0.84513888888888899</v>
      </c>
      <c r="AB29" s="698"/>
      <c r="AC29" s="698"/>
      <c r="AD29" s="698">
        <v>0.91319444444444453</v>
      </c>
      <c r="AE29" s="698"/>
      <c r="AF29" s="698"/>
      <c r="AG29" s="698"/>
      <c r="AH29" s="698"/>
      <c r="AI29" s="698"/>
      <c r="AJ29" s="698"/>
      <c r="AK29" s="698"/>
      <c r="AL29" s="76">
        <v>42722.322222222225</v>
      </c>
      <c r="AN29" s="18">
        <f>VLOOKUP(AO29,id!$A:$C,3,0)</f>
        <v>47</v>
      </c>
      <c r="AO29" s="18" t="str">
        <f t="shared" si="0"/>
        <v>MakowiecSławomir1974</v>
      </c>
      <c r="AP29" s="9" t="str">
        <f t="shared" si="1"/>
        <v>Makowiec</v>
      </c>
      <c r="AQ29" s="9" t="str">
        <f t="shared" si="2"/>
        <v>Sławomir</v>
      </c>
      <c r="AR29" s="9" t="str">
        <f t="shared" si="3"/>
        <v/>
      </c>
      <c r="AS29" s="155">
        <f t="shared" si="4"/>
        <v>1974</v>
      </c>
      <c r="AT29" s="9">
        <f t="shared" si="11"/>
        <v>21.307908744549863</v>
      </c>
      <c r="AV29" s="9">
        <f t="shared" si="12"/>
        <v>0.93592677345024777</v>
      </c>
      <c r="AW29" s="9">
        <f t="shared" si="13"/>
        <v>0.83333333333333337</v>
      </c>
      <c r="AX29" s="9">
        <f t="shared" si="14"/>
        <v>0.83333333333333337</v>
      </c>
      <c r="AY29" s="9">
        <f t="shared" si="15"/>
        <v>0.96419250400262724</v>
      </c>
    </row>
    <row r="30" spans="1:51" ht="16.5" customHeight="1">
      <c r="A30" s="94">
        <v>29</v>
      </c>
      <c r="B30" s="93">
        <v>217</v>
      </c>
      <c r="C30" s="92" t="s">
        <v>2086</v>
      </c>
      <c r="D30" s="92" t="s">
        <v>36</v>
      </c>
      <c r="E30" s="92" t="s">
        <v>2087</v>
      </c>
      <c r="F30" s="92" t="s">
        <v>380</v>
      </c>
      <c r="G30" s="706">
        <v>1974</v>
      </c>
      <c r="H30" s="705" t="s">
        <v>1338</v>
      </c>
      <c r="I30" s="88" t="s">
        <v>519</v>
      </c>
      <c r="J30" s="704">
        <v>90</v>
      </c>
      <c r="K30" s="93">
        <v>3</v>
      </c>
      <c r="L30" s="703">
        <v>90</v>
      </c>
      <c r="M30" s="702">
        <v>0.20763888888905058</v>
      </c>
      <c r="N30" s="701">
        <v>0</v>
      </c>
      <c r="O30" s="700">
        <v>217</v>
      </c>
      <c r="P30" s="699">
        <v>42721.715277777781</v>
      </c>
      <c r="Q30" s="698">
        <v>0.83680555555555547</v>
      </c>
      <c r="R30" s="698"/>
      <c r="S30" s="698">
        <v>0.76180555555555562</v>
      </c>
      <c r="T30" s="698"/>
      <c r="U30" s="698"/>
      <c r="V30" s="698">
        <v>0.80208333333333337</v>
      </c>
      <c r="W30" s="698"/>
      <c r="X30" s="698"/>
      <c r="Y30" s="698"/>
      <c r="Z30" s="698"/>
      <c r="AA30" s="698"/>
      <c r="AB30" s="698"/>
      <c r="AC30" s="698"/>
      <c r="AD30" s="698"/>
      <c r="AE30" s="698"/>
      <c r="AF30" s="698"/>
      <c r="AG30" s="698"/>
      <c r="AH30" s="698"/>
      <c r="AI30" s="698"/>
      <c r="AJ30" s="698"/>
      <c r="AK30" s="698"/>
      <c r="AL30" s="76">
        <v>42721.92291666667</v>
      </c>
      <c r="AN30" s="18">
        <f>VLOOKUP(AO30,id!$A:$C,3,0)</f>
        <v>743</v>
      </c>
      <c r="AO30" s="18" t="str">
        <f t="shared" si="0"/>
        <v>SobieszczańskiBartłomiej1974</v>
      </c>
      <c r="AP30" s="9" t="str">
        <f t="shared" si="1"/>
        <v>Sobieszczański</v>
      </c>
      <c r="AQ30" s="9" t="str">
        <f t="shared" si="2"/>
        <v>Bartłomiej</v>
      </c>
      <c r="AR30" s="9" t="str">
        <f t="shared" si="3"/>
        <v/>
      </c>
      <c r="AS30" s="155">
        <f t="shared" si="4"/>
        <v>1974</v>
      </c>
      <c r="AT30" s="9">
        <f t="shared" si="11"/>
        <v>12.784745246729917</v>
      </c>
      <c r="AV30" s="9">
        <f t="shared" si="12"/>
        <v>2.9230769230715321</v>
      </c>
      <c r="AW30" s="9">
        <f t="shared" si="13"/>
        <v>0.6</v>
      </c>
      <c r="AX30" s="9">
        <f t="shared" si="14"/>
        <v>0.6</v>
      </c>
      <c r="AY30" s="9">
        <f t="shared" si="15"/>
        <v>0.90288045144743423</v>
      </c>
    </row>
    <row r="31" spans="1:51" ht="16.5" customHeight="1">
      <c r="A31" s="94">
        <v>30</v>
      </c>
      <c r="B31" s="93">
        <v>235</v>
      </c>
      <c r="C31" s="92" t="s">
        <v>2086</v>
      </c>
      <c r="D31" s="92" t="s">
        <v>36</v>
      </c>
      <c r="E31" s="92" t="s">
        <v>169</v>
      </c>
      <c r="F31" s="92" t="s">
        <v>30</v>
      </c>
      <c r="G31" s="706">
        <v>1951</v>
      </c>
      <c r="H31" s="705" t="s">
        <v>174</v>
      </c>
      <c r="I31" s="88" t="s">
        <v>321</v>
      </c>
      <c r="J31" s="704">
        <v>60</v>
      </c>
      <c r="K31" s="93">
        <v>2</v>
      </c>
      <c r="L31" s="703">
        <v>60</v>
      </c>
      <c r="M31" s="702">
        <v>0.27222222222189885</v>
      </c>
      <c r="N31" s="701">
        <v>0</v>
      </c>
      <c r="O31" s="700">
        <v>235</v>
      </c>
      <c r="P31" s="699">
        <v>42721.715277777781</v>
      </c>
      <c r="Q31" s="698">
        <v>0.77500000000000002</v>
      </c>
      <c r="R31" s="698"/>
      <c r="S31" s="698"/>
      <c r="T31" s="698"/>
      <c r="U31" s="698"/>
      <c r="V31" s="698">
        <v>0.82638888888888884</v>
      </c>
      <c r="W31" s="698"/>
      <c r="X31" s="698"/>
      <c r="Y31" s="698"/>
      <c r="Z31" s="698"/>
      <c r="AA31" s="698"/>
      <c r="AB31" s="698"/>
      <c r="AC31" s="698"/>
      <c r="AD31" s="698"/>
      <c r="AE31" s="698"/>
      <c r="AF31" s="698"/>
      <c r="AG31" s="698"/>
      <c r="AH31" s="698"/>
      <c r="AI31" s="698"/>
      <c r="AJ31" s="698"/>
      <c r="AK31" s="698"/>
      <c r="AL31" s="76">
        <v>42721.987500000003</v>
      </c>
      <c r="AN31" s="18">
        <f>VLOOKUP(AO31,id!$A:$C,3,0)</f>
        <v>152</v>
      </c>
      <c r="AO31" s="18" t="str">
        <f t="shared" si="0"/>
        <v>PiwakowskiAndrzej1951</v>
      </c>
      <c r="AP31" s="9" t="str">
        <f t="shared" si="1"/>
        <v>Piwakowski</v>
      </c>
      <c r="AQ31" s="9" t="str">
        <f t="shared" si="2"/>
        <v>Andrzej</v>
      </c>
      <c r="AR31" s="9" t="str">
        <f t="shared" si="3"/>
        <v>Harpagan</v>
      </c>
      <c r="AS31" s="155">
        <f t="shared" si="4"/>
        <v>1951</v>
      </c>
      <c r="AT31" s="9">
        <f t="shared" si="11"/>
        <v>8.5231634978199438</v>
      </c>
      <c r="AV31" s="9">
        <f t="shared" si="12"/>
        <v>0.76275510204231634</v>
      </c>
      <c r="AW31" s="9">
        <f t="shared" si="13"/>
        <v>0.66666666666666663</v>
      </c>
      <c r="AX31" s="9">
        <f t="shared" si="14"/>
        <v>0.66666666666666663</v>
      </c>
      <c r="AY31" s="9">
        <f t="shared" si="15"/>
        <v>0.92210791148172777</v>
      </c>
    </row>
    <row r="32" spans="1:51" ht="16.5" customHeight="1">
      <c r="A32" s="94">
        <v>31</v>
      </c>
      <c r="B32" s="93">
        <v>224</v>
      </c>
      <c r="C32" s="92" t="s">
        <v>2086</v>
      </c>
      <c r="D32" s="92" t="s">
        <v>36</v>
      </c>
      <c r="E32" s="92" t="s">
        <v>123</v>
      </c>
      <c r="F32" s="92" t="s">
        <v>76</v>
      </c>
      <c r="G32" s="706">
        <v>1978</v>
      </c>
      <c r="H32" s="705" t="s">
        <v>1338</v>
      </c>
      <c r="I32" s="88" t="s">
        <v>474</v>
      </c>
      <c r="J32" s="704">
        <v>60</v>
      </c>
      <c r="K32" s="93">
        <v>2</v>
      </c>
      <c r="L32" s="703">
        <v>60</v>
      </c>
      <c r="M32" s="702">
        <v>0.28680555555183673</v>
      </c>
      <c r="N32" s="701">
        <v>0</v>
      </c>
      <c r="O32" s="700">
        <v>224</v>
      </c>
      <c r="P32" s="699">
        <v>42721.715277777781</v>
      </c>
      <c r="Q32" s="698"/>
      <c r="R32" s="698"/>
      <c r="S32" s="698"/>
      <c r="T32" s="698">
        <v>0.87222222222222223</v>
      </c>
      <c r="U32" s="698"/>
      <c r="V32" s="698"/>
      <c r="W32" s="698"/>
      <c r="X32" s="698"/>
      <c r="Y32" s="698"/>
      <c r="Z32" s="698">
        <v>0.7944444444444444</v>
      </c>
      <c r="AA32" s="698"/>
      <c r="AB32" s="698"/>
      <c r="AC32" s="698"/>
      <c r="AD32" s="698"/>
      <c r="AE32" s="698"/>
      <c r="AF32" s="698"/>
      <c r="AG32" s="698"/>
      <c r="AH32" s="698"/>
      <c r="AI32" s="698"/>
      <c r="AJ32" s="698"/>
      <c r="AK32" s="698"/>
      <c r="AL32" s="76">
        <v>42722.002083333333</v>
      </c>
      <c r="AN32" s="18">
        <f>VLOOKUP(AO32,id!$A:$C,3,0)</f>
        <v>52</v>
      </c>
      <c r="AO32" s="18" t="str">
        <f t="shared" si="0"/>
        <v>AdkonisKonrad1978</v>
      </c>
      <c r="AP32" s="9" t="str">
        <f t="shared" si="1"/>
        <v>Adkonis</v>
      </c>
      <c r="AQ32" s="9" t="str">
        <f t="shared" si="2"/>
        <v>Konrad</v>
      </c>
      <c r="AR32" s="9" t="str">
        <f t="shared" si="3"/>
        <v/>
      </c>
      <c r="AS32" s="155">
        <f t="shared" si="4"/>
        <v>1978</v>
      </c>
      <c r="AT32" s="9">
        <f t="shared" si="11"/>
        <v>8.0897823031108249</v>
      </c>
      <c r="AV32" s="9">
        <f t="shared" si="12"/>
        <v>0.94915254238406088</v>
      </c>
      <c r="AW32" s="9">
        <f t="shared" si="13"/>
        <v>1</v>
      </c>
      <c r="AX32" s="9">
        <f t="shared" si="14"/>
        <v>1</v>
      </c>
      <c r="AY32" s="9">
        <f t="shared" si="15"/>
        <v>1</v>
      </c>
    </row>
    <row r="33" spans="1:51" ht="16.5" customHeight="1">
      <c r="A33" s="94">
        <v>31</v>
      </c>
      <c r="B33" s="93">
        <v>229</v>
      </c>
      <c r="C33" s="92" t="s">
        <v>2086</v>
      </c>
      <c r="D33" s="92" t="s">
        <v>36</v>
      </c>
      <c r="E33" s="92" t="s">
        <v>31</v>
      </c>
      <c r="F33" s="92" t="s">
        <v>29</v>
      </c>
      <c r="G33" s="706">
        <v>1958</v>
      </c>
      <c r="H33" s="705" t="s">
        <v>181</v>
      </c>
      <c r="I33" s="88" t="s">
        <v>474</v>
      </c>
      <c r="J33" s="704">
        <v>60</v>
      </c>
      <c r="K33" s="93">
        <v>2</v>
      </c>
      <c r="L33" s="703">
        <v>60</v>
      </c>
      <c r="M33" s="702">
        <v>0.28680555555183673</v>
      </c>
      <c r="N33" s="701">
        <v>0</v>
      </c>
      <c r="O33" s="700">
        <v>229</v>
      </c>
      <c r="P33" s="699">
        <v>42721.715277777781</v>
      </c>
      <c r="Q33" s="698"/>
      <c r="R33" s="698"/>
      <c r="S33" s="698"/>
      <c r="T33" s="698">
        <v>0.87083333333333324</v>
      </c>
      <c r="U33" s="698"/>
      <c r="V33" s="698"/>
      <c r="W33" s="698"/>
      <c r="X33" s="698"/>
      <c r="Y33" s="698"/>
      <c r="Z33" s="698">
        <v>0.79166666666666663</v>
      </c>
      <c r="AA33" s="698"/>
      <c r="AB33" s="698"/>
      <c r="AC33" s="698"/>
      <c r="AD33" s="698"/>
      <c r="AE33" s="698"/>
      <c r="AF33" s="698"/>
      <c r="AG33" s="698"/>
      <c r="AH33" s="698"/>
      <c r="AI33" s="698"/>
      <c r="AJ33" s="698"/>
      <c r="AK33" s="698"/>
      <c r="AL33" s="76">
        <v>42722.002083333333</v>
      </c>
      <c r="AN33" s="18">
        <f>VLOOKUP(AO33,id!$A:$C,3,0)</f>
        <v>16</v>
      </c>
      <c r="AO33" s="18" t="str">
        <f t="shared" si="0"/>
        <v>PapisLeszek1958</v>
      </c>
      <c r="AP33" s="9" t="str">
        <f t="shared" si="1"/>
        <v>Papis</v>
      </c>
      <c r="AQ33" s="9" t="str">
        <f t="shared" si="2"/>
        <v>Leszek</v>
      </c>
      <c r="AR33" s="9" t="str">
        <f t="shared" si="3"/>
        <v>Troll Team</v>
      </c>
      <c r="AS33" s="155">
        <f t="shared" si="4"/>
        <v>1958</v>
      </c>
      <c r="AT33" s="9">
        <f t="shared" si="11"/>
        <v>8.0897823031108249</v>
      </c>
      <c r="AV33" s="9">
        <f t="shared" si="12"/>
        <v>1</v>
      </c>
      <c r="AW33" s="9">
        <f t="shared" si="13"/>
        <v>1</v>
      </c>
      <c r="AX33" s="9">
        <f t="shared" si="14"/>
        <v>1</v>
      </c>
      <c r="AY33" s="9">
        <f t="shared" si="15"/>
        <v>1</v>
      </c>
    </row>
    <row r="34" spans="1:51" ht="16.5" customHeight="1" thickBot="1">
      <c r="A34" s="697">
        <v>33</v>
      </c>
      <c r="B34" s="691">
        <v>230</v>
      </c>
      <c r="C34" s="696" t="s">
        <v>2086</v>
      </c>
      <c r="D34" s="696" t="s">
        <v>36</v>
      </c>
      <c r="E34" s="696" t="s">
        <v>138</v>
      </c>
      <c r="F34" s="696" t="s">
        <v>26</v>
      </c>
      <c r="G34" s="695">
        <v>1964</v>
      </c>
      <c r="H34" s="694" t="s">
        <v>181</v>
      </c>
      <c r="I34" s="693" t="s">
        <v>474</v>
      </c>
      <c r="J34" s="692">
        <v>0</v>
      </c>
      <c r="K34" s="691">
        <v>0</v>
      </c>
      <c r="L34" s="690">
        <v>0</v>
      </c>
      <c r="M34" s="689" t="s">
        <v>2084</v>
      </c>
      <c r="N34" s="688" t="s">
        <v>2085</v>
      </c>
      <c r="O34" s="687">
        <v>230</v>
      </c>
      <c r="P34" s="686">
        <v>42721.715277777781</v>
      </c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685" t="s">
        <v>2084</v>
      </c>
      <c r="AN34" s="18">
        <f>VLOOKUP(AO34,id!$A:$C,3,0)</f>
        <v>17</v>
      </c>
      <c r="AO34" s="18" t="str">
        <f t="shared" si="0"/>
        <v>ŚwietlikKrzysztof1964</v>
      </c>
      <c r="AP34" s="9" t="str">
        <f t="shared" si="1"/>
        <v>Świetlik</v>
      </c>
      <c r="AQ34" s="9" t="str">
        <f t="shared" si="2"/>
        <v>Krzysztof</v>
      </c>
      <c r="AR34" s="9" t="str">
        <f t="shared" si="3"/>
        <v>Troll Team</v>
      </c>
      <c r="AS34" s="155">
        <f t="shared" si="4"/>
        <v>1964</v>
      </c>
      <c r="AT34" s="9">
        <f t="shared" si="11"/>
        <v>0</v>
      </c>
      <c r="AV34" s="9" t="e">
        <f t="shared" si="12"/>
        <v>#VALUE!</v>
      </c>
      <c r="AW34" s="9">
        <f t="shared" si="13"/>
        <v>0</v>
      </c>
      <c r="AX34" s="9">
        <f t="shared" si="14"/>
        <v>0</v>
      </c>
      <c r="AY34" s="9">
        <f t="shared" si="15"/>
        <v>0</v>
      </c>
    </row>
    <row r="36" spans="1:51" ht="16.5" customHeight="1">
      <c r="A36" s="684" t="s">
        <v>2083</v>
      </c>
    </row>
  </sheetData>
  <mergeCells count="3">
    <mergeCell ref="P2:AL2"/>
    <mergeCell ref="V1:W1"/>
    <mergeCell ref="J2:N3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28" fitToHeight="0" orientation="portrait" horizontalDpi="4294967295" verticalDpi="300" r:id="rId1"/>
  <headerFooter alignWithMargins="0">
    <oddHeader>&amp;C&amp;"Arial CE,Pogrubiony"&amp;28Nocna Masakra 2016 - Wyniki TR200&amp;R&amp;D  &amp;T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7"/>
  <sheetViews>
    <sheetView topLeftCell="V1" zoomScale="85" zoomScaleNormal="85" zoomScaleSheetLayoutView="40" workbookViewId="0">
      <selection activeCell="AI6" sqref="AI6:AI7"/>
    </sheetView>
  </sheetViews>
  <sheetFormatPr defaultColWidth="9.109375" defaultRowHeight="16.5" customHeight="1"/>
  <cols>
    <col min="1" max="1" width="8" style="75" customWidth="1"/>
    <col min="2" max="2" width="6.33203125" style="75" customWidth="1"/>
    <col min="3" max="3" width="8.109375" style="75" bestFit="1" customWidth="1"/>
    <col min="4" max="4" width="6.33203125" style="75" customWidth="1"/>
    <col min="5" max="5" width="15.44140625" style="70" customWidth="1"/>
    <col min="6" max="6" width="11.33203125" style="70" customWidth="1"/>
    <col min="7" max="7" width="9.33203125" style="72" customWidth="1"/>
    <col min="8" max="8" width="14.88671875" style="72" customWidth="1"/>
    <col min="9" max="9" width="12" style="71" customWidth="1"/>
    <col min="10" max="11" width="9" style="74" customWidth="1"/>
    <col min="12" max="12" width="9" style="72" customWidth="1"/>
    <col min="13" max="13" width="12.33203125" style="73" bestFit="1" customWidth="1"/>
    <col min="14" max="15" width="9" style="72" customWidth="1"/>
    <col min="16" max="23" width="8.6640625" style="71" bestFit="1" customWidth="1"/>
    <col min="24" max="24" width="8.6640625" style="71" customWidth="1"/>
    <col min="25" max="25" width="8.6640625" style="71" bestFit="1" customWidth="1"/>
    <col min="26" max="26" width="9.44140625" style="71" bestFit="1" customWidth="1"/>
    <col min="27" max="16384" width="9.109375" style="70"/>
  </cols>
  <sheetData>
    <row r="1" spans="1:44" ht="16.5" customHeight="1" thickBot="1">
      <c r="A1" s="154"/>
      <c r="B1" s="154"/>
      <c r="C1" s="154"/>
      <c r="D1" s="154"/>
      <c r="E1" s="153"/>
      <c r="F1" s="153"/>
      <c r="G1" s="151"/>
      <c r="H1" s="151"/>
      <c r="I1" s="146"/>
      <c r="J1" s="152"/>
      <c r="K1" s="152"/>
      <c r="L1" s="151"/>
      <c r="M1" s="727"/>
      <c r="N1" s="151" t="s">
        <v>378</v>
      </c>
      <c r="O1" s="150">
        <v>42721.715277777781</v>
      </c>
      <c r="P1" s="146"/>
      <c r="Q1" s="146"/>
      <c r="R1" s="599" t="s">
        <v>376</v>
      </c>
      <c r="S1" s="599"/>
      <c r="T1" s="149">
        <v>0.41666666666666669</v>
      </c>
      <c r="U1" s="146"/>
      <c r="V1" s="146"/>
      <c r="W1" s="146"/>
      <c r="X1" s="146"/>
      <c r="Y1" s="146"/>
      <c r="Z1" s="146"/>
    </row>
    <row r="2" spans="1:44" ht="18.75" customHeight="1">
      <c r="A2" s="726"/>
      <c r="B2" s="143"/>
      <c r="C2" s="143"/>
      <c r="D2" s="143"/>
      <c r="E2" s="143"/>
      <c r="F2" s="143"/>
      <c r="G2" s="142"/>
      <c r="H2" s="142"/>
      <c r="I2" s="143"/>
      <c r="J2" s="725" t="s">
        <v>375</v>
      </c>
      <c r="K2" s="724"/>
      <c r="L2" s="724"/>
      <c r="M2" s="724"/>
      <c r="N2" s="723"/>
      <c r="O2" s="721" t="s">
        <v>374</v>
      </c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598"/>
    </row>
    <row r="3" spans="1:44" ht="18.75" customHeight="1">
      <c r="A3" s="140"/>
      <c r="B3" s="138"/>
      <c r="C3" s="138"/>
      <c r="D3" s="138"/>
      <c r="E3" s="138"/>
      <c r="F3" s="138"/>
      <c r="G3" s="137"/>
      <c r="H3" s="137"/>
      <c r="I3" s="138"/>
      <c r="J3" s="730"/>
      <c r="K3" s="729"/>
      <c r="L3" s="729"/>
      <c r="M3" s="729"/>
      <c r="N3" s="728"/>
      <c r="O3" s="715" t="s">
        <v>34</v>
      </c>
      <c r="P3" s="714">
        <v>30</v>
      </c>
      <c r="Q3" s="714">
        <v>30</v>
      </c>
      <c r="R3" s="714">
        <v>30</v>
      </c>
      <c r="S3" s="714">
        <v>30</v>
      </c>
      <c r="T3" s="714">
        <v>30</v>
      </c>
      <c r="U3" s="714">
        <v>30</v>
      </c>
      <c r="V3" s="714">
        <v>30</v>
      </c>
      <c r="W3" s="714">
        <v>30</v>
      </c>
      <c r="X3" s="714">
        <v>30</v>
      </c>
      <c r="Y3" s="714">
        <v>30</v>
      </c>
      <c r="Z3" s="133"/>
    </row>
    <row r="4" spans="1:44" ht="18.75" customHeight="1" thickBot="1">
      <c r="A4" s="132" t="s">
        <v>373</v>
      </c>
      <c r="B4" s="130" t="s">
        <v>372</v>
      </c>
      <c r="C4" s="130" t="s">
        <v>371</v>
      </c>
      <c r="D4" s="130" t="s">
        <v>370</v>
      </c>
      <c r="E4" s="131" t="s">
        <v>191</v>
      </c>
      <c r="F4" s="131" t="s">
        <v>192</v>
      </c>
      <c r="G4" s="131" t="s">
        <v>660</v>
      </c>
      <c r="H4" s="130" t="s">
        <v>368</v>
      </c>
      <c r="I4" s="713" t="s">
        <v>367</v>
      </c>
      <c r="J4" s="712" t="s">
        <v>364</v>
      </c>
      <c r="K4" s="711" t="s">
        <v>363</v>
      </c>
      <c r="L4" s="711" t="s">
        <v>35</v>
      </c>
      <c r="M4" s="710" t="s">
        <v>45</v>
      </c>
      <c r="N4" s="709" t="s">
        <v>366</v>
      </c>
      <c r="O4" s="707" t="s">
        <v>360</v>
      </c>
      <c r="P4" s="122" t="s">
        <v>359</v>
      </c>
      <c r="Q4" s="121" t="s">
        <v>358</v>
      </c>
      <c r="R4" s="121" t="s">
        <v>357</v>
      </c>
      <c r="S4" s="121" t="s">
        <v>356</v>
      </c>
      <c r="T4" s="121" t="s">
        <v>355</v>
      </c>
      <c r="U4" s="121" t="s">
        <v>354</v>
      </c>
      <c r="V4" s="121" t="s">
        <v>353</v>
      </c>
      <c r="W4" s="121" t="s">
        <v>352</v>
      </c>
      <c r="X4" s="121" t="s">
        <v>351</v>
      </c>
      <c r="Y4" s="121" t="s">
        <v>350</v>
      </c>
      <c r="Z4" s="120" t="s">
        <v>331</v>
      </c>
      <c r="AB4" s="18" t="s">
        <v>79</v>
      </c>
      <c r="AC4" s="18" t="s">
        <v>80</v>
      </c>
      <c r="AD4" s="9" t="s">
        <v>108</v>
      </c>
      <c r="AE4" s="9" t="s">
        <v>109</v>
      </c>
      <c r="AF4" s="9" t="s">
        <v>83</v>
      </c>
      <c r="AG4" s="9" t="s">
        <v>81</v>
      </c>
      <c r="AH4" s="9" t="s">
        <v>48</v>
      </c>
      <c r="AI4" s="9" t="s">
        <v>49</v>
      </c>
      <c r="AJ4" s="9" t="s">
        <v>45</v>
      </c>
      <c r="AK4" s="9" t="s">
        <v>46</v>
      </c>
      <c r="AL4" s="9" t="s">
        <v>35</v>
      </c>
      <c r="AM4" s="9" t="s">
        <v>47</v>
      </c>
    </row>
    <row r="5" spans="1:44" ht="16.5" customHeight="1">
      <c r="A5" s="94">
        <v>1</v>
      </c>
      <c r="B5" s="92">
        <v>111</v>
      </c>
      <c r="C5" s="92" t="s">
        <v>154</v>
      </c>
      <c r="D5" s="92" t="s">
        <v>36</v>
      </c>
      <c r="E5" s="92" t="s">
        <v>86</v>
      </c>
      <c r="F5" s="92" t="s">
        <v>85</v>
      </c>
      <c r="G5" s="705">
        <v>1992</v>
      </c>
      <c r="H5" s="705" t="s">
        <v>194</v>
      </c>
      <c r="I5" s="88" t="s">
        <v>298</v>
      </c>
      <c r="J5" s="704">
        <v>231</v>
      </c>
      <c r="K5" s="93">
        <v>9</v>
      </c>
      <c r="L5" s="703">
        <v>270</v>
      </c>
      <c r="M5" s="702">
        <v>0.44374999999854481</v>
      </c>
      <c r="N5" s="701">
        <v>-39</v>
      </c>
      <c r="O5" s="699">
        <v>42721.715277777781</v>
      </c>
      <c r="P5" s="698">
        <v>0.76041666666666663</v>
      </c>
      <c r="Q5" s="698">
        <v>0.13125000000000001</v>
      </c>
      <c r="R5" s="698">
        <v>0.8354166666666667</v>
      </c>
      <c r="S5" s="698">
        <v>7.8472222222222221E-2</v>
      </c>
      <c r="T5" s="698">
        <v>9.7222222222222224E-2</v>
      </c>
      <c r="U5" s="698">
        <v>0.78263888888888899</v>
      </c>
      <c r="V5" s="698">
        <v>4.3750000000000004E-2</v>
      </c>
      <c r="W5" s="698">
        <v>0.89722222222222225</v>
      </c>
      <c r="X5" s="698">
        <v>0.98888888888888893</v>
      </c>
      <c r="Y5" s="698"/>
      <c r="Z5" s="76">
        <v>42722.15902777778</v>
      </c>
      <c r="AB5" s="18">
        <f>VLOOKUP(AC5,id!$A:$C,3,0)</f>
        <v>3</v>
      </c>
      <c r="AC5" s="18" t="str">
        <f>AD5&amp;AE5&amp;AG5</f>
        <v>JakubekKrystian1992</v>
      </c>
      <c r="AD5" s="9" t="str">
        <f>E5</f>
        <v>Jakubek</v>
      </c>
      <c r="AE5" s="9" t="str">
        <f>F5</f>
        <v>Krystian</v>
      </c>
      <c r="AF5" s="9" t="str">
        <f>H5</f>
        <v>Mitutoyo AZS Wratislavia</v>
      </c>
      <c r="AG5" s="155">
        <f>G5</f>
        <v>1992</v>
      </c>
      <c r="AH5" s="9"/>
      <c r="AI5" s="9">
        <v>50</v>
      </c>
      <c r="AJ5" s="9"/>
      <c r="AK5" s="9"/>
      <c r="AL5" s="9"/>
      <c r="AM5" s="9"/>
    </row>
    <row r="6" spans="1:44" ht="16.5" customHeight="1">
      <c r="A6" s="94">
        <v>4</v>
      </c>
      <c r="B6" s="92">
        <v>108</v>
      </c>
      <c r="C6" s="92" t="s">
        <v>154</v>
      </c>
      <c r="D6" s="92" t="s">
        <v>0</v>
      </c>
      <c r="E6" s="92" t="s">
        <v>2116</v>
      </c>
      <c r="F6" s="92" t="s">
        <v>2115</v>
      </c>
      <c r="G6" s="705" t="s">
        <v>409</v>
      </c>
      <c r="H6" s="705" t="s">
        <v>1363</v>
      </c>
      <c r="I6" s="88" t="s">
        <v>2006</v>
      </c>
      <c r="J6" s="704">
        <v>141</v>
      </c>
      <c r="K6" s="93">
        <v>6</v>
      </c>
      <c r="L6" s="703">
        <v>180</v>
      </c>
      <c r="M6" s="702">
        <v>0.44374999999854481</v>
      </c>
      <c r="N6" s="701">
        <v>-39</v>
      </c>
      <c r="O6" s="699">
        <v>42721.715277777781</v>
      </c>
      <c r="P6" s="698">
        <v>0.90694444444444444</v>
      </c>
      <c r="Q6" s="698"/>
      <c r="R6" s="698">
        <v>0.78680555555555554</v>
      </c>
      <c r="S6" s="698">
        <v>7.2222222222222229E-2</v>
      </c>
      <c r="T6" s="698">
        <v>0.10625</v>
      </c>
      <c r="U6" s="698">
        <v>0.85069444444444453</v>
      </c>
      <c r="V6" s="698"/>
      <c r="W6" s="698"/>
      <c r="X6" s="698"/>
      <c r="Y6" s="698">
        <v>0.98819444444444438</v>
      </c>
      <c r="Z6" s="76">
        <v>42722.15902777778</v>
      </c>
      <c r="AB6" s="18">
        <f>VLOOKUP(AC6,id!$A:$C,3,0)</f>
        <v>750</v>
      </c>
      <c r="AC6" s="18" t="str">
        <f t="shared" ref="AC6:AC7" si="0">AD6&amp;AE6&amp;AG6</f>
        <v>NowackaElżbieta1976</v>
      </c>
      <c r="AD6" s="9" t="str">
        <f>E6</f>
        <v>Nowacka</v>
      </c>
      <c r="AE6" s="9" t="str">
        <f>F6</f>
        <v>Elżbieta</v>
      </c>
      <c r="AF6" s="9" t="str">
        <f>H6</f>
        <v>Nietoperze Koszalin</v>
      </c>
      <c r="AG6" s="155" t="str">
        <f>G6</f>
        <v>1976</v>
      </c>
      <c r="AH6" s="9">
        <v>50</v>
      </c>
      <c r="AI6" s="9">
        <f>MAX(AI5*IF(AL6&lt;1,AL6,IF(AM6&lt;1,AM6,IF(AK6&lt;1,AK6,IF(AJ6&lt;1,AJ6,1)))),0)</f>
        <v>30.519480519480517</v>
      </c>
      <c r="AJ6" s="9">
        <f t="shared" ref="AJ6" si="1">M5/M6</f>
        <v>1</v>
      </c>
      <c r="AK6" s="9">
        <f t="shared" ref="AK6" si="2">K6/K5</f>
        <v>0.66666666666666663</v>
      </c>
      <c r="AL6" s="9">
        <f t="shared" ref="AL6" si="3">J6/J5</f>
        <v>0.61038961038961037</v>
      </c>
      <c r="AM6" s="9">
        <f t="shared" ref="AM6" si="4">AK6^0.2</f>
        <v>0.92210791148172777</v>
      </c>
      <c r="AN6" s="9"/>
      <c r="AO6" s="9"/>
      <c r="AP6" s="9"/>
      <c r="AQ6" s="9"/>
      <c r="AR6" s="9"/>
    </row>
    <row r="7" spans="1:44" ht="16.5" customHeight="1">
      <c r="A7" s="94">
        <v>5</v>
      </c>
      <c r="B7" s="92">
        <v>105</v>
      </c>
      <c r="C7" s="92" t="s">
        <v>154</v>
      </c>
      <c r="D7" s="92" t="s">
        <v>0</v>
      </c>
      <c r="E7" s="92" t="s">
        <v>2113</v>
      </c>
      <c r="F7" s="92" t="s">
        <v>2112</v>
      </c>
      <c r="G7" s="705">
        <v>2001</v>
      </c>
      <c r="H7" s="705" t="s">
        <v>947</v>
      </c>
      <c r="I7" s="88" t="s">
        <v>474</v>
      </c>
      <c r="J7" s="704">
        <v>96</v>
      </c>
      <c r="K7" s="93">
        <v>6</v>
      </c>
      <c r="L7" s="703">
        <v>180</v>
      </c>
      <c r="M7" s="702">
        <v>0.47499999999854481</v>
      </c>
      <c r="N7" s="701">
        <v>-84</v>
      </c>
      <c r="O7" s="699">
        <v>42721.715277777781</v>
      </c>
      <c r="P7" s="698"/>
      <c r="Q7" s="698">
        <v>9.7222222222222224E-2</v>
      </c>
      <c r="R7" s="698"/>
      <c r="S7" s="698">
        <v>0.93055555555555547</v>
      </c>
      <c r="T7" s="698">
        <v>0.90138888888888891</v>
      </c>
      <c r="U7" s="698"/>
      <c r="V7" s="698">
        <v>0.99652777777777779</v>
      </c>
      <c r="W7" s="698"/>
      <c r="X7" s="698">
        <v>5.2777777777777778E-2</v>
      </c>
      <c r="Y7" s="698">
        <v>0.76388888888888884</v>
      </c>
      <c r="Z7" s="76">
        <v>42722.19027777778</v>
      </c>
      <c r="AB7" s="18">
        <f>VLOOKUP(AC7,id!$A:$C,3,0)</f>
        <v>751</v>
      </c>
      <c r="AC7" s="18" t="str">
        <f t="shared" si="0"/>
        <v>KowalWiktoria2001</v>
      </c>
      <c r="AD7" s="9" t="str">
        <f>E7</f>
        <v>Kowal</v>
      </c>
      <c r="AE7" s="9" t="str">
        <f>F7</f>
        <v>Wiktoria</v>
      </c>
      <c r="AF7" s="9" t="str">
        <f>H7</f>
        <v>STOPA Słupsk</v>
      </c>
      <c r="AG7" s="155">
        <f>G7</f>
        <v>2001</v>
      </c>
      <c r="AH7" s="9">
        <f t="shared" ref="AH7" si="5">MAX(AH6*IF(AL7&lt;1,AL7,IF(AM7&lt;1,AM7,IF(AK7&lt;1,AK7,IF(AJ7&lt;1,AJ7,1)))),0)</f>
        <v>34.042553191489361</v>
      </c>
      <c r="AI7" s="9">
        <f>MAX(AI6*IF(AL7&lt;1,AL7,IF(AM7&lt;1,AM7,IF(AK7&lt;1,AK7,IF(AJ7&lt;1,AJ7,1)))),0)</f>
        <v>20.779220779220775</v>
      </c>
      <c r="AJ7" s="9">
        <f t="shared" ref="AJ7" si="6">M6/M7</f>
        <v>0.93421052631558787</v>
      </c>
      <c r="AK7" s="9">
        <f t="shared" ref="AK7" si="7">K7/K6</f>
        <v>1</v>
      </c>
      <c r="AL7" s="9">
        <f t="shared" ref="AL7" si="8">J7/J6</f>
        <v>0.68085106382978722</v>
      </c>
      <c r="AM7" s="9">
        <f t="shared" ref="AM6:AM7" si="9">AK7^0.2</f>
        <v>1</v>
      </c>
    </row>
  </sheetData>
  <mergeCells count="3">
    <mergeCell ref="O2:Z2"/>
    <mergeCell ref="R1:S1"/>
    <mergeCell ref="J2:N3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40" fitToHeight="0" orientation="portrait" horizontalDpi="4294967295" verticalDpi="300" r:id="rId1"/>
  <headerFooter alignWithMargins="0">
    <oddHeader>&amp;C&amp;"Arial CE,Pogrubiony"&amp;28Nocna Masakra 2016 - Wyniki TR100&amp;R&amp;D  &amp;T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4"/>
  <sheetViews>
    <sheetView topLeftCell="M1" zoomScale="85" zoomScaleNormal="85" zoomScaleSheetLayoutView="40" workbookViewId="0">
      <selection activeCell="AD16" sqref="AD16"/>
    </sheetView>
  </sheetViews>
  <sheetFormatPr defaultColWidth="9.109375" defaultRowHeight="16.5" customHeight="1"/>
  <cols>
    <col min="1" max="1" width="8" style="75" customWidth="1"/>
    <col min="2" max="2" width="6.33203125" style="75" customWidth="1"/>
    <col min="3" max="3" width="8.109375" style="75" bestFit="1" customWidth="1"/>
    <col min="4" max="4" width="6.33203125" style="75" customWidth="1"/>
    <col min="5" max="5" width="15.44140625" style="70" customWidth="1"/>
    <col min="6" max="6" width="11.33203125" style="70" customWidth="1"/>
    <col min="7" max="7" width="9.33203125" style="72" customWidth="1"/>
    <col min="8" max="8" width="14.88671875" style="72" customWidth="1"/>
    <col min="9" max="9" width="12" style="71" customWidth="1"/>
    <col min="10" max="11" width="9" style="74" customWidth="1"/>
    <col min="12" max="12" width="9" style="72" customWidth="1"/>
    <col min="13" max="13" width="12.33203125" style="73" bestFit="1" customWidth="1"/>
    <col min="14" max="15" width="9" style="72" customWidth="1"/>
    <col min="16" max="23" width="8.6640625" style="71" bestFit="1" customWidth="1"/>
    <col min="24" max="24" width="8.6640625" style="71" customWidth="1"/>
    <col min="25" max="25" width="8.6640625" style="71" bestFit="1" customWidth="1"/>
    <col min="26" max="26" width="9.44140625" style="71" bestFit="1" customWidth="1"/>
    <col min="27" max="16384" width="9.109375" style="70"/>
  </cols>
  <sheetData>
    <row r="1" spans="1:39" ht="16.5" customHeight="1" thickBot="1">
      <c r="A1" s="154"/>
      <c r="B1" s="154"/>
      <c r="C1" s="154"/>
      <c r="D1" s="154"/>
      <c r="E1" s="153"/>
      <c r="F1" s="153"/>
      <c r="G1" s="151"/>
      <c r="H1" s="151"/>
      <c r="I1" s="146"/>
      <c r="J1" s="152"/>
      <c r="K1" s="152"/>
      <c r="L1" s="151"/>
      <c r="M1" s="727"/>
      <c r="N1" s="151" t="s">
        <v>378</v>
      </c>
      <c r="O1" s="150">
        <v>42721.715277777781</v>
      </c>
      <c r="P1" s="146"/>
      <c r="Q1" s="146"/>
      <c r="R1" s="599" t="s">
        <v>376</v>
      </c>
      <c r="S1" s="599"/>
      <c r="T1" s="149">
        <v>0.41666666666666669</v>
      </c>
      <c r="U1" s="146"/>
      <c r="V1" s="146"/>
      <c r="W1" s="146"/>
      <c r="X1" s="146"/>
      <c r="Y1" s="146"/>
      <c r="Z1" s="146"/>
    </row>
    <row r="2" spans="1:39" ht="18.75" customHeight="1">
      <c r="A2" s="726"/>
      <c r="B2" s="143"/>
      <c r="C2" s="143"/>
      <c r="D2" s="143"/>
      <c r="E2" s="143"/>
      <c r="F2" s="143"/>
      <c r="G2" s="142"/>
      <c r="H2" s="142"/>
      <c r="I2" s="143"/>
      <c r="J2" s="725" t="s">
        <v>375</v>
      </c>
      <c r="K2" s="724"/>
      <c r="L2" s="724"/>
      <c r="M2" s="724"/>
      <c r="N2" s="723"/>
      <c r="O2" s="721" t="s">
        <v>374</v>
      </c>
      <c r="P2" s="720"/>
      <c r="Q2" s="720"/>
      <c r="R2" s="720"/>
      <c r="S2" s="720"/>
      <c r="T2" s="720"/>
      <c r="U2" s="720"/>
      <c r="V2" s="720"/>
      <c r="W2" s="720"/>
      <c r="X2" s="720"/>
      <c r="Y2" s="720"/>
      <c r="Z2" s="598"/>
    </row>
    <row r="3" spans="1:39" ht="18.75" customHeight="1">
      <c r="A3" s="140"/>
      <c r="B3" s="138"/>
      <c r="C3" s="138"/>
      <c r="D3" s="138"/>
      <c r="E3" s="138"/>
      <c r="F3" s="138"/>
      <c r="G3" s="137"/>
      <c r="H3" s="137"/>
      <c r="I3" s="138"/>
      <c r="J3" s="730"/>
      <c r="K3" s="729"/>
      <c r="L3" s="729"/>
      <c r="M3" s="729"/>
      <c r="N3" s="728"/>
      <c r="O3" s="715" t="s">
        <v>34</v>
      </c>
      <c r="P3" s="714">
        <v>30</v>
      </c>
      <c r="Q3" s="714">
        <v>30</v>
      </c>
      <c r="R3" s="714">
        <v>30</v>
      </c>
      <c r="S3" s="714">
        <v>30</v>
      </c>
      <c r="T3" s="714">
        <v>30</v>
      </c>
      <c r="U3" s="714">
        <v>30</v>
      </c>
      <c r="V3" s="714">
        <v>30</v>
      </c>
      <c r="W3" s="714">
        <v>30</v>
      </c>
      <c r="X3" s="714">
        <v>30</v>
      </c>
      <c r="Y3" s="714">
        <v>30</v>
      </c>
      <c r="Z3" s="133"/>
    </row>
    <row r="4" spans="1:39" ht="18.75" customHeight="1" thickBot="1">
      <c r="A4" s="132" t="s">
        <v>373</v>
      </c>
      <c r="B4" s="130" t="s">
        <v>372</v>
      </c>
      <c r="C4" s="130" t="s">
        <v>371</v>
      </c>
      <c r="D4" s="130" t="s">
        <v>370</v>
      </c>
      <c r="E4" s="131" t="s">
        <v>191</v>
      </c>
      <c r="F4" s="131" t="s">
        <v>192</v>
      </c>
      <c r="G4" s="131" t="s">
        <v>660</v>
      </c>
      <c r="H4" s="130" t="s">
        <v>368</v>
      </c>
      <c r="I4" s="713" t="s">
        <v>367</v>
      </c>
      <c r="J4" s="712" t="s">
        <v>364</v>
      </c>
      <c r="K4" s="711" t="s">
        <v>363</v>
      </c>
      <c r="L4" s="711" t="s">
        <v>35</v>
      </c>
      <c r="M4" s="710" t="s">
        <v>45</v>
      </c>
      <c r="N4" s="709" t="s">
        <v>366</v>
      </c>
      <c r="O4" s="707" t="s">
        <v>360</v>
      </c>
      <c r="P4" s="122" t="s">
        <v>359</v>
      </c>
      <c r="Q4" s="121" t="s">
        <v>358</v>
      </c>
      <c r="R4" s="121" t="s">
        <v>357</v>
      </c>
      <c r="S4" s="121" t="s">
        <v>356</v>
      </c>
      <c r="T4" s="121" t="s">
        <v>355</v>
      </c>
      <c r="U4" s="121" t="s">
        <v>354</v>
      </c>
      <c r="V4" s="121" t="s">
        <v>353</v>
      </c>
      <c r="W4" s="121" t="s">
        <v>352</v>
      </c>
      <c r="X4" s="121" t="s">
        <v>351</v>
      </c>
      <c r="Y4" s="121" t="s">
        <v>350</v>
      </c>
      <c r="Z4" s="120" t="s">
        <v>331</v>
      </c>
      <c r="AB4" s="18" t="s">
        <v>79</v>
      </c>
      <c r="AC4" s="18" t="s">
        <v>80</v>
      </c>
      <c r="AD4" s="9" t="s">
        <v>108</v>
      </c>
      <c r="AE4" s="9" t="s">
        <v>109</v>
      </c>
      <c r="AF4" s="9" t="s">
        <v>83</v>
      </c>
      <c r="AG4" s="9" t="s">
        <v>81</v>
      </c>
      <c r="AH4" s="9" t="s">
        <v>48</v>
      </c>
      <c r="AI4" s="9" t="s">
        <v>49</v>
      </c>
      <c r="AJ4" s="9" t="s">
        <v>45</v>
      </c>
      <c r="AK4" s="9" t="s">
        <v>46</v>
      </c>
      <c r="AL4" s="9" t="s">
        <v>35</v>
      </c>
      <c r="AM4" s="9" t="s">
        <v>47</v>
      </c>
    </row>
    <row r="5" spans="1:39" ht="16.5" customHeight="1">
      <c r="A5" s="94">
        <v>1</v>
      </c>
      <c r="B5" s="92">
        <v>111</v>
      </c>
      <c r="C5" s="92" t="s">
        <v>154</v>
      </c>
      <c r="D5" s="92" t="s">
        <v>36</v>
      </c>
      <c r="E5" s="92" t="s">
        <v>86</v>
      </c>
      <c r="F5" s="92" t="s">
        <v>85</v>
      </c>
      <c r="G5" s="705">
        <v>1992</v>
      </c>
      <c r="H5" s="705" t="s">
        <v>194</v>
      </c>
      <c r="I5" s="88" t="s">
        <v>298</v>
      </c>
      <c r="J5" s="704">
        <v>231</v>
      </c>
      <c r="K5" s="93">
        <v>9</v>
      </c>
      <c r="L5" s="703">
        <v>270</v>
      </c>
      <c r="M5" s="702">
        <v>0.44374999999854481</v>
      </c>
      <c r="N5" s="701">
        <v>-39</v>
      </c>
      <c r="O5" s="699">
        <v>42721.715277777781</v>
      </c>
      <c r="P5" s="698">
        <v>0.76041666666666663</v>
      </c>
      <c r="Q5" s="698">
        <v>0.13125000000000001</v>
      </c>
      <c r="R5" s="698">
        <v>0.8354166666666667</v>
      </c>
      <c r="S5" s="698">
        <v>7.8472222222222221E-2</v>
      </c>
      <c r="T5" s="698">
        <v>9.7222222222222224E-2</v>
      </c>
      <c r="U5" s="698">
        <v>0.78263888888888899</v>
      </c>
      <c r="V5" s="698">
        <v>4.3750000000000004E-2</v>
      </c>
      <c r="W5" s="698">
        <v>0.89722222222222225</v>
      </c>
      <c r="X5" s="698">
        <v>0.98888888888888893</v>
      </c>
      <c r="Y5" s="698"/>
      <c r="Z5" s="76">
        <v>42722.15902777778</v>
      </c>
      <c r="AB5" s="18">
        <f>VLOOKUP(AC5,id!$A:$C,3,0)</f>
        <v>3</v>
      </c>
      <c r="AC5" s="18" t="str">
        <f>AD5&amp;AE5&amp;AG5</f>
        <v>JakubekKrystian1992</v>
      </c>
      <c r="AD5" s="9" t="str">
        <f>E5</f>
        <v>Jakubek</v>
      </c>
      <c r="AE5" s="9" t="str">
        <f>F5</f>
        <v>Krystian</v>
      </c>
      <c r="AF5" s="9" t="str">
        <f>H5</f>
        <v>Mitutoyo AZS Wratislavia</v>
      </c>
      <c r="AG5" s="155">
        <f>G5</f>
        <v>1992</v>
      </c>
      <c r="AH5" s="9">
        <v>50</v>
      </c>
      <c r="AI5" s="9"/>
      <c r="AJ5" s="9"/>
      <c r="AK5" s="9"/>
      <c r="AL5" s="9"/>
      <c r="AM5" s="9"/>
    </row>
    <row r="6" spans="1:39" ht="16.5" customHeight="1">
      <c r="A6" s="94">
        <v>2</v>
      </c>
      <c r="B6" s="92">
        <v>104</v>
      </c>
      <c r="C6" s="92" t="s">
        <v>154</v>
      </c>
      <c r="D6" s="92" t="s">
        <v>36</v>
      </c>
      <c r="E6" s="92" t="s">
        <v>622</v>
      </c>
      <c r="F6" s="92" t="s">
        <v>293</v>
      </c>
      <c r="G6" s="705">
        <v>1978</v>
      </c>
      <c r="H6" s="705" t="s">
        <v>620</v>
      </c>
      <c r="I6" s="88" t="s">
        <v>621</v>
      </c>
      <c r="J6" s="704">
        <v>151</v>
      </c>
      <c r="K6" s="93">
        <v>6</v>
      </c>
      <c r="L6" s="703">
        <v>180</v>
      </c>
      <c r="M6" s="702">
        <v>0.43680555555329192</v>
      </c>
      <c r="N6" s="701">
        <v>-29</v>
      </c>
      <c r="O6" s="699">
        <v>42721.715277777781</v>
      </c>
      <c r="P6" s="698">
        <v>0.85277777777777775</v>
      </c>
      <c r="Q6" s="698"/>
      <c r="R6" s="698">
        <v>0.76111111111111107</v>
      </c>
      <c r="S6" s="698">
        <v>2.7083333333333334E-2</v>
      </c>
      <c r="T6" s="698">
        <v>7.0833333333333331E-2</v>
      </c>
      <c r="U6" s="698">
        <v>0.80208333333333337</v>
      </c>
      <c r="V6" s="698"/>
      <c r="W6" s="698"/>
      <c r="X6" s="698"/>
      <c r="Y6" s="698">
        <v>0.95833333333333337</v>
      </c>
      <c r="Z6" s="76">
        <v>42722.152083333334</v>
      </c>
      <c r="AB6" s="18">
        <f>VLOOKUP(AC6,id!$A:$C,3,0)</f>
        <v>163</v>
      </c>
      <c r="AC6" s="18" t="str">
        <f t="shared" ref="AC6:AC14" si="0">AD6&amp;AE6&amp;AG6</f>
        <v>PoździkRadosław1978</v>
      </c>
      <c r="AD6" s="9" t="str">
        <f>E6</f>
        <v>Poździk</v>
      </c>
      <c r="AE6" s="9" t="str">
        <f>F6</f>
        <v>Radosław</v>
      </c>
      <c r="AF6" s="9" t="str">
        <f>H6</f>
        <v>Barlinecka Grupa Kolarska</v>
      </c>
      <c r="AG6" s="155">
        <f>G6</f>
        <v>1978</v>
      </c>
      <c r="AH6" s="9">
        <f t="shared" ref="AH6:AH12" si="1">MAX(AH5*IF(AL6&lt;1,AL6,IF(AM6&lt;1,AM6,IF(AK6&lt;1,AK6,IF(AJ6&lt;1,AJ6,1)))),0)</f>
        <v>32.683982683982684</v>
      </c>
      <c r="AI6" s="9"/>
      <c r="AJ6" s="9">
        <f>M5/M6</f>
        <v>1.015898251194302</v>
      </c>
      <c r="AK6" s="9">
        <f>K6/K5</f>
        <v>0.66666666666666663</v>
      </c>
      <c r="AL6" s="9">
        <f>J6/J5</f>
        <v>0.65367965367965364</v>
      </c>
      <c r="AM6" s="9">
        <f t="shared" ref="AM6:AM14" si="2">AK6^0.2</f>
        <v>0.92210791148172777</v>
      </c>
    </row>
    <row r="7" spans="1:39" ht="16.5" customHeight="1">
      <c r="A7" s="94">
        <v>3</v>
      </c>
      <c r="B7" s="92">
        <v>106</v>
      </c>
      <c r="C7" s="92" t="s">
        <v>154</v>
      </c>
      <c r="D7" s="92" t="s">
        <v>36</v>
      </c>
      <c r="E7" s="92" t="s">
        <v>1750</v>
      </c>
      <c r="F7" s="92" t="s">
        <v>1291</v>
      </c>
      <c r="G7" s="705">
        <v>1975</v>
      </c>
      <c r="H7" s="705" t="s">
        <v>1363</v>
      </c>
      <c r="I7" s="88" t="s">
        <v>2006</v>
      </c>
      <c r="J7" s="704">
        <v>142</v>
      </c>
      <c r="K7" s="93">
        <v>6</v>
      </c>
      <c r="L7" s="703">
        <v>180</v>
      </c>
      <c r="M7" s="702">
        <v>0.44305555555183673</v>
      </c>
      <c r="N7" s="701">
        <v>-38</v>
      </c>
      <c r="O7" s="699">
        <v>42721.715277777781</v>
      </c>
      <c r="P7" s="698">
        <v>0.90625</v>
      </c>
      <c r="Q7" s="698"/>
      <c r="R7" s="698">
        <v>0.78611111111111109</v>
      </c>
      <c r="S7" s="698">
        <v>7.1527777777777787E-2</v>
      </c>
      <c r="T7" s="698">
        <v>0.10486111111111111</v>
      </c>
      <c r="U7" s="698">
        <v>0.85138888888888886</v>
      </c>
      <c r="V7" s="698"/>
      <c r="W7" s="698"/>
      <c r="X7" s="698"/>
      <c r="Y7" s="698">
        <v>0.98819444444444438</v>
      </c>
      <c r="Z7" s="76">
        <v>42722.158333333333</v>
      </c>
      <c r="AB7" s="18">
        <f>VLOOKUP(AC7,id!$A:$C,3,0)</f>
        <v>466</v>
      </c>
      <c r="AC7" s="18" t="str">
        <f t="shared" si="0"/>
        <v>BeszterdaSebastian1975</v>
      </c>
      <c r="AD7" s="9" t="str">
        <f>E7</f>
        <v>Beszterda</v>
      </c>
      <c r="AE7" s="9" t="str">
        <f>F7</f>
        <v>Sebastian</v>
      </c>
      <c r="AF7" s="9" t="str">
        <f>H7</f>
        <v>Nietoperze Koszalin</v>
      </c>
      <c r="AG7" s="155">
        <f>G7</f>
        <v>1975</v>
      </c>
      <c r="AH7" s="9">
        <f t="shared" si="1"/>
        <v>30.735930735930737</v>
      </c>
      <c r="AI7" s="9"/>
      <c r="AJ7" s="9">
        <f t="shared" ref="AJ7:AJ14" si="3">M6/M7</f>
        <v>0.98589341693106569</v>
      </c>
      <c r="AK7" s="9">
        <f t="shared" ref="AK7:AK14" si="4">K7/K6</f>
        <v>1</v>
      </c>
      <c r="AL7" s="9">
        <f t="shared" ref="AL7:AL14" si="5">J7/J6</f>
        <v>0.94039735099337751</v>
      </c>
      <c r="AM7" s="9">
        <f t="shared" si="2"/>
        <v>1</v>
      </c>
    </row>
    <row r="8" spans="1:39" ht="16.5" customHeight="1">
      <c r="A8" s="94">
        <v>5</v>
      </c>
      <c r="B8" s="92">
        <v>102</v>
      </c>
      <c r="C8" s="92" t="s">
        <v>154</v>
      </c>
      <c r="D8" s="92" t="s">
        <v>36</v>
      </c>
      <c r="E8" s="92" t="s">
        <v>2113</v>
      </c>
      <c r="F8" s="92" t="s">
        <v>329</v>
      </c>
      <c r="G8" s="705">
        <v>1977</v>
      </c>
      <c r="H8" s="705" t="s">
        <v>2114</v>
      </c>
      <c r="I8" s="88" t="s">
        <v>474</v>
      </c>
      <c r="J8" s="704">
        <v>96</v>
      </c>
      <c r="K8" s="93">
        <v>6</v>
      </c>
      <c r="L8" s="703">
        <v>180</v>
      </c>
      <c r="M8" s="702">
        <v>0.47499999999854481</v>
      </c>
      <c r="N8" s="701">
        <v>-84</v>
      </c>
      <c r="O8" s="699">
        <v>42721.715277777781</v>
      </c>
      <c r="P8" s="698"/>
      <c r="Q8" s="698">
        <v>0.84722222222222221</v>
      </c>
      <c r="R8" s="698"/>
      <c r="S8" s="698">
        <v>0.93055555555555547</v>
      </c>
      <c r="T8" s="698">
        <v>0.90138888888888891</v>
      </c>
      <c r="U8" s="698"/>
      <c r="V8" s="698">
        <v>0.99652777777777779</v>
      </c>
      <c r="W8" s="698"/>
      <c r="X8" s="698">
        <v>5.2777777777777778E-2</v>
      </c>
      <c r="Y8" s="698">
        <v>0.76388888888888884</v>
      </c>
      <c r="Z8" s="76">
        <v>42722.19027777778</v>
      </c>
      <c r="AB8" s="18">
        <f>VLOOKUP(AC8,id!$A:$C,3,0)</f>
        <v>745</v>
      </c>
      <c r="AC8" s="18" t="str">
        <f t="shared" si="0"/>
        <v>KowalZbigniew1977</v>
      </c>
      <c r="AD8" s="9" t="str">
        <f>E8</f>
        <v>Kowal</v>
      </c>
      <c r="AE8" s="9" t="str">
        <f>F8</f>
        <v>Zbigniew</v>
      </c>
      <c r="AF8" s="9" t="str">
        <f>H8</f>
        <v>STOPA SŁUPSK</v>
      </c>
      <c r="AG8" s="155">
        <f>G8</f>
        <v>1977</v>
      </c>
      <c r="AH8" s="9">
        <f t="shared" ref="AH8:AH14" si="6">MAX(AH7*IF(AL8&lt;1,AL8,IF(AM8&lt;1,AM8,IF(AK8&lt;1,AK8,IF(AJ8&lt;1,AJ8,1)))),0)</f>
        <v>20.779220779220779</v>
      </c>
      <c r="AI8" s="9"/>
      <c r="AJ8" s="9">
        <f t="shared" ref="AJ8:AJ14" si="7">M7/M8</f>
        <v>0.9327485380067243</v>
      </c>
      <c r="AK8" s="9">
        <f t="shared" ref="AK8:AK14" si="8">K8/K7</f>
        <v>1</v>
      </c>
      <c r="AL8" s="9">
        <f t="shared" ref="AL8:AL14" si="9">J8/J7</f>
        <v>0.676056338028169</v>
      </c>
      <c r="AM8" s="9">
        <f t="shared" ref="AM8:AM14" si="10">AK8^0.2</f>
        <v>1</v>
      </c>
    </row>
    <row r="9" spans="1:39" ht="16.5" customHeight="1">
      <c r="A9" s="94">
        <v>7</v>
      </c>
      <c r="B9" s="92">
        <v>107</v>
      </c>
      <c r="C9" s="92" t="s">
        <v>154</v>
      </c>
      <c r="D9" s="92" t="s">
        <v>36</v>
      </c>
      <c r="E9" s="92" t="s">
        <v>2008</v>
      </c>
      <c r="F9" s="92" t="s">
        <v>182</v>
      </c>
      <c r="G9" s="705">
        <v>1965</v>
      </c>
      <c r="H9" s="705" t="s">
        <v>1338</v>
      </c>
      <c r="I9" s="88" t="s">
        <v>2006</v>
      </c>
      <c r="J9" s="704">
        <v>90</v>
      </c>
      <c r="K9" s="93">
        <v>3</v>
      </c>
      <c r="L9" s="703">
        <v>90</v>
      </c>
      <c r="M9" s="702">
        <v>0.19444444443797693</v>
      </c>
      <c r="N9" s="701">
        <v>0</v>
      </c>
      <c r="O9" s="699">
        <v>42721.715277777781</v>
      </c>
      <c r="P9" s="698">
        <v>0.83611111111111114</v>
      </c>
      <c r="Q9" s="698"/>
      <c r="R9" s="698">
        <v>0.76111111111111107</v>
      </c>
      <c r="S9" s="698"/>
      <c r="T9" s="698"/>
      <c r="U9" s="698">
        <v>0.80208333333333337</v>
      </c>
      <c r="V9" s="698"/>
      <c r="W9" s="698"/>
      <c r="X9" s="698"/>
      <c r="Y9" s="698"/>
      <c r="Z9" s="76">
        <v>42721.909722222219</v>
      </c>
      <c r="AB9" s="18">
        <f>VLOOKUP(AC9,id!$A:$C,3,0)</f>
        <v>640</v>
      </c>
      <c r="AC9" s="18" t="str">
        <f t="shared" si="0"/>
        <v>SzamrejWojciech1965</v>
      </c>
      <c r="AD9" s="9" t="str">
        <f t="shared" ref="AD9:AE14" si="11">E9</f>
        <v>Szamrej</v>
      </c>
      <c r="AE9" s="9" t="str">
        <f t="shared" si="11"/>
        <v>Wojciech</v>
      </c>
      <c r="AF9" s="9" t="str">
        <f t="shared" ref="AF9:AF14" si="12">H9</f>
        <v/>
      </c>
      <c r="AG9" s="155">
        <f t="shared" ref="AG9:AG14" si="13">G9</f>
        <v>1965</v>
      </c>
      <c r="AH9" s="9">
        <f t="shared" si="6"/>
        <v>19.480519480519479</v>
      </c>
      <c r="AI9" s="9"/>
      <c r="AJ9" s="9">
        <f t="shared" si="7"/>
        <v>2.4428571429309121</v>
      </c>
      <c r="AK9" s="9">
        <f t="shared" si="8"/>
        <v>0.5</v>
      </c>
      <c r="AL9" s="9">
        <f t="shared" si="9"/>
        <v>0.9375</v>
      </c>
      <c r="AM9" s="9">
        <f t="shared" si="10"/>
        <v>0.87055056329612412</v>
      </c>
    </row>
    <row r="10" spans="1:39" ht="16.5" customHeight="1">
      <c r="A10" s="94">
        <v>7</v>
      </c>
      <c r="B10" s="92">
        <v>109</v>
      </c>
      <c r="C10" s="92" t="s">
        <v>154</v>
      </c>
      <c r="D10" s="92" t="s">
        <v>36</v>
      </c>
      <c r="E10" s="92" t="s">
        <v>2007</v>
      </c>
      <c r="F10" s="92" t="s">
        <v>25</v>
      </c>
      <c r="G10" s="705">
        <v>1963</v>
      </c>
      <c r="H10" s="705" t="s">
        <v>1338</v>
      </c>
      <c r="I10" s="88" t="s">
        <v>2006</v>
      </c>
      <c r="J10" s="704">
        <v>90</v>
      </c>
      <c r="K10" s="93">
        <v>3</v>
      </c>
      <c r="L10" s="703">
        <v>90</v>
      </c>
      <c r="M10" s="702">
        <v>0.19444444443797693</v>
      </c>
      <c r="N10" s="701">
        <v>0</v>
      </c>
      <c r="O10" s="699">
        <v>42721.715277777781</v>
      </c>
      <c r="P10" s="698">
        <v>0.83680555555555547</v>
      </c>
      <c r="Q10" s="698"/>
      <c r="R10" s="698">
        <v>0.76250000000000007</v>
      </c>
      <c r="S10" s="698"/>
      <c r="T10" s="698"/>
      <c r="U10" s="698">
        <v>0.8027777777777777</v>
      </c>
      <c r="V10" s="698"/>
      <c r="W10" s="698"/>
      <c r="X10" s="698"/>
      <c r="Y10" s="698"/>
      <c r="Z10" s="76">
        <v>42721.909722222219</v>
      </c>
      <c r="AB10" s="18">
        <f>VLOOKUP(AC10,id!$A:$C,3,0)</f>
        <v>641</v>
      </c>
      <c r="AC10" s="18" t="str">
        <f t="shared" si="0"/>
        <v>GałaguzJacek1963</v>
      </c>
      <c r="AD10" s="9" t="str">
        <f t="shared" si="11"/>
        <v>Gałaguz</v>
      </c>
      <c r="AE10" s="9" t="str">
        <f t="shared" si="11"/>
        <v>Jacek</v>
      </c>
      <c r="AF10" s="9" t="str">
        <f t="shared" si="12"/>
        <v/>
      </c>
      <c r="AG10" s="155">
        <f t="shared" si="13"/>
        <v>1963</v>
      </c>
      <c r="AH10" s="9">
        <f t="shared" si="6"/>
        <v>19.480519480519479</v>
      </c>
      <c r="AI10" s="9"/>
      <c r="AJ10" s="9">
        <f t="shared" si="7"/>
        <v>1</v>
      </c>
      <c r="AK10" s="9">
        <f t="shared" si="8"/>
        <v>1</v>
      </c>
      <c r="AL10" s="9">
        <f t="shared" si="9"/>
        <v>1</v>
      </c>
      <c r="AM10" s="9">
        <f t="shared" si="10"/>
        <v>1</v>
      </c>
    </row>
    <row r="11" spans="1:39" ht="16.5" customHeight="1">
      <c r="A11" s="94">
        <v>7</v>
      </c>
      <c r="B11" s="92">
        <v>110</v>
      </c>
      <c r="C11" s="92" t="s">
        <v>154</v>
      </c>
      <c r="D11" s="92" t="s">
        <v>36</v>
      </c>
      <c r="E11" s="92" t="s">
        <v>1397</v>
      </c>
      <c r="F11" s="92" t="s">
        <v>182</v>
      </c>
      <c r="G11" s="705">
        <v>1976</v>
      </c>
      <c r="H11" s="705" t="s">
        <v>1338</v>
      </c>
      <c r="I11" s="88" t="s">
        <v>2006</v>
      </c>
      <c r="J11" s="704">
        <v>90</v>
      </c>
      <c r="K11" s="93">
        <v>3</v>
      </c>
      <c r="L11" s="703">
        <v>90</v>
      </c>
      <c r="M11" s="702">
        <v>0.19444444443797693</v>
      </c>
      <c r="N11" s="701">
        <v>0</v>
      </c>
      <c r="O11" s="699">
        <v>42721.715277777781</v>
      </c>
      <c r="P11" s="698">
        <v>0.83680555555555547</v>
      </c>
      <c r="Q11" s="698"/>
      <c r="R11" s="698">
        <v>0.76250000000000007</v>
      </c>
      <c r="S11" s="698"/>
      <c r="T11" s="698"/>
      <c r="U11" s="698">
        <v>0.8027777777777777</v>
      </c>
      <c r="V11" s="698"/>
      <c r="W11" s="698"/>
      <c r="X11" s="698"/>
      <c r="Y11" s="698"/>
      <c r="Z11" s="76">
        <v>42721.909722222219</v>
      </c>
      <c r="AB11" s="18">
        <f>VLOOKUP(AC11,id!$A:$C,3,0)</f>
        <v>746</v>
      </c>
      <c r="AC11" s="18" t="str">
        <f t="shared" si="0"/>
        <v>TomczakWojciech1976</v>
      </c>
      <c r="AD11" s="9" t="str">
        <f t="shared" si="11"/>
        <v>Tomczak</v>
      </c>
      <c r="AE11" s="9" t="str">
        <f t="shared" si="11"/>
        <v>Wojciech</v>
      </c>
      <c r="AF11" s="9" t="str">
        <f t="shared" si="12"/>
        <v/>
      </c>
      <c r="AG11" s="155">
        <f t="shared" si="13"/>
        <v>1976</v>
      </c>
      <c r="AH11" s="9">
        <f t="shared" si="6"/>
        <v>19.480519480519479</v>
      </c>
      <c r="AI11" s="9"/>
      <c r="AJ11" s="9">
        <f t="shared" si="7"/>
        <v>1</v>
      </c>
      <c r="AK11" s="9">
        <f t="shared" si="8"/>
        <v>1</v>
      </c>
      <c r="AL11" s="9">
        <f t="shared" si="9"/>
        <v>1</v>
      </c>
      <c r="AM11" s="9">
        <f t="shared" si="10"/>
        <v>1</v>
      </c>
    </row>
    <row r="12" spans="1:39" ht="16.5" customHeight="1">
      <c r="A12" s="94">
        <v>10</v>
      </c>
      <c r="B12" s="92">
        <v>103</v>
      </c>
      <c r="C12" s="92" t="s">
        <v>154</v>
      </c>
      <c r="D12" s="92" t="s">
        <v>36</v>
      </c>
      <c r="E12" s="92" t="s">
        <v>2111</v>
      </c>
      <c r="F12" s="92" t="s">
        <v>19</v>
      </c>
      <c r="G12" s="705">
        <v>1977</v>
      </c>
      <c r="H12" s="705" t="s">
        <v>2110</v>
      </c>
      <c r="I12" s="88" t="s">
        <v>2109</v>
      </c>
      <c r="J12" s="704">
        <v>90</v>
      </c>
      <c r="K12" s="93">
        <v>3</v>
      </c>
      <c r="L12" s="703">
        <v>90</v>
      </c>
      <c r="M12" s="702">
        <v>0.3083333333270275</v>
      </c>
      <c r="N12" s="701">
        <v>0</v>
      </c>
      <c r="O12" s="699">
        <v>42721.715277777781</v>
      </c>
      <c r="P12" s="698"/>
      <c r="Q12" s="698"/>
      <c r="R12" s="698"/>
      <c r="S12" s="698">
        <v>0.84305555555555556</v>
      </c>
      <c r="T12" s="698">
        <v>0.87847222222222221</v>
      </c>
      <c r="U12" s="698"/>
      <c r="V12" s="698"/>
      <c r="W12" s="698"/>
      <c r="X12" s="698"/>
      <c r="Y12" s="698">
        <v>0.76527777777777783</v>
      </c>
      <c r="Z12" s="76">
        <v>42722.023611111108</v>
      </c>
      <c r="AB12" s="18">
        <f>VLOOKUP(AC12,id!$A:$C,3,0)</f>
        <v>747</v>
      </c>
      <c r="AC12" s="18" t="str">
        <f t="shared" si="0"/>
        <v>KaczorPiotr1977</v>
      </c>
      <c r="AD12" s="9" t="str">
        <f t="shared" si="11"/>
        <v>Kaczor</v>
      </c>
      <c r="AE12" s="9" t="str">
        <f t="shared" si="11"/>
        <v>Piotr</v>
      </c>
      <c r="AF12" s="9" t="str">
        <f t="shared" si="12"/>
        <v>Ratusz Maszewo</v>
      </c>
      <c r="AG12" s="155">
        <f t="shared" si="13"/>
        <v>1977</v>
      </c>
      <c r="AH12" s="9">
        <f t="shared" si="6"/>
        <v>12.285012284854909</v>
      </c>
      <c r="AI12" s="9"/>
      <c r="AJ12" s="9">
        <f t="shared" si="7"/>
        <v>0.63063063062255209</v>
      </c>
      <c r="AK12" s="9">
        <f t="shared" si="8"/>
        <v>1</v>
      </c>
      <c r="AL12" s="9">
        <f t="shared" si="9"/>
        <v>1</v>
      </c>
      <c r="AM12" s="9">
        <f t="shared" si="10"/>
        <v>1</v>
      </c>
    </row>
    <row r="13" spans="1:39" ht="16.5" customHeight="1">
      <c r="A13" s="94">
        <v>11</v>
      </c>
      <c r="B13" s="92">
        <v>101</v>
      </c>
      <c r="C13" s="92" t="s">
        <v>154</v>
      </c>
      <c r="D13" s="92" t="s">
        <v>36</v>
      </c>
      <c r="E13" s="92" t="s">
        <v>2108</v>
      </c>
      <c r="F13" s="92" t="s">
        <v>91</v>
      </c>
      <c r="G13" s="705">
        <v>1967</v>
      </c>
      <c r="H13" s="705" t="s">
        <v>2107</v>
      </c>
      <c r="I13" s="88" t="s">
        <v>2106</v>
      </c>
      <c r="J13" s="704">
        <v>-153</v>
      </c>
      <c r="K13" s="93">
        <v>3</v>
      </c>
      <c r="L13" s="703">
        <v>90</v>
      </c>
      <c r="M13" s="702">
        <v>0.58541666666133096</v>
      </c>
      <c r="N13" s="701">
        <v>-243</v>
      </c>
      <c r="O13" s="699">
        <v>42721.715277777781</v>
      </c>
      <c r="P13" s="698"/>
      <c r="Q13" s="698"/>
      <c r="R13" s="698"/>
      <c r="S13" s="698">
        <v>0.84305555555555556</v>
      </c>
      <c r="T13" s="698">
        <v>0.87777777777777777</v>
      </c>
      <c r="U13" s="698"/>
      <c r="V13" s="698"/>
      <c r="W13" s="698"/>
      <c r="X13" s="698"/>
      <c r="Y13" s="698">
        <v>0.76458333333333339</v>
      </c>
      <c r="Z13" s="76">
        <v>42722.300694444442</v>
      </c>
      <c r="AB13" s="18">
        <f>VLOOKUP(AC13,id!$A:$C,3,0)</f>
        <v>748</v>
      </c>
      <c r="AC13" s="18" t="str">
        <f t="shared" si="0"/>
        <v>GulbinowiczAdam1967</v>
      </c>
      <c r="AD13" s="9" t="str">
        <f t="shared" si="11"/>
        <v>Gulbinowicz</v>
      </c>
      <c r="AE13" s="9" t="str">
        <f t="shared" si="11"/>
        <v>Adam</v>
      </c>
      <c r="AF13" s="9" t="str">
        <f t="shared" si="12"/>
        <v>LEGIONY ULICY</v>
      </c>
      <c r="AG13" s="155">
        <f t="shared" si="13"/>
        <v>1967</v>
      </c>
      <c r="AH13" s="9">
        <f t="shared" si="6"/>
        <v>0</v>
      </c>
      <c r="AI13" s="9"/>
      <c r="AJ13" s="9">
        <f t="shared" si="7"/>
        <v>0.5266903914531037</v>
      </c>
      <c r="AK13" s="9">
        <f t="shared" si="8"/>
        <v>1</v>
      </c>
      <c r="AL13" s="9">
        <f t="shared" si="9"/>
        <v>-1.7</v>
      </c>
      <c r="AM13" s="9">
        <f t="shared" si="10"/>
        <v>1</v>
      </c>
    </row>
    <row r="14" spans="1:39" ht="16.5" customHeight="1">
      <c r="A14" s="94" t="s">
        <v>248</v>
      </c>
      <c r="B14" s="92">
        <v>112</v>
      </c>
      <c r="C14" s="92" t="s">
        <v>154</v>
      </c>
      <c r="D14" s="92" t="s">
        <v>36</v>
      </c>
      <c r="E14" s="92" t="s">
        <v>2105</v>
      </c>
      <c r="F14" s="92" t="s">
        <v>2104</v>
      </c>
      <c r="G14" s="705">
        <v>1969</v>
      </c>
      <c r="H14" s="705" t="s">
        <v>2103</v>
      </c>
      <c r="I14" s="88" t="s">
        <v>443</v>
      </c>
      <c r="J14" s="704">
        <v>0</v>
      </c>
      <c r="K14" s="93">
        <v>0</v>
      </c>
      <c r="L14" s="703">
        <v>0</v>
      </c>
      <c r="M14" s="702" t="s">
        <v>2102</v>
      </c>
      <c r="N14" s="701"/>
      <c r="O14" s="699">
        <v>42721.715277777781</v>
      </c>
      <c r="P14" s="698"/>
      <c r="Q14" s="698"/>
      <c r="R14" s="698"/>
      <c r="S14" s="698"/>
      <c r="T14" s="698"/>
      <c r="U14" s="698"/>
      <c r="V14" s="698"/>
      <c r="W14" s="698"/>
      <c r="X14" s="698"/>
      <c r="Y14" s="698"/>
      <c r="Z14" s="76"/>
      <c r="AB14" s="18">
        <f>VLOOKUP(AC14,id!$A:$C,3,0)</f>
        <v>749</v>
      </c>
      <c r="AC14" s="18" t="str">
        <f t="shared" si="0"/>
        <v>AdamskiJanusz1969</v>
      </c>
      <c r="AD14" s="9" t="str">
        <f t="shared" si="11"/>
        <v>Adamski</v>
      </c>
      <c r="AE14" s="9" t="str">
        <f t="shared" si="11"/>
        <v>Janusz</v>
      </c>
      <c r="AF14" s="9" t="str">
        <f t="shared" si="12"/>
        <v>UTMB 2013</v>
      </c>
      <c r="AG14" s="155">
        <f t="shared" si="13"/>
        <v>1969</v>
      </c>
      <c r="AH14" s="9">
        <f t="shared" si="6"/>
        <v>0</v>
      </c>
      <c r="AI14" s="9"/>
      <c r="AJ14" s="9" t="e">
        <f t="shared" si="7"/>
        <v>#VALUE!</v>
      </c>
      <c r="AK14" s="9">
        <f t="shared" si="8"/>
        <v>0</v>
      </c>
      <c r="AL14" s="9">
        <f t="shared" si="9"/>
        <v>0</v>
      </c>
      <c r="AM14" s="9">
        <f t="shared" si="10"/>
        <v>0</v>
      </c>
    </row>
  </sheetData>
  <mergeCells count="3">
    <mergeCell ref="R1:S1"/>
    <mergeCell ref="J2:N3"/>
    <mergeCell ref="O2:Z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40" fitToHeight="0" orientation="portrait" horizontalDpi="4294967295" verticalDpi="300" r:id="rId1"/>
  <headerFooter alignWithMargins="0">
    <oddHeader>&amp;C&amp;"Arial CE,Pogrubiony"&amp;28Nocna Masakra 2016 - Wyniki TR100&amp;R&amp;D  &amp;T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00"/>
  <sheetViews>
    <sheetView workbookViewId="0"/>
  </sheetViews>
  <sheetFormatPr defaultColWidth="9.109375" defaultRowHeight="13.2"/>
  <cols>
    <col min="1" max="1" width="4" bestFit="1" customWidth="1"/>
    <col min="2" max="2" width="23.6640625" customWidth="1"/>
    <col min="3" max="3" width="14.6640625" bestFit="1" customWidth="1"/>
    <col min="4" max="4" width="3.33203125" bestFit="1" customWidth="1"/>
    <col min="5" max="5" width="6.33203125" style="8" customWidth="1"/>
    <col min="6" max="7" width="5.5546875" bestFit="1" customWidth="1"/>
    <col min="8" max="17" width="6.109375" customWidth="1"/>
    <col min="18" max="18" width="6.5546875" bestFit="1" customWidth="1"/>
    <col min="19" max="21" width="6.109375" customWidth="1"/>
    <col min="22" max="22" width="6.5546875" bestFit="1" customWidth="1"/>
    <col min="23" max="24" width="6.109375" customWidth="1"/>
    <col min="25" max="30" width="5.5546875" customWidth="1"/>
    <col min="31" max="31" width="5.33203125" customWidth="1"/>
    <col min="32" max="32" width="5.5546875" customWidth="1"/>
    <col min="33" max="34" width="5.5546875" bestFit="1" customWidth="1"/>
    <col min="35" max="35" width="3.33203125" bestFit="1" customWidth="1"/>
    <col min="36" max="36" width="5.5546875" bestFit="1" customWidth="1"/>
    <col min="37" max="37" width="5.5546875" customWidth="1"/>
    <col min="38" max="38" width="5.77734375" bestFit="1" customWidth="1"/>
  </cols>
  <sheetData>
    <row r="1" spans="1:38" s="1" customFormat="1" ht="105" customHeight="1">
      <c r="A1" s="1" t="s">
        <v>79</v>
      </c>
      <c r="B1" s="3" t="s">
        <v>18</v>
      </c>
      <c r="C1" s="3" t="s">
        <v>15</v>
      </c>
      <c r="D1" s="4" t="s">
        <v>17</v>
      </c>
      <c r="E1" s="7" t="s">
        <v>16</v>
      </c>
      <c r="F1" s="39" t="s">
        <v>37</v>
      </c>
      <c r="G1" s="38" t="s">
        <v>4</v>
      </c>
      <c r="H1" s="39" t="s">
        <v>124</v>
      </c>
      <c r="I1" s="39" t="s">
        <v>63</v>
      </c>
      <c r="J1" s="38" t="s">
        <v>125</v>
      </c>
      <c r="K1" s="39" t="s">
        <v>42</v>
      </c>
      <c r="L1" s="39" t="s">
        <v>3</v>
      </c>
      <c r="M1" s="39" t="s">
        <v>5</v>
      </c>
      <c r="N1" s="39" t="s">
        <v>1</v>
      </c>
      <c r="O1" s="39" t="s">
        <v>7</v>
      </c>
      <c r="P1" s="39" t="s">
        <v>43</v>
      </c>
      <c r="Q1" s="39" t="s">
        <v>119</v>
      </c>
      <c r="R1" s="39" t="s">
        <v>64</v>
      </c>
      <c r="S1" s="39" t="s">
        <v>9</v>
      </c>
      <c r="T1" s="38" t="s">
        <v>126</v>
      </c>
      <c r="U1" s="39" t="s">
        <v>127</v>
      </c>
      <c r="V1" s="39" t="s">
        <v>130</v>
      </c>
      <c r="W1" s="39" t="s">
        <v>10</v>
      </c>
      <c r="X1" s="39" t="s">
        <v>50</v>
      </c>
      <c r="Y1" s="39" t="s">
        <v>51</v>
      </c>
      <c r="Z1" s="39" t="s">
        <v>150</v>
      </c>
      <c r="AA1" s="38" t="s">
        <v>129</v>
      </c>
      <c r="AB1" s="39" t="s">
        <v>131</v>
      </c>
      <c r="AC1" s="39" t="s">
        <v>128</v>
      </c>
      <c r="AD1" s="39" t="s">
        <v>961</v>
      </c>
      <c r="AE1" s="39" t="s">
        <v>6</v>
      </c>
      <c r="AF1" s="38" t="s">
        <v>132</v>
      </c>
      <c r="AG1" s="39" t="s">
        <v>8</v>
      </c>
      <c r="AH1" s="38" t="s">
        <v>134</v>
      </c>
      <c r="AI1" s="39" t="s">
        <v>65</v>
      </c>
      <c r="AJ1" s="39" t="s">
        <v>2043</v>
      </c>
      <c r="AK1" s="39" t="s">
        <v>133</v>
      </c>
      <c r="AL1" s="39" t="s">
        <v>11</v>
      </c>
    </row>
    <row r="2" spans="1:38" s="1" customFormat="1">
      <c r="B2" s="3"/>
      <c r="C2" s="5" t="s">
        <v>34</v>
      </c>
      <c r="D2" s="4"/>
      <c r="E2" s="6" t="s">
        <v>2042</v>
      </c>
      <c r="F2" s="6">
        <v>100</v>
      </c>
      <c r="G2" s="35">
        <v>100</v>
      </c>
      <c r="H2" s="6">
        <v>100</v>
      </c>
      <c r="I2" s="6">
        <v>100</v>
      </c>
      <c r="J2" s="35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6">
        <v>100</v>
      </c>
      <c r="W2" s="6">
        <v>100</v>
      </c>
      <c r="X2" s="156">
        <v>100</v>
      </c>
      <c r="Y2" s="156">
        <v>100</v>
      </c>
      <c r="Z2" s="6">
        <v>50</v>
      </c>
      <c r="AA2" s="35">
        <v>50</v>
      </c>
      <c r="AB2" s="35">
        <v>50</v>
      </c>
      <c r="AC2" s="6">
        <v>50</v>
      </c>
      <c r="AD2" s="6">
        <v>50</v>
      </c>
      <c r="AE2" s="6">
        <v>50</v>
      </c>
      <c r="AF2" s="35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</row>
    <row r="3" spans="1:38" s="15" customFormat="1">
      <c r="A3" s="15">
        <v>56</v>
      </c>
      <c r="B3" s="40" t="str">
        <f>VLOOKUP($A3,id!$C:$H,6,0)</f>
        <v>Blank Danuta</v>
      </c>
      <c r="C3" s="40" t="str">
        <f>VLOOKUP($A3,id!$C:$H,4,0)</f>
        <v>Towanda</v>
      </c>
      <c r="D3" s="2">
        <f>IF(E2=E3,D2,ROW(B1))</f>
        <v>1</v>
      </c>
      <c r="E3" s="11">
        <f>LARGE(F3:Y3,1)+LARGE(F3:Y3,2)+IFERROR(LARGE(F3:Y3,3),0)+IFERROR(LARGE(F3:Y3,4),0)+IFERROR(LARGE(F3:Y3,5),0)+IFERROR(LARGE(F3:Y3,6),0)</f>
        <v>471.53395013297694</v>
      </c>
      <c r="F3" s="14">
        <f>IFERROR(VLOOKUP(A3,'Róża K'!I:Q,8,0),"")</f>
        <v>74.931492683935687</v>
      </c>
      <c r="G3" s="14">
        <f>IFERROR(VLOOKUP($A3,'Złoto K'!AO:AV,8,0),"")</f>
        <v>81.856540084388214</v>
      </c>
      <c r="H3" s="14">
        <f>IFERROR(VLOOKUP($A3,'H51 200 K'!$AL$6:$AS$99,8,0),"")</f>
        <v>78.333333333333329</v>
      </c>
      <c r="I3" s="16">
        <f>IFERROR(VLOOKUP($A3,'Dymno K'!$BD$3:$BK$11,8,0),"")</f>
        <v>42.330682693455124</v>
      </c>
      <c r="J3" s="37" t="str">
        <f>IFERROR(VLOOKUP($A3,'X Kompas K'!$L$2:$S$5,8,0),"")</f>
        <v/>
      </c>
      <c r="K3" s="16">
        <f>IFERROR(VLOOKUP($A3,'Dukty K'!$BH$1:$BO$9,8,0),"")</f>
        <v>78.488372093023244</v>
      </c>
      <c r="L3" s="14">
        <f>IFERROR(VLOOKUP($A3,'Tropy K'!$O$2:$V$16,8,0),"")</f>
        <v>74.082543830992066</v>
      </c>
      <c r="M3" s="14" t="str">
        <f>IFERROR(VLOOKUP($A3,'Grassor TR300 K'!$CR$4:$CY$7,8,0),"")</f>
        <v/>
      </c>
      <c r="N3" s="14">
        <f>IFERROR(VLOOKUP($A3,'BO K'!$S$4:$Z$16,8,0),"")</f>
        <v>67.227679354499202</v>
      </c>
      <c r="O3" s="14" t="str">
        <f>IFERROR(VLOOKUP($A3,'Szaga TR150 K'!$J$1:$Q$6,8,0),"")</f>
        <v/>
      </c>
      <c r="P3" s="14">
        <f>IFERROR(VLOOKUP($A3,'Rajd Konwalii K'!$L$3:$S$13,8,0),"")</f>
        <v>76.25754527162978</v>
      </c>
      <c r="Q3" s="14" t="str">
        <f>IFERROR(VLOOKUP($A3,'Korno K'!$BE$1:$BL$15,8,0),"")</f>
        <v/>
      </c>
      <c r="R3" s="14">
        <f>IFERROR(VLOOKUP($A3,'Abentojra K'!$J$2:$Q$10,8,0),"")</f>
        <v>63.079188481675409</v>
      </c>
      <c r="S3" s="14">
        <f>IFERROR(VLOOKUP($A3,'Mordownik K'!$P$5:$W$14,8,0),"")</f>
        <v>65.055515501081459</v>
      </c>
      <c r="T3" s="14">
        <v>40</v>
      </c>
      <c r="U3" s="14">
        <f>IFERROR(VLOOKUP($A3,'H52 200 K'!$AL$6:$AS$16,8,0),"")</f>
        <v>81.666666666666671</v>
      </c>
      <c r="V3" s="14" t="str">
        <f>IFERROR(VLOOKUP($A3,'XII Szago K'!$AH$3:$AO$8,8,0),"")</f>
        <v/>
      </c>
      <c r="W3" s="14" t="str">
        <f>IFERROR(VLOOKUP($A3,'Masakra TR200 K'!$AN$5:$AU$8,8,0),"")</f>
        <v/>
      </c>
      <c r="X3" s="10">
        <f>IFERROR(LARGE(Z3:AL3,1),0)+IFERROR(LARGE(Z3:AL3,2),0)</f>
        <v>27.760902581904965</v>
      </c>
      <c r="Y3" s="10">
        <f>IFERROR(LARGE(Z3:AL3,3),0)+IFERROR(LARGE(Z3:AL3,4),0)</f>
        <v>0</v>
      </c>
      <c r="Z3" s="14">
        <f>IFERROR(VLOOKUP(A3,'Wiosenne 360 K'!$L$2:$S$5,8,0),"")</f>
        <v>27.760902581904965</v>
      </c>
      <c r="AA3" s="36" t="str">
        <f>IFERROR(VLOOKUP(A3,'NMnO K'!$AX$5:$BE$8,8,0),"")</f>
        <v/>
      </c>
      <c r="AB3" s="36" t="str">
        <f>IFERROR(VLOOKUP(A3,'XI Szago K'!$J$3:$Q$6,8,0),"")</f>
        <v/>
      </c>
      <c r="AC3" s="14" t="str">
        <f>IFERROR(VLOOKUP($A3,'H51 100 K'!$AC$6:$AJ$153,8,0),"")</f>
        <v/>
      </c>
      <c r="AD3" s="14" t="str">
        <f>IFERROR(VLOOKUP(A3,'Harce K'!$K$6:$R$12,8,0),"")</f>
        <v/>
      </c>
      <c r="AE3" s="14" t="str">
        <f>IFERROR(VLOOKUP($A3,'Grassor TR150 K'!$BL$4:$BS$7,8,0),"")</f>
        <v/>
      </c>
      <c r="AF3" s="36" t="str">
        <f>IFERROR(VLOOKUP($A3,'Pazur K'!$P$3:$W$7,8,0),"")</f>
        <v/>
      </c>
      <c r="AG3" s="14" t="str">
        <f>IFERROR(VLOOKUP($A3,'Szaga TR100 K'!$J$1:$Q$12,8,0),"")</f>
        <v/>
      </c>
      <c r="AH3" s="36" t="str">
        <f>IFERROR(VLOOKUP($A3,'Odyseja K'!$G$1:$N$6,8,0),"")</f>
        <v/>
      </c>
      <c r="AI3" s="36"/>
      <c r="AJ3" s="14" t="str">
        <f>IFERROR(VLOOKUP($A3,'H52 100 K'!$AC$6:$AJ$27,8,0),"")</f>
        <v/>
      </c>
      <c r="AK3" s="14" t="str">
        <f>IFERROR(VLOOKUP($A3,'Azymut Orient K'!$O$3:$V$4,8,0),"")</f>
        <v/>
      </c>
      <c r="AL3" s="14" t="str">
        <f>IFERROR(VLOOKUP($A3,'Masakra TR100 K'!$AB$5:$AI$7,8,0),"")</f>
        <v/>
      </c>
    </row>
    <row r="4" spans="1:38" s="15" customFormat="1">
      <c r="A4" s="15">
        <v>88</v>
      </c>
      <c r="B4" s="40" t="str">
        <f>VLOOKUP($A4,id!$C:$H,6,0)</f>
        <v>Truszkowska Kamila</v>
      </c>
      <c r="C4" s="40">
        <f>VLOOKUP($A4,id!$C:$H,4,0)</f>
        <v>0</v>
      </c>
      <c r="D4" s="2">
        <f>IF(E3=E4,D3,ROW(B2))</f>
        <v>2</v>
      </c>
      <c r="E4" s="11">
        <f>LARGE(F4:Y4,1)+LARGE(F4:Y4,2)+IFERROR(LARGE(F4:Y4,3),0)+IFERROR(LARGE(F4:Y4,4),0)+IFERROR(LARGE(F4:Y4,5),0)+IFERROR(LARGE(F4:Y4,6),0)</f>
        <v>466.34332034116488</v>
      </c>
      <c r="F4" s="14"/>
      <c r="G4" s="14">
        <f>IFERROR(VLOOKUP($A4,'Złoto K'!AO:AV,8,0),"")</f>
        <v>76.058368495077389</v>
      </c>
      <c r="H4" s="14" t="str">
        <f>IFERROR(VLOOKUP($A4,'H51 200 K'!$AL$6:$AS$99,8,0),"")</f>
        <v/>
      </c>
      <c r="I4" s="16">
        <f>IFERROR(VLOOKUP($A4,'Dymno K'!$BD$3:$BK$11,8,0),"")</f>
        <v>48.069578929213783</v>
      </c>
      <c r="J4" s="37" t="str">
        <f>IFERROR(VLOOKUP($A4,'X Kompas K'!$L$2:$S$5,8,0),"")</f>
        <v/>
      </c>
      <c r="K4" s="16">
        <f>IFERROR(VLOOKUP($A4,'Dukty K'!$BH$1:$BO$9,8,0),"")</f>
        <v>71.15882589068319</v>
      </c>
      <c r="L4" s="14">
        <f>IFERROR(VLOOKUP($A4,'Tropy K'!$O$2:$V$16,8,0),"")</f>
        <v>65.863103882273222</v>
      </c>
      <c r="M4" s="14">
        <f>IFERROR(VLOOKUP($A4,'Grassor TR300 K'!$CR$4:$CY$7,8,0),"")</f>
        <v>78.571428571428569</v>
      </c>
      <c r="N4" s="14">
        <f>IFERROR(VLOOKUP($A4,'BO K'!$S$4:$Z$16,8,0),"")</f>
        <v>61.948600133089798</v>
      </c>
      <c r="O4" s="14">
        <f>IFERROR(VLOOKUP($A4,'Szaga TR150 K'!$J$1:$Q$6,8,0),"")</f>
        <v>75.561426684280036</v>
      </c>
      <c r="P4" s="14" t="str">
        <f>IFERROR(VLOOKUP($A4,'Rajd Konwalii K'!$L$3:$S$13,8,0),"")</f>
        <v/>
      </c>
      <c r="Q4" s="14" t="str">
        <f>IFERROR(VLOOKUP($A4,'Korno K'!$BE$1:$BL$15,8,0),"")</f>
        <v/>
      </c>
      <c r="R4" s="14" t="str">
        <f>IFERROR(VLOOKUP($A4,'Abentojra K'!$J$2:$Q$10,8,0),"")</f>
        <v/>
      </c>
      <c r="S4" s="14" t="str">
        <f>IFERROR(VLOOKUP($A4,'Mordownik K'!$P$5:$W$14,8,0),"")</f>
        <v/>
      </c>
      <c r="T4" s="14"/>
      <c r="U4" s="14" t="str">
        <f>IFERROR(VLOOKUP($A4,'H52 200 K'!$AL$6:$AS$16,8,0),"")</f>
        <v/>
      </c>
      <c r="V4" s="14">
        <f>IFERROR(VLOOKUP($A4,'XII Szago K'!$AH$3:$AO$8,8,0),"")</f>
        <v>94.339622641509436</v>
      </c>
      <c r="W4" s="14" t="str">
        <f>IFERROR(VLOOKUP($A4,'Masakra TR200 K'!$AN$5:$AU$8,8,0),"")</f>
        <v/>
      </c>
      <c r="X4" s="10">
        <f>IFERROR(LARGE(Z4:AL4,1),0)+IFERROR(LARGE(Z4:AL4,2),0)</f>
        <v>70.653648058186249</v>
      </c>
      <c r="Y4" s="10">
        <f>IFERROR(LARGE(Z4:AL4,3),0)+IFERROR(LARGE(Z4:AL4,4),0)</f>
        <v>0</v>
      </c>
      <c r="Z4" s="14" t="str">
        <f>IFERROR(VLOOKUP(A4,'Wiosenne 360 K'!$L$2:$S$5,8,0),"")</f>
        <v/>
      </c>
      <c r="AA4" s="36" t="str">
        <f>IFERROR(VLOOKUP(A4,'NMnO K'!$AX$5:$BE$8,8,0),"")</f>
        <v/>
      </c>
      <c r="AB4" s="36" t="str">
        <f>IFERROR(VLOOKUP(A4,'XI Szago K'!$J$3:$Q$6,8,0),"")</f>
        <v/>
      </c>
      <c r="AC4" s="14" t="str">
        <f>IFERROR(VLOOKUP($A4,'H51 100 K'!$AC$6:$AJ$153,8,0),"")</f>
        <v/>
      </c>
      <c r="AD4" s="14" t="str">
        <f>IFERROR(VLOOKUP(A4,'Harce K'!$K$6:$R$12,8,0),"")</f>
        <v/>
      </c>
      <c r="AE4" s="14" t="str">
        <f>IFERROR(VLOOKUP($A4,'Grassor TR150 K'!$BL$4:$BS$7,8,0),"")</f>
        <v/>
      </c>
      <c r="AF4" s="36">
        <f>IFERROR(VLOOKUP($A4,'Pazur K'!$P$3:$W$7,8,0),"")</f>
        <v>31.454207787159593</v>
      </c>
      <c r="AG4" s="14" t="str">
        <f>IFERROR(VLOOKUP($A4,'Szaga TR100 K'!$J$1:$Q$12,8,0),"")</f>
        <v/>
      </c>
      <c r="AH4" s="36" t="str">
        <f>IFERROR(VLOOKUP($A4,'Odyseja K'!$G$1:$N$6,8,0),"")</f>
        <v/>
      </c>
      <c r="AI4" s="36"/>
      <c r="AJ4" s="14">
        <f>IFERROR(VLOOKUP($A4,'H52 100 K'!$AC$6:$AJ$27,8,0),"")</f>
        <v>39.19944027102666</v>
      </c>
      <c r="AK4" s="14" t="str">
        <f>IFERROR(VLOOKUP($A4,'Azymut Orient K'!$O$3:$V$4,8,0),"")</f>
        <v/>
      </c>
      <c r="AL4" s="14" t="str">
        <f>IFERROR(VLOOKUP($A4,'Masakra TR100 K'!$AB$5:$AI$7,8,0),"")</f>
        <v/>
      </c>
    </row>
    <row r="5" spans="1:38" s="15" customFormat="1">
      <c r="A5" s="15">
        <v>135</v>
      </c>
      <c r="B5" s="40" t="str">
        <f>VLOOKUP($A5,id!$C:$H,6,0)</f>
        <v>Gruziel Magdalena</v>
      </c>
      <c r="C5" s="40" t="str">
        <f>VLOOKUP($A5,id!$C:$H,4,0)</f>
        <v>Team360</v>
      </c>
      <c r="D5" s="2">
        <f>IF(E4=E5,D4,ROW(B3))</f>
        <v>3</v>
      </c>
      <c r="E5" s="11">
        <f>LARGE(F5:Y5,1)+LARGE(F5:Y5,2)+IFERROR(LARGE(F5:Y5,3),0)+IFERROR(LARGE(F5:Y5,4),0)+IFERROR(LARGE(F5:Y5,5),0)+IFERROR(LARGE(F5:Y5,6),0)</f>
        <v>426.3162290257527</v>
      </c>
      <c r="F5" s="14"/>
      <c r="G5" s="14"/>
      <c r="H5" s="14">
        <f>IFERROR(VLOOKUP($A5,'H51 200 K'!$AL$6:$AS$99,8,0),"")</f>
        <v>80</v>
      </c>
      <c r="I5" s="16" t="str">
        <f>IFERROR(VLOOKUP($A5,'Dymno K'!$BD$3:$BK$11,8,0),"")</f>
        <v/>
      </c>
      <c r="J5" s="37" t="str">
        <f>IFERROR(VLOOKUP($A5,'X Kompas K'!$L$2:$S$5,8,0),"")</f>
        <v/>
      </c>
      <c r="K5" s="16">
        <f>IFERROR(VLOOKUP($A5,'Dukty K'!$BH$1:$BO$9,8,0),"")</f>
        <v>35.294777641778857</v>
      </c>
      <c r="L5" s="14">
        <f>IFERROR(VLOOKUP($A5,'Tropy K'!$O$2:$V$16,8,0),"")</f>
        <v>76.922207146087757</v>
      </c>
      <c r="M5" s="14" t="str">
        <f>IFERROR(VLOOKUP($A5,'Grassor TR300 K'!$CR$4:$CY$7,8,0),"")</f>
        <v/>
      </c>
      <c r="N5" s="14">
        <f>IFERROR(VLOOKUP($A5,'BO K'!$S$4:$Z$16,8,0),"")</f>
        <v>89.636905805998936</v>
      </c>
      <c r="O5" s="14" t="str">
        <f>IFERROR(VLOOKUP($A5,'Szaga TR150 K'!$J$1:$Q$6,8,0),"")</f>
        <v/>
      </c>
      <c r="P5" s="14" t="str">
        <f>IFERROR(VLOOKUP($A5,'Rajd Konwalii K'!$L$3:$S$13,8,0),"")</f>
        <v/>
      </c>
      <c r="Q5" s="14" t="str">
        <f>IFERROR(VLOOKUP($A5,'Korno K'!$BE$1:$BL$15,8,0),"")</f>
        <v/>
      </c>
      <c r="R5" s="14">
        <f>IFERROR(VLOOKUP($A5,'Abentojra K'!$J$2:$Q$10,8,0),"")</f>
        <v>78.819969742813939</v>
      </c>
      <c r="S5" s="14">
        <f>IFERROR(VLOOKUP($A5,'Mordownik K'!$P$5:$W$14,8,0),"")</f>
        <v>65.642368689073166</v>
      </c>
      <c r="T5" s="14"/>
      <c r="U5" s="14" t="str">
        <f>IFERROR(VLOOKUP($A5,'H52 200 K'!$AL$6:$AS$16,8,0),"")</f>
        <v/>
      </c>
      <c r="V5" s="14" t="str">
        <f>IFERROR(VLOOKUP($A5,'XII Szago K'!$AH$3:$AO$8,8,0),"")</f>
        <v/>
      </c>
      <c r="W5" s="14">
        <f>IFERROR(VLOOKUP($A5,'Masakra TR200 K'!$AN$5:$AU$8,8,0),"")</f>
        <v>33.333333333333329</v>
      </c>
      <c r="X5" s="10">
        <f>IFERROR(LARGE(Z5:AL5,1),0)+IFERROR(LARGE(Z5:AL5,2),0)</f>
        <v>34.165554072096114</v>
      </c>
      <c r="Y5" s="10">
        <f>IFERROR(LARGE(Z5:AL5,3),0)+IFERROR(LARGE(Z5:AL5,4),0)</f>
        <v>0</v>
      </c>
      <c r="Z5" s="14">
        <f>IFERROR(VLOOKUP(A5,'Wiosenne 360 K'!$L$2:$S$5,8,0),"")</f>
        <v>34.165554072096114</v>
      </c>
      <c r="AA5" s="36"/>
      <c r="AB5" s="36" t="str">
        <f>IFERROR(VLOOKUP(A5,'XI Szago K'!$J$3:$Q$6,8,0),"")</f>
        <v/>
      </c>
      <c r="AC5" s="14" t="str">
        <f>IFERROR(VLOOKUP($A5,'H51 100 K'!$AC$6:$AJ$153,8,0),"")</f>
        <v/>
      </c>
      <c r="AD5" s="14" t="str">
        <f>IFERROR(VLOOKUP(A5,'Harce K'!$K$6:$R$12,8,0),"")</f>
        <v/>
      </c>
      <c r="AE5" s="14" t="str">
        <f>IFERROR(VLOOKUP($A5,'Grassor TR150 K'!$BL$4:$BS$7,8,0),"")</f>
        <v/>
      </c>
      <c r="AF5" s="36" t="str">
        <f>IFERROR(VLOOKUP($A5,'Pazur K'!$P$3:$W$7,8,0),"")</f>
        <v/>
      </c>
      <c r="AG5" s="14" t="str">
        <f>IFERROR(VLOOKUP($A5,'Szaga TR100 K'!$J$1:$Q$12,8,0),"")</f>
        <v/>
      </c>
      <c r="AH5" s="36" t="str">
        <f>IFERROR(VLOOKUP($A5,'Odyseja K'!$G$1:$N$6,8,0),"")</f>
        <v/>
      </c>
      <c r="AI5" s="36"/>
      <c r="AJ5" s="14" t="str">
        <f>IFERROR(VLOOKUP($A5,'H52 100 K'!$AC$6:$AJ$27,8,0),"")</f>
        <v/>
      </c>
      <c r="AK5" s="14" t="str">
        <f>IFERROR(VLOOKUP($A5,'Azymut Orient K'!$O$3:$V$4,8,0),"")</f>
        <v/>
      </c>
      <c r="AL5" s="14" t="str">
        <f>IFERROR(VLOOKUP($A5,'Masakra TR100 K'!$AB$5:$AI$7,8,0),"")</f>
        <v/>
      </c>
    </row>
    <row r="6" spans="1:38" s="15" customFormat="1">
      <c r="A6" s="15">
        <v>55</v>
      </c>
      <c r="B6" s="40" t="str">
        <f>VLOOKUP($A6,id!$C:$H,6,0)</f>
        <v>Stanek Asia</v>
      </c>
      <c r="C6" s="40" t="str">
        <f>VLOOKUP($A6,id!$C:$H,4,0)</f>
        <v>RUDY KOT</v>
      </c>
      <c r="D6" s="2">
        <f>IF(E5=E6,D5,ROW(B4))</f>
        <v>4</v>
      </c>
      <c r="E6" s="11">
        <f>LARGE(F6:Y6,1)+LARGE(F6:Y6,2)+IFERROR(LARGE(F6:Y6,3),0)+IFERROR(LARGE(F6:Y6,4),0)+IFERROR(LARGE(F6:Y6,5),0)+IFERROR(LARGE(F6:Y6,6),0)</f>
        <v>419.6413739945603</v>
      </c>
      <c r="F6" s="14">
        <f>IFERROR(VLOOKUP(A6,'Róża K'!I:Q,8,0),"")</f>
        <v>74.931492683935687</v>
      </c>
      <c r="G6" s="14">
        <f>IFERROR(VLOOKUP($A6,'Złoto K'!AO:AV,8,0),"")</f>
        <v>76.058368495077389</v>
      </c>
      <c r="H6" s="14" t="str">
        <f>IFERROR(VLOOKUP($A6,'H51 200 K'!$AL$6:$AS$99,8,0),"")</f>
        <v/>
      </c>
      <c r="I6" s="16" t="str">
        <f>IFERROR(VLOOKUP($A6,'Dymno K'!$BD$3:$BK$11,8,0),"")</f>
        <v/>
      </c>
      <c r="J6" s="37" t="str">
        <f>IFERROR(VLOOKUP($A6,'X Kompas K'!$L$2:$S$5,8,0),"")</f>
        <v/>
      </c>
      <c r="K6" s="16">
        <f>IFERROR(VLOOKUP($A6,'Dukty K'!$BH$1:$BO$9,8,0),"")</f>
        <v>62.619766783801204</v>
      </c>
      <c r="L6" s="14">
        <f>IFERROR(VLOOKUP($A6,'Tropy K'!$O$2:$V$16,8,0),"")</f>
        <v>53.915227780974675</v>
      </c>
      <c r="M6" s="14">
        <f>IFERROR(VLOOKUP($A6,'Grassor TR300 K'!$CR$4:$CY$7,8,0),"")</f>
        <v>65.714285714285708</v>
      </c>
      <c r="N6" s="14" t="str">
        <f>IFERROR(VLOOKUP($A6,'BO K'!$S$4:$Z$16,8,0),"")</f>
        <v/>
      </c>
      <c r="O6" s="14" t="str">
        <f>IFERROR(VLOOKUP($A6,'Szaga TR150 K'!$J$1:$Q$6,8,0),"")</f>
        <v/>
      </c>
      <c r="P6" s="14" t="str">
        <f>IFERROR(VLOOKUP($A6,'Rajd Konwalii K'!$L$3:$S$13,8,0),"")</f>
        <v/>
      </c>
      <c r="Q6" s="14" t="str">
        <f>IFERROR(VLOOKUP($A6,'Korno K'!$BE$1:$BL$15,8,0),"")</f>
        <v/>
      </c>
      <c r="R6" s="14" t="str">
        <f>IFERROR(VLOOKUP($A6,'Abentojra K'!$J$2:$Q$10,8,0),"")</f>
        <v/>
      </c>
      <c r="S6" s="14" t="str">
        <f>IFERROR(VLOOKUP($A6,'Mordownik K'!$P$5:$W$14,8,0),"")</f>
        <v/>
      </c>
      <c r="T6" s="14"/>
      <c r="U6" s="14">
        <f>IFERROR(VLOOKUP($A6,'H52 200 K'!$AL$6:$AS$16,8,0),"")</f>
        <v>71.666666666666671</v>
      </c>
      <c r="V6" s="14" t="str">
        <f>IFERROR(VLOOKUP($A6,'XII Szago K'!$AH$3:$AO$8,8,0),"")</f>
        <v/>
      </c>
      <c r="W6" s="14" t="str">
        <f>IFERROR(VLOOKUP($A6,'Masakra TR200 K'!$AN$5:$AU$8,8,0),"")</f>
        <v/>
      </c>
      <c r="X6" s="10">
        <f>IFERROR(LARGE(Z6:AL6,1),0)+IFERROR(LARGE(Z6:AL6,2),0)</f>
        <v>68.650793650793645</v>
      </c>
      <c r="Y6" s="10">
        <f>IFERROR(LARGE(Z6:AL6,3),0)+IFERROR(LARGE(Z6:AL6,4),0)</f>
        <v>0</v>
      </c>
      <c r="Z6" s="14" t="str">
        <f>IFERROR(VLOOKUP(A6,'Wiosenne 360 K'!$L$2:$S$5,8,0),"")</f>
        <v/>
      </c>
      <c r="AA6" s="36" t="str">
        <f>IFERROR(VLOOKUP(A6,'NMnO K'!$AX$5:$BE$8,8,0),"")</f>
        <v/>
      </c>
      <c r="AB6" s="36">
        <f>IFERROR(VLOOKUP(A6,'XI Szago K'!$J$3:$Q$6,8,0),"")</f>
        <v>30.555555555555557</v>
      </c>
      <c r="AC6" s="14" t="str">
        <f>IFERROR(VLOOKUP($A6,'H51 100 K'!$AC$6:$AJ$153,8,0),"")</f>
        <v/>
      </c>
      <c r="AD6" s="14" t="str">
        <f>IFERROR(VLOOKUP(A6,'Harce K'!$K$6:$R$12,8,0),"")</f>
        <v/>
      </c>
      <c r="AE6" s="14" t="str">
        <f>IFERROR(VLOOKUP($A6,'Grassor TR150 K'!$BL$4:$BS$7,8,0),"")</f>
        <v/>
      </c>
      <c r="AF6" s="36" t="str">
        <f>IFERROR(VLOOKUP($A6,'Pazur K'!$P$3:$W$7,8,0),"")</f>
        <v/>
      </c>
      <c r="AG6" s="14" t="str">
        <f>IFERROR(VLOOKUP($A6,'Szaga TR100 K'!$J$1:$Q$12,8,0),"")</f>
        <v/>
      </c>
      <c r="AH6" s="36" t="str">
        <f>IFERROR(VLOOKUP($A6,'Odyseja K'!$G$1:$N$6,8,0),"")</f>
        <v/>
      </c>
      <c r="AI6" s="36"/>
      <c r="AJ6" s="14" t="str">
        <f>IFERROR(VLOOKUP($A6,'H52 100 K'!$AC$6:$AJ$27,8,0),"")</f>
        <v/>
      </c>
      <c r="AK6" s="14">
        <f>IFERROR(VLOOKUP($A6,'Azymut Orient K'!$O$3:$V$4,8,0),"")</f>
        <v>38.095238095238095</v>
      </c>
      <c r="AL6" s="14" t="str">
        <f>IFERROR(VLOOKUP($A6,'Masakra TR100 K'!$AB$5:$AI$7,8,0),"")</f>
        <v/>
      </c>
    </row>
    <row r="7" spans="1:38" s="15" customFormat="1">
      <c r="A7" s="15">
        <v>368</v>
      </c>
      <c r="B7" s="40" t="str">
        <f>VLOOKUP($A7,id!$C:$H,6,0)</f>
        <v>Pacek Karolina</v>
      </c>
      <c r="C7" s="40" t="str">
        <f>VLOOKUP($A7,id!$C:$H,4,0)</f>
        <v>Team 360</v>
      </c>
      <c r="D7" s="2">
        <f>IF(E6=E7,D6,ROW(B5))</f>
        <v>5</v>
      </c>
      <c r="E7" s="11">
        <f>LARGE(F7:Y7,1)+LARGE(F7:Y7,2)+IFERROR(LARGE(F7:Y7,3),0)+IFERROR(LARGE(F7:Y7,4),0)+IFERROR(LARGE(F7:Y7,5),0)+IFERROR(LARGE(F7:Y7,6),0)</f>
        <v>376.04637653536099</v>
      </c>
      <c r="F7" s="14"/>
      <c r="G7" s="14"/>
      <c r="H7" s="14"/>
      <c r="I7" s="16" t="str">
        <f>IFERROR(VLOOKUP($A7,'Dymno K'!$BD$3:$BK$11,8,0),"")</f>
        <v/>
      </c>
      <c r="J7" s="37" t="str">
        <f>IFERROR(VLOOKUP($A7,'X Kompas K'!$L$2:$S$5,8,0),"")</f>
        <v/>
      </c>
      <c r="K7" s="16">
        <f>IFERROR(VLOOKUP($A7,'Dukty K'!$BH$1:$BO$9,8,0),"")</f>
        <v>72.297367104934125</v>
      </c>
      <c r="L7" s="14">
        <f>IFERROR(VLOOKUP($A7,'Tropy K'!$O$2:$V$16,8,0),"")</f>
        <v>65.635929472490901</v>
      </c>
      <c r="M7" s="14" t="str">
        <f>IFERROR(VLOOKUP($A7,'Grassor TR300 K'!$CR$4:$CY$7,8,0),"")</f>
        <v/>
      </c>
      <c r="N7" s="14">
        <f>IFERROR(VLOOKUP($A7,'BO K'!$S$4:$Z$16,8,0),"")</f>
        <v>71.709524644799146</v>
      </c>
      <c r="O7" s="14" t="str">
        <f>IFERROR(VLOOKUP($A7,'Szaga TR150 K'!$J$1:$Q$6,8,0),"")</f>
        <v/>
      </c>
      <c r="P7" s="14">
        <f>IFERROR(VLOOKUP($A7,'Rajd Konwalii K'!$L$3:$S$13,8,0),"")</f>
        <v>0</v>
      </c>
      <c r="Q7" s="14" t="str">
        <f>IFERROR(VLOOKUP($A7,'Korno K'!$BE$1:$BL$15,8,0),"")</f>
        <v/>
      </c>
      <c r="R7" s="14">
        <f>IFERROR(VLOOKUP($A7,'Abentojra K'!$J$2:$Q$10,8,0),"")</f>
        <v>64.415558377330768</v>
      </c>
      <c r="S7" s="14" t="str">
        <f>IFERROR(VLOOKUP($A7,'Mordownik K'!$P$5:$W$14,8,0),"")</f>
        <v/>
      </c>
      <c r="T7" s="14"/>
      <c r="U7" s="14" t="str">
        <f>IFERROR(VLOOKUP($A7,'H52 200 K'!$AL$6:$AS$16,8,0),"")</f>
        <v/>
      </c>
      <c r="V7" s="14">
        <f>IFERROR(VLOOKUP($A7,'XII Szago K'!$AH$3:$AO$8,8,0),"")</f>
        <v>39.622641509433961</v>
      </c>
      <c r="W7" s="14" t="str">
        <f>IFERROR(VLOOKUP($A7,'Masakra TR200 K'!$AN$5:$AU$8,8,0),"")</f>
        <v/>
      </c>
      <c r="X7" s="10">
        <f>IFERROR(LARGE(Z7:AL7,1),0)+IFERROR(LARGE(Z7:AL7,2),0)</f>
        <v>62.36535542637219</v>
      </c>
      <c r="Y7" s="10">
        <f>IFERROR(LARGE(Z7:AL7,3),0)+IFERROR(LARGE(Z7:AL7,4),0)</f>
        <v>0</v>
      </c>
      <c r="Z7" s="14"/>
      <c r="AA7" s="36"/>
      <c r="AB7" s="36"/>
      <c r="AC7" s="14">
        <f>IFERROR(VLOOKUP($A7,'H51 100 K'!$AC$6:$AJ$153,8,0),"")</f>
        <v>30.389188594197414</v>
      </c>
      <c r="AD7" s="14" t="str">
        <f>IFERROR(VLOOKUP(A7,'Harce K'!$K$6:$R$12,8,0),"")</f>
        <v/>
      </c>
      <c r="AE7" s="14" t="str">
        <f>IFERROR(VLOOKUP($A7,'Grassor TR150 K'!$BL$4:$BS$7,8,0),"")</f>
        <v/>
      </c>
      <c r="AF7" s="36" t="str">
        <f>IFERROR(VLOOKUP($A7,'Pazur K'!$P$3:$W$7,8,0),"")</f>
        <v/>
      </c>
      <c r="AG7" s="14" t="str">
        <f>IFERROR(VLOOKUP($A7,'Szaga TR100 K'!$J$1:$Q$12,8,0),"")</f>
        <v/>
      </c>
      <c r="AH7" s="36">
        <f>IFERROR(VLOOKUP($A7,'Odyseja K'!$G$1:$N$6,8,0),"")</f>
        <v>31.976166832174776</v>
      </c>
      <c r="AI7" s="36"/>
      <c r="AJ7" s="14" t="str">
        <f>IFERROR(VLOOKUP($A7,'H52 100 K'!$AC$6:$AJ$27,8,0),"")</f>
        <v/>
      </c>
      <c r="AK7" s="14" t="str">
        <f>IFERROR(VLOOKUP($A7,'Azymut Orient K'!$O$3:$V$4,8,0),"")</f>
        <v/>
      </c>
      <c r="AL7" s="14" t="str">
        <f>IFERROR(VLOOKUP($A7,'Masakra TR100 K'!$AB$5:$AI$7,8,0),"")</f>
        <v/>
      </c>
    </row>
    <row r="8" spans="1:38" s="15" customFormat="1">
      <c r="A8" s="15">
        <v>157</v>
      </c>
      <c r="B8" s="40" t="str">
        <f>VLOOKUP($A8,id!$C:$H,6,0)</f>
        <v>Konieczna Krystyna</v>
      </c>
      <c r="C8" s="40" t="str">
        <f>VLOOKUP($A8,id!$C:$H,4,0)</f>
        <v>Grupa Rowerowa Lipka</v>
      </c>
      <c r="D8" s="2">
        <f>IF(E7=E8,D7,ROW(B6))</f>
        <v>6</v>
      </c>
      <c r="E8" s="11">
        <f>LARGE(F8:Y8,1)+LARGE(F8:Y8,2)+IFERROR(LARGE(F8:Y8,3),0)+IFERROR(LARGE(F8:Y8,4),0)+IFERROR(LARGE(F8:Y8,5),0)+IFERROR(LARGE(F8:Y8,6),0)</f>
        <v>365.7033252335354</v>
      </c>
      <c r="F8" s="14"/>
      <c r="G8" s="14"/>
      <c r="H8" s="14" t="str">
        <f>IFERROR(VLOOKUP($A8,'H51 200 K'!$AL$6:$AS$99,8,0),"")</f>
        <v/>
      </c>
      <c r="I8" s="16" t="str">
        <f>IFERROR(VLOOKUP($A8,'Dymno K'!$BD$3:$BK$11,8,0),"")</f>
        <v/>
      </c>
      <c r="J8" s="37">
        <f>IFERROR(VLOOKUP($A8,'X Kompas K'!$L$2:$S$5,8,0),"")</f>
        <v>65</v>
      </c>
      <c r="K8" s="16" t="str">
        <f>IFERROR(VLOOKUP($A8,'Dukty K'!$BH$1:$BO$9,8,0),"")</f>
        <v/>
      </c>
      <c r="L8" s="14">
        <f>IFERROR(VLOOKUP($A8,'Tropy K'!$O$2:$V$16,8,0),"")</f>
        <v>49.226947104368179</v>
      </c>
      <c r="M8" s="14" t="str">
        <f>IFERROR(VLOOKUP($A8,'Grassor TR300 K'!$CR$4:$CY$7,8,0),"")</f>
        <v/>
      </c>
      <c r="N8" s="14">
        <f>IFERROR(VLOOKUP($A8,'BO K'!$S$4:$Z$16,8,0),"")</f>
        <v>51.329194071709409</v>
      </c>
      <c r="O8" s="14">
        <f>IFERROR(VLOOKUP($A8,'Szaga TR150 K'!$J$1:$Q$6,8,0),"")</f>
        <v>65.13916093472416</v>
      </c>
      <c r="P8" s="14">
        <f>IFERROR(VLOOKUP($A8,'Rajd Konwalii K'!$L$3:$S$13,8,0),"")</f>
        <v>56.567164179104481</v>
      </c>
      <c r="Q8" s="14" t="str">
        <f>IFERROR(VLOOKUP($A8,'Korno K'!$BE$1:$BL$15,8,0),"")</f>
        <v/>
      </c>
      <c r="R8" s="14" t="str">
        <f>IFERROR(VLOOKUP($A8,'Abentojra K'!$J$2:$Q$10,8,0),"")</f>
        <v/>
      </c>
      <c r="S8" s="14" t="str">
        <f>IFERROR(VLOOKUP($A8,'Mordownik K'!$P$5:$W$14,8,0),"")</f>
        <v/>
      </c>
      <c r="T8" s="14"/>
      <c r="U8" s="14" t="str">
        <f>IFERROR(VLOOKUP($A8,'H52 200 K'!$AL$6:$AS$16,8,0),"")</f>
        <v/>
      </c>
      <c r="V8" s="14">
        <f>IFERROR(VLOOKUP($A8,'XII Szago K'!$AH$3:$AO$8,8,0),"")</f>
        <v>62.264150943396231</v>
      </c>
      <c r="W8" s="14" t="str">
        <f>IFERROR(VLOOKUP($A8,'Masakra TR200 K'!$AN$5:$AU$8,8,0),"")</f>
        <v/>
      </c>
      <c r="X8" s="10">
        <f>IFERROR(LARGE(Z8:AL8,1),0)+IFERROR(LARGE(Z8:AL8,2),0)</f>
        <v>65.403655104601086</v>
      </c>
      <c r="Y8" s="10">
        <f>IFERROR(LARGE(Z8:AL8,3),0)+IFERROR(LARGE(Z8:AL8,4),0)</f>
        <v>28.703703703703706</v>
      </c>
      <c r="Z8" s="14" t="str">
        <f>IFERROR(VLOOKUP(A8,'Wiosenne 360 K'!$L$2:$S$5,8,0),"")</f>
        <v/>
      </c>
      <c r="AA8" s="36"/>
      <c r="AB8" s="36">
        <f>IFERROR(VLOOKUP(A8,'XI Szago K'!$J$3:$Q$6,8,0),"")</f>
        <v>28.703703703703706</v>
      </c>
      <c r="AC8" s="14" t="str">
        <f>IFERROR(VLOOKUP($A8,'H51 100 K'!$AC$6:$AJ$153,8,0),"")</f>
        <v/>
      </c>
      <c r="AD8" s="14" t="str">
        <f>IFERROR(VLOOKUP(A8,'Harce K'!$K$6:$R$12,8,0),"")</f>
        <v/>
      </c>
      <c r="AE8" s="14">
        <f>IFERROR(VLOOKUP($A8,'Grassor TR150 K'!$BL$4:$BS$7,8,0),"")</f>
        <v>29.310344827586206</v>
      </c>
      <c r="AF8" s="36" t="str">
        <f>IFERROR(VLOOKUP($A8,'Pazur K'!$P$3:$W$7,8,0),"")</f>
        <v/>
      </c>
      <c r="AG8" s="14" t="str">
        <f>IFERROR(VLOOKUP($A8,'Szaga TR100 K'!$J$1:$Q$12,8,0),"")</f>
        <v/>
      </c>
      <c r="AH8" s="36" t="str">
        <f>IFERROR(VLOOKUP($A8,'Odyseja K'!$G$1:$N$6,8,0),"")</f>
        <v/>
      </c>
      <c r="AI8" s="36"/>
      <c r="AJ8" s="14">
        <f>IFERROR(VLOOKUP($A8,'H52 100 K'!$AC$6:$AJ$27,8,0),"")</f>
        <v>36.093310277014886</v>
      </c>
      <c r="AK8" s="14" t="str">
        <f>IFERROR(VLOOKUP($A8,'Azymut Orient K'!$O$3:$V$4,8,0),"")</f>
        <v/>
      </c>
      <c r="AL8" s="14" t="str">
        <f>IFERROR(VLOOKUP($A8,'Masakra TR100 K'!$AB$5:$AI$7,8,0),"")</f>
        <v/>
      </c>
    </row>
    <row r="9" spans="1:38" s="15" customFormat="1">
      <c r="A9">
        <v>418</v>
      </c>
      <c r="B9" s="40" t="str">
        <f>VLOOKUP($A9,id!$C:$H,6,0)</f>
        <v>Konieczna Joanna</v>
      </c>
      <c r="C9" s="40" t="str">
        <f>VLOOKUP($A9,id!$C:$H,4,0)</f>
        <v>Grupa Rowerowa Lipka</v>
      </c>
      <c r="D9" s="2">
        <f>IF(E8=E9,D8,ROW(B7))</f>
        <v>7</v>
      </c>
      <c r="E9" s="11">
        <f>LARGE(F9:Y9,1)+LARGE(F9:Y9,2)+IFERROR(LARGE(F9:Y9,3),0)+IFERROR(LARGE(F9:Y9,4),0)+IFERROR(LARGE(F9:Y9,5),0)+IFERROR(LARGE(F9:Y9,6),0)</f>
        <v>347.97960435135371</v>
      </c>
      <c r="F9" s="14"/>
      <c r="G9" s="14"/>
      <c r="H9" s="14"/>
      <c r="I9" s="16"/>
      <c r="J9" s="37">
        <f>IFERROR(VLOOKUP($A9,'X Kompas K'!$L$2:$S$5,8,0),"")</f>
        <v>65</v>
      </c>
      <c r="K9" s="16">
        <f>IFERROR(VLOOKUP($A9,'Dukty K'!$BH$1:$BO$9,8,0),"")</f>
        <v>73.837209302325576</v>
      </c>
      <c r="L9" s="14" t="str">
        <f>IFERROR(VLOOKUP($A9,'Tropy K'!$O$2:$V$16,8,0),"")</f>
        <v/>
      </c>
      <c r="M9" s="14" t="str">
        <f>IFERROR(VLOOKUP($A9,'Grassor TR300 K'!$CR$4:$CY$7,8,0),"")</f>
        <v/>
      </c>
      <c r="N9" s="14">
        <f>IFERROR(VLOOKUP($A9,'BO K'!$S$4:$Z$16,8,0),"")</f>
        <v>51.340311907326551</v>
      </c>
      <c r="O9" s="14">
        <f>IFERROR(VLOOKUP($A9,'Szaga TR150 K'!$J$1:$Q$6,8,0),"")</f>
        <v>65.13916093472416</v>
      </c>
      <c r="P9" s="14">
        <f>IFERROR(VLOOKUP($A9,'Rajd Konwalii K'!$L$3:$S$13,8,0),"")</f>
        <v>56.567164179104481</v>
      </c>
      <c r="Q9" s="14" t="str">
        <f>IFERROR(VLOOKUP($A9,'Korno K'!$BE$1:$BL$15,8,0),"")</f>
        <v/>
      </c>
      <c r="R9" s="14" t="str">
        <f>IFERROR(VLOOKUP($A9,'Abentojra K'!$J$2:$Q$10,8,0),"")</f>
        <v/>
      </c>
      <c r="S9" s="14" t="str">
        <f>IFERROR(VLOOKUP($A9,'Mordownik K'!$P$5:$W$14,8,0),"")</f>
        <v/>
      </c>
      <c r="T9" s="14"/>
      <c r="U9" s="14" t="str">
        <f>IFERROR(VLOOKUP($A9,'H52 200 K'!$AL$6:$AS$16,8,0),"")</f>
        <v/>
      </c>
      <c r="V9" s="14" t="str">
        <f>IFERROR(VLOOKUP($A9,'XII Szago K'!$AH$3:$AO$8,8,0),"")</f>
        <v/>
      </c>
      <c r="W9" s="14" t="str">
        <f>IFERROR(VLOOKUP($A9,'Masakra TR200 K'!$AN$5:$AU$8,8,0),"")</f>
        <v/>
      </c>
      <c r="X9" s="10">
        <f>IFERROR(LARGE(Z9:AL9,1),0)+IFERROR(LARGE(Z9:AL9,2),0)</f>
        <v>36.095758027872911</v>
      </c>
      <c r="Y9" s="10">
        <f>IFERROR(LARGE(Z9:AL9,3),0)+IFERROR(LARGE(Z9:AL9,4),0)</f>
        <v>0</v>
      </c>
      <c r="Z9" s="14"/>
      <c r="AA9" s="36"/>
      <c r="AB9" s="36"/>
      <c r="AC9" s="14"/>
      <c r="AD9" s="14"/>
      <c r="AE9" s="14" t="str">
        <f>IFERROR(VLOOKUP($A9,'Grassor TR150 K'!$BL$4:$BS$7,8,0),"")</f>
        <v/>
      </c>
      <c r="AF9" s="36" t="str">
        <f>IFERROR(VLOOKUP($A9,'Pazur K'!$P$3:$W$7,8,0),"")</f>
        <v/>
      </c>
      <c r="AG9" s="14" t="str">
        <f>IFERROR(VLOOKUP($A9,'Szaga TR100 K'!$J$1:$Q$12,8,0),"")</f>
        <v/>
      </c>
      <c r="AH9" s="36" t="str">
        <f>IFERROR(VLOOKUP($A9,'Odyseja K'!$G$1:$N$6,8,0),"")</f>
        <v/>
      </c>
      <c r="AI9" s="36"/>
      <c r="AJ9" s="14">
        <f>IFERROR(VLOOKUP($A9,'H52 100 K'!$AC$6:$AJ$27,8,0),"")</f>
        <v>36.095758027872911</v>
      </c>
      <c r="AK9" s="14" t="str">
        <f>IFERROR(VLOOKUP($A9,'Azymut Orient K'!$O$3:$V$4,8,0),"")</f>
        <v/>
      </c>
      <c r="AL9" s="14" t="str">
        <f>IFERROR(VLOOKUP($A9,'Masakra TR100 K'!$AB$5:$AI$7,8,0),"")</f>
        <v/>
      </c>
    </row>
    <row r="10" spans="1:38" s="15" customFormat="1">
      <c r="A10" s="15">
        <v>158</v>
      </c>
      <c r="B10" s="40" t="str">
        <f>VLOOKUP($A10,id!$C:$H,6,0)</f>
        <v>Adamczyk Ewa</v>
      </c>
      <c r="C10" s="40" t="str">
        <f>VLOOKUP($A10,id!$C:$H,4,0)</f>
        <v>Zbieranina z Niesięcina</v>
      </c>
      <c r="D10" s="2">
        <f>IF(E9=E10,D9,ROW(B8))</f>
        <v>8</v>
      </c>
      <c r="E10" s="11">
        <f>LARGE(F10:Y10,1)+LARGE(F10:Y10,2)+IFERROR(LARGE(F10:Y10,3),0)+IFERROR(LARGE(F10:Y10,4),0)+IFERROR(LARGE(F10:Y10,5),0)+IFERROR(LARGE(F10:Y10,6),0)</f>
        <v>323.53656800710905</v>
      </c>
      <c r="F10" s="14"/>
      <c r="G10" s="14"/>
      <c r="H10" s="14" t="str">
        <f>IFERROR(VLOOKUP($A10,'H51 200 K'!$AL$6:$AS$99,8,0),"")</f>
        <v/>
      </c>
      <c r="I10" s="16" t="str">
        <f>IFERROR(VLOOKUP($A10,'Dymno K'!$BD$3:$BK$11,8,0),"")</f>
        <v/>
      </c>
      <c r="J10" s="37" t="str">
        <f>IFERROR(VLOOKUP($A10,'X Kompas K'!$L$2:$S$5,8,0),"")</f>
        <v/>
      </c>
      <c r="K10" s="16">
        <f>IFERROR(VLOOKUP($A10,'Dukty K'!$BH$1:$BO$9,8,0),"")</f>
        <v>58.350237230360207</v>
      </c>
      <c r="L10" s="14" t="str">
        <f>IFERROR(VLOOKUP($A10,'Tropy K'!$O$2:$V$16,8,0),"")</f>
        <v/>
      </c>
      <c r="M10" s="14" t="str">
        <f>IFERROR(VLOOKUP($A10,'Grassor TR300 K'!$CR$4:$CY$7,8,0),"")</f>
        <v/>
      </c>
      <c r="N10" s="14">
        <f>IFERROR(VLOOKUP($A10,'BO K'!$S$4:$Z$16,8,0),"")</f>
        <v>62.745834064199258</v>
      </c>
      <c r="O10" s="14" t="str">
        <f>IFERROR(VLOOKUP($A10,'Szaga TR150 K'!$J$1:$Q$6,8,0),"")</f>
        <v/>
      </c>
      <c r="P10" s="14" t="str">
        <f>IFERROR(VLOOKUP($A10,'Rajd Konwalii K'!$L$3:$S$13,8,0),"")</f>
        <v/>
      </c>
      <c r="Q10" s="14">
        <f>IFERROR(VLOOKUP($A10,'Korno K'!$BE$1:$BL$15,8,0),"")</f>
        <v>20.670391061452509</v>
      </c>
      <c r="R10" s="14">
        <f>IFERROR(VLOOKUP($A10,'Abentojra K'!$J$2:$Q$10,8,0),"")</f>
        <v>50.778769746230012</v>
      </c>
      <c r="S10" s="14">
        <f>IFERROR(VLOOKUP($A10,'Mordownik K'!$P$5:$W$14,8,0),"")</f>
        <v>55.645181183551628</v>
      </c>
      <c r="T10" s="14"/>
      <c r="U10" s="14" t="str">
        <f>IFERROR(VLOOKUP($A10,'H52 200 K'!$AL$6:$AS$16,8,0),"")</f>
        <v/>
      </c>
      <c r="V10" s="14" t="str">
        <f>IFERROR(VLOOKUP($A10,'XII Szago K'!$AH$3:$AO$8,8,0),"")</f>
        <v/>
      </c>
      <c r="W10" s="14" t="str">
        <f>IFERROR(VLOOKUP($A10,'Masakra TR200 K'!$AN$5:$AU$8,8,0),"")</f>
        <v/>
      </c>
      <c r="X10" s="10">
        <f>IFERROR(LARGE(Z10:AL10,1),0)+IFERROR(LARGE(Z10:AL10,2),0)</f>
        <v>69.164693930916073</v>
      </c>
      <c r="Y10" s="10">
        <f>IFERROR(LARGE(Z10:AL10,3),0)+IFERROR(LARGE(Z10:AL10,4),0)</f>
        <v>26.851851851851851</v>
      </c>
      <c r="Z10" s="14" t="str">
        <f>IFERROR(VLOOKUP(A10,'Wiosenne 360 K'!$L$2:$S$5,8,0),"")</f>
        <v/>
      </c>
      <c r="AA10" s="36"/>
      <c r="AB10" s="36">
        <f>IFERROR(VLOOKUP(A10,'XI Szago K'!$J$3:$Q$6,8,0),"")</f>
        <v>26.851851851851851</v>
      </c>
      <c r="AC10" s="14" t="str">
        <f>IFERROR(VLOOKUP($A10,'H51 100 K'!$AC$6:$AJ$153,8,0),"")</f>
        <v/>
      </c>
      <c r="AD10" s="14" t="str">
        <f>IFERROR(VLOOKUP(A10,'Harce K'!$K$6:$R$12,8,0),"")</f>
        <v/>
      </c>
      <c r="AE10" s="14" t="str">
        <f>IFERROR(VLOOKUP($A10,'Grassor TR150 K'!$BL$4:$BS$7,8,0),"")</f>
        <v/>
      </c>
      <c r="AF10" s="36" t="str">
        <f>IFERROR(VLOOKUP($A10,'Pazur K'!$P$3:$W$7,8,0),"")</f>
        <v/>
      </c>
      <c r="AG10" s="14">
        <f>IFERROR(VLOOKUP($A10,'Szaga TR100 K'!$J$1:$Q$12,8,0),"")</f>
        <v>31.237721021611005</v>
      </c>
      <c r="AH10" s="36">
        <f>IFERROR(VLOOKUP($A10,'Odyseja K'!$G$1:$N$6,8,0),"")</f>
        <v>37.926972909305064</v>
      </c>
      <c r="AI10" s="36"/>
      <c r="AJ10" s="14" t="str">
        <f>IFERROR(VLOOKUP($A10,'H52 100 K'!$AC$6:$AJ$27,8,0),"")</f>
        <v/>
      </c>
      <c r="AK10" s="14" t="str">
        <f>IFERROR(VLOOKUP($A10,'Azymut Orient K'!$O$3:$V$4,8,0),"")</f>
        <v/>
      </c>
      <c r="AL10" s="14" t="str">
        <f>IFERROR(VLOOKUP($A10,'Masakra TR100 K'!$AB$5:$AI$7,8,0),"")</f>
        <v/>
      </c>
    </row>
    <row r="11" spans="1:38" s="15" customFormat="1">
      <c r="A11" s="15">
        <v>87</v>
      </c>
      <c r="B11" s="40" t="str">
        <f>VLOOKUP($A11,id!$C:$H,6,0)</f>
        <v>Hajduk Lidka</v>
      </c>
      <c r="C11" s="40" t="str">
        <f>VLOOKUP($A11,id!$C:$H,4,0)</f>
        <v>Bez Skorka</v>
      </c>
      <c r="D11" s="2">
        <f>IF(E10=E11,D10,ROW(B9))</f>
        <v>9</v>
      </c>
      <c r="E11" s="11">
        <f>LARGE(F11:Y11,1)+LARGE(F11:Y11,2)+IFERROR(LARGE(F11:Y11,3),0)+IFERROR(LARGE(F11:Y11,4),0)+IFERROR(LARGE(F11:Y11,5),0)+IFERROR(LARGE(F11:Y11,6),0)</f>
        <v>235.61592263235232</v>
      </c>
      <c r="F11" s="14"/>
      <c r="G11" s="14">
        <f>IFERROR(VLOOKUP($A11,'Złoto K'!AO:AV,8,0),"")</f>
        <v>80.605954055321178</v>
      </c>
      <c r="H11" s="14" t="str">
        <f>IFERROR(VLOOKUP($A11,'H51 200 K'!$AL$6:$AS$99,8,0),"")</f>
        <v/>
      </c>
      <c r="I11" s="16" t="str">
        <f>IFERROR(VLOOKUP($A11,'Dymno K'!$BD$3:$BK$11,8,0),"")</f>
        <v/>
      </c>
      <c r="J11" s="37" t="str">
        <f>IFERROR(VLOOKUP($A11,'X Kompas K'!$L$2:$S$5,8,0),"")</f>
        <v/>
      </c>
      <c r="K11" s="16" t="str">
        <f>IFERROR(VLOOKUP($A11,'Dukty K'!$BH$1:$BO$9,8,0),"")</f>
        <v/>
      </c>
      <c r="L11" s="14" t="str">
        <f>IFERROR(VLOOKUP($A11,'Tropy K'!$O$2:$V$16,8,0),"")</f>
        <v/>
      </c>
      <c r="M11" s="14" t="str">
        <f>IFERROR(VLOOKUP($A11,'Grassor TR300 K'!$CR$4:$CY$7,8,0),"")</f>
        <v/>
      </c>
      <c r="N11" s="14" t="str">
        <f>IFERROR(VLOOKUP($A11,'BO K'!$S$4:$Z$16,8,0),"")</f>
        <v/>
      </c>
      <c r="O11" s="14" t="str">
        <f>IFERROR(VLOOKUP($A11,'Szaga TR150 K'!$J$1:$Q$6,8,0),"")</f>
        <v/>
      </c>
      <c r="P11" s="14">
        <f>IFERROR(VLOOKUP($A11,'Rajd Konwalii K'!$L$3:$S$13,8,0),"")</f>
        <v>59.497645211930916</v>
      </c>
      <c r="Q11" s="14">
        <f>IFERROR(VLOOKUP($A11,'Korno K'!$BE$1:$BL$15,8,0),"")</f>
        <v>58.100558659217867</v>
      </c>
      <c r="R11" s="14" t="str">
        <f>IFERROR(VLOOKUP($A11,'Abentojra K'!$J$2:$Q$10,8,0),"")</f>
        <v/>
      </c>
      <c r="S11" s="14" t="str">
        <f>IFERROR(VLOOKUP($A11,'Mordownik K'!$P$5:$W$14,8,0),"")</f>
        <v/>
      </c>
      <c r="T11" s="14"/>
      <c r="U11" s="14" t="str">
        <f>IFERROR(VLOOKUP($A11,'H52 200 K'!$AL$6:$AS$16,8,0),"")</f>
        <v/>
      </c>
      <c r="V11" s="14" t="str">
        <f>IFERROR(VLOOKUP($A11,'XII Szago K'!$AH$3:$AO$8,8,0),"")</f>
        <v/>
      </c>
      <c r="W11" s="14" t="str">
        <f>IFERROR(VLOOKUP($A11,'Masakra TR200 K'!$AN$5:$AU$8,8,0),"")</f>
        <v/>
      </c>
      <c r="X11" s="10">
        <f>IFERROR(LARGE(Z11:AL11,1),0)+IFERROR(LARGE(Z11:AL11,2),0)</f>
        <v>37.411764705882348</v>
      </c>
      <c r="Y11" s="10">
        <f>IFERROR(LARGE(Z11:AL11,3),0)+IFERROR(LARGE(Z11:AL11,4),0)</f>
        <v>0</v>
      </c>
      <c r="Z11" s="14" t="str">
        <f>IFERROR(VLOOKUP(A11,'Wiosenne 360 K'!$L$2:$S$5,8,0),"")</f>
        <v/>
      </c>
      <c r="AA11" s="36" t="str">
        <f>IFERROR(VLOOKUP(A11,'NMnO K'!$AX$5:$BE$8,8,0),"")</f>
        <v/>
      </c>
      <c r="AB11" s="36" t="str">
        <f>IFERROR(VLOOKUP(A11,'XI Szago K'!$J$3:$Q$6,8,0),"")</f>
        <v/>
      </c>
      <c r="AC11" s="14" t="str">
        <f>IFERROR(VLOOKUP($A11,'H51 100 K'!$AC$6:$AJ$153,8,0),"")</f>
        <v/>
      </c>
      <c r="AD11" s="14" t="str">
        <f>IFERROR(VLOOKUP(A11,'Harce K'!$K$6:$R$12,8,0),"")</f>
        <v/>
      </c>
      <c r="AE11" s="14" t="str">
        <f>IFERROR(VLOOKUP($A11,'Grassor TR150 K'!$BL$4:$BS$7,8,0),"")</f>
        <v/>
      </c>
      <c r="AF11" s="36" t="str">
        <f>IFERROR(VLOOKUP($A11,'Pazur K'!$P$3:$W$7,8,0),"")</f>
        <v/>
      </c>
      <c r="AG11" s="14">
        <f>IFERROR(VLOOKUP($A11,'Szaga TR100 K'!$J$1:$Q$12,8,0),"")</f>
        <v>37.411764705882348</v>
      </c>
      <c r="AH11" s="36" t="str">
        <f>IFERROR(VLOOKUP($A11,'Odyseja K'!$G$1:$N$6,8,0),"")</f>
        <v/>
      </c>
      <c r="AI11" s="36"/>
      <c r="AJ11" s="14" t="str">
        <f>IFERROR(VLOOKUP($A11,'H52 100 K'!$AC$6:$AJ$27,8,0),"")</f>
        <v/>
      </c>
      <c r="AK11" s="14" t="str">
        <f>IFERROR(VLOOKUP($A11,'Azymut Orient K'!$O$3:$V$4,8,0),"")</f>
        <v/>
      </c>
      <c r="AL11" s="14" t="str">
        <f>IFERROR(VLOOKUP($A11,'Masakra TR100 K'!$AB$5:$AI$7,8,0),"")</f>
        <v/>
      </c>
    </row>
    <row r="12" spans="1:38" s="15" customFormat="1">
      <c r="A12">
        <v>460</v>
      </c>
      <c r="B12" s="40" t="str">
        <f>VLOOKUP($A12,id!$C:$H,6,0)</f>
        <v>Czarny Basia</v>
      </c>
      <c r="C12" s="40" t="str">
        <f>VLOOKUP($A12,id!$C:$H,4,0)</f>
        <v>Szkoła Fechtunku ARAMIS</v>
      </c>
      <c r="D12" s="2">
        <f>IF(E11=E12,D11,ROW(B10))</f>
        <v>10</v>
      </c>
      <c r="E12" s="11">
        <f>LARGE(F12:Y12,1)+LARGE(F12:Y12,2)+IFERROR(LARGE(F12:Y12,3),0)+IFERROR(LARGE(F12:Y12,4),0)+IFERROR(LARGE(F12:Y12,5),0)+IFERROR(LARGE(F12:Y12,6),0)</f>
        <v>169.64940604081957</v>
      </c>
      <c r="F12" s="14"/>
      <c r="G12" s="14"/>
      <c r="H12" s="14"/>
      <c r="I12" s="16"/>
      <c r="J12" s="37"/>
      <c r="K12" s="16"/>
      <c r="L12" s="14"/>
      <c r="M12" s="14"/>
      <c r="N12" s="14">
        <f>IFERROR(VLOOKUP($A12,'BO K'!$S$4:$Z$16,8,0),"")</f>
        <v>61.889949028398227</v>
      </c>
      <c r="O12" s="14" t="str">
        <f>IFERROR(VLOOKUP($A12,'Szaga TR150 K'!$J$1:$Q$6,8,0),"")</f>
        <v/>
      </c>
      <c r="P12" s="14" t="str">
        <f>IFERROR(VLOOKUP($A12,'Rajd Konwalii K'!$L$3:$S$13,8,0),"")</f>
        <v/>
      </c>
      <c r="Q12" s="14">
        <f>IFERROR(VLOOKUP($A12,'Korno K'!$BE$1:$BL$15,8,0),"")</f>
        <v>65.363128491620103</v>
      </c>
      <c r="R12" s="14" t="str">
        <f>IFERROR(VLOOKUP($A12,'Abentojra K'!$J$2:$Q$10,8,0),"")</f>
        <v/>
      </c>
      <c r="S12" s="14">
        <f>IFERROR(VLOOKUP($A12,'Mordownik K'!$P$5:$W$14,8,0),"")</f>
        <v>42.396328520801241</v>
      </c>
      <c r="T12" s="14"/>
      <c r="U12" s="14" t="str">
        <f>IFERROR(VLOOKUP($A12,'H52 200 K'!$AL$6:$AS$16,8,0),"")</f>
        <v/>
      </c>
      <c r="V12" s="14" t="str">
        <f>IFERROR(VLOOKUP($A12,'XII Szago K'!$AH$3:$AO$8,8,0),"")</f>
        <v/>
      </c>
      <c r="W12" s="14" t="str">
        <f>IFERROR(VLOOKUP($A12,'Masakra TR200 K'!$AN$5:$AU$8,8,0),"")</f>
        <v/>
      </c>
      <c r="X12" s="10">
        <f>IFERROR(LARGE(Z12:AL12,1),0)+IFERROR(LARGE(Z12:AL12,2),0)</f>
        <v>0</v>
      </c>
      <c r="Y12" s="10">
        <f>IFERROR(LARGE(Z12:AL12,3),0)+IFERROR(LARGE(Z12:AL12,4),0)</f>
        <v>0</v>
      </c>
      <c r="Z12" s="14"/>
      <c r="AA12" s="36"/>
      <c r="AB12" s="36"/>
      <c r="AC12" s="14"/>
      <c r="AD12" s="14"/>
      <c r="AE12" s="14"/>
      <c r="AF12" s="36" t="str">
        <f>IFERROR(VLOOKUP($A12,'Pazur K'!$P$3:$W$7,8,0),"")</f>
        <v/>
      </c>
      <c r="AG12" s="14" t="str">
        <f>IFERROR(VLOOKUP($A12,'Szaga TR100 K'!$J$1:$Q$12,8,0),"")</f>
        <v/>
      </c>
      <c r="AH12" s="36" t="str">
        <f>IFERROR(VLOOKUP($A12,'Odyseja K'!$G$1:$N$6,8,0),"")</f>
        <v/>
      </c>
      <c r="AI12" s="36"/>
      <c r="AJ12" s="14" t="str">
        <f>IFERROR(VLOOKUP($A12,'H52 100 K'!$AC$6:$AJ$27,8,0),"")</f>
        <v/>
      </c>
      <c r="AK12" s="14" t="str">
        <f>IFERROR(VLOOKUP($A12,'Azymut Orient K'!$O$3:$V$4,8,0),"")</f>
        <v/>
      </c>
      <c r="AL12" s="14" t="str">
        <f>IFERROR(VLOOKUP($A12,'Masakra TR100 K'!$AB$5:$AI$7,8,0),"")</f>
        <v/>
      </c>
    </row>
    <row r="13" spans="1:38" s="15" customFormat="1">
      <c r="A13" s="15">
        <v>136</v>
      </c>
      <c r="B13" s="40" t="str">
        <f>VLOOKUP($A13,id!$C:$H,6,0)</f>
        <v>Skompska Anna</v>
      </c>
      <c r="C13" s="40" t="str">
        <f>VLOOKUP($A13,id!$C:$H,4,0)</f>
        <v>Mazurskie Tropy</v>
      </c>
      <c r="D13" s="2">
        <f>IF(E12=E13,D12,ROW(B11))</f>
        <v>11</v>
      </c>
      <c r="E13" s="11">
        <f>LARGE(F13:Y13,1)+LARGE(F13:Y13,2)+IFERROR(LARGE(F13:Y13,3),0)+IFERROR(LARGE(F13:Y13,4),0)+IFERROR(LARGE(F13:Y13,5),0)+IFERROR(LARGE(F13:Y13,6),0)</f>
        <v>161.51536446470968</v>
      </c>
      <c r="F13" s="14"/>
      <c r="G13" s="14"/>
      <c r="H13" s="14" t="str">
        <f>IFERROR(VLOOKUP($A13,'H51 200 K'!$AL$6:$AS$99,8,0),"")</f>
        <v/>
      </c>
      <c r="I13" s="16">
        <f>IFERROR(VLOOKUP($A13,'Dymno K'!$BD$3:$BK$11,8,0),"")</f>
        <v>0</v>
      </c>
      <c r="J13" s="37" t="str">
        <f>IFERROR(VLOOKUP($A13,'X Kompas K'!$L$2:$S$5,8,0),"")</f>
        <v/>
      </c>
      <c r="K13" s="16" t="str">
        <f>IFERROR(VLOOKUP($A13,'Dukty K'!$BH$1:$BO$9,8,0),"")</f>
        <v/>
      </c>
      <c r="L13" s="14" t="str">
        <f>IFERROR(VLOOKUP($A13,'Tropy K'!$O$2:$V$16,8,0),"")</f>
        <v/>
      </c>
      <c r="M13" s="14" t="str">
        <f>IFERROR(VLOOKUP($A13,'Grassor TR300 K'!$CR$4:$CY$7,8,0),"")</f>
        <v/>
      </c>
      <c r="N13" s="14">
        <f>IFERROR(VLOOKUP($A13,'BO K'!$S$4:$Z$16,8,0),"")</f>
        <v>42.774328393091174</v>
      </c>
      <c r="O13" s="14">
        <f>IFERROR(VLOOKUP($A13,'Szaga TR150 K'!$J$1:$Q$6,8,0),"")</f>
        <v>39.083496560834497</v>
      </c>
      <c r="P13" s="14" t="str">
        <f>IFERROR(VLOOKUP($A13,'Rajd Konwalii K'!$L$3:$S$13,8,0),"")</f>
        <v/>
      </c>
      <c r="Q13" s="14" t="str">
        <f>IFERROR(VLOOKUP($A13,'Korno K'!$BE$1:$BL$15,8,0),"")</f>
        <v/>
      </c>
      <c r="R13" s="14">
        <f>IFERROR(VLOOKUP($A13,'Abentojra K'!$J$2:$Q$10,8,0),"")</f>
        <v>52.565990401396178</v>
      </c>
      <c r="S13" s="14" t="str">
        <f>IFERROR(VLOOKUP($A13,'Mordownik K'!$P$5:$W$14,8,0),"")</f>
        <v/>
      </c>
      <c r="T13" s="14"/>
      <c r="U13" s="14" t="str">
        <f>IFERROR(VLOOKUP($A13,'H52 200 K'!$AL$6:$AS$16,8,0),"")</f>
        <v/>
      </c>
      <c r="V13" s="14" t="str">
        <f>IFERROR(VLOOKUP($A13,'XII Szago K'!$AH$3:$AO$8,8,0),"")</f>
        <v/>
      </c>
      <c r="W13" s="14" t="str">
        <f>IFERROR(VLOOKUP($A13,'Masakra TR200 K'!$AN$5:$AU$8,8,0),"")</f>
        <v/>
      </c>
      <c r="X13" s="10">
        <f>IFERROR(LARGE(Z13:AL13,1),0)+IFERROR(LARGE(Z13:AL13,2),0)</f>
        <v>27.091549109387813</v>
      </c>
      <c r="Y13" s="10">
        <f>IFERROR(LARGE(Z13:AL13,3),0)+IFERROR(LARGE(Z13:AL13,4),0)</f>
        <v>0</v>
      </c>
      <c r="Z13" s="14">
        <f>IFERROR(VLOOKUP(A13,'Wiosenne 360 K'!$L$2:$S$5,8,0),"")</f>
        <v>27.091549109387813</v>
      </c>
      <c r="AA13" s="36"/>
      <c r="AB13" s="36" t="str">
        <f>IFERROR(VLOOKUP(A13,'XI Szago K'!$J$3:$Q$6,8,0),"")</f>
        <v/>
      </c>
      <c r="AC13" s="14" t="str">
        <f>IFERROR(VLOOKUP($A13,'H51 100 K'!$AC$6:$AJ$153,8,0),"")</f>
        <v/>
      </c>
      <c r="AD13" s="14" t="str">
        <f>IFERROR(VLOOKUP(A13,'Harce K'!$K$6:$R$12,8,0),"")</f>
        <v/>
      </c>
      <c r="AE13" s="14" t="str">
        <f>IFERROR(VLOOKUP($A13,'Grassor TR150 K'!$BL$4:$BS$7,8,0),"")</f>
        <v/>
      </c>
      <c r="AF13" s="36" t="str">
        <f>IFERROR(VLOOKUP($A13,'Pazur K'!$P$3:$W$7,8,0),"")</f>
        <v/>
      </c>
      <c r="AG13" s="14" t="str">
        <f>IFERROR(VLOOKUP($A13,'Szaga TR100 K'!$J$1:$Q$12,8,0),"")</f>
        <v/>
      </c>
      <c r="AH13" s="36" t="str">
        <f>IFERROR(VLOOKUP($A13,'Odyseja K'!$G$1:$N$6,8,0),"")</f>
        <v/>
      </c>
      <c r="AI13" s="36"/>
      <c r="AJ13" s="14" t="str">
        <f>IFERROR(VLOOKUP($A13,'H52 100 K'!$AC$6:$AJ$27,8,0),"")</f>
        <v/>
      </c>
      <c r="AK13" s="14" t="str">
        <f>IFERROR(VLOOKUP($A13,'Azymut Orient K'!$O$3:$V$4,8,0),"")</f>
        <v/>
      </c>
      <c r="AL13" s="14" t="str">
        <f>IFERROR(VLOOKUP($A13,'Masakra TR100 K'!$AB$5:$AI$7,8,0),"")</f>
        <v/>
      </c>
    </row>
    <row r="14" spans="1:38" s="15" customFormat="1">
      <c r="A14" s="15">
        <v>119</v>
      </c>
      <c r="B14" s="40" t="str">
        <f>VLOOKUP($A14,id!$C:$H,6,0)</f>
        <v>Motyl-Adamczyk Agata</v>
      </c>
      <c r="C14" s="40" t="str">
        <f>VLOOKUP($A14,id!$C:$H,4,0)</f>
        <v>Zdezorientowani</v>
      </c>
      <c r="D14" s="2">
        <f>IF(E13=E14,D13,ROW(B12))</f>
        <v>12</v>
      </c>
      <c r="E14" s="11">
        <f>LARGE(F14:Y14,1)+LARGE(F14:Y14,2)+IFERROR(LARGE(F14:Y14,3),0)+IFERROR(LARGE(F14:Y14,4),0)+IFERROR(LARGE(F14:Y14,5),0)+IFERROR(LARGE(F14:Y14,6),0)</f>
        <v>156.08932375748211</v>
      </c>
      <c r="F14" s="14"/>
      <c r="G14" s="14"/>
      <c r="H14" s="14" t="str">
        <f>IFERROR(VLOOKUP($A14,'H51 200 K'!$AL$6:$AS$99,8,0),"")</f>
        <v/>
      </c>
      <c r="I14" s="16" t="str">
        <f>IFERROR(VLOOKUP($A14,'Dymno K'!$BD$3:$BK$11,8,0),"")</f>
        <v/>
      </c>
      <c r="J14" s="37" t="str">
        <f>IFERROR(VLOOKUP($A14,'X Kompas K'!$L$2:$S$5,8,0),"")</f>
        <v/>
      </c>
      <c r="K14" s="16" t="str">
        <f>IFERROR(VLOOKUP($A14,'Dukty K'!$BH$1:$BO$9,8,0),"")</f>
        <v/>
      </c>
      <c r="L14" s="14" t="str">
        <f>IFERROR(VLOOKUP($A14,'Tropy K'!$O$2:$V$16,8,0),"")</f>
        <v/>
      </c>
      <c r="M14" s="14" t="str">
        <f>IFERROR(VLOOKUP($A14,'Grassor TR300 K'!$CR$4:$CY$7,8,0),"")</f>
        <v/>
      </c>
      <c r="N14" s="14" t="str">
        <f>IFERROR(VLOOKUP($A14,'BO K'!$S$4:$Z$16,8,0),"")</f>
        <v/>
      </c>
      <c r="O14" s="14" t="str">
        <f>IFERROR(VLOOKUP($A14,'Szaga TR150 K'!$J$1:$Q$6,8,0),"")</f>
        <v/>
      </c>
      <c r="P14" s="14" t="str">
        <f>IFERROR(VLOOKUP($A14,'Rajd Konwalii K'!$L$3:$S$13,8,0),"")</f>
        <v/>
      </c>
      <c r="Q14" s="14">
        <f>IFERROR(VLOOKUP($A14,'Korno K'!$BE$1:$BL$15,8,0),"")</f>
        <v>60.893854748603339</v>
      </c>
      <c r="R14" s="14" t="str">
        <f>IFERROR(VLOOKUP($A14,'Abentojra K'!$J$2:$Q$10,8,0),"")</f>
        <v/>
      </c>
      <c r="S14" s="14" t="str">
        <f>IFERROR(VLOOKUP($A14,'Mordownik K'!$P$5:$W$14,8,0),"")</f>
        <v/>
      </c>
      <c r="T14" s="14"/>
      <c r="U14" s="14" t="str">
        <f>IFERROR(VLOOKUP($A14,'H52 200 K'!$AL$6:$AS$16,8,0),"")</f>
        <v/>
      </c>
      <c r="V14" s="14" t="str">
        <f>IFERROR(VLOOKUP($A14,'XII Szago K'!$AH$3:$AO$8,8,0),"")</f>
        <v/>
      </c>
      <c r="W14" s="14" t="str">
        <f>IFERROR(VLOOKUP($A14,'Masakra TR200 K'!$AN$5:$AU$8,8,0),"")</f>
        <v/>
      </c>
      <c r="X14" s="10">
        <f>IFERROR(LARGE(Z14:AL14,1),0)+IFERROR(LARGE(Z14:AL14,2),0)</f>
        <v>69.333400043361522</v>
      </c>
      <c r="Y14" s="10">
        <f>IFERROR(LARGE(Z14:AL14,3),0)+IFERROR(LARGE(Z14:AL14,4),0)</f>
        <v>25.862068965517242</v>
      </c>
      <c r="Z14" s="14" t="str">
        <f>IFERROR(VLOOKUP(A14,'Wiosenne 360 K'!$L$2:$S$5,8,0),"")</f>
        <v/>
      </c>
      <c r="AA14" s="36">
        <f>IFERROR(VLOOKUP(A14,'NMnO K'!$AX$5:$BE$8,8,0),"")</f>
        <v>25.862068965517242</v>
      </c>
      <c r="AB14" s="36" t="str">
        <f>IFERROR(VLOOKUP(A14,'XI Szago K'!$J$3:$Q$6,8,0),"")</f>
        <v/>
      </c>
      <c r="AC14" s="14" t="str">
        <f>IFERROR(VLOOKUP($A14,'H51 100 K'!$AC$6:$AJ$153,8,0),"")</f>
        <v/>
      </c>
      <c r="AD14" s="14">
        <f>IFERROR(VLOOKUP(A14,'Harce K'!$K$6:$R$12,8,0),"")</f>
        <v>32.279314888010539</v>
      </c>
      <c r="AE14" s="14" t="str">
        <f>IFERROR(VLOOKUP($A14,'Grassor TR150 K'!$BL$4:$BS$7,8,0),"")</f>
        <v/>
      </c>
      <c r="AF14" s="36" t="str">
        <f>IFERROR(VLOOKUP($A14,'Pazur K'!$P$3:$W$7,8,0),"")</f>
        <v/>
      </c>
      <c r="AG14" s="14" t="str">
        <f>IFERROR(VLOOKUP($A14,'Szaga TR100 K'!$J$1:$Q$12,8,0),"")</f>
        <v/>
      </c>
      <c r="AH14" s="36">
        <f>IFERROR(VLOOKUP($A14,'Odyseja K'!$G$1:$N$6,8,0),"")</f>
        <v>37.054085155350982</v>
      </c>
      <c r="AI14" s="36"/>
      <c r="AJ14" s="14" t="str">
        <f>IFERROR(VLOOKUP($A14,'H52 100 K'!$AC$6:$AJ$27,8,0),"")</f>
        <v/>
      </c>
      <c r="AK14" s="14" t="str">
        <f>IFERROR(VLOOKUP($A14,'Azymut Orient K'!$O$3:$V$4,8,0),"")</f>
        <v/>
      </c>
      <c r="AL14" s="14" t="str">
        <f>IFERROR(VLOOKUP($A14,'Masakra TR100 K'!$AB$5:$AI$7,8,0),"")</f>
        <v/>
      </c>
    </row>
    <row r="15" spans="1:38" s="15" customFormat="1">
      <c r="A15" s="15">
        <v>395</v>
      </c>
      <c r="B15" s="40" t="str">
        <f>VLOOKUP($A15,id!$C:$H,6,0)</f>
        <v>LIPIŃSKA KATARZYNA</v>
      </c>
      <c r="C15" s="40">
        <f>VLOOKUP($A15,id!$C:$H,4,0)</f>
        <v>0</v>
      </c>
      <c r="D15" s="2">
        <f>IF(E14=E15,D14,ROW(B13))</f>
        <v>13</v>
      </c>
      <c r="E15" s="11">
        <f>LARGE(F15:Y15,1)+LARGE(F15:Y15,2)+IFERROR(LARGE(F15:Y15,3),0)+IFERROR(LARGE(F15:Y15,4),0)+IFERROR(LARGE(F15:Y15,5),0)+IFERROR(LARGE(F15:Y15,6),0)</f>
        <v>142.90055036971282</v>
      </c>
      <c r="F15" s="14"/>
      <c r="G15" s="14"/>
      <c r="H15" s="14"/>
      <c r="I15" s="16">
        <f>IFERROR(VLOOKUP($A15,'Dymno K'!$BD$3:$BK$11,8,0),"")</f>
        <v>34.547482867919186</v>
      </c>
      <c r="J15" s="37" t="str">
        <f>IFERROR(VLOOKUP($A15,'X Kompas K'!$L$2:$S$5,8,0),"")</f>
        <v/>
      </c>
      <c r="K15" s="16" t="str">
        <f>IFERROR(VLOOKUP($A15,'Dukty K'!$BH$1:$BO$9,8,0),"")</f>
        <v/>
      </c>
      <c r="L15" s="14">
        <f>IFERROR(VLOOKUP($A15,'Tropy K'!$O$2:$V$16,8,0),"")</f>
        <v>56.259368119277916</v>
      </c>
      <c r="M15" s="14" t="str">
        <f>IFERROR(VLOOKUP($A15,'Grassor TR300 K'!$CR$4:$CY$7,8,0),"")</f>
        <v/>
      </c>
      <c r="N15" s="14" t="str">
        <f>IFERROR(VLOOKUP($A15,'BO K'!$S$4:$Z$16,8,0),"")</f>
        <v/>
      </c>
      <c r="O15" s="14" t="str">
        <f>IFERROR(VLOOKUP($A15,'Szaga TR150 K'!$J$1:$Q$6,8,0),"")</f>
        <v/>
      </c>
      <c r="P15" s="14" t="str">
        <f>IFERROR(VLOOKUP($A15,'Rajd Konwalii K'!$L$3:$S$13,8,0),"")</f>
        <v/>
      </c>
      <c r="Q15" s="14" t="str">
        <f>IFERROR(VLOOKUP($A15,'Korno K'!$BE$1:$BL$15,8,0),"")</f>
        <v/>
      </c>
      <c r="R15" s="14">
        <f>IFERROR(VLOOKUP($A15,'Abentojra K'!$J$2:$Q$10,8,0),"")</f>
        <v>52.093699382515716</v>
      </c>
      <c r="S15" s="14" t="str">
        <f>IFERROR(VLOOKUP($A15,'Mordownik K'!$P$5:$W$14,8,0),"")</f>
        <v/>
      </c>
      <c r="T15" s="14"/>
      <c r="U15" s="14" t="str">
        <f>IFERROR(VLOOKUP($A15,'H52 200 K'!$AL$6:$AS$16,8,0),"")</f>
        <v/>
      </c>
      <c r="V15" s="14" t="str">
        <f>IFERROR(VLOOKUP($A15,'XII Szago K'!$AH$3:$AO$8,8,0),"")</f>
        <v/>
      </c>
      <c r="W15" s="14" t="str">
        <f>IFERROR(VLOOKUP($A15,'Masakra TR200 K'!$AN$5:$AU$8,8,0),"")</f>
        <v/>
      </c>
      <c r="X15" s="10">
        <f>IFERROR(LARGE(Z15:AL15,1),0)+IFERROR(LARGE(Z15:AL15,2),0)</f>
        <v>0</v>
      </c>
      <c r="Y15" s="10">
        <f>IFERROR(LARGE(Z15:AL15,3),0)+IFERROR(LARGE(Z15:AL15,4),0)</f>
        <v>0</v>
      </c>
      <c r="Z15" s="14"/>
      <c r="AA15" s="36"/>
      <c r="AB15" s="36"/>
      <c r="AC15" s="14"/>
      <c r="AD15" s="14" t="str">
        <f>IFERROR(VLOOKUP(A15,'Harce K'!$K$6:$R$12,8,0),"")</f>
        <v/>
      </c>
      <c r="AE15" s="14" t="str">
        <f>IFERROR(VLOOKUP($A15,'Grassor TR150 K'!$BL$4:$BS$7,8,0),"")</f>
        <v/>
      </c>
      <c r="AF15" s="36" t="str">
        <f>IFERROR(VLOOKUP($A15,'Pazur K'!$P$3:$W$7,8,0),"")</f>
        <v/>
      </c>
      <c r="AG15" s="14" t="str">
        <f>IFERROR(VLOOKUP($A15,'Szaga TR100 K'!$J$1:$Q$12,8,0),"")</f>
        <v/>
      </c>
      <c r="AH15" s="36" t="str">
        <f>IFERROR(VLOOKUP($A15,'Odyseja K'!$G$1:$N$6,8,0),"")</f>
        <v/>
      </c>
      <c r="AI15" s="36"/>
      <c r="AJ15" s="14" t="str">
        <f>IFERROR(VLOOKUP($A15,'H52 100 K'!$AC$6:$AJ$27,8,0),"")</f>
        <v/>
      </c>
      <c r="AK15" s="14" t="str">
        <f>IFERROR(VLOOKUP($A15,'Azymut Orient K'!$O$3:$V$4,8,0),"")</f>
        <v/>
      </c>
      <c r="AL15" s="14" t="str">
        <f>IFERROR(VLOOKUP($A15,'Masakra TR100 K'!$AB$5:$AI$7,8,0),"")</f>
        <v/>
      </c>
    </row>
    <row r="16" spans="1:38" s="15" customFormat="1">
      <c r="A16">
        <v>218</v>
      </c>
      <c r="B16" s="40" t="str">
        <f>VLOOKUP($A16,id!$C:$H,6,0)</f>
        <v>Dunowska Ilona</v>
      </c>
      <c r="C16" s="40" t="str">
        <f>VLOOKUP($A16,id!$C:$H,4,0)</f>
        <v>MTB4FUN</v>
      </c>
      <c r="D16" s="2">
        <f>IF(E15=E16,D15,ROW(B14))</f>
        <v>14</v>
      </c>
      <c r="E16" s="11">
        <f>LARGE(F16:Y16,1)+LARGE(F16:Y16,2)+IFERROR(LARGE(F16:Y16,3),0)+IFERROR(LARGE(F16:Y16,4),0)+IFERROR(LARGE(F16:Y16,5),0)+IFERROR(LARGE(F16:Y16,6),0)</f>
        <v>123.33333333333333</v>
      </c>
      <c r="F16" s="14"/>
      <c r="G16" s="14"/>
      <c r="H16" s="14">
        <f>IFERROR(VLOOKUP($A16,'H51 200 K'!$AL$6:$AS$99,8,0),"")</f>
        <v>59.999999999999993</v>
      </c>
      <c r="I16" s="16" t="str">
        <f>IFERROR(VLOOKUP($A16,'Dymno K'!$BD$3:$BK$11,8,0),"")</f>
        <v/>
      </c>
      <c r="J16" s="37" t="str">
        <f>IFERROR(VLOOKUP($A16,'X Kompas K'!$L$2:$S$5,8,0),"")</f>
        <v/>
      </c>
      <c r="K16" s="16" t="str">
        <f>IFERROR(VLOOKUP($A16,'Dukty K'!$BH$1:$BO$9,8,0),"")</f>
        <v/>
      </c>
      <c r="L16" s="14" t="str">
        <f>IFERROR(VLOOKUP($A16,'Tropy K'!$O$2:$V$16,8,0),"")</f>
        <v/>
      </c>
      <c r="M16" s="14" t="str">
        <f>IFERROR(VLOOKUP($A16,'Grassor TR300 K'!$CR$4:$CY$7,8,0),"")</f>
        <v/>
      </c>
      <c r="N16" s="14" t="str">
        <f>IFERROR(VLOOKUP($A16,'BO K'!$S$4:$Z$16,8,0),"")</f>
        <v/>
      </c>
      <c r="O16" s="14" t="str">
        <f>IFERROR(VLOOKUP($A16,'Szaga TR150 K'!$J$1:$Q$6,8,0),"")</f>
        <v/>
      </c>
      <c r="P16" s="14" t="str">
        <f>IFERROR(VLOOKUP($A16,'Rajd Konwalii K'!$L$3:$S$13,8,0),"")</f>
        <v/>
      </c>
      <c r="Q16" s="14" t="str">
        <f>IFERROR(VLOOKUP($A16,'Korno K'!$BE$1:$BL$15,8,0),"")</f>
        <v/>
      </c>
      <c r="R16" s="14" t="str">
        <f>IFERROR(VLOOKUP($A16,'Abentojra K'!$J$2:$Q$10,8,0),"")</f>
        <v/>
      </c>
      <c r="S16" s="14" t="str">
        <f>IFERROR(VLOOKUP($A16,'Mordownik K'!$P$5:$W$14,8,0),"")</f>
        <v/>
      </c>
      <c r="T16" s="14"/>
      <c r="U16" s="14">
        <f>IFERROR(VLOOKUP($A16,'H52 200 K'!$AL$6:$AS$16,8,0),"")</f>
        <v>63.333333333333336</v>
      </c>
      <c r="V16" s="14" t="str">
        <f>IFERROR(VLOOKUP($A16,'XII Szago K'!$AH$3:$AO$8,8,0),"")</f>
        <v/>
      </c>
      <c r="W16" s="14" t="str">
        <f>IFERROR(VLOOKUP($A16,'Masakra TR200 K'!$AN$5:$AU$8,8,0),"")</f>
        <v/>
      </c>
      <c r="X16" s="10">
        <f>IFERROR(LARGE(Z16:AL16,1),0)+IFERROR(LARGE(Z16:AL16,2),0)</f>
        <v>0</v>
      </c>
      <c r="Y16" s="10">
        <f>IFERROR(LARGE(Z16:AL16,3),0)+IFERROR(LARGE(Z16:AL16,4),0)</f>
        <v>0</v>
      </c>
      <c r="Z16" s="14"/>
      <c r="AA16" s="36"/>
      <c r="AB16" s="36"/>
      <c r="AC16" s="14" t="str">
        <f>IFERROR(VLOOKUP($A16,'H51 100 K'!$AC$6:$AJ$153,8,0),"")</f>
        <v/>
      </c>
      <c r="AD16" s="14" t="str">
        <f>IFERROR(VLOOKUP(A16,'Harce K'!$K$6:$R$12,8,0),"")</f>
        <v/>
      </c>
      <c r="AE16" s="14" t="str">
        <f>IFERROR(VLOOKUP($A16,'Grassor TR150 K'!$BL$4:$BS$7,8,0),"")</f>
        <v/>
      </c>
      <c r="AF16" s="36" t="str">
        <f>IFERROR(VLOOKUP($A16,'Pazur K'!$P$3:$W$7,8,0),"")</f>
        <v/>
      </c>
      <c r="AG16" s="14" t="str">
        <f>IFERROR(VLOOKUP($A16,'Szaga TR100 K'!$J$1:$Q$12,8,0),"")</f>
        <v/>
      </c>
      <c r="AH16" s="36" t="str">
        <f>IFERROR(VLOOKUP($A16,'Odyseja K'!$G$1:$N$6,8,0),"")</f>
        <v/>
      </c>
      <c r="AI16" s="36"/>
      <c r="AJ16" s="14" t="str">
        <f>IFERROR(VLOOKUP($A16,'H52 100 K'!$AC$6:$AJ$27,8,0),"")</f>
        <v/>
      </c>
      <c r="AK16" s="14" t="str">
        <f>IFERROR(VLOOKUP($A16,'Azymut Orient K'!$O$3:$V$4,8,0),"")</f>
        <v/>
      </c>
      <c r="AL16" s="14" t="str">
        <f>IFERROR(VLOOKUP($A16,'Masakra TR100 K'!$AB$5:$AI$7,8,0),"")</f>
        <v/>
      </c>
    </row>
    <row r="17" spans="1:38" s="15" customFormat="1">
      <c r="A17" s="15">
        <v>57</v>
      </c>
      <c r="B17" s="40" t="str">
        <f>VLOOKUP($A17,id!$C:$H,6,0)</f>
        <v>Marcinkowska Magdalena</v>
      </c>
      <c r="C17" s="40">
        <f>VLOOKUP($A17,id!$C:$H,4,0)</f>
        <v>0</v>
      </c>
      <c r="D17" s="2">
        <f>IF(E16=E17,D16,ROW(B15))</f>
        <v>15</v>
      </c>
      <c r="E17" s="11">
        <f>LARGE(F17:Y17,1)+LARGE(F17:Y17,2)+IFERROR(LARGE(F17:Y17,3),0)+IFERROR(LARGE(F17:Y17,4),0)+IFERROR(LARGE(F17:Y17,5),0)+IFERROR(LARGE(F17:Y17,6),0)</f>
        <v>118.63498951716736</v>
      </c>
      <c r="F17" s="14">
        <f>IFERROR(VLOOKUP(A17,'Róża K'!I:Q,8,0),"")</f>
        <v>60.031481059586199</v>
      </c>
      <c r="G17" s="14" t="str">
        <f>IFERROR(VLOOKUP($A17,'Złoto K'!AO:AV,8,0),"")</f>
        <v/>
      </c>
      <c r="H17" s="14" t="str">
        <f>IFERROR(VLOOKUP($A17,'H51 200 K'!$AL$6:$AS$99,8,0),"")</f>
        <v/>
      </c>
      <c r="I17" s="16" t="str">
        <f>IFERROR(VLOOKUP($A17,'Dymno K'!$BD$3:$BK$11,8,0),"")</f>
        <v/>
      </c>
      <c r="J17" s="37" t="str">
        <f>IFERROR(VLOOKUP($A17,'X Kompas K'!$L$2:$S$5,8,0),"")</f>
        <v/>
      </c>
      <c r="K17" s="16" t="str">
        <f>IFERROR(VLOOKUP($A17,'Dukty K'!$BH$1:$BO$9,8,0),"")</f>
        <v/>
      </c>
      <c r="L17" s="14">
        <f>IFERROR(VLOOKUP($A17,'Tropy K'!$O$2:$V$16,8,0),"")</f>
        <v>58.603508457581164</v>
      </c>
      <c r="M17" s="14" t="str">
        <f>IFERROR(VLOOKUP($A17,'Grassor TR300 K'!$CR$4:$CY$7,8,0),"")</f>
        <v/>
      </c>
      <c r="N17" s="14" t="str">
        <f>IFERROR(VLOOKUP($A17,'BO K'!$S$4:$Z$16,8,0),"")</f>
        <v/>
      </c>
      <c r="O17" s="14" t="str">
        <f>IFERROR(VLOOKUP($A17,'Szaga TR150 K'!$J$1:$Q$6,8,0),"")</f>
        <v/>
      </c>
      <c r="P17" s="14" t="str">
        <f>IFERROR(VLOOKUP($A17,'Rajd Konwalii K'!$L$3:$S$13,8,0),"")</f>
        <v/>
      </c>
      <c r="Q17" s="14" t="str">
        <f>IFERROR(VLOOKUP($A17,'Korno K'!$BE$1:$BL$15,8,0),"")</f>
        <v/>
      </c>
      <c r="R17" s="14" t="str">
        <f>IFERROR(VLOOKUP($A17,'Abentojra K'!$J$2:$Q$10,8,0),"")</f>
        <v/>
      </c>
      <c r="S17" s="14" t="str">
        <f>IFERROR(VLOOKUP($A17,'Mordownik K'!$P$5:$W$14,8,0),"")</f>
        <v/>
      </c>
      <c r="T17" s="14"/>
      <c r="U17" s="14" t="str">
        <f>IFERROR(VLOOKUP($A17,'H52 200 K'!$AL$6:$AS$16,8,0),"")</f>
        <v/>
      </c>
      <c r="V17" s="14" t="str">
        <f>IFERROR(VLOOKUP($A17,'XII Szago K'!$AH$3:$AO$8,8,0),"")</f>
        <v/>
      </c>
      <c r="W17" s="14" t="str">
        <f>IFERROR(VLOOKUP($A17,'Masakra TR200 K'!$AN$5:$AU$8,8,0),"")</f>
        <v/>
      </c>
      <c r="X17" s="10">
        <f>IFERROR(LARGE(Z17:AL17,1),0)+IFERROR(LARGE(Z17:AL17,2),0)</f>
        <v>0</v>
      </c>
      <c r="Y17" s="10">
        <f>IFERROR(LARGE(Z17:AL17,3),0)+IFERROR(LARGE(Z17:AL17,4),0)</f>
        <v>0</v>
      </c>
      <c r="Z17" s="14" t="str">
        <f>IFERROR(VLOOKUP(A17,'Wiosenne 360 K'!$L$2:$S$5,8,0),"")</f>
        <v/>
      </c>
      <c r="AA17" s="36" t="str">
        <f>IFERROR(VLOOKUP(A17,'NMnO K'!$AX$5:$BE$8,8,0),"")</f>
        <v/>
      </c>
      <c r="AB17" s="36" t="str">
        <f>IFERROR(VLOOKUP(A17,'XI Szago K'!$J$3:$Q$6,8,0),"")</f>
        <v/>
      </c>
      <c r="AC17" s="14" t="str">
        <f>IFERROR(VLOOKUP($A17,'H51 100 K'!$AC$6:$AJ$153,8,0),"")</f>
        <v/>
      </c>
      <c r="AD17" s="14" t="str">
        <f>IFERROR(VLOOKUP(A17,'Harce K'!$K$6:$R$12,8,0),"")</f>
        <v/>
      </c>
      <c r="AE17" s="14" t="str">
        <f>IFERROR(VLOOKUP($A17,'Grassor TR150 K'!$BL$4:$BS$7,8,0),"")</f>
        <v/>
      </c>
      <c r="AF17" s="36" t="str">
        <f>IFERROR(VLOOKUP($A17,'Pazur K'!$P$3:$W$7,8,0),"")</f>
        <v/>
      </c>
      <c r="AG17" s="14" t="str">
        <f>IFERROR(VLOOKUP($A17,'Szaga TR100 K'!$J$1:$Q$12,8,0),"")</f>
        <v/>
      </c>
      <c r="AH17" s="36" t="str">
        <f>IFERROR(VLOOKUP($A17,'Odyseja K'!$G$1:$N$6,8,0),"")</f>
        <v/>
      </c>
      <c r="AI17" s="36"/>
      <c r="AJ17" s="14" t="str">
        <f>IFERROR(VLOOKUP($A17,'H52 100 K'!$AC$6:$AJ$27,8,0),"")</f>
        <v/>
      </c>
      <c r="AK17" s="14" t="str">
        <f>IFERROR(VLOOKUP($A17,'Azymut Orient K'!$O$3:$V$4,8,0),"")</f>
        <v/>
      </c>
      <c r="AL17" s="14" t="str">
        <f>IFERROR(VLOOKUP($A17,'Masakra TR100 K'!$AB$5:$AI$7,8,0),"")</f>
        <v/>
      </c>
    </row>
    <row r="18" spans="1:38" s="15" customFormat="1">
      <c r="A18" s="15">
        <v>394</v>
      </c>
      <c r="B18" s="40" t="str">
        <f>VLOOKUP($A18,id!$C:$H,6,0)</f>
        <v>BIOLIK AGNIESZKA</v>
      </c>
      <c r="C18" s="40" t="str">
        <f>VLOOKUP($A18,id!$C:$H,4,0)</f>
        <v>Bioliki</v>
      </c>
      <c r="D18" s="2">
        <f>IF(E17=E18,D17,ROW(B16))</f>
        <v>16</v>
      </c>
      <c r="E18" s="11">
        <f>LARGE(F18:Y18,1)+LARGE(F18:Y18,2)+IFERROR(LARGE(F18:Y18,3),0)+IFERROR(LARGE(F18:Y18,4),0)+IFERROR(LARGE(F18:Y18,5),0)+IFERROR(LARGE(F18:Y18,6),0)</f>
        <v>117.11087419111473</v>
      </c>
      <c r="F18" s="14"/>
      <c r="G18" s="14"/>
      <c r="H18" s="14"/>
      <c r="I18" s="16">
        <f>IFERROR(VLOOKUP($A18,'Dymno K'!$BD$3:$BK$11,8,0),"")</f>
        <v>44.68723516342564</v>
      </c>
      <c r="J18" s="37" t="str">
        <f>IFERROR(VLOOKUP($A18,'X Kompas K'!$L$2:$S$5,8,0),"")</f>
        <v/>
      </c>
      <c r="K18" s="16" t="str">
        <f>IFERROR(VLOOKUP($A18,'Dukty K'!$BH$1:$BO$9,8,0),"")</f>
        <v/>
      </c>
      <c r="L18" s="14" t="str">
        <f>IFERROR(VLOOKUP($A18,'Tropy K'!$O$2:$V$16,8,0),"")</f>
        <v/>
      </c>
      <c r="M18" s="14" t="str">
        <f>IFERROR(VLOOKUP($A18,'Grassor TR300 K'!$CR$4:$CY$7,8,0),"")</f>
        <v/>
      </c>
      <c r="N18" s="14" t="str">
        <f>IFERROR(VLOOKUP($A18,'BO K'!$S$4:$Z$16,8,0),"")</f>
        <v/>
      </c>
      <c r="O18" s="14" t="str">
        <f>IFERROR(VLOOKUP($A18,'Szaga TR150 K'!$J$1:$Q$6,8,0),"")</f>
        <v/>
      </c>
      <c r="P18" s="14" t="str">
        <f>IFERROR(VLOOKUP($A18,'Rajd Konwalii K'!$L$3:$S$13,8,0),"")</f>
        <v/>
      </c>
      <c r="Q18" s="14" t="str">
        <f>IFERROR(VLOOKUP($A18,'Korno K'!$BE$1:$BL$15,8,0),"")</f>
        <v/>
      </c>
      <c r="R18" s="14">
        <f>IFERROR(VLOOKUP($A18,'Abentojra K'!$J$2:$Q$10,8,0),"")</f>
        <v>72.423639027689092</v>
      </c>
      <c r="S18" s="14" t="str">
        <f>IFERROR(VLOOKUP($A18,'Mordownik K'!$P$5:$W$14,8,0),"")</f>
        <v/>
      </c>
      <c r="T18" s="14"/>
      <c r="U18" s="14" t="str">
        <f>IFERROR(VLOOKUP($A18,'H52 200 K'!$AL$6:$AS$16,8,0),"")</f>
        <v/>
      </c>
      <c r="V18" s="14" t="str">
        <f>IFERROR(VLOOKUP($A18,'XII Szago K'!$AH$3:$AO$8,8,0),"")</f>
        <v/>
      </c>
      <c r="W18" s="14" t="str">
        <f>IFERROR(VLOOKUP($A18,'Masakra TR200 K'!$AN$5:$AU$8,8,0),"")</f>
        <v/>
      </c>
      <c r="X18" s="10">
        <f>IFERROR(LARGE(Z18:AL18,1),0)+IFERROR(LARGE(Z18:AL18,2),0)</f>
        <v>0</v>
      </c>
      <c r="Y18" s="10">
        <f>IFERROR(LARGE(Z18:AL18,3),0)+IFERROR(LARGE(Z18:AL18,4),0)</f>
        <v>0</v>
      </c>
      <c r="Z18" s="14"/>
      <c r="AA18" s="36"/>
      <c r="AB18" s="36"/>
      <c r="AC18" s="14"/>
      <c r="AD18" s="14" t="str">
        <f>IFERROR(VLOOKUP(A18,'Harce K'!$K$6:$R$12,8,0),"")</f>
        <v/>
      </c>
      <c r="AE18" s="14" t="str">
        <f>IFERROR(VLOOKUP($A18,'Grassor TR150 K'!$BL$4:$BS$7,8,0),"")</f>
        <v/>
      </c>
      <c r="AF18" s="36" t="str">
        <f>IFERROR(VLOOKUP($A18,'Pazur K'!$P$3:$W$7,8,0),"")</f>
        <v/>
      </c>
      <c r="AG18" s="14" t="str">
        <f>IFERROR(VLOOKUP($A18,'Szaga TR100 K'!$J$1:$Q$12,8,0),"")</f>
        <v/>
      </c>
      <c r="AH18" s="36" t="str">
        <f>IFERROR(VLOOKUP($A18,'Odyseja K'!$G$1:$N$6,8,0),"")</f>
        <v/>
      </c>
      <c r="AI18" s="36"/>
      <c r="AJ18" s="14" t="str">
        <f>IFERROR(VLOOKUP($A18,'H52 100 K'!$AC$6:$AJ$27,8,0),"")</f>
        <v/>
      </c>
      <c r="AK18" s="14" t="str">
        <f>IFERROR(VLOOKUP($A18,'Azymut Orient K'!$O$3:$V$4,8,0),"")</f>
        <v/>
      </c>
      <c r="AL18" s="14" t="str">
        <f>IFERROR(VLOOKUP($A18,'Masakra TR100 K'!$AB$5:$AI$7,8,0),"")</f>
        <v/>
      </c>
    </row>
    <row r="19" spans="1:38" s="15" customFormat="1">
      <c r="A19">
        <v>571</v>
      </c>
      <c r="B19" s="40" t="str">
        <f>VLOOKUP($A19,id!$C:$H,6,0)</f>
        <v>Szwaracka Małgorzata</v>
      </c>
      <c r="C19" s="40" t="str">
        <f>VLOOKUP($A19,id!$C:$H,4,0)</f>
        <v>Morenka Team</v>
      </c>
      <c r="D19" s="2">
        <f>IF(E18=E19,D18,ROW(B17))</f>
        <v>17</v>
      </c>
      <c r="E19" s="11">
        <f>LARGE(F19:Y19,1)+LARGE(F19:Y19,2)+IFERROR(LARGE(F19:Y19,3),0)+IFERROR(LARGE(F19:Y19,4),0)+IFERROR(LARGE(F19:Y19,5),0)+IFERROR(LARGE(F19:Y19,6),0)</f>
        <v>101.63158235113418</v>
      </c>
      <c r="F19" s="14"/>
      <c r="G19" s="14"/>
      <c r="H19" s="14"/>
      <c r="I19" s="16"/>
      <c r="J19" s="37"/>
      <c r="K19" s="16"/>
      <c r="L19" s="14"/>
      <c r="M19" s="14"/>
      <c r="N19" s="14"/>
      <c r="O19" s="14"/>
      <c r="P19" s="14"/>
      <c r="Q19" s="14"/>
      <c r="R19" s="14"/>
      <c r="S19" s="14"/>
      <c r="T19" s="14"/>
      <c r="U19" s="14">
        <f>IFERROR(VLOOKUP($A19,'H52 200 K'!$AL$6:$AS$16,8,0),"")</f>
        <v>51.631582351134185</v>
      </c>
      <c r="V19" s="14" t="str">
        <f>IFERROR(VLOOKUP($A19,'XII Szago K'!$AH$3:$AO$8,8,0),"")</f>
        <v/>
      </c>
      <c r="W19" s="14">
        <f>IFERROR(VLOOKUP($A19,'Masakra TR200 K'!$AN$5:$AU$8,8,0),"")</f>
        <v>50</v>
      </c>
      <c r="X19" s="10">
        <f>IFERROR(LARGE(Z19:AL19,1),0)+IFERROR(LARGE(Z19:AL19,2),0)</f>
        <v>0</v>
      </c>
      <c r="Y19" s="10">
        <f>IFERROR(LARGE(Z19:AL19,3),0)+IFERROR(LARGE(Z19:AL19,4),0)</f>
        <v>0</v>
      </c>
      <c r="Z19" s="14"/>
      <c r="AA19" s="36"/>
      <c r="AB19" s="36"/>
      <c r="AC19" s="14"/>
      <c r="AD19" s="14"/>
      <c r="AE19" s="14"/>
      <c r="AF19" s="36"/>
      <c r="AG19" s="14"/>
      <c r="AH19" s="36"/>
      <c r="AI19" s="36"/>
      <c r="AJ19" s="14" t="str">
        <f>IFERROR(VLOOKUP($A19,'H52 100 K'!$AC$6:$AJ$27,8,0),"")</f>
        <v/>
      </c>
      <c r="AK19" s="14" t="str">
        <f>IFERROR(VLOOKUP($A19,'Azymut Orient K'!$O$3:$V$4,8,0),"")</f>
        <v/>
      </c>
      <c r="AL19" s="14" t="str">
        <f>IFERROR(VLOOKUP($A19,'Masakra TR100 K'!$AB$5:$AI$7,8,0),"")</f>
        <v/>
      </c>
    </row>
    <row r="20" spans="1:38" s="15" customFormat="1">
      <c r="A20">
        <v>436</v>
      </c>
      <c r="B20" s="40" t="str">
        <f>VLOOKUP($A20,id!$C:$H,6,0)</f>
        <v>Trykozko Urszula</v>
      </c>
      <c r="C20" s="40" t="str">
        <f>VLOOKUP($A20,id!$C:$H,4,0)</f>
        <v>Team 360</v>
      </c>
      <c r="D20" s="2">
        <f>IF(E19=E20,D19,ROW(B18))</f>
        <v>18</v>
      </c>
      <c r="E20" s="11">
        <f>LARGE(F20:Y20,1)+LARGE(F20:Y20,2)+IFERROR(LARGE(F20:Y20,3),0)+IFERROR(LARGE(F20:Y20,4),0)+IFERROR(LARGE(F20:Y20,5),0)+IFERROR(LARGE(F20:Y20,6),0)</f>
        <v>90.239559199368699</v>
      </c>
      <c r="F20" s="14"/>
      <c r="G20" s="14"/>
      <c r="H20" s="14"/>
      <c r="I20" s="16"/>
      <c r="J20" s="37"/>
      <c r="K20" s="16"/>
      <c r="L20" s="14">
        <f>IFERROR(VLOOKUP($A20,'Tropy K'!$O$2:$V$16,8,0),"")</f>
        <v>44.538666427761683</v>
      </c>
      <c r="M20" s="14" t="str">
        <f>IFERROR(VLOOKUP($A20,'Grassor TR300 K'!$CR$4:$CY$7,8,0),"")</f>
        <v/>
      </c>
      <c r="N20" s="14" t="str">
        <f>IFERROR(VLOOKUP($A20,'BO K'!$S$4:$Z$16,8,0),"")</f>
        <v/>
      </c>
      <c r="O20" s="14" t="str">
        <f>IFERROR(VLOOKUP($A20,'Szaga TR150 K'!$J$1:$Q$6,8,0),"")</f>
        <v/>
      </c>
      <c r="P20" s="14" t="str">
        <f>IFERROR(VLOOKUP($A20,'Rajd Konwalii K'!$L$3:$S$13,8,0),"")</f>
        <v/>
      </c>
      <c r="Q20" s="14" t="str">
        <f>IFERROR(VLOOKUP($A20,'Korno K'!$BE$1:$BL$15,8,0),"")</f>
        <v/>
      </c>
      <c r="R20" s="14">
        <f>IFERROR(VLOOKUP($A20,'Abentojra K'!$J$2:$Q$10,8,0),"")</f>
        <v>45.700892771607009</v>
      </c>
      <c r="S20" s="14" t="str">
        <f>IFERROR(VLOOKUP($A20,'Mordownik K'!$P$5:$W$14,8,0),"")</f>
        <v/>
      </c>
      <c r="T20" s="14"/>
      <c r="U20" s="14" t="str">
        <f>IFERROR(VLOOKUP($A20,'H52 200 K'!$AL$6:$AS$16,8,0),"")</f>
        <v/>
      </c>
      <c r="V20" s="14" t="str">
        <f>IFERROR(VLOOKUP($A20,'XII Szago K'!$AH$3:$AO$8,8,0),"")</f>
        <v/>
      </c>
      <c r="W20" s="14" t="str">
        <f>IFERROR(VLOOKUP($A20,'Masakra TR200 K'!$AN$5:$AU$8,8,0),"")</f>
        <v/>
      </c>
      <c r="X20" s="10">
        <f>IFERROR(LARGE(Z20:AL20,1),0)+IFERROR(LARGE(Z20:AL20,2),0)</f>
        <v>0</v>
      </c>
      <c r="Y20" s="10">
        <f>IFERROR(LARGE(Z20:AL20,3),0)+IFERROR(LARGE(Z20:AL20,4),0)</f>
        <v>0</v>
      </c>
      <c r="Z20" s="14"/>
      <c r="AA20" s="36"/>
      <c r="AB20" s="36"/>
      <c r="AC20" s="14"/>
      <c r="AD20" s="14"/>
      <c r="AE20" s="14" t="str">
        <f>IFERROR(VLOOKUP($A20,'Grassor TR150 K'!$BL$4:$BS$7,8,0),"")</f>
        <v/>
      </c>
      <c r="AF20" s="36" t="str">
        <f>IFERROR(VLOOKUP($A20,'Pazur K'!$P$3:$W$7,8,0),"")</f>
        <v/>
      </c>
      <c r="AG20" s="14" t="str">
        <f>IFERROR(VLOOKUP($A20,'Szaga TR100 K'!$J$1:$Q$12,8,0),"")</f>
        <v/>
      </c>
      <c r="AH20" s="36" t="str">
        <f>IFERROR(VLOOKUP($A20,'Odyseja K'!$G$1:$N$6,8,0),"")</f>
        <v/>
      </c>
      <c r="AI20" s="36"/>
      <c r="AJ20" s="14" t="str">
        <f>IFERROR(VLOOKUP($A20,'H52 100 K'!$AC$6:$AJ$27,8,0),"")</f>
        <v/>
      </c>
      <c r="AK20" s="14" t="str">
        <f>IFERROR(VLOOKUP($A20,'Azymut Orient K'!$O$3:$V$4,8,0),"")</f>
        <v/>
      </c>
      <c r="AL20" s="14" t="str">
        <f>IFERROR(VLOOKUP($A20,'Masakra TR100 K'!$AB$5:$AI$7,8,0),"")</f>
        <v/>
      </c>
    </row>
    <row r="21" spans="1:38" s="15" customFormat="1">
      <c r="A21">
        <v>410</v>
      </c>
      <c r="B21" s="40" t="str">
        <f>VLOOKUP($A21,id!$C:$H,6,0)</f>
        <v>Dudek Magdalena</v>
      </c>
      <c r="C21" s="40" t="str">
        <f>VLOOKUP($A21,id!$C:$H,4,0)</f>
        <v>Motorola Bike Team</v>
      </c>
      <c r="D21" s="2">
        <f>IF(E20=E21,D20,ROW(B19))</f>
        <v>19</v>
      </c>
      <c r="E21" s="11">
        <f>LARGE(F21:Y21,1)+LARGE(F21:Y21,2)+IFERROR(LARGE(F21:Y21,3),0)+IFERROR(LARGE(F21:Y21,4),0)+IFERROR(LARGE(F21:Y21,5),0)+IFERROR(LARGE(F21:Y21,6),0)</f>
        <v>88.963868453884487</v>
      </c>
      <c r="F21" s="14"/>
      <c r="G21" s="14"/>
      <c r="H21" s="14"/>
      <c r="I21" s="16"/>
      <c r="J21" s="37" t="str">
        <f>IFERROR(VLOOKUP($A21,'X Kompas K'!$L$2:$S$5,8,0),"")</f>
        <v/>
      </c>
      <c r="K21" s="16" t="str">
        <f>IFERROR(VLOOKUP($A21,'Dukty K'!$BH$1:$BO$9,8,0),"")</f>
        <v/>
      </c>
      <c r="L21" s="14" t="str">
        <f>IFERROR(VLOOKUP($A21,'Tropy K'!$O$2:$V$16,8,0),"")</f>
        <v/>
      </c>
      <c r="M21" s="14" t="str">
        <f>IFERROR(VLOOKUP($A21,'Grassor TR300 K'!$CR$4:$CY$7,8,0),"")</f>
        <v/>
      </c>
      <c r="N21" s="14" t="str">
        <f>IFERROR(VLOOKUP($A21,'BO K'!$S$4:$Z$16,8,0),"")</f>
        <v/>
      </c>
      <c r="O21" s="14" t="str">
        <f>IFERROR(VLOOKUP($A21,'Szaga TR150 K'!$J$1:$Q$6,8,0),"")</f>
        <v/>
      </c>
      <c r="P21" s="14" t="str">
        <f>IFERROR(VLOOKUP($A21,'Rajd Konwalii K'!$L$3:$S$13,8,0),"")</f>
        <v/>
      </c>
      <c r="Q21" s="14">
        <f>IFERROR(VLOOKUP($A21,'Korno K'!$BE$1:$BL$15,8,0),"")</f>
        <v>62.011173184357531</v>
      </c>
      <c r="R21" s="14" t="str">
        <f>IFERROR(VLOOKUP($A21,'Abentojra K'!$J$2:$Q$10,8,0),"")</f>
        <v/>
      </c>
      <c r="S21" s="14" t="str">
        <f>IFERROR(VLOOKUP($A21,'Mordownik K'!$P$5:$W$14,8,0),"")</f>
        <v/>
      </c>
      <c r="T21" s="14"/>
      <c r="U21" s="14" t="str">
        <f>IFERROR(VLOOKUP($A21,'H52 200 K'!$AL$6:$AS$16,8,0),"")</f>
        <v/>
      </c>
      <c r="V21" s="14" t="str">
        <f>IFERROR(VLOOKUP($A21,'XII Szago K'!$AH$3:$AO$8,8,0),"")</f>
        <v/>
      </c>
      <c r="W21" s="14" t="str">
        <f>IFERROR(VLOOKUP($A21,'Masakra TR200 K'!$AN$5:$AU$8,8,0),"")</f>
        <v/>
      </c>
      <c r="X21" s="10">
        <f>IFERROR(LARGE(Z21:AL21,1),0)+IFERROR(LARGE(Z21:AL21,2),0)</f>
        <v>26.952695269526952</v>
      </c>
      <c r="Y21" s="10">
        <f>IFERROR(LARGE(Z21:AL21,3),0)+IFERROR(LARGE(Z21:AL21,4),0)</f>
        <v>0</v>
      </c>
      <c r="Z21" s="14"/>
      <c r="AA21" s="36"/>
      <c r="AB21" s="36"/>
      <c r="AC21" s="14"/>
      <c r="AD21" s="14">
        <f>IFERROR(VLOOKUP(A21,'Harce K'!$K$6:$R$12,8,0),"")</f>
        <v>26.952695269526952</v>
      </c>
      <c r="AE21" s="14" t="str">
        <f>IFERROR(VLOOKUP($A21,'Grassor TR150 K'!$BL$4:$BS$7,8,0),"")</f>
        <v/>
      </c>
      <c r="AF21" s="36" t="str">
        <f>IFERROR(VLOOKUP($A21,'Pazur K'!$P$3:$W$7,8,0),"")</f>
        <v/>
      </c>
      <c r="AG21" s="14" t="str">
        <f>IFERROR(VLOOKUP($A21,'Szaga TR100 K'!$J$1:$Q$12,8,0),"")</f>
        <v/>
      </c>
      <c r="AH21" s="36" t="str">
        <f>IFERROR(VLOOKUP($A21,'Odyseja K'!$G$1:$N$6,8,0),"")</f>
        <v/>
      </c>
      <c r="AI21" s="36"/>
      <c r="AJ21" s="14" t="str">
        <f>IFERROR(VLOOKUP($A21,'H52 100 K'!$AC$6:$AJ$27,8,0),"")</f>
        <v/>
      </c>
      <c r="AK21" s="14" t="str">
        <f>IFERROR(VLOOKUP($A21,'Azymut Orient K'!$O$3:$V$4,8,0),"")</f>
        <v/>
      </c>
      <c r="AL21" s="14" t="str">
        <f>IFERROR(VLOOKUP($A21,'Masakra TR100 K'!$AB$5:$AI$7,8,0),"")</f>
        <v/>
      </c>
    </row>
    <row r="22" spans="1:38" s="15" customFormat="1">
      <c r="A22">
        <v>580</v>
      </c>
      <c r="B22" s="40" t="str">
        <f>VLOOKUP($A22,id!$C:$H,6,0)</f>
        <v>Zabolewicz Agata</v>
      </c>
      <c r="C22" s="40" t="str">
        <f>VLOOKUP($A22,id!$C:$H,4,0)</f>
        <v>DORACO BIKE TEAM</v>
      </c>
      <c r="D22" s="2">
        <f>IF(E21=E22,D21,ROW(B20))</f>
        <v>20</v>
      </c>
      <c r="E22" s="11">
        <f>LARGE(F22:Y22,1)+LARGE(F22:Y22,2)+IFERROR(LARGE(F22:Y22,3),0)+IFERROR(LARGE(F22:Y22,4),0)+IFERROR(LARGE(F22:Y22,5),0)+IFERROR(LARGE(F22:Y22,6),0)</f>
        <v>86.510639474596303</v>
      </c>
      <c r="F22" s="14"/>
      <c r="G22" s="14"/>
      <c r="H22" s="14"/>
      <c r="I22" s="16"/>
      <c r="J22" s="37"/>
      <c r="K22" s="16"/>
      <c r="L22" s="14"/>
      <c r="M22" s="14"/>
      <c r="N22" s="14"/>
      <c r="O22" s="14"/>
      <c r="P22" s="14"/>
      <c r="Q22" s="14"/>
      <c r="R22" s="14"/>
      <c r="S22" s="14"/>
      <c r="T22" s="14"/>
      <c r="U22" s="14" t="str">
        <f>IFERROR(VLOOKUP($A22,'H52 200 K'!$AL$6:$AS$16,8,0),"")</f>
        <v/>
      </c>
      <c r="V22" s="14">
        <f>IFERROR(VLOOKUP($A22,'XII Szago K'!$AH$3:$AO$8,8,0),"")</f>
        <v>56.60377358490566</v>
      </c>
      <c r="W22" s="14" t="str">
        <f>IFERROR(VLOOKUP($A22,'Masakra TR200 K'!$AN$5:$AU$8,8,0),"")</f>
        <v/>
      </c>
      <c r="X22" s="10">
        <f>IFERROR(LARGE(Z22:AL22,1),0)+IFERROR(LARGE(Z22:AL22,2),0)</f>
        <v>29.906865889690636</v>
      </c>
      <c r="Y22" s="10">
        <f>IFERROR(LARGE(Z22:AL22,3),0)+IFERROR(LARGE(Z22:AL22,4),0)</f>
        <v>0</v>
      </c>
      <c r="Z22" s="14"/>
      <c r="AA22" s="36"/>
      <c r="AB22" s="36"/>
      <c r="AC22" s="14"/>
      <c r="AD22" s="14"/>
      <c r="AE22" s="14"/>
      <c r="AF22" s="36"/>
      <c r="AG22" s="14"/>
      <c r="AH22" s="36"/>
      <c r="AI22" s="36"/>
      <c r="AJ22" s="14">
        <f>IFERROR(VLOOKUP($A22,'H52 100 K'!$AC$6:$AJ$27,8,0),"")</f>
        <v>29.906865889690636</v>
      </c>
      <c r="AK22" s="14" t="str">
        <f>IFERROR(VLOOKUP($A22,'Azymut Orient K'!$O$3:$V$4,8,0),"")</f>
        <v/>
      </c>
      <c r="AL22" s="14" t="str">
        <f>IFERROR(VLOOKUP($A22,'Masakra TR100 K'!$AB$5:$AI$7,8,0),"")</f>
        <v/>
      </c>
    </row>
    <row r="23" spans="1:38" s="15" customFormat="1">
      <c r="A23">
        <v>217</v>
      </c>
      <c r="B23" s="40" t="str">
        <f>VLOOKUP($A23,id!$C:$H,6,0)</f>
        <v>Nieścioruk Barbara</v>
      </c>
      <c r="C23" s="40">
        <f>VLOOKUP($A23,id!$C:$H,4,0)</f>
        <v>0</v>
      </c>
      <c r="D23" s="2">
        <f>IF(E22=E23,D22,ROW(B21))</f>
        <v>21</v>
      </c>
      <c r="E23" s="11">
        <f>LARGE(F23:Y23,1)+LARGE(F23:Y23,2)+IFERROR(LARGE(F23:Y23,3),0)+IFERROR(LARGE(F23:Y23,4),0)+IFERROR(LARGE(F23:Y23,5),0)+IFERROR(LARGE(F23:Y23,6),0)</f>
        <v>81.666666666666671</v>
      </c>
      <c r="F23" s="14"/>
      <c r="G23" s="14"/>
      <c r="H23" s="14">
        <f>IFERROR(VLOOKUP($A23,'H51 200 K'!$AL$6:$AS$99,8,0),"")</f>
        <v>81.666666666666671</v>
      </c>
      <c r="I23" s="16" t="str">
        <f>IFERROR(VLOOKUP($A23,'Dymno K'!$BD$3:$BK$11,8,0),"")</f>
        <v/>
      </c>
      <c r="J23" s="37" t="str">
        <f>IFERROR(VLOOKUP($A23,'X Kompas K'!$L$2:$S$5,8,0),"")</f>
        <v/>
      </c>
      <c r="K23" s="16" t="str">
        <f>IFERROR(VLOOKUP($A23,'Dukty K'!$BH$1:$BO$9,8,0),"")</f>
        <v/>
      </c>
      <c r="L23" s="14" t="str">
        <f>IFERROR(VLOOKUP($A23,'Tropy K'!$O$2:$V$16,8,0),"")</f>
        <v/>
      </c>
      <c r="M23" s="14" t="str">
        <f>IFERROR(VLOOKUP($A23,'Grassor TR300 K'!$CR$4:$CY$7,8,0),"")</f>
        <v/>
      </c>
      <c r="N23" s="14" t="str">
        <f>IFERROR(VLOOKUP($A23,'BO K'!$S$4:$Z$16,8,0),"")</f>
        <v/>
      </c>
      <c r="O23" s="14" t="str">
        <f>IFERROR(VLOOKUP($A23,'Szaga TR150 K'!$J$1:$Q$6,8,0),"")</f>
        <v/>
      </c>
      <c r="P23" s="14" t="str">
        <f>IFERROR(VLOOKUP($A23,'Rajd Konwalii K'!$L$3:$S$13,8,0),"")</f>
        <v/>
      </c>
      <c r="Q23" s="14" t="str">
        <f>IFERROR(VLOOKUP($A23,'Korno K'!$BE$1:$BL$15,8,0),"")</f>
        <v/>
      </c>
      <c r="R23" s="14" t="str">
        <f>IFERROR(VLOOKUP($A23,'Abentojra K'!$J$2:$Q$10,8,0),"")</f>
        <v/>
      </c>
      <c r="S23" s="14" t="str">
        <f>IFERROR(VLOOKUP($A23,'Mordownik K'!$P$5:$W$14,8,0),"")</f>
        <v/>
      </c>
      <c r="T23" s="14"/>
      <c r="U23" s="14" t="str">
        <f>IFERROR(VLOOKUP($A23,'H52 200 K'!$AL$6:$AS$16,8,0),"")</f>
        <v/>
      </c>
      <c r="V23" s="14" t="str">
        <f>IFERROR(VLOOKUP($A23,'XII Szago K'!$AH$3:$AO$8,8,0),"")</f>
        <v/>
      </c>
      <c r="W23" s="14" t="str">
        <f>IFERROR(VLOOKUP($A23,'Masakra TR200 K'!$AN$5:$AU$8,8,0),"")</f>
        <v/>
      </c>
      <c r="X23" s="10">
        <f>IFERROR(LARGE(Z23:AL23,1),0)+IFERROR(LARGE(Z23:AL23,2),0)</f>
        <v>0</v>
      </c>
      <c r="Y23" s="10">
        <f>IFERROR(LARGE(Z23:AL23,3),0)+IFERROR(LARGE(Z23:AL23,4),0)</f>
        <v>0</v>
      </c>
      <c r="Z23" s="14"/>
      <c r="AA23" s="36"/>
      <c r="AB23" s="36"/>
      <c r="AC23" s="14" t="str">
        <f>IFERROR(VLOOKUP($A23,'H51 100 K'!$AC$6:$AJ$153,8,0),"")</f>
        <v/>
      </c>
      <c r="AD23" s="14" t="str">
        <f>IFERROR(VLOOKUP(A23,'Harce K'!$K$6:$R$12,8,0),"")</f>
        <v/>
      </c>
      <c r="AE23" s="14" t="str">
        <f>IFERROR(VLOOKUP($A23,'Grassor TR150 K'!$BL$4:$BS$7,8,0),"")</f>
        <v/>
      </c>
      <c r="AF23" s="36" t="str">
        <f>IFERROR(VLOOKUP($A23,'Pazur K'!$P$3:$W$7,8,0),"")</f>
        <v/>
      </c>
      <c r="AG23" s="14" t="str">
        <f>IFERROR(VLOOKUP($A23,'Szaga TR100 K'!$J$1:$Q$12,8,0),"")</f>
        <v/>
      </c>
      <c r="AH23" s="36" t="str">
        <f>IFERROR(VLOOKUP($A23,'Odyseja K'!$G$1:$N$6,8,0),"")</f>
        <v/>
      </c>
      <c r="AI23" s="36"/>
      <c r="AJ23" s="14" t="str">
        <f>IFERROR(VLOOKUP($A23,'H52 100 K'!$AC$6:$AJ$27,8,0),"")</f>
        <v/>
      </c>
      <c r="AK23" s="14" t="str">
        <f>IFERROR(VLOOKUP($A23,'Azymut Orient K'!$O$3:$V$4,8,0),"")</f>
        <v/>
      </c>
      <c r="AL23" s="14" t="str">
        <f>IFERROR(VLOOKUP($A23,'Masakra TR100 K'!$AB$5:$AI$7,8,0),"")</f>
        <v/>
      </c>
    </row>
    <row r="24" spans="1:38" s="15" customFormat="1">
      <c r="A24" s="15">
        <v>363</v>
      </c>
      <c r="B24" s="40" t="str">
        <f>VLOOKUP($A24,id!$C:$H,6,0)</f>
        <v>Domachowska Dorota</v>
      </c>
      <c r="C24" s="40" t="str">
        <f>VLOOKUP($A24,id!$C:$H,4,0)</f>
        <v>Ysiaki</v>
      </c>
      <c r="D24" s="2">
        <f>IF(E23=E24,D23,ROW(B22))</f>
        <v>22</v>
      </c>
      <c r="E24" s="11">
        <f>LARGE(F24:Y24,1)+LARGE(F24:Y24,2)+IFERROR(LARGE(F24:Y24,3),0)+IFERROR(LARGE(F24:Y24,4),0)+IFERROR(LARGE(F24:Y24,5),0)+IFERROR(LARGE(F24:Y24,6),0)</f>
        <v>70.528628627291283</v>
      </c>
      <c r="F24" s="14"/>
      <c r="G24" s="14"/>
      <c r="H24" s="14"/>
      <c r="I24" s="16" t="str">
        <f>IFERROR(VLOOKUP($A24,'Dymno K'!$BD$3:$BK$11,8,0),"")</f>
        <v/>
      </c>
      <c r="J24" s="37" t="str">
        <f>IFERROR(VLOOKUP($A24,'X Kompas K'!$L$2:$S$5,8,0),"")</f>
        <v/>
      </c>
      <c r="K24" s="16" t="str">
        <f>IFERROR(VLOOKUP($A24,'Dukty K'!$BH$1:$BO$9,8,0),"")</f>
        <v/>
      </c>
      <c r="L24" s="14" t="str">
        <f>IFERROR(VLOOKUP($A24,'Tropy K'!$O$2:$V$16,8,0),"")</f>
        <v/>
      </c>
      <c r="M24" s="14" t="str">
        <f>IFERROR(VLOOKUP($A24,'Grassor TR300 K'!$CR$4:$CY$7,8,0),"")</f>
        <v/>
      </c>
      <c r="N24" s="14" t="str">
        <f>IFERROR(VLOOKUP($A24,'BO K'!$S$4:$Z$16,8,0),"")</f>
        <v/>
      </c>
      <c r="O24" s="14" t="str">
        <f>IFERROR(VLOOKUP($A24,'Szaga TR150 K'!$J$1:$Q$6,8,0),"")</f>
        <v/>
      </c>
      <c r="P24" s="14" t="str">
        <f>IFERROR(VLOOKUP($A24,'Rajd Konwalii K'!$L$3:$S$13,8,0),"")</f>
        <v/>
      </c>
      <c r="Q24" s="14" t="str">
        <f>IFERROR(VLOOKUP($A24,'Korno K'!$BE$1:$BL$15,8,0),"")</f>
        <v/>
      </c>
      <c r="R24" s="14" t="str">
        <f>IFERROR(VLOOKUP($A24,'Abentojra K'!$J$2:$Q$10,8,0),"")</f>
        <v/>
      </c>
      <c r="S24" s="14" t="str">
        <f>IFERROR(VLOOKUP($A24,'Mordownik K'!$P$5:$W$14,8,0),"")</f>
        <v/>
      </c>
      <c r="T24" s="14"/>
      <c r="U24" s="14" t="str">
        <f>IFERROR(VLOOKUP($A24,'H52 200 K'!$AL$6:$AS$16,8,0),"")</f>
        <v/>
      </c>
      <c r="V24" s="14" t="str">
        <f>IFERROR(VLOOKUP($A24,'XII Szago K'!$AH$3:$AO$8,8,0),"")</f>
        <v/>
      </c>
      <c r="W24" s="14" t="str">
        <f>IFERROR(VLOOKUP($A24,'Masakra TR200 K'!$AN$5:$AU$8,8,0),"")</f>
        <v/>
      </c>
      <c r="X24" s="10">
        <f>IFERROR(LARGE(Z24:AL24,1),0)+IFERROR(LARGE(Z24:AL24,2),0)</f>
        <v>70.528628627291283</v>
      </c>
      <c r="Y24" s="10">
        <f>IFERROR(LARGE(Z24:AL24,3),0)+IFERROR(LARGE(Z24:AL24,4),0)</f>
        <v>0</v>
      </c>
      <c r="Z24" s="14"/>
      <c r="AA24" s="36"/>
      <c r="AB24" s="36"/>
      <c r="AC24" s="14">
        <f>IFERROR(VLOOKUP($A24,'H51 100 K'!$AC$6:$AJ$153,8,0),"")</f>
        <v>35.434836387816112</v>
      </c>
      <c r="AD24" s="14" t="str">
        <f>IFERROR(VLOOKUP(A24,'Harce K'!$K$6:$R$12,8,0),"")</f>
        <v/>
      </c>
      <c r="AE24" s="14" t="str">
        <f>IFERROR(VLOOKUP($A24,'Grassor TR150 K'!$BL$4:$BS$7,8,0),"")</f>
        <v/>
      </c>
      <c r="AF24" s="36" t="str">
        <f>IFERROR(VLOOKUP($A24,'Pazur K'!$P$3:$W$7,8,0),"")</f>
        <v/>
      </c>
      <c r="AG24" s="14" t="str">
        <f>IFERROR(VLOOKUP($A24,'Szaga TR100 K'!$J$1:$Q$12,8,0),"")</f>
        <v/>
      </c>
      <c r="AH24" s="36" t="str">
        <f>IFERROR(VLOOKUP($A24,'Odyseja K'!$G$1:$N$6,8,0),"")</f>
        <v/>
      </c>
      <c r="AI24" s="36"/>
      <c r="AJ24" s="14">
        <f>IFERROR(VLOOKUP($A24,'H52 100 K'!$AC$6:$AJ$27,8,0),"")</f>
        <v>35.093792239475164</v>
      </c>
      <c r="AK24" s="14" t="str">
        <f>IFERROR(VLOOKUP($A24,'Azymut Orient K'!$O$3:$V$4,8,0),"")</f>
        <v/>
      </c>
      <c r="AL24" s="14" t="str">
        <f>IFERROR(VLOOKUP($A24,'Masakra TR100 K'!$AB$5:$AI$7,8,0),"")</f>
        <v/>
      </c>
    </row>
    <row r="25" spans="1:38" s="15" customFormat="1">
      <c r="A25" s="15">
        <v>89</v>
      </c>
      <c r="B25" s="40" t="str">
        <f>VLOOKUP($A25,id!$C:$H,6,0)</f>
        <v>Bukowska Agnieszka</v>
      </c>
      <c r="C25" s="40" t="str">
        <f>VLOOKUP($A25,id!$C:$H,4,0)</f>
        <v>BikeStats.pl</v>
      </c>
      <c r="D25" s="2">
        <f>IF(E24=E25,D24,ROW(B23))</f>
        <v>23</v>
      </c>
      <c r="E25" s="11">
        <f>LARGE(F25:Y25,1)+LARGE(F25:Y25,2)+IFERROR(LARGE(F25:Y25,3),0)+IFERROR(LARGE(F25:Y25,4),0)+IFERROR(LARGE(F25:Y25,5),0)+IFERROR(LARGE(F25:Y25,6),0)</f>
        <v>69.478624016846226</v>
      </c>
      <c r="F25" s="14"/>
      <c r="G25" s="14">
        <f>IFERROR(VLOOKUP($A25,'Złoto K'!AO:AV,8,0),"")</f>
        <v>44.338959212376956</v>
      </c>
      <c r="H25" s="14" t="str">
        <f>IFERROR(VLOOKUP($A25,'H51 200 K'!$AL$6:$AS$99,8,0),"")</f>
        <v/>
      </c>
      <c r="I25" s="16" t="str">
        <f>IFERROR(VLOOKUP($A25,'Dymno K'!$BD$3:$BK$11,8,0),"")</f>
        <v/>
      </c>
      <c r="J25" s="37" t="str">
        <f>IFERROR(VLOOKUP($A25,'X Kompas K'!$L$2:$S$5,8,0),"")</f>
        <v/>
      </c>
      <c r="K25" s="16" t="str">
        <f>IFERROR(VLOOKUP($A25,'Dukty K'!$BH$1:$BO$9,8,0),"")</f>
        <v/>
      </c>
      <c r="L25" s="14" t="str">
        <f>IFERROR(VLOOKUP($A25,'Tropy K'!$O$2:$V$16,8,0),"")</f>
        <v/>
      </c>
      <c r="M25" s="14" t="str">
        <f>IFERROR(VLOOKUP($A25,'Grassor TR300 K'!$CR$4:$CY$7,8,0),"")</f>
        <v/>
      </c>
      <c r="N25" s="14" t="str">
        <f>IFERROR(VLOOKUP($A25,'BO K'!$S$4:$Z$16,8,0),"")</f>
        <v/>
      </c>
      <c r="O25" s="14" t="str">
        <f>IFERROR(VLOOKUP($A25,'Szaga TR150 K'!$J$1:$Q$6,8,0),"")</f>
        <v/>
      </c>
      <c r="P25" s="14" t="str">
        <f>IFERROR(VLOOKUP($A25,'Rajd Konwalii K'!$L$3:$S$13,8,0),"")</f>
        <v/>
      </c>
      <c r="Q25" s="14">
        <f>IFERROR(VLOOKUP($A25,'Korno K'!$BE$1:$BL$15,8,0),"")</f>
        <v>25.13966480446927</v>
      </c>
      <c r="R25" s="14" t="str">
        <f>IFERROR(VLOOKUP($A25,'Abentojra K'!$J$2:$Q$10,8,0),"")</f>
        <v/>
      </c>
      <c r="S25" s="14" t="str">
        <f>IFERROR(VLOOKUP($A25,'Mordownik K'!$P$5:$W$14,8,0),"")</f>
        <v/>
      </c>
      <c r="T25" s="14"/>
      <c r="U25" s="14" t="str">
        <f>IFERROR(VLOOKUP($A25,'H52 200 K'!$AL$6:$AS$16,8,0),"")</f>
        <v/>
      </c>
      <c r="V25" s="14" t="str">
        <f>IFERROR(VLOOKUP($A25,'XII Szago K'!$AH$3:$AO$8,8,0),"")</f>
        <v/>
      </c>
      <c r="W25" s="14" t="str">
        <f>IFERROR(VLOOKUP($A25,'Masakra TR200 K'!$AN$5:$AU$8,8,0),"")</f>
        <v/>
      </c>
      <c r="X25" s="10">
        <f>IFERROR(LARGE(Z25:AL25,1),0)+IFERROR(LARGE(Z25:AL25,2),0)</f>
        <v>0</v>
      </c>
      <c r="Y25" s="10">
        <f>IFERROR(LARGE(Z25:AL25,3),0)+IFERROR(LARGE(Z25:AL25,4),0)</f>
        <v>0</v>
      </c>
      <c r="Z25" s="14" t="str">
        <f>IFERROR(VLOOKUP(A25,'Wiosenne 360 K'!$L$2:$S$5,8,0),"")</f>
        <v/>
      </c>
      <c r="AA25" s="36" t="str">
        <f>IFERROR(VLOOKUP(A25,'NMnO K'!$AX$5:$BE$8,8,0),"")</f>
        <v/>
      </c>
      <c r="AB25" s="36" t="str">
        <f>IFERROR(VLOOKUP(A25,'XI Szago K'!$J$3:$Q$6,8,0),"")</f>
        <v/>
      </c>
      <c r="AC25" s="14" t="str">
        <f>IFERROR(VLOOKUP($A25,'H51 100 K'!$AC$6:$AJ$153,8,0),"")</f>
        <v/>
      </c>
      <c r="AD25" s="14" t="str">
        <f>IFERROR(VLOOKUP(A25,'Harce K'!$K$6:$R$12,8,0),"")</f>
        <v/>
      </c>
      <c r="AE25" s="14" t="str">
        <f>IFERROR(VLOOKUP($A25,'Grassor TR150 K'!$BL$4:$BS$7,8,0),"")</f>
        <v/>
      </c>
      <c r="AF25" s="36" t="str">
        <f>IFERROR(VLOOKUP($A25,'Pazur K'!$P$3:$W$7,8,0),"")</f>
        <v/>
      </c>
      <c r="AG25" s="14" t="str">
        <f>IFERROR(VLOOKUP($A25,'Szaga TR100 K'!$J$1:$Q$12,8,0),"")</f>
        <v/>
      </c>
      <c r="AH25" s="36" t="str">
        <f>IFERROR(VLOOKUP($A25,'Odyseja K'!$G$1:$N$6,8,0),"")</f>
        <v/>
      </c>
      <c r="AI25" s="36"/>
      <c r="AJ25" s="14" t="str">
        <f>IFERROR(VLOOKUP($A25,'H52 100 K'!$AC$6:$AJ$27,8,0),"")</f>
        <v/>
      </c>
      <c r="AK25" s="14" t="str">
        <f>IFERROR(VLOOKUP($A25,'Azymut Orient K'!$O$3:$V$4,8,0),"")</f>
        <v/>
      </c>
      <c r="AL25" s="14" t="str">
        <f>IFERROR(VLOOKUP($A25,'Masakra TR100 K'!$AB$5:$AI$7,8,0),"")</f>
        <v/>
      </c>
    </row>
    <row r="26" spans="1:38" s="15" customFormat="1">
      <c r="A26">
        <v>445</v>
      </c>
      <c r="B26" s="40" t="str">
        <f>VLOOKUP($A26,id!$C:$H,6,0)</f>
        <v>Michałowska Julia</v>
      </c>
      <c r="C26" s="40">
        <f>VLOOKUP($A26,id!$C:$H,4,0)</f>
        <v>0</v>
      </c>
      <c r="D26" s="2">
        <f>IF(E25=E26,D25,ROW(B24))</f>
        <v>24</v>
      </c>
      <c r="E26" s="11">
        <f>LARGE(F26:Y26,1)+LARGE(F26:Y26,2)+IFERROR(LARGE(F26:Y26,3),0)+IFERROR(LARGE(F26:Y26,4),0)+IFERROR(LARGE(F26:Y26,5),0)+IFERROR(LARGE(F26:Y26,6),0)</f>
        <v>67.843469117492106</v>
      </c>
      <c r="F26" s="14"/>
      <c r="G26" s="14"/>
      <c r="H26" s="14"/>
      <c r="I26" s="16"/>
      <c r="J26" s="37"/>
      <c r="K26" s="16"/>
      <c r="L26" s="14"/>
      <c r="M26" s="14" t="str">
        <f>IFERROR(VLOOKUP($A26,'Grassor TR300 K'!$CR$4:$CY$7,8,0),"")</f>
        <v/>
      </c>
      <c r="N26" s="14" t="str">
        <f>IFERROR(VLOOKUP($A26,'BO K'!$S$4:$Z$16,8,0),"")</f>
        <v/>
      </c>
      <c r="O26" s="14" t="str">
        <f>IFERROR(VLOOKUP($A26,'Szaga TR150 K'!$J$1:$Q$6,8,0),"")</f>
        <v/>
      </c>
      <c r="P26" s="14" t="str">
        <f>IFERROR(VLOOKUP($A26,'Rajd Konwalii K'!$L$3:$S$13,8,0),"")</f>
        <v/>
      </c>
      <c r="Q26" s="14" t="str">
        <f>IFERROR(VLOOKUP($A26,'Korno K'!$BE$1:$BL$15,8,0),"")</f>
        <v/>
      </c>
      <c r="R26" s="14" t="str">
        <f>IFERROR(VLOOKUP($A26,'Abentojra K'!$J$2:$Q$10,8,0),"")</f>
        <v/>
      </c>
      <c r="S26" s="14" t="str">
        <f>IFERROR(VLOOKUP($A26,'Mordownik K'!$P$5:$W$14,8,0),"")</f>
        <v/>
      </c>
      <c r="T26" s="14"/>
      <c r="U26" s="14" t="str">
        <f>IFERROR(VLOOKUP($A26,'H52 200 K'!$AL$6:$AS$16,8,0),"")</f>
        <v/>
      </c>
      <c r="V26" s="14" t="str">
        <f>IFERROR(VLOOKUP($A26,'XII Szago K'!$AH$3:$AO$8,8,0),"")</f>
        <v/>
      </c>
      <c r="W26" s="14" t="str">
        <f>IFERROR(VLOOKUP($A26,'Masakra TR200 K'!$AN$5:$AU$8,8,0),"")</f>
        <v/>
      </c>
      <c r="X26" s="10">
        <f>IFERROR(LARGE(Z26:AL26,1),0)+IFERROR(LARGE(Z26:AL26,2),0)</f>
        <v>67.843469117492106</v>
      </c>
      <c r="Y26" s="10">
        <f>IFERROR(LARGE(Z26:AL26,3),0)+IFERROR(LARGE(Z26:AL26,4),0)</f>
        <v>0</v>
      </c>
      <c r="Z26" s="14"/>
      <c r="AA26" s="36"/>
      <c r="AB26" s="36"/>
      <c r="AC26" s="14"/>
      <c r="AD26" s="14"/>
      <c r="AE26" s="14">
        <f>IFERROR(VLOOKUP($A26,'Grassor TR150 K'!$BL$4:$BS$7,8,0),"")</f>
        <v>43.103448275862064</v>
      </c>
      <c r="AF26" s="36" t="str">
        <f>IFERROR(VLOOKUP($A26,'Pazur K'!$P$3:$W$7,8,0),"")</f>
        <v/>
      </c>
      <c r="AG26" s="14" t="str">
        <f>IFERROR(VLOOKUP($A26,'Szaga TR100 K'!$J$1:$Q$12,8,0),"")</f>
        <v/>
      </c>
      <c r="AH26" s="36" t="str">
        <f>IFERROR(VLOOKUP($A26,'Odyseja K'!$G$1:$N$6,8,0),"")</f>
        <v/>
      </c>
      <c r="AI26" s="36"/>
      <c r="AJ26" s="14">
        <f>IFERROR(VLOOKUP($A26,'H52 100 K'!$AC$6:$AJ$27,8,0),"")</f>
        <v>24.740020841630049</v>
      </c>
      <c r="AK26" s="14" t="str">
        <f>IFERROR(VLOOKUP($A26,'Azymut Orient K'!$O$3:$V$4,8,0),"")</f>
        <v/>
      </c>
      <c r="AL26" s="14" t="str">
        <f>IFERROR(VLOOKUP($A26,'Masakra TR100 K'!$AB$5:$AI$7,8,0),"")</f>
        <v/>
      </c>
    </row>
    <row r="27" spans="1:38" s="15" customFormat="1">
      <c r="A27">
        <v>529</v>
      </c>
      <c r="B27" s="40" t="str">
        <f>VLOOKUP($A27,id!$C:$H,6,0)</f>
        <v>Stachura Magdalena</v>
      </c>
      <c r="C27" s="40" t="str">
        <f>VLOOKUP($A27,id!$C:$H,4,0)</f>
        <v>Wodzionka</v>
      </c>
      <c r="D27" s="2">
        <f>IF(E26=E27,D26,ROW(B25))</f>
        <v>25</v>
      </c>
      <c r="E27" s="11">
        <f>LARGE(F27:Y27,1)+LARGE(F27:Y27,2)+IFERROR(LARGE(F27:Y27,3),0)+IFERROR(LARGE(F27:Y27,4),0)+IFERROR(LARGE(F27:Y27,5),0)+IFERROR(LARGE(F27:Y27,6),0)</f>
        <v>66.480446927374302</v>
      </c>
      <c r="F27" s="14"/>
      <c r="G27" s="14"/>
      <c r="H27" s="14"/>
      <c r="I27" s="16"/>
      <c r="J27" s="37"/>
      <c r="K27" s="16"/>
      <c r="L27" s="14"/>
      <c r="M27" s="14"/>
      <c r="N27" s="14"/>
      <c r="O27" s="14"/>
      <c r="P27" s="14"/>
      <c r="Q27" s="14">
        <f>IFERROR(VLOOKUP($A27,'Korno K'!$BE$1:$BL$15,8,0),"")</f>
        <v>66.480446927374302</v>
      </c>
      <c r="R27" s="14" t="str">
        <f>IFERROR(VLOOKUP($A27,'Abentojra K'!$J$2:$Q$10,8,0),"")</f>
        <v/>
      </c>
      <c r="S27" s="14" t="str">
        <f>IFERROR(VLOOKUP($A27,'Mordownik K'!$P$5:$W$14,8,0),"")</f>
        <v/>
      </c>
      <c r="T27" s="14"/>
      <c r="U27" s="14" t="str">
        <f>IFERROR(VLOOKUP($A27,'H52 200 K'!$AL$6:$AS$16,8,0),"")</f>
        <v/>
      </c>
      <c r="V27" s="14" t="str">
        <f>IFERROR(VLOOKUP($A27,'XII Szago K'!$AH$3:$AO$8,8,0),"")</f>
        <v/>
      </c>
      <c r="W27" s="14" t="str">
        <f>IFERROR(VLOOKUP($A27,'Masakra TR200 K'!$AN$5:$AU$8,8,0),"")</f>
        <v/>
      </c>
      <c r="X27" s="10">
        <f>IFERROR(LARGE(Z27:AL27,1),0)+IFERROR(LARGE(Z27:AL27,2),0)</f>
        <v>0</v>
      </c>
      <c r="Y27" s="10">
        <f>IFERROR(LARGE(Z27:AL27,3),0)+IFERROR(LARGE(Z27:AL27,4),0)</f>
        <v>0</v>
      </c>
      <c r="Z27" s="14"/>
      <c r="AA27" s="36"/>
      <c r="AB27" s="36"/>
      <c r="AC27" s="14"/>
      <c r="AD27" s="14"/>
      <c r="AE27" s="14"/>
      <c r="AF27" s="36"/>
      <c r="AG27" s="14"/>
      <c r="AH27" s="36"/>
      <c r="AI27" s="36"/>
      <c r="AJ27" s="14" t="str">
        <f>IFERROR(VLOOKUP($A27,'H52 100 K'!$AC$6:$AJ$27,8,0),"")</f>
        <v/>
      </c>
      <c r="AK27" s="14" t="str">
        <f>IFERROR(VLOOKUP($A27,'Azymut Orient K'!$O$3:$V$4,8,0),"")</f>
        <v/>
      </c>
      <c r="AL27" s="14" t="str">
        <f>IFERROR(VLOOKUP($A27,'Masakra TR100 K'!$AB$5:$AI$7,8,0),"")</f>
        <v/>
      </c>
    </row>
    <row r="28" spans="1:38" s="15" customFormat="1">
      <c r="A28">
        <v>570</v>
      </c>
      <c r="B28" s="40" t="str">
        <f>VLOOKUP($A28,id!$C:$H,6,0)</f>
        <v>Zielińska Jadwiga Barbara</v>
      </c>
      <c r="C28" s="40" t="str">
        <f>VLOOKUP($A28,id!$C:$H,4,0)</f>
        <v>MTB4FUN</v>
      </c>
      <c r="D28" s="2">
        <f>IF(E27=E28,D27,ROW(B26))</f>
        <v>26</v>
      </c>
      <c r="E28" s="11">
        <f>LARGE(F28:Y28,1)+LARGE(F28:Y28,2)+IFERROR(LARGE(F28:Y28,3),0)+IFERROR(LARGE(F28:Y28,4),0)+IFERROR(LARGE(F28:Y28,5),0)+IFERROR(LARGE(F28:Y28,6),0)</f>
        <v>63.290326753003193</v>
      </c>
      <c r="F28" s="14"/>
      <c r="G28" s="14"/>
      <c r="H28" s="14"/>
      <c r="I28" s="16"/>
      <c r="J28" s="37"/>
      <c r="K28" s="16"/>
      <c r="L28" s="14"/>
      <c r="M28" s="14"/>
      <c r="N28" s="14"/>
      <c r="O28" s="14"/>
      <c r="P28" s="14"/>
      <c r="Q28" s="14"/>
      <c r="R28" s="14"/>
      <c r="S28" s="14"/>
      <c r="T28" s="14"/>
      <c r="U28" s="14">
        <f>IFERROR(VLOOKUP($A28,'H52 200 K'!$AL$6:$AS$16,8,0),"")</f>
        <v>63.290326753003193</v>
      </c>
      <c r="V28" s="14" t="str">
        <f>IFERROR(VLOOKUP($A28,'XII Szago K'!$AH$3:$AO$8,8,0),"")</f>
        <v/>
      </c>
      <c r="W28" s="14" t="str">
        <f>IFERROR(VLOOKUP($A28,'Masakra TR200 K'!$AN$5:$AU$8,8,0),"")</f>
        <v/>
      </c>
      <c r="X28" s="10">
        <f>IFERROR(LARGE(Z28:AL28,1),0)+IFERROR(LARGE(Z28:AL28,2),0)</f>
        <v>0</v>
      </c>
      <c r="Y28" s="10">
        <f>IFERROR(LARGE(Z28:AL28,3),0)+IFERROR(LARGE(Z28:AL28,4),0)</f>
        <v>0</v>
      </c>
      <c r="Z28" s="14"/>
      <c r="AA28" s="36"/>
      <c r="AB28" s="36"/>
      <c r="AC28" s="14"/>
      <c r="AD28" s="14"/>
      <c r="AE28" s="14"/>
      <c r="AF28" s="36"/>
      <c r="AG28" s="14"/>
      <c r="AH28" s="36"/>
      <c r="AI28" s="36"/>
      <c r="AJ28" s="14" t="str">
        <f>IFERROR(VLOOKUP($A28,'H52 100 K'!$AC$6:$AJ$27,8,0),"")</f>
        <v/>
      </c>
      <c r="AK28" s="14" t="str">
        <f>IFERROR(VLOOKUP($A28,'Azymut Orient K'!$O$3:$V$4,8,0),"")</f>
        <v/>
      </c>
      <c r="AL28" s="14" t="str">
        <f>IFERROR(VLOOKUP($A28,'Masakra TR100 K'!$AB$5:$AI$7,8,0),"")</f>
        <v/>
      </c>
    </row>
    <row r="29" spans="1:38" s="15" customFormat="1">
      <c r="A29" s="15">
        <v>396</v>
      </c>
      <c r="B29" s="40" t="str">
        <f>VLOOKUP($A29,id!$C:$H,6,0)</f>
        <v>KOŁODZIEJ EWA</v>
      </c>
      <c r="C29" s="40">
        <f>VLOOKUP($A29,id!$C:$H,4,0)</f>
        <v>0</v>
      </c>
      <c r="D29" s="2">
        <f>IF(E28=E29,D28,ROW(B27))</f>
        <v>27</v>
      </c>
      <c r="E29" s="11">
        <f>LARGE(F29:Y29,1)+LARGE(F29:Y29,2)+IFERROR(LARGE(F29:Y29,3),0)+IFERROR(LARGE(F29:Y29,4),0)+IFERROR(LARGE(F29:Y29,5),0)+IFERROR(LARGE(F29:Y29,6),0)</f>
        <v>63.212544321201776</v>
      </c>
      <c r="F29" s="14"/>
      <c r="G29" s="14"/>
      <c r="H29" s="14"/>
      <c r="I29" s="16">
        <f>IFERROR(VLOOKUP($A29,'Dymno K'!$BD$3:$BK$11,8,0),"")</f>
        <v>33.266266539353431</v>
      </c>
      <c r="J29" s="37" t="str">
        <f>IFERROR(VLOOKUP($A29,'X Kompas K'!$L$2:$S$5,8,0),"")</f>
        <v/>
      </c>
      <c r="K29" s="16" t="str">
        <f>IFERROR(VLOOKUP($A29,'Dukty K'!$BH$1:$BO$9,8,0),"")</f>
        <v/>
      </c>
      <c r="L29" s="14" t="str">
        <f>IFERROR(VLOOKUP($A29,'Tropy K'!$O$2:$V$16,8,0),"")</f>
        <v/>
      </c>
      <c r="M29" s="14" t="str">
        <f>IFERROR(VLOOKUP($A29,'Grassor TR300 K'!$CR$4:$CY$7,8,0),"")</f>
        <v/>
      </c>
      <c r="N29" s="14" t="str">
        <f>IFERROR(VLOOKUP($A29,'BO K'!$S$4:$Z$16,8,0),"")</f>
        <v/>
      </c>
      <c r="O29" s="14" t="str">
        <f>IFERROR(VLOOKUP($A29,'Szaga TR150 K'!$J$1:$Q$6,8,0),"")</f>
        <v/>
      </c>
      <c r="P29" s="14" t="str">
        <f>IFERROR(VLOOKUP($A29,'Rajd Konwalii K'!$L$3:$S$13,8,0),"")</f>
        <v/>
      </c>
      <c r="Q29" s="14" t="str">
        <f>IFERROR(VLOOKUP($A29,'Korno K'!$BE$1:$BL$15,8,0),"")</f>
        <v/>
      </c>
      <c r="R29" s="14" t="str">
        <f>IFERROR(VLOOKUP($A29,'Abentojra K'!$J$2:$Q$10,8,0),"")</f>
        <v/>
      </c>
      <c r="S29" s="14" t="str">
        <f>IFERROR(VLOOKUP($A29,'Mordownik K'!$P$5:$W$14,8,0),"")</f>
        <v/>
      </c>
      <c r="T29" s="14"/>
      <c r="U29" s="14">
        <f>IFERROR(VLOOKUP($A29,'H52 200 K'!$AL$6:$AS$16,8,0),"")</f>
        <v>29.946277781848348</v>
      </c>
      <c r="V29" s="14" t="str">
        <f>IFERROR(VLOOKUP($A29,'XII Szago K'!$AH$3:$AO$8,8,0),"")</f>
        <v/>
      </c>
      <c r="W29" s="14" t="str">
        <f>IFERROR(VLOOKUP($A29,'Masakra TR200 K'!$AN$5:$AU$8,8,0),"")</f>
        <v/>
      </c>
      <c r="X29" s="10">
        <f>IFERROR(LARGE(Z29:AL29,1),0)+IFERROR(LARGE(Z29:AL29,2),0)</f>
        <v>0</v>
      </c>
      <c r="Y29" s="10">
        <f>IFERROR(LARGE(Z29:AL29,3),0)+IFERROR(LARGE(Z29:AL29,4),0)</f>
        <v>0</v>
      </c>
      <c r="Z29" s="14"/>
      <c r="AA29" s="36"/>
      <c r="AB29" s="36"/>
      <c r="AC29" s="14"/>
      <c r="AD29" s="14" t="str">
        <f>IFERROR(VLOOKUP(A29,'Harce K'!$K$6:$R$12,8,0),"")</f>
        <v/>
      </c>
      <c r="AE29" s="14" t="str">
        <f>IFERROR(VLOOKUP($A29,'Grassor TR150 K'!$BL$4:$BS$7,8,0),"")</f>
        <v/>
      </c>
      <c r="AF29" s="36" t="str">
        <f>IFERROR(VLOOKUP($A29,'Pazur K'!$P$3:$W$7,8,0),"")</f>
        <v/>
      </c>
      <c r="AG29" s="14" t="str">
        <f>IFERROR(VLOOKUP($A29,'Szaga TR100 K'!$J$1:$Q$12,8,0),"")</f>
        <v/>
      </c>
      <c r="AH29" s="36" t="str">
        <f>IFERROR(VLOOKUP($A29,'Odyseja K'!$G$1:$N$6,8,0),"")</f>
        <v/>
      </c>
      <c r="AI29" s="36"/>
      <c r="AJ29" s="14" t="str">
        <f>IFERROR(VLOOKUP($A29,'H52 100 K'!$AC$6:$AJ$27,8,0),"")</f>
        <v/>
      </c>
      <c r="AK29" s="14" t="str">
        <f>IFERROR(VLOOKUP($A29,'Azymut Orient K'!$O$3:$V$4,8,0),"")</f>
        <v/>
      </c>
      <c r="AL29" s="14" t="str">
        <f>IFERROR(VLOOKUP($A29,'Masakra TR100 K'!$AB$5:$AI$7,8,0),"")</f>
        <v/>
      </c>
    </row>
    <row r="30" spans="1:38" s="15" customFormat="1">
      <c r="A30">
        <v>462</v>
      </c>
      <c r="B30" s="40" t="str">
        <f>VLOOKUP($A30,id!$C:$H,6,0)</f>
        <v>Zadworna Katarzyna</v>
      </c>
      <c r="C30" s="40" t="str">
        <f>VLOOKUP($A30,id!$C:$H,4,0)</f>
        <v>Nie jesteś w moim typie</v>
      </c>
      <c r="D30" s="2">
        <f>IF(E29=E30,D29,ROW(B28))</f>
        <v>28</v>
      </c>
      <c r="E30" s="11">
        <f>LARGE(F30:Y30,1)+LARGE(F30:Y30,2)+IFERROR(LARGE(F30:Y30,3),0)+IFERROR(LARGE(F30:Y30,4),0)+IFERROR(LARGE(F30:Y30,5),0)+IFERROR(LARGE(F30:Y30,6),0)</f>
        <v>63.104393660414758</v>
      </c>
      <c r="F30" s="14"/>
      <c r="G30" s="14"/>
      <c r="H30" s="14"/>
      <c r="I30" s="16"/>
      <c r="J30" s="37"/>
      <c r="K30" s="16"/>
      <c r="L30" s="14"/>
      <c r="M30" s="14"/>
      <c r="N30" s="14">
        <f>IFERROR(VLOOKUP($A30,'BO K'!$S$4:$Z$16,8,0),"")</f>
        <v>53.048527738627051</v>
      </c>
      <c r="O30" s="14" t="str">
        <f>IFERROR(VLOOKUP($A30,'Szaga TR150 K'!$J$1:$Q$6,8,0),"")</f>
        <v/>
      </c>
      <c r="P30" s="14" t="str">
        <f>IFERROR(VLOOKUP($A30,'Rajd Konwalii K'!$L$3:$S$13,8,0),"")</f>
        <v/>
      </c>
      <c r="Q30" s="14">
        <f>IFERROR(VLOOKUP($A30,'Korno K'!$BE$1:$BL$15,8,0),"")</f>
        <v>10.055865921787708</v>
      </c>
      <c r="R30" s="14" t="str">
        <f>IFERROR(VLOOKUP($A30,'Abentojra K'!$J$2:$Q$10,8,0),"")</f>
        <v/>
      </c>
      <c r="S30" s="14" t="str">
        <f>IFERROR(VLOOKUP($A30,'Mordownik K'!$P$5:$W$14,8,0),"")</f>
        <v/>
      </c>
      <c r="T30" s="14"/>
      <c r="U30" s="14" t="str">
        <f>IFERROR(VLOOKUP($A30,'H52 200 K'!$AL$6:$AS$16,8,0),"")</f>
        <v/>
      </c>
      <c r="V30" s="14" t="str">
        <f>IFERROR(VLOOKUP($A30,'XII Szago K'!$AH$3:$AO$8,8,0),"")</f>
        <v/>
      </c>
      <c r="W30" s="14" t="str">
        <f>IFERROR(VLOOKUP($A30,'Masakra TR200 K'!$AN$5:$AU$8,8,0),"")</f>
        <v/>
      </c>
      <c r="X30" s="10">
        <f>IFERROR(LARGE(Z30:AL30,1),0)+IFERROR(LARGE(Z30:AL30,2),0)</f>
        <v>0</v>
      </c>
      <c r="Y30" s="10">
        <f>IFERROR(LARGE(Z30:AL30,3),0)+IFERROR(LARGE(Z30:AL30,4),0)</f>
        <v>0</v>
      </c>
      <c r="Z30" s="14"/>
      <c r="AA30" s="36"/>
      <c r="AB30" s="36"/>
      <c r="AC30" s="14"/>
      <c r="AD30" s="14"/>
      <c r="AE30" s="14"/>
      <c r="AF30" s="36" t="str">
        <f>IFERROR(VLOOKUP($A30,'Pazur K'!$P$3:$W$7,8,0),"")</f>
        <v/>
      </c>
      <c r="AG30" s="14" t="str">
        <f>IFERROR(VLOOKUP($A30,'Szaga TR100 K'!$J$1:$Q$12,8,0),"")</f>
        <v/>
      </c>
      <c r="AH30" s="36" t="str">
        <f>IFERROR(VLOOKUP($A30,'Odyseja K'!$G$1:$N$6,8,0),"")</f>
        <v/>
      </c>
      <c r="AI30" s="36"/>
      <c r="AJ30" s="14" t="str">
        <f>IFERROR(VLOOKUP($A30,'H52 100 K'!$AC$6:$AJ$27,8,0),"")</f>
        <v/>
      </c>
      <c r="AK30" s="14" t="str">
        <f>IFERROR(VLOOKUP($A30,'Azymut Orient K'!$O$3:$V$4,8,0),"")</f>
        <v/>
      </c>
      <c r="AL30" s="14" t="str">
        <f>IFERROR(VLOOKUP($A30,'Masakra TR100 K'!$AB$5:$AI$7,8,0),"")</f>
        <v/>
      </c>
    </row>
    <row r="31" spans="1:38" s="15" customFormat="1">
      <c r="A31" s="15">
        <v>365</v>
      </c>
      <c r="B31" s="40" t="str">
        <f>VLOOKUP($A31,id!$C:$H,6,0)</f>
        <v>Jarosiewicz Małgorzata</v>
      </c>
      <c r="C31" s="40">
        <f>VLOOKUP($A31,id!$C:$H,4,0)</f>
        <v>0</v>
      </c>
      <c r="D31" s="2">
        <f>IF(E30=E31,D30,ROW(B29))</f>
        <v>29</v>
      </c>
      <c r="E31" s="11">
        <f>LARGE(F31:Y31,1)+LARGE(F31:Y31,2)+IFERROR(LARGE(F31:Y31,3),0)+IFERROR(LARGE(F31:Y31,4),0)+IFERROR(LARGE(F31:Y31,5),0)+IFERROR(LARGE(F31:Y31,6),0)</f>
        <v>59.735722893596936</v>
      </c>
      <c r="F31" s="14"/>
      <c r="G31" s="14"/>
      <c r="H31" s="14"/>
      <c r="I31" s="16" t="str">
        <f>IFERROR(VLOOKUP($A31,'Dymno K'!$BD$3:$BK$11,8,0),"")</f>
        <v/>
      </c>
      <c r="J31" s="37" t="str">
        <f>IFERROR(VLOOKUP($A31,'X Kompas K'!$L$2:$S$5,8,0),"")</f>
        <v/>
      </c>
      <c r="K31" s="16" t="str">
        <f>IFERROR(VLOOKUP($A31,'Dukty K'!$BH$1:$BO$9,8,0),"")</f>
        <v/>
      </c>
      <c r="L31" s="14" t="str">
        <f>IFERROR(VLOOKUP($A31,'Tropy K'!$O$2:$V$16,8,0),"")</f>
        <v/>
      </c>
      <c r="M31" s="14" t="str">
        <f>IFERROR(VLOOKUP($A31,'Grassor TR300 K'!$CR$4:$CY$7,8,0),"")</f>
        <v/>
      </c>
      <c r="N31" s="14" t="str">
        <f>IFERROR(VLOOKUP($A31,'BO K'!$S$4:$Z$16,8,0),"")</f>
        <v/>
      </c>
      <c r="O31" s="14" t="str">
        <f>IFERROR(VLOOKUP($A31,'Szaga TR150 K'!$J$1:$Q$6,8,0),"")</f>
        <v/>
      </c>
      <c r="P31" s="14" t="str">
        <f>IFERROR(VLOOKUP($A31,'Rajd Konwalii K'!$L$3:$S$13,8,0),"")</f>
        <v/>
      </c>
      <c r="Q31" s="14" t="str">
        <f>IFERROR(VLOOKUP($A31,'Korno K'!$BE$1:$BL$15,8,0),"")</f>
        <v/>
      </c>
      <c r="R31" s="14" t="str">
        <f>IFERROR(VLOOKUP($A31,'Abentojra K'!$J$2:$Q$10,8,0),"")</f>
        <v/>
      </c>
      <c r="S31" s="14" t="str">
        <f>IFERROR(VLOOKUP($A31,'Mordownik K'!$P$5:$W$14,8,0),"")</f>
        <v/>
      </c>
      <c r="T31" s="14"/>
      <c r="U31" s="14" t="str">
        <f>IFERROR(VLOOKUP($A31,'H52 200 K'!$AL$6:$AS$16,8,0),"")</f>
        <v/>
      </c>
      <c r="V31" s="14" t="str">
        <f>IFERROR(VLOOKUP($A31,'XII Szago K'!$AH$3:$AO$8,8,0),"")</f>
        <v/>
      </c>
      <c r="W31" s="14" t="str">
        <f>IFERROR(VLOOKUP($A31,'Masakra TR200 K'!$AN$5:$AU$8,8,0),"")</f>
        <v/>
      </c>
      <c r="X31" s="10">
        <f>IFERROR(LARGE(Z31:AL31,1),0)+IFERROR(LARGE(Z31:AL31,2),0)</f>
        <v>59.735722893596936</v>
      </c>
      <c r="Y31" s="10">
        <f>IFERROR(LARGE(Z31:AL31,3),0)+IFERROR(LARGE(Z31:AL31,4),0)</f>
        <v>0</v>
      </c>
      <c r="Z31" s="14"/>
      <c r="AA31" s="36"/>
      <c r="AB31" s="36"/>
      <c r="AC31" s="14">
        <f>IFERROR(VLOOKUP($A31,'H51 100 K'!$AC$6:$AJ$153,8,0),"")</f>
        <v>33.151842102760817</v>
      </c>
      <c r="AD31" s="14" t="str">
        <f>IFERROR(VLOOKUP(A31,'Harce K'!$K$6:$R$12,8,0),"")</f>
        <v/>
      </c>
      <c r="AE31" s="14" t="str">
        <f>IFERROR(VLOOKUP($A31,'Grassor TR150 K'!$BL$4:$BS$7,8,0),"")</f>
        <v/>
      </c>
      <c r="AF31" s="36" t="str">
        <f>IFERROR(VLOOKUP($A31,'Pazur K'!$P$3:$W$7,8,0),"")</f>
        <v/>
      </c>
      <c r="AG31" s="14" t="str">
        <f>IFERROR(VLOOKUP($A31,'Szaga TR100 K'!$J$1:$Q$12,8,0),"")</f>
        <v/>
      </c>
      <c r="AH31" s="36" t="str">
        <f>IFERROR(VLOOKUP($A31,'Odyseja K'!$G$1:$N$6,8,0),"")</f>
        <v/>
      </c>
      <c r="AI31" s="36"/>
      <c r="AJ31" s="14">
        <f>IFERROR(VLOOKUP($A31,'H52 100 K'!$AC$6:$AJ$27,8,0),"")</f>
        <v>26.583880790836119</v>
      </c>
      <c r="AK31" s="14" t="str">
        <f>IFERROR(VLOOKUP($A31,'Azymut Orient K'!$O$3:$V$4,8,0),"")</f>
        <v/>
      </c>
      <c r="AL31" s="14" t="str">
        <f>IFERROR(VLOOKUP($A31,'Masakra TR100 K'!$AB$5:$AI$7,8,0),"")</f>
        <v/>
      </c>
    </row>
    <row r="32" spans="1:38" s="15" customFormat="1">
      <c r="A32">
        <v>530</v>
      </c>
      <c r="B32" s="40" t="str">
        <f>VLOOKUP($A32,id!$C:$H,6,0)</f>
        <v>Chmielarz Azja</v>
      </c>
      <c r="C32" s="40" t="str">
        <f>VLOOKUP($A32,id!$C:$H,4,0)</f>
        <v>Lider Bajk eMTeBe</v>
      </c>
      <c r="D32" s="2">
        <f>IF(E31=E32,D31,ROW(B30))</f>
        <v>30</v>
      </c>
      <c r="E32" s="11">
        <f>LARGE(F32:Y32,1)+LARGE(F32:Y32,2)+IFERROR(LARGE(F32:Y32,3),0)+IFERROR(LARGE(F32:Y32,4),0)+IFERROR(LARGE(F32:Y32,5),0)+IFERROR(LARGE(F32:Y32,6),0)</f>
        <v>58.65921787709496</v>
      </c>
      <c r="F32" s="14"/>
      <c r="G32" s="14"/>
      <c r="H32" s="14"/>
      <c r="I32" s="16"/>
      <c r="J32" s="37"/>
      <c r="K32" s="16"/>
      <c r="L32" s="14"/>
      <c r="M32" s="14"/>
      <c r="N32" s="14"/>
      <c r="O32" s="14"/>
      <c r="P32" s="14"/>
      <c r="Q32" s="14">
        <f>IFERROR(VLOOKUP($A32,'Korno K'!$BE$1:$BL$15,8,0),"")</f>
        <v>58.65921787709496</v>
      </c>
      <c r="R32" s="14" t="str">
        <f>IFERROR(VLOOKUP($A32,'Abentojra K'!$J$2:$Q$10,8,0),"")</f>
        <v/>
      </c>
      <c r="S32" s="14" t="str">
        <f>IFERROR(VLOOKUP($A32,'Mordownik K'!$P$5:$W$14,8,0),"")</f>
        <v/>
      </c>
      <c r="T32" s="14"/>
      <c r="U32" s="14" t="str">
        <f>IFERROR(VLOOKUP($A32,'H52 200 K'!$AL$6:$AS$16,8,0),"")</f>
        <v/>
      </c>
      <c r="V32" s="14" t="str">
        <f>IFERROR(VLOOKUP($A32,'XII Szago K'!$AH$3:$AO$8,8,0),"")</f>
        <v/>
      </c>
      <c r="W32" s="14" t="str">
        <f>IFERROR(VLOOKUP($A32,'Masakra TR200 K'!$AN$5:$AU$8,8,0),"")</f>
        <v/>
      </c>
      <c r="X32" s="10">
        <f>IFERROR(LARGE(Z32:AL32,1),0)+IFERROR(LARGE(Z32:AL32,2),0)</f>
        <v>0</v>
      </c>
      <c r="Y32" s="10">
        <f>IFERROR(LARGE(Z32:AL32,3),0)+IFERROR(LARGE(Z32:AL32,4),0)</f>
        <v>0</v>
      </c>
      <c r="Z32" s="14"/>
      <c r="AA32" s="36"/>
      <c r="AB32" s="36"/>
      <c r="AC32" s="14"/>
      <c r="AD32" s="14"/>
      <c r="AE32" s="14"/>
      <c r="AF32" s="36"/>
      <c r="AG32" s="14"/>
      <c r="AH32" s="36"/>
      <c r="AI32" s="36"/>
      <c r="AJ32" s="14" t="str">
        <f>IFERROR(VLOOKUP($A32,'H52 100 K'!$AC$6:$AJ$27,8,0),"")</f>
        <v/>
      </c>
      <c r="AK32" s="14" t="str">
        <f>IFERROR(VLOOKUP($A32,'Azymut Orient K'!$O$3:$V$4,8,0),"")</f>
        <v/>
      </c>
      <c r="AL32" s="14" t="str">
        <f>IFERROR(VLOOKUP($A32,'Masakra TR100 K'!$AB$5:$AI$7,8,0),"")</f>
        <v/>
      </c>
    </row>
    <row r="33" spans="1:38" s="15" customFormat="1">
      <c r="A33">
        <v>744</v>
      </c>
      <c r="B33" s="40" t="str">
        <f>VLOOKUP($A33,id!$C:$H,6,0)</f>
        <v>Kusajda Paulina</v>
      </c>
      <c r="C33" s="40" t="str">
        <f>VLOOKUP($A33,id!$C:$H,4,0)</f>
        <v>SKR Gryfus</v>
      </c>
      <c r="D33" s="2">
        <f>IF(E32=E33,D32,ROW(B31))</f>
        <v>31</v>
      </c>
      <c r="E33" s="11">
        <f>LARGE(F33:Y33,1)+LARGE(F33:Y33,2)+IFERROR(LARGE(F33:Y33,3),0)+IFERROR(LARGE(F33:Y33,4),0)+IFERROR(LARGE(F33:Y33,5),0)+IFERROR(LARGE(F33:Y33,6),0)</f>
        <v>58.333333333333336</v>
      </c>
      <c r="F33" s="14"/>
      <c r="G33" s="14"/>
      <c r="H33" s="14"/>
      <c r="I33" s="16"/>
      <c r="J33" s="37"/>
      <c r="K33" s="16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>
        <f>IFERROR(VLOOKUP($A33,'Masakra TR200 K'!$AN$5:$AU$8,8,0),"")</f>
        <v>58.333333333333336</v>
      </c>
      <c r="X33" s="10">
        <f>IFERROR(LARGE(Z33:AL33,1),0)+IFERROR(LARGE(Z33:AL33,2),0)</f>
        <v>0</v>
      </c>
      <c r="Y33" s="10">
        <f>IFERROR(LARGE(Z33:AL33,3),0)+IFERROR(LARGE(Z33:AL33,4),0)</f>
        <v>0</v>
      </c>
      <c r="Z33" s="14"/>
      <c r="AA33" s="36"/>
      <c r="AB33" s="36"/>
      <c r="AC33" s="14"/>
      <c r="AD33" s="14"/>
      <c r="AE33" s="14"/>
      <c r="AF33" s="36"/>
      <c r="AG33" s="14"/>
      <c r="AH33" s="36"/>
      <c r="AI33" s="36"/>
      <c r="AJ33" s="14"/>
      <c r="AK33" s="14"/>
      <c r="AL33" s="14" t="str">
        <f>IFERROR(VLOOKUP($A33,'Masakra TR100 K'!$AB$5:$AI$7,8,0),"")</f>
        <v/>
      </c>
    </row>
    <row r="34" spans="1:38" s="15" customFormat="1">
      <c r="A34">
        <v>461</v>
      </c>
      <c r="B34" s="40" t="str">
        <f>VLOOKUP($A34,id!$C:$H,6,0)</f>
        <v>JANERKA MOROŃ MARZKA</v>
      </c>
      <c r="C34" s="40" t="str">
        <f>VLOOKUP($A34,id!$C:$H,4,0)</f>
        <v>DZIABNIĘCI</v>
      </c>
      <c r="D34" s="2">
        <f>IF(E33=E34,D33,ROW(B32))</f>
        <v>32</v>
      </c>
      <c r="E34" s="11">
        <f>LARGE(F34:Y34,1)+LARGE(F34:Y34,2)+IFERROR(LARGE(F34:Y34,3),0)+IFERROR(LARGE(F34:Y34,4),0)+IFERROR(LARGE(F34:Y34,5),0)+IFERROR(LARGE(F34:Y34,6),0)</f>
        <v>57.469238383512639</v>
      </c>
      <c r="F34" s="14"/>
      <c r="G34" s="14"/>
      <c r="H34" s="14"/>
      <c r="I34" s="16"/>
      <c r="J34" s="37"/>
      <c r="K34" s="16"/>
      <c r="L34" s="14"/>
      <c r="M34" s="14"/>
      <c r="N34" s="14">
        <f>IFERROR(VLOOKUP($A34,'BO K'!$S$4:$Z$16,8,0),"")</f>
        <v>57.469238383512639</v>
      </c>
      <c r="O34" s="14" t="str">
        <f>IFERROR(VLOOKUP($A34,'Szaga TR150 K'!$J$1:$Q$6,8,0),"")</f>
        <v/>
      </c>
      <c r="P34" s="14" t="str">
        <f>IFERROR(VLOOKUP($A34,'Rajd Konwalii K'!$L$3:$S$13,8,0),"")</f>
        <v/>
      </c>
      <c r="Q34" s="14" t="str">
        <f>IFERROR(VLOOKUP($A34,'Korno K'!$BE$1:$BL$15,8,0),"")</f>
        <v/>
      </c>
      <c r="R34" s="14" t="str">
        <f>IFERROR(VLOOKUP($A34,'Abentojra K'!$J$2:$Q$10,8,0),"")</f>
        <v/>
      </c>
      <c r="S34" s="14" t="str">
        <f>IFERROR(VLOOKUP($A34,'Mordownik K'!$P$5:$W$14,8,0),"")</f>
        <v/>
      </c>
      <c r="T34" s="14"/>
      <c r="U34" s="14" t="str">
        <f>IFERROR(VLOOKUP($A34,'H52 200 K'!$AL$6:$AS$16,8,0),"")</f>
        <v/>
      </c>
      <c r="V34" s="14" t="str">
        <f>IFERROR(VLOOKUP($A34,'XII Szago K'!$AH$3:$AO$8,8,0),"")</f>
        <v/>
      </c>
      <c r="W34" s="14" t="str">
        <f>IFERROR(VLOOKUP($A34,'Masakra TR200 K'!$AN$5:$AU$8,8,0),"")</f>
        <v/>
      </c>
      <c r="X34" s="10">
        <f>IFERROR(LARGE(Z34:AL34,1),0)+IFERROR(LARGE(Z34:AL34,2),0)</f>
        <v>0</v>
      </c>
      <c r="Y34" s="10">
        <f>IFERROR(LARGE(Z34:AL34,3),0)+IFERROR(LARGE(Z34:AL34,4),0)</f>
        <v>0</v>
      </c>
      <c r="Z34" s="14"/>
      <c r="AA34" s="36"/>
      <c r="AB34" s="36"/>
      <c r="AC34" s="14"/>
      <c r="AD34" s="14"/>
      <c r="AE34" s="14"/>
      <c r="AF34" s="36" t="str">
        <f>IFERROR(VLOOKUP($A34,'Pazur K'!$P$3:$W$7,8,0),"")</f>
        <v/>
      </c>
      <c r="AG34" s="14" t="str">
        <f>IFERROR(VLOOKUP($A34,'Szaga TR100 K'!$J$1:$Q$12,8,0),"")</f>
        <v/>
      </c>
      <c r="AH34" s="36" t="str">
        <f>IFERROR(VLOOKUP($A34,'Odyseja K'!$G$1:$N$6,8,0),"")</f>
        <v/>
      </c>
      <c r="AI34" s="36"/>
      <c r="AJ34" s="14" t="str">
        <f>IFERROR(VLOOKUP($A34,'H52 100 K'!$AC$6:$AJ$27,8,0),"")</f>
        <v/>
      </c>
      <c r="AK34" s="14" t="str">
        <f>IFERROR(VLOOKUP($A34,'Azymut Orient K'!$O$3:$V$4,8,0),"")</f>
        <v/>
      </c>
      <c r="AL34" s="14" t="str">
        <f>IFERROR(VLOOKUP($A34,'Masakra TR100 K'!$AB$5:$AI$7,8,0),"")</f>
        <v/>
      </c>
    </row>
    <row r="35" spans="1:38" s="15" customFormat="1">
      <c r="A35">
        <v>541</v>
      </c>
      <c r="B35" s="40" t="str">
        <f>VLOOKUP($A35,id!$C:$H,6,0)</f>
        <v>Kurek Marta</v>
      </c>
      <c r="C35" s="40">
        <f>VLOOKUP($A35,id!$C:$H,4,0)</f>
        <v>0</v>
      </c>
      <c r="D35" s="2">
        <f>IF(E34=E35,D34,ROW(B33))</f>
        <v>33</v>
      </c>
      <c r="E35" s="11">
        <f>LARGE(F35:Y35,1)+LARGE(F35:Y35,2)+IFERROR(LARGE(F35:Y35,3),0)+IFERROR(LARGE(F35:Y35,4),0)+IFERROR(LARGE(F35:Y35,5),0)+IFERROR(LARGE(F35:Y35,6),0)</f>
        <v>57.27561254284624</v>
      </c>
      <c r="F35" s="14"/>
      <c r="G35" s="14"/>
      <c r="H35" s="14"/>
      <c r="I35" s="16"/>
      <c r="J35" s="37"/>
      <c r="K35" s="16"/>
      <c r="L35" s="14"/>
      <c r="M35" s="14"/>
      <c r="N35" s="14"/>
      <c r="O35" s="14"/>
      <c r="P35" s="14"/>
      <c r="Q35" s="14"/>
      <c r="R35" s="14"/>
      <c r="S35" s="14">
        <f>IFERROR(VLOOKUP($A35,'Mordownik K'!$P$5:$W$14,8,0),"")</f>
        <v>57.27561254284624</v>
      </c>
      <c r="T35" s="14"/>
      <c r="U35" s="14" t="str">
        <f>IFERROR(VLOOKUP($A35,'H52 200 K'!$AL$6:$AS$16,8,0),"")</f>
        <v/>
      </c>
      <c r="V35" s="14" t="str">
        <f>IFERROR(VLOOKUP($A35,'XII Szago K'!$AH$3:$AO$8,8,0),"")</f>
        <v/>
      </c>
      <c r="W35" s="14" t="str">
        <f>IFERROR(VLOOKUP($A35,'Masakra TR200 K'!$AN$5:$AU$8,8,0),"")</f>
        <v/>
      </c>
      <c r="X35" s="10">
        <f>IFERROR(LARGE(Z35:AL35,1),0)+IFERROR(LARGE(Z35:AL35,2),0)</f>
        <v>0</v>
      </c>
      <c r="Y35" s="10">
        <f>IFERROR(LARGE(Z35:AL35,3),0)+IFERROR(LARGE(Z35:AL35,4),0)</f>
        <v>0</v>
      </c>
      <c r="Z35" s="14"/>
      <c r="AA35" s="36"/>
      <c r="AB35" s="36"/>
      <c r="AC35" s="14"/>
      <c r="AD35" s="14"/>
      <c r="AE35" s="14"/>
      <c r="AF35" s="36"/>
      <c r="AG35" s="14"/>
      <c r="AH35" s="36"/>
      <c r="AI35" s="36"/>
      <c r="AJ35" s="14" t="str">
        <f>IFERROR(VLOOKUP($A35,'H52 100 K'!$AC$6:$AJ$27,8,0),"")</f>
        <v/>
      </c>
      <c r="AK35" s="14" t="str">
        <f>IFERROR(VLOOKUP($A35,'Azymut Orient K'!$O$3:$V$4,8,0),"")</f>
        <v/>
      </c>
      <c r="AL35" s="14" t="str">
        <f>IFERROR(VLOOKUP($A35,'Masakra TR100 K'!$AB$5:$AI$7,8,0),"")</f>
        <v/>
      </c>
    </row>
    <row r="36" spans="1:38" s="15" customFormat="1">
      <c r="A36" s="15">
        <v>373</v>
      </c>
      <c r="B36" s="40" t="str">
        <f>VLOOKUP($A36,id!$C:$H,6,0)</f>
        <v>Kunstetter Beata</v>
      </c>
      <c r="C36" s="40">
        <f>VLOOKUP($A36,id!$C:$H,4,0)</f>
        <v>0</v>
      </c>
      <c r="D36" s="2">
        <f>IF(E35=E36,D35,ROW(B34))</f>
        <v>34</v>
      </c>
      <c r="E36" s="11">
        <f>LARGE(F36:Y36,1)+LARGE(F36:Y36,2)+IFERROR(LARGE(F36:Y36,3),0)+IFERROR(LARGE(F36:Y36,4),0)+IFERROR(LARGE(F36:Y36,5),0)+IFERROR(LARGE(F36:Y36,6),0)</f>
        <v>53.47895378587684</v>
      </c>
      <c r="F36" s="14"/>
      <c r="G36" s="14"/>
      <c r="H36" s="14"/>
      <c r="I36" s="16" t="str">
        <f>IFERROR(VLOOKUP($A36,'Dymno K'!$BD$3:$BK$11,8,0),"")</f>
        <v/>
      </c>
      <c r="J36" s="37" t="str">
        <f>IFERROR(VLOOKUP($A36,'X Kompas K'!$L$2:$S$5,8,0),"")</f>
        <v/>
      </c>
      <c r="K36" s="16" t="str">
        <f>IFERROR(VLOOKUP($A36,'Dukty K'!$BH$1:$BO$9,8,0),"")</f>
        <v/>
      </c>
      <c r="L36" s="14" t="str">
        <f>IFERROR(VLOOKUP($A36,'Tropy K'!$O$2:$V$16,8,0),"")</f>
        <v/>
      </c>
      <c r="M36" s="14" t="str">
        <f>IFERROR(VLOOKUP($A36,'Grassor TR300 K'!$CR$4:$CY$7,8,0),"")</f>
        <v/>
      </c>
      <c r="N36" s="14" t="str">
        <f>IFERROR(VLOOKUP($A36,'BO K'!$S$4:$Z$16,8,0),"")</f>
        <v/>
      </c>
      <c r="O36" s="14" t="str">
        <f>IFERROR(VLOOKUP($A36,'Szaga TR150 K'!$J$1:$Q$6,8,0),"")</f>
        <v/>
      </c>
      <c r="P36" s="14" t="str">
        <f>IFERROR(VLOOKUP($A36,'Rajd Konwalii K'!$L$3:$S$13,8,0),"")</f>
        <v/>
      </c>
      <c r="Q36" s="14" t="str">
        <f>IFERROR(VLOOKUP($A36,'Korno K'!$BE$1:$BL$15,8,0),"")</f>
        <v/>
      </c>
      <c r="R36" s="14" t="str">
        <f>IFERROR(VLOOKUP($A36,'Abentojra K'!$J$2:$Q$10,8,0),"")</f>
        <v/>
      </c>
      <c r="S36" s="14" t="str">
        <f>IFERROR(VLOOKUP($A36,'Mordownik K'!$P$5:$W$14,8,0),"")</f>
        <v/>
      </c>
      <c r="T36" s="14"/>
      <c r="U36" s="14" t="str">
        <f>IFERROR(VLOOKUP($A36,'H52 200 K'!$AL$6:$AS$16,8,0),"")</f>
        <v/>
      </c>
      <c r="V36" s="14" t="str">
        <f>IFERROR(VLOOKUP($A36,'XII Szago K'!$AH$3:$AO$8,8,0),"")</f>
        <v/>
      </c>
      <c r="W36" s="14" t="str">
        <f>IFERROR(VLOOKUP($A36,'Masakra TR200 K'!$AN$5:$AU$8,8,0),"")</f>
        <v/>
      </c>
      <c r="X36" s="10">
        <f>IFERROR(LARGE(Z36:AL36,1),0)+IFERROR(LARGE(Z36:AL36,2),0)</f>
        <v>53.47895378587684</v>
      </c>
      <c r="Y36" s="10">
        <f>IFERROR(LARGE(Z36:AL36,3),0)+IFERROR(LARGE(Z36:AL36,4),0)</f>
        <v>0</v>
      </c>
      <c r="Z36" s="14"/>
      <c r="AA36" s="36"/>
      <c r="AB36" s="36"/>
      <c r="AC36" s="14">
        <f>IFERROR(VLOOKUP($A36,'H51 100 K'!$AC$6:$AJ$153,8,0),"")</f>
        <v>25.233580445613459</v>
      </c>
      <c r="AD36" s="14" t="str">
        <f>IFERROR(VLOOKUP(A36,'Harce K'!$K$6:$R$12,8,0),"")</f>
        <v/>
      </c>
      <c r="AE36" s="14" t="str">
        <f>IFERROR(VLOOKUP($A36,'Grassor TR150 K'!$BL$4:$BS$7,8,0),"")</f>
        <v/>
      </c>
      <c r="AF36" s="36" t="str">
        <f>IFERROR(VLOOKUP($A36,'Pazur K'!$P$3:$W$7,8,0),"")</f>
        <v/>
      </c>
      <c r="AG36" s="14" t="str">
        <f>IFERROR(VLOOKUP($A36,'Szaga TR100 K'!$J$1:$Q$12,8,0),"")</f>
        <v/>
      </c>
      <c r="AH36" s="36" t="str">
        <f>IFERROR(VLOOKUP($A36,'Odyseja K'!$G$1:$N$6,8,0),"")</f>
        <v/>
      </c>
      <c r="AI36" s="36"/>
      <c r="AJ36" s="14">
        <f>IFERROR(VLOOKUP($A36,'H52 100 K'!$AC$6:$AJ$27,8,0),"")</f>
        <v>28.245373340263377</v>
      </c>
      <c r="AK36" s="14" t="str">
        <f>IFERROR(VLOOKUP($A36,'Azymut Orient K'!$O$3:$V$4,8,0),"")</f>
        <v/>
      </c>
      <c r="AL36" s="14" t="str">
        <f>IFERROR(VLOOKUP($A36,'Masakra TR100 K'!$AB$5:$AI$7,8,0),"")</f>
        <v/>
      </c>
    </row>
    <row r="37" spans="1:38" s="15" customFormat="1">
      <c r="A37">
        <v>739</v>
      </c>
      <c r="B37" s="40" t="str">
        <f>VLOOKUP($A37,id!$C:$H,6,0)</f>
        <v>Jarosiewicz Gosia</v>
      </c>
      <c r="C37" s="40">
        <f>VLOOKUP($A37,id!$C:$H,4,0)</f>
        <v>0</v>
      </c>
      <c r="D37" s="2">
        <f>IF(E36=E37,D36,ROW(B35))</f>
        <v>35</v>
      </c>
      <c r="E37" s="11">
        <f>LARGE(F37:Y37,1)+LARGE(F37:Y37,2)+IFERROR(LARGE(F37:Y37,3),0)+IFERROR(LARGE(F37:Y37,4),0)+IFERROR(LARGE(F37:Y37,5),0)+IFERROR(LARGE(F37:Y37,6),0)</f>
        <v>50.943396226415096</v>
      </c>
      <c r="F37" s="14"/>
      <c r="G37" s="14"/>
      <c r="H37" s="14"/>
      <c r="I37" s="16"/>
      <c r="J37" s="37"/>
      <c r="K37" s="16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>
        <f>IFERROR(VLOOKUP($A37,'XII Szago K'!$AH$3:$AO$8,8,0),"")</f>
        <v>50.943396226415096</v>
      </c>
      <c r="W37" s="14" t="str">
        <f>IFERROR(VLOOKUP($A37,'Masakra TR200 K'!$AN$5:$AU$8,8,0),"")</f>
        <v/>
      </c>
      <c r="X37" s="10">
        <f>IFERROR(LARGE(Z37:AL37,1),0)+IFERROR(LARGE(Z37:AL37,2),0)</f>
        <v>0</v>
      </c>
      <c r="Y37" s="10">
        <f>IFERROR(LARGE(Z37:AL37,3),0)+IFERROR(LARGE(Z37:AL37,4),0)</f>
        <v>0</v>
      </c>
      <c r="Z37" s="14"/>
      <c r="AA37" s="36"/>
      <c r="AB37" s="36"/>
      <c r="AC37" s="14"/>
      <c r="AD37" s="14"/>
      <c r="AE37" s="14"/>
      <c r="AF37" s="36"/>
      <c r="AG37" s="14"/>
      <c r="AH37" s="36"/>
      <c r="AI37" s="36"/>
      <c r="AJ37" s="14"/>
      <c r="AK37" s="14"/>
      <c r="AL37" s="14" t="str">
        <f>IFERROR(VLOOKUP($A37,'Masakra TR100 K'!$AB$5:$AI$7,8,0),"")</f>
        <v/>
      </c>
    </row>
    <row r="38" spans="1:38" s="15" customFormat="1">
      <c r="A38">
        <v>531</v>
      </c>
      <c r="B38" s="40" t="str">
        <f>VLOOKUP($A38,id!$C:$H,6,0)</f>
        <v>Ziętek Sylwia</v>
      </c>
      <c r="C38" s="40" t="str">
        <f>VLOOKUP($A38,id!$C:$H,4,0)</f>
        <v>Pozytywnie Zakręceni</v>
      </c>
      <c r="D38" s="2">
        <f>IF(E37=E38,D37,ROW(B36))</f>
        <v>36</v>
      </c>
      <c r="E38" s="11">
        <f>LARGE(F38:Y38,1)+LARGE(F38:Y38,2)+IFERROR(LARGE(F38:Y38,3),0)+IFERROR(LARGE(F38:Y38,4),0)+IFERROR(LARGE(F38:Y38,5),0)+IFERROR(LARGE(F38:Y38,6),0)</f>
        <v>50.279329608938539</v>
      </c>
      <c r="F38" s="14"/>
      <c r="G38" s="14"/>
      <c r="H38" s="14"/>
      <c r="I38" s="16"/>
      <c r="J38" s="37"/>
      <c r="K38" s="16"/>
      <c r="L38" s="14"/>
      <c r="M38" s="14"/>
      <c r="N38" s="14"/>
      <c r="O38" s="14"/>
      <c r="P38" s="14"/>
      <c r="Q38" s="14">
        <f>IFERROR(VLOOKUP($A38,'Korno K'!$BE$1:$BL$15,8,0),"")</f>
        <v>50.279329608938539</v>
      </c>
      <c r="R38" s="14" t="str">
        <f>IFERROR(VLOOKUP($A38,'Abentojra K'!$J$2:$Q$10,8,0),"")</f>
        <v/>
      </c>
      <c r="S38" s="14" t="str">
        <f>IFERROR(VLOOKUP($A38,'Mordownik K'!$P$5:$W$14,8,0),"")</f>
        <v/>
      </c>
      <c r="T38" s="14"/>
      <c r="U38" s="14" t="str">
        <f>IFERROR(VLOOKUP($A38,'H52 200 K'!$AL$6:$AS$16,8,0),"")</f>
        <v/>
      </c>
      <c r="V38" s="14" t="str">
        <f>IFERROR(VLOOKUP($A38,'XII Szago K'!$AH$3:$AO$8,8,0),"")</f>
        <v/>
      </c>
      <c r="W38" s="14" t="str">
        <f>IFERROR(VLOOKUP($A38,'Masakra TR200 K'!$AN$5:$AU$8,8,0),"")</f>
        <v/>
      </c>
      <c r="X38" s="10">
        <f>IFERROR(LARGE(Z38:AL38,1),0)+IFERROR(LARGE(Z38:AL38,2),0)</f>
        <v>0</v>
      </c>
      <c r="Y38" s="10">
        <f>IFERROR(LARGE(Z38:AL38,3),0)+IFERROR(LARGE(Z38:AL38,4),0)</f>
        <v>0</v>
      </c>
      <c r="Z38" s="14"/>
      <c r="AA38" s="36"/>
      <c r="AB38" s="36"/>
      <c r="AC38" s="14"/>
      <c r="AD38" s="14"/>
      <c r="AE38" s="14"/>
      <c r="AF38" s="36"/>
      <c r="AG38" s="14"/>
      <c r="AH38" s="36"/>
      <c r="AI38" s="36"/>
      <c r="AJ38" s="14" t="str">
        <f>IFERROR(VLOOKUP($A38,'H52 100 K'!$AC$6:$AJ$27,8,0),"")</f>
        <v/>
      </c>
      <c r="AK38" s="14" t="str">
        <f>IFERROR(VLOOKUP($A38,'Azymut Orient K'!$O$3:$V$4,8,0),"")</f>
        <v/>
      </c>
      <c r="AL38" s="14" t="str">
        <f>IFERROR(VLOOKUP($A38,'Masakra TR100 K'!$AB$5:$AI$7,8,0),"")</f>
        <v/>
      </c>
    </row>
    <row r="39" spans="1:38" s="15" customFormat="1">
      <c r="A39">
        <v>572</v>
      </c>
      <c r="B39" s="40" t="str">
        <f>VLOOKUP($A39,id!$C:$H,6,0)</f>
        <v>Urban Izabela</v>
      </c>
      <c r="C39" s="40">
        <f>VLOOKUP($A39,id!$C:$H,4,0)</f>
        <v>0</v>
      </c>
      <c r="D39" s="2">
        <f>IF(E38=E39,D38,ROW(B37))</f>
        <v>37</v>
      </c>
      <c r="E39" s="11">
        <f>LARGE(F39:Y39,1)+LARGE(F39:Y39,2)+IFERROR(LARGE(F39:Y39,3),0)+IFERROR(LARGE(F39:Y39,4),0)+IFERROR(LARGE(F39:Y39,5),0)+IFERROR(LARGE(F39:Y39,6),0)</f>
        <v>48.300512522028754</v>
      </c>
      <c r="F39" s="14"/>
      <c r="G39" s="14"/>
      <c r="H39" s="14"/>
      <c r="I39" s="16"/>
      <c r="J39" s="37"/>
      <c r="K39" s="16"/>
      <c r="L39" s="14"/>
      <c r="M39" s="14"/>
      <c r="N39" s="14"/>
      <c r="O39" s="14"/>
      <c r="P39" s="14"/>
      <c r="Q39" s="14"/>
      <c r="R39" s="14"/>
      <c r="S39" s="14"/>
      <c r="T39" s="14"/>
      <c r="U39" s="14">
        <f>IFERROR(VLOOKUP($A39,'H52 200 K'!$AL$6:$AS$16,8,0),"")</f>
        <v>48.300512522028754</v>
      </c>
      <c r="V39" s="14" t="str">
        <f>IFERROR(VLOOKUP($A39,'XII Szago K'!$AH$3:$AO$8,8,0),"")</f>
        <v/>
      </c>
      <c r="W39" s="14" t="str">
        <f>IFERROR(VLOOKUP($A39,'Masakra TR200 K'!$AN$5:$AU$8,8,0),"")</f>
        <v/>
      </c>
      <c r="X39" s="10">
        <f>IFERROR(LARGE(Z39:AL39,1),0)+IFERROR(LARGE(Z39:AL39,2),0)</f>
        <v>0</v>
      </c>
      <c r="Y39" s="10">
        <f>IFERROR(LARGE(Z39:AL39,3),0)+IFERROR(LARGE(Z39:AL39,4),0)</f>
        <v>0</v>
      </c>
      <c r="Z39" s="14"/>
      <c r="AA39" s="36"/>
      <c r="AB39" s="36"/>
      <c r="AC39" s="14"/>
      <c r="AD39" s="14"/>
      <c r="AE39" s="14"/>
      <c r="AF39" s="36"/>
      <c r="AG39" s="14"/>
      <c r="AH39" s="36"/>
      <c r="AI39" s="36"/>
      <c r="AJ39" s="14" t="str">
        <f>IFERROR(VLOOKUP($A39,'H52 100 K'!$AC$6:$AJ$27,8,0),"")</f>
        <v/>
      </c>
      <c r="AK39" s="14" t="str">
        <f>IFERROR(VLOOKUP($A39,'Azymut Orient K'!$O$3:$V$4,8,0),"")</f>
        <v/>
      </c>
      <c r="AL39" s="14" t="str">
        <f>IFERROR(VLOOKUP($A39,'Masakra TR100 K'!$AB$5:$AI$7,8,0),"")</f>
        <v/>
      </c>
    </row>
    <row r="40" spans="1:38">
      <c r="A40">
        <v>503</v>
      </c>
      <c r="B40" s="40" t="str">
        <f>VLOOKUP($A40,id!$C:$H,6,0)</f>
        <v>Zielińska-Dawidziak Magdalena</v>
      </c>
      <c r="C40" s="40" t="str">
        <f>VLOOKUP($A40,id!$C:$H,4,0)</f>
        <v>Ambit Racing Team</v>
      </c>
      <c r="D40" s="2">
        <f>IF(E39=E40,D39,ROW(B38))</f>
        <v>38</v>
      </c>
      <c r="E40" s="11">
        <f>LARGE(F40:Y40,1)+LARGE(F40:Y40,2)+IFERROR(LARGE(F40:Y40,3),0)+IFERROR(LARGE(F40:Y40,4),0)+IFERROR(LARGE(F40:Y40,5),0)+IFERROR(LARGE(F40:Y40,6),0)</f>
        <v>47.613065326633155</v>
      </c>
      <c r="F40" s="14"/>
      <c r="G40" s="14"/>
      <c r="H40" s="14"/>
      <c r="I40" s="16"/>
      <c r="J40" s="37"/>
      <c r="K40" s="16"/>
      <c r="L40" s="14" t="str">
        <f>IFERROR(VLOOKUP($A40,'Tropy K'!$O$2:$V$16,8,0),"")</f>
        <v/>
      </c>
      <c r="M40" s="14" t="str">
        <f>IFERROR(VLOOKUP($A40,'Grassor TR300 K'!$CR$4:$CY$7,8,0),"")</f>
        <v/>
      </c>
      <c r="N40" s="14" t="str">
        <f>IFERROR(VLOOKUP($A40,'BO K'!$S$4:$Z$16,8,0),"")</f>
        <v/>
      </c>
      <c r="O40" s="14" t="str">
        <f>IFERROR(VLOOKUP($A40,'Szaga TR150 K'!$J$1:$Q$6,8,0),"")</f>
        <v/>
      </c>
      <c r="P40" s="14">
        <f>IFERROR(VLOOKUP($A40,'Rajd Konwalii K'!$L$3:$S$13,8,0),"")</f>
        <v>47.613065326633155</v>
      </c>
      <c r="Q40" s="14" t="str">
        <f>IFERROR(VLOOKUP($A40,'Korno K'!$BE$1:$BL$15,8,0),"")</f>
        <v/>
      </c>
      <c r="R40" s="14" t="str">
        <f>IFERROR(VLOOKUP($A40,'Abentojra K'!$J$2:$Q$10,8,0),"")</f>
        <v/>
      </c>
      <c r="S40" s="14" t="str">
        <f>IFERROR(VLOOKUP($A40,'Mordownik K'!$P$5:$W$14,8,0),"")</f>
        <v/>
      </c>
      <c r="T40" s="14"/>
      <c r="U40" s="14" t="str">
        <f>IFERROR(VLOOKUP($A40,'H52 200 K'!$AL$6:$AS$16,8,0),"")</f>
        <v/>
      </c>
      <c r="V40" s="14" t="str">
        <f>IFERROR(VLOOKUP($A40,'XII Szago K'!$AH$3:$AO$8,8,0),"")</f>
        <v/>
      </c>
      <c r="W40" s="14" t="str">
        <f>IFERROR(VLOOKUP($A40,'Masakra TR200 K'!$AN$5:$AU$8,8,0),"")</f>
        <v/>
      </c>
      <c r="X40" s="10">
        <f>IFERROR(LARGE(Z40:AL40,1),0)+IFERROR(LARGE(Z40:AL40,2),0)</f>
        <v>0</v>
      </c>
      <c r="Y40" s="10">
        <f>IFERROR(LARGE(Z40:AL40,3),0)+IFERROR(LARGE(Z40:AL40,4),0)</f>
        <v>0</v>
      </c>
      <c r="Z40" s="14"/>
      <c r="AA40" s="36"/>
      <c r="AB40" s="36"/>
      <c r="AC40" s="14"/>
      <c r="AD40" s="14"/>
      <c r="AE40" s="14"/>
      <c r="AF40" s="36"/>
      <c r="AG40" s="14"/>
      <c r="AH40" s="36" t="str">
        <f>IFERROR(VLOOKUP($A40,'Odyseja K'!$G$1:$N$6,8,0),"")</f>
        <v/>
      </c>
      <c r="AI40" s="36"/>
      <c r="AJ40" s="14" t="str">
        <f>IFERROR(VLOOKUP($A40,'H52 100 K'!$AC$6:$AJ$27,8,0),"")</f>
        <v/>
      </c>
      <c r="AK40" s="14" t="str">
        <f>IFERROR(VLOOKUP($A40,'Azymut Orient K'!$O$3:$V$4,8,0),"")</f>
        <v/>
      </c>
      <c r="AL40" s="14" t="str">
        <f>IFERROR(VLOOKUP($A40,'Masakra TR100 K'!$AB$5:$AI$7,8,0),"")</f>
        <v/>
      </c>
    </row>
    <row r="41" spans="1:38">
      <c r="A41" s="15">
        <v>374</v>
      </c>
      <c r="B41" s="40" t="str">
        <f>VLOOKUP($A41,id!$C:$H,6,0)</f>
        <v>Błędowska Aleksandra</v>
      </c>
      <c r="C41" s="40">
        <f>VLOOKUP($A41,id!$C:$H,4,0)</f>
        <v>0</v>
      </c>
      <c r="D41" s="2">
        <f>IF(E40=E41,D40,ROW(B39))</f>
        <v>39</v>
      </c>
      <c r="E41" s="11">
        <f>LARGE(F41:Y41,1)+LARGE(F41:Y41,2)+IFERROR(LARGE(F41:Y41,3),0)+IFERROR(LARGE(F41:Y41,4),0)+IFERROR(LARGE(F41:Y41,5),0)+IFERROR(LARGE(F41:Y41,6),0)</f>
        <v>47.550255480474576</v>
      </c>
      <c r="F41" s="14"/>
      <c r="G41" s="14"/>
      <c r="H41" s="14"/>
      <c r="I41" s="16" t="str">
        <f>IFERROR(VLOOKUP($A41,'Dymno K'!$BD$3:$BK$11,8,0),"")</f>
        <v/>
      </c>
      <c r="J41" s="37" t="str">
        <f>IFERROR(VLOOKUP($A41,'X Kompas K'!$L$2:$S$5,8,0),"")</f>
        <v/>
      </c>
      <c r="K41" s="16" t="str">
        <f>IFERROR(VLOOKUP($A41,'Dukty K'!$BH$1:$BO$9,8,0),"")</f>
        <v/>
      </c>
      <c r="L41" s="14" t="str">
        <f>IFERROR(VLOOKUP($A41,'Tropy K'!$O$2:$V$16,8,0),"")</f>
        <v/>
      </c>
      <c r="M41" s="14" t="str">
        <f>IFERROR(VLOOKUP($A41,'Grassor TR300 K'!$CR$4:$CY$7,8,0),"")</f>
        <v/>
      </c>
      <c r="N41" s="14" t="str">
        <f>IFERROR(VLOOKUP($A41,'BO K'!$S$4:$Z$16,8,0),"")</f>
        <v/>
      </c>
      <c r="O41" s="14" t="str">
        <f>IFERROR(VLOOKUP($A41,'Szaga TR150 K'!$J$1:$Q$6,8,0),"")</f>
        <v/>
      </c>
      <c r="P41" s="14" t="str">
        <f>IFERROR(VLOOKUP($A41,'Rajd Konwalii K'!$L$3:$S$13,8,0),"")</f>
        <v/>
      </c>
      <c r="Q41" s="14" t="str">
        <f>IFERROR(VLOOKUP($A41,'Korno K'!$BE$1:$BL$15,8,0),"")</f>
        <v/>
      </c>
      <c r="R41" s="14" t="str">
        <f>IFERROR(VLOOKUP($A41,'Abentojra K'!$J$2:$Q$10,8,0),"")</f>
        <v/>
      </c>
      <c r="S41" s="14" t="str">
        <f>IFERROR(VLOOKUP($A41,'Mordownik K'!$P$5:$W$14,8,0),"")</f>
        <v/>
      </c>
      <c r="T41" s="14"/>
      <c r="U41" s="14" t="str">
        <f>IFERROR(VLOOKUP($A41,'H52 200 K'!$AL$6:$AS$16,8,0),"")</f>
        <v/>
      </c>
      <c r="V41" s="14" t="str">
        <f>IFERROR(VLOOKUP($A41,'XII Szago K'!$AH$3:$AO$8,8,0),"")</f>
        <v/>
      </c>
      <c r="W41" s="14" t="str">
        <f>IFERROR(VLOOKUP($A41,'Masakra TR200 K'!$AN$5:$AU$8,8,0),"")</f>
        <v/>
      </c>
      <c r="X41" s="10">
        <f>IFERROR(LARGE(Z41:AL41,1),0)+IFERROR(LARGE(Z41:AL41,2),0)</f>
        <v>47.550255480474576</v>
      </c>
      <c r="Y41" s="10">
        <f>IFERROR(LARGE(Z41:AL41,3),0)+IFERROR(LARGE(Z41:AL41,4),0)</f>
        <v>0</v>
      </c>
      <c r="Z41" s="14"/>
      <c r="AA41" s="36"/>
      <c r="AB41" s="36"/>
      <c r="AC41" s="14">
        <f>IFERROR(VLOOKUP($A41,'H51 100 K'!$AC$6:$AJ$153,8,0),"")</f>
        <v>24.550162754733041</v>
      </c>
      <c r="AD41" s="14" t="str">
        <f>IFERROR(VLOOKUP(A41,'Harce K'!$K$6:$R$12,8,0),"")</f>
        <v/>
      </c>
      <c r="AE41" s="14" t="str">
        <f>IFERROR(VLOOKUP($A41,'Grassor TR150 K'!$BL$4:$BS$7,8,0),"")</f>
        <v/>
      </c>
      <c r="AF41" s="36" t="str">
        <f>IFERROR(VLOOKUP($A41,'Pazur K'!$P$3:$W$7,8,0),"")</f>
        <v/>
      </c>
      <c r="AG41" s="14" t="str">
        <f>IFERROR(VLOOKUP($A41,'Szaga TR100 K'!$J$1:$Q$12,8,0),"")</f>
        <v/>
      </c>
      <c r="AH41" s="36" t="str">
        <f>IFERROR(VLOOKUP($A41,'Odyseja K'!$G$1:$N$6,8,0),"")</f>
        <v/>
      </c>
      <c r="AI41" s="36"/>
      <c r="AJ41" s="14">
        <f>IFERROR(VLOOKUP($A41,'H52 100 K'!$AC$6:$AJ$27,8,0),"")</f>
        <v>23.000092725741535</v>
      </c>
      <c r="AK41" s="14" t="str">
        <f>IFERROR(VLOOKUP($A41,'Azymut Orient K'!$O$3:$V$4,8,0),"")</f>
        <v/>
      </c>
      <c r="AL41" s="14" t="str">
        <f>IFERROR(VLOOKUP($A41,'Masakra TR100 K'!$AB$5:$AI$7,8,0),"")</f>
        <v/>
      </c>
    </row>
    <row r="42" spans="1:38">
      <c r="A42" s="15">
        <v>375</v>
      </c>
      <c r="B42" s="40" t="str">
        <f>VLOOKUP($A42,id!$C:$H,6,0)</f>
        <v>Kopania Anita</v>
      </c>
      <c r="C42" s="40">
        <f>VLOOKUP($A42,id!$C:$H,4,0)</f>
        <v>0</v>
      </c>
      <c r="D42" s="2">
        <f>IF(E41=E42,D41,ROW(B40))</f>
        <v>40</v>
      </c>
      <c r="E42" s="11">
        <f>LARGE(F42:Y42,1)+LARGE(F42:Y42,2)+IFERROR(LARGE(F42:Y42,3),0)+IFERROR(LARGE(F42:Y42,4),0)+IFERROR(LARGE(F42:Y42,5),0)+IFERROR(LARGE(F42:Y42,6),0)</f>
        <v>47.541281594396125</v>
      </c>
      <c r="F42" s="14"/>
      <c r="G42" s="14"/>
      <c r="H42" s="14"/>
      <c r="I42" s="16" t="str">
        <f>IFERROR(VLOOKUP($A42,'Dymno K'!$BD$3:$BK$11,8,0),"")</f>
        <v/>
      </c>
      <c r="J42" s="37" t="str">
        <f>IFERROR(VLOOKUP($A42,'X Kompas K'!$L$2:$S$5,8,0),"")</f>
        <v/>
      </c>
      <c r="K42" s="16" t="str">
        <f>IFERROR(VLOOKUP($A42,'Dukty K'!$BH$1:$BO$9,8,0),"")</f>
        <v/>
      </c>
      <c r="L42" s="14" t="str">
        <f>IFERROR(VLOOKUP($A42,'Tropy K'!$O$2:$V$16,8,0),"")</f>
        <v/>
      </c>
      <c r="M42" s="14" t="str">
        <f>IFERROR(VLOOKUP($A42,'Grassor TR300 K'!$CR$4:$CY$7,8,0),"")</f>
        <v/>
      </c>
      <c r="N42" s="14" t="str">
        <f>IFERROR(VLOOKUP($A42,'BO K'!$S$4:$Z$16,8,0),"")</f>
        <v/>
      </c>
      <c r="O42" s="14" t="str">
        <f>IFERROR(VLOOKUP($A42,'Szaga TR150 K'!$J$1:$Q$6,8,0),"")</f>
        <v/>
      </c>
      <c r="P42" s="14" t="str">
        <f>IFERROR(VLOOKUP($A42,'Rajd Konwalii K'!$L$3:$S$13,8,0),"")</f>
        <v/>
      </c>
      <c r="Q42" s="14" t="str">
        <f>IFERROR(VLOOKUP($A42,'Korno K'!$BE$1:$BL$15,8,0),"")</f>
        <v/>
      </c>
      <c r="R42" s="14" t="str">
        <f>IFERROR(VLOOKUP($A42,'Abentojra K'!$J$2:$Q$10,8,0),"")</f>
        <v/>
      </c>
      <c r="S42" s="14" t="str">
        <f>IFERROR(VLOOKUP($A42,'Mordownik K'!$P$5:$W$14,8,0),"")</f>
        <v/>
      </c>
      <c r="T42" s="14"/>
      <c r="U42" s="14" t="str">
        <f>IFERROR(VLOOKUP($A42,'H52 200 K'!$AL$6:$AS$16,8,0),"")</f>
        <v/>
      </c>
      <c r="V42" s="14" t="str">
        <f>IFERROR(VLOOKUP($A42,'XII Szago K'!$AH$3:$AO$8,8,0),"")</f>
        <v/>
      </c>
      <c r="W42" s="14" t="str">
        <f>IFERROR(VLOOKUP($A42,'Masakra TR200 K'!$AN$5:$AU$8,8,0),"")</f>
        <v/>
      </c>
      <c r="X42" s="10">
        <f>IFERROR(LARGE(Z42:AL42,1),0)+IFERROR(LARGE(Z42:AL42,2),0)</f>
        <v>47.541281594396125</v>
      </c>
      <c r="Y42" s="10">
        <f>IFERROR(LARGE(Z42:AL42,3),0)+IFERROR(LARGE(Z42:AL42,4),0)</f>
        <v>0</v>
      </c>
      <c r="Z42" s="14"/>
      <c r="AA42" s="36"/>
      <c r="AB42" s="36"/>
      <c r="AC42" s="14">
        <f>IFERROR(VLOOKUP($A42,'H51 100 K'!$AC$6:$AJ$153,8,0),"")</f>
        <v>24.544789384109468</v>
      </c>
      <c r="AD42" s="14" t="str">
        <f>IFERROR(VLOOKUP(A42,'Harce K'!$K$6:$R$12,8,0),"")</f>
        <v/>
      </c>
      <c r="AE42" s="14" t="str">
        <f>IFERROR(VLOOKUP($A42,'Grassor TR150 K'!$BL$4:$BS$7,8,0),"")</f>
        <v/>
      </c>
      <c r="AF42" s="36" t="str">
        <f>IFERROR(VLOOKUP($A42,'Pazur K'!$P$3:$W$7,8,0),"")</f>
        <v/>
      </c>
      <c r="AG42" s="14" t="str">
        <f>IFERROR(VLOOKUP($A42,'Szaga TR100 K'!$J$1:$Q$12,8,0),"")</f>
        <v/>
      </c>
      <c r="AH42" s="36" t="str">
        <f>IFERROR(VLOOKUP($A42,'Odyseja K'!$G$1:$N$6,8,0),"")</f>
        <v/>
      </c>
      <c r="AI42" s="36"/>
      <c r="AJ42" s="14">
        <f>IFERROR(VLOOKUP($A42,'H52 100 K'!$AC$6:$AJ$27,8,0),"")</f>
        <v>22.996492210286661</v>
      </c>
      <c r="AK42" s="14" t="str">
        <f>IFERROR(VLOOKUP($A42,'Azymut Orient K'!$O$3:$V$4,8,0),"")</f>
        <v/>
      </c>
      <c r="AL42" s="14" t="str">
        <f>IFERROR(VLOOKUP($A42,'Masakra TR100 K'!$AB$5:$AI$7,8,0),"")</f>
        <v/>
      </c>
    </row>
    <row r="43" spans="1:38">
      <c r="A43">
        <v>504</v>
      </c>
      <c r="B43" s="40" t="str">
        <f>VLOOKUP($A43,id!$C:$H,6,0)</f>
        <v>Mazur Magdalena</v>
      </c>
      <c r="C43" s="40" t="str">
        <f>VLOOKUP($A43,id!$C:$H,4,0)</f>
        <v>On-Sight MM</v>
      </c>
      <c r="D43" s="2">
        <f>IF(E42=E43,D42,ROW(B41))</f>
        <v>41</v>
      </c>
      <c r="E43" s="11">
        <f>LARGE(F43:Y43,1)+LARGE(F43:Y43,2)+IFERROR(LARGE(F43:Y43,3),0)+IFERROR(LARGE(F43:Y43,4),0)+IFERROR(LARGE(F43:Y43,5),0)+IFERROR(LARGE(F43:Y43,6),0)</f>
        <v>47.080745341614893</v>
      </c>
      <c r="F43" s="14"/>
      <c r="G43" s="14"/>
      <c r="H43" s="14"/>
      <c r="I43" s="16"/>
      <c r="J43" s="37"/>
      <c r="K43" s="16"/>
      <c r="L43" s="14" t="str">
        <f>IFERROR(VLOOKUP($A43,'Tropy K'!$O$2:$V$16,8,0),"")</f>
        <v/>
      </c>
      <c r="M43" s="14" t="str">
        <f>IFERROR(VLOOKUP($A43,'Grassor TR300 K'!$CR$4:$CY$7,8,0),"")</f>
        <v/>
      </c>
      <c r="N43" s="14" t="str">
        <f>IFERROR(VLOOKUP($A43,'BO K'!$S$4:$Z$16,8,0),"")</f>
        <v/>
      </c>
      <c r="O43" s="14" t="str">
        <f>IFERROR(VLOOKUP($A43,'Szaga TR150 K'!$J$1:$Q$6,8,0),"")</f>
        <v/>
      </c>
      <c r="P43" s="14">
        <f>IFERROR(VLOOKUP($A43,'Rajd Konwalii K'!$L$3:$S$13,8,0),"")</f>
        <v>47.080745341614893</v>
      </c>
      <c r="Q43" s="14" t="str">
        <f>IFERROR(VLOOKUP($A43,'Korno K'!$BE$1:$BL$15,8,0),"")</f>
        <v/>
      </c>
      <c r="R43" s="14" t="str">
        <f>IFERROR(VLOOKUP($A43,'Abentojra K'!$J$2:$Q$10,8,0),"")</f>
        <v/>
      </c>
      <c r="S43" s="14" t="str">
        <f>IFERROR(VLOOKUP($A43,'Mordownik K'!$P$5:$W$14,8,0),"")</f>
        <v/>
      </c>
      <c r="T43" s="14"/>
      <c r="U43" s="14" t="str">
        <f>IFERROR(VLOOKUP($A43,'H52 200 K'!$AL$6:$AS$16,8,0),"")</f>
        <v/>
      </c>
      <c r="V43" s="14" t="str">
        <f>IFERROR(VLOOKUP($A43,'XII Szago K'!$AH$3:$AO$8,8,0),"")</f>
        <v/>
      </c>
      <c r="W43" s="14" t="str">
        <f>IFERROR(VLOOKUP($A43,'Masakra TR200 K'!$AN$5:$AU$8,8,0),"")</f>
        <v/>
      </c>
      <c r="X43" s="10">
        <f>IFERROR(LARGE(Z43:AL43,1),0)+IFERROR(LARGE(Z43:AL43,2),0)</f>
        <v>0</v>
      </c>
      <c r="Y43" s="10">
        <f>IFERROR(LARGE(Z43:AL43,3),0)+IFERROR(LARGE(Z43:AL43,4),0)</f>
        <v>0</v>
      </c>
      <c r="Z43" s="14"/>
      <c r="AA43" s="36"/>
      <c r="AB43" s="36"/>
      <c r="AC43" s="14"/>
      <c r="AD43" s="14"/>
      <c r="AE43" s="14"/>
      <c r="AF43" s="36"/>
      <c r="AG43" s="14"/>
      <c r="AH43" s="36" t="str">
        <f>IFERROR(VLOOKUP($A43,'Odyseja K'!$G$1:$N$6,8,0),"")</f>
        <v/>
      </c>
      <c r="AI43" s="36"/>
      <c r="AJ43" s="14" t="str">
        <f>IFERROR(VLOOKUP($A43,'H52 100 K'!$AC$6:$AJ$27,8,0),"")</f>
        <v/>
      </c>
      <c r="AK43" s="14" t="str">
        <f>IFERROR(VLOOKUP($A43,'Azymut Orient K'!$O$3:$V$4,8,0),"")</f>
        <v/>
      </c>
      <c r="AL43" s="14" t="str">
        <f>IFERROR(VLOOKUP($A43,'Masakra TR100 K'!$AB$5:$AI$7,8,0),"")</f>
        <v/>
      </c>
    </row>
    <row r="44" spans="1:38">
      <c r="A44">
        <v>419</v>
      </c>
      <c r="B44" s="40" t="str">
        <f>VLOOKUP($A44,id!$C:$H,6,0)</f>
        <v>Kowalska Agnieszka</v>
      </c>
      <c r="C44" s="40" t="str">
        <f>VLOOKUP($A44,id!$C:$H,4,0)</f>
        <v>Horyzont zdarzeń</v>
      </c>
      <c r="D44" s="2">
        <f>IF(E43=E44,D43,ROW(B42))</f>
        <v>42</v>
      </c>
      <c r="E44" s="11">
        <f>LARGE(F44:Y44,1)+LARGE(F44:Y44,2)+IFERROR(LARGE(F44:Y44,3),0)+IFERROR(LARGE(F44:Y44,4),0)+IFERROR(LARGE(F44:Y44,5),0)+IFERROR(LARGE(F44:Y44,6),0)</f>
        <v>45</v>
      </c>
      <c r="F44" s="14"/>
      <c r="G44" s="14"/>
      <c r="H44" s="14"/>
      <c r="I44" s="16"/>
      <c r="J44" s="37">
        <f>IFERROR(VLOOKUP($A44,'X Kompas K'!$L$2:$S$5,8,0),"")</f>
        <v>45</v>
      </c>
      <c r="K44" s="16" t="str">
        <f>IFERROR(VLOOKUP($A44,'Dukty K'!$BH$1:$BO$9,8,0),"")</f>
        <v/>
      </c>
      <c r="L44" s="14" t="str">
        <f>IFERROR(VLOOKUP($A44,'Tropy K'!$O$2:$V$16,8,0),"")</f>
        <v/>
      </c>
      <c r="M44" s="14" t="str">
        <f>IFERROR(VLOOKUP($A44,'Grassor TR300 K'!$CR$4:$CY$7,8,0),"")</f>
        <v/>
      </c>
      <c r="N44" s="14" t="str">
        <f>IFERROR(VLOOKUP($A44,'BO K'!$S$4:$Z$16,8,0),"")</f>
        <v/>
      </c>
      <c r="O44" s="14" t="str">
        <f>IFERROR(VLOOKUP($A44,'Szaga TR150 K'!$J$1:$Q$6,8,0),"")</f>
        <v/>
      </c>
      <c r="P44" s="14" t="str">
        <f>IFERROR(VLOOKUP($A44,'Rajd Konwalii K'!$L$3:$S$13,8,0),"")</f>
        <v/>
      </c>
      <c r="Q44" s="14" t="str">
        <f>IFERROR(VLOOKUP($A44,'Korno K'!$BE$1:$BL$15,8,0),"")</f>
        <v/>
      </c>
      <c r="R44" s="14" t="str">
        <f>IFERROR(VLOOKUP($A44,'Abentojra K'!$J$2:$Q$10,8,0),"")</f>
        <v/>
      </c>
      <c r="S44" s="14" t="str">
        <f>IFERROR(VLOOKUP($A44,'Mordownik K'!$P$5:$W$14,8,0),"")</f>
        <v/>
      </c>
      <c r="T44" s="14"/>
      <c r="U44" s="14" t="str">
        <f>IFERROR(VLOOKUP($A44,'H52 200 K'!$AL$6:$AS$16,8,0),"")</f>
        <v/>
      </c>
      <c r="V44" s="14" t="str">
        <f>IFERROR(VLOOKUP($A44,'XII Szago K'!$AH$3:$AO$8,8,0),"")</f>
        <v/>
      </c>
      <c r="W44" s="14" t="str">
        <f>IFERROR(VLOOKUP($A44,'Masakra TR200 K'!$AN$5:$AU$8,8,0),"")</f>
        <v/>
      </c>
      <c r="X44" s="10">
        <f>IFERROR(LARGE(Z44:AL44,1),0)+IFERROR(LARGE(Z44:AL44,2),0)</f>
        <v>0</v>
      </c>
      <c r="Y44" s="10">
        <f>IFERROR(LARGE(Z44:AL44,3),0)+IFERROR(LARGE(Z44:AL44,4),0)</f>
        <v>0</v>
      </c>
      <c r="Z44" s="14"/>
      <c r="AA44" s="36"/>
      <c r="AB44" s="36"/>
      <c r="AC44" s="14"/>
      <c r="AD44" s="14"/>
      <c r="AE44" s="14" t="str">
        <f>IFERROR(VLOOKUP($A44,'Grassor TR150 K'!$BL$4:$BS$7,8,0),"")</f>
        <v/>
      </c>
      <c r="AF44" s="36" t="str">
        <f>IFERROR(VLOOKUP($A44,'Pazur K'!$P$3:$W$7,8,0),"")</f>
        <v/>
      </c>
      <c r="AG44" s="14" t="str">
        <f>IFERROR(VLOOKUP($A44,'Szaga TR100 K'!$J$1:$Q$12,8,0),"")</f>
        <v/>
      </c>
      <c r="AH44" s="36" t="str">
        <f>IFERROR(VLOOKUP($A44,'Odyseja K'!$G$1:$N$6,8,0),"")</f>
        <v/>
      </c>
      <c r="AI44" s="36"/>
      <c r="AJ44" s="14" t="str">
        <f>IFERROR(VLOOKUP($A44,'H52 100 K'!$AC$6:$AJ$27,8,0),"")</f>
        <v/>
      </c>
      <c r="AK44" s="14" t="str">
        <f>IFERROR(VLOOKUP($A44,'Azymut Orient K'!$O$3:$V$4,8,0),"")</f>
        <v/>
      </c>
      <c r="AL44" s="14" t="str">
        <f>IFERROR(VLOOKUP($A44,'Masakra TR100 K'!$AB$5:$AI$7,8,0),"")</f>
        <v/>
      </c>
    </row>
    <row r="45" spans="1:38">
      <c r="A45" s="15">
        <v>393</v>
      </c>
      <c r="B45" s="40" t="str">
        <f>VLOOKUP($A45,id!$C:$H,6,0)</f>
        <v>MISIACZEK EWA</v>
      </c>
      <c r="C45" s="40" t="str">
        <f>VLOOKUP($A45,id!$C:$H,4,0)</f>
        <v>KB GALERIA WARSZAWA</v>
      </c>
      <c r="D45" s="2">
        <f>IF(E44=E45,D44,ROW(B43))</f>
        <v>43</v>
      </c>
      <c r="E45" s="11">
        <f>LARGE(F45:Y45,1)+LARGE(F45:Y45,2)+IFERROR(LARGE(F45:Y45,3),0)+IFERROR(LARGE(F45:Y45,4),0)+IFERROR(LARGE(F45:Y45,5),0)+IFERROR(LARGE(F45:Y45,6),0)</f>
        <v>44.863466513365907</v>
      </c>
      <c r="F45" s="14"/>
      <c r="G45" s="14"/>
      <c r="H45" s="14"/>
      <c r="I45" s="16">
        <f>IFERROR(VLOOKUP($A45,'Dymno K'!$BD$3:$BK$11,8,0),"")</f>
        <v>44.863466513365907</v>
      </c>
      <c r="J45" s="37" t="str">
        <f>IFERROR(VLOOKUP($A45,'X Kompas K'!$L$2:$S$5,8,0),"")</f>
        <v/>
      </c>
      <c r="K45" s="16" t="str">
        <f>IFERROR(VLOOKUP($A45,'Dukty K'!$BH$1:$BO$9,8,0),"")</f>
        <v/>
      </c>
      <c r="L45" s="14" t="str">
        <f>IFERROR(VLOOKUP($A45,'Tropy K'!$O$2:$V$16,8,0),"")</f>
        <v/>
      </c>
      <c r="M45" s="14" t="str">
        <f>IFERROR(VLOOKUP($A45,'Grassor TR300 K'!$CR$4:$CY$7,8,0),"")</f>
        <v/>
      </c>
      <c r="N45" s="14" t="str">
        <f>IFERROR(VLOOKUP($A45,'BO K'!$S$4:$Z$16,8,0),"")</f>
        <v/>
      </c>
      <c r="O45" s="14" t="str">
        <f>IFERROR(VLOOKUP($A45,'Szaga TR150 K'!$J$1:$Q$6,8,0),"")</f>
        <v/>
      </c>
      <c r="P45" s="14" t="str">
        <f>IFERROR(VLOOKUP($A45,'Rajd Konwalii K'!$L$3:$S$13,8,0),"")</f>
        <v/>
      </c>
      <c r="Q45" s="14" t="str">
        <f>IFERROR(VLOOKUP($A45,'Korno K'!$BE$1:$BL$15,8,0),"")</f>
        <v/>
      </c>
      <c r="R45" s="14" t="str">
        <f>IFERROR(VLOOKUP($A45,'Abentojra K'!$J$2:$Q$10,8,0),"")</f>
        <v/>
      </c>
      <c r="S45" s="14" t="str">
        <f>IFERROR(VLOOKUP($A45,'Mordownik K'!$P$5:$W$14,8,0),"")</f>
        <v/>
      </c>
      <c r="T45" s="14"/>
      <c r="U45" s="14" t="str">
        <f>IFERROR(VLOOKUP($A45,'H52 200 K'!$AL$6:$AS$16,8,0),"")</f>
        <v/>
      </c>
      <c r="V45" s="14" t="str">
        <f>IFERROR(VLOOKUP($A45,'XII Szago K'!$AH$3:$AO$8,8,0),"")</f>
        <v/>
      </c>
      <c r="W45" s="14" t="str">
        <f>IFERROR(VLOOKUP($A45,'Masakra TR200 K'!$AN$5:$AU$8,8,0),"")</f>
        <v/>
      </c>
      <c r="X45" s="10">
        <f>IFERROR(LARGE(Z45:AL45,1),0)+IFERROR(LARGE(Z45:AL45,2),0)</f>
        <v>0</v>
      </c>
      <c r="Y45" s="10">
        <f>IFERROR(LARGE(Z45:AL45,3),0)+IFERROR(LARGE(Z45:AL45,4),0)</f>
        <v>0</v>
      </c>
      <c r="Z45" s="14"/>
      <c r="AA45" s="36"/>
      <c r="AB45" s="36"/>
      <c r="AC45" s="14"/>
      <c r="AD45" s="14" t="str">
        <f>IFERROR(VLOOKUP(A45,'Harce K'!$K$6:$R$12,8,0),"")</f>
        <v/>
      </c>
      <c r="AE45" s="14" t="str">
        <f>IFERROR(VLOOKUP($A45,'Grassor TR150 K'!$BL$4:$BS$7,8,0),"")</f>
        <v/>
      </c>
      <c r="AF45" s="36" t="str">
        <f>IFERROR(VLOOKUP($A45,'Pazur K'!$P$3:$W$7,8,0),"")</f>
        <v/>
      </c>
      <c r="AG45" s="14" t="str">
        <f>IFERROR(VLOOKUP($A45,'Szaga TR100 K'!$J$1:$Q$12,8,0),"")</f>
        <v/>
      </c>
      <c r="AH45" s="36" t="str">
        <f>IFERROR(VLOOKUP($A45,'Odyseja K'!$G$1:$N$6,8,0),"")</f>
        <v/>
      </c>
      <c r="AI45" s="36"/>
      <c r="AJ45" s="14" t="str">
        <f>IFERROR(VLOOKUP($A45,'H52 100 K'!$AC$6:$AJ$27,8,0),"")</f>
        <v/>
      </c>
      <c r="AK45" s="14" t="str">
        <f>IFERROR(VLOOKUP($A45,'Azymut Orient K'!$O$3:$V$4,8,0),"")</f>
        <v/>
      </c>
      <c r="AL45" s="14" t="str">
        <f>IFERROR(VLOOKUP($A45,'Masakra TR100 K'!$AB$5:$AI$7,8,0),"")</f>
        <v/>
      </c>
    </row>
    <row r="46" spans="1:38">
      <c r="A46">
        <v>409</v>
      </c>
      <c r="B46" s="40" t="str">
        <f>VLOOKUP($A46,id!$C:$H,6,0)</f>
        <v>Karasowska Karolina</v>
      </c>
      <c r="C46" s="40" t="str">
        <f>VLOOKUP($A46,id!$C:$H,4,0)</f>
        <v>Kciukowscy</v>
      </c>
      <c r="D46" s="2">
        <f>IF(E45=E46,D45,ROW(B44))</f>
        <v>44</v>
      </c>
      <c r="E46" s="11">
        <f>LARGE(F46:Y46,1)+LARGE(F46:Y46,2)+IFERROR(LARGE(F46:Y46,3),0)+IFERROR(LARGE(F46:Y46,4),0)+IFERROR(LARGE(F46:Y46,5),0)+IFERROR(LARGE(F46:Y46,6),0)</f>
        <v>44.384057971014492</v>
      </c>
      <c r="F46" s="14"/>
      <c r="G46" s="14"/>
      <c r="H46" s="14"/>
      <c r="I46" s="16"/>
      <c r="J46" s="37" t="str">
        <f>IFERROR(VLOOKUP($A46,'X Kompas K'!$L$2:$S$5,8,0),"")</f>
        <v/>
      </c>
      <c r="K46" s="16" t="str">
        <f>IFERROR(VLOOKUP($A46,'Dukty K'!$BH$1:$BO$9,8,0),"")</f>
        <v/>
      </c>
      <c r="L46" s="14" t="str">
        <f>IFERROR(VLOOKUP($A46,'Tropy K'!$O$2:$V$16,8,0),"")</f>
        <v/>
      </c>
      <c r="M46" s="14" t="str">
        <f>IFERROR(VLOOKUP($A46,'Grassor TR300 K'!$CR$4:$CY$7,8,0),"")</f>
        <v/>
      </c>
      <c r="N46" s="14" t="str">
        <f>IFERROR(VLOOKUP($A46,'BO K'!$S$4:$Z$16,8,0),"")</f>
        <v/>
      </c>
      <c r="O46" s="14" t="str">
        <f>IFERROR(VLOOKUP($A46,'Szaga TR150 K'!$J$1:$Q$6,8,0),"")</f>
        <v/>
      </c>
      <c r="P46" s="14" t="str">
        <f>IFERROR(VLOOKUP($A46,'Rajd Konwalii K'!$L$3:$S$13,8,0),"")</f>
        <v/>
      </c>
      <c r="Q46" s="14" t="str">
        <f>IFERROR(VLOOKUP($A46,'Korno K'!$BE$1:$BL$15,8,0),"")</f>
        <v/>
      </c>
      <c r="R46" s="14" t="str">
        <f>IFERROR(VLOOKUP($A46,'Abentojra K'!$J$2:$Q$10,8,0),"")</f>
        <v/>
      </c>
      <c r="S46" s="14" t="str">
        <f>IFERROR(VLOOKUP($A46,'Mordownik K'!$P$5:$W$14,8,0),"")</f>
        <v/>
      </c>
      <c r="T46" s="14"/>
      <c r="U46" s="14" t="str">
        <f>IFERROR(VLOOKUP($A46,'H52 200 K'!$AL$6:$AS$16,8,0),"")</f>
        <v/>
      </c>
      <c r="V46" s="14" t="str">
        <f>IFERROR(VLOOKUP($A46,'XII Szago K'!$AH$3:$AO$8,8,0),"")</f>
        <v/>
      </c>
      <c r="W46" s="14" t="str">
        <f>IFERROR(VLOOKUP($A46,'Masakra TR200 K'!$AN$5:$AU$8,8,0),"")</f>
        <v/>
      </c>
      <c r="X46" s="10">
        <f>IFERROR(LARGE(Z46:AL46,1),0)+IFERROR(LARGE(Z46:AL46,2),0)</f>
        <v>44.384057971014492</v>
      </c>
      <c r="Y46" s="10">
        <f>IFERROR(LARGE(Z46:AL46,3),0)+IFERROR(LARGE(Z46:AL46,4),0)</f>
        <v>0</v>
      </c>
      <c r="Z46" s="14"/>
      <c r="AA46" s="36"/>
      <c r="AB46" s="36"/>
      <c r="AC46" s="14"/>
      <c r="AD46" s="14">
        <f>IFERROR(VLOOKUP(A46,'Harce K'!$K$6:$R$12,8,0),"")</f>
        <v>44.384057971014492</v>
      </c>
      <c r="AE46" s="14" t="str">
        <f>IFERROR(VLOOKUP($A46,'Grassor TR150 K'!$BL$4:$BS$7,8,0),"")</f>
        <v/>
      </c>
      <c r="AF46" s="36" t="str">
        <f>IFERROR(VLOOKUP($A46,'Pazur K'!$P$3:$W$7,8,0),"")</f>
        <v/>
      </c>
      <c r="AG46" s="14" t="str">
        <f>IFERROR(VLOOKUP($A46,'Szaga TR100 K'!$J$1:$Q$12,8,0),"")</f>
        <v/>
      </c>
      <c r="AH46" s="36" t="str">
        <f>IFERROR(VLOOKUP($A46,'Odyseja K'!$G$1:$N$6,8,0),"")</f>
        <v/>
      </c>
      <c r="AI46" s="36"/>
      <c r="AJ46" s="14" t="str">
        <f>IFERROR(VLOOKUP($A46,'H52 100 K'!$AC$6:$AJ$27,8,0),"")</f>
        <v/>
      </c>
      <c r="AK46" s="14" t="str">
        <f>IFERROR(VLOOKUP($A46,'Azymut Orient K'!$O$3:$V$4,8,0),"")</f>
        <v/>
      </c>
      <c r="AL46" s="14" t="str">
        <f>IFERROR(VLOOKUP($A46,'Masakra TR100 K'!$AB$5:$AI$7,8,0),"")</f>
        <v/>
      </c>
    </row>
    <row r="47" spans="1:38">
      <c r="A47">
        <v>532</v>
      </c>
      <c r="B47" s="40" t="str">
        <f>VLOOKUP($A47,id!$C:$H,6,0)</f>
        <v>Lenczak Krysia</v>
      </c>
      <c r="C47" s="40">
        <f>VLOOKUP($A47,id!$C:$H,4,0)</f>
        <v>0</v>
      </c>
      <c r="D47" s="2">
        <f>IF(E46=E47,D46,ROW(B45))</f>
        <v>45</v>
      </c>
      <c r="E47" s="11">
        <f>LARGE(F47:Y47,1)+LARGE(F47:Y47,2)+IFERROR(LARGE(F47:Y47,3),0)+IFERROR(LARGE(F47:Y47,4),0)+IFERROR(LARGE(F47:Y47,5),0)+IFERROR(LARGE(F47:Y47,6),0)</f>
        <v>44.134078212290497</v>
      </c>
      <c r="F47" s="14"/>
      <c r="G47" s="14"/>
      <c r="H47" s="14"/>
      <c r="I47" s="16"/>
      <c r="J47" s="37"/>
      <c r="K47" s="16"/>
      <c r="L47" s="14"/>
      <c r="M47" s="14"/>
      <c r="N47" s="14"/>
      <c r="O47" s="14"/>
      <c r="P47" s="14"/>
      <c r="Q47" s="14">
        <f>IFERROR(VLOOKUP($A47,'Korno K'!$BE$1:$BL$15,8,0),"")</f>
        <v>44.134078212290497</v>
      </c>
      <c r="R47" s="14" t="str">
        <f>IFERROR(VLOOKUP($A47,'Abentojra K'!$J$2:$Q$10,8,0),"")</f>
        <v/>
      </c>
      <c r="S47" s="14" t="str">
        <f>IFERROR(VLOOKUP($A47,'Mordownik K'!$P$5:$W$14,8,0),"")</f>
        <v/>
      </c>
      <c r="T47" s="14"/>
      <c r="U47" s="14" t="str">
        <f>IFERROR(VLOOKUP($A47,'H52 200 K'!$AL$6:$AS$16,8,0),"")</f>
        <v/>
      </c>
      <c r="V47" s="14" t="str">
        <f>IFERROR(VLOOKUP($A47,'XII Szago K'!$AH$3:$AO$8,8,0),"")</f>
        <v/>
      </c>
      <c r="W47" s="14" t="str">
        <f>IFERROR(VLOOKUP($A47,'Masakra TR200 K'!$AN$5:$AU$8,8,0),"")</f>
        <v/>
      </c>
      <c r="X47" s="10">
        <f>IFERROR(LARGE(Z47:AL47,1),0)+IFERROR(LARGE(Z47:AL47,2),0)</f>
        <v>0</v>
      </c>
      <c r="Y47" s="10">
        <f>IFERROR(LARGE(Z47:AL47,3),0)+IFERROR(LARGE(Z47:AL47,4),0)</f>
        <v>0</v>
      </c>
      <c r="Z47" s="14"/>
      <c r="AA47" s="36"/>
      <c r="AB47" s="36"/>
      <c r="AC47" s="14"/>
      <c r="AD47" s="14"/>
      <c r="AE47" s="14"/>
      <c r="AF47" s="36"/>
      <c r="AG47" s="14"/>
      <c r="AH47" s="36"/>
      <c r="AI47" s="36"/>
      <c r="AJ47" s="14" t="str">
        <f>IFERROR(VLOOKUP($A47,'H52 100 K'!$AC$6:$AJ$27,8,0),"")</f>
        <v/>
      </c>
      <c r="AK47" s="14" t="str">
        <f>IFERROR(VLOOKUP($A47,'Azymut Orient K'!$O$3:$V$4,8,0),"")</f>
        <v/>
      </c>
      <c r="AL47" s="14" t="str">
        <f>IFERROR(VLOOKUP($A47,'Masakra TR100 K'!$AB$5:$AI$7,8,0),"")</f>
        <v/>
      </c>
    </row>
    <row r="48" spans="1:38">
      <c r="A48" s="15">
        <v>361</v>
      </c>
      <c r="B48" s="40" t="str">
        <f>VLOOKUP($A48,id!$C:$H,6,0)</f>
        <v>Lisewska Agnieszka</v>
      </c>
      <c r="C48" s="40" t="str">
        <f>VLOOKUP($A48,id!$C:$H,4,0)</f>
        <v>PKO HARPAGAN</v>
      </c>
      <c r="D48" s="2">
        <f>IF(E47=E48,D47,ROW(B46))</f>
        <v>46</v>
      </c>
      <c r="E48" s="11">
        <f>LARGE(F48:Y48,1)+LARGE(F48:Y48,2)+IFERROR(LARGE(F48:Y48,3),0)+IFERROR(LARGE(F48:Y48,4),0)+IFERROR(LARGE(F48:Y48,5),0)+IFERROR(LARGE(F48:Y48,6),0)</f>
        <v>43.756007393715343</v>
      </c>
      <c r="F48" s="14"/>
      <c r="G48" s="14"/>
      <c r="H48" s="14"/>
      <c r="I48" s="16" t="str">
        <f>IFERROR(VLOOKUP($A48,'Dymno K'!$BD$3:$BK$11,8,0),"")</f>
        <v/>
      </c>
      <c r="J48" s="37" t="str">
        <f>IFERROR(VLOOKUP($A48,'X Kompas K'!$L$2:$S$5,8,0),"")</f>
        <v/>
      </c>
      <c r="K48" s="16" t="str">
        <f>IFERROR(VLOOKUP($A48,'Dukty K'!$BH$1:$BO$9,8,0),"")</f>
        <v/>
      </c>
      <c r="L48" s="14" t="str">
        <f>IFERROR(VLOOKUP($A48,'Tropy K'!$O$2:$V$16,8,0),"")</f>
        <v/>
      </c>
      <c r="M48" s="14" t="str">
        <f>IFERROR(VLOOKUP($A48,'Grassor TR300 K'!$CR$4:$CY$7,8,0),"")</f>
        <v/>
      </c>
      <c r="N48" s="14" t="str">
        <f>IFERROR(VLOOKUP($A48,'BO K'!$S$4:$Z$16,8,0),"")</f>
        <v/>
      </c>
      <c r="O48" s="14" t="str">
        <f>IFERROR(VLOOKUP($A48,'Szaga TR150 K'!$J$1:$Q$6,8,0),"")</f>
        <v/>
      </c>
      <c r="P48" s="14" t="str">
        <f>IFERROR(VLOOKUP($A48,'Rajd Konwalii K'!$L$3:$S$13,8,0),"")</f>
        <v/>
      </c>
      <c r="Q48" s="14" t="str">
        <f>IFERROR(VLOOKUP($A48,'Korno K'!$BE$1:$BL$15,8,0),"")</f>
        <v/>
      </c>
      <c r="R48" s="14" t="str">
        <f>IFERROR(VLOOKUP($A48,'Abentojra K'!$J$2:$Q$10,8,0),"")</f>
        <v/>
      </c>
      <c r="S48" s="14" t="str">
        <f>IFERROR(VLOOKUP($A48,'Mordownik K'!$P$5:$W$14,8,0),"")</f>
        <v/>
      </c>
      <c r="T48" s="14"/>
      <c r="U48" s="14" t="str">
        <f>IFERROR(VLOOKUP($A48,'H52 200 K'!$AL$6:$AS$16,8,0),"")</f>
        <v/>
      </c>
      <c r="V48" s="14" t="str">
        <f>IFERROR(VLOOKUP($A48,'XII Szago K'!$AH$3:$AO$8,8,0),"")</f>
        <v/>
      </c>
      <c r="W48" s="14" t="str">
        <f>IFERROR(VLOOKUP($A48,'Masakra TR200 K'!$AN$5:$AU$8,8,0),"")</f>
        <v/>
      </c>
      <c r="X48" s="10">
        <f>IFERROR(LARGE(Z48:AL48,1),0)+IFERROR(LARGE(Z48:AL48,2),0)</f>
        <v>43.756007393715343</v>
      </c>
      <c r="Y48" s="10">
        <f>IFERROR(LARGE(Z48:AL48,3),0)+IFERROR(LARGE(Z48:AL48,4),0)</f>
        <v>0</v>
      </c>
      <c r="Z48" s="14"/>
      <c r="AA48" s="36"/>
      <c r="AB48" s="36"/>
      <c r="AC48" s="14">
        <f>IFERROR(VLOOKUP($A48,'H51 100 K'!$AC$6:$AJ$153,8,0),"")</f>
        <v>43.756007393715343</v>
      </c>
      <c r="AD48" s="14" t="str">
        <f>IFERROR(VLOOKUP(A48,'Harce K'!$K$6:$R$12,8,0),"")</f>
        <v/>
      </c>
      <c r="AE48" s="14" t="str">
        <f>IFERROR(VLOOKUP($A48,'Grassor TR150 K'!$BL$4:$BS$7,8,0),"")</f>
        <v/>
      </c>
      <c r="AF48" s="36" t="str">
        <f>IFERROR(VLOOKUP($A48,'Pazur K'!$P$3:$W$7,8,0),"")</f>
        <v/>
      </c>
      <c r="AG48" s="14" t="str">
        <f>IFERROR(VLOOKUP($A48,'Szaga TR100 K'!$J$1:$Q$12,8,0),"")</f>
        <v/>
      </c>
      <c r="AH48" s="36" t="str">
        <f>IFERROR(VLOOKUP($A48,'Odyseja K'!$G$1:$N$6,8,0),"")</f>
        <v/>
      </c>
      <c r="AI48" s="36"/>
      <c r="AJ48" s="14" t="str">
        <f>IFERROR(VLOOKUP($A48,'H52 100 K'!$AC$6:$AJ$27,8,0),"")</f>
        <v/>
      </c>
      <c r="AK48" s="14" t="str">
        <f>IFERROR(VLOOKUP($A48,'Azymut Orient K'!$O$3:$V$4,8,0),"")</f>
        <v/>
      </c>
      <c r="AL48" s="14" t="str">
        <f>IFERROR(VLOOKUP($A48,'Masakra TR100 K'!$AB$5:$AI$7,8,0),"")</f>
        <v/>
      </c>
    </row>
    <row r="49" spans="1:38">
      <c r="A49" s="15">
        <v>378</v>
      </c>
      <c r="B49" s="40" t="str">
        <f>VLOOKUP($A49,id!$C:$H,6,0)</f>
        <v>Wysocka Agata</v>
      </c>
      <c r="C49" s="40" t="str">
        <f>VLOOKUP($A49,id!$C:$H,4,0)</f>
        <v>DO UZGODNIENIA</v>
      </c>
      <c r="D49" s="2">
        <f>IF(E48=E49,D48,ROW(B47))</f>
        <v>47</v>
      </c>
      <c r="E49" s="11">
        <f>LARGE(F49:Y49,1)+LARGE(F49:Y49,2)+IFERROR(LARGE(F49:Y49,3),0)+IFERROR(LARGE(F49:Y49,4),0)+IFERROR(LARGE(F49:Y49,5),0)+IFERROR(LARGE(F49:Y49,6),0)</f>
        <v>42.498240588984352</v>
      </c>
      <c r="F49" s="14"/>
      <c r="G49" s="14"/>
      <c r="H49" s="14"/>
      <c r="I49" s="16" t="str">
        <f>IFERROR(VLOOKUP($A49,'Dymno K'!$BD$3:$BK$11,8,0),"")</f>
        <v/>
      </c>
      <c r="J49" s="37" t="str">
        <f>IFERROR(VLOOKUP($A49,'X Kompas K'!$L$2:$S$5,8,0),"")</f>
        <v/>
      </c>
      <c r="K49" s="16" t="str">
        <f>IFERROR(VLOOKUP($A49,'Dukty K'!$BH$1:$BO$9,8,0),"")</f>
        <v/>
      </c>
      <c r="L49" s="14" t="str">
        <f>IFERROR(VLOOKUP($A49,'Tropy K'!$O$2:$V$16,8,0),"")</f>
        <v/>
      </c>
      <c r="M49" s="14" t="str">
        <f>IFERROR(VLOOKUP($A49,'Grassor TR300 K'!$CR$4:$CY$7,8,0),"")</f>
        <v/>
      </c>
      <c r="N49" s="14" t="str">
        <f>IFERROR(VLOOKUP($A49,'BO K'!$S$4:$Z$16,8,0),"")</f>
        <v/>
      </c>
      <c r="O49" s="14" t="str">
        <f>IFERROR(VLOOKUP($A49,'Szaga TR150 K'!$J$1:$Q$6,8,0),"")</f>
        <v/>
      </c>
      <c r="P49" s="14" t="str">
        <f>IFERROR(VLOOKUP($A49,'Rajd Konwalii K'!$L$3:$S$13,8,0),"")</f>
        <v/>
      </c>
      <c r="Q49" s="14" t="str">
        <f>IFERROR(VLOOKUP($A49,'Korno K'!$BE$1:$BL$15,8,0),"")</f>
        <v/>
      </c>
      <c r="R49" s="14" t="str">
        <f>IFERROR(VLOOKUP($A49,'Abentojra K'!$J$2:$Q$10,8,0),"")</f>
        <v/>
      </c>
      <c r="S49" s="14" t="str">
        <f>IFERROR(VLOOKUP($A49,'Mordownik K'!$P$5:$W$14,8,0),"")</f>
        <v/>
      </c>
      <c r="T49" s="14"/>
      <c r="U49" s="14" t="str">
        <f>IFERROR(VLOOKUP($A49,'H52 200 K'!$AL$6:$AS$16,8,0),"")</f>
        <v/>
      </c>
      <c r="V49" s="14" t="str">
        <f>IFERROR(VLOOKUP($A49,'XII Szago K'!$AH$3:$AO$8,8,0),"")</f>
        <v/>
      </c>
      <c r="W49" s="14" t="str">
        <f>IFERROR(VLOOKUP($A49,'Masakra TR200 K'!$AN$5:$AU$8,8,0),"")</f>
        <v/>
      </c>
      <c r="X49" s="10">
        <f>IFERROR(LARGE(Z49:AL49,1),0)+IFERROR(LARGE(Z49:AL49,2),0)</f>
        <v>42.498240588984352</v>
      </c>
      <c r="Y49" s="10">
        <f>IFERROR(LARGE(Z49:AL49,3),0)+IFERROR(LARGE(Z49:AL49,4),0)</f>
        <v>0</v>
      </c>
      <c r="Z49" s="14"/>
      <c r="AA49" s="36"/>
      <c r="AB49" s="36"/>
      <c r="AC49" s="14">
        <f>IFERROR(VLOOKUP($A49,'H51 100 K'!$AC$6:$AJ$153,8,0),"")</f>
        <v>7.6068970510119467</v>
      </c>
      <c r="AD49" s="14" t="str">
        <f>IFERROR(VLOOKUP(A49,'Harce K'!$K$6:$R$12,8,0),"")</f>
        <v/>
      </c>
      <c r="AE49" s="14" t="str">
        <f>IFERROR(VLOOKUP($A49,'Grassor TR150 K'!$BL$4:$BS$7,8,0),"")</f>
        <v/>
      </c>
      <c r="AF49" s="36" t="str">
        <f>IFERROR(VLOOKUP($A49,'Pazur K'!$P$3:$W$7,8,0),"")</f>
        <v/>
      </c>
      <c r="AG49" s="14" t="str">
        <f>IFERROR(VLOOKUP($A49,'Szaga TR100 K'!$J$1:$Q$12,8,0),"")</f>
        <v/>
      </c>
      <c r="AH49" s="36" t="str">
        <f>IFERROR(VLOOKUP($A49,'Odyseja K'!$G$1:$N$6,8,0),"")</f>
        <v/>
      </c>
      <c r="AI49" s="36"/>
      <c r="AJ49" s="14">
        <f>IFERROR(VLOOKUP($A49,'H52 100 K'!$AC$6:$AJ$27,8,0),"")</f>
        <v>34.891343537972404</v>
      </c>
      <c r="AK49" s="14" t="str">
        <f>IFERROR(VLOOKUP($A49,'Azymut Orient K'!$O$3:$V$4,8,0),"")</f>
        <v/>
      </c>
      <c r="AL49" s="14" t="str">
        <f>IFERROR(VLOOKUP($A49,'Masakra TR100 K'!$AB$5:$AI$7,8,0),"")</f>
        <v/>
      </c>
    </row>
    <row r="50" spans="1:38">
      <c r="A50">
        <v>437</v>
      </c>
      <c r="B50" s="40" t="str">
        <f>VLOOKUP($A50,id!$C:$H,6,0)</f>
        <v>Karpa Katarzyna</v>
      </c>
      <c r="C50" s="40" t="str">
        <f>VLOOKUP($A50,id!$C:$H,4,0)</f>
        <v>dziewczynynastart.pl / Smashing pĄpkins</v>
      </c>
      <c r="D50" s="2">
        <f>IF(E49=E50,D49,ROW(B48))</f>
        <v>48</v>
      </c>
      <c r="E50" s="11">
        <f>LARGE(F50:Y50,1)+LARGE(F50:Y50,2)+IFERROR(LARGE(F50:Y50,3),0)+IFERROR(LARGE(F50:Y50,4),0)+IFERROR(LARGE(F50:Y50,5),0)+IFERROR(LARGE(F50:Y50,6),0)</f>
        <v>42.194526089458435</v>
      </c>
      <c r="F50" s="14"/>
      <c r="G50" s="14"/>
      <c r="H50" s="14"/>
      <c r="I50" s="16"/>
      <c r="J50" s="37"/>
      <c r="K50" s="16"/>
      <c r="L50" s="14">
        <f>IFERROR(VLOOKUP($A50,'Tropy K'!$O$2:$V$16,8,0),"")</f>
        <v>42.194526089458435</v>
      </c>
      <c r="M50" s="14" t="str">
        <f>IFERROR(VLOOKUP($A50,'Grassor TR300 K'!$CR$4:$CY$7,8,0),"")</f>
        <v/>
      </c>
      <c r="N50" s="14" t="str">
        <f>IFERROR(VLOOKUP($A50,'BO K'!$S$4:$Z$16,8,0),"")</f>
        <v/>
      </c>
      <c r="O50" s="14" t="str">
        <f>IFERROR(VLOOKUP($A50,'Szaga TR150 K'!$J$1:$Q$6,8,0),"")</f>
        <v/>
      </c>
      <c r="P50" s="14" t="str">
        <f>IFERROR(VLOOKUP($A50,'Rajd Konwalii K'!$L$3:$S$13,8,0),"")</f>
        <v/>
      </c>
      <c r="Q50" s="14" t="str">
        <f>IFERROR(VLOOKUP($A50,'Korno K'!$BE$1:$BL$15,8,0),"")</f>
        <v/>
      </c>
      <c r="R50" s="14" t="str">
        <f>IFERROR(VLOOKUP($A50,'Abentojra K'!$J$2:$Q$10,8,0),"")</f>
        <v/>
      </c>
      <c r="S50" s="14" t="str">
        <f>IFERROR(VLOOKUP($A50,'Mordownik K'!$P$5:$W$14,8,0),"")</f>
        <v/>
      </c>
      <c r="T50" s="14"/>
      <c r="U50" s="14" t="str">
        <f>IFERROR(VLOOKUP($A50,'H52 200 K'!$AL$6:$AS$16,8,0),"")</f>
        <v/>
      </c>
      <c r="V50" s="14" t="str">
        <f>IFERROR(VLOOKUP($A50,'XII Szago K'!$AH$3:$AO$8,8,0),"")</f>
        <v/>
      </c>
      <c r="W50" s="14" t="str">
        <f>IFERROR(VLOOKUP($A50,'Masakra TR200 K'!$AN$5:$AU$8,8,0),"")</f>
        <v/>
      </c>
      <c r="X50" s="10">
        <f>IFERROR(LARGE(Z50:AL50,1),0)+IFERROR(LARGE(Z50:AL50,2),0)</f>
        <v>0</v>
      </c>
      <c r="Y50" s="10">
        <f>IFERROR(LARGE(Z50:AL50,3),0)+IFERROR(LARGE(Z50:AL50,4),0)</f>
        <v>0</v>
      </c>
      <c r="Z50" s="14"/>
      <c r="AA50" s="36"/>
      <c r="AB50" s="36"/>
      <c r="AC50" s="14"/>
      <c r="AD50" s="14"/>
      <c r="AE50" s="14" t="str">
        <f>IFERROR(VLOOKUP($A50,'Grassor TR150 K'!$BL$4:$BS$7,8,0),"")</f>
        <v/>
      </c>
      <c r="AF50" s="36" t="str">
        <f>IFERROR(VLOOKUP($A50,'Pazur K'!$P$3:$W$7,8,0),"")</f>
        <v/>
      </c>
      <c r="AG50" s="14" t="str">
        <f>IFERROR(VLOOKUP($A50,'Szaga TR100 K'!$J$1:$Q$12,8,0),"")</f>
        <v/>
      </c>
      <c r="AH50" s="36" t="str">
        <f>IFERROR(VLOOKUP($A50,'Odyseja K'!$G$1:$N$6,8,0),"")</f>
        <v/>
      </c>
      <c r="AI50" s="36"/>
      <c r="AJ50" s="14" t="str">
        <f>IFERROR(VLOOKUP($A50,'H52 100 K'!$AC$6:$AJ$27,8,0),"")</f>
        <v/>
      </c>
      <c r="AK50" s="14" t="str">
        <f>IFERROR(VLOOKUP($A50,'Azymut Orient K'!$O$3:$V$4,8,0),"")</f>
        <v/>
      </c>
      <c r="AL50" s="14" t="str">
        <f>IFERROR(VLOOKUP($A50,'Masakra TR100 K'!$AB$5:$AI$7,8,0),"")</f>
        <v/>
      </c>
    </row>
    <row r="51" spans="1:38">
      <c r="A51">
        <v>542</v>
      </c>
      <c r="B51" s="40" t="str">
        <f>VLOOKUP($A51,id!$C:$H,6,0)</f>
        <v>Klimsza Kasia</v>
      </c>
      <c r="C51" s="40" t="str">
        <f>VLOOKUP($A51,id!$C:$H,4,0)</f>
        <v>Odjechani</v>
      </c>
      <c r="D51" s="2">
        <f>IF(E50=E51,D50,ROW(B49))</f>
        <v>49</v>
      </c>
      <c r="E51" s="11">
        <f>LARGE(F51:Y51,1)+LARGE(F51:Y51,2)+IFERROR(LARGE(F51:Y51,3),0)+IFERROR(LARGE(F51:Y51,4),0)+IFERROR(LARGE(F51:Y51,5),0)+IFERROR(LARGE(F51:Y51,6),0)</f>
        <v>41.947352343674019</v>
      </c>
      <c r="F51" s="14"/>
      <c r="G51" s="14"/>
      <c r="H51" s="14"/>
      <c r="I51" s="16"/>
      <c r="J51" s="37"/>
      <c r="K51" s="16"/>
      <c r="L51" s="14"/>
      <c r="M51" s="14"/>
      <c r="N51" s="14"/>
      <c r="O51" s="14"/>
      <c r="P51" s="14"/>
      <c r="Q51" s="14"/>
      <c r="R51" s="14"/>
      <c r="S51" s="14">
        <f>IFERROR(VLOOKUP($A51,'Mordownik K'!$P$5:$W$14,8,0),"")</f>
        <v>41.947352343674019</v>
      </c>
      <c r="T51" s="14"/>
      <c r="U51" s="14" t="str">
        <f>IFERROR(VLOOKUP($A51,'H52 200 K'!$AL$6:$AS$16,8,0),"")</f>
        <v/>
      </c>
      <c r="V51" s="14" t="str">
        <f>IFERROR(VLOOKUP($A51,'XII Szago K'!$AH$3:$AO$8,8,0),"")</f>
        <v/>
      </c>
      <c r="W51" s="14" t="str">
        <f>IFERROR(VLOOKUP($A51,'Masakra TR200 K'!$AN$5:$AU$8,8,0),"")</f>
        <v/>
      </c>
      <c r="X51" s="10">
        <f>IFERROR(LARGE(Z51:AL51,1),0)+IFERROR(LARGE(Z51:AL51,2),0)</f>
        <v>0</v>
      </c>
      <c r="Y51" s="10">
        <f>IFERROR(LARGE(Z51:AL51,3),0)+IFERROR(LARGE(Z51:AL51,4),0)</f>
        <v>0</v>
      </c>
      <c r="Z51" s="14"/>
      <c r="AA51" s="36"/>
      <c r="AB51" s="36"/>
      <c r="AC51" s="14"/>
      <c r="AD51" s="14"/>
      <c r="AE51" s="14"/>
      <c r="AF51" s="36"/>
      <c r="AG51" s="14"/>
      <c r="AH51" s="36"/>
      <c r="AI51" s="36"/>
      <c r="AJ51" s="14" t="str">
        <f>IFERROR(VLOOKUP($A51,'H52 100 K'!$AC$6:$AJ$27,8,0),"")</f>
        <v/>
      </c>
      <c r="AK51" s="14" t="str">
        <f>IFERROR(VLOOKUP($A51,'Azymut Orient K'!$O$3:$V$4,8,0),"")</f>
        <v/>
      </c>
      <c r="AL51" s="14" t="str">
        <f>IFERROR(VLOOKUP($A51,'Masakra TR100 K'!$AB$5:$AI$7,8,0),"")</f>
        <v/>
      </c>
    </row>
    <row r="52" spans="1:38">
      <c r="A52">
        <v>576</v>
      </c>
      <c r="B52" s="40" t="str">
        <f>VLOOKUP($A52,id!$C:$H,6,0)</f>
        <v>Lewińska Agnieszka</v>
      </c>
      <c r="C52" s="40">
        <f>VLOOKUP($A52,id!$C:$H,4,0)</f>
        <v>0</v>
      </c>
      <c r="D52" s="2">
        <f>IF(E51=E52,D51,ROW(B50))</f>
        <v>50</v>
      </c>
      <c r="E52" s="11">
        <f>LARGE(F52:Y52,1)+LARGE(F52:Y52,2)+IFERROR(LARGE(F52:Y52,3),0)+IFERROR(LARGE(F52:Y52,4),0)+IFERROR(LARGE(F52:Y52,5),0)+IFERROR(LARGE(F52:Y52,6),0)</f>
        <v>40.899834786952013</v>
      </c>
      <c r="F52" s="14"/>
      <c r="G52" s="14"/>
      <c r="H52" s="14"/>
      <c r="I52" s="16"/>
      <c r="J52" s="37"/>
      <c r="K52" s="16"/>
      <c r="L52" s="14"/>
      <c r="M52" s="14"/>
      <c r="N52" s="14"/>
      <c r="O52" s="14"/>
      <c r="P52" s="14"/>
      <c r="Q52" s="14"/>
      <c r="R52" s="14"/>
      <c r="S52" s="14"/>
      <c r="T52" s="14"/>
      <c r="U52" s="14" t="str">
        <f>IFERROR(VLOOKUP($A52,'H52 200 K'!$AL$6:$AS$16,8,0),"")</f>
        <v/>
      </c>
      <c r="V52" s="14" t="str">
        <f>IFERROR(VLOOKUP($A52,'XII Szago K'!$AH$3:$AO$8,8,0),"")</f>
        <v/>
      </c>
      <c r="W52" s="14" t="str">
        <f>IFERROR(VLOOKUP($A52,'Masakra TR200 K'!$AN$5:$AU$8,8,0),"")</f>
        <v/>
      </c>
      <c r="X52" s="10">
        <f>IFERROR(LARGE(Z52:AL52,1),0)+IFERROR(LARGE(Z52:AL52,2),0)</f>
        <v>40.899834786952013</v>
      </c>
      <c r="Y52" s="10">
        <f>IFERROR(LARGE(Z52:AL52,3),0)+IFERROR(LARGE(Z52:AL52,4),0)</f>
        <v>0</v>
      </c>
      <c r="Z52" s="14"/>
      <c r="AA52" s="36"/>
      <c r="AB52" s="36"/>
      <c r="AC52" s="14"/>
      <c r="AD52" s="14"/>
      <c r="AE52" s="14"/>
      <c r="AF52" s="36"/>
      <c r="AG52" s="14"/>
      <c r="AH52" s="36"/>
      <c r="AI52" s="36"/>
      <c r="AJ52" s="14">
        <f>IFERROR(VLOOKUP($A52,'H52 100 K'!$AC$6:$AJ$27,8,0),"")</f>
        <v>40.899834786952013</v>
      </c>
      <c r="AK52" s="14" t="str">
        <f>IFERROR(VLOOKUP($A52,'Azymut Orient K'!$O$3:$V$4,8,0),"")</f>
        <v/>
      </c>
      <c r="AL52" s="14" t="str">
        <f>IFERROR(VLOOKUP($A52,'Masakra TR100 K'!$AB$5:$AI$7,8,0),"")</f>
        <v/>
      </c>
    </row>
    <row r="53" spans="1:38">
      <c r="A53">
        <v>438</v>
      </c>
      <c r="B53" s="40" t="str">
        <f>VLOOKUP($A53,id!$C:$H,6,0)</f>
        <v>Olechowska Emilia</v>
      </c>
      <c r="C53" s="40" t="str">
        <f>VLOOKUP($A53,id!$C:$H,4,0)</f>
        <v>Bo ja kręcić chcę!</v>
      </c>
      <c r="D53" s="2">
        <f>IF(E52=E53,D52,ROW(B51))</f>
        <v>51</v>
      </c>
      <c r="E53" s="11">
        <f>LARGE(F53:Y53,1)+LARGE(F53:Y53,2)+IFERROR(LARGE(F53:Y53,3),0)+IFERROR(LARGE(F53:Y53,4),0)+IFERROR(LARGE(F53:Y53,5),0)+IFERROR(LARGE(F53:Y53,6),0)</f>
        <v>39.850385751155187</v>
      </c>
      <c r="F53" s="14"/>
      <c r="G53" s="14"/>
      <c r="H53" s="14"/>
      <c r="I53" s="16"/>
      <c r="J53" s="37"/>
      <c r="K53" s="16"/>
      <c r="L53" s="14">
        <f>IFERROR(VLOOKUP($A53,'Tropy K'!$O$2:$V$16,8,0),"")</f>
        <v>39.850385751155187</v>
      </c>
      <c r="M53" s="14" t="str">
        <f>IFERROR(VLOOKUP($A53,'Grassor TR300 K'!$CR$4:$CY$7,8,0),"")</f>
        <v/>
      </c>
      <c r="N53" s="14" t="str">
        <f>IFERROR(VLOOKUP($A53,'BO K'!$S$4:$Z$16,8,0),"")</f>
        <v/>
      </c>
      <c r="O53" s="14" t="str">
        <f>IFERROR(VLOOKUP($A53,'Szaga TR150 K'!$J$1:$Q$6,8,0),"")</f>
        <v/>
      </c>
      <c r="P53" s="14" t="str">
        <f>IFERROR(VLOOKUP($A53,'Rajd Konwalii K'!$L$3:$S$13,8,0),"")</f>
        <v/>
      </c>
      <c r="Q53" s="14" t="str">
        <f>IFERROR(VLOOKUP($A53,'Korno K'!$BE$1:$BL$15,8,0),"")</f>
        <v/>
      </c>
      <c r="R53" s="14" t="str">
        <f>IFERROR(VLOOKUP($A53,'Abentojra K'!$J$2:$Q$10,8,0),"")</f>
        <v/>
      </c>
      <c r="S53" s="14" t="str">
        <f>IFERROR(VLOOKUP($A53,'Mordownik K'!$P$5:$W$14,8,0),"")</f>
        <v/>
      </c>
      <c r="T53" s="14"/>
      <c r="U53" s="14" t="str">
        <f>IFERROR(VLOOKUP($A53,'H52 200 K'!$AL$6:$AS$16,8,0),"")</f>
        <v/>
      </c>
      <c r="V53" s="14" t="str">
        <f>IFERROR(VLOOKUP($A53,'XII Szago K'!$AH$3:$AO$8,8,0),"")</f>
        <v/>
      </c>
      <c r="W53" s="14" t="str">
        <f>IFERROR(VLOOKUP($A53,'Masakra TR200 K'!$AN$5:$AU$8,8,0),"")</f>
        <v/>
      </c>
      <c r="X53" s="10">
        <f>IFERROR(LARGE(Z53:AL53,1),0)+IFERROR(LARGE(Z53:AL53,2),0)</f>
        <v>0</v>
      </c>
      <c r="Y53" s="10">
        <f>IFERROR(LARGE(Z53:AL53,3),0)+IFERROR(LARGE(Z53:AL53,4),0)</f>
        <v>0</v>
      </c>
      <c r="Z53" s="14"/>
      <c r="AA53" s="36"/>
      <c r="AB53" s="36"/>
      <c r="AC53" s="14"/>
      <c r="AD53" s="14"/>
      <c r="AE53" s="14" t="str">
        <f>IFERROR(VLOOKUP($A53,'Grassor TR150 K'!$BL$4:$BS$7,8,0),"")</f>
        <v/>
      </c>
      <c r="AF53" s="36" t="str">
        <f>IFERROR(VLOOKUP($A53,'Pazur K'!$P$3:$W$7,8,0),"")</f>
        <v/>
      </c>
      <c r="AG53" s="14" t="str">
        <f>IFERROR(VLOOKUP($A53,'Szaga TR100 K'!$J$1:$Q$12,8,0),"")</f>
        <v/>
      </c>
      <c r="AH53" s="36" t="str">
        <f>IFERROR(VLOOKUP($A53,'Odyseja K'!$G$1:$N$6,8,0),"")</f>
        <v/>
      </c>
      <c r="AI53" s="36"/>
      <c r="AJ53" s="14" t="str">
        <f>IFERROR(VLOOKUP($A53,'H52 100 K'!$AC$6:$AJ$27,8,0),"")</f>
        <v/>
      </c>
      <c r="AK53" s="14" t="str">
        <f>IFERROR(VLOOKUP($A53,'Azymut Orient K'!$O$3:$V$4,8,0),"")</f>
        <v/>
      </c>
      <c r="AL53" s="14" t="str">
        <f>IFERROR(VLOOKUP($A53,'Masakra TR100 K'!$AB$5:$AI$7,8,0),"")</f>
        <v/>
      </c>
    </row>
    <row r="54" spans="1:38">
      <c r="A54" s="15">
        <v>362</v>
      </c>
      <c r="B54" s="40" t="str">
        <f>VLOOKUP($A54,id!$C:$H,6,0)</f>
        <v>Młyńska Alicja</v>
      </c>
      <c r="C54" s="40" t="str">
        <f>VLOOKUP($A54,id!$C:$H,4,0)</f>
        <v>Świat Rowerów Racing Team</v>
      </c>
      <c r="D54" s="2">
        <f>IF(E53=E54,D53,ROW(B52))</f>
        <v>52</v>
      </c>
      <c r="E54" s="11">
        <f>LARGE(F54:Y54,1)+LARGE(F54:Y54,2)+IFERROR(LARGE(F54:Y54,3),0)+IFERROR(LARGE(F54:Y54,4),0)+IFERROR(LARGE(F54:Y54,5),0)+IFERROR(LARGE(F54:Y54,6),0)</f>
        <v>39.164819165480964</v>
      </c>
      <c r="F54" s="14"/>
      <c r="G54" s="14"/>
      <c r="H54" s="14"/>
      <c r="I54" s="16" t="str">
        <f>IFERROR(VLOOKUP($A54,'Dymno K'!$BD$3:$BK$11,8,0),"")</f>
        <v/>
      </c>
      <c r="J54" s="37" t="str">
        <f>IFERROR(VLOOKUP($A54,'X Kompas K'!$L$2:$S$5,8,0),"")</f>
        <v/>
      </c>
      <c r="K54" s="16" t="str">
        <f>IFERROR(VLOOKUP($A54,'Dukty K'!$BH$1:$BO$9,8,0),"")</f>
        <v/>
      </c>
      <c r="L54" s="14" t="str">
        <f>IFERROR(VLOOKUP($A54,'Tropy K'!$O$2:$V$16,8,0),"")</f>
        <v/>
      </c>
      <c r="M54" s="14" t="str">
        <f>IFERROR(VLOOKUP($A54,'Grassor TR300 K'!$CR$4:$CY$7,8,0),"")</f>
        <v/>
      </c>
      <c r="N54" s="14" t="str">
        <f>IFERROR(VLOOKUP($A54,'BO K'!$S$4:$Z$16,8,0),"")</f>
        <v/>
      </c>
      <c r="O54" s="14" t="str">
        <f>IFERROR(VLOOKUP($A54,'Szaga TR150 K'!$J$1:$Q$6,8,0),"")</f>
        <v/>
      </c>
      <c r="P54" s="14" t="str">
        <f>IFERROR(VLOOKUP($A54,'Rajd Konwalii K'!$L$3:$S$13,8,0),"")</f>
        <v/>
      </c>
      <c r="Q54" s="14" t="str">
        <f>IFERROR(VLOOKUP($A54,'Korno K'!$BE$1:$BL$15,8,0),"")</f>
        <v/>
      </c>
      <c r="R54" s="14" t="str">
        <f>IFERROR(VLOOKUP($A54,'Abentojra K'!$J$2:$Q$10,8,0),"")</f>
        <v/>
      </c>
      <c r="S54" s="14" t="str">
        <f>IFERROR(VLOOKUP($A54,'Mordownik K'!$P$5:$W$14,8,0),"")</f>
        <v/>
      </c>
      <c r="T54" s="14"/>
      <c r="U54" s="14" t="str">
        <f>IFERROR(VLOOKUP($A54,'H52 200 K'!$AL$6:$AS$16,8,0),"")</f>
        <v/>
      </c>
      <c r="V54" s="14" t="str">
        <f>IFERROR(VLOOKUP($A54,'XII Szago K'!$AH$3:$AO$8,8,0),"")</f>
        <v/>
      </c>
      <c r="W54" s="14" t="str">
        <f>IFERROR(VLOOKUP($A54,'Masakra TR200 K'!$AN$5:$AU$8,8,0),"")</f>
        <v/>
      </c>
      <c r="X54" s="10">
        <f>IFERROR(LARGE(Z54:AL54,1),0)+IFERROR(LARGE(Z54:AL54,2),0)</f>
        <v>39.164819165480964</v>
      </c>
      <c r="Y54" s="10">
        <f>IFERROR(LARGE(Z54:AL54,3),0)+IFERROR(LARGE(Z54:AL54,4),0)</f>
        <v>0</v>
      </c>
      <c r="Z54" s="14"/>
      <c r="AA54" s="36"/>
      <c r="AB54" s="36"/>
      <c r="AC54" s="14">
        <f>IFERROR(VLOOKUP($A54,'H51 100 K'!$AC$6:$AJ$153,8,0),"")</f>
        <v>39.164819165480964</v>
      </c>
      <c r="AD54" s="14" t="str">
        <f>IFERROR(VLOOKUP(A54,'Harce K'!$K$6:$R$12,8,0),"")</f>
        <v/>
      </c>
      <c r="AE54" s="14" t="str">
        <f>IFERROR(VLOOKUP($A54,'Grassor TR150 K'!$BL$4:$BS$7,8,0),"")</f>
        <v/>
      </c>
      <c r="AF54" s="36" t="str">
        <f>IFERROR(VLOOKUP($A54,'Pazur K'!$P$3:$W$7,8,0),"")</f>
        <v/>
      </c>
      <c r="AG54" s="14" t="str">
        <f>IFERROR(VLOOKUP($A54,'Szaga TR100 K'!$J$1:$Q$12,8,0),"")</f>
        <v/>
      </c>
      <c r="AH54" s="36" t="str">
        <f>IFERROR(VLOOKUP($A54,'Odyseja K'!$G$1:$N$6,8,0),"")</f>
        <v/>
      </c>
      <c r="AI54" s="36"/>
      <c r="AJ54" s="14" t="str">
        <f>IFERROR(VLOOKUP($A54,'H52 100 K'!$AC$6:$AJ$27,8,0),"")</f>
        <v/>
      </c>
      <c r="AK54" s="14" t="str">
        <f>IFERROR(VLOOKUP($A54,'Azymut Orient K'!$O$3:$V$4,8,0),"")</f>
        <v/>
      </c>
      <c r="AL54" s="14" t="str">
        <f>IFERROR(VLOOKUP($A54,'Masakra TR100 K'!$AB$5:$AI$7,8,0),"")</f>
        <v/>
      </c>
    </row>
    <row r="55" spans="1:38">
      <c r="A55">
        <v>533</v>
      </c>
      <c r="B55" s="40" t="str">
        <f>VLOOKUP($A55,id!$C:$H,6,0)</f>
        <v>Malawska Kamila</v>
      </c>
      <c r="C55" s="40" t="str">
        <f>VLOOKUP($A55,id!$C:$H,4,0)</f>
        <v>Velocilamy</v>
      </c>
      <c r="D55" s="2">
        <f>IF(E54=E55,D54,ROW(B53))</f>
        <v>53</v>
      </c>
      <c r="E55" s="11">
        <f>LARGE(F55:Y55,1)+LARGE(F55:Y55,2)+IFERROR(LARGE(F55:Y55,3),0)+IFERROR(LARGE(F55:Y55,4),0)+IFERROR(LARGE(F55:Y55,5),0)+IFERROR(LARGE(F55:Y55,6),0)</f>
        <v>37.988826815642454</v>
      </c>
      <c r="F55" s="14"/>
      <c r="G55" s="14"/>
      <c r="H55" s="14"/>
      <c r="I55" s="16"/>
      <c r="J55" s="37"/>
      <c r="K55" s="16"/>
      <c r="L55" s="14"/>
      <c r="M55" s="14"/>
      <c r="N55" s="14"/>
      <c r="O55" s="14"/>
      <c r="P55" s="14"/>
      <c r="Q55" s="14">
        <f>IFERROR(VLOOKUP($A55,'Korno K'!$BE$1:$BL$15,8,0),"")</f>
        <v>37.988826815642454</v>
      </c>
      <c r="R55" s="14" t="str">
        <f>IFERROR(VLOOKUP($A55,'Abentojra K'!$J$2:$Q$10,8,0),"")</f>
        <v/>
      </c>
      <c r="S55" s="14" t="str">
        <f>IFERROR(VLOOKUP($A55,'Mordownik K'!$P$5:$W$14,8,0),"")</f>
        <v/>
      </c>
      <c r="T55" s="14"/>
      <c r="U55" s="14" t="str">
        <f>IFERROR(VLOOKUP($A55,'H52 200 K'!$AL$6:$AS$16,8,0),"")</f>
        <v/>
      </c>
      <c r="V55" s="14" t="str">
        <f>IFERROR(VLOOKUP($A55,'XII Szago K'!$AH$3:$AO$8,8,0),"")</f>
        <v/>
      </c>
      <c r="W55" s="14" t="str">
        <f>IFERROR(VLOOKUP($A55,'Masakra TR200 K'!$AN$5:$AU$8,8,0),"")</f>
        <v/>
      </c>
      <c r="X55" s="10">
        <f>IFERROR(LARGE(Z55:AL55,1),0)+IFERROR(LARGE(Z55:AL55,2),0)</f>
        <v>0</v>
      </c>
      <c r="Y55" s="10">
        <f>IFERROR(LARGE(Z55:AL55,3),0)+IFERROR(LARGE(Z55:AL55,4),0)</f>
        <v>0</v>
      </c>
      <c r="Z55" s="14"/>
      <c r="AA55" s="36"/>
      <c r="AB55" s="36"/>
      <c r="AC55" s="14"/>
      <c r="AD55" s="14"/>
      <c r="AE55" s="14"/>
      <c r="AF55" s="36"/>
      <c r="AG55" s="14"/>
      <c r="AH55" s="36"/>
      <c r="AI55" s="36"/>
      <c r="AJ55" s="14" t="str">
        <f>IFERROR(VLOOKUP($A55,'H52 100 K'!$AC$6:$AJ$27,8,0),"")</f>
        <v/>
      </c>
      <c r="AK55" s="14" t="str">
        <f>IFERROR(VLOOKUP($A55,'Azymut Orient K'!$O$3:$V$4,8,0),"")</f>
        <v/>
      </c>
      <c r="AL55" s="14" t="str">
        <f>IFERROR(VLOOKUP($A55,'Masakra TR100 K'!$AB$5:$AI$7,8,0),"")</f>
        <v/>
      </c>
    </row>
    <row r="56" spans="1:38">
      <c r="A56" s="15">
        <v>120</v>
      </c>
      <c r="B56" s="40" t="str">
        <f>VLOOKUP($A56,id!$C:$H,6,0)</f>
        <v>Kosmala Monika</v>
      </c>
      <c r="C56" s="40" t="str">
        <f>VLOOKUP($A56,id!$C:$H,4,0)</f>
        <v>Rowerowa Norka</v>
      </c>
      <c r="D56" s="2">
        <f>IF(E55=E56,D55,ROW(B54))</f>
        <v>54</v>
      </c>
      <c r="E56" s="11">
        <f>LARGE(F56:Y56,1)+LARGE(F56:Y56,2)+IFERROR(LARGE(F56:Y56,3),0)+IFERROR(LARGE(F56:Y56,4),0)+IFERROR(LARGE(F56:Y56,5),0)+IFERROR(LARGE(F56:Y56,6),0)</f>
        <v>37.293847591088856</v>
      </c>
      <c r="F56" s="14"/>
      <c r="G56" s="14"/>
      <c r="H56" s="14" t="str">
        <f>IFERROR(VLOOKUP($A56,'H51 200 K'!$AL$6:$AS$99,8,0),"")</f>
        <v/>
      </c>
      <c r="I56" s="16" t="str">
        <f>IFERROR(VLOOKUP($A56,'Dymno K'!$BD$3:$BK$11,8,0),"")</f>
        <v/>
      </c>
      <c r="J56" s="37" t="str">
        <f>IFERROR(VLOOKUP($A56,'X Kompas K'!$L$2:$S$5,8,0),"")</f>
        <v/>
      </c>
      <c r="K56" s="16" t="str">
        <f>IFERROR(VLOOKUP($A56,'Dukty K'!$BH$1:$BO$9,8,0),"")</f>
        <v/>
      </c>
      <c r="L56" s="14" t="str">
        <f>IFERROR(VLOOKUP($A56,'Tropy K'!$O$2:$V$16,8,0),"")</f>
        <v/>
      </c>
      <c r="M56" s="14" t="str">
        <f>IFERROR(VLOOKUP($A56,'Grassor TR300 K'!$CR$4:$CY$7,8,0),"")</f>
        <v/>
      </c>
      <c r="N56" s="14" t="str">
        <f>IFERROR(VLOOKUP($A56,'BO K'!$S$4:$Z$16,8,0),"")</f>
        <v/>
      </c>
      <c r="O56" s="14" t="str">
        <f>IFERROR(VLOOKUP($A56,'Szaga TR150 K'!$J$1:$Q$6,8,0),"")</f>
        <v/>
      </c>
      <c r="P56" s="14" t="str">
        <f>IFERROR(VLOOKUP($A56,'Rajd Konwalii K'!$L$3:$S$13,8,0),"")</f>
        <v/>
      </c>
      <c r="Q56" s="14" t="str">
        <f>IFERROR(VLOOKUP($A56,'Korno K'!$BE$1:$BL$15,8,0),"")</f>
        <v/>
      </c>
      <c r="R56" s="14" t="str">
        <f>IFERROR(VLOOKUP($A56,'Abentojra K'!$J$2:$Q$10,8,0),"")</f>
        <v/>
      </c>
      <c r="S56" s="14">
        <f>IFERROR(VLOOKUP($A56,'Mordownik K'!$P$5:$W$14,8,0),"")</f>
        <v>31.46051425775552</v>
      </c>
      <c r="T56" s="14"/>
      <c r="U56" s="14" t="str">
        <f>IFERROR(VLOOKUP($A56,'H52 200 K'!$AL$6:$AS$16,8,0),"")</f>
        <v/>
      </c>
      <c r="V56" s="14" t="str">
        <f>IFERROR(VLOOKUP($A56,'XII Szago K'!$AH$3:$AO$8,8,0),"")</f>
        <v/>
      </c>
      <c r="W56" s="14" t="str">
        <f>IFERROR(VLOOKUP($A56,'Masakra TR200 K'!$AN$5:$AU$8,8,0),"")</f>
        <v/>
      </c>
      <c r="X56" s="10">
        <f>IFERROR(LARGE(Z56:AL56,1),0)+IFERROR(LARGE(Z56:AL56,2),0)</f>
        <v>5.833333333333333</v>
      </c>
      <c r="Y56" s="10">
        <f>IFERROR(LARGE(Z56:AL56,3),0)+IFERROR(LARGE(Z56:AL56,4),0)</f>
        <v>0</v>
      </c>
      <c r="Z56" s="14" t="str">
        <f>IFERROR(VLOOKUP(A56,'Wiosenne 360 K'!$L$2:$S$5,8,0),"")</f>
        <v/>
      </c>
      <c r="AA56" s="36">
        <f>IFERROR(VLOOKUP(A56,'NMnO K'!$AX$5:$BE$8,8,0),"")</f>
        <v>5.833333333333333</v>
      </c>
      <c r="AB56" s="36" t="str">
        <f>IFERROR(VLOOKUP(A56,'XI Szago K'!$J$3:$Q$6,8,0),"")</f>
        <v/>
      </c>
      <c r="AC56" s="14" t="str">
        <f>IFERROR(VLOOKUP($A56,'H51 100 K'!$AC$6:$AJ$153,8,0),"")</f>
        <v/>
      </c>
      <c r="AD56" s="14" t="str">
        <f>IFERROR(VLOOKUP(A56,'Harce K'!$K$6:$R$12,8,0),"")</f>
        <v/>
      </c>
      <c r="AE56" s="14" t="str">
        <f>IFERROR(VLOOKUP($A56,'Grassor TR150 K'!$BL$4:$BS$7,8,0),"")</f>
        <v/>
      </c>
      <c r="AF56" s="36" t="str">
        <f>IFERROR(VLOOKUP($A56,'Pazur K'!$P$3:$W$7,8,0),"")</f>
        <v/>
      </c>
      <c r="AG56" s="14" t="str">
        <f>IFERROR(VLOOKUP($A56,'Szaga TR100 K'!$J$1:$Q$12,8,0),"")</f>
        <v/>
      </c>
      <c r="AH56" s="36" t="str">
        <f>IFERROR(VLOOKUP($A56,'Odyseja K'!$G$1:$N$6,8,0),"")</f>
        <v/>
      </c>
      <c r="AI56" s="36"/>
      <c r="AJ56" s="14" t="str">
        <f>IFERROR(VLOOKUP($A56,'H52 100 K'!$AC$6:$AJ$27,8,0),"")</f>
        <v/>
      </c>
      <c r="AK56" s="14" t="str">
        <f>IFERROR(VLOOKUP($A56,'Azymut Orient K'!$O$3:$V$4,8,0),"")</f>
        <v/>
      </c>
      <c r="AL56" s="14" t="str">
        <f>IFERROR(VLOOKUP($A56,'Masakra TR100 K'!$AB$5:$AI$7,8,0),"")</f>
        <v/>
      </c>
    </row>
    <row r="57" spans="1:38">
      <c r="A57">
        <v>577</v>
      </c>
      <c r="B57" s="40" t="str">
        <f>VLOOKUP($A57,id!$C:$H,6,0)</f>
        <v>Marcinkiewicz Alicja</v>
      </c>
      <c r="C57" s="40" t="str">
        <f>VLOOKUP($A57,id!$C:$H,4,0)</f>
        <v>Świat Rowerów Racing Team</v>
      </c>
      <c r="D57" s="2">
        <f>IF(E56=E57,D56,ROW(B55))</f>
        <v>55</v>
      </c>
      <c r="E57" s="11">
        <f>LARGE(F57:Y57,1)+LARGE(F57:Y57,2)+IFERROR(LARGE(F57:Y57,3),0)+IFERROR(LARGE(F57:Y57,4),0)+IFERROR(LARGE(F57:Y57,5),0)+IFERROR(LARGE(F57:Y57,6),0)</f>
        <v>36.590815344424584</v>
      </c>
      <c r="F57" s="14"/>
      <c r="G57" s="14"/>
      <c r="H57" s="14"/>
      <c r="I57" s="16"/>
      <c r="J57" s="37"/>
      <c r="K57" s="16"/>
      <c r="L57" s="14"/>
      <c r="M57" s="14"/>
      <c r="N57" s="14"/>
      <c r="O57" s="14"/>
      <c r="P57" s="14"/>
      <c r="Q57" s="14"/>
      <c r="R57" s="14"/>
      <c r="S57" s="14"/>
      <c r="T57" s="14"/>
      <c r="U57" s="14" t="str">
        <f>IFERROR(VLOOKUP($A57,'H52 200 K'!$AL$6:$AS$16,8,0),"")</f>
        <v/>
      </c>
      <c r="V57" s="14" t="str">
        <f>IFERROR(VLOOKUP($A57,'XII Szago K'!$AH$3:$AO$8,8,0),"")</f>
        <v/>
      </c>
      <c r="W57" s="14" t="str">
        <f>IFERROR(VLOOKUP($A57,'Masakra TR200 K'!$AN$5:$AU$8,8,0),"")</f>
        <v/>
      </c>
      <c r="X57" s="10">
        <f>IFERROR(LARGE(Z57:AL57,1),0)+IFERROR(LARGE(Z57:AL57,2),0)</f>
        <v>36.590815344424584</v>
      </c>
      <c r="Y57" s="10">
        <f>IFERROR(LARGE(Z57:AL57,3),0)+IFERROR(LARGE(Z57:AL57,4),0)</f>
        <v>0</v>
      </c>
      <c r="Z57" s="14"/>
      <c r="AA57" s="36"/>
      <c r="AB57" s="36"/>
      <c r="AC57" s="14"/>
      <c r="AD57" s="14"/>
      <c r="AE57" s="14"/>
      <c r="AF57" s="36"/>
      <c r="AG57" s="14"/>
      <c r="AH57" s="36"/>
      <c r="AI57" s="36"/>
      <c r="AJ57" s="14">
        <f>IFERROR(VLOOKUP($A57,'H52 100 K'!$AC$6:$AJ$27,8,0),"")</f>
        <v>36.590815344424584</v>
      </c>
      <c r="AK57" s="14" t="str">
        <f>IFERROR(VLOOKUP($A57,'Azymut Orient K'!$O$3:$V$4,8,0),"")</f>
        <v/>
      </c>
      <c r="AL57" s="14" t="str">
        <f>IFERROR(VLOOKUP($A57,'Masakra TR100 K'!$AB$5:$AI$7,8,0),"")</f>
        <v/>
      </c>
    </row>
    <row r="58" spans="1:38">
      <c r="A58">
        <v>578</v>
      </c>
      <c r="B58" s="40" t="str">
        <f>VLOOKUP($A58,id!$C:$H,6,0)</f>
        <v>Król Anna</v>
      </c>
      <c r="C58" s="40" t="str">
        <f>VLOOKUP($A58,id!$C:$H,4,0)</f>
        <v>Ndf</v>
      </c>
      <c r="D58" s="2">
        <f>IF(E57=E58,D57,ROW(B56))</f>
        <v>56</v>
      </c>
      <c r="E58" s="11">
        <f>LARGE(F58:Y58,1)+LARGE(F58:Y58,2)+IFERROR(LARGE(F58:Y58,3),0)+IFERROR(LARGE(F58:Y58,4),0)+IFERROR(LARGE(F58:Y58,5),0)+IFERROR(LARGE(F58:Y58,6),0)</f>
        <v>35.191245991603033</v>
      </c>
      <c r="F58" s="14"/>
      <c r="G58" s="14"/>
      <c r="H58" s="14"/>
      <c r="I58" s="16"/>
      <c r="J58" s="37"/>
      <c r="K58" s="16"/>
      <c r="L58" s="14"/>
      <c r="M58" s="14"/>
      <c r="N58" s="14"/>
      <c r="O58" s="14"/>
      <c r="P58" s="14"/>
      <c r="Q58" s="14"/>
      <c r="R58" s="14"/>
      <c r="S58" s="14"/>
      <c r="T58" s="14"/>
      <c r="U58" s="14" t="str">
        <f>IFERROR(VLOOKUP($A58,'H52 200 K'!$AL$6:$AS$16,8,0),"")</f>
        <v/>
      </c>
      <c r="V58" s="14" t="str">
        <f>IFERROR(VLOOKUP($A58,'XII Szago K'!$AH$3:$AO$8,8,0),"")</f>
        <v/>
      </c>
      <c r="W58" s="14" t="str">
        <f>IFERROR(VLOOKUP($A58,'Masakra TR200 K'!$AN$5:$AU$8,8,0),"")</f>
        <v/>
      </c>
      <c r="X58" s="10">
        <f>IFERROR(LARGE(Z58:AL58,1),0)+IFERROR(LARGE(Z58:AL58,2),0)</f>
        <v>35.191245991603033</v>
      </c>
      <c r="Y58" s="10">
        <f>IFERROR(LARGE(Z58:AL58,3),0)+IFERROR(LARGE(Z58:AL58,4),0)</f>
        <v>0</v>
      </c>
      <c r="Z58" s="14"/>
      <c r="AA58" s="36"/>
      <c r="AB58" s="36"/>
      <c r="AC58" s="14"/>
      <c r="AD58" s="14"/>
      <c r="AE58" s="14"/>
      <c r="AF58" s="36"/>
      <c r="AG58" s="14"/>
      <c r="AH58" s="36"/>
      <c r="AI58" s="36"/>
      <c r="AJ58" s="14">
        <f>IFERROR(VLOOKUP($A58,'H52 100 K'!$AC$6:$AJ$27,8,0),"")</f>
        <v>35.191245991603033</v>
      </c>
      <c r="AK58" s="14" t="str">
        <f>IFERROR(VLOOKUP($A58,'Azymut Orient K'!$O$3:$V$4,8,0),"")</f>
        <v/>
      </c>
      <c r="AL58" s="14" t="str">
        <f>IFERROR(VLOOKUP($A58,'Masakra TR100 K'!$AB$5:$AI$7,8,0),"")</f>
        <v/>
      </c>
    </row>
    <row r="59" spans="1:38">
      <c r="A59">
        <v>573</v>
      </c>
      <c r="B59" s="40" t="str">
        <f>VLOOKUP($A59,id!$C:$H,6,0)</f>
        <v>Szeliga Joanna</v>
      </c>
      <c r="C59" s="40" t="str">
        <f>VLOOKUP($A59,id!$C:$H,4,0)</f>
        <v>MTB4FUN</v>
      </c>
      <c r="D59" s="2">
        <f>IF(E58=E59,D58,ROW(B57))</f>
        <v>57</v>
      </c>
      <c r="E59" s="11">
        <f>LARGE(F59:Y59,1)+LARGE(F59:Y59,2)+IFERROR(LARGE(F59:Y59,3),0)+IFERROR(LARGE(F59:Y59,4),0)+IFERROR(LARGE(F59:Y59,5),0)+IFERROR(LARGE(F59:Y59,6),0)</f>
        <v>34.976233205607031</v>
      </c>
      <c r="F59" s="14"/>
      <c r="G59" s="14"/>
      <c r="H59" s="14"/>
      <c r="I59" s="16"/>
      <c r="J59" s="37"/>
      <c r="K59" s="16"/>
      <c r="L59" s="14"/>
      <c r="M59" s="14"/>
      <c r="N59" s="14"/>
      <c r="O59" s="14"/>
      <c r="P59" s="14"/>
      <c r="Q59" s="14"/>
      <c r="R59" s="14"/>
      <c r="S59" s="14"/>
      <c r="T59" s="14"/>
      <c r="U59" s="14">
        <f>IFERROR(VLOOKUP($A59,'H52 200 K'!$AL$6:$AS$16,8,0),"")</f>
        <v>34.976233205607031</v>
      </c>
      <c r="V59" s="14" t="str">
        <f>IFERROR(VLOOKUP($A59,'XII Szago K'!$AH$3:$AO$8,8,0),"")</f>
        <v/>
      </c>
      <c r="W59" s="14" t="str">
        <f>IFERROR(VLOOKUP($A59,'Masakra TR200 K'!$AN$5:$AU$8,8,0),"")</f>
        <v/>
      </c>
      <c r="X59" s="10">
        <f>IFERROR(LARGE(Z59:AL59,1),0)+IFERROR(LARGE(Z59:AL59,2),0)</f>
        <v>0</v>
      </c>
      <c r="Y59" s="10">
        <f>IFERROR(LARGE(Z59:AL59,3),0)+IFERROR(LARGE(Z59:AL59,4),0)</f>
        <v>0</v>
      </c>
      <c r="Z59" s="14"/>
      <c r="AA59" s="36"/>
      <c r="AB59" s="36"/>
      <c r="AC59" s="14"/>
      <c r="AD59" s="14"/>
      <c r="AE59" s="14"/>
      <c r="AF59" s="36"/>
      <c r="AG59" s="14"/>
      <c r="AH59" s="36"/>
      <c r="AI59" s="36"/>
      <c r="AJ59" s="14" t="str">
        <f>IFERROR(VLOOKUP($A59,'H52 100 K'!$AC$6:$AJ$27,8,0),"")</f>
        <v/>
      </c>
      <c r="AK59" s="14" t="str">
        <f>IFERROR(VLOOKUP($A59,'Azymut Orient K'!$O$3:$V$4,8,0),"")</f>
        <v/>
      </c>
      <c r="AL59" s="14" t="str">
        <f>IFERROR(VLOOKUP($A59,'Masakra TR100 K'!$AB$5:$AI$7,8,0),"")</f>
        <v/>
      </c>
    </row>
    <row r="60" spans="1:38">
      <c r="A60">
        <v>574</v>
      </c>
      <c r="B60" s="40" t="str">
        <f>VLOOKUP($A60,id!$C:$H,6,0)</f>
        <v>Wróbel Anna</v>
      </c>
      <c r="C60" s="40" t="str">
        <f>VLOOKUP($A60,id!$C:$H,4,0)</f>
        <v>MTB4fun</v>
      </c>
      <c r="D60" s="2">
        <f>IF(E59=E60,D59,ROW(B58))</f>
        <v>58</v>
      </c>
      <c r="E60" s="11">
        <f>LARGE(F60:Y60,1)+LARGE(F60:Y60,2)+IFERROR(LARGE(F60:Y60,3),0)+IFERROR(LARGE(F60:Y60,4),0)+IFERROR(LARGE(F60:Y60,5),0)+IFERROR(LARGE(F60:Y60,6),0)</f>
        <v>34.963936753538142</v>
      </c>
      <c r="F60" s="14"/>
      <c r="G60" s="14"/>
      <c r="H60" s="14"/>
      <c r="I60" s="16"/>
      <c r="J60" s="37"/>
      <c r="K60" s="16"/>
      <c r="L60" s="14"/>
      <c r="M60" s="14"/>
      <c r="N60" s="14"/>
      <c r="O60" s="14"/>
      <c r="P60" s="14"/>
      <c r="Q60" s="14"/>
      <c r="R60" s="14"/>
      <c r="S60" s="14"/>
      <c r="T60" s="14"/>
      <c r="U60" s="14">
        <f>IFERROR(VLOOKUP($A60,'H52 200 K'!$AL$6:$AS$16,8,0),"")</f>
        <v>34.963936753538142</v>
      </c>
      <c r="V60" s="14" t="str">
        <f>IFERROR(VLOOKUP($A60,'XII Szago K'!$AH$3:$AO$8,8,0),"")</f>
        <v/>
      </c>
      <c r="W60" s="14" t="str">
        <f>IFERROR(VLOOKUP($A60,'Masakra TR200 K'!$AN$5:$AU$8,8,0),"")</f>
        <v/>
      </c>
      <c r="X60" s="10">
        <f>IFERROR(LARGE(Z60:AL60,1),0)+IFERROR(LARGE(Z60:AL60,2),0)</f>
        <v>0</v>
      </c>
      <c r="Y60" s="10">
        <f>IFERROR(LARGE(Z60:AL60,3),0)+IFERROR(LARGE(Z60:AL60,4),0)</f>
        <v>0</v>
      </c>
      <c r="Z60" s="14"/>
      <c r="AA60" s="36"/>
      <c r="AB60" s="36"/>
      <c r="AC60" s="14"/>
      <c r="AD60" s="14"/>
      <c r="AE60" s="14"/>
      <c r="AF60" s="36"/>
      <c r="AG60" s="14"/>
      <c r="AH60" s="36"/>
      <c r="AI60" s="36"/>
      <c r="AJ60" s="14" t="str">
        <f>IFERROR(VLOOKUP($A60,'H52 100 K'!$AC$6:$AJ$27,8,0),"")</f>
        <v/>
      </c>
      <c r="AK60" s="14" t="str">
        <f>IFERROR(VLOOKUP($A60,'Azymut Orient K'!$O$3:$V$4,8,0),"")</f>
        <v/>
      </c>
      <c r="AL60" s="14" t="str">
        <f>IFERROR(VLOOKUP($A60,'Masakra TR100 K'!$AB$5:$AI$7,8,0),"")</f>
        <v/>
      </c>
    </row>
    <row r="61" spans="1:38">
      <c r="A61">
        <v>575</v>
      </c>
      <c r="B61" s="40" t="str">
        <f>VLOOKUP($A61,id!$C:$H,6,0)</f>
        <v>Rodzicz Wioletta</v>
      </c>
      <c r="C61" s="40" t="str">
        <f>VLOOKUP($A61,id!$C:$H,4,0)</f>
        <v>MTB4FUN</v>
      </c>
      <c r="D61" s="2">
        <f>IF(E60=E61,D60,ROW(B59))</f>
        <v>59</v>
      </c>
      <c r="E61" s="11">
        <f>LARGE(F61:Y61,1)+LARGE(F61:Y61,2)+IFERROR(LARGE(F61:Y61,3),0)+IFERROR(LARGE(F61:Y61,4),0)+IFERROR(LARGE(F61:Y61,5),0)+IFERROR(LARGE(F61:Y61,6),0)</f>
        <v>34.937324078823075</v>
      </c>
      <c r="F61" s="14"/>
      <c r="G61" s="14"/>
      <c r="H61" s="14"/>
      <c r="I61" s="16"/>
      <c r="J61" s="37"/>
      <c r="K61" s="16"/>
      <c r="L61" s="14"/>
      <c r="M61" s="14"/>
      <c r="N61" s="14"/>
      <c r="O61" s="14"/>
      <c r="P61" s="14"/>
      <c r="Q61" s="14"/>
      <c r="R61" s="14"/>
      <c r="S61" s="14"/>
      <c r="T61" s="14"/>
      <c r="U61" s="14">
        <f>IFERROR(VLOOKUP($A61,'H52 200 K'!$AL$6:$AS$16,8,0),"")</f>
        <v>34.937324078823075</v>
      </c>
      <c r="V61" s="14" t="str">
        <f>IFERROR(VLOOKUP($A61,'XII Szago K'!$AH$3:$AO$8,8,0),"")</f>
        <v/>
      </c>
      <c r="W61" s="14" t="str">
        <f>IFERROR(VLOOKUP($A61,'Masakra TR200 K'!$AN$5:$AU$8,8,0),"")</f>
        <v/>
      </c>
      <c r="X61" s="10">
        <f>IFERROR(LARGE(Z61:AL61,1),0)+IFERROR(LARGE(Z61:AL61,2),0)</f>
        <v>0</v>
      </c>
      <c r="Y61" s="10">
        <f>IFERROR(LARGE(Z61:AL61,3),0)+IFERROR(LARGE(Z61:AL61,4),0)</f>
        <v>0</v>
      </c>
      <c r="Z61" s="14"/>
      <c r="AA61" s="36"/>
      <c r="AB61" s="36"/>
      <c r="AC61" s="14"/>
      <c r="AD61" s="14"/>
      <c r="AE61" s="14"/>
      <c r="AF61" s="36"/>
      <c r="AG61" s="14"/>
      <c r="AH61" s="36"/>
      <c r="AI61" s="36"/>
      <c r="AJ61" s="14" t="str">
        <f>IFERROR(VLOOKUP($A61,'H52 100 K'!$AC$6:$AJ$27,8,0),"")</f>
        <v/>
      </c>
      <c r="AK61" s="14" t="str">
        <f>IFERROR(VLOOKUP($A61,'Azymut Orient K'!$O$3:$V$4,8,0),"")</f>
        <v/>
      </c>
      <c r="AL61" s="14" t="str">
        <f>IFERROR(VLOOKUP($A61,'Masakra TR100 K'!$AB$5:$AI$7,8,0),"")</f>
        <v/>
      </c>
    </row>
    <row r="62" spans="1:38">
      <c r="A62">
        <v>543</v>
      </c>
      <c r="B62" s="40" t="str">
        <f>VLOOKUP($A62,id!$C:$H,6,0)</f>
        <v>Nowińska Renata</v>
      </c>
      <c r="C62" s="40" t="str">
        <f>VLOOKUP($A62,id!$C:$H,4,0)</f>
        <v>OrientAkcja</v>
      </c>
      <c r="D62" s="2">
        <f>IF(E61=E62,D61,ROW(B60))</f>
        <v>60</v>
      </c>
      <c r="E62" s="11">
        <f>LARGE(F62:Y62,1)+LARGE(F62:Y62,2)+IFERROR(LARGE(F62:Y62,3),0)+IFERROR(LARGE(F62:Y62,4),0)+IFERROR(LARGE(F62:Y62,5),0)+IFERROR(LARGE(F62:Y62,6),0)</f>
        <v>34.082223779235143</v>
      </c>
      <c r="F62" s="14"/>
      <c r="G62" s="14"/>
      <c r="H62" s="14"/>
      <c r="I62" s="16"/>
      <c r="J62" s="37"/>
      <c r="K62" s="16"/>
      <c r="L62" s="14"/>
      <c r="M62" s="14"/>
      <c r="N62" s="14"/>
      <c r="O62" s="14"/>
      <c r="P62" s="14"/>
      <c r="Q62" s="14"/>
      <c r="R62" s="14"/>
      <c r="S62" s="14">
        <f>IFERROR(VLOOKUP($A62,'Mordownik K'!$P$5:$W$14,8,0),"")</f>
        <v>34.082223779235143</v>
      </c>
      <c r="T62" s="14"/>
      <c r="U62" s="14" t="str">
        <f>IFERROR(VLOOKUP($A62,'H52 200 K'!$AL$6:$AS$16,8,0),"")</f>
        <v/>
      </c>
      <c r="V62" s="14" t="str">
        <f>IFERROR(VLOOKUP($A62,'XII Szago K'!$AH$3:$AO$8,8,0),"")</f>
        <v/>
      </c>
      <c r="W62" s="14" t="str">
        <f>IFERROR(VLOOKUP($A62,'Masakra TR200 K'!$AN$5:$AU$8,8,0),"")</f>
        <v/>
      </c>
      <c r="X62" s="10">
        <f>IFERROR(LARGE(Z62:AL62,1),0)+IFERROR(LARGE(Z62:AL62,2),0)</f>
        <v>0</v>
      </c>
      <c r="Y62" s="10">
        <f>IFERROR(LARGE(Z62:AL62,3),0)+IFERROR(LARGE(Z62:AL62,4),0)</f>
        <v>0</v>
      </c>
      <c r="Z62" s="14"/>
      <c r="AA62" s="36"/>
      <c r="AB62" s="36"/>
      <c r="AC62" s="14"/>
      <c r="AD62" s="14"/>
      <c r="AE62" s="14"/>
      <c r="AF62" s="36"/>
      <c r="AG62" s="14"/>
      <c r="AH62" s="36"/>
      <c r="AI62" s="36"/>
      <c r="AJ62" s="14" t="str">
        <f>IFERROR(VLOOKUP($A62,'H52 100 K'!$AC$6:$AJ$27,8,0),"")</f>
        <v/>
      </c>
      <c r="AK62" s="14" t="str">
        <f>IFERROR(VLOOKUP($A62,'Azymut Orient K'!$O$3:$V$4,8,0),"")</f>
        <v/>
      </c>
      <c r="AL62" s="14" t="str">
        <f>IFERROR(VLOOKUP($A62,'Masakra TR100 K'!$AB$5:$AI$7,8,0),"")</f>
        <v/>
      </c>
    </row>
    <row r="63" spans="1:38">
      <c r="A63">
        <v>544</v>
      </c>
      <c r="B63" s="40" t="str">
        <f>VLOOKUP($A63,id!$C:$H,6,0)</f>
        <v>Rychlik Anna</v>
      </c>
      <c r="C63" s="40" t="str">
        <f>VLOOKUP($A63,id!$C:$H,4,0)</f>
        <v>OrientAkcja</v>
      </c>
      <c r="D63" s="2">
        <f>IF(E62=E63,D62,ROW(B61))</f>
        <v>60</v>
      </c>
      <c r="E63" s="11">
        <f>LARGE(F63:Y63,1)+LARGE(F63:Y63,2)+IFERROR(LARGE(F63:Y63,3),0)+IFERROR(LARGE(F63:Y63,4),0)+IFERROR(LARGE(F63:Y63,5),0)+IFERROR(LARGE(F63:Y63,6),0)</f>
        <v>34.082223779235143</v>
      </c>
      <c r="F63" s="14"/>
      <c r="G63" s="14"/>
      <c r="H63" s="14"/>
      <c r="I63" s="16"/>
      <c r="J63" s="37"/>
      <c r="K63" s="16"/>
      <c r="L63" s="14"/>
      <c r="M63" s="14"/>
      <c r="N63" s="14"/>
      <c r="O63" s="14"/>
      <c r="P63" s="14"/>
      <c r="Q63" s="14"/>
      <c r="R63" s="14"/>
      <c r="S63" s="14">
        <f>IFERROR(VLOOKUP($A63,'Mordownik K'!$P$5:$W$14,8,0),"")</f>
        <v>34.082223779235143</v>
      </c>
      <c r="T63" s="14"/>
      <c r="U63" s="14" t="str">
        <f>IFERROR(VLOOKUP($A63,'H52 200 K'!$AL$6:$AS$16,8,0),"")</f>
        <v/>
      </c>
      <c r="V63" s="14" t="str">
        <f>IFERROR(VLOOKUP($A63,'XII Szago K'!$AH$3:$AO$8,8,0),"")</f>
        <v/>
      </c>
      <c r="W63" s="14" t="str">
        <f>IFERROR(VLOOKUP($A63,'Masakra TR200 K'!$AN$5:$AU$8,8,0),"")</f>
        <v/>
      </c>
      <c r="X63" s="10">
        <f>IFERROR(LARGE(Z63:AL63,1),0)+IFERROR(LARGE(Z63:AL63,2),0)</f>
        <v>0</v>
      </c>
      <c r="Y63" s="10">
        <f>IFERROR(LARGE(Z63:AL63,3),0)+IFERROR(LARGE(Z63:AL63,4),0)</f>
        <v>0</v>
      </c>
      <c r="Z63" s="14"/>
      <c r="AA63" s="36"/>
      <c r="AB63" s="36"/>
      <c r="AC63" s="14"/>
      <c r="AD63" s="14"/>
      <c r="AE63" s="14"/>
      <c r="AF63" s="36"/>
      <c r="AG63" s="14"/>
      <c r="AH63" s="36"/>
      <c r="AI63" s="36"/>
      <c r="AJ63" s="14" t="str">
        <f>IFERROR(VLOOKUP($A63,'H52 100 K'!$AC$6:$AJ$27,8,0),"")</f>
        <v/>
      </c>
      <c r="AK63" s="14" t="str">
        <f>IFERROR(VLOOKUP($A63,'Azymut Orient K'!$O$3:$V$4,8,0),"")</f>
        <v/>
      </c>
      <c r="AL63" s="14" t="str">
        <f>IFERROR(VLOOKUP($A63,'Masakra TR100 K'!$AB$5:$AI$7,8,0),"")</f>
        <v/>
      </c>
    </row>
    <row r="64" spans="1:38">
      <c r="A64">
        <v>488</v>
      </c>
      <c r="B64" s="40" t="str">
        <f>VLOOKUP($A64,id!$C:$H,6,0)</f>
        <v>Benesz Joanna</v>
      </c>
      <c r="C64" s="40">
        <f>VLOOKUP($A64,id!$C:$H,4,0)</f>
        <v>0</v>
      </c>
      <c r="D64" s="2">
        <f>IF(E63=E64,D63,ROW(B62))</f>
        <v>62</v>
      </c>
      <c r="E64" s="11">
        <f>LARGE(F64:Y64,1)+LARGE(F64:Y64,2)+IFERROR(LARGE(F64:Y64,3),0)+IFERROR(LARGE(F64:Y64,4),0)+IFERROR(LARGE(F64:Y64,5),0)+IFERROR(LARGE(F64:Y64,6),0)</f>
        <v>33.61522198731501</v>
      </c>
      <c r="F64" s="14"/>
      <c r="G64" s="14"/>
      <c r="H64" s="14"/>
      <c r="I64" s="16"/>
      <c r="J64" s="37"/>
      <c r="K64" s="16"/>
      <c r="L64" s="14" t="str">
        <f>IFERROR(VLOOKUP($A64,'Tropy K'!$O$2:$V$16,8,0),"")</f>
        <v/>
      </c>
      <c r="M64" s="14" t="str">
        <f>IFERROR(VLOOKUP($A64,'Grassor TR300 K'!$CR$4:$CY$7,8,0),"")</f>
        <v/>
      </c>
      <c r="N64" s="14" t="str">
        <f>IFERROR(VLOOKUP($A64,'BO K'!$S$4:$Z$16,8,0),"")</f>
        <v/>
      </c>
      <c r="O64" s="14" t="str">
        <f>IFERROR(VLOOKUP($A64,'Szaga TR150 K'!$J$1:$Q$6,8,0),"")</f>
        <v/>
      </c>
      <c r="P64" s="14" t="str">
        <f>IFERROR(VLOOKUP($A64,'Rajd Konwalii K'!$L$3:$S$13,8,0),"")</f>
        <v/>
      </c>
      <c r="Q64" s="14" t="str">
        <f>IFERROR(VLOOKUP($A64,'Korno K'!$BE$1:$BL$15,8,0),"")</f>
        <v/>
      </c>
      <c r="R64" s="14" t="str">
        <f>IFERROR(VLOOKUP($A64,'Abentojra K'!$J$2:$Q$10,8,0),"")</f>
        <v/>
      </c>
      <c r="S64" s="14" t="str">
        <f>IFERROR(VLOOKUP($A64,'Mordownik K'!$P$5:$W$14,8,0),"")</f>
        <v/>
      </c>
      <c r="T64" s="14"/>
      <c r="U64" s="14" t="str">
        <f>IFERROR(VLOOKUP($A64,'H52 200 K'!$AL$6:$AS$16,8,0),"")</f>
        <v/>
      </c>
      <c r="V64" s="14" t="str">
        <f>IFERROR(VLOOKUP($A64,'XII Szago K'!$AH$3:$AO$8,8,0),"")</f>
        <v/>
      </c>
      <c r="W64" s="14" t="str">
        <f>IFERROR(VLOOKUP($A64,'Masakra TR200 K'!$AN$5:$AU$8,8,0),"")</f>
        <v/>
      </c>
      <c r="X64" s="10">
        <f>IFERROR(LARGE(Z64:AL64,1),0)+IFERROR(LARGE(Z64:AL64,2),0)</f>
        <v>33.61522198731501</v>
      </c>
      <c r="Y64" s="10">
        <f>IFERROR(LARGE(Z64:AL64,3),0)+IFERROR(LARGE(Z64:AL64,4),0)</f>
        <v>0</v>
      </c>
      <c r="Z64" s="14"/>
      <c r="AA64" s="36"/>
      <c r="AB64" s="36"/>
      <c r="AC64" s="14"/>
      <c r="AD64" s="14"/>
      <c r="AE64" s="14" t="str">
        <f>IFERROR(VLOOKUP($A64,'Grassor TR150 K'!$BL$4:$BS$7,8,0),"")</f>
        <v/>
      </c>
      <c r="AF64" s="36" t="str">
        <f>IFERROR(VLOOKUP($A64,'Pazur K'!$P$3:$W$7,8,0),"")</f>
        <v/>
      </c>
      <c r="AG64" s="14">
        <f>IFERROR(VLOOKUP($A64,'Szaga TR100 K'!$J$1:$Q$12,8,0),"")</f>
        <v>33.61522198731501</v>
      </c>
      <c r="AH64" s="36" t="str">
        <f>IFERROR(VLOOKUP($A64,'Odyseja K'!$G$1:$N$6,8,0),"")</f>
        <v/>
      </c>
      <c r="AI64" s="36"/>
      <c r="AJ64" s="14" t="str">
        <f>IFERROR(VLOOKUP($A64,'H52 100 K'!$AC$6:$AJ$27,8,0),"")</f>
        <v/>
      </c>
      <c r="AK64" s="14" t="str">
        <f>IFERROR(VLOOKUP($A64,'Azymut Orient K'!$O$3:$V$4,8,0),"")</f>
        <v/>
      </c>
      <c r="AL64" s="14" t="str">
        <f>IFERROR(VLOOKUP($A64,'Masakra TR100 K'!$AB$5:$AI$7,8,0),"")</f>
        <v/>
      </c>
    </row>
    <row r="65" spans="1:38">
      <c r="A65" s="15">
        <v>364</v>
      </c>
      <c r="B65" s="40" t="str">
        <f>VLOOKUP($A65,id!$C:$H,6,0)</f>
        <v>Ślósarczyk Dominika</v>
      </c>
      <c r="C65" s="40" t="str">
        <f>VLOOKUP($A65,id!$C:$H,4,0)</f>
        <v>SKPT</v>
      </c>
      <c r="D65" s="2">
        <f>IF(E64=E65,D64,ROW(B63))</f>
        <v>63</v>
      </c>
      <c r="E65" s="11">
        <f>LARGE(F65:Y65,1)+LARGE(F65:Y65,2)+IFERROR(LARGE(F65:Y65,3),0)+IFERROR(LARGE(F65:Y65,4),0)+IFERROR(LARGE(F65:Y65,5),0)+IFERROR(LARGE(F65:Y65,6),0)</f>
        <v>33.569844998983683</v>
      </c>
      <c r="F65" s="14"/>
      <c r="G65" s="14"/>
      <c r="H65" s="14"/>
      <c r="I65" s="16" t="str">
        <f>IFERROR(VLOOKUP($A65,'Dymno K'!$BD$3:$BK$11,8,0),"")</f>
        <v/>
      </c>
      <c r="J65" s="37" t="str">
        <f>IFERROR(VLOOKUP($A65,'X Kompas K'!$L$2:$S$5,8,0),"")</f>
        <v/>
      </c>
      <c r="K65" s="16" t="str">
        <f>IFERROR(VLOOKUP($A65,'Dukty K'!$BH$1:$BO$9,8,0),"")</f>
        <v/>
      </c>
      <c r="L65" s="14" t="str">
        <f>IFERROR(VLOOKUP($A65,'Tropy K'!$O$2:$V$16,8,0),"")</f>
        <v/>
      </c>
      <c r="M65" s="14" t="str">
        <f>IFERROR(VLOOKUP($A65,'Grassor TR300 K'!$CR$4:$CY$7,8,0),"")</f>
        <v/>
      </c>
      <c r="N65" s="14" t="str">
        <f>IFERROR(VLOOKUP($A65,'BO K'!$S$4:$Z$16,8,0),"")</f>
        <v/>
      </c>
      <c r="O65" s="14" t="str">
        <f>IFERROR(VLOOKUP($A65,'Szaga TR150 K'!$J$1:$Q$6,8,0),"")</f>
        <v/>
      </c>
      <c r="P65" s="14" t="str">
        <f>IFERROR(VLOOKUP($A65,'Rajd Konwalii K'!$L$3:$S$13,8,0),"")</f>
        <v/>
      </c>
      <c r="Q65" s="14" t="str">
        <f>IFERROR(VLOOKUP($A65,'Korno K'!$BE$1:$BL$15,8,0),"")</f>
        <v/>
      </c>
      <c r="R65" s="14" t="str">
        <f>IFERROR(VLOOKUP($A65,'Abentojra K'!$J$2:$Q$10,8,0),"")</f>
        <v/>
      </c>
      <c r="S65" s="14" t="str">
        <f>IFERROR(VLOOKUP($A65,'Mordownik K'!$P$5:$W$14,8,0),"")</f>
        <v/>
      </c>
      <c r="T65" s="14"/>
      <c r="U65" s="14" t="str">
        <f>IFERROR(VLOOKUP($A65,'H52 200 K'!$AL$6:$AS$16,8,0),"")</f>
        <v/>
      </c>
      <c r="V65" s="14" t="str">
        <f>IFERROR(VLOOKUP($A65,'XII Szago K'!$AH$3:$AO$8,8,0),"")</f>
        <v/>
      </c>
      <c r="W65" s="14" t="str">
        <f>IFERROR(VLOOKUP($A65,'Masakra TR200 K'!$AN$5:$AU$8,8,0),"")</f>
        <v/>
      </c>
      <c r="X65" s="10">
        <f>IFERROR(LARGE(Z65:AL65,1),0)+IFERROR(LARGE(Z65:AL65,2),0)</f>
        <v>33.569844998983683</v>
      </c>
      <c r="Y65" s="10">
        <f>IFERROR(LARGE(Z65:AL65,3),0)+IFERROR(LARGE(Z65:AL65,4),0)</f>
        <v>0</v>
      </c>
      <c r="Z65" s="14"/>
      <c r="AA65" s="36"/>
      <c r="AB65" s="36"/>
      <c r="AC65" s="14">
        <f>IFERROR(VLOOKUP($A65,'H51 100 K'!$AC$6:$AJ$153,8,0),"")</f>
        <v>33.569844998983683</v>
      </c>
      <c r="AD65" s="14" t="str">
        <f>IFERROR(VLOOKUP(A65,'Harce K'!$K$6:$R$12,8,0),"")</f>
        <v/>
      </c>
      <c r="AE65" s="14" t="str">
        <f>IFERROR(VLOOKUP($A65,'Grassor TR150 K'!$BL$4:$BS$7,8,0),"")</f>
        <v/>
      </c>
      <c r="AF65" s="36" t="str">
        <f>IFERROR(VLOOKUP($A65,'Pazur K'!$P$3:$W$7,8,0),"")</f>
        <v/>
      </c>
      <c r="AG65" s="14" t="str">
        <f>IFERROR(VLOOKUP($A65,'Szaga TR100 K'!$J$1:$Q$12,8,0),"")</f>
        <v/>
      </c>
      <c r="AH65" s="36" t="str">
        <f>IFERROR(VLOOKUP($A65,'Odyseja K'!$G$1:$N$6,8,0),"")</f>
        <v/>
      </c>
      <c r="AI65" s="36"/>
      <c r="AJ65" s="14" t="str">
        <f>IFERROR(VLOOKUP($A65,'H52 100 K'!$AC$6:$AJ$27,8,0),"")</f>
        <v/>
      </c>
      <c r="AK65" s="14" t="str">
        <f>IFERROR(VLOOKUP($A65,'Azymut Orient K'!$O$3:$V$4,8,0),"")</f>
        <v/>
      </c>
      <c r="AL65" s="14" t="str">
        <f>IFERROR(VLOOKUP($A65,'Masakra TR100 K'!$AB$5:$AI$7,8,0),"")</f>
        <v/>
      </c>
    </row>
    <row r="66" spans="1:38">
      <c r="A66" s="15">
        <v>121</v>
      </c>
      <c r="B66" s="40" t="str">
        <f>VLOOKUP($A66,id!$C:$H,6,0)</f>
        <v>Labut Maria</v>
      </c>
      <c r="C66" s="40">
        <f>VLOOKUP($A66,id!$C:$H,4,0)</f>
        <v>0</v>
      </c>
      <c r="D66" s="2">
        <f>IF(E65=E66,D65,ROW(B64))</f>
        <v>64</v>
      </c>
      <c r="E66" s="11">
        <f>LARGE(F66:Y66,1)+LARGE(F66:Y66,2)+IFERROR(LARGE(F66:Y66,3),0)+IFERROR(LARGE(F66:Y66,4),0)+IFERROR(LARGE(F66:Y66,5),0)+IFERROR(LARGE(F66:Y66,6),0)</f>
        <v>32.93010752688172</v>
      </c>
      <c r="F66" s="14"/>
      <c r="G66" s="14"/>
      <c r="H66" s="14" t="str">
        <f>IFERROR(VLOOKUP($A66,'H51 200 K'!$AL$6:$AS$99,8,0),"")</f>
        <v/>
      </c>
      <c r="I66" s="16" t="str">
        <f>IFERROR(VLOOKUP($A66,'Dymno K'!$BD$3:$BK$11,8,0),"")</f>
        <v/>
      </c>
      <c r="J66" s="37" t="str">
        <f>IFERROR(VLOOKUP($A66,'X Kompas K'!$L$2:$S$5,8,0),"")</f>
        <v/>
      </c>
      <c r="K66" s="16" t="str">
        <f>IFERROR(VLOOKUP($A66,'Dukty K'!$BH$1:$BO$9,8,0),"")</f>
        <v/>
      </c>
      <c r="L66" s="14" t="str">
        <f>IFERROR(VLOOKUP($A66,'Tropy K'!$O$2:$V$16,8,0),"")</f>
        <v/>
      </c>
      <c r="M66" s="14" t="str">
        <f>IFERROR(VLOOKUP($A66,'Grassor TR300 K'!$CR$4:$CY$7,8,0),"")</f>
        <v/>
      </c>
      <c r="N66" s="14" t="str">
        <f>IFERROR(VLOOKUP($A66,'BO K'!$S$4:$Z$16,8,0),"")</f>
        <v/>
      </c>
      <c r="O66" s="14" t="str">
        <f>IFERROR(VLOOKUP($A66,'Szaga TR150 K'!$J$1:$Q$6,8,0),"")</f>
        <v/>
      </c>
      <c r="P66" s="14" t="str">
        <f>IFERROR(VLOOKUP($A66,'Rajd Konwalii K'!$L$3:$S$13,8,0),"")</f>
        <v/>
      </c>
      <c r="Q66" s="14" t="str">
        <f>IFERROR(VLOOKUP($A66,'Korno K'!$BE$1:$BL$15,8,0),"")</f>
        <v/>
      </c>
      <c r="R66" s="14" t="str">
        <f>IFERROR(VLOOKUP($A66,'Abentojra K'!$J$2:$Q$10,8,0),"")</f>
        <v/>
      </c>
      <c r="S66" s="14" t="str">
        <f>IFERROR(VLOOKUP($A66,'Mordownik K'!$P$5:$W$14,8,0),"")</f>
        <v/>
      </c>
      <c r="T66" s="14"/>
      <c r="U66" s="14" t="str">
        <f>IFERROR(VLOOKUP($A66,'H52 200 K'!$AL$6:$AS$16,8,0),"")</f>
        <v/>
      </c>
      <c r="V66" s="14" t="str">
        <f>IFERROR(VLOOKUP($A66,'XII Szago K'!$AH$3:$AO$8,8,0),"")</f>
        <v/>
      </c>
      <c r="W66" s="14" t="str">
        <f>IFERROR(VLOOKUP($A66,'Masakra TR200 K'!$AN$5:$AU$8,8,0),"")</f>
        <v/>
      </c>
      <c r="X66" s="10">
        <f>IFERROR(LARGE(Z66:AL66,1),0)+IFERROR(LARGE(Z66:AL66,2),0)</f>
        <v>32.93010752688172</v>
      </c>
      <c r="Y66" s="10">
        <f>IFERROR(LARGE(Z66:AL66,3),0)+IFERROR(LARGE(Z66:AL66,4),0)</f>
        <v>0</v>
      </c>
      <c r="Z66" s="14" t="str">
        <f>IFERROR(VLOOKUP(A66,'Wiosenne 360 K'!$L$2:$S$5,8,0),"")</f>
        <v/>
      </c>
      <c r="AA66" s="36">
        <f>IFERROR(VLOOKUP(A66,'NMnO K'!$AX$5:$BE$8,8,0),"")</f>
        <v>0</v>
      </c>
      <c r="AB66" s="36" t="str">
        <f>IFERROR(VLOOKUP(A66,'XI Szago K'!$J$3:$Q$6,8,0),"")</f>
        <v/>
      </c>
      <c r="AC66" s="14" t="str">
        <f>IFERROR(VLOOKUP($A66,'H51 100 K'!$AC$6:$AJ$153,8,0),"")</f>
        <v/>
      </c>
      <c r="AD66" s="14">
        <f>IFERROR(VLOOKUP(A66,'Harce K'!$K$6:$R$12,8,0),"")</f>
        <v>32.93010752688172</v>
      </c>
      <c r="AE66" s="14" t="str">
        <f>IFERROR(VLOOKUP($A66,'Grassor TR150 K'!$BL$4:$BS$7,8,0),"")</f>
        <v/>
      </c>
      <c r="AF66" s="36" t="str">
        <f>IFERROR(VLOOKUP($A66,'Pazur K'!$P$3:$W$7,8,0),"")</f>
        <v/>
      </c>
      <c r="AG66" s="14" t="str">
        <f>IFERROR(VLOOKUP($A66,'Szaga TR100 K'!$J$1:$Q$12,8,0),"")</f>
        <v/>
      </c>
      <c r="AH66" s="36" t="str">
        <f>IFERROR(VLOOKUP($A66,'Odyseja K'!$G$1:$N$6,8,0),"")</f>
        <v/>
      </c>
      <c r="AI66" s="36"/>
      <c r="AJ66" s="14" t="str">
        <f>IFERROR(VLOOKUP($A66,'H52 100 K'!$AC$6:$AJ$27,8,0),"")</f>
        <v/>
      </c>
      <c r="AK66" s="14" t="str">
        <f>IFERROR(VLOOKUP($A66,'Azymut Orient K'!$O$3:$V$4,8,0),"")</f>
        <v/>
      </c>
      <c r="AL66" s="14" t="str">
        <f>IFERROR(VLOOKUP($A66,'Masakra TR100 K'!$AB$5:$AI$7,8,0),"")</f>
        <v/>
      </c>
    </row>
    <row r="67" spans="1:38">
      <c r="A67">
        <v>579</v>
      </c>
      <c r="B67" s="40" t="str">
        <f>VLOOKUP($A67,id!$C:$H,6,0)</f>
        <v>Jażdżewska Julita</v>
      </c>
      <c r="C67" s="40">
        <f>VLOOKUP($A67,id!$C:$H,4,0)</f>
        <v>0</v>
      </c>
      <c r="D67" s="2">
        <f>IF(E66=E67,D66,ROW(B65))</f>
        <v>65</v>
      </c>
      <c r="E67" s="11">
        <f>LARGE(F67:Y67,1)+LARGE(F67:Y67,2)+IFERROR(LARGE(F67:Y67,3),0)+IFERROR(LARGE(F67:Y67,4),0)+IFERROR(LARGE(F67:Y67,5),0)+IFERROR(LARGE(F67:Y67,6),0)</f>
        <v>32.39910471383152</v>
      </c>
      <c r="F67" s="14"/>
      <c r="G67" s="14"/>
      <c r="H67" s="14"/>
      <c r="I67" s="16"/>
      <c r="J67" s="37"/>
      <c r="K67" s="16"/>
      <c r="L67" s="14"/>
      <c r="M67" s="14"/>
      <c r="N67" s="14"/>
      <c r="O67" s="14"/>
      <c r="P67" s="14"/>
      <c r="Q67" s="14"/>
      <c r="R67" s="14"/>
      <c r="S67" s="14"/>
      <c r="T67" s="14"/>
      <c r="U67" s="14" t="str">
        <f>IFERROR(VLOOKUP($A67,'H52 200 K'!$AL$6:$AS$16,8,0),"")</f>
        <v/>
      </c>
      <c r="V67" s="14" t="str">
        <f>IFERROR(VLOOKUP($A67,'XII Szago K'!$AH$3:$AO$8,8,0),"")</f>
        <v/>
      </c>
      <c r="W67" s="14" t="str">
        <f>IFERROR(VLOOKUP($A67,'Masakra TR200 K'!$AN$5:$AU$8,8,0),"")</f>
        <v/>
      </c>
      <c r="X67" s="10">
        <f>IFERROR(LARGE(Z67:AL67,1),0)+IFERROR(LARGE(Z67:AL67,2),0)</f>
        <v>32.39910471383152</v>
      </c>
      <c r="Y67" s="10">
        <f>IFERROR(LARGE(Z67:AL67,3),0)+IFERROR(LARGE(Z67:AL67,4),0)</f>
        <v>0</v>
      </c>
      <c r="Z67" s="14"/>
      <c r="AA67" s="36"/>
      <c r="AB67" s="36"/>
      <c r="AC67" s="14"/>
      <c r="AD67" s="14"/>
      <c r="AE67" s="14"/>
      <c r="AF67" s="36"/>
      <c r="AG67" s="14"/>
      <c r="AH67" s="36"/>
      <c r="AI67" s="36"/>
      <c r="AJ67" s="14">
        <f>IFERROR(VLOOKUP($A67,'H52 100 K'!$AC$6:$AJ$27,8,0),"")</f>
        <v>32.39910471383152</v>
      </c>
      <c r="AK67" s="14" t="str">
        <f>IFERROR(VLOOKUP($A67,'Azymut Orient K'!$O$3:$V$4,8,0),"")</f>
        <v/>
      </c>
      <c r="AL67" s="14" t="str">
        <f>IFERROR(VLOOKUP($A67,'Masakra TR100 K'!$AB$5:$AI$7,8,0),"")</f>
        <v/>
      </c>
    </row>
    <row r="68" spans="1:38">
      <c r="A68" s="15">
        <v>366</v>
      </c>
      <c r="B68" s="40" t="str">
        <f>VLOOKUP($A68,id!$C:$H,6,0)</f>
        <v>Harasimowicz-Pelichowska Alina</v>
      </c>
      <c r="C68" s="40" t="str">
        <f>VLOOKUP($A68,id!$C:$H,4,0)</f>
        <v>Bejbol Team</v>
      </c>
      <c r="D68" s="2">
        <f>IF(E67=E68,D67,ROW(B66))</f>
        <v>66</v>
      </c>
      <c r="E68" s="11">
        <f>LARGE(F68:Y68,1)+LARGE(F68:Y68,2)+IFERROR(LARGE(F68:Y68,3),0)+IFERROR(LARGE(F68:Y68,4),0)+IFERROR(LARGE(F68:Y68,5),0)+IFERROR(LARGE(F68:Y68,6),0)</f>
        <v>32.230957599906347</v>
      </c>
      <c r="F68" s="14"/>
      <c r="G68" s="14"/>
      <c r="H68" s="14"/>
      <c r="I68" s="16" t="str">
        <f>IFERROR(VLOOKUP($A68,'Dymno K'!$BD$3:$BK$11,8,0),"")</f>
        <v/>
      </c>
      <c r="J68" s="37" t="str">
        <f>IFERROR(VLOOKUP($A68,'X Kompas K'!$L$2:$S$5,8,0),"")</f>
        <v/>
      </c>
      <c r="K68" s="16" t="str">
        <f>IFERROR(VLOOKUP($A68,'Dukty K'!$BH$1:$BO$9,8,0),"")</f>
        <v/>
      </c>
      <c r="L68" s="14" t="str">
        <f>IFERROR(VLOOKUP($A68,'Tropy K'!$O$2:$V$16,8,0),"")</f>
        <v/>
      </c>
      <c r="M68" s="14" t="str">
        <f>IFERROR(VLOOKUP($A68,'Grassor TR300 K'!$CR$4:$CY$7,8,0),"")</f>
        <v/>
      </c>
      <c r="N68" s="14" t="str">
        <f>IFERROR(VLOOKUP($A68,'BO K'!$S$4:$Z$16,8,0),"")</f>
        <v/>
      </c>
      <c r="O68" s="14" t="str">
        <f>IFERROR(VLOOKUP($A68,'Szaga TR150 K'!$J$1:$Q$6,8,0),"")</f>
        <v/>
      </c>
      <c r="P68" s="14" t="str">
        <f>IFERROR(VLOOKUP($A68,'Rajd Konwalii K'!$L$3:$S$13,8,0),"")</f>
        <v/>
      </c>
      <c r="Q68" s="14" t="str">
        <f>IFERROR(VLOOKUP($A68,'Korno K'!$BE$1:$BL$15,8,0),"")</f>
        <v/>
      </c>
      <c r="R68" s="14" t="str">
        <f>IFERROR(VLOOKUP($A68,'Abentojra K'!$J$2:$Q$10,8,0),"")</f>
        <v/>
      </c>
      <c r="S68" s="14" t="str">
        <f>IFERROR(VLOOKUP($A68,'Mordownik K'!$P$5:$W$14,8,0),"")</f>
        <v/>
      </c>
      <c r="T68" s="14"/>
      <c r="U68" s="14" t="str">
        <f>IFERROR(VLOOKUP($A68,'H52 200 K'!$AL$6:$AS$16,8,0),"")</f>
        <v/>
      </c>
      <c r="V68" s="14" t="str">
        <f>IFERROR(VLOOKUP($A68,'XII Szago K'!$AH$3:$AO$8,8,0),"")</f>
        <v/>
      </c>
      <c r="W68" s="14" t="str">
        <f>IFERROR(VLOOKUP($A68,'Masakra TR200 K'!$AN$5:$AU$8,8,0),"")</f>
        <v/>
      </c>
      <c r="X68" s="10">
        <f>IFERROR(LARGE(Z68:AL68,1),0)+IFERROR(LARGE(Z68:AL68,2),0)</f>
        <v>32.230957599906347</v>
      </c>
      <c r="Y68" s="10">
        <f>IFERROR(LARGE(Z68:AL68,3),0)+IFERROR(LARGE(Z68:AL68,4),0)</f>
        <v>0</v>
      </c>
      <c r="Z68" s="14"/>
      <c r="AA68" s="36"/>
      <c r="AB68" s="36"/>
      <c r="AC68" s="14">
        <f>IFERROR(VLOOKUP($A68,'H51 100 K'!$AC$6:$AJ$153,8,0),"")</f>
        <v>32.230957599906347</v>
      </c>
      <c r="AD68" s="14" t="str">
        <f>IFERROR(VLOOKUP(A68,'Harce K'!$K$6:$R$12,8,0),"")</f>
        <v/>
      </c>
      <c r="AE68" s="14" t="str">
        <f>IFERROR(VLOOKUP($A68,'Grassor TR150 K'!$BL$4:$BS$7,8,0),"")</f>
        <v/>
      </c>
      <c r="AF68" s="36" t="str">
        <f>IFERROR(VLOOKUP($A68,'Pazur K'!$P$3:$W$7,8,0),"")</f>
        <v/>
      </c>
      <c r="AG68" s="14" t="str">
        <f>IFERROR(VLOOKUP($A68,'Szaga TR100 K'!$J$1:$Q$12,8,0),"")</f>
        <v/>
      </c>
      <c r="AH68" s="36" t="str">
        <f>IFERROR(VLOOKUP($A68,'Odyseja K'!$G$1:$N$6,8,0),"")</f>
        <v/>
      </c>
      <c r="AI68" s="36"/>
      <c r="AJ68" s="14" t="str">
        <f>IFERROR(VLOOKUP($A68,'H52 100 K'!$AC$6:$AJ$27,8,0),"")</f>
        <v/>
      </c>
      <c r="AK68" s="14" t="str">
        <f>IFERROR(VLOOKUP($A68,'Azymut Orient K'!$O$3:$V$4,8,0),"")</f>
        <v/>
      </c>
      <c r="AL68" s="14" t="str">
        <f>IFERROR(VLOOKUP($A68,'Masakra TR100 K'!$AB$5:$AI$7,8,0),"")</f>
        <v/>
      </c>
    </row>
    <row r="69" spans="1:38">
      <c r="A69">
        <v>471</v>
      </c>
      <c r="B69" s="40" t="str">
        <f>VLOOKUP($A69,id!$C:$H,6,0)</f>
        <v>KINOWSKA KATARZYNA</v>
      </c>
      <c r="C69" s="40">
        <f>VLOOKUP($A69,id!$C:$H,4,0)</f>
        <v>0</v>
      </c>
      <c r="D69" s="2">
        <f>IF(E68=E69,D68,ROW(B67))</f>
        <v>67</v>
      </c>
      <c r="E69" s="11">
        <f>LARGE(F69:Y69,1)+LARGE(F69:Y69,2)+IFERROR(LARGE(F69:Y69,3),0)+IFERROR(LARGE(F69:Y69,4),0)+IFERROR(LARGE(F69:Y69,5),0)+IFERROR(LARGE(F69:Y69,6),0)</f>
        <v>31.454207787159593</v>
      </c>
      <c r="F69" s="14"/>
      <c r="G69" s="14"/>
      <c r="H69" s="14"/>
      <c r="I69" s="16"/>
      <c r="J69" s="37"/>
      <c r="K69" s="16"/>
      <c r="L69" s="14"/>
      <c r="M69" s="14" t="str">
        <f>IFERROR(VLOOKUP($A69,'Grassor TR300 K'!$CR$4:$CY$7,8,0),"")</f>
        <v/>
      </c>
      <c r="N69" s="14"/>
      <c r="O69" s="14" t="str">
        <f>IFERROR(VLOOKUP($A69,'Szaga TR150 K'!$J$1:$Q$6,8,0),"")</f>
        <v/>
      </c>
      <c r="P69" s="14" t="str">
        <f>IFERROR(VLOOKUP($A69,'Rajd Konwalii K'!$L$3:$S$13,8,0),"")</f>
        <v/>
      </c>
      <c r="Q69" s="14" t="str">
        <f>IFERROR(VLOOKUP($A69,'Korno K'!$BE$1:$BL$15,8,0),"")</f>
        <v/>
      </c>
      <c r="R69" s="14" t="str">
        <f>IFERROR(VLOOKUP($A69,'Abentojra K'!$J$2:$Q$10,8,0),"")</f>
        <v/>
      </c>
      <c r="S69" s="14" t="str">
        <f>IFERROR(VLOOKUP($A69,'Mordownik K'!$P$5:$W$14,8,0),"")</f>
        <v/>
      </c>
      <c r="T69" s="14"/>
      <c r="U69" s="14" t="str">
        <f>IFERROR(VLOOKUP($A69,'H52 200 K'!$AL$6:$AS$16,8,0),"")</f>
        <v/>
      </c>
      <c r="V69" s="14" t="str">
        <f>IFERROR(VLOOKUP($A69,'XII Szago K'!$AH$3:$AO$8,8,0),"")</f>
        <v/>
      </c>
      <c r="W69" s="14" t="str">
        <f>IFERROR(VLOOKUP($A69,'Masakra TR200 K'!$AN$5:$AU$8,8,0),"")</f>
        <v/>
      </c>
      <c r="X69" s="10">
        <f>IFERROR(LARGE(Z69:AL69,1),0)+IFERROR(LARGE(Z69:AL69,2),0)</f>
        <v>31.454207787159593</v>
      </c>
      <c r="Y69" s="10">
        <f>IFERROR(LARGE(Z69:AL69,3),0)+IFERROR(LARGE(Z69:AL69,4),0)</f>
        <v>0</v>
      </c>
      <c r="Z69" s="14"/>
      <c r="AA69" s="36"/>
      <c r="AB69" s="36"/>
      <c r="AC69" s="14"/>
      <c r="AD69" s="14"/>
      <c r="AE69" s="14"/>
      <c r="AF69" s="36">
        <f>IFERROR(VLOOKUP($A69,'Pazur K'!$P$3:$W$7,8,0),"")</f>
        <v>31.454207787159593</v>
      </c>
      <c r="AG69" s="14" t="str">
        <f>IFERROR(VLOOKUP($A69,'Szaga TR100 K'!$J$1:$Q$12,8,0),"")</f>
        <v/>
      </c>
      <c r="AH69" s="36" t="str">
        <f>IFERROR(VLOOKUP($A69,'Odyseja K'!$G$1:$N$6,8,0),"")</f>
        <v/>
      </c>
      <c r="AI69" s="36"/>
      <c r="AJ69" s="14" t="str">
        <f>IFERROR(VLOOKUP($A69,'H52 100 K'!$AC$6:$AJ$27,8,0),"")</f>
        <v/>
      </c>
      <c r="AK69" s="14" t="str">
        <f>IFERROR(VLOOKUP($A69,'Azymut Orient K'!$O$3:$V$4,8,0),"")</f>
        <v/>
      </c>
      <c r="AL69" s="14" t="str">
        <f>IFERROR(VLOOKUP($A69,'Masakra TR100 K'!$AB$5:$AI$7,8,0),"")</f>
        <v/>
      </c>
    </row>
    <row r="70" spans="1:38">
      <c r="A70">
        <v>472</v>
      </c>
      <c r="B70" s="40" t="str">
        <f>VLOOKUP($A70,id!$C:$H,6,0)</f>
        <v>KLUCZEK-KOLLAR ANNA</v>
      </c>
      <c r="C70" s="40" t="str">
        <f>VLOOKUP($A70,id!$C:$H,4,0)</f>
        <v>KANKAN</v>
      </c>
      <c r="D70" s="2">
        <f>IF(E69=E70,D69,ROW(B68))</f>
        <v>67</v>
      </c>
      <c r="E70" s="11">
        <f>LARGE(F70:Y70,1)+LARGE(F70:Y70,2)+IFERROR(LARGE(F70:Y70,3),0)+IFERROR(LARGE(F70:Y70,4),0)+IFERROR(LARGE(F70:Y70,5),0)+IFERROR(LARGE(F70:Y70,6),0)</f>
        <v>31.454207787159593</v>
      </c>
      <c r="F70" s="14"/>
      <c r="G70" s="14"/>
      <c r="H70" s="14"/>
      <c r="I70" s="16"/>
      <c r="J70" s="37"/>
      <c r="K70" s="16"/>
      <c r="L70" s="14"/>
      <c r="M70" s="14" t="str">
        <f>IFERROR(VLOOKUP($A70,'Grassor TR300 K'!$CR$4:$CY$7,8,0),"")</f>
        <v/>
      </c>
      <c r="N70" s="14"/>
      <c r="O70" s="14" t="str">
        <f>IFERROR(VLOOKUP($A70,'Szaga TR150 K'!$J$1:$Q$6,8,0),"")</f>
        <v/>
      </c>
      <c r="P70" s="14" t="str">
        <f>IFERROR(VLOOKUP($A70,'Rajd Konwalii K'!$L$3:$S$13,8,0),"")</f>
        <v/>
      </c>
      <c r="Q70" s="14" t="str">
        <f>IFERROR(VLOOKUP($A70,'Korno K'!$BE$1:$BL$15,8,0),"")</f>
        <v/>
      </c>
      <c r="R70" s="14" t="str">
        <f>IFERROR(VLOOKUP($A70,'Abentojra K'!$J$2:$Q$10,8,0),"")</f>
        <v/>
      </c>
      <c r="S70" s="14" t="str">
        <f>IFERROR(VLOOKUP($A70,'Mordownik K'!$P$5:$W$14,8,0),"")</f>
        <v/>
      </c>
      <c r="T70" s="14"/>
      <c r="U70" s="14" t="str">
        <f>IFERROR(VLOOKUP($A70,'H52 200 K'!$AL$6:$AS$16,8,0),"")</f>
        <v/>
      </c>
      <c r="V70" s="14" t="str">
        <f>IFERROR(VLOOKUP($A70,'XII Szago K'!$AH$3:$AO$8,8,0),"")</f>
        <v/>
      </c>
      <c r="W70" s="14" t="str">
        <f>IFERROR(VLOOKUP($A70,'Masakra TR200 K'!$AN$5:$AU$8,8,0),"")</f>
        <v/>
      </c>
      <c r="X70" s="10">
        <f>IFERROR(LARGE(Z70:AL70,1),0)+IFERROR(LARGE(Z70:AL70,2),0)</f>
        <v>31.454207787159593</v>
      </c>
      <c r="Y70" s="10">
        <f>IFERROR(LARGE(Z70:AL70,3),0)+IFERROR(LARGE(Z70:AL70,4),0)</f>
        <v>0</v>
      </c>
      <c r="Z70" s="14"/>
      <c r="AA70" s="36"/>
      <c r="AB70" s="36"/>
      <c r="AC70" s="14"/>
      <c r="AD70" s="14"/>
      <c r="AE70" s="14"/>
      <c r="AF70" s="36">
        <f>IFERROR(VLOOKUP($A70,'Pazur K'!$P$3:$W$7,8,0),"")</f>
        <v>31.454207787159593</v>
      </c>
      <c r="AG70" s="14" t="str">
        <f>IFERROR(VLOOKUP($A70,'Szaga TR100 K'!$J$1:$Q$12,8,0),"")</f>
        <v/>
      </c>
      <c r="AH70" s="36" t="str">
        <f>IFERROR(VLOOKUP($A70,'Odyseja K'!$G$1:$N$6,8,0),"")</f>
        <v/>
      </c>
      <c r="AI70" s="36"/>
      <c r="AJ70" s="14" t="str">
        <f>IFERROR(VLOOKUP($A70,'H52 100 K'!$AC$6:$AJ$27,8,0),"")</f>
        <v/>
      </c>
      <c r="AK70" s="14" t="str">
        <f>IFERROR(VLOOKUP($A70,'Azymut Orient K'!$O$3:$V$4,8,0),"")</f>
        <v/>
      </c>
      <c r="AL70" s="14" t="str">
        <f>IFERROR(VLOOKUP($A70,'Masakra TR100 K'!$AB$5:$AI$7,8,0),"")</f>
        <v/>
      </c>
    </row>
    <row r="71" spans="1:38">
      <c r="A71" s="15">
        <v>367</v>
      </c>
      <c r="B71" s="40" t="str">
        <f>VLOOKUP($A71,id!$C:$H,6,0)</f>
        <v>Skuras Anna</v>
      </c>
      <c r="C71" s="40" t="str">
        <f>VLOOKUP($A71,id!$C:$H,4,0)</f>
        <v>Intel/Dziubasy w lasy</v>
      </c>
      <c r="D71" s="2">
        <f>IF(E70=E71,D70,ROW(B69))</f>
        <v>69</v>
      </c>
      <c r="E71" s="11">
        <f>LARGE(F71:Y71,1)+LARGE(F71:Y71,2)+IFERROR(LARGE(F71:Y71,3),0)+IFERROR(LARGE(F71:Y71,4),0)+IFERROR(LARGE(F71:Y71,5),0)+IFERROR(LARGE(F71:Y71,6),0)</f>
        <v>31.31007309705188</v>
      </c>
      <c r="F71" s="14"/>
      <c r="G71" s="14"/>
      <c r="H71" s="14"/>
      <c r="I71" s="16" t="str">
        <f>IFERROR(VLOOKUP($A71,'Dymno K'!$BD$3:$BK$11,8,0),"")</f>
        <v/>
      </c>
      <c r="J71" s="37" t="str">
        <f>IFERROR(VLOOKUP($A71,'X Kompas K'!$L$2:$S$5,8,0),"")</f>
        <v/>
      </c>
      <c r="K71" s="16" t="str">
        <f>IFERROR(VLOOKUP($A71,'Dukty K'!$BH$1:$BO$9,8,0),"")</f>
        <v/>
      </c>
      <c r="L71" s="14" t="str">
        <f>IFERROR(VLOOKUP($A71,'Tropy K'!$O$2:$V$16,8,0),"")</f>
        <v/>
      </c>
      <c r="M71" s="14" t="str">
        <f>IFERROR(VLOOKUP($A71,'Grassor TR300 K'!$CR$4:$CY$7,8,0),"")</f>
        <v/>
      </c>
      <c r="N71" s="14" t="str">
        <f>IFERROR(VLOOKUP($A71,'BO K'!$S$4:$Z$16,8,0),"")</f>
        <v/>
      </c>
      <c r="O71" s="14" t="str">
        <f>IFERROR(VLOOKUP($A71,'Szaga TR150 K'!$J$1:$Q$6,8,0),"")</f>
        <v/>
      </c>
      <c r="P71" s="14" t="str">
        <f>IFERROR(VLOOKUP($A71,'Rajd Konwalii K'!$L$3:$S$13,8,0),"")</f>
        <v/>
      </c>
      <c r="Q71" s="14" t="str">
        <f>IFERROR(VLOOKUP($A71,'Korno K'!$BE$1:$BL$15,8,0),"")</f>
        <v/>
      </c>
      <c r="R71" s="14" t="str">
        <f>IFERROR(VLOOKUP($A71,'Abentojra K'!$J$2:$Q$10,8,0),"")</f>
        <v/>
      </c>
      <c r="S71" s="14" t="str">
        <f>IFERROR(VLOOKUP($A71,'Mordownik K'!$P$5:$W$14,8,0),"")</f>
        <v/>
      </c>
      <c r="T71" s="14"/>
      <c r="U71" s="14" t="str">
        <f>IFERROR(VLOOKUP($A71,'H52 200 K'!$AL$6:$AS$16,8,0),"")</f>
        <v/>
      </c>
      <c r="V71" s="14" t="str">
        <f>IFERROR(VLOOKUP($A71,'XII Szago K'!$AH$3:$AO$8,8,0),"")</f>
        <v/>
      </c>
      <c r="W71" s="14" t="str">
        <f>IFERROR(VLOOKUP($A71,'Masakra TR200 K'!$AN$5:$AU$8,8,0),"")</f>
        <v/>
      </c>
      <c r="X71" s="10">
        <f>IFERROR(LARGE(Z71:AL71,1),0)+IFERROR(LARGE(Z71:AL71,2),0)</f>
        <v>31.31007309705188</v>
      </c>
      <c r="Y71" s="10">
        <f>IFERROR(LARGE(Z71:AL71,3),0)+IFERROR(LARGE(Z71:AL71,4),0)</f>
        <v>0</v>
      </c>
      <c r="Z71" s="14"/>
      <c r="AA71" s="36"/>
      <c r="AB71" s="36"/>
      <c r="AC71" s="14">
        <f>IFERROR(VLOOKUP($A71,'H51 100 K'!$AC$6:$AJ$153,8,0),"")</f>
        <v>31.31007309705188</v>
      </c>
      <c r="AD71" s="14" t="str">
        <f>IFERROR(VLOOKUP(A71,'Harce K'!$K$6:$R$12,8,0),"")</f>
        <v/>
      </c>
      <c r="AE71" s="14" t="str">
        <f>IFERROR(VLOOKUP($A71,'Grassor TR150 K'!$BL$4:$BS$7,8,0),"")</f>
        <v/>
      </c>
      <c r="AF71" s="36" t="str">
        <f>IFERROR(VLOOKUP($A71,'Pazur K'!$P$3:$W$7,8,0),"")</f>
        <v/>
      </c>
      <c r="AG71" s="14" t="str">
        <f>IFERROR(VLOOKUP($A71,'Szaga TR100 K'!$J$1:$Q$12,8,0),"")</f>
        <v/>
      </c>
      <c r="AH71" s="36" t="str">
        <f>IFERROR(VLOOKUP($A71,'Odyseja K'!$G$1:$N$6,8,0),"")</f>
        <v/>
      </c>
      <c r="AI71" s="36"/>
      <c r="AJ71" s="14" t="str">
        <f>IFERROR(VLOOKUP($A71,'H52 100 K'!$AC$6:$AJ$27,8,0),"")</f>
        <v/>
      </c>
      <c r="AK71" s="14" t="str">
        <f>IFERROR(VLOOKUP($A71,'Azymut Orient K'!$O$3:$V$4,8,0),"")</f>
        <v/>
      </c>
      <c r="AL71" s="14" t="str">
        <f>IFERROR(VLOOKUP($A71,'Masakra TR100 K'!$AB$5:$AI$7,8,0),"")</f>
        <v/>
      </c>
    </row>
    <row r="72" spans="1:38">
      <c r="A72">
        <v>510</v>
      </c>
      <c r="B72" s="40" t="str">
        <f>VLOOKUP($A72,id!$C:$H,6,0)</f>
        <v>Szmyt Barbara</v>
      </c>
      <c r="C72" s="40">
        <f>VLOOKUP($A72,id!$C:$H,4,0)</f>
        <v>0</v>
      </c>
      <c r="D72" s="2">
        <f>IF(E71=E72,D71,ROW(B70))</f>
        <v>70</v>
      </c>
      <c r="E72" s="11">
        <f>LARGE(F72:Y72,1)+LARGE(F72:Y72,2)+IFERROR(LARGE(F72:Y72,3),0)+IFERROR(LARGE(F72:Y72,4),0)+IFERROR(LARGE(F72:Y72,5),0)+IFERROR(LARGE(F72:Y72,6),0)</f>
        <v>31.231813773035892</v>
      </c>
      <c r="F72" s="14"/>
      <c r="G72" s="14"/>
      <c r="H72" s="14"/>
      <c r="I72" s="16"/>
      <c r="J72" s="37"/>
      <c r="K72" s="16"/>
      <c r="L72" s="14" t="str">
        <f>IFERROR(VLOOKUP($A72,'Tropy K'!$O$2:$V$16,8,0),"")</f>
        <v/>
      </c>
      <c r="M72" s="14" t="str">
        <f>IFERROR(VLOOKUP($A72,'Grassor TR300 K'!$CR$4:$CY$7,8,0),"")</f>
        <v/>
      </c>
      <c r="N72" s="14" t="str">
        <f>IFERROR(VLOOKUP($A72,'BO K'!$S$4:$Z$16,8,0),"")</f>
        <v/>
      </c>
      <c r="O72" s="14" t="str">
        <f>IFERROR(VLOOKUP($A72,'Szaga TR150 K'!$J$1:$Q$6,8,0),"")</f>
        <v/>
      </c>
      <c r="P72" s="14" t="str">
        <f>IFERROR(VLOOKUP($A72,'Rajd Konwalii K'!$L$3:$S$13,8,0),"")</f>
        <v/>
      </c>
      <c r="Q72" s="14" t="str">
        <f>IFERROR(VLOOKUP($A72,'Korno K'!$BE$1:$BL$15,8,0),"")</f>
        <v/>
      </c>
      <c r="R72" s="14" t="str">
        <f>IFERROR(VLOOKUP($A72,'Abentojra K'!$J$2:$Q$10,8,0),"")</f>
        <v/>
      </c>
      <c r="S72" s="14" t="str">
        <f>IFERROR(VLOOKUP($A72,'Mordownik K'!$P$5:$W$14,8,0),"")</f>
        <v/>
      </c>
      <c r="T72" s="14"/>
      <c r="U72" s="14" t="str">
        <f>IFERROR(VLOOKUP($A72,'H52 200 K'!$AL$6:$AS$16,8,0),"")</f>
        <v/>
      </c>
      <c r="V72" s="14" t="str">
        <f>IFERROR(VLOOKUP($A72,'XII Szago K'!$AH$3:$AO$8,8,0),"")</f>
        <v/>
      </c>
      <c r="W72" s="14" t="str">
        <f>IFERROR(VLOOKUP($A72,'Masakra TR200 K'!$AN$5:$AU$8,8,0),"")</f>
        <v/>
      </c>
      <c r="X72" s="10">
        <f>IFERROR(LARGE(Z72:AL72,1),0)+IFERROR(LARGE(Z72:AL72,2),0)</f>
        <v>31.231813773035892</v>
      </c>
      <c r="Y72" s="10">
        <f>IFERROR(LARGE(Z72:AL72,3),0)+IFERROR(LARGE(Z72:AL72,4),0)</f>
        <v>0</v>
      </c>
      <c r="Z72" s="14"/>
      <c r="AA72" s="36"/>
      <c r="AB72" s="36"/>
      <c r="AC72" s="14"/>
      <c r="AD72" s="14"/>
      <c r="AE72" s="14"/>
      <c r="AF72" s="36"/>
      <c r="AG72" s="14"/>
      <c r="AH72" s="36">
        <f>IFERROR(VLOOKUP($A72,'Odyseja K'!$G$1:$N$6,8,0),"")</f>
        <v>31.231813773035892</v>
      </c>
      <c r="AI72" s="36"/>
      <c r="AJ72" s="14" t="str">
        <f>IFERROR(VLOOKUP($A72,'H52 100 K'!$AC$6:$AJ$27,8,0),"")</f>
        <v/>
      </c>
      <c r="AK72" s="14" t="str">
        <f>IFERROR(VLOOKUP($A72,'Azymut Orient K'!$O$3:$V$4,8,0),"")</f>
        <v/>
      </c>
      <c r="AL72" s="14" t="str">
        <f>IFERROR(VLOOKUP($A72,'Masakra TR100 K'!$AB$5:$AI$7,8,0),"")</f>
        <v/>
      </c>
    </row>
    <row r="73" spans="1:38">
      <c r="A73">
        <v>750</v>
      </c>
      <c r="B73" s="40" t="str">
        <f>VLOOKUP($A73,id!$C:$H,6,0)</f>
        <v>Nowacka Elżbieta</v>
      </c>
      <c r="C73" s="40" t="str">
        <f>VLOOKUP($A73,id!$C:$H,4,0)</f>
        <v>Nietoperze Koszalin</v>
      </c>
      <c r="D73" s="2">
        <f>IF(E72=E73,D72,ROW(B71))</f>
        <v>71</v>
      </c>
      <c r="E73" s="11">
        <f>LARGE(F73:Y73,1)+LARGE(F73:Y73,2)+IFERROR(LARGE(F73:Y73,3),0)+IFERROR(LARGE(F73:Y73,4),0)+IFERROR(LARGE(F73:Y73,5),0)+IFERROR(LARGE(F73:Y73,6),0)</f>
        <v>30.519480519480517</v>
      </c>
      <c r="F73" s="14"/>
      <c r="G73" s="14"/>
      <c r="H73" s="14"/>
      <c r="I73" s="16"/>
      <c r="J73" s="37"/>
      <c r="K73" s="16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 t="str">
        <f>IFERROR(VLOOKUP($A73,'Masakra TR200 K'!$AN$5:$AU$8,8,0),"")</f>
        <v/>
      </c>
      <c r="X73" s="10">
        <f>IFERROR(LARGE(Z73:AL73,1),0)+IFERROR(LARGE(Z73:AL73,2),0)</f>
        <v>30.519480519480517</v>
      </c>
      <c r="Y73" s="10">
        <f>IFERROR(LARGE(Z73:AL73,3),0)+IFERROR(LARGE(Z73:AL73,4),0)</f>
        <v>0</v>
      </c>
      <c r="Z73" s="14"/>
      <c r="AA73" s="36"/>
      <c r="AB73" s="36"/>
      <c r="AC73" s="14"/>
      <c r="AD73" s="14"/>
      <c r="AE73" s="14"/>
      <c r="AF73" s="36"/>
      <c r="AG73" s="14"/>
      <c r="AH73" s="36"/>
      <c r="AI73" s="36"/>
      <c r="AJ73" s="14"/>
      <c r="AK73" s="14"/>
      <c r="AL73" s="14">
        <f>IFERROR(VLOOKUP($A73,'Masakra TR100 K'!$AB$5:$AI$7,8,0),"")</f>
        <v>30.519480519480517</v>
      </c>
    </row>
    <row r="74" spans="1:38">
      <c r="A74">
        <v>505</v>
      </c>
      <c r="B74" s="40" t="str">
        <f>VLOOKUP($A74,id!$C:$H,6,0)</f>
        <v>Olejnik Miłka</v>
      </c>
      <c r="C74" s="40">
        <f>VLOOKUP($A74,id!$C:$H,4,0)</f>
        <v>0</v>
      </c>
      <c r="D74" s="2">
        <f>IF(E73=E74,D73,ROW(B72))</f>
        <v>72</v>
      </c>
      <c r="E74" s="11">
        <f>LARGE(F74:Y74,1)+LARGE(F74:Y74,2)+IFERROR(LARGE(F74:Y74,3),0)+IFERROR(LARGE(F74:Y74,4),0)+IFERROR(LARGE(F74:Y74,5),0)+IFERROR(LARGE(F74:Y74,6),0)</f>
        <v>30.464011691633168</v>
      </c>
      <c r="F74" s="14"/>
      <c r="G74" s="14"/>
      <c r="H74" s="14"/>
      <c r="I74" s="16"/>
      <c r="J74" s="37"/>
      <c r="K74" s="16"/>
      <c r="L74" s="14" t="str">
        <f>IFERROR(VLOOKUP($A74,'Tropy K'!$O$2:$V$16,8,0),"")</f>
        <v/>
      </c>
      <c r="M74" s="14" t="str">
        <f>IFERROR(VLOOKUP($A74,'Grassor TR300 K'!$CR$4:$CY$7,8,0),"")</f>
        <v/>
      </c>
      <c r="N74" s="14" t="str">
        <f>IFERROR(VLOOKUP($A74,'BO K'!$S$4:$Z$16,8,0),"")</f>
        <v/>
      </c>
      <c r="O74" s="14" t="str">
        <f>IFERROR(VLOOKUP($A74,'Szaga TR150 K'!$J$1:$Q$6,8,0),"")</f>
        <v/>
      </c>
      <c r="P74" s="14">
        <f>IFERROR(VLOOKUP($A74,'Rajd Konwalii K'!$L$3:$S$13,8,0),"")</f>
        <v>30.464011691633168</v>
      </c>
      <c r="Q74" s="14" t="str">
        <f>IFERROR(VLOOKUP($A74,'Korno K'!$BE$1:$BL$15,8,0),"")</f>
        <v/>
      </c>
      <c r="R74" s="14" t="str">
        <f>IFERROR(VLOOKUP($A74,'Abentojra K'!$J$2:$Q$10,8,0),"")</f>
        <v/>
      </c>
      <c r="S74" s="14" t="str">
        <f>IFERROR(VLOOKUP($A74,'Mordownik K'!$P$5:$W$14,8,0),"")</f>
        <v/>
      </c>
      <c r="T74" s="14"/>
      <c r="U74" s="14" t="str">
        <f>IFERROR(VLOOKUP($A74,'H52 200 K'!$AL$6:$AS$16,8,0),"")</f>
        <v/>
      </c>
      <c r="V74" s="14" t="str">
        <f>IFERROR(VLOOKUP($A74,'XII Szago K'!$AH$3:$AO$8,8,0),"")</f>
        <v/>
      </c>
      <c r="W74" s="14" t="str">
        <f>IFERROR(VLOOKUP($A74,'Masakra TR200 K'!$AN$5:$AU$8,8,0),"")</f>
        <v/>
      </c>
      <c r="X74" s="10">
        <f>IFERROR(LARGE(Z74:AL74,1),0)+IFERROR(LARGE(Z74:AL74,2),0)</f>
        <v>0</v>
      </c>
      <c r="Y74" s="10">
        <f>IFERROR(LARGE(Z74:AL74,3),0)+IFERROR(LARGE(Z74:AL74,4),0)</f>
        <v>0</v>
      </c>
      <c r="Z74" s="14"/>
      <c r="AA74" s="36"/>
      <c r="AB74" s="36"/>
      <c r="AC74" s="14"/>
      <c r="AD74" s="14"/>
      <c r="AE74" s="14"/>
      <c r="AF74" s="36"/>
      <c r="AG74" s="14"/>
      <c r="AH74" s="36" t="str">
        <f>IFERROR(VLOOKUP($A74,'Odyseja K'!$G$1:$N$6,8,0),"")</f>
        <v/>
      </c>
      <c r="AI74" s="36"/>
      <c r="AJ74" s="14" t="str">
        <f>IFERROR(VLOOKUP($A74,'H52 100 K'!$AC$6:$AJ$27,8,0),"")</f>
        <v/>
      </c>
      <c r="AK74" s="14" t="str">
        <f>IFERROR(VLOOKUP($A74,'Azymut Orient K'!$O$3:$V$4,8,0),"")</f>
        <v/>
      </c>
      <c r="AL74" s="14" t="str">
        <f>IFERROR(VLOOKUP($A74,'Masakra TR100 K'!$AB$5:$AI$7,8,0),"")</f>
        <v/>
      </c>
    </row>
    <row r="75" spans="1:38">
      <c r="A75">
        <v>506</v>
      </c>
      <c r="B75" s="40" t="str">
        <f>VLOOKUP($A75,id!$C:$H,6,0)</f>
        <v>Cieszkowska-Kuchta Magdalena</v>
      </c>
      <c r="C75" s="40" t="str">
        <f>VLOOKUP($A75,id!$C:$H,4,0)</f>
        <v>Kotiki</v>
      </c>
      <c r="D75" s="2">
        <f>IF(E74=E75,D74,ROW(B73))</f>
        <v>73</v>
      </c>
      <c r="E75" s="11">
        <f>LARGE(F75:Y75,1)+LARGE(F75:Y75,2)+IFERROR(LARGE(F75:Y75,3),0)+IFERROR(LARGE(F75:Y75,4),0)+IFERROR(LARGE(F75:Y75,5),0)+IFERROR(LARGE(F75:Y75,6),0)</f>
        <v>27.9459167219844</v>
      </c>
      <c r="F75" s="14"/>
      <c r="G75" s="14"/>
      <c r="H75" s="14"/>
      <c r="I75" s="16"/>
      <c r="J75" s="37"/>
      <c r="K75" s="16"/>
      <c r="L75" s="14" t="str">
        <f>IFERROR(VLOOKUP($A75,'Tropy K'!$O$2:$V$16,8,0),"")</f>
        <v/>
      </c>
      <c r="M75" s="14" t="str">
        <f>IFERROR(VLOOKUP($A75,'Grassor TR300 K'!$CR$4:$CY$7,8,0),"")</f>
        <v/>
      </c>
      <c r="N75" s="14" t="str">
        <f>IFERROR(VLOOKUP($A75,'BO K'!$S$4:$Z$16,8,0),"")</f>
        <v/>
      </c>
      <c r="O75" s="14" t="str">
        <f>IFERROR(VLOOKUP($A75,'Szaga TR150 K'!$J$1:$Q$6,8,0),"")</f>
        <v/>
      </c>
      <c r="P75" s="14">
        <f>IFERROR(VLOOKUP($A75,'Rajd Konwalii K'!$L$3:$S$13,8,0),"")</f>
        <v>27.9459167219844</v>
      </c>
      <c r="Q75" s="14" t="str">
        <f>IFERROR(VLOOKUP($A75,'Korno K'!$BE$1:$BL$15,8,0),"")</f>
        <v/>
      </c>
      <c r="R75" s="14" t="str">
        <f>IFERROR(VLOOKUP($A75,'Abentojra K'!$J$2:$Q$10,8,0),"")</f>
        <v/>
      </c>
      <c r="S75" s="14" t="str">
        <f>IFERROR(VLOOKUP($A75,'Mordownik K'!$P$5:$W$14,8,0),"")</f>
        <v/>
      </c>
      <c r="T75" s="14"/>
      <c r="U75" s="14" t="str">
        <f>IFERROR(VLOOKUP($A75,'H52 200 K'!$AL$6:$AS$16,8,0),"")</f>
        <v/>
      </c>
      <c r="V75" s="14" t="str">
        <f>IFERROR(VLOOKUP($A75,'XII Szago K'!$AH$3:$AO$8,8,0),"")</f>
        <v/>
      </c>
      <c r="W75" s="14" t="str">
        <f>IFERROR(VLOOKUP($A75,'Masakra TR200 K'!$AN$5:$AU$8,8,0),"")</f>
        <v/>
      </c>
      <c r="X75" s="10">
        <f>IFERROR(LARGE(Z75:AL75,1),0)+IFERROR(LARGE(Z75:AL75,2),0)</f>
        <v>0</v>
      </c>
      <c r="Y75" s="10">
        <f>IFERROR(LARGE(Z75:AL75,3),0)+IFERROR(LARGE(Z75:AL75,4),0)</f>
        <v>0</v>
      </c>
      <c r="Z75" s="14"/>
      <c r="AA75" s="36"/>
      <c r="AB75" s="36"/>
      <c r="AC75" s="14"/>
      <c r="AD75" s="14"/>
      <c r="AE75" s="14"/>
      <c r="AF75" s="36"/>
      <c r="AG75" s="14"/>
      <c r="AH75" s="36" t="str">
        <f>IFERROR(VLOOKUP($A75,'Odyseja K'!$G$1:$N$6,8,0),"")</f>
        <v/>
      </c>
      <c r="AI75" s="36"/>
      <c r="AJ75" s="14" t="str">
        <f>IFERROR(VLOOKUP($A75,'H52 100 K'!$AC$6:$AJ$27,8,0),"")</f>
        <v/>
      </c>
      <c r="AK75" s="14" t="str">
        <f>IFERROR(VLOOKUP($A75,'Azymut Orient K'!$O$3:$V$4,8,0),"")</f>
        <v/>
      </c>
      <c r="AL75" s="14" t="str">
        <f>IFERROR(VLOOKUP($A75,'Masakra TR100 K'!$AB$5:$AI$7,8,0),"")</f>
        <v/>
      </c>
    </row>
    <row r="76" spans="1:38">
      <c r="A76">
        <v>489</v>
      </c>
      <c r="B76" s="40" t="str">
        <f>VLOOKUP($A76,id!$C:$H,6,0)</f>
        <v>Pogorzelska Aleksandra</v>
      </c>
      <c r="C76" s="40">
        <f>VLOOKUP($A76,id!$C:$H,4,0)</f>
        <v>0</v>
      </c>
      <c r="D76" s="2">
        <f>IF(E75=E76,D75,ROW(B74))</f>
        <v>74</v>
      </c>
      <c r="E76" s="11">
        <f>LARGE(F76:Y76,1)+LARGE(F76:Y76,2)+IFERROR(LARGE(F76:Y76,3),0)+IFERROR(LARGE(F76:Y76,4),0)+IFERROR(LARGE(F76:Y76,5),0)+IFERROR(LARGE(F76:Y76,6),0)</f>
        <v>27.797202797202797</v>
      </c>
      <c r="F76" s="14"/>
      <c r="G76" s="14"/>
      <c r="H76" s="14"/>
      <c r="I76" s="16"/>
      <c r="J76" s="37"/>
      <c r="K76" s="16"/>
      <c r="L76" s="14" t="str">
        <f>IFERROR(VLOOKUP($A76,'Tropy K'!$O$2:$V$16,8,0),"")</f>
        <v/>
      </c>
      <c r="M76" s="14" t="str">
        <f>IFERROR(VLOOKUP($A76,'Grassor TR300 K'!$CR$4:$CY$7,8,0),"")</f>
        <v/>
      </c>
      <c r="N76" s="14" t="str">
        <f>IFERROR(VLOOKUP($A76,'BO K'!$S$4:$Z$16,8,0),"")</f>
        <v/>
      </c>
      <c r="O76" s="14" t="str">
        <f>IFERROR(VLOOKUP($A76,'Szaga TR150 K'!$J$1:$Q$6,8,0),"")</f>
        <v/>
      </c>
      <c r="P76" s="14" t="str">
        <f>IFERROR(VLOOKUP($A76,'Rajd Konwalii K'!$L$3:$S$13,8,0),"")</f>
        <v/>
      </c>
      <c r="Q76" s="14" t="str">
        <f>IFERROR(VLOOKUP($A76,'Korno K'!$BE$1:$BL$15,8,0),"")</f>
        <v/>
      </c>
      <c r="R76" s="14" t="str">
        <f>IFERROR(VLOOKUP($A76,'Abentojra K'!$J$2:$Q$10,8,0),"")</f>
        <v/>
      </c>
      <c r="S76" s="14" t="str">
        <f>IFERROR(VLOOKUP($A76,'Mordownik K'!$P$5:$W$14,8,0),"")</f>
        <v/>
      </c>
      <c r="T76" s="14"/>
      <c r="U76" s="14" t="str">
        <f>IFERROR(VLOOKUP($A76,'H52 200 K'!$AL$6:$AS$16,8,0),"")</f>
        <v/>
      </c>
      <c r="V76" s="14" t="str">
        <f>IFERROR(VLOOKUP($A76,'XII Szago K'!$AH$3:$AO$8,8,0),"")</f>
        <v/>
      </c>
      <c r="W76" s="14" t="str">
        <f>IFERROR(VLOOKUP($A76,'Masakra TR200 K'!$AN$5:$AU$8,8,0),"")</f>
        <v/>
      </c>
      <c r="X76" s="10">
        <f>IFERROR(LARGE(Z76:AL76,1),0)+IFERROR(LARGE(Z76:AL76,2),0)</f>
        <v>27.797202797202797</v>
      </c>
      <c r="Y76" s="10">
        <f>IFERROR(LARGE(Z76:AL76,3),0)+IFERROR(LARGE(Z76:AL76,4),0)</f>
        <v>0</v>
      </c>
      <c r="Z76" s="14"/>
      <c r="AA76" s="36"/>
      <c r="AB76" s="36"/>
      <c r="AC76" s="14"/>
      <c r="AD76" s="14"/>
      <c r="AE76" s="14" t="str">
        <f>IFERROR(VLOOKUP($A76,'Grassor TR150 K'!$BL$4:$BS$7,8,0),"")</f>
        <v/>
      </c>
      <c r="AF76" s="36" t="str">
        <f>IFERROR(VLOOKUP($A76,'Pazur K'!$P$3:$W$7,8,0),"")</f>
        <v/>
      </c>
      <c r="AG76" s="14">
        <f>IFERROR(VLOOKUP($A76,'Szaga TR100 K'!$J$1:$Q$12,8,0),"")</f>
        <v>27.797202797202797</v>
      </c>
      <c r="AH76" s="36" t="str">
        <f>IFERROR(VLOOKUP($A76,'Odyseja K'!$G$1:$N$6,8,0),"")</f>
        <v/>
      </c>
      <c r="AI76" s="36"/>
      <c r="AJ76" s="14" t="str">
        <f>IFERROR(VLOOKUP($A76,'H52 100 K'!$AC$6:$AJ$27,8,0),"")</f>
        <v/>
      </c>
      <c r="AK76" s="14" t="str">
        <f>IFERROR(VLOOKUP($A76,'Azymut Orient K'!$O$3:$V$4,8,0),"")</f>
        <v/>
      </c>
      <c r="AL76" s="14" t="str">
        <f>IFERROR(VLOOKUP($A76,'Masakra TR100 K'!$AB$5:$AI$7,8,0),"")</f>
        <v/>
      </c>
    </row>
    <row r="77" spans="1:38">
      <c r="A77" s="15">
        <v>369</v>
      </c>
      <c r="B77" s="40" t="str">
        <f>VLOOKUP($A77,id!$C:$H,6,0)</f>
        <v>Najder Ewa</v>
      </c>
      <c r="C77" s="40">
        <f>VLOOKUP($A77,id!$C:$H,4,0)</f>
        <v>0</v>
      </c>
      <c r="D77" s="2">
        <f>IF(E76=E77,D76,ROW(B75))</f>
        <v>75</v>
      </c>
      <c r="E77" s="11">
        <f>LARGE(F77:Y77,1)+LARGE(F77:Y77,2)+IFERROR(LARGE(F77:Y77,3),0)+IFERROR(LARGE(F77:Y77,4),0)+IFERROR(LARGE(F77:Y77,5),0)+IFERROR(LARGE(F77:Y77,6),0)</f>
        <v>27.626535085634011</v>
      </c>
      <c r="F77" s="14"/>
      <c r="G77" s="14"/>
      <c r="H77" s="14"/>
      <c r="I77" s="16" t="str">
        <f>IFERROR(VLOOKUP($A77,'Dymno K'!$BD$3:$BK$11,8,0),"")</f>
        <v/>
      </c>
      <c r="J77" s="37" t="str">
        <f>IFERROR(VLOOKUP($A77,'X Kompas K'!$L$2:$S$5,8,0),"")</f>
        <v/>
      </c>
      <c r="K77" s="16" t="str">
        <f>IFERROR(VLOOKUP($A77,'Dukty K'!$BH$1:$BO$9,8,0),"")</f>
        <v/>
      </c>
      <c r="L77" s="14" t="str">
        <f>IFERROR(VLOOKUP($A77,'Tropy K'!$O$2:$V$16,8,0),"")</f>
        <v/>
      </c>
      <c r="M77" s="14" t="str">
        <f>IFERROR(VLOOKUP($A77,'Grassor TR300 K'!$CR$4:$CY$7,8,0),"")</f>
        <v/>
      </c>
      <c r="N77" s="14" t="str">
        <f>IFERROR(VLOOKUP($A77,'BO K'!$S$4:$Z$16,8,0),"")</f>
        <v/>
      </c>
      <c r="O77" s="14" t="str">
        <f>IFERROR(VLOOKUP($A77,'Szaga TR150 K'!$J$1:$Q$6,8,0),"")</f>
        <v/>
      </c>
      <c r="P77" s="14" t="str">
        <f>IFERROR(VLOOKUP($A77,'Rajd Konwalii K'!$L$3:$S$13,8,0),"")</f>
        <v/>
      </c>
      <c r="Q77" s="14" t="str">
        <f>IFERROR(VLOOKUP($A77,'Korno K'!$BE$1:$BL$15,8,0),"")</f>
        <v/>
      </c>
      <c r="R77" s="14" t="str">
        <f>IFERROR(VLOOKUP($A77,'Abentojra K'!$J$2:$Q$10,8,0),"")</f>
        <v/>
      </c>
      <c r="S77" s="14" t="str">
        <f>IFERROR(VLOOKUP($A77,'Mordownik K'!$P$5:$W$14,8,0),"")</f>
        <v/>
      </c>
      <c r="T77" s="14"/>
      <c r="U77" s="14" t="str">
        <f>IFERROR(VLOOKUP($A77,'H52 200 K'!$AL$6:$AS$16,8,0),"")</f>
        <v/>
      </c>
      <c r="V77" s="14" t="str">
        <f>IFERROR(VLOOKUP($A77,'XII Szago K'!$AH$3:$AO$8,8,0),"")</f>
        <v/>
      </c>
      <c r="W77" s="14" t="str">
        <f>IFERROR(VLOOKUP($A77,'Masakra TR200 K'!$AN$5:$AU$8,8,0),"")</f>
        <v/>
      </c>
      <c r="X77" s="10">
        <f>IFERROR(LARGE(Z77:AL77,1),0)+IFERROR(LARGE(Z77:AL77,2),0)</f>
        <v>27.626535085634011</v>
      </c>
      <c r="Y77" s="10">
        <f>IFERROR(LARGE(Z77:AL77,3),0)+IFERROR(LARGE(Z77:AL77,4),0)</f>
        <v>0</v>
      </c>
      <c r="Z77" s="14"/>
      <c r="AA77" s="36"/>
      <c r="AB77" s="36"/>
      <c r="AC77" s="14">
        <f>IFERROR(VLOOKUP($A77,'H51 100 K'!$AC$6:$AJ$153,8,0),"")</f>
        <v>27.626535085634011</v>
      </c>
      <c r="AD77" s="14" t="str">
        <f>IFERROR(VLOOKUP(A77,'Harce K'!$K$6:$R$12,8,0),"")</f>
        <v/>
      </c>
      <c r="AE77" s="14" t="str">
        <f>IFERROR(VLOOKUP($A77,'Grassor TR150 K'!$BL$4:$BS$7,8,0),"")</f>
        <v/>
      </c>
      <c r="AF77" s="36" t="str">
        <f>IFERROR(VLOOKUP($A77,'Pazur K'!$P$3:$W$7,8,0),"")</f>
        <v/>
      </c>
      <c r="AG77" s="14" t="str">
        <f>IFERROR(VLOOKUP($A77,'Szaga TR100 K'!$J$1:$Q$12,8,0),"")</f>
        <v/>
      </c>
      <c r="AH77" s="36" t="str">
        <f>IFERROR(VLOOKUP($A77,'Odyseja K'!$G$1:$N$6,8,0),"")</f>
        <v/>
      </c>
      <c r="AI77" s="36"/>
      <c r="AJ77" s="14" t="str">
        <f>IFERROR(VLOOKUP($A77,'H52 100 K'!$AC$6:$AJ$27,8,0),"")</f>
        <v/>
      </c>
      <c r="AK77" s="14" t="str">
        <f>IFERROR(VLOOKUP($A77,'Azymut Orient K'!$O$3:$V$4,8,0),"")</f>
        <v/>
      </c>
      <c r="AL77" s="14" t="str">
        <f>IFERROR(VLOOKUP($A77,'Masakra TR100 K'!$AB$5:$AI$7,8,0),"")</f>
        <v/>
      </c>
    </row>
    <row r="78" spans="1:38">
      <c r="A78">
        <v>490</v>
      </c>
      <c r="B78" s="40" t="str">
        <f>VLOOKUP($A78,id!$C:$H,6,0)</f>
        <v>Wawrzyniak Anna</v>
      </c>
      <c r="C78" s="40">
        <f>VLOOKUP($A78,id!$C:$H,4,0)</f>
        <v>0</v>
      </c>
      <c r="D78" s="2">
        <f>IF(E77=E78,D77,ROW(B76))</f>
        <v>76</v>
      </c>
      <c r="E78" s="11">
        <f>LARGE(F78:Y78,1)+LARGE(F78:Y78,2)+IFERROR(LARGE(F78:Y78,3),0)+IFERROR(LARGE(F78:Y78,4),0)+IFERROR(LARGE(F78:Y78,5),0)+IFERROR(LARGE(F78:Y78,6),0)</f>
        <v>27.508650519031143</v>
      </c>
      <c r="F78" s="14"/>
      <c r="G78" s="14"/>
      <c r="H78" s="14"/>
      <c r="I78" s="16"/>
      <c r="J78" s="37"/>
      <c r="K78" s="16"/>
      <c r="L78" s="14" t="str">
        <f>IFERROR(VLOOKUP($A78,'Tropy K'!$O$2:$V$16,8,0),"")</f>
        <v/>
      </c>
      <c r="M78" s="14" t="str">
        <f>IFERROR(VLOOKUP($A78,'Grassor TR300 K'!$CR$4:$CY$7,8,0),"")</f>
        <v/>
      </c>
      <c r="N78" s="14" t="str">
        <f>IFERROR(VLOOKUP($A78,'BO K'!$S$4:$Z$16,8,0),"")</f>
        <v/>
      </c>
      <c r="O78" s="14" t="str">
        <f>IFERROR(VLOOKUP($A78,'Szaga TR150 K'!$J$1:$Q$6,8,0),"")</f>
        <v/>
      </c>
      <c r="P78" s="14" t="str">
        <f>IFERROR(VLOOKUP($A78,'Rajd Konwalii K'!$L$3:$S$13,8,0),"")</f>
        <v/>
      </c>
      <c r="Q78" s="14" t="str">
        <f>IFERROR(VLOOKUP($A78,'Korno K'!$BE$1:$BL$15,8,0),"")</f>
        <v/>
      </c>
      <c r="R78" s="14" t="str">
        <f>IFERROR(VLOOKUP($A78,'Abentojra K'!$J$2:$Q$10,8,0),"")</f>
        <v/>
      </c>
      <c r="S78" s="14" t="str">
        <f>IFERROR(VLOOKUP($A78,'Mordownik K'!$P$5:$W$14,8,0),"")</f>
        <v/>
      </c>
      <c r="T78" s="14"/>
      <c r="U78" s="14" t="str">
        <f>IFERROR(VLOOKUP($A78,'H52 200 K'!$AL$6:$AS$16,8,0),"")</f>
        <v/>
      </c>
      <c r="V78" s="14" t="str">
        <f>IFERROR(VLOOKUP($A78,'XII Szago K'!$AH$3:$AO$8,8,0),"")</f>
        <v/>
      </c>
      <c r="W78" s="14" t="str">
        <f>IFERROR(VLOOKUP($A78,'Masakra TR200 K'!$AN$5:$AU$8,8,0),"")</f>
        <v/>
      </c>
      <c r="X78" s="10">
        <f>IFERROR(LARGE(Z78:AL78,1),0)+IFERROR(LARGE(Z78:AL78,2),0)</f>
        <v>27.508650519031143</v>
      </c>
      <c r="Y78" s="10">
        <f>IFERROR(LARGE(Z78:AL78,3),0)+IFERROR(LARGE(Z78:AL78,4),0)</f>
        <v>0</v>
      </c>
      <c r="Z78" s="14"/>
      <c r="AA78" s="36"/>
      <c r="AB78" s="36"/>
      <c r="AC78" s="14"/>
      <c r="AD78" s="14"/>
      <c r="AE78" s="14" t="str">
        <f>IFERROR(VLOOKUP($A78,'Grassor TR150 K'!$BL$4:$BS$7,8,0),"")</f>
        <v/>
      </c>
      <c r="AF78" s="36" t="str">
        <f>IFERROR(VLOOKUP($A78,'Pazur K'!$P$3:$W$7,8,0),"")</f>
        <v/>
      </c>
      <c r="AG78" s="14">
        <f>IFERROR(VLOOKUP($A78,'Szaga TR100 K'!$J$1:$Q$12,8,0),"")</f>
        <v>27.508650519031143</v>
      </c>
      <c r="AH78" s="36" t="str">
        <f>IFERROR(VLOOKUP($A78,'Odyseja K'!$G$1:$N$6,8,0),"")</f>
        <v/>
      </c>
      <c r="AI78" s="36"/>
      <c r="AJ78" s="14" t="str">
        <f>IFERROR(VLOOKUP($A78,'H52 100 K'!$AC$6:$AJ$27,8,0),"")</f>
        <v/>
      </c>
      <c r="AK78" s="14" t="str">
        <f>IFERROR(VLOOKUP($A78,'Azymut Orient K'!$O$3:$V$4,8,0),"")</f>
        <v/>
      </c>
      <c r="AL78" s="14" t="str">
        <f>IFERROR(VLOOKUP($A78,'Masakra TR100 K'!$AB$5:$AI$7,8,0),"")</f>
        <v/>
      </c>
    </row>
    <row r="79" spans="1:38">
      <c r="A79" s="15">
        <v>370</v>
      </c>
      <c r="B79" s="40" t="str">
        <f>VLOOKUP($A79,id!$C:$H,6,0)</f>
        <v>Górska Małgorzata</v>
      </c>
      <c r="C79" s="40" t="str">
        <f>VLOOKUP($A79,id!$C:$H,4,0)</f>
        <v>Rock and Road Rowery i Narty</v>
      </c>
      <c r="D79" s="2">
        <f>IF(E78=E79,D78,ROW(B77))</f>
        <v>77</v>
      </c>
      <c r="E79" s="11">
        <f>LARGE(F79:Y79,1)+LARGE(F79:Y79,2)+IFERROR(LARGE(F79:Y79,3),0)+IFERROR(LARGE(F79:Y79,4),0)+IFERROR(LARGE(F79:Y79,5),0)+IFERROR(LARGE(F79:Y79,6),0)</f>
        <v>26.705650582779544</v>
      </c>
      <c r="F79" s="14"/>
      <c r="G79" s="14"/>
      <c r="H79" s="14"/>
      <c r="I79" s="16" t="str">
        <f>IFERROR(VLOOKUP($A79,'Dymno K'!$BD$3:$BK$11,8,0),"")</f>
        <v/>
      </c>
      <c r="J79" s="37" t="str">
        <f>IFERROR(VLOOKUP($A79,'X Kompas K'!$L$2:$S$5,8,0),"")</f>
        <v/>
      </c>
      <c r="K79" s="16" t="str">
        <f>IFERROR(VLOOKUP($A79,'Dukty K'!$BH$1:$BO$9,8,0),"")</f>
        <v/>
      </c>
      <c r="L79" s="14" t="str">
        <f>IFERROR(VLOOKUP($A79,'Tropy K'!$O$2:$V$16,8,0),"")</f>
        <v/>
      </c>
      <c r="M79" s="14" t="str">
        <f>IFERROR(VLOOKUP($A79,'Grassor TR300 K'!$CR$4:$CY$7,8,0),"")</f>
        <v/>
      </c>
      <c r="N79" s="14" t="str">
        <f>IFERROR(VLOOKUP($A79,'BO K'!$S$4:$Z$16,8,0),"")</f>
        <v/>
      </c>
      <c r="O79" s="14" t="str">
        <f>IFERROR(VLOOKUP($A79,'Szaga TR150 K'!$J$1:$Q$6,8,0),"")</f>
        <v/>
      </c>
      <c r="P79" s="14" t="str">
        <f>IFERROR(VLOOKUP($A79,'Rajd Konwalii K'!$L$3:$S$13,8,0),"")</f>
        <v/>
      </c>
      <c r="Q79" s="14" t="str">
        <f>IFERROR(VLOOKUP($A79,'Korno K'!$BE$1:$BL$15,8,0),"")</f>
        <v/>
      </c>
      <c r="R79" s="14" t="str">
        <f>IFERROR(VLOOKUP($A79,'Abentojra K'!$J$2:$Q$10,8,0),"")</f>
        <v/>
      </c>
      <c r="S79" s="14" t="str">
        <f>IFERROR(VLOOKUP($A79,'Mordownik K'!$P$5:$W$14,8,0),"")</f>
        <v/>
      </c>
      <c r="T79" s="14"/>
      <c r="U79" s="14" t="str">
        <f>IFERROR(VLOOKUP($A79,'H52 200 K'!$AL$6:$AS$16,8,0),"")</f>
        <v/>
      </c>
      <c r="V79" s="14" t="str">
        <f>IFERROR(VLOOKUP($A79,'XII Szago K'!$AH$3:$AO$8,8,0),"")</f>
        <v/>
      </c>
      <c r="W79" s="14" t="str">
        <f>IFERROR(VLOOKUP($A79,'Masakra TR200 K'!$AN$5:$AU$8,8,0),"")</f>
        <v/>
      </c>
      <c r="X79" s="10">
        <f>IFERROR(LARGE(Z79:AL79,1),0)+IFERROR(LARGE(Z79:AL79,2),0)</f>
        <v>26.705650582779544</v>
      </c>
      <c r="Y79" s="10">
        <f>IFERROR(LARGE(Z79:AL79,3),0)+IFERROR(LARGE(Z79:AL79,4),0)</f>
        <v>0</v>
      </c>
      <c r="Z79" s="14"/>
      <c r="AA79" s="36"/>
      <c r="AB79" s="36"/>
      <c r="AC79" s="14">
        <f>IFERROR(VLOOKUP($A79,'H51 100 K'!$AC$6:$AJ$153,8,0),"")</f>
        <v>26.705650582779544</v>
      </c>
      <c r="AD79" s="14" t="str">
        <f>IFERROR(VLOOKUP(A79,'Harce K'!$K$6:$R$12,8,0),"")</f>
        <v/>
      </c>
      <c r="AE79" s="14" t="str">
        <f>IFERROR(VLOOKUP($A79,'Grassor TR150 K'!$BL$4:$BS$7,8,0),"")</f>
        <v/>
      </c>
      <c r="AF79" s="36" t="str">
        <f>IFERROR(VLOOKUP($A79,'Pazur K'!$P$3:$W$7,8,0),"")</f>
        <v/>
      </c>
      <c r="AG79" s="14" t="str">
        <f>IFERROR(VLOOKUP($A79,'Szaga TR100 K'!$J$1:$Q$12,8,0),"")</f>
        <v/>
      </c>
      <c r="AH79" s="36" t="str">
        <f>IFERROR(VLOOKUP($A79,'Odyseja K'!$G$1:$N$6,8,0),"")</f>
        <v/>
      </c>
      <c r="AI79" s="36"/>
      <c r="AJ79" s="14" t="str">
        <f>IFERROR(VLOOKUP($A79,'H52 100 K'!$AC$6:$AJ$27,8,0),"")</f>
        <v/>
      </c>
      <c r="AK79" s="14" t="str">
        <f>IFERROR(VLOOKUP($A79,'Azymut Orient K'!$O$3:$V$4,8,0),"")</f>
        <v/>
      </c>
      <c r="AL79" s="14" t="str">
        <f>IFERROR(VLOOKUP($A79,'Masakra TR100 K'!$AB$5:$AI$7,8,0),"")</f>
        <v/>
      </c>
    </row>
    <row r="80" spans="1:38">
      <c r="A80" s="15">
        <v>371</v>
      </c>
      <c r="B80" s="40" t="str">
        <f>VLOOKUP($A80,id!$C:$H,6,0)</f>
        <v>Buż Dorota</v>
      </c>
      <c r="C80" s="40" t="str">
        <f>VLOOKUP($A80,id!$C:$H,4,0)</f>
        <v>Rock and Road Rowery i Narty</v>
      </c>
      <c r="D80" s="2">
        <f>IF(E79=E80,D79,ROW(B78))</f>
        <v>78</v>
      </c>
      <c r="E80" s="11">
        <f>LARGE(F80:Y80,1)+LARGE(F80:Y80,2)+IFERROR(LARGE(F80:Y80,3),0)+IFERROR(LARGE(F80:Y80,4),0)+IFERROR(LARGE(F80:Y80,5),0)+IFERROR(LARGE(F80:Y80,6),0)</f>
        <v>26.687243169439263</v>
      </c>
      <c r="F80" s="14"/>
      <c r="G80" s="14"/>
      <c r="H80" s="14"/>
      <c r="I80" s="16" t="str">
        <f>IFERROR(VLOOKUP($A80,'Dymno K'!$BD$3:$BK$11,8,0),"")</f>
        <v/>
      </c>
      <c r="J80" s="37" t="str">
        <f>IFERROR(VLOOKUP($A80,'X Kompas K'!$L$2:$S$5,8,0),"")</f>
        <v/>
      </c>
      <c r="K80" s="16" t="str">
        <f>IFERROR(VLOOKUP($A80,'Dukty K'!$BH$1:$BO$9,8,0),"")</f>
        <v/>
      </c>
      <c r="L80" s="14" t="str">
        <f>IFERROR(VLOOKUP($A80,'Tropy K'!$O$2:$V$16,8,0),"")</f>
        <v/>
      </c>
      <c r="M80" s="14" t="str">
        <f>IFERROR(VLOOKUP($A80,'Grassor TR300 K'!$CR$4:$CY$7,8,0),"")</f>
        <v/>
      </c>
      <c r="N80" s="14" t="str">
        <f>IFERROR(VLOOKUP($A80,'BO K'!$S$4:$Z$16,8,0),"")</f>
        <v/>
      </c>
      <c r="O80" s="14" t="str">
        <f>IFERROR(VLOOKUP($A80,'Szaga TR150 K'!$J$1:$Q$6,8,0),"")</f>
        <v/>
      </c>
      <c r="P80" s="14" t="str">
        <f>IFERROR(VLOOKUP($A80,'Rajd Konwalii K'!$L$3:$S$13,8,0),"")</f>
        <v/>
      </c>
      <c r="Q80" s="14" t="str">
        <f>IFERROR(VLOOKUP($A80,'Korno K'!$BE$1:$BL$15,8,0),"")</f>
        <v/>
      </c>
      <c r="R80" s="14" t="str">
        <f>IFERROR(VLOOKUP($A80,'Abentojra K'!$J$2:$Q$10,8,0),"")</f>
        <v/>
      </c>
      <c r="S80" s="14" t="str">
        <f>IFERROR(VLOOKUP($A80,'Mordownik K'!$P$5:$W$14,8,0),"")</f>
        <v/>
      </c>
      <c r="T80" s="14"/>
      <c r="U80" s="14" t="str">
        <f>IFERROR(VLOOKUP($A80,'H52 200 K'!$AL$6:$AS$16,8,0),"")</f>
        <v/>
      </c>
      <c r="V80" s="14" t="str">
        <f>IFERROR(VLOOKUP($A80,'XII Szago K'!$AH$3:$AO$8,8,0),"")</f>
        <v/>
      </c>
      <c r="W80" s="14" t="str">
        <f>IFERROR(VLOOKUP($A80,'Masakra TR200 K'!$AN$5:$AU$8,8,0),"")</f>
        <v/>
      </c>
      <c r="X80" s="10">
        <f>IFERROR(LARGE(Z80:AL80,1),0)+IFERROR(LARGE(Z80:AL80,2),0)</f>
        <v>26.687243169439263</v>
      </c>
      <c r="Y80" s="10">
        <f>IFERROR(LARGE(Z80:AL80,3),0)+IFERROR(LARGE(Z80:AL80,4),0)</f>
        <v>0</v>
      </c>
      <c r="Z80" s="14"/>
      <c r="AA80" s="36"/>
      <c r="AB80" s="36"/>
      <c r="AC80" s="14">
        <f>IFERROR(VLOOKUP($A80,'H51 100 K'!$AC$6:$AJ$153,8,0),"")</f>
        <v>26.687243169439263</v>
      </c>
      <c r="AD80" s="14" t="str">
        <f>IFERROR(VLOOKUP(A80,'Harce K'!$K$6:$R$12,8,0),"")</f>
        <v/>
      </c>
      <c r="AE80" s="14" t="str">
        <f>IFERROR(VLOOKUP($A80,'Grassor TR150 K'!$BL$4:$BS$7,8,0),"")</f>
        <v/>
      </c>
      <c r="AF80" s="36" t="str">
        <f>IFERROR(VLOOKUP($A80,'Pazur K'!$P$3:$W$7,8,0),"")</f>
        <v/>
      </c>
      <c r="AG80" s="14" t="str">
        <f>IFERROR(VLOOKUP($A80,'Szaga TR100 K'!$J$1:$Q$12,8,0),"")</f>
        <v/>
      </c>
      <c r="AH80" s="36" t="str">
        <f>IFERROR(VLOOKUP($A80,'Odyseja K'!$G$1:$N$6,8,0),"")</f>
        <v/>
      </c>
      <c r="AI80" s="36"/>
      <c r="AJ80" s="14" t="str">
        <f>IFERROR(VLOOKUP($A80,'H52 100 K'!$AC$6:$AJ$27,8,0),"")</f>
        <v/>
      </c>
      <c r="AK80" s="14" t="str">
        <f>IFERROR(VLOOKUP($A80,'Azymut Orient K'!$O$3:$V$4,8,0),"")</f>
        <v/>
      </c>
      <c r="AL80" s="14" t="str">
        <f>IFERROR(VLOOKUP($A80,'Masakra TR100 K'!$AB$5:$AI$7,8,0),"")</f>
        <v/>
      </c>
    </row>
    <row r="81" spans="1:38">
      <c r="A81" s="15">
        <v>372</v>
      </c>
      <c r="B81" s="40" t="str">
        <f>VLOOKUP($A81,id!$C:$H,6,0)</f>
        <v>Błajet Joanna</v>
      </c>
      <c r="C81" s="40" t="str">
        <f>VLOOKUP($A81,id!$C:$H,4,0)</f>
        <v>BŁAJET TEAM</v>
      </c>
      <c r="D81" s="2">
        <f>IF(E80=E81,D80,ROW(B79))</f>
        <v>79</v>
      </c>
      <c r="E81" s="11">
        <f>LARGE(F81:Y81,1)+LARGE(F81:Y81,2)+IFERROR(LARGE(F81:Y81,3),0)+IFERROR(LARGE(F81:Y81,4),0)+IFERROR(LARGE(F81:Y81,5),0)+IFERROR(LARGE(F81:Y81,6),0)</f>
        <v>25.766993404975842</v>
      </c>
      <c r="F81" s="14"/>
      <c r="G81" s="14"/>
      <c r="H81" s="14"/>
      <c r="I81" s="16" t="str">
        <f>IFERROR(VLOOKUP($A81,'Dymno K'!$BD$3:$BK$11,8,0),"")</f>
        <v/>
      </c>
      <c r="J81" s="37" t="str">
        <f>IFERROR(VLOOKUP($A81,'X Kompas K'!$L$2:$S$5,8,0),"")</f>
        <v/>
      </c>
      <c r="K81" s="16" t="str">
        <f>IFERROR(VLOOKUP($A81,'Dukty K'!$BH$1:$BO$9,8,0),"")</f>
        <v/>
      </c>
      <c r="L81" s="14" t="str">
        <f>IFERROR(VLOOKUP($A81,'Tropy K'!$O$2:$V$16,8,0),"")</f>
        <v/>
      </c>
      <c r="M81" s="14" t="str">
        <f>IFERROR(VLOOKUP($A81,'Grassor TR300 K'!$CR$4:$CY$7,8,0),"")</f>
        <v/>
      </c>
      <c r="N81" s="14" t="str">
        <f>IFERROR(VLOOKUP($A81,'BO K'!$S$4:$Z$16,8,0),"")</f>
        <v/>
      </c>
      <c r="O81" s="14" t="str">
        <f>IFERROR(VLOOKUP($A81,'Szaga TR150 K'!$J$1:$Q$6,8,0),"")</f>
        <v/>
      </c>
      <c r="P81" s="14" t="str">
        <f>IFERROR(VLOOKUP($A81,'Rajd Konwalii K'!$L$3:$S$13,8,0),"")</f>
        <v/>
      </c>
      <c r="Q81" s="14" t="str">
        <f>IFERROR(VLOOKUP($A81,'Korno K'!$BE$1:$BL$15,8,0),"")</f>
        <v/>
      </c>
      <c r="R81" s="14" t="str">
        <f>IFERROR(VLOOKUP($A81,'Abentojra K'!$J$2:$Q$10,8,0),"")</f>
        <v/>
      </c>
      <c r="S81" s="14" t="str">
        <f>IFERROR(VLOOKUP($A81,'Mordownik K'!$P$5:$W$14,8,0),"")</f>
        <v/>
      </c>
      <c r="T81" s="14"/>
      <c r="U81" s="14" t="str">
        <f>IFERROR(VLOOKUP($A81,'H52 200 K'!$AL$6:$AS$16,8,0),"")</f>
        <v/>
      </c>
      <c r="V81" s="14" t="str">
        <f>IFERROR(VLOOKUP($A81,'XII Szago K'!$AH$3:$AO$8,8,0),"")</f>
        <v/>
      </c>
      <c r="W81" s="14" t="str">
        <f>IFERROR(VLOOKUP($A81,'Masakra TR200 K'!$AN$5:$AU$8,8,0),"")</f>
        <v/>
      </c>
      <c r="X81" s="10">
        <f>IFERROR(LARGE(Z81:AL81,1),0)+IFERROR(LARGE(Z81:AL81,2),0)</f>
        <v>25.766993404975842</v>
      </c>
      <c r="Y81" s="10">
        <f>IFERROR(LARGE(Z81:AL81,3),0)+IFERROR(LARGE(Z81:AL81,4),0)</f>
        <v>0</v>
      </c>
      <c r="Z81" s="14"/>
      <c r="AA81" s="36"/>
      <c r="AB81" s="36"/>
      <c r="AC81" s="14">
        <f>IFERROR(VLOOKUP($A81,'H51 100 K'!$AC$6:$AJ$153,8,0),"")</f>
        <v>25.766993404975842</v>
      </c>
      <c r="AD81" s="14" t="str">
        <f>IFERROR(VLOOKUP(A81,'Harce K'!$K$6:$R$12,8,0),"")</f>
        <v/>
      </c>
      <c r="AE81" s="14" t="str">
        <f>IFERROR(VLOOKUP($A81,'Grassor TR150 K'!$BL$4:$BS$7,8,0),"")</f>
        <v/>
      </c>
      <c r="AF81" s="36" t="str">
        <f>IFERROR(VLOOKUP($A81,'Pazur K'!$P$3:$W$7,8,0),"")</f>
        <v/>
      </c>
      <c r="AG81" s="14" t="str">
        <f>IFERROR(VLOOKUP($A81,'Szaga TR100 K'!$J$1:$Q$12,8,0),"")</f>
        <v/>
      </c>
      <c r="AH81" s="36" t="str">
        <f>IFERROR(VLOOKUP($A81,'Odyseja K'!$G$1:$N$6,8,0),"")</f>
        <v/>
      </c>
      <c r="AI81" s="36"/>
      <c r="AJ81" s="14" t="str">
        <f>IFERROR(VLOOKUP($A81,'H52 100 K'!$AC$6:$AJ$27,8,0),"")</f>
        <v/>
      </c>
      <c r="AK81" s="14" t="str">
        <f>IFERROR(VLOOKUP($A81,'Azymut Orient K'!$O$3:$V$4,8,0),"")</f>
        <v/>
      </c>
      <c r="AL81" s="14" t="str">
        <f>IFERROR(VLOOKUP($A81,'Masakra TR100 K'!$AB$5:$AI$7,8,0),"")</f>
        <v/>
      </c>
    </row>
    <row r="82" spans="1:38">
      <c r="A82">
        <v>581</v>
      </c>
      <c r="B82" s="40" t="str">
        <f>VLOOKUP($A82,id!$C:$H,6,0)</f>
        <v>Kasperska Justyna</v>
      </c>
      <c r="C82" s="40" t="str">
        <f>VLOOKUP($A82,id!$C:$H,4,0)</f>
        <v>KAC Klub Anemicznych Cyklistow</v>
      </c>
      <c r="D82" s="2">
        <f>IF(E81=E82,D81,ROW(B80))</f>
        <v>80</v>
      </c>
      <c r="E82" s="11">
        <f>LARGE(F82:Y82,1)+LARGE(F82:Y82,2)+IFERROR(LARGE(F82:Y82,3),0)+IFERROR(LARGE(F82:Y82,4),0)+IFERROR(LARGE(F82:Y82,5),0)+IFERROR(LARGE(F82:Y82,6),0)</f>
        <v>25.538086030069728</v>
      </c>
      <c r="F82" s="14"/>
      <c r="G82" s="14"/>
      <c r="H82" s="14"/>
      <c r="I82" s="16"/>
      <c r="J82" s="37"/>
      <c r="K82" s="16"/>
      <c r="L82" s="14"/>
      <c r="M82" s="14"/>
      <c r="N82" s="14"/>
      <c r="O82" s="14"/>
      <c r="P82" s="14"/>
      <c r="Q82" s="14"/>
      <c r="R82" s="14"/>
      <c r="S82" s="14"/>
      <c r="T82" s="14"/>
      <c r="U82" s="14" t="str">
        <f>IFERROR(VLOOKUP($A82,'H52 200 K'!$AL$6:$AS$16,8,0),"")</f>
        <v/>
      </c>
      <c r="V82" s="14" t="str">
        <f>IFERROR(VLOOKUP($A82,'XII Szago K'!$AH$3:$AO$8,8,0),"")</f>
        <v/>
      </c>
      <c r="W82" s="14" t="str">
        <f>IFERROR(VLOOKUP($A82,'Masakra TR200 K'!$AN$5:$AU$8,8,0),"")</f>
        <v/>
      </c>
      <c r="X82" s="10">
        <f>IFERROR(LARGE(Z82:AL82,1),0)+IFERROR(LARGE(Z82:AL82,2),0)</f>
        <v>25.538086030069728</v>
      </c>
      <c r="Y82" s="10">
        <f>IFERROR(LARGE(Z82:AL82,3),0)+IFERROR(LARGE(Z82:AL82,4),0)</f>
        <v>0</v>
      </c>
      <c r="Z82" s="14"/>
      <c r="AA82" s="36"/>
      <c r="AB82" s="36"/>
      <c r="AC82" s="14"/>
      <c r="AD82" s="14"/>
      <c r="AE82" s="14"/>
      <c r="AF82" s="36"/>
      <c r="AG82" s="14"/>
      <c r="AH82" s="36"/>
      <c r="AI82" s="36"/>
      <c r="AJ82" s="14">
        <f>IFERROR(VLOOKUP($A82,'H52 100 K'!$AC$6:$AJ$27,8,0),"")</f>
        <v>25.538086030069728</v>
      </c>
      <c r="AK82" s="14" t="str">
        <f>IFERROR(VLOOKUP($A82,'Azymut Orient K'!$O$3:$V$4,8,0),"")</f>
        <v/>
      </c>
      <c r="AL82" s="14" t="str">
        <f>IFERROR(VLOOKUP($A82,'Masakra TR100 K'!$AB$5:$AI$7,8,0),"")</f>
        <v/>
      </c>
    </row>
    <row r="83" spans="1:38">
      <c r="A83">
        <v>483</v>
      </c>
      <c r="B83" s="40" t="str">
        <f>VLOOKUP($A83,id!$C:$H,6,0)</f>
        <v>Wulf Gosia</v>
      </c>
      <c r="C83" s="40">
        <f>VLOOKUP($A83,id!$C:$H,4,0)</f>
        <v>0</v>
      </c>
      <c r="D83" s="2">
        <f>IF(E82=E83,D82,ROW(B81))</f>
        <v>81</v>
      </c>
      <c r="E83" s="11">
        <f>LARGE(F83:Y83,1)+LARGE(F83:Y83,2)+IFERROR(LARGE(F83:Y83,3),0)+IFERROR(LARGE(F83:Y83,4),0)+IFERROR(LARGE(F83:Y83,5),0)+IFERROR(LARGE(F83:Y83,6),0)</f>
        <v>24.274809160305342</v>
      </c>
      <c r="F83" s="14"/>
      <c r="G83" s="14"/>
      <c r="H83" s="14"/>
      <c r="I83" s="16"/>
      <c r="J83" s="37"/>
      <c r="K83" s="16"/>
      <c r="L83" s="14" t="str">
        <f>IFERROR(VLOOKUP($A83,'Tropy K'!$O$2:$V$16,8,0),"")</f>
        <v/>
      </c>
      <c r="M83" s="14" t="str">
        <f>IFERROR(VLOOKUP($A83,'Grassor TR300 K'!$CR$4:$CY$7,8,0),"")</f>
        <v/>
      </c>
      <c r="N83" s="14" t="str">
        <f>IFERROR(VLOOKUP($A83,'BO K'!$S$4:$Z$16,8,0),"")</f>
        <v/>
      </c>
      <c r="O83" s="14" t="str">
        <f>IFERROR(VLOOKUP($A83,'Szaga TR150 K'!$J$1:$Q$6,8,0),"")</f>
        <v/>
      </c>
      <c r="P83" s="14" t="str">
        <f>IFERROR(VLOOKUP($A83,'Rajd Konwalii K'!$L$3:$S$13,8,0),"")</f>
        <v/>
      </c>
      <c r="Q83" s="14" t="str">
        <f>IFERROR(VLOOKUP($A83,'Korno K'!$BE$1:$BL$15,8,0),"")</f>
        <v/>
      </c>
      <c r="R83" s="14" t="str">
        <f>IFERROR(VLOOKUP($A83,'Abentojra K'!$J$2:$Q$10,8,0),"")</f>
        <v/>
      </c>
      <c r="S83" s="14" t="str">
        <f>IFERROR(VLOOKUP($A83,'Mordownik K'!$P$5:$W$14,8,0),"")</f>
        <v/>
      </c>
      <c r="T83" s="14"/>
      <c r="U83" s="14" t="str">
        <f>IFERROR(VLOOKUP($A83,'H52 200 K'!$AL$6:$AS$16,8,0),"")</f>
        <v/>
      </c>
      <c r="V83" s="14" t="str">
        <f>IFERROR(VLOOKUP($A83,'XII Szago K'!$AH$3:$AO$8,8,0),"")</f>
        <v/>
      </c>
      <c r="W83" s="14" t="str">
        <f>IFERROR(VLOOKUP($A83,'Masakra TR200 K'!$AN$5:$AU$8,8,0),"")</f>
        <v/>
      </c>
      <c r="X83" s="10">
        <f>IFERROR(LARGE(Z83:AL83,1),0)+IFERROR(LARGE(Z83:AL83,2),0)</f>
        <v>24.274809160305342</v>
      </c>
      <c r="Y83" s="10">
        <f>IFERROR(LARGE(Z83:AL83,3),0)+IFERROR(LARGE(Z83:AL83,4),0)</f>
        <v>0</v>
      </c>
      <c r="Z83" s="14"/>
      <c r="AA83" s="36"/>
      <c r="AB83" s="36"/>
      <c r="AC83" s="14"/>
      <c r="AD83" s="14"/>
      <c r="AE83" s="14" t="str">
        <f>IFERROR(VLOOKUP($A83,'Grassor TR150 K'!$BL$4:$BS$7,8,0),"")</f>
        <v/>
      </c>
      <c r="AF83" s="36" t="str">
        <f>IFERROR(VLOOKUP($A83,'Pazur K'!$P$3:$W$7,8,0),"")</f>
        <v/>
      </c>
      <c r="AG83" s="14">
        <f>IFERROR(VLOOKUP($A83,'Szaga TR100 K'!$J$1:$Q$12,8,0),"")</f>
        <v>24.274809160305342</v>
      </c>
      <c r="AH83" s="36" t="str">
        <f>IFERROR(VLOOKUP($A83,'Odyseja K'!$G$1:$N$6,8,0),"")</f>
        <v/>
      </c>
      <c r="AI83" s="36"/>
      <c r="AJ83" s="14" t="str">
        <f>IFERROR(VLOOKUP($A83,'H52 100 K'!$AC$6:$AJ$27,8,0),"")</f>
        <v/>
      </c>
      <c r="AK83" s="14" t="str">
        <f>IFERROR(VLOOKUP($A83,'Azymut Orient K'!$O$3:$V$4,8,0),"")</f>
        <v/>
      </c>
      <c r="AL83" s="14" t="str">
        <f>IFERROR(VLOOKUP($A83,'Masakra TR100 K'!$AB$5:$AI$7,8,0),"")</f>
        <v/>
      </c>
    </row>
    <row r="84" spans="1:38">
      <c r="A84">
        <v>484</v>
      </c>
      <c r="B84" s="40" t="str">
        <f>VLOOKUP($A84,id!$C:$H,6,0)</f>
        <v>Trafas Joanna</v>
      </c>
      <c r="C84" s="40">
        <f>VLOOKUP($A84,id!$C:$H,4,0)</f>
        <v>0</v>
      </c>
      <c r="D84" s="2">
        <f>IF(E83=E84,D83,ROW(B82))</f>
        <v>81</v>
      </c>
      <c r="E84" s="11">
        <f>LARGE(F84:Y84,1)+LARGE(F84:Y84,2)+IFERROR(LARGE(F84:Y84,3),0)+IFERROR(LARGE(F84:Y84,4),0)+IFERROR(LARGE(F84:Y84,5),0)+IFERROR(LARGE(F84:Y84,6),0)</f>
        <v>24.274809160305342</v>
      </c>
      <c r="F84" s="14"/>
      <c r="G84" s="14"/>
      <c r="H84" s="14"/>
      <c r="I84" s="16"/>
      <c r="J84" s="37"/>
      <c r="K84" s="16"/>
      <c r="L84" s="14" t="str">
        <f>IFERROR(VLOOKUP($A84,'Tropy K'!$O$2:$V$16,8,0),"")</f>
        <v/>
      </c>
      <c r="M84" s="14" t="str">
        <f>IFERROR(VLOOKUP($A84,'Grassor TR300 K'!$CR$4:$CY$7,8,0),"")</f>
        <v/>
      </c>
      <c r="N84" s="14" t="str">
        <f>IFERROR(VLOOKUP($A84,'BO K'!$S$4:$Z$16,8,0),"")</f>
        <v/>
      </c>
      <c r="O84" s="14" t="str">
        <f>IFERROR(VLOOKUP($A84,'Szaga TR150 K'!$J$1:$Q$6,8,0),"")</f>
        <v/>
      </c>
      <c r="P84" s="14" t="str">
        <f>IFERROR(VLOOKUP($A84,'Rajd Konwalii K'!$L$3:$S$13,8,0),"")</f>
        <v/>
      </c>
      <c r="Q84" s="14" t="str">
        <f>IFERROR(VLOOKUP($A84,'Korno K'!$BE$1:$BL$15,8,0),"")</f>
        <v/>
      </c>
      <c r="R84" s="14" t="str">
        <f>IFERROR(VLOOKUP($A84,'Abentojra K'!$J$2:$Q$10,8,0),"")</f>
        <v/>
      </c>
      <c r="S84" s="14" t="str">
        <f>IFERROR(VLOOKUP($A84,'Mordownik K'!$P$5:$W$14,8,0),"")</f>
        <v/>
      </c>
      <c r="T84" s="14"/>
      <c r="U84" s="14" t="str">
        <f>IFERROR(VLOOKUP($A84,'H52 200 K'!$AL$6:$AS$16,8,0),"")</f>
        <v/>
      </c>
      <c r="V84" s="14" t="str">
        <f>IFERROR(VLOOKUP($A84,'XII Szago K'!$AH$3:$AO$8,8,0),"")</f>
        <v/>
      </c>
      <c r="W84" s="14" t="str">
        <f>IFERROR(VLOOKUP($A84,'Masakra TR200 K'!$AN$5:$AU$8,8,0),"")</f>
        <v/>
      </c>
      <c r="X84" s="10">
        <f>IFERROR(LARGE(Z84:AL84,1),0)+IFERROR(LARGE(Z84:AL84,2),0)</f>
        <v>24.274809160305342</v>
      </c>
      <c r="Y84" s="10">
        <f>IFERROR(LARGE(Z84:AL84,3),0)+IFERROR(LARGE(Z84:AL84,4),0)</f>
        <v>0</v>
      </c>
      <c r="Z84" s="14"/>
      <c r="AA84" s="36"/>
      <c r="AB84" s="36"/>
      <c r="AC84" s="14"/>
      <c r="AD84" s="14"/>
      <c r="AE84" s="14" t="str">
        <f>IFERROR(VLOOKUP($A84,'Grassor TR150 K'!$BL$4:$BS$7,8,0),"")</f>
        <v/>
      </c>
      <c r="AF84" s="36" t="str">
        <f>IFERROR(VLOOKUP($A84,'Pazur K'!$P$3:$W$7,8,0),"")</f>
        <v/>
      </c>
      <c r="AG84" s="14">
        <f>IFERROR(VLOOKUP($A84,'Szaga TR100 K'!$J$1:$Q$12,8,0),"")</f>
        <v>24.274809160305342</v>
      </c>
      <c r="AH84" s="36" t="str">
        <f>IFERROR(VLOOKUP($A84,'Odyseja K'!$G$1:$N$6,8,0),"")</f>
        <v/>
      </c>
      <c r="AI84" s="36"/>
      <c r="AJ84" s="14" t="str">
        <f>IFERROR(VLOOKUP($A84,'H52 100 K'!$AC$6:$AJ$27,8,0),"")</f>
        <v/>
      </c>
      <c r="AK84" s="14" t="str">
        <f>IFERROR(VLOOKUP($A84,'Azymut Orient K'!$O$3:$V$4,8,0),"")</f>
        <v/>
      </c>
      <c r="AL84" s="14" t="str">
        <f>IFERROR(VLOOKUP($A84,'Masakra TR100 K'!$AB$5:$AI$7,8,0),"")</f>
        <v/>
      </c>
    </row>
    <row r="85" spans="1:38">
      <c r="A85">
        <v>485</v>
      </c>
      <c r="B85" s="40" t="str">
        <f>VLOOKUP($A85,id!$C:$H,6,0)</f>
        <v>Tyranowska Anna</v>
      </c>
      <c r="C85" s="40">
        <f>VLOOKUP($A85,id!$C:$H,4,0)</f>
        <v>0</v>
      </c>
      <c r="D85" s="2">
        <f>IF(E84=E85,D84,ROW(B83))</f>
        <v>81</v>
      </c>
      <c r="E85" s="11">
        <f>LARGE(F85:Y85,1)+LARGE(F85:Y85,2)+IFERROR(LARGE(F85:Y85,3),0)+IFERROR(LARGE(F85:Y85,4),0)+IFERROR(LARGE(F85:Y85,5),0)+IFERROR(LARGE(F85:Y85,6),0)</f>
        <v>24.274809160305342</v>
      </c>
      <c r="F85" s="14"/>
      <c r="G85" s="14"/>
      <c r="H85" s="14"/>
      <c r="I85" s="16"/>
      <c r="J85" s="37"/>
      <c r="K85" s="16"/>
      <c r="L85" s="14" t="str">
        <f>IFERROR(VLOOKUP($A85,'Tropy K'!$O$2:$V$16,8,0),"")</f>
        <v/>
      </c>
      <c r="M85" s="14" t="str">
        <f>IFERROR(VLOOKUP($A85,'Grassor TR300 K'!$CR$4:$CY$7,8,0),"")</f>
        <v/>
      </c>
      <c r="N85" s="14" t="str">
        <f>IFERROR(VLOOKUP($A85,'BO K'!$S$4:$Z$16,8,0),"")</f>
        <v/>
      </c>
      <c r="O85" s="14" t="str">
        <f>IFERROR(VLOOKUP($A85,'Szaga TR150 K'!$J$1:$Q$6,8,0),"")</f>
        <v/>
      </c>
      <c r="P85" s="14" t="str">
        <f>IFERROR(VLOOKUP($A85,'Rajd Konwalii K'!$L$3:$S$13,8,0),"")</f>
        <v/>
      </c>
      <c r="Q85" s="14" t="str">
        <f>IFERROR(VLOOKUP($A85,'Korno K'!$BE$1:$BL$15,8,0),"")</f>
        <v/>
      </c>
      <c r="R85" s="14" t="str">
        <f>IFERROR(VLOOKUP($A85,'Abentojra K'!$J$2:$Q$10,8,0),"")</f>
        <v/>
      </c>
      <c r="S85" s="14" t="str">
        <f>IFERROR(VLOOKUP($A85,'Mordownik K'!$P$5:$W$14,8,0),"")</f>
        <v/>
      </c>
      <c r="T85" s="14"/>
      <c r="U85" s="14" t="str">
        <f>IFERROR(VLOOKUP($A85,'H52 200 K'!$AL$6:$AS$16,8,0),"")</f>
        <v/>
      </c>
      <c r="V85" s="14" t="str">
        <f>IFERROR(VLOOKUP($A85,'XII Szago K'!$AH$3:$AO$8,8,0),"")</f>
        <v/>
      </c>
      <c r="W85" s="14" t="str">
        <f>IFERROR(VLOOKUP($A85,'Masakra TR200 K'!$AN$5:$AU$8,8,0),"")</f>
        <v/>
      </c>
      <c r="X85" s="10">
        <f>IFERROR(LARGE(Z85:AL85,1),0)+IFERROR(LARGE(Z85:AL85,2),0)</f>
        <v>24.274809160305342</v>
      </c>
      <c r="Y85" s="10">
        <f>IFERROR(LARGE(Z85:AL85,3),0)+IFERROR(LARGE(Z85:AL85,4),0)</f>
        <v>0</v>
      </c>
      <c r="Z85" s="14"/>
      <c r="AA85" s="36"/>
      <c r="AB85" s="36"/>
      <c r="AC85" s="14"/>
      <c r="AD85" s="14"/>
      <c r="AE85" s="14" t="str">
        <f>IFERROR(VLOOKUP($A85,'Grassor TR150 K'!$BL$4:$BS$7,8,0),"")</f>
        <v/>
      </c>
      <c r="AF85" s="36" t="str">
        <f>IFERROR(VLOOKUP($A85,'Pazur K'!$P$3:$W$7,8,0),"")</f>
        <v/>
      </c>
      <c r="AG85" s="14">
        <f>IFERROR(VLOOKUP($A85,'Szaga TR100 K'!$J$1:$Q$12,8,0),"")</f>
        <v>24.274809160305342</v>
      </c>
      <c r="AH85" s="36" t="str">
        <f>IFERROR(VLOOKUP($A85,'Odyseja K'!$G$1:$N$6,8,0),"")</f>
        <v/>
      </c>
      <c r="AI85" s="36"/>
      <c r="AJ85" s="14" t="str">
        <f>IFERROR(VLOOKUP($A85,'H52 100 K'!$AC$6:$AJ$27,8,0),"")</f>
        <v/>
      </c>
      <c r="AK85" s="14" t="str">
        <f>IFERROR(VLOOKUP($A85,'Azymut Orient K'!$O$3:$V$4,8,0),"")</f>
        <v/>
      </c>
      <c r="AL85" s="14" t="str">
        <f>IFERROR(VLOOKUP($A85,'Masakra TR100 K'!$AB$5:$AI$7,8,0),"")</f>
        <v/>
      </c>
    </row>
    <row r="86" spans="1:38">
      <c r="A86">
        <v>486</v>
      </c>
      <c r="B86" s="40" t="str">
        <f>VLOOKUP($A86,id!$C:$H,6,0)</f>
        <v>Słomińska Aneta</v>
      </c>
      <c r="C86" s="40">
        <f>VLOOKUP($A86,id!$C:$H,4,0)</f>
        <v>0</v>
      </c>
      <c r="D86" s="2">
        <f>IF(E85=E86,D85,ROW(B84))</f>
        <v>81</v>
      </c>
      <c r="E86" s="11">
        <f>LARGE(F86:Y86,1)+LARGE(F86:Y86,2)+IFERROR(LARGE(F86:Y86,3),0)+IFERROR(LARGE(F86:Y86,4),0)+IFERROR(LARGE(F86:Y86,5),0)+IFERROR(LARGE(F86:Y86,6),0)</f>
        <v>24.274809160305342</v>
      </c>
      <c r="F86" s="14"/>
      <c r="G86" s="14"/>
      <c r="H86" s="14"/>
      <c r="I86" s="16"/>
      <c r="J86" s="37"/>
      <c r="K86" s="16"/>
      <c r="L86" s="14" t="str">
        <f>IFERROR(VLOOKUP($A86,'Tropy K'!$O$2:$V$16,8,0),"")</f>
        <v/>
      </c>
      <c r="M86" s="14" t="str">
        <f>IFERROR(VLOOKUP($A86,'Grassor TR300 K'!$CR$4:$CY$7,8,0),"")</f>
        <v/>
      </c>
      <c r="N86" s="14" t="str">
        <f>IFERROR(VLOOKUP($A86,'BO K'!$S$4:$Z$16,8,0),"")</f>
        <v/>
      </c>
      <c r="O86" s="14" t="str">
        <f>IFERROR(VLOOKUP($A86,'Szaga TR150 K'!$J$1:$Q$6,8,0),"")</f>
        <v/>
      </c>
      <c r="P86" s="14" t="str">
        <f>IFERROR(VLOOKUP($A86,'Rajd Konwalii K'!$L$3:$S$13,8,0),"")</f>
        <v/>
      </c>
      <c r="Q86" s="14" t="str">
        <f>IFERROR(VLOOKUP($A86,'Korno K'!$BE$1:$BL$15,8,0),"")</f>
        <v/>
      </c>
      <c r="R86" s="14" t="str">
        <f>IFERROR(VLOOKUP($A86,'Abentojra K'!$J$2:$Q$10,8,0),"")</f>
        <v/>
      </c>
      <c r="S86" s="14" t="str">
        <f>IFERROR(VLOOKUP($A86,'Mordownik K'!$P$5:$W$14,8,0),"")</f>
        <v/>
      </c>
      <c r="T86" s="14"/>
      <c r="U86" s="14" t="str">
        <f>IFERROR(VLOOKUP($A86,'H52 200 K'!$AL$6:$AS$16,8,0),"")</f>
        <v/>
      </c>
      <c r="V86" s="14" t="str">
        <f>IFERROR(VLOOKUP($A86,'XII Szago K'!$AH$3:$AO$8,8,0),"")</f>
        <v/>
      </c>
      <c r="W86" s="14" t="str">
        <f>IFERROR(VLOOKUP($A86,'Masakra TR200 K'!$AN$5:$AU$8,8,0),"")</f>
        <v/>
      </c>
      <c r="X86" s="10">
        <f>IFERROR(LARGE(Z86:AL86,1),0)+IFERROR(LARGE(Z86:AL86,2),0)</f>
        <v>24.274809160305342</v>
      </c>
      <c r="Y86" s="10">
        <f>IFERROR(LARGE(Z86:AL86,3),0)+IFERROR(LARGE(Z86:AL86,4),0)</f>
        <v>0</v>
      </c>
      <c r="Z86" s="14"/>
      <c r="AA86" s="36"/>
      <c r="AB86" s="36"/>
      <c r="AC86" s="14"/>
      <c r="AD86" s="14"/>
      <c r="AE86" s="14" t="str">
        <f>IFERROR(VLOOKUP($A86,'Grassor TR150 K'!$BL$4:$BS$7,8,0),"")</f>
        <v/>
      </c>
      <c r="AF86" s="36" t="str">
        <f>IFERROR(VLOOKUP($A86,'Pazur K'!$P$3:$W$7,8,0),"")</f>
        <v/>
      </c>
      <c r="AG86" s="14">
        <f>IFERROR(VLOOKUP($A86,'Szaga TR100 K'!$J$1:$Q$12,8,0),"")</f>
        <v>24.274809160305342</v>
      </c>
      <c r="AH86" s="36" t="str">
        <f>IFERROR(VLOOKUP($A86,'Odyseja K'!$G$1:$N$6,8,0),"")</f>
        <v/>
      </c>
      <c r="AI86" s="36"/>
      <c r="AJ86" s="14" t="str">
        <f>IFERROR(VLOOKUP($A86,'H52 100 K'!$AC$6:$AJ$27,8,0),"")</f>
        <v/>
      </c>
      <c r="AK86" s="14" t="str">
        <f>IFERROR(VLOOKUP($A86,'Azymut Orient K'!$O$3:$V$4,8,0),"")</f>
        <v/>
      </c>
      <c r="AL86" s="14" t="str">
        <f>IFERROR(VLOOKUP($A86,'Masakra TR100 K'!$AB$5:$AI$7,8,0),"")</f>
        <v/>
      </c>
    </row>
    <row r="87" spans="1:38">
      <c r="A87">
        <v>582</v>
      </c>
      <c r="B87" s="40" t="str">
        <f>VLOOKUP($A87,id!$C:$H,6,0)</f>
        <v>Pogorzelska Aleksandra</v>
      </c>
      <c r="C87" s="40" t="str">
        <f>VLOOKUP($A87,id!$C:$H,4,0)</f>
        <v>TEAM NOWINKA</v>
      </c>
      <c r="D87" s="2">
        <f>IF(E86=E87,D86,ROW(B85))</f>
        <v>85</v>
      </c>
      <c r="E87" s="11">
        <f>LARGE(F87:Y87,1)+LARGE(F87:Y87,2)+IFERROR(LARGE(F87:Y87,3),0)+IFERROR(LARGE(F87:Y87,4),0)+IFERROR(LARGE(F87:Y87,5),0)+IFERROR(LARGE(F87:Y87,6),0)</f>
        <v>23.941955653190369</v>
      </c>
      <c r="F87" s="14"/>
      <c r="G87" s="14"/>
      <c r="H87" s="14"/>
      <c r="I87" s="16"/>
      <c r="J87" s="37"/>
      <c r="K87" s="16"/>
      <c r="L87" s="14"/>
      <c r="M87" s="14"/>
      <c r="N87" s="14"/>
      <c r="O87" s="14"/>
      <c r="P87" s="14"/>
      <c r="Q87" s="14"/>
      <c r="R87" s="14"/>
      <c r="S87" s="14"/>
      <c r="T87" s="14"/>
      <c r="U87" s="14" t="str">
        <f>IFERROR(VLOOKUP($A87,'H52 200 K'!$AL$6:$AS$16,8,0),"")</f>
        <v/>
      </c>
      <c r="V87" s="14" t="str">
        <f>IFERROR(VLOOKUP($A87,'XII Szago K'!$AH$3:$AO$8,8,0),"")</f>
        <v/>
      </c>
      <c r="W87" s="14" t="str">
        <f>IFERROR(VLOOKUP($A87,'Masakra TR200 K'!$AN$5:$AU$8,8,0),"")</f>
        <v/>
      </c>
      <c r="X87" s="10">
        <f>IFERROR(LARGE(Z87:AL87,1),0)+IFERROR(LARGE(Z87:AL87,2),0)</f>
        <v>23.941955653190369</v>
      </c>
      <c r="Y87" s="10">
        <f>IFERROR(LARGE(Z87:AL87,3),0)+IFERROR(LARGE(Z87:AL87,4),0)</f>
        <v>0</v>
      </c>
      <c r="Z87" s="14"/>
      <c r="AA87" s="36"/>
      <c r="AB87" s="36"/>
      <c r="AC87" s="14"/>
      <c r="AD87" s="14"/>
      <c r="AE87" s="14"/>
      <c r="AF87" s="36"/>
      <c r="AG87" s="14"/>
      <c r="AH87" s="36"/>
      <c r="AI87" s="36"/>
      <c r="AJ87" s="14">
        <f>IFERROR(VLOOKUP($A87,'H52 100 K'!$AC$6:$AJ$27,8,0),"")</f>
        <v>23.941955653190369</v>
      </c>
      <c r="AK87" s="14" t="str">
        <f>IFERROR(VLOOKUP($A87,'Azymut Orient K'!$O$3:$V$4,8,0),"")</f>
        <v/>
      </c>
      <c r="AL87" s="14" t="str">
        <f>IFERROR(VLOOKUP($A87,'Masakra TR100 K'!$AB$5:$AI$7,8,0),"")</f>
        <v/>
      </c>
    </row>
    <row r="88" spans="1:38">
      <c r="A88">
        <v>751</v>
      </c>
      <c r="B88" s="40" t="str">
        <f>VLOOKUP($A88,id!$C:$H,6,0)</f>
        <v>Kowal Wiktoria</v>
      </c>
      <c r="C88" s="40" t="str">
        <f>VLOOKUP($A88,id!$C:$H,4,0)</f>
        <v>STOPA Słupsk</v>
      </c>
      <c r="D88" s="2">
        <f>IF(E87=E88,D87,ROW(B86))</f>
        <v>86</v>
      </c>
      <c r="E88" s="11">
        <f>LARGE(F88:Y88,1)+LARGE(F88:Y88,2)+IFERROR(LARGE(F88:Y88,3),0)+IFERROR(LARGE(F88:Y88,4),0)+IFERROR(LARGE(F88:Y88,5),0)+IFERROR(LARGE(F88:Y88,6),0)</f>
        <v>20.779220779220775</v>
      </c>
      <c r="F88" s="14"/>
      <c r="G88" s="14"/>
      <c r="H88" s="14"/>
      <c r="I88" s="16"/>
      <c r="J88" s="37"/>
      <c r="K88" s="16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 t="str">
        <f>IFERROR(VLOOKUP($A88,'Masakra TR200 K'!$AN$5:$AU$8,8,0),"")</f>
        <v/>
      </c>
      <c r="X88" s="10">
        <f>IFERROR(LARGE(Z88:AL88,1),0)+IFERROR(LARGE(Z88:AL88,2),0)</f>
        <v>20.779220779220775</v>
      </c>
      <c r="Y88" s="10">
        <f>IFERROR(LARGE(Z88:AL88,3),0)+IFERROR(LARGE(Z88:AL88,4),0)</f>
        <v>0</v>
      </c>
      <c r="Z88" s="14"/>
      <c r="AA88" s="36"/>
      <c r="AB88" s="36"/>
      <c r="AC88" s="14"/>
      <c r="AD88" s="14"/>
      <c r="AE88" s="14"/>
      <c r="AF88" s="36"/>
      <c r="AG88" s="14"/>
      <c r="AH88" s="36"/>
      <c r="AI88" s="36"/>
      <c r="AJ88" s="14"/>
      <c r="AK88" s="14"/>
      <c r="AL88" s="14">
        <f>IFERROR(VLOOKUP($A88,'Masakra TR100 K'!$AB$5:$AI$7,8,0),"")</f>
        <v>20.779220779220775</v>
      </c>
    </row>
    <row r="89" spans="1:38">
      <c r="A89">
        <v>411</v>
      </c>
      <c r="B89" s="40" t="str">
        <f>VLOOKUP($A89,id!$C:$H,6,0)</f>
        <v>Skubida Ewa</v>
      </c>
      <c r="C89" s="40" t="str">
        <f>VLOOKUP($A89,id!$C:$H,4,0)</f>
        <v>Rajd Dolnego Sanu</v>
      </c>
      <c r="D89" s="2">
        <f>IF(E88=E89,D88,ROW(B87))</f>
        <v>87</v>
      </c>
      <c r="E89" s="11">
        <f>LARGE(F89:Y89,1)+LARGE(F89:Y89,2)+IFERROR(LARGE(F89:Y89,3),0)+IFERROR(LARGE(F89:Y89,4),0)+IFERROR(LARGE(F89:Y89,5),0)+IFERROR(LARGE(F89:Y89,6),0)</f>
        <v>18.560606060606059</v>
      </c>
      <c r="F89" s="14"/>
      <c r="G89" s="14"/>
      <c r="H89" s="14"/>
      <c r="I89" s="16"/>
      <c r="J89" s="37" t="str">
        <f>IFERROR(VLOOKUP($A89,'X Kompas K'!$L$2:$S$5,8,0),"")</f>
        <v/>
      </c>
      <c r="K89" s="16" t="str">
        <f>IFERROR(VLOOKUP($A89,'Dukty K'!$BH$1:$BO$9,8,0),"")</f>
        <v/>
      </c>
      <c r="L89" s="14" t="str">
        <f>IFERROR(VLOOKUP($A89,'Tropy K'!$O$2:$V$16,8,0),"")</f>
        <v/>
      </c>
      <c r="M89" s="14" t="str">
        <f>IFERROR(VLOOKUP($A89,'Grassor TR300 K'!$CR$4:$CY$7,8,0),"")</f>
        <v/>
      </c>
      <c r="N89" s="14" t="str">
        <f>IFERROR(VLOOKUP($A89,'BO K'!$S$4:$Z$16,8,0),"")</f>
        <v/>
      </c>
      <c r="O89" s="14" t="str">
        <f>IFERROR(VLOOKUP($A89,'Szaga TR150 K'!$J$1:$Q$6,8,0),"")</f>
        <v/>
      </c>
      <c r="P89" s="14" t="str">
        <f>IFERROR(VLOOKUP($A89,'Rajd Konwalii K'!$L$3:$S$13,8,0),"")</f>
        <v/>
      </c>
      <c r="Q89" s="14" t="str">
        <f>IFERROR(VLOOKUP($A89,'Korno K'!$BE$1:$BL$15,8,0),"")</f>
        <v/>
      </c>
      <c r="R89" s="14" t="str">
        <f>IFERROR(VLOOKUP($A89,'Abentojra K'!$J$2:$Q$10,8,0),"")</f>
        <v/>
      </c>
      <c r="S89" s="14" t="str">
        <f>IFERROR(VLOOKUP($A89,'Mordownik K'!$P$5:$W$14,8,0),"")</f>
        <v/>
      </c>
      <c r="T89" s="14"/>
      <c r="U89" s="14" t="str">
        <f>IFERROR(VLOOKUP($A89,'H52 200 K'!$AL$6:$AS$16,8,0),"")</f>
        <v/>
      </c>
      <c r="V89" s="14" t="str">
        <f>IFERROR(VLOOKUP($A89,'XII Szago K'!$AH$3:$AO$8,8,0),"")</f>
        <v/>
      </c>
      <c r="W89" s="14" t="str">
        <f>IFERROR(VLOOKUP($A89,'Masakra TR200 K'!$AN$5:$AU$8,8,0),"")</f>
        <v/>
      </c>
      <c r="X89" s="10">
        <f>IFERROR(LARGE(Z89:AL89,1),0)+IFERROR(LARGE(Z89:AL89,2),0)</f>
        <v>18.560606060606059</v>
      </c>
      <c r="Y89" s="10">
        <f>IFERROR(LARGE(Z89:AL89,3),0)+IFERROR(LARGE(Z89:AL89,4),0)</f>
        <v>0</v>
      </c>
      <c r="Z89" s="14"/>
      <c r="AA89" s="36"/>
      <c r="AB89" s="36"/>
      <c r="AC89" s="14"/>
      <c r="AD89" s="14">
        <f>IFERROR(VLOOKUP(A89,'Harce K'!$K$6:$R$12,8,0),"")</f>
        <v>18.560606060606059</v>
      </c>
      <c r="AE89" s="14" t="str">
        <f>IFERROR(VLOOKUP($A89,'Grassor TR150 K'!$BL$4:$BS$7,8,0),"")</f>
        <v/>
      </c>
      <c r="AF89" s="36" t="str">
        <f>IFERROR(VLOOKUP($A89,'Pazur K'!$P$3:$W$7,8,0),"")</f>
        <v/>
      </c>
      <c r="AG89" s="14" t="str">
        <f>IFERROR(VLOOKUP($A89,'Szaga TR100 K'!$J$1:$Q$12,8,0),"")</f>
        <v/>
      </c>
      <c r="AH89" s="36" t="str">
        <f>IFERROR(VLOOKUP($A89,'Odyseja K'!$G$1:$N$6,8,0),"")</f>
        <v/>
      </c>
      <c r="AI89" s="36"/>
      <c r="AJ89" s="14" t="str">
        <f>IFERROR(VLOOKUP($A89,'H52 100 K'!$AC$6:$AJ$27,8,0),"")</f>
        <v/>
      </c>
      <c r="AK89" s="14" t="str">
        <f>IFERROR(VLOOKUP($A89,'Azymut Orient K'!$O$3:$V$4,8,0),"")</f>
        <v/>
      </c>
      <c r="AL89" s="14" t="str">
        <f>IFERROR(VLOOKUP($A89,'Masakra TR100 K'!$AB$5:$AI$7,8,0),"")</f>
        <v/>
      </c>
    </row>
    <row r="90" spans="1:38">
      <c r="A90">
        <v>502</v>
      </c>
      <c r="B90" s="40" t="str">
        <f>VLOOKUP($A90,id!$C:$H,6,0)</f>
        <v>Pakulska Urszula</v>
      </c>
      <c r="C90" s="40" t="str">
        <f>VLOOKUP($A90,id!$C:$H,4,0)</f>
        <v>29freak</v>
      </c>
      <c r="D90" s="2">
        <f>IF(E89=E90,D89,ROW(B88))</f>
        <v>88</v>
      </c>
      <c r="E90" s="11">
        <f>LARGE(F90:Y90,1)+LARGE(F90:Y90,2)+IFERROR(LARGE(F90:Y90,3),0)+IFERROR(LARGE(F90:Y90,4),0)+IFERROR(LARGE(F90:Y90,5),0)+IFERROR(LARGE(F90:Y90,6),0)</f>
        <v>17.783765186717346</v>
      </c>
      <c r="F90" s="14"/>
      <c r="G90" s="14"/>
      <c r="H90" s="14"/>
      <c r="I90" s="16"/>
      <c r="J90" s="37"/>
      <c r="K90" s="16"/>
      <c r="L90" s="14" t="str">
        <f>IFERROR(VLOOKUP($A90,'Tropy K'!$O$2:$V$16,8,0),"")</f>
        <v/>
      </c>
      <c r="M90" s="14" t="str">
        <f>IFERROR(VLOOKUP($A90,'Grassor TR300 K'!$CR$4:$CY$7,8,0),"")</f>
        <v/>
      </c>
      <c r="N90" s="14" t="str">
        <f>IFERROR(VLOOKUP($A90,'BO K'!$S$4:$Z$16,8,0),"")</f>
        <v/>
      </c>
      <c r="O90" s="14" t="str">
        <f>IFERROR(VLOOKUP($A90,'Szaga TR150 K'!$J$1:$Q$6,8,0),"")</f>
        <v/>
      </c>
      <c r="P90" s="14">
        <f>IFERROR(VLOOKUP($A90,'Rajd Konwalii K'!$L$3:$S$13,8,0),"")</f>
        <v>17.783765186717346</v>
      </c>
      <c r="Q90" s="14" t="str">
        <f>IFERROR(VLOOKUP($A90,'Korno K'!$BE$1:$BL$15,8,0),"")</f>
        <v/>
      </c>
      <c r="R90" s="14" t="str">
        <f>IFERROR(VLOOKUP($A90,'Abentojra K'!$J$2:$Q$10,8,0),"")</f>
        <v/>
      </c>
      <c r="S90" s="14" t="str">
        <f>IFERROR(VLOOKUP($A90,'Mordownik K'!$P$5:$W$14,8,0),"")</f>
        <v/>
      </c>
      <c r="T90" s="14"/>
      <c r="U90" s="14" t="str">
        <f>IFERROR(VLOOKUP($A90,'H52 200 K'!$AL$6:$AS$16,8,0),"")</f>
        <v/>
      </c>
      <c r="V90" s="14" t="str">
        <f>IFERROR(VLOOKUP($A90,'XII Szago K'!$AH$3:$AO$8,8,0),"")</f>
        <v/>
      </c>
      <c r="W90" s="14" t="str">
        <f>IFERROR(VLOOKUP($A90,'Masakra TR200 K'!$AN$5:$AU$8,8,0),"")</f>
        <v/>
      </c>
      <c r="X90" s="10">
        <f>IFERROR(LARGE(Z90:AL90,1),0)+IFERROR(LARGE(Z90:AL90,2),0)</f>
        <v>0</v>
      </c>
      <c r="Y90" s="10">
        <f>IFERROR(LARGE(Z90:AL90,3),0)+IFERROR(LARGE(Z90:AL90,4),0)</f>
        <v>0</v>
      </c>
      <c r="Z90" s="14"/>
      <c r="AA90" s="36"/>
      <c r="AB90" s="36"/>
      <c r="AC90" s="14"/>
      <c r="AD90" s="14"/>
      <c r="AE90" s="14"/>
      <c r="AF90" s="36"/>
      <c r="AG90" s="14"/>
      <c r="AH90" s="36" t="str">
        <f>IFERROR(VLOOKUP($A90,'Odyseja K'!$G$1:$N$6,8,0),"")</f>
        <v/>
      </c>
      <c r="AI90" s="36"/>
      <c r="AJ90" s="14" t="str">
        <f>IFERROR(VLOOKUP($A90,'H52 100 K'!$AC$6:$AJ$27,8,0),"")</f>
        <v/>
      </c>
      <c r="AK90" s="14" t="str">
        <f>IFERROR(VLOOKUP($A90,'Azymut Orient K'!$O$3:$V$4,8,0),"")</f>
        <v/>
      </c>
      <c r="AL90" s="14" t="str">
        <f>IFERROR(VLOOKUP($A90,'Masakra TR100 K'!$AB$5:$AI$7,8,0),"")</f>
        <v/>
      </c>
    </row>
    <row r="91" spans="1:38">
      <c r="A91">
        <v>487</v>
      </c>
      <c r="B91" s="40" t="str">
        <f>VLOOKUP($A91,id!$C:$H,6,0)</f>
        <v>Lipiak Marta</v>
      </c>
      <c r="C91" s="40">
        <f>VLOOKUP($A91,id!$C:$H,4,0)</f>
        <v>0</v>
      </c>
      <c r="D91" s="2">
        <f>IF(E90=E91,D90,ROW(B89))</f>
        <v>89</v>
      </c>
      <c r="E91" s="11">
        <f>LARGE(F91:Y91,1)+LARGE(F91:Y91,2)+IFERROR(LARGE(F91:Y91,3),0)+IFERROR(LARGE(F91:Y91,4),0)+IFERROR(LARGE(F91:Y91,5),0)+IFERROR(LARGE(F91:Y91,6),0)</f>
        <v>17.654406662040248</v>
      </c>
      <c r="F91" s="14"/>
      <c r="G91" s="14"/>
      <c r="H91" s="14"/>
      <c r="I91" s="16"/>
      <c r="J91" s="37"/>
      <c r="K91" s="16"/>
      <c r="L91" s="14" t="str">
        <f>IFERROR(VLOOKUP($A91,'Tropy K'!$O$2:$V$16,8,0),"")</f>
        <v/>
      </c>
      <c r="M91" s="14" t="str">
        <f>IFERROR(VLOOKUP($A91,'Grassor TR300 K'!$CR$4:$CY$7,8,0),"")</f>
        <v/>
      </c>
      <c r="N91" s="14" t="str">
        <f>IFERROR(VLOOKUP($A91,'BO K'!$S$4:$Z$16,8,0),"")</f>
        <v/>
      </c>
      <c r="O91" s="14" t="str">
        <f>IFERROR(VLOOKUP($A91,'Szaga TR150 K'!$J$1:$Q$6,8,0),"")</f>
        <v/>
      </c>
      <c r="P91" s="14" t="str">
        <f>IFERROR(VLOOKUP($A91,'Rajd Konwalii K'!$L$3:$S$13,8,0),"")</f>
        <v/>
      </c>
      <c r="Q91" s="14" t="str">
        <f>IFERROR(VLOOKUP($A91,'Korno K'!$BE$1:$BL$15,8,0),"")</f>
        <v/>
      </c>
      <c r="R91" s="14" t="str">
        <f>IFERROR(VLOOKUP($A91,'Abentojra K'!$J$2:$Q$10,8,0),"")</f>
        <v/>
      </c>
      <c r="S91" s="14" t="str">
        <f>IFERROR(VLOOKUP($A91,'Mordownik K'!$P$5:$W$14,8,0),"")</f>
        <v/>
      </c>
      <c r="T91" s="14"/>
      <c r="U91" s="14" t="str">
        <f>IFERROR(VLOOKUP($A91,'H52 200 K'!$AL$6:$AS$16,8,0),"")</f>
        <v/>
      </c>
      <c r="V91" s="14" t="str">
        <f>IFERROR(VLOOKUP($A91,'XII Szago K'!$AH$3:$AO$8,8,0),"")</f>
        <v/>
      </c>
      <c r="W91" s="14" t="str">
        <f>IFERROR(VLOOKUP($A91,'Masakra TR200 K'!$AN$5:$AU$8,8,0),"")</f>
        <v/>
      </c>
      <c r="X91" s="10">
        <f>IFERROR(LARGE(Z91:AL91,1),0)+IFERROR(LARGE(Z91:AL91,2),0)</f>
        <v>17.654406662040248</v>
      </c>
      <c r="Y91" s="10">
        <f>IFERROR(LARGE(Z91:AL91,3),0)+IFERROR(LARGE(Z91:AL91,4),0)</f>
        <v>0</v>
      </c>
      <c r="Z91" s="14"/>
      <c r="AA91" s="36"/>
      <c r="AB91" s="36"/>
      <c r="AC91" s="14"/>
      <c r="AD91" s="14"/>
      <c r="AE91" s="14" t="str">
        <f>IFERROR(VLOOKUP($A91,'Grassor TR150 K'!$BL$4:$BS$7,8,0),"")</f>
        <v/>
      </c>
      <c r="AF91" s="36" t="str">
        <f>IFERROR(VLOOKUP($A91,'Pazur K'!$P$3:$W$7,8,0),"")</f>
        <v/>
      </c>
      <c r="AG91" s="14">
        <f>IFERROR(VLOOKUP($A91,'Szaga TR100 K'!$J$1:$Q$12,8,0),"")</f>
        <v>17.654406662040248</v>
      </c>
      <c r="AH91" s="36" t="str">
        <f>IFERROR(VLOOKUP($A91,'Odyseja K'!$G$1:$N$6,8,0),"")</f>
        <v/>
      </c>
      <c r="AI91" s="36"/>
      <c r="AJ91" s="14" t="str">
        <f>IFERROR(VLOOKUP($A91,'H52 100 K'!$AC$6:$AJ$27,8,0),"")</f>
        <v/>
      </c>
      <c r="AK91" s="14" t="str">
        <f>IFERROR(VLOOKUP($A91,'Azymut Orient K'!$O$3:$V$4,8,0),"")</f>
        <v/>
      </c>
      <c r="AL91" s="14" t="str">
        <f>IFERROR(VLOOKUP($A91,'Masakra TR100 K'!$AB$5:$AI$7,8,0),"")</f>
        <v/>
      </c>
    </row>
    <row r="92" spans="1:38">
      <c r="A92" s="15">
        <v>376</v>
      </c>
      <c r="B92" s="40" t="str">
        <f>VLOOKUP($A92,id!$C:$H,6,0)</f>
        <v>Mamczak Edyta</v>
      </c>
      <c r="C92" s="40" t="str">
        <f>VLOOKUP($A92,id!$C:$H,4,0)</f>
        <v>49 BAZA LOTNICZA</v>
      </c>
      <c r="D92" s="2">
        <f>IF(E91=E92,D91,ROW(B90))</f>
        <v>90</v>
      </c>
      <c r="E92" s="11">
        <f>LARGE(F92:Y92,1)+LARGE(F92:Y92,2)+IFERROR(LARGE(F92:Y92,3),0)+IFERROR(LARGE(F92:Y92,4),0)+IFERROR(LARGE(F92:Y92,5),0)+IFERROR(LARGE(F92:Y92,6),0)</f>
        <v>16.655392796359997</v>
      </c>
      <c r="F92" s="14"/>
      <c r="G92" s="14"/>
      <c r="H92" s="14"/>
      <c r="I92" s="16" t="str">
        <f>IFERROR(VLOOKUP($A92,'Dymno K'!$BD$3:$BK$11,8,0),"")</f>
        <v/>
      </c>
      <c r="J92" s="37" t="str">
        <f>IFERROR(VLOOKUP($A92,'X Kompas K'!$L$2:$S$5,8,0),"")</f>
        <v/>
      </c>
      <c r="K92" s="16" t="str">
        <f>IFERROR(VLOOKUP($A92,'Dukty K'!$BH$1:$BO$9,8,0),"")</f>
        <v/>
      </c>
      <c r="L92" s="14" t="str">
        <f>IFERROR(VLOOKUP($A92,'Tropy K'!$O$2:$V$16,8,0),"")</f>
        <v/>
      </c>
      <c r="M92" s="14" t="str">
        <f>IFERROR(VLOOKUP($A92,'Grassor TR300 K'!$CR$4:$CY$7,8,0),"")</f>
        <v/>
      </c>
      <c r="N92" s="14" t="str">
        <f>IFERROR(VLOOKUP($A92,'BO K'!$S$4:$Z$16,8,0),"")</f>
        <v/>
      </c>
      <c r="O92" s="14" t="str">
        <f>IFERROR(VLOOKUP($A92,'Szaga TR150 K'!$J$1:$Q$6,8,0),"")</f>
        <v/>
      </c>
      <c r="P92" s="14" t="str">
        <f>IFERROR(VLOOKUP($A92,'Rajd Konwalii K'!$L$3:$S$13,8,0),"")</f>
        <v/>
      </c>
      <c r="Q92" s="14" t="str">
        <f>IFERROR(VLOOKUP($A92,'Korno K'!$BE$1:$BL$15,8,0),"")</f>
        <v/>
      </c>
      <c r="R92" s="14" t="str">
        <f>IFERROR(VLOOKUP($A92,'Abentojra K'!$J$2:$Q$10,8,0),"")</f>
        <v/>
      </c>
      <c r="S92" s="14" t="str">
        <f>IFERROR(VLOOKUP($A92,'Mordownik K'!$P$5:$W$14,8,0),"")</f>
        <v/>
      </c>
      <c r="T92" s="14"/>
      <c r="U92" s="14" t="str">
        <f>IFERROR(VLOOKUP($A92,'H52 200 K'!$AL$6:$AS$16,8,0),"")</f>
        <v/>
      </c>
      <c r="V92" s="14" t="str">
        <f>IFERROR(VLOOKUP($A92,'XII Szago K'!$AH$3:$AO$8,8,0),"")</f>
        <v/>
      </c>
      <c r="W92" s="14" t="str">
        <f>IFERROR(VLOOKUP($A92,'Masakra TR200 K'!$AN$5:$AU$8,8,0),"")</f>
        <v/>
      </c>
      <c r="X92" s="10">
        <f>IFERROR(LARGE(Z92:AL92,1),0)+IFERROR(LARGE(Z92:AL92,2),0)</f>
        <v>16.655392796359997</v>
      </c>
      <c r="Y92" s="10">
        <f>IFERROR(LARGE(Z92:AL92,3),0)+IFERROR(LARGE(Z92:AL92,4),0)</f>
        <v>0</v>
      </c>
      <c r="Z92" s="14"/>
      <c r="AA92" s="36"/>
      <c r="AB92" s="36"/>
      <c r="AC92" s="14">
        <f>IFERROR(VLOOKUP($A92,'H51 100 K'!$AC$6:$AJ$153,8,0),"")</f>
        <v>16.655392796359997</v>
      </c>
      <c r="AD92" s="14" t="str">
        <f>IFERROR(VLOOKUP(A92,'Harce K'!$K$6:$R$12,8,0),"")</f>
        <v/>
      </c>
      <c r="AE92" s="14" t="str">
        <f>IFERROR(VLOOKUP($A92,'Grassor TR150 K'!$BL$4:$BS$7,8,0),"")</f>
        <v/>
      </c>
      <c r="AF92" s="36" t="str">
        <f>IFERROR(VLOOKUP($A92,'Pazur K'!$P$3:$W$7,8,0),"")</f>
        <v/>
      </c>
      <c r="AG92" s="14" t="str">
        <f>IFERROR(VLOOKUP($A92,'Szaga TR100 K'!$J$1:$Q$12,8,0),"")</f>
        <v/>
      </c>
      <c r="AH92" s="36" t="str">
        <f>IFERROR(VLOOKUP($A92,'Odyseja K'!$G$1:$N$6,8,0),"")</f>
        <v/>
      </c>
      <c r="AI92" s="36"/>
      <c r="AJ92" s="14" t="str">
        <f>IFERROR(VLOOKUP($A92,'H52 100 K'!$AC$6:$AJ$27,8,0),"")</f>
        <v/>
      </c>
      <c r="AK92" s="14" t="str">
        <f>IFERROR(VLOOKUP($A92,'Azymut Orient K'!$O$3:$V$4,8,0),"")</f>
        <v/>
      </c>
      <c r="AL92" s="14" t="str">
        <f>IFERROR(VLOOKUP($A92,'Masakra TR100 K'!$AB$5:$AI$7,8,0),"")</f>
        <v/>
      </c>
    </row>
    <row r="93" spans="1:38">
      <c r="A93" s="15">
        <v>377</v>
      </c>
      <c r="B93" s="40" t="str">
        <f>VLOOKUP($A93,id!$C:$H,6,0)</f>
        <v>Block Barbara</v>
      </c>
      <c r="C93" s="40" t="str">
        <f>VLOOKUP($A93,id!$C:$H,4,0)</f>
        <v>SHOCKBLAZERSI</v>
      </c>
      <c r="D93" s="2">
        <f>IF(E92=E93,D92,ROW(B91))</f>
        <v>91</v>
      </c>
      <c r="E93" s="11">
        <f>LARGE(F93:Y93,1)+LARGE(F93:Y93,2)+IFERROR(LARGE(F93:Y93,3),0)+IFERROR(LARGE(F93:Y93,4),0)+IFERROR(LARGE(F93:Y93,5),0)+IFERROR(LARGE(F93:Y93,6),0)</f>
        <v>16.059004885469665</v>
      </c>
      <c r="F93" s="14"/>
      <c r="G93" s="14"/>
      <c r="H93" s="14"/>
      <c r="I93" s="16" t="str">
        <f>IFERROR(VLOOKUP($A93,'Dymno K'!$BD$3:$BK$11,8,0),"")</f>
        <v/>
      </c>
      <c r="J93" s="37" t="str">
        <f>IFERROR(VLOOKUP($A93,'X Kompas K'!$L$2:$S$5,8,0),"")</f>
        <v/>
      </c>
      <c r="K93" s="16" t="str">
        <f>IFERROR(VLOOKUP($A93,'Dukty K'!$BH$1:$BO$9,8,0),"")</f>
        <v/>
      </c>
      <c r="L93" s="14" t="str">
        <f>IFERROR(VLOOKUP($A93,'Tropy K'!$O$2:$V$16,8,0),"")</f>
        <v/>
      </c>
      <c r="M93" s="14" t="str">
        <f>IFERROR(VLOOKUP($A93,'Grassor TR300 K'!$CR$4:$CY$7,8,0),"")</f>
        <v/>
      </c>
      <c r="N93" s="14" t="str">
        <f>IFERROR(VLOOKUP($A93,'BO K'!$S$4:$Z$16,8,0),"")</f>
        <v/>
      </c>
      <c r="O93" s="14" t="str">
        <f>IFERROR(VLOOKUP($A93,'Szaga TR150 K'!$J$1:$Q$6,8,0),"")</f>
        <v/>
      </c>
      <c r="P93" s="14" t="str">
        <f>IFERROR(VLOOKUP($A93,'Rajd Konwalii K'!$L$3:$S$13,8,0),"")</f>
        <v/>
      </c>
      <c r="Q93" s="14" t="str">
        <f>IFERROR(VLOOKUP($A93,'Korno K'!$BE$1:$BL$15,8,0),"")</f>
        <v/>
      </c>
      <c r="R93" s="14" t="str">
        <f>IFERROR(VLOOKUP($A93,'Abentojra K'!$J$2:$Q$10,8,0),"")</f>
        <v/>
      </c>
      <c r="S93" s="14" t="str">
        <f>IFERROR(VLOOKUP($A93,'Mordownik K'!$P$5:$W$14,8,0),"")</f>
        <v/>
      </c>
      <c r="T93" s="14"/>
      <c r="U93" s="14" t="str">
        <f>IFERROR(VLOOKUP($A93,'H52 200 K'!$AL$6:$AS$16,8,0),"")</f>
        <v/>
      </c>
      <c r="V93" s="14" t="str">
        <f>IFERROR(VLOOKUP($A93,'XII Szago K'!$AH$3:$AO$8,8,0),"")</f>
        <v/>
      </c>
      <c r="W93" s="14" t="str">
        <f>IFERROR(VLOOKUP($A93,'Masakra TR200 K'!$AN$5:$AU$8,8,0),"")</f>
        <v/>
      </c>
      <c r="X93" s="10">
        <f>IFERROR(LARGE(Z93:AL93,1),0)+IFERROR(LARGE(Z93:AL93,2),0)</f>
        <v>16.059004885469665</v>
      </c>
      <c r="Y93" s="10">
        <f>IFERROR(LARGE(Z93:AL93,3),0)+IFERROR(LARGE(Z93:AL93,4),0)</f>
        <v>0</v>
      </c>
      <c r="Z93" s="14"/>
      <c r="AA93" s="36"/>
      <c r="AB93" s="36"/>
      <c r="AC93" s="14">
        <f>IFERROR(VLOOKUP($A93,'H51 100 K'!$AC$6:$AJ$153,8,0),"")</f>
        <v>16.059004885469665</v>
      </c>
      <c r="AD93" s="14" t="str">
        <f>IFERROR(VLOOKUP(A93,'Harce K'!$K$6:$R$12,8,0),"")</f>
        <v/>
      </c>
      <c r="AE93" s="14" t="str">
        <f>IFERROR(VLOOKUP($A93,'Grassor TR150 K'!$BL$4:$BS$7,8,0),"")</f>
        <v/>
      </c>
      <c r="AF93" s="36" t="str">
        <f>IFERROR(VLOOKUP($A93,'Pazur K'!$P$3:$W$7,8,0),"")</f>
        <v/>
      </c>
      <c r="AG93" s="14" t="str">
        <f>IFERROR(VLOOKUP($A93,'Szaga TR100 K'!$J$1:$Q$12,8,0),"")</f>
        <v/>
      </c>
      <c r="AH93" s="36" t="str">
        <f>IFERROR(VLOOKUP($A93,'Odyseja K'!$G$1:$N$6,8,0),"")</f>
        <v/>
      </c>
      <c r="AI93" s="36"/>
      <c r="AJ93" s="14" t="str">
        <f>IFERROR(VLOOKUP($A93,'H52 100 K'!$AC$6:$AJ$27,8,0),"")</f>
        <v/>
      </c>
      <c r="AK93" s="14" t="str">
        <f>IFERROR(VLOOKUP($A93,'Azymut Orient K'!$O$3:$V$4,8,0),"")</f>
        <v/>
      </c>
      <c r="AL93" s="14" t="str">
        <f>IFERROR(VLOOKUP($A93,'Masakra TR100 K'!$AB$5:$AI$7,8,0),"")</f>
        <v/>
      </c>
    </row>
    <row r="94" spans="1:38">
      <c r="A94">
        <v>470</v>
      </c>
      <c r="B94" s="40" t="str">
        <f>VLOOKUP($A94,id!$C:$H,6,0)</f>
        <v>KORZENIEWSKA MONIKA</v>
      </c>
      <c r="C94" s="40">
        <f>VLOOKUP($A94,id!$C:$H,4,0)</f>
        <v>0</v>
      </c>
      <c r="D94" s="2">
        <f>IF(E93=E94,D93,ROW(B92))</f>
        <v>92</v>
      </c>
      <c r="E94" s="11">
        <f>LARGE(F94:Y94,1)+LARGE(F94:Y94,2)+IFERROR(LARGE(F94:Y94,3),0)+IFERROR(LARGE(F94:Y94,4),0)+IFERROR(LARGE(F94:Y94,5),0)+IFERROR(LARGE(F94:Y94,6),0)</f>
        <v>13.901030731055533</v>
      </c>
      <c r="F94" s="14"/>
      <c r="G94" s="14"/>
      <c r="H94" s="14"/>
      <c r="I94" s="16"/>
      <c r="J94" s="37"/>
      <c r="K94" s="16"/>
      <c r="L94" s="14"/>
      <c r="M94" s="14" t="str">
        <f>IFERROR(VLOOKUP($A94,'Grassor TR300 K'!$CR$4:$CY$7,8,0),"")</f>
        <v/>
      </c>
      <c r="N94" s="14"/>
      <c r="O94" s="14" t="str">
        <f>IFERROR(VLOOKUP($A94,'Szaga TR150 K'!$J$1:$Q$6,8,0),"")</f>
        <v/>
      </c>
      <c r="P94" s="14" t="str">
        <f>IFERROR(VLOOKUP($A94,'Rajd Konwalii K'!$L$3:$S$13,8,0),"")</f>
        <v/>
      </c>
      <c r="Q94" s="14" t="str">
        <f>IFERROR(VLOOKUP($A94,'Korno K'!$BE$1:$BL$15,8,0),"")</f>
        <v/>
      </c>
      <c r="R94" s="14" t="str">
        <f>IFERROR(VLOOKUP($A94,'Abentojra K'!$J$2:$Q$10,8,0),"")</f>
        <v/>
      </c>
      <c r="S94" s="14" t="str">
        <f>IFERROR(VLOOKUP($A94,'Mordownik K'!$P$5:$W$14,8,0),"")</f>
        <v/>
      </c>
      <c r="T94" s="14"/>
      <c r="U94" s="14" t="str">
        <f>IFERROR(VLOOKUP($A94,'H52 200 K'!$AL$6:$AS$16,8,0),"")</f>
        <v/>
      </c>
      <c r="V94" s="14" t="str">
        <f>IFERROR(VLOOKUP($A94,'XII Szago K'!$AH$3:$AO$8,8,0),"")</f>
        <v/>
      </c>
      <c r="W94" s="14" t="str">
        <f>IFERROR(VLOOKUP($A94,'Masakra TR200 K'!$AN$5:$AU$8,8,0),"")</f>
        <v/>
      </c>
      <c r="X94" s="10">
        <f>IFERROR(LARGE(Z94:AL94,1),0)+IFERROR(LARGE(Z94:AL94,2),0)</f>
        <v>13.901030731055533</v>
      </c>
      <c r="Y94" s="10">
        <f>IFERROR(LARGE(Z94:AL94,3),0)+IFERROR(LARGE(Z94:AL94,4),0)</f>
        <v>0</v>
      </c>
      <c r="Z94" s="14"/>
      <c r="AA94" s="36"/>
      <c r="AB94" s="36"/>
      <c r="AC94" s="14"/>
      <c r="AD94" s="14"/>
      <c r="AE94" s="14"/>
      <c r="AF94" s="36">
        <f>IFERROR(VLOOKUP($A94,'Pazur K'!$P$3:$W$7,8,0),"")</f>
        <v>13.901030731055533</v>
      </c>
      <c r="AG94" s="14" t="str">
        <f>IFERROR(VLOOKUP($A94,'Szaga TR100 K'!$J$1:$Q$12,8,0),"")</f>
        <v/>
      </c>
      <c r="AH94" s="36" t="str">
        <f>IFERROR(VLOOKUP($A94,'Odyseja K'!$G$1:$N$6,8,0),"")</f>
        <v/>
      </c>
      <c r="AI94" s="36"/>
      <c r="AJ94" s="14" t="str">
        <f>IFERROR(VLOOKUP($A94,'H52 100 K'!$AC$6:$AJ$27,8,0),"")</f>
        <v/>
      </c>
      <c r="AK94" s="14" t="str">
        <f>IFERROR(VLOOKUP($A94,'Azymut Orient K'!$O$3:$V$4,8,0),"")</f>
        <v/>
      </c>
      <c r="AL94" s="14" t="str">
        <f>IFERROR(VLOOKUP($A94,'Masakra TR100 K'!$AB$5:$AI$7,8,0),"")</f>
        <v/>
      </c>
    </row>
    <row r="95" spans="1:38">
      <c r="A95">
        <v>583</v>
      </c>
      <c r="B95" s="40" t="str">
        <f>VLOOKUP($A95,id!$C:$H,6,0)</f>
        <v>Pułkowska Alicja</v>
      </c>
      <c r="C95" s="40">
        <f>VLOOKUP($A95,id!$C:$H,4,0)</f>
        <v>0</v>
      </c>
      <c r="D95" s="2">
        <f>IF(E94=E95,D94,ROW(B93))</f>
        <v>93</v>
      </c>
      <c r="E95" s="11">
        <f>LARGE(F95:Y95,1)+LARGE(F95:Y95,2)+IFERROR(LARGE(F95:Y95,3),0)+IFERROR(LARGE(F95:Y95,4),0)+IFERROR(LARGE(F95:Y95,5),0)+IFERROR(LARGE(F95:Y95,6),0)</f>
        <v>9.9651466244575531</v>
      </c>
      <c r="F95" s="14"/>
      <c r="G95" s="14"/>
      <c r="H95" s="14"/>
      <c r="I95" s="16"/>
      <c r="J95" s="37"/>
      <c r="K95" s="16"/>
      <c r="L95" s="14"/>
      <c r="M95" s="14"/>
      <c r="N95" s="14"/>
      <c r="O95" s="14"/>
      <c r="P95" s="14"/>
      <c r="Q95" s="14"/>
      <c r="R95" s="14"/>
      <c r="S95" s="14"/>
      <c r="T95" s="14"/>
      <c r="U95" s="14" t="str">
        <f>IFERROR(VLOOKUP($A95,'H52 200 K'!$AL$6:$AS$16,8,0),"")</f>
        <v/>
      </c>
      <c r="V95" s="14" t="str">
        <f>IFERROR(VLOOKUP($A95,'XII Szago K'!$AH$3:$AO$8,8,0),"")</f>
        <v/>
      </c>
      <c r="W95" s="14" t="str">
        <f>IFERROR(VLOOKUP($A95,'Masakra TR200 K'!$AN$5:$AU$8,8,0),"")</f>
        <v/>
      </c>
      <c r="X95" s="10">
        <f>IFERROR(LARGE(Z95:AL95,1),0)+IFERROR(LARGE(Z95:AL95,2),0)</f>
        <v>9.9651466244575531</v>
      </c>
      <c r="Y95" s="10">
        <f>IFERROR(LARGE(Z95:AL95,3),0)+IFERROR(LARGE(Z95:AL95,4),0)</f>
        <v>0</v>
      </c>
      <c r="Z95" s="14"/>
      <c r="AA95" s="36"/>
      <c r="AB95" s="36"/>
      <c r="AC95" s="14"/>
      <c r="AD95" s="14"/>
      <c r="AE95" s="14"/>
      <c r="AF95" s="36"/>
      <c r="AG95" s="14"/>
      <c r="AH95" s="36"/>
      <c r="AI95" s="36"/>
      <c r="AJ95" s="14">
        <f>IFERROR(VLOOKUP($A95,'H52 100 K'!$AC$6:$AJ$27,8,0),"")</f>
        <v>9.9651466244575531</v>
      </c>
      <c r="AK95" s="14" t="str">
        <f>IFERROR(VLOOKUP($A95,'Azymut Orient K'!$O$3:$V$4,8,0),"")</f>
        <v/>
      </c>
      <c r="AL95" s="14" t="str">
        <f>IFERROR(VLOOKUP($A95,'Masakra TR100 K'!$AB$5:$AI$7,8,0),"")</f>
        <v/>
      </c>
    </row>
    <row r="96" spans="1:38">
      <c r="A96">
        <v>584</v>
      </c>
      <c r="B96" s="40" t="str">
        <f>VLOOKUP($A96,id!$C:$H,6,0)</f>
        <v>Bernaszuk Monika</v>
      </c>
      <c r="C96" s="40">
        <f>VLOOKUP($A96,id!$C:$H,4,0)</f>
        <v>0</v>
      </c>
      <c r="D96" s="2">
        <f>IF(E95=E96,D95,ROW(B94))</f>
        <v>94</v>
      </c>
      <c r="E96" s="11">
        <f>LARGE(F96:Y96,1)+LARGE(F96:Y96,2)+IFERROR(LARGE(F96:Y96,3),0)+IFERROR(LARGE(F96:Y96,4),0)+IFERROR(LARGE(F96:Y96,5),0)+IFERROR(LARGE(F96:Y96,6),0)</f>
        <v>9.9610199590632451</v>
      </c>
      <c r="F96" s="14"/>
      <c r="G96" s="14"/>
      <c r="H96" s="14"/>
      <c r="I96" s="16"/>
      <c r="J96" s="37"/>
      <c r="K96" s="16"/>
      <c r="L96" s="14"/>
      <c r="M96" s="14"/>
      <c r="N96" s="14"/>
      <c r="O96" s="14"/>
      <c r="P96" s="14"/>
      <c r="Q96" s="14"/>
      <c r="R96" s="14"/>
      <c r="S96" s="14"/>
      <c r="T96" s="14"/>
      <c r="U96" s="14" t="str">
        <f>IFERROR(VLOOKUP($A96,'H52 200 K'!$AL$6:$AS$16,8,0),"")</f>
        <v/>
      </c>
      <c r="V96" s="14" t="str">
        <f>IFERROR(VLOOKUP($A96,'XII Szago K'!$AH$3:$AO$8,8,0),"")</f>
        <v/>
      </c>
      <c r="W96" s="14" t="str">
        <f>IFERROR(VLOOKUP($A96,'Masakra TR200 K'!$AN$5:$AU$8,8,0),"")</f>
        <v/>
      </c>
      <c r="X96" s="10">
        <f>IFERROR(LARGE(Z96:AL96,1),0)+IFERROR(LARGE(Z96:AL96,2),0)</f>
        <v>9.9610199590632451</v>
      </c>
      <c r="Y96" s="10">
        <f>IFERROR(LARGE(Z96:AL96,3),0)+IFERROR(LARGE(Z96:AL96,4),0)</f>
        <v>0</v>
      </c>
      <c r="Z96" s="14"/>
      <c r="AA96" s="36"/>
      <c r="AB96" s="36"/>
      <c r="AC96" s="14"/>
      <c r="AD96" s="14"/>
      <c r="AE96" s="14"/>
      <c r="AF96" s="36"/>
      <c r="AG96" s="14"/>
      <c r="AH96" s="36"/>
      <c r="AI96" s="36"/>
      <c r="AJ96" s="14">
        <f>IFERROR(VLOOKUP($A96,'H52 100 K'!$AC$6:$AJ$27,8,0),"")</f>
        <v>9.9610199590632451</v>
      </c>
      <c r="AK96" s="14" t="str">
        <f>IFERROR(VLOOKUP($A96,'Azymut Orient K'!$O$3:$V$4,8,0),"")</f>
        <v/>
      </c>
      <c r="AL96" s="14" t="str">
        <f>IFERROR(VLOOKUP($A96,'Masakra TR100 K'!$AB$5:$AI$7,8,0),"")</f>
        <v/>
      </c>
    </row>
    <row r="97" spans="1:38">
      <c r="A97">
        <v>585</v>
      </c>
      <c r="B97" s="40" t="str">
        <f>VLOOKUP($A97,id!$C:$H,6,0)</f>
        <v>Babiańska Zofia</v>
      </c>
      <c r="C97" s="40" t="str">
        <f>VLOOKUP($A97,id!$C:$H,4,0)</f>
        <v>Misiaki</v>
      </c>
      <c r="D97" s="2">
        <f>IF(E96=E97,D96,ROW(B95))</f>
        <v>95</v>
      </c>
      <c r="E97" s="11">
        <f>LARGE(F97:Y97,1)+LARGE(F97:Y97,2)+IFERROR(LARGE(F97:Y97,3),0)+IFERROR(LARGE(F97:Y97,4),0)+IFERROR(LARGE(F97:Y97,5),0)+IFERROR(LARGE(F97:Y97,6),0)</f>
        <v>6.8960907408899388</v>
      </c>
      <c r="F97" s="14"/>
      <c r="G97" s="14"/>
      <c r="H97" s="14"/>
      <c r="I97" s="16"/>
      <c r="J97" s="37"/>
      <c r="K97" s="16"/>
      <c r="L97" s="14"/>
      <c r="M97" s="14"/>
      <c r="N97" s="14"/>
      <c r="O97" s="14"/>
      <c r="P97" s="14"/>
      <c r="Q97" s="14"/>
      <c r="R97" s="14"/>
      <c r="S97" s="14"/>
      <c r="T97" s="14"/>
      <c r="U97" s="14" t="str">
        <f>IFERROR(VLOOKUP($A97,'H52 200 K'!$AL$6:$AS$16,8,0),"")</f>
        <v/>
      </c>
      <c r="V97" s="14" t="str">
        <f>IFERROR(VLOOKUP($A97,'XII Szago K'!$AH$3:$AO$8,8,0),"")</f>
        <v/>
      </c>
      <c r="W97" s="14" t="str">
        <f>IFERROR(VLOOKUP($A97,'Masakra TR200 K'!$AN$5:$AU$8,8,0),"")</f>
        <v/>
      </c>
      <c r="X97" s="10">
        <f>IFERROR(LARGE(Z97:AL97,1),0)+IFERROR(LARGE(Z97:AL97,2),0)</f>
        <v>6.8960907408899388</v>
      </c>
      <c r="Y97" s="10">
        <f>IFERROR(LARGE(Z97:AL97,3),0)+IFERROR(LARGE(Z97:AL97,4),0)</f>
        <v>0</v>
      </c>
      <c r="Z97" s="14"/>
      <c r="AA97" s="36"/>
      <c r="AB97" s="36"/>
      <c r="AC97" s="14"/>
      <c r="AD97" s="14"/>
      <c r="AE97" s="14"/>
      <c r="AF97" s="36"/>
      <c r="AG97" s="14"/>
      <c r="AH97" s="36"/>
      <c r="AI97" s="36"/>
      <c r="AJ97" s="14">
        <f>IFERROR(VLOOKUP($A97,'H52 100 K'!$AC$6:$AJ$27,8,0),"")</f>
        <v>6.8960907408899388</v>
      </c>
      <c r="AK97" s="14" t="str">
        <f>IFERROR(VLOOKUP($A97,'Azymut Orient K'!$O$3:$V$4,8,0),"")</f>
        <v/>
      </c>
      <c r="AL97" s="14" t="str">
        <f>IFERROR(VLOOKUP($A97,'Masakra TR100 K'!$AB$5:$AI$7,8,0),"")</f>
        <v/>
      </c>
    </row>
    <row r="98" spans="1:38">
      <c r="A98">
        <v>439</v>
      </c>
      <c r="B98" s="40" t="str">
        <f>VLOOKUP($A98,id!$C:$H,6,0)</f>
        <v>Brzezińska Arletta</v>
      </c>
      <c r="C98" s="40" t="str">
        <f>VLOOKUP($A98,id!$C:$H,4,0)</f>
        <v>Rącze Pomrowy</v>
      </c>
      <c r="D98" s="2">
        <f>IF(E97=E98,D97,ROW(B96))</f>
        <v>96</v>
      </c>
      <c r="E98" s="11">
        <f>LARGE(F98:Y98,1)+LARGE(F98:Y98,2)+IFERROR(LARGE(F98:Y98,3),0)+IFERROR(LARGE(F98:Y98,4),0)+IFERROR(LARGE(F98:Y98,5),0)+IFERROR(LARGE(F98:Y98,6),0)</f>
        <v>0</v>
      </c>
      <c r="F98" s="14"/>
      <c r="G98" s="14"/>
      <c r="H98" s="14"/>
      <c r="I98" s="16"/>
      <c r="J98" s="37"/>
      <c r="K98" s="16"/>
      <c r="L98" s="14">
        <f>IFERROR(VLOOKUP($A98,'Tropy K'!$O$2:$V$16,8,0),"")</f>
        <v>0</v>
      </c>
      <c r="M98" s="14" t="str">
        <f>IFERROR(VLOOKUP($A98,'Grassor TR300 K'!$CR$4:$CY$7,8,0),"")</f>
        <v/>
      </c>
      <c r="N98" s="14" t="str">
        <f>IFERROR(VLOOKUP($A98,'BO K'!$S$4:$Z$16,8,0),"")</f>
        <v/>
      </c>
      <c r="O98" s="14" t="str">
        <f>IFERROR(VLOOKUP($A98,'Szaga TR150 K'!$J$1:$Q$6,8,0),"")</f>
        <v/>
      </c>
      <c r="P98" s="14" t="str">
        <f>IFERROR(VLOOKUP($A98,'Rajd Konwalii K'!$L$3:$S$13,8,0),"")</f>
        <v/>
      </c>
      <c r="Q98" s="14" t="str">
        <f>IFERROR(VLOOKUP($A98,'Korno K'!$BE$1:$BL$15,8,0),"")</f>
        <v/>
      </c>
      <c r="R98" s="14" t="str">
        <f>IFERROR(VLOOKUP($A98,'Abentojra K'!$J$2:$Q$10,8,0),"")</f>
        <v/>
      </c>
      <c r="S98" s="14" t="str">
        <f>IFERROR(VLOOKUP($A98,'Mordownik K'!$P$5:$W$14,8,0),"")</f>
        <v/>
      </c>
      <c r="T98" s="14"/>
      <c r="U98" s="14" t="str">
        <f>IFERROR(VLOOKUP($A98,'H52 200 K'!$AL$6:$AS$16,8,0),"")</f>
        <v/>
      </c>
      <c r="V98" s="14" t="str">
        <f>IFERROR(VLOOKUP($A98,'XII Szago K'!$AH$3:$AO$8,8,0),"")</f>
        <v/>
      </c>
      <c r="W98" s="14" t="str">
        <f>IFERROR(VLOOKUP($A98,'Masakra TR200 K'!$AN$5:$AU$8,8,0),"")</f>
        <v/>
      </c>
      <c r="X98" s="10">
        <f>IFERROR(LARGE(Z98:AL98,1),0)+IFERROR(LARGE(Z98:AL98,2),0)</f>
        <v>0</v>
      </c>
      <c r="Y98" s="10">
        <f>IFERROR(LARGE(Z98:AL98,3),0)+IFERROR(LARGE(Z98:AL98,4),0)</f>
        <v>0</v>
      </c>
      <c r="Z98" s="14"/>
      <c r="AA98" s="36"/>
      <c r="AB98" s="36"/>
      <c r="AC98" s="14"/>
      <c r="AD98" s="14"/>
      <c r="AE98" s="14" t="str">
        <f>IFERROR(VLOOKUP($A98,'Grassor TR150 K'!$BL$4:$BS$7,8,0),"")</f>
        <v/>
      </c>
      <c r="AF98" s="36" t="str">
        <f>IFERROR(VLOOKUP($A98,'Pazur K'!$P$3:$W$7,8,0),"")</f>
        <v/>
      </c>
      <c r="AG98" s="14" t="str">
        <f>IFERROR(VLOOKUP($A98,'Szaga TR100 K'!$J$1:$Q$12,8,0),"")</f>
        <v/>
      </c>
      <c r="AH98" s="36" t="str">
        <f>IFERROR(VLOOKUP($A98,'Odyseja K'!$G$1:$N$6,8,0),"")</f>
        <v/>
      </c>
      <c r="AI98" s="36"/>
      <c r="AJ98" s="14" t="str">
        <f>IFERROR(VLOOKUP($A98,'H52 100 K'!$AC$6:$AJ$27,8,0),"")</f>
        <v/>
      </c>
      <c r="AK98" s="14" t="str">
        <f>IFERROR(VLOOKUP($A98,'Azymut Orient K'!$O$3:$V$4,8,0),"")</f>
        <v/>
      </c>
      <c r="AL98" s="14" t="str">
        <f>IFERROR(VLOOKUP($A98,'Masakra TR100 K'!$AB$5:$AI$7,8,0),"")</f>
        <v/>
      </c>
    </row>
    <row r="99" spans="1:38">
      <c r="A99">
        <v>440</v>
      </c>
      <c r="B99" s="40" t="str">
        <f>VLOOKUP($A99,id!$C:$H,6,0)</f>
        <v>Katner Jolanta</v>
      </c>
      <c r="C99" s="40" t="str">
        <f>VLOOKUP($A99,id!$C:$H,4,0)</f>
        <v>Rącze Pomrowy</v>
      </c>
      <c r="D99" s="2">
        <f>IF(E98=E99,D98,ROW(B97))</f>
        <v>96</v>
      </c>
      <c r="E99" s="11">
        <f>LARGE(F99:Y99,1)+LARGE(F99:Y99,2)+IFERROR(LARGE(F99:Y99,3),0)+IFERROR(LARGE(F99:Y99,4),0)+IFERROR(LARGE(F99:Y99,5),0)+IFERROR(LARGE(F99:Y99,6),0)</f>
        <v>0</v>
      </c>
      <c r="F99" s="14"/>
      <c r="G99" s="14"/>
      <c r="H99" s="14"/>
      <c r="I99" s="16"/>
      <c r="J99" s="37"/>
      <c r="K99" s="16"/>
      <c r="L99" s="14">
        <f>IFERROR(VLOOKUP($A99,'Tropy K'!$O$2:$V$16,8,0),"")</f>
        <v>0</v>
      </c>
      <c r="M99" s="14" t="str">
        <f>IFERROR(VLOOKUP($A99,'Grassor TR300 K'!$CR$4:$CY$7,8,0),"")</f>
        <v/>
      </c>
      <c r="N99" s="14" t="str">
        <f>IFERROR(VLOOKUP($A99,'BO K'!$S$4:$Z$16,8,0),"")</f>
        <v/>
      </c>
      <c r="O99" s="14" t="str">
        <f>IFERROR(VLOOKUP($A99,'Szaga TR150 K'!$J$1:$Q$6,8,0),"")</f>
        <v/>
      </c>
      <c r="P99" s="14" t="str">
        <f>IFERROR(VLOOKUP($A99,'Rajd Konwalii K'!$L$3:$S$13,8,0),"")</f>
        <v/>
      </c>
      <c r="Q99" s="14" t="str">
        <f>IFERROR(VLOOKUP($A99,'Korno K'!$BE$1:$BL$15,8,0),"")</f>
        <v/>
      </c>
      <c r="R99" s="14" t="str">
        <f>IFERROR(VLOOKUP($A99,'Abentojra K'!$J$2:$Q$10,8,0),"")</f>
        <v/>
      </c>
      <c r="S99" s="14" t="str">
        <f>IFERROR(VLOOKUP($A99,'Mordownik K'!$P$5:$W$14,8,0),"")</f>
        <v/>
      </c>
      <c r="T99" s="14"/>
      <c r="U99" s="14" t="str">
        <f>IFERROR(VLOOKUP($A99,'H52 200 K'!$AL$6:$AS$16,8,0),"")</f>
        <v/>
      </c>
      <c r="V99" s="14" t="str">
        <f>IFERROR(VLOOKUP($A99,'XII Szago K'!$AH$3:$AO$8,8,0),"")</f>
        <v/>
      </c>
      <c r="W99" s="14" t="str">
        <f>IFERROR(VLOOKUP($A99,'Masakra TR200 K'!$AN$5:$AU$8,8,0),"")</f>
        <v/>
      </c>
      <c r="X99" s="10">
        <f>IFERROR(LARGE(Z99:AL99,1),0)+IFERROR(LARGE(Z99:AL99,2),0)</f>
        <v>0</v>
      </c>
      <c r="Y99" s="10">
        <f>IFERROR(LARGE(Z99:AL99,3),0)+IFERROR(LARGE(Z99:AL99,4),0)</f>
        <v>0</v>
      </c>
      <c r="Z99" s="14"/>
      <c r="AA99" s="36"/>
      <c r="AB99" s="36"/>
      <c r="AC99" s="14"/>
      <c r="AD99" s="14"/>
      <c r="AE99" s="14" t="str">
        <f>IFERROR(VLOOKUP($A99,'Grassor TR150 K'!$BL$4:$BS$7,8,0),"")</f>
        <v/>
      </c>
      <c r="AF99" s="36" t="str">
        <f>IFERROR(VLOOKUP($A99,'Pazur K'!$P$3:$W$7,8,0),"")</f>
        <v/>
      </c>
      <c r="AG99" s="14" t="str">
        <f>IFERROR(VLOOKUP($A99,'Szaga TR100 K'!$J$1:$Q$12,8,0),"")</f>
        <v/>
      </c>
      <c r="AH99" s="36" t="str">
        <f>IFERROR(VLOOKUP($A99,'Odyseja K'!$G$1:$N$6,8,0),"")</f>
        <v/>
      </c>
      <c r="AI99" s="36"/>
      <c r="AJ99" s="14" t="str">
        <f>IFERROR(VLOOKUP($A99,'H52 100 K'!$AC$6:$AJ$27,8,0),"")</f>
        <v/>
      </c>
      <c r="AK99" s="14" t="str">
        <f>IFERROR(VLOOKUP($A99,'Azymut Orient K'!$O$3:$V$4,8,0),"")</f>
        <v/>
      </c>
      <c r="AL99" s="14" t="str">
        <f>IFERROR(VLOOKUP($A99,'Masakra TR100 K'!$AB$5:$AI$7,8,0),"")</f>
        <v/>
      </c>
    </row>
    <row r="100" spans="1:38">
      <c r="A100">
        <v>586</v>
      </c>
      <c r="B100" s="40" t="str">
        <f>VLOOKUP($A100,id!$C:$H,6,0)</f>
        <v>Kałuża Marta</v>
      </c>
      <c r="C100" s="40" t="str">
        <f>VLOOKUP($A100,id!$C:$H,4,0)</f>
        <v>Pierogi z Wiśnią</v>
      </c>
      <c r="D100" s="2">
        <f>IF(E99=E100,D99,ROW(B98))</f>
        <v>96</v>
      </c>
      <c r="E100" s="11">
        <f>LARGE(F100:Y100,1)+LARGE(F100:Y100,2)+IFERROR(LARGE(F100:Y100,3),0)+IFERROR(LARGE(F100:Y100,4),0)+IFERROR(LARGE(F100:Y100,5),0)+IFERROR(LARGE(F100:Y100,6),0)</f>
        <v>0</v>
      </c>
      <c r="F100" s="14"/>
      <c r="G100" s="14"/>
      <c r="H100" s="14"/>
      <c r="I100" s="16"/>
      <c r="J100" s="37"/>
      <c r="K100" s="16"/>
      <c r="L100" s="14"/>
      <c r="M100" s="14"/>
      <c r="N100" s="14"/>
      <c r="O100" s="14"/>
      <c r="P100" s="14"/>
      <c r="Q100" s="14"/>
      <c r="R100" s="14"/>
      <c r="S100" s="14"/>
      <c r="T100" s="14"/>
      <c r="U100" s="14" t="str">
        <f>IFERROR(VLOOKUP($A100,'H52 200 K'!$AL$6:$AS$16,8,0),"")</f>
        <v/>
      </c>
      <c r="V100" s="14" t="str">
        <f>IFERROR(VLOOKUP($A100,'XII Szago K'!$AH$3:$AO$8,8,0),"")</f>
        <v/>
      </c>
      <c r="W100" s="14" t="str">
        <f>IFERROR(VLOOKUP($A100,'Masakra TR200 K'!$AN$5:$AU$8,8,0),"")</f>
        <v/>
      </c>
      <c r="X100" s="10">
        <f>IFERROR(LARGE(Z100:AL100,1),0)+IFERROR(LARGE(Z100:AL100,2),0)</f>
        <v>0</v>
      </c>
      <c r="Y100" s="10">
        <f>IFERROR(LARGE(Z100:AL100,3),0)+IFERROR(LARGE(Z100:AL100,4),0)</f>
        <v>0</v>
      </c>
      <c r="Z100" s="14"/>
      <c r="AA100" s="36"/>
      <c r="AB100" s="36"/>
      <c r="AC100" s="14"/>
      <c r="AD100" s="14"/>
      <c r="AE100" s="14"/>
      <c r="AF100" s="36"/>
      <c r="AG100" s="14"/>
      <c r="AH100" s="36"/>
      <c r="AI100" s="36"/>
      <c r="AJ100" s="14">
        <f>IFERROR(VLOOKUP($A100,'H52 100 K'!$AC$6:$AJ$27,8,0),"")</f>
        <v>0</v>
      </c>
      <c r="AK100" s="14" t="str">
        <f>IFERROR(VLOOKUP($A100,'Azymut Orient K'!$O$3:$V$4,8,0),"")</f>
        <v/>
      </c>
      <c r="AL100" s="14" t="str">
        <f>IFERROR(VLOOKUP($A100,'Masakra TR100 K'!$AB$5:$AI$7,8,0),"")</f>
        <v/>
      </c>
    </row>
  </sheetData>
  <sortState ref="A2:AL100">
    <sortCondition descending="1" ref="E3"/>
  </sortState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2"/>
  <sheetViews>
    <sheetView topLeftCell="A727" workbookViewId="0">
      <selection activeCell="C751" sqref="C751:C752"/>
    </sheetView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1">
      <c r="A1" t="s">
        <v>80</v>
      </c>
      <c r="B1" t="s">
        <v>82</v>
      </c>
      <c r="C1" t="s">
        <v>79</v>
      </c>
      <c r="D1" t="s">
        <v>13</v>
      </c>
      <c r="E1" t="s">
        <v>44</v>
      </c>
      <c r="F1" t="s">
        <v>15</v>
      </c>
      <c r="G1" t="s">
        <v>66</v>
      </c>
      <c r="H1" t="s">
        <v>18</v>
      </c>
      <c r="I1" t="s">
        <v>81</v>
      </c>
      <c r="J1" t="s">
        <v>153</v>
      </c>
      <c r="K1" t="s">
        <v>151</v>
      </c>
    </row>
    <row r="2" spans="1:11">
      <c r="A2" t="str">
        <f t="shared" ref="A2:A33" si="0">D2&amp;E2&amp;G2</f>
        <v>NowickiJacek1973</v>
      </c>
      <c r="C2">
        <v>1</v>
      </c>
      <c r="D2" t="s">
        <v>24</v>
      </c>
      <c r="E2" t="s">
        <v>25</v>
      </c>
      <c r="F2" t="s">
        <v>292</v>
      </c>
      <c r="G2">
        <v>1973</v>
      </c>
      <c r="H2" t="str">
        <f>D2&amp;" "&amp;E2</f>
        <v>Nowicki Jacek</v>
      </c>
      <c r="I2">
        <f>G2</f>
        <v>1973</v>
      </c>
      <c r="J2" t="s">
        <v>36</v>
      </c>
      <c r="K2" t="s">
        <v>152</v>
      </c>
    </row>
    <row r="3" spans="1:11">
      <c r="A3" t="str">
        <f t="shared" si="0"/>
        <v>CecułaKrzysztof1975</v>
      </c>
      <c r="C3">
        <f>C2+1</f>
        <v>2</v>
      </c>
      <c r="D3" t="s">
        <v>14</v>
      </c>
      <c r="E3" t="s">
        <v>26</v>
      </c>
      <c r="F3" t="s">
        <v>435</v>
      </c>
      <c r="G3">
        <v>1975</v>
      </c>
      <c r="H3" t="str">
        <f t="shared" ref="H3:H66" si="1">D3&amp;" "&amp;E3</f>
        <v>Cecuła Krzysztof</v>
      </c>
      <c r="I3">
        <f t="shared" ref="I3:I66" si="2">G3</f>
        <v>1975</v>
      </c>
      <c r="J3" t="s">
        <v>36</v>
      </c>
      <c r="K3" t="s">
        <v>152</v>
      </c>
    </row>
    <row r="4" spans="1:11">
      <c r="A4" t="str">
        <f t="shared" si="0"/>
        <v>JakubekKrystian1992</v>
      </c>
      <c r="C4">
        <f t="shared" ref="C4:C67" si="3">C3+1</f>
        <v>3</v>
      </c>
      <c r="D4" t="s">
        <v>86</v>
      </c>
      <c r="E4" t="s">
        <v>85</v>
      </c>
      <c r="F4" t="s">
        <v>194</v>
      </c>
      <c r="G4">
        <v>1992</v>
      </c>
      <c r="H4" t="str">
        <f t="shared" si="1"/>
        <v>Jakubek Krystian</v>
      </c>
      <c r="I4">
        <f t="shared" si="2"/>
        <v>1992</v>
      </c>
      <c r="J4" t="s">
        <v>36</v>
      </c>
      <c r="K4" t="s">
        <v>152</v>
      </c>
    </row>
    <row r="5" spans="1:11">
      <c r="A5" t="str">
        <f t="shared" si="0"/>
        <v>MirowskiŁukasz1986</v>
      </c>
      <c r="C5">
        <f t="shared" si="3"/>
        <v>4</v>
      </c>
      <c r="D5" t="s">
        <v>88</v>
      </c>
      <c r="E5" t="s">
        <v>71</v>
      </c>
      <c r="F5" t="s">
        <v>2050</v>
      </c>
      <c r="G5">
        <v>1986</v>
      </c>
      <c r="H5" t="str">
        <f t="shared" si="1"/>
        <v>Mirowski Łukasz</v>
      </c>
      <c r="I5">
        <f t="shared" si="2"/>
        <v>1986</v>
      </c>
      <c r="J5" t="s">
        <v>36</v>
      </c>
      <c r="K5" t="s">
        <v>152</v>
      </c>
    </row>
    <row r="6" spans="1:11">
      <c r="A6" t="str">
        <f t="shared" si="0"/>
        <v>StanekRobert1967</v>
      </c>
      <c r="C6">
        <f t="shared" si="3"/>
        <v>5</v>
      </c>
      <c r="D6" t="s">
        <v>57</v>
      </c>
      <c r="E6" t="s">
        <v>56</v>
      </c>
      <c r="F6" t="s">
        <v>158</v>
      </c>
      <c r="G6">
        <v>1967</v>
      </c>
      <c r="H6" t="str">
        <f t="shared" si="1"/>
        <v>Stanek Robert</v>
      </c>
      <c r="I6">
        <f t="shared" si="2"/>
        <v>1967</v>
      </c>
      <c r="J6" t="s">
        <v>36</v>
      </c>
      <c r="K6" t="s">
        <v>152</v>
      </c>
    </row>
    <row r="7" spans="1:11">
      <c r="A7" t="str">
        <f t="shared" si="0"/>
        <v>OwczarskiMarcin1978</v>
      </c>
      <c r="C7">
        <f t="shared" si="3"/>
        <v>6</v>
      </c>
      <c r="D7" t="s">
        <v>12</v>
      </c>
      <c r="E7" t="s">
        <v>21</v>
      </c>
      <c r="F7" t="s">
        <v>440</v>
      </c>
      <c r="G7">
        <v>1978</v>
      </c>
      <c r="H7" t="str">
        <f t="shared" si="1"/>
        <v>Owczarski Marcin</v>
      </c>
      <c r="I7">
        <f t="shared" si="2"/>
        <v>1978</v>
      </c>
      <c r="J7" t="s">
        <v>36</v>
      </c>
      <c r="K7" t="s">
        <v>152</v>
      </c>
    </row>
    <row r="8" spans="1:11">
      <c r="A8" t="str">
        <f t="shared" si="0"/>
        <v>SzawdzinKrzysztof1969</v>
      </c>
      <c r="C8">
        <f t="shared" si="3"/>
        <v>7</v>
      </c>
      <c r="D8" t="s">
        <v>62</v>
      </c>
      <c r="E8" t="s">
        <v>26</v>
      </c>
      <c r="F8" t="s">
        <v>300</v>
      </c>
      <c r="G8">
        <v>1969</v>
      </c>
      <c r="H8" t="str">
        <f t="shared" si="1"/>
        <v>Szawdzin Krzysztof</v>
      </c>
      <c r="I8">
        <f t="shared" si="2"/>
        <v>1969</v>
      </c>
      <c r="J8" t="s">
        <v>36</v>
      </c>
      <c r="K8" t="s">
        <v>152</v>
      </c>
    </row>
    <row r="9" spans="1:11">
      <c r="A9" t="str">
        <f t="shared" si="0"/>
        <v>WieczorekJarosław1984</v>
      </c>
      <c r="C9">
        <f t="shared" si="3"/>
        <v>8</v>
      </c>
      <c r="D9" t="s">
        <v>87</v>
      </c>
      <c r="E9" t="s">
        <v>98</v>
      </c>
      <c r="F9" t="s">
        <v>299</v>
      </c>
      <c r="G9">
        <v>1984</v>
      </c>
      <c r="H9" t="str">
        <f t="shared" si="1"/>
        <v>Wieczorek Jarosław</v>
      </c>
      <c r="I9">
        <f t="shared" si="2"/>
        <v>1984</v>
      </c>
      <c r="J9" t="s">
        <v>36</v>
      </c>
      <c r="K9" t="s">
        <v>152</v>
      </c>
    </row>
    <row r="10" spans="1:11">
      <c r="A10" t="str">
        <f t="shared" si="0"/>
        <v>LiszkaGrzegorz1964</v>
      </c>
      <c r="C10">
        <f t="shared" si="3"/>
        <v>9</v>
      </c>
      <c r="D10" t="s">
        <v>22</v>
      </c>
      <c r="E10" t="s">
        <v>23</v>
      </c>
      <c r="F10" t="s">
        <v>997</v>
      </c>
      <c r="G10">
        <v>1964</v>
      </c>
      <c r="H10" t="str">
        <f t="shared" si="1"/>
        <v>Liszka Grzegorz</v>
      </c>
      <c r="I10">
        <f t="shared" si="2"/>
        <v>1964</v>
      </c>
      <c r="J10" t="s">
        <v>36</v>
      </c>
      <c r="K10" t="s">
        <v>152</v>
      </c>
    </row>
    <row r="11" spans="1:11">
      <c r="A11" t="str">
        <f t="shared" si="0"/>
        <v>HoffmannMateusz1991</v>
      </c>
      <c r="C11">
        <f t="shared" si="3"/>
        <v>10</v>
      </c>
      <c r="D11" t="s">
        <v>118</v>
      </c>
      <c r="E11" t="s">
        <v>99</v>
      </c>
      <c r="G11">
        <v>1991</v>
      </c>
      <c r="H11" t="str">
        <f t="shared" si="1"/>
        <v>Hoffmann Mateusz</v>
      </c>
      <c r="I11">
        <f t="shared" si="2"/>
        <v>1991</v>
      </c>
      <c r="J11" t="s">
        <v>36</v>
      </c>
      <c r="K11" t="s">
        <v>152</v>
      </c>
    </row>
    <row r="12" spans="1:11">
      <c r="A12" t="str">
        <f t="shared" si="0"/>
        <v>GrabowskiŁukasz1991</v>
      </c>
      <c r="C12">
        <f t="shared" si="3"/>
        <v>11</v>
      </c>
      <c r="D12" t="s">
        <v>106</v>
      </c>
      <c r="E12" t="s">
        <v>71</v>
      </c>
      <c r="G12">
        <v>1991</v>
      </c>
      <c r="H12" t="str">
        <f t="shared" si="1"/>
        <v>Grabowski Łukasz</v>
      </c>
      <c r="I12">
        <f t="shared" si="2"/>
        <v>1991</v>
      </c>
      <c r="J12" t="s">
        <v>36</v>
      </c>
      <c r="K12" t="s">
        <v>152</v>
      </c>
    </row>
    <row r="13" spans="1:11">
      <c r="A13" t="str">
        <f t="shared" si="0"/>
        <v>WitkowskiMarcin1969</v>
      </c>
      <c r="C13">
        <f t="shared" si="3"/>
        <v>12</v>
      </c>
      <c r="D13" t="s">
        <v>27</v>
      </c>
      <c r="E13" t="s">
        <v>21</v>
      </c>
      <c r="F13" t="s">
        <v>204</v>
      </c>
      <c r="G13">
        <v>1969</v>
      </c>
      <c r="H13" t="str">
        <f t="shared" si="1"/>
        <v>Witkowski Marcin</v>
      </c>
      <c r="I13">
        <f t="shared" si="2"/>
        <v>1969</v>
      </c>
      <c r="J13" t="s">
        <v>36</v>
      </c>
      <c r="K13" t="s">
        <v>152</v>
      </c>
    </row>
    <row r="14" spans="1:11">
      <c r="A14" t="str">
        <f t="shared" si="0"/>
        <v>WiktorowskiKrzysztof1954</v>
      </c>
      <c r="C14">
        <f t="shared" si="3"/>
        <v>13</v>
      </c>
      <c r="D14" t="s">
        <v>84</v>
      </c>
      <c r="E14" t="s">
        <v>26</v>
      </c>
      <c r="G14">
        <v>1954</v>
      </c>
      <c r="H14" t="str">
        <f t="shared" si="1"/>
        <v>Wiktorowski Krzysztof</v>
      </c>
      <c r="I14">
        <f t="shared" si="2"/>
        <v>1954</v>
      </c>
      <c r="J14" t="s">
        <v>36</v>
      </c>
      <c r="K14" t="s">
        <v>152</v>
      </c>
    </row>
    <row r="15" spans="1:11">
      <c r="A15" t="str">
        <f t="shared" si="0"/>
        <v>KoniecznyTomasz1960</v>
      </c>
      <c r="C15">
        <f t="shared" si="3"/>
        <v>14</v>
      </c>
      <c r="D15" t="s">
        <v>54</v>
      </c>
      <c r="E15" t="s">
        <v>55</v>
      </c>
      <c r="F15" t="s">
        <v>447</v>
      </c>
      <c r="G15">
        <v>1960</v>
      </c>
      <c r="H15" t="str">
        <f t="shared" si="1"/>
        <v>Konieczny Tomasz</v>
      </c>
      <c r="I15">
        <f t="shared" si="2"/>
        <v>1960</v>
      </c>
      <c r="J15" t="s">
        <v>36</v>
      </c>
      <c r="K15" t="s">
        <v>152</v>
      </c>
    </row>
    <row r="16" spans="1:11">
      <c r="A16" t="str">
        <f t="shared" si="0"/>
        <v>OrłowskiLeszek1958</v>
      </c>
      <c r="C16">
        <f t="shared" si="3"/>
        <v>15</v>
      </c>
      <c r="D16" t="s">
        <v>32</v>
      </c>
      <c r="E16" t="s">
        <v>29</v>
      </c>
      <c r="F16" t="s">
        <v>181</v>
      </c>
      <c r="G16">
        <v>1958</v>
      </c>
      <c r="H16" t="str">
        <f t="shared" si="1"/>
        <v>Orłowski Leszek</v>
      </c>
      <c r="I16">
        <f t="shared" si="2"/>
        <v>1958</v>
      </c>
      <c r="J16" t="s">
        <v>36</v>
      </c>
      <c r="K16" t="s">
        <v>152</v>
      </c>
    </row>
    <row r="17" spans="1:11">
      <c r="A17" t="str">
        <f t="shared" si="0"/>
        <v>PapisLeszek1958</v>
      </c>
      <c r="C17">
        <f t="shared" si="3"/>
        <v>16</v>
      </c>
      <c r="D17" t="s">
        <v>31</v>
      </c>
      <c r="E17" t="s">
        <v>29</v>
      </c>
      <c r="F17" t="s">
        <v>181</v>
      </c>
      <c r="G17">
        <v>1958</v>
      </c>
      <c r="H17" t="str">
        <f t="shared" si="1"/>
        <v>Papis Leszek</v>
      </c>
      <c r="I17">
        <f t="shared" si="2"/>
        <v>1958</v>
      </c>
      <c r="J17" t="s">
        <v>36</v>
      </c>
      <c r="K17" t="s">
        <v>152</v>
      </c>
    </row>
    <row r="18" spans="1:11">
      <c r="A18" t="str">
        <f t="shared" si="0"/>
        <v>ŚwietlikKrzysztof1964</v>
      </c>
      <c r="C18">
        <f t="shared" si="3"/>
        <v>17</v>
      </c>
      <c r="D18" t="s">
        <v>138</v>
      </c>
      <c r="E18" t="s">
        <v>26</v>
      </c>
      <c r="F18" t="s">
        <v>181</v>
      </c>
      <c r="G18">
        <v>1964</v>
      </c>
      <c r="H18" t="str">
        <f t="shared" si="1"/>
        <v>Świetlik Krzysztof</v>
      </c>
      <c r="I18">
        <f t="shared" si="2"/>
        <v>1964</v>
      </c>
      <c r="J18" t="s">
        <v>36</v>
      </c>
      <c r="K18" t="s">
        <v>152</v>
      </c>
    </row>
    <row r="19" spans="1:11">
      <c r="A19" t="str">
        <f t="shared" si="0"/>
        <v>PawlakKrzysztof1975</v>
      </c>
      <c r="C19">
        <f t="shared" si="3"/>
        <v>18</v>
      </c>
      <c r="D19" t="s">
        <v>116</v>
      </c>
      <c r="E19" t="s">
        <v>26</v>
      </c>
      <c r="F19" t="s">
        <v>181</v>
      </c>
      <c r="G19">
        <v>1975</v>
      </c>
      <c r="H19" t="str">
        <f t="shared" si="1"/>
        <v>Pawlak Krzysztof</v>
      </c>
      <c r="I19">
        <f t="shared" si="2"/>
        <v>1975</v>
      </c>
      <c r="J19" t="s">
        <v>36</v>
      </c>
      <c r="K19" t="s">
        <v>152</v>
      </c>
    </row>
    <row r="20" spans="1:11">
      <c r="A20" t="str">
        <f t="shared" si="0"/>
        <v>SzajdukPiotr1963</v>
      </c>
      <c r="C20">
        <f t="shared" si="3"/>
        <v>19</v>
      </c>
      <c r="D20" t="s">
        <v>75</v>
      </c>
      <c r="E20" t="s">
        <v>19</v>
      </c>
      <c r="G20">
        <v>1963</v>
      </c>
      <c r="H20" t="str">
        <f t="shared" si="1"/>
        <v>Szajduk Piotr</v>
      </c>
      <c r="I20">
        <f t="shared" si="2"/>
        <v>1963</v>
      </c>
      <c r="J20" t="s">
        <v>36</v>
      </c>
      <c r="K20" t="s">
        <v>152</v>
      </c>
    </row>
    <row r="21" spans="1:11">
      <c r="A21" t="str">
        <f t="shared" si="0"/>
        <v>Herman-IżyckiLeszek1958</v>
      </c>
      <c r="C21">
        <f t="shared" si="3"/>
        <v>20</v>
      </c>
      <c r="D21" t="s">
        <v>2</v>
      </c>
      <c r="E21" t="s">
        <v>29</v>
      </c>
      <c r="G21">
        <v>1958</v>
      </c>
      <c r="H21" t="str">
        <f t="shared" si="1"/>
        <v>Herman-Iżycki Leszek</v>
      </c>
      <c r="I21">
        <f t="shared" si="2"/>
        <v>1958</v>
      </c>
      <c r="J21" t="s">
        <v>36</v>
      </c>
      <c r="K21" t="s">
        <v>152</v>
      </c>
    </row>
    <row r="22" spans="1:11">
      <c r="A22" t="str">
        <f t="shared" si="0"/>
        <v>ParzybutJan1965</v>
      </c>
      <c r="C22">
        <f t="shared" si="3"/>
        <v>21</v>
      </c>
      <c r="D22" t="s">
        <v>115</v>
      </c>
      <c r="E22" t="s">
        <v>105</v>
      </c>
      <c r="F22" t="s">
        <v>224</v>
      </c>
      <c r="G22">
        <v>1965</v>
      </c>
      <c r="H22" t="str">
        <f t="shared" si="1"/>
        <v>Parzybut Jan</v>
      </c>
      <c r="I22">
        <f t="shared" si="2"/>
        <v>1965</v>
      </c>
      <c r="J22" t="s">
        <v>36</v>
      </c>
      <c r="K22" t="s">
        <v>152</v>
      </c>
    </row>
    <row r="23" spans="1:11">
      <c r="A23" t="str">
        <f t="shared" si="0"/>
        <v>FałowskiRafał1970</v>
      </c>
      <c r="C23">
        <f t="shared" si="3"/>
        <v>22</v>
      </c>
      <c r="D23" t="s">
        <v>139</v>
      </c>
      <c r="E23" t="s">
        <v>52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36</v>
      </c>
      <c r="K23" t="s">
        <v>152</v>
      </c>
    </row>
    <row r="24" spans="1:11">
      <c r="A24" t="str">
        <f t="shared" si="0"/>
        <v>WieszczeczyńskiKrzysztof1986</v>
      </c>
      <c r="C24">
        <f t="shared" si="3"/>
        <v>23</v>
      </c>
      <c r="D24" t="s">
        <v>92</v>
      </c>
      <c r="E24" t="s">
        <v>26</v>
      </c>
      <c r="G24">
        <v>1986</v>
      </c>
      <c r="H24" t="str">
        <f t="shared" si="1"/>
        <v>Wieszczeczyński Krzysztof</v>
      </c>
      <c r="I24">
        <f t="shared" si="2"/>
        <v>1986</v>
      </c>
      <c r="J24" t="s">
        <v>36</v>
      </c>
      <c r="K24" t="s">
        <v>152</v>
      </c>
    </row>
    <row r="25" spans="1:11">
      <c r="A25" t="str">
        <f t="shared" si="0"/>
        <v>CichońPaweł1984</v>
      </c>
      <c r="C25">
        <f t="shared" si="3"/>
        <v>24</v>
      </c>
      <c r="D25" t="s">
        <v>117</v>
      </c>
      <c r="E25" t="s">
        <v>20</v>
      </c>
      <c r="F25" t="s">
        <v>223</v>
      </c>
      <c r="G25">
        <v>1984</v>
      </c>
      <c r="H25" t="str">
        <f t="shared" si="1"/>
        <v>Cichoń Paweł</v>
      </c>
      <c r="I25">
        <f t="shared" si="2"/>
        <v>1984</v>
      </c>
      <c r="J25" t="s">
        <v>36</v>
      </c>
      <c r="K25" t="s">
        <v>152</v>
      </c>
    </row>
    <row r="26" spans="1:11">
      <c r="A26" t="str">
        <f t="shared" si="0"/>
        <v>RystałKajetan1988</v>
      </c>
      <c r="C26">
        <f t="shared" si="3"/>
        <v>25</v>
      </c>
      <c r="D26" t="s">
        <v>141</v>
      </c>
      <c r="E26" t="s">
        <v>140</v>
      </c>
      <c r="G26">
        <v>1988</v>
      </c>
      <c r="H26" t="str">
        <f t="shared" si="1"/>
        <v>Rystał Kajetan</v>
      </c>
      <c r="I26">
        <f t="shared" si="2"/>
        <v>1988</v>
      </c>
      <c r="J26" t="s">
        <v>36</v>
      </c>
      <c r="K26" t="s">
        <v>152</v>
      </c>
    </row>
    <row r="27" spans="1:11">
      <c r="A27" t="str">
        <f t="shared" si="0"/>
        <v>PiłatTomasz1987</v>
      </c>
      <c r="C27">
        <f t="shared" si="3"/>
        <v>26</v>
      </c>
      <c r="D27" t="s">
        <v>142</v>
      </c>
      <c r="E27" t="s">
        <v>55</v>
      </c>
      <c r="G27">
        <v>1987</v>
      </c>
      <c r="H27" t="str">
        <f t="shared" si="1"/>
        <v>Piłat Tomasz</v>
      </c>
      <c r="I27">
        <f t="shared" si="2"/>
        <v>1987</v>
      </c>
      <c r="J27" t="s">
        <v>36</v>
      </c>
      <c r="K27" t="s">
        <v>152</v>
      </c>
    </row>
    <row r="28" spans="1:11">
      <c r="A28" t="str">
        <f t="shared" si="0"/>
        <v>BujakiewiczGabriel1963</v>
      </c>
      <c r="C28">
        <f t="shared" si="3"/>
        <v>27</v>
      </c>
      <c r="D28" t="s">
        <v>96</v>
      </c>
      <c r="E28" t="s">
        <v>143</v>
      </c>
      <c r="G28">
        <v>1963</v>
      </c>
      <c r="H28" t="str">
        <f t="shared" si="1"/>
        <v>Bujakiewicz Gabriel</v>
      </c>
      <c r="I28">
        <f t="shared" si="2"/>
        <v>1963</v>
      </c>
      <c r="J28" t="s">
        <v>36</v>
      </c>
      <c r="K28" t="s">
        <v>152</v>
      </c>
    </row>
    <row r="29" spans="1:11">
      <c r="A29" t="str">
        <f t="shared" si="0"/>
        <v>SadowskiMarek1978</v>
      </c>
      <c r="C29">
        <f t="shared" si="3"/>
        <v>28</v>
      </c>
      <c r="D29" t="s">
        <v>102</v>
      </c>
      <c r="E29" t="s">
        <v>38</v>
      </c>
      <c r="F29" t="s">
        <v>189</v>
      </c>
      <c r="G29">
        <v>1978</v>
      </c>
      <c r="H29" t="str">
        <f t="shared" si="1"/>
        <v>Sadowski Marek</v>
      </c>
      <c r="I29">
        <f t="shared" si="2"/>
        <v>1978</v>
      </c>
      <c r="J29" t="s">
        <v>36</v>
      </c>
      <c r="K29" t="s">
        <v>152</v>
      </c>
    </row>
    <row r="30" spans="1:11">
      <c r="A30" t="str">
        <f t="shared" si="0"/>
        <v>ProcekTomasz1978</v>
      </c>
      <c r="C30">
        <f t="shared" si="3"/>
        <v>29</v>
      </c>
      <c r="D30" t="s">
        <v>110</v>
      </c>
      <c r="E30" t="s">
        <v>55</v>
      </c>
      <c r="G30">
        <v>1978</v>
      </c>
      <c r="H30" t="str">
        <f t="shared" si="1"/>
        <v>Procek Tomasz</v>
      </c>
      <c r="I30">
        <f t="shared" si="2"/>
        <v>1978</v>
      </c>
      <c r="J30" t="s">
        <v>36</v>
      </c>
      <c r="K30" t="s">
        <v>152</v>
      </c>
    </row>
    <row r="31" spans="1:11">
      <c r="A31" t="str">
        <f t="shared" si="0"/>
        <v>GłomskiAleksander1988</v>
      </c>
      <c r="C31">
        <f t="shared" si="3"/>
        <v>30</v>
      </c>
      <c r="D31" t="s">
        <v>112</v>
      </c>
      <c r="E31" t="s">
        <v>113</v>
      </c>
      <c r="F31" t="s">
        <v>221</v>
      </c>
      <c r="G31">
        <v>1988</v>
      </c>
      <c r="H31" t="str">
        <f t="shared" si="1"/>
        <v>Głomski Aleksander</v>
      </c>
      <c r="I31">
        <f t="shared" si="2"/>
        <v>1988</v>
      </c>
      <c r="J31" t="s">
        <v>36</v>
      </c>
      <c r="K31" t="s">
        <v>152</v>
      </c>
    </row>
    <row r="32" spans="1:11">
      <c r="A32" t="str">
        <f t="shared" si="0"/>
        <v>JańczakWiesław1963</v>
      </c>
      <c r="C32">
        <f t="shared" si="3"/>
        <v>31</v>
      </c>
      <c r="D32" t="s">
        <v>72</v>
      </c>
      <c r="E32" t="s">
        <v>73</v>
      </c>
      <c r="G32">
        <v>1963</v>
      </c>
      <c r="H32" t="str">
        <f t="shared" si="1"/>
        <v>Jańczak Wiesław</v>
      </c>
      <c r="I32">
        <f t="shared" si="2"/>
        <v>1963</v>
      </c>
      <c r="J32" t="s">
        <v>36</v>
      </c>
      <c r="K32" t="s">
        <v>152</v>
      </c>
    </row>
    <row r="33" spans="1:11">
      <c r="A33" t="str">
        <f t="shared" si="0"/>
        <v>FlorczakKarol1980</v>
      </c>
      <c r="C33">
        <f t="shared" si="3"/>
        <v>32</v>
      </c>
      <c r="D33" t="s">
        <v>144</v>
      </c>
      <c r="E33" t="s">
        <v>104</v>
      </c>
      <c r="F33" t="s">
        <v>207</v>
      </c>
      <c r="G33">
        <v>1980</v>
      </c>
      <c r="H33" t="str">
        <f t="shared" si="1"/>
        <v>Florczak Karol</v>
      </c>
      <c r="I33">
        <f t="shared" si="2"/>
        <v>1980</v>
      </c>
      <c r="J33" t="s">
        <v>36</v>
      </c>
      <c r="K33" t="s">
        <v>152</v>
      </c>
    </row>
    <row r="34" spans="1:11">
      <c r="A34" t="str">
        <f t="shared" ref="A34:A61" si="4">D34&amp;E34&amp;G34</f>
        <v>FormanowskiSławomir1974</v>
      </c>
      <c r="C34">
        <f t="shared" si="3"/>
        <v>33</v>
      </c>
      <c r="D34" t="s">
        <v>89</v>
      </c>
      <c r="E34" t="s">
        <v>100</v>
      </c>
      <c r="F34" t="s">
        <v>207</v>
      </c>
      <c r="G34">
        <v>1974</v>
      </c>
      <c r="H34" t="str">
        <f t="shared" si="1"/>
        <v>Formanowski Sławomir</v>
      </c>
      <c r="I34">
        <f t="shared" si="2"/>
        <v>1974</v>
      </c>
      <c r="J34" t="s">
        <v>36</v>
      </c>
      <c r="K34" t="s">
        <v>152</v>
      </c>
    </row>
    <row r="35" spans="1:11">
      <c r="A35" t="str">
        <f t="shared" si="4"/>
        <v>JanikArtur1979</v>
      </c>
      <c r="C35">
        <f t="shared" si="3"/>
        <v>34</v>
      </c>
      <c r="D35" t="s">
        <v>90</v>
      </c>
      <c r="E35" t="s">
        <v>58</v>
      </c>
      <c r="F35" t="s">
        <v>207</v>
      </c>
      <c r="G35">
        <v>1979</v>
      </c>
      <c r="H35" t="str">
        <f t="shared" si="1"/>
        <v>Janik Artur</v>
      </c>
      <c r="I35">
        <f t="shared" si="2"/>
        <v>1979</v>
      </c>
      <c r="J35" t="s">
        <v>36</v>
      </c>
      <c r="K35" t="s">
        <v>152</v>
      </c>
    </row>
    <row r="36" spans="1:11">
      <c r="A36" t="str">
        <f t="shared" si="4"/>
        <v>TobołaMiron1973</v>
      </c>
      <c r="C36">
        <f t="shared" si="3"/>
        <v>35</v>
      </c>
      <c r="D36" t="s">
        <v>146</v>
      </c>
      <c r="E36" t="s">
        <v>145</v>
      </c>
      <c r="F36" t="s">
        <v>207</v>
      </c>
      <c r="G36">
        <v>1973</v>
      </c>
      <c r="H36" t="str">
        <f t="shared" si="1"/>
        <v>Toboła Miron</v>
      </c>
      <c r="I36">
        <f t="shared" si="2"/>
        <v>1973</v>
      </c>
      <c r="J36" t="s">
        <v>36</v>
      </c>
      <c r="K36" t="s">
        <v>152</v>
      </c>
    </row>
    <row r="37" spans="1:11">
      <c r="A37" t="str">
        <f t="shared" si="4"/>
        <v>WiśniewskiAdam1989</v>
      </c>
      <c r="C37">
        <f t="shared" si="3"/>
        <v>36</v>
      </c>
      <c r="D37" t="s">
        <v>107</v>
      </c>
      <c r="E37" t="s">
        <v>91</v>
      </c>
      <c r="F37" t="s">
        <v>207</v>
      </c>
      <c r="G37">
        <v>1989</v>
      </c>
      <c r="H37" t="str">
        <f t="shared" si="1"/>
        <v>Wiśniewski Adam</v>
      </c>
      <c r="I37">
        <f t="shared" si="2"/>
        <v>1989</v>
      </c>
      <c r="J37" t="s">
        <v>36</v>
      </c>
      <c r="K37" t="s">
        <v>152</v>
      </c>
    </row>
    <row r="38" spans="1:11">
      <c r="A38" t="str">
        <f t="shared" si="4"/>
        <v>SmejdaAndrzej1965</v>
      </c>
      <c r="C38">
        <f t="shared" si="3"/>
        <v>37</v>
      </c>
      <c r="D38" t="s">
        <v>33</v>
      </c>
      <c r="E38" t="s">
        <v>30</v>
      </c>
      <c r="G38">
        <v>1965</v>
      </c>
      <c r="H38" t="str">
        <f t="shared" si="1"/>
        <v>Smejda Andrzej</v>
      </c>
      <c r="I38">
        <f t="shared" si="2"/>
        <v>1965</v>
      </c>
      <c r="J38" t="s">
        <v>36</v>
      </c>
      <c r="K38" t="s">
        <v>152</v>
      </c>
    </row>
    <row r="39" spans="1:11">
      <c r="A39" t="str">
        <f t="shared" si="4"/>
        <v>GładysiakPrzemysław1977</v>
      </c>
      <c r="C39">
        <f t="shared" si="3"/>
        <v>38</v>
      </c>
      <c r="D39" t="s">
        <v>59</v>
      </c>
      <c r="E39" t="s">
        <v>28</v>
      </c>
      <c r="G39">
        <v>1977</v>
      </c>
      <c r="H39" t="str">
        <f t="shared" si="1"/>
        <v>Gładysiak Przemysław</v>
      </c>
      <c r="I39">
        <f t="shared" si="2"/>
        <v>1977</v>
      </c>
      <c r="J39" t="s">
        <v>36</v>
      </c>
      <c r="K39" t="s">
        <v>152</v>
      </c>
    </row>
    <row r="40" spans="1:11">
      <c r="A40" t="str">
        <f t="shared" si="4"/>
        <v>ZielińskiMichał1977</v>
      </c>
      <c r="C40">
        <f t="shared" si="3"/>
        <v>39</v>
      </c>
      <c r="D40" t="s">
        <v>39</v>
      </c>
      <c r="E40" t="s">
        <v>67</v>
      </c>
      <c r="G40">
        <v>1977</v>
      </c>
      <c r="H40" t="str">
        <f t="shared" si="1"/>
        <v>Zieliński Michał</v>
      </c>
      <c r="I40">
        <f t="shared" si="2"/>
        <v>1977</v>
      </c>
      <c r="J40" t="s">
        <v>36</v>
      </c>
      <c r="K40" t="s">
        <v>152</v>
      </c>
    </row>
    <row r="41" spans="1:11">
      <c r="A41" t="str">
        <f t="shared" si="4"/>
        <v>StefańskiTomasz1982</v>
      </c>
      <c r="C41">
        <f t="shared" si="3"/>
        <v>40</v>
      </c>
      <c r="D41" t="s">
        <v>93</v>
      </c>
      <c r="E41" t="s">
        <v>55</v>
      </c>
      <c r="G41">
        <v>1982</v>
      </c>
      <c r="H41" t="str">
        <f t="shared" si="1"/>
        <v>Stefański Tomasz</v>
      </c>
      <c r="I41">
        <f t="shared" si="2"/>
        <v>1982</v>
      </c>
      <c r="J41" t="s">
        <v>36</v>
      </c>
      <c r="K41" t="s">
        <v>152</v>
      </c>
    </row>
    <row r="42" spans="1:11">
      <c r="A42" t="str">
        <f t="shared" si="4"/>
        <v>SójkaTomasz1963</v>
      </c>
      <c r="C42">
        <f t="shared" si="3"/>
        <v>41</v>
      </c>
      <c r="D42" t="s">
        <v>77</v>
      </c>
      <c r="E42" t="s">
        <v>55</v>
      </c>
      <c r="F42" t="s">
        <v>272</v>
      </c>
      <c r="G42">
        <v>1963</v>
      </c>
      <c r="H42" t="str">
        <f t="shared" si="1"/>
        <v>Sójka Tomasz</v>
      </c>
      <c r="I42">
        <f t="shared" si="2"/>
        <v>1963</v>
      </c>
      <c r="J42" t="s">
        <v>36</v>
      </c>
      <c r="K42" t="s">
        <v>152</v>
      </c>
    </row>
    <row r="43" spans="1:11">
      <c r="A43" t="str">
        <f t="shared" si="4"/>
        <v>RygalskiGrzegorz1974</v>
      </c>
      <c r="C43">
        <f t="shared" si="3"/>
        <v>42</v>
      </c>
      <c r="D43" t="s">
        <v>95</v>
      </c>
      <c r="E43" t="s">
        <v>23</v>
      </c>
      <c r="F43" t="s">
        <v>227</v>
      </c>
      <c r="G43">
        <v>1974</v>
      </c>
      <c r="H43" t="str">
        <f t="shared" si="1"/>
        <v>Rygalski Grzegorz</v>
      </c>
      <c r="I43">
        <f t="shared" si="2"/>
        <v>1974</v>
      </c>
      <c r="J43" t="s">
        <v>36</v>
      </c>
      <c r="K43" t="s">
        <v>152</v>
      </c>
    </row>
    <row r="44" spans="1:11">
      <c r="A44" t="str">
        <f t="shared" si="4"/>
        <v>SosińskiŁukasz1984</v>
      </c>
      <c r="C44">
        <f t="shared" si="3"/>
        <v>43</v>
      </c>
      <c r="D44" t="s">
        <v>114</v>
      </c>
      <c r="E44" t="s">
        <v>71</v>
      </c>
      <c r="F44" t="s">
        <v>220</v>
      </c>
      <c r="G44">
        <v>1984</v>
      </c>
      <c r="H44" t="str">
        <f t="shared" si="1"/>
        <v>Sosiński Łukasz</v>
      </c>
      <c r="I44">
        <f t="shared" si="2"/>
        <v>1984</v>
      </c>
      <c r="J44" t="s">
        <v>36</v>
      </c>
      <c r="K44" t="s">
        <v>152</v>
      </c>
    </row>
    <row r="45" spans="1:11">
      <c r="A45" t="str">
        <f t="shared" si="4"/>
        <v>WronaŁukasz1981</v>
      </c>
      <c r="C45">
        <f t="shared" si="3"/>
        <v>44</v>
      </c>
      <c r="D45" t="s">
        <v>70</v>
      </c>
      <c r="E45" t="s">
        <v>71</v>
      </c>
      <c r="F45" t="s">
        <v>159</v>
      </c>
      <c r="G45">
        <v>1981</v>
      </c>
      <c r="H45" t="str">
        <f t="shared" si="1"/>
        <v>Wrona Łukasz</v>
      </c>
      <c r="I45">
        <f t="shared" si="2"/>
        <v>1981</v>
      </c>
      <c r="J45" t="s">
        <v>36</v>
      </c>
      <c r="K45" t="s">
        <v>152</v>
      </c>
    </row>
    <row r="46" spans="1:11">
      <c r="A46" t="str">
        <f t="shared" si="4"/>
        <v>SkorackiTomasz1986</v>
      </c>
      <c r="C46">
        <f t="shared" si="3"/>
        <v>45</v>
      </c>
      <c r="D46" t="s">
        <v>61</v>
      </c>
      <c r="E46" t="s">
        <v>55</v>
      </c>
      <c r="G46">
        <v>1986</v>
      </c>
      <c r="H46" t="str">
        <f t="shared" si="1"/>
        <v>Skoracki Tomasz</v>
      </c>
      <c r="I46">
        <f t="shared" si="2"/>
        <v>1986</v>
      </c>
      <c r="J46" t="s">
        <v>36</v>
      </c>
      <c r="K46" t="s">
        <v>152</v>
      </c>
    </row>
    <row r="47" spans="1:11">
      <c r="A47" t="str">
        <f t="shared" si="4"/>
        <v>ZającBartek1993</v>
      </c>
      <c r="C47">
        <f t="shared" si="3"/>
        <v>46</v>
      </c>
      <c r="D47" t="s">
        <v>60</v>
      </c>
      <c r="E47" t="s">
        <v>147</v>
      </c>
      <c r="G47">
        <v>1993</v>
      </c>
      <c r="H47" t="str">
        <f t="shared" si="1"/>
        <v>Zając Bartek</v>
      </c>
      <c r="I47">
        <f t="shared" si="2"/>
        <v>1993</v>
      </c>
      <c r="J47" t="s">
        <v>36</v>
      </c>
      <c r="K47" t="s">
        <v>152</v>
      </c>
    </row>
    <row r="48" spans="1:11">
      <c r="A48" t="str">
        <f t="shared" si="4"/>
        <v>MakowiecSławomir1974</v>
      </c>
      <c r="C48">
        <f t="shared" si="3"/>
        <v>47</v>
      </c>
      <c r="D48" t="s">
        <v>101</v>
      </c>
      <c r="E48" t="s">
        <v>100</v>
      </c>
      <c r="G48">
        <v>1974</v>
      </c>
      <c r="H48" t="str">
        <f t="shared" si="1"/>
        <v>Makowiec Sławomir</v>
      </c>
      <c r="I48">
        <f t="shared" si="2"/>
        <v>1974</v>
      </c>
      <c r="J48" t="s">
        <v>36</v>
      </c>
      <c r="K48" t="s">
        <v>152</v>
      </c>
    </row>
    <row r="49" spans="1:11">
      <c r="A49" t="str">
        <f t="shared" si="4"/>
        <v>SzynkarekPaweł1971</v>
      </c>
      <c r="C49">
        <f t="shared" si="3"/>
        <v>48</v>
      </c>
      <c r="D49" t="s">
        <v>120</v>
      </c>
      <c r="E49" t="s">
        <v>20</v>
      </c>
      <c r="G49">
        <v>1971</v>
      </c>
      <c r="H49" t="str">
        <f t="shared" si="1"/>
        <v>Szynkarek Paweł</v>
      </c>
      <c r="I49">
        <f t="shared" si="2"/>
        <v>1971</v>
      </c>
      <c r="J49" t="s">
        <v>36</v>
      </c>
      <c r="K49" t="s">
        <v>152</v>
      </c>
    </row>
    <row r="50" spans="1:11">
      <c r="A50" t="str">
        <f t="shared" si="4"/>
        <v>CzaplickiPaweł1968</v>
      </c>
      <c r="C50">
        <f t="shared" si="3"/>
        <v>49</v>
      </c>
      <c r="D50" t="s">
        <v>121</v>
      </c>
      <c r="E50" t="s">
        <v>20</v>
      </c>
      <c r="G50">
        <v>1968</v>
      </c>
      <c r="H50" t="str">
        <f t="shared" si="1"/>
        <v>Czaplicki Paweł</v>
      </c>
      <c r="I50">
        <f t="shared" si="2"/>
        <v>1968</v>
      </c>
      <c r="J50" t="s">
        <v>36</v>
      </c>
      <c r="K50" t="s">
        <v>152</v>
      </c>
    </row>
    <row r="51" spans="1:11">
      <c r="A51" t="str">
        <f t="shared" si="4"/>
        <v>NaglewiczBartosz1983</v>
      </c>
      <c r="C51">
        <f t="shared" si="3"/>
        <v>50</v>
      </c>
      <c r="D51" t="s">
        <v>148</v>
      </c>
      <c r="E51" t="s">
        <v>53</v>
      </c>
      <c r="G51">
        <v>1983</v>
      </c>
      <c r="H51" t="str">
        <f t="shared" si="1"/>
        <v>Naglewicz Bartosz</v>
      </c>
      <c r="I51">
        <f t="shared" si="2"/>
        <v>1983</v>
      </c>
      <c r="J51" t="s">
        <v>36</v>
      </c>
      <c r="K51" t="s">
        <v>152</v>
      </c>
    </row>
    <row r="52" spans="1:11">
      <c r="A52" t="str">
        <f t="shared" si="4"/>
        <v>RappPiotr1979</v>
      </c>
      <c r="C52">
        <f t="shared" si="3"/>
        <v>51</v>
      </c>
      <c r="D52" t="s">
        <v>122</v>
      </c>
      <c r="E52" t="s">
        <v>19</v>
      </c>
      <c r="G52">
        <v>1979</v>
      </c>
      <c r="H52" t="str">
        <f t="shared" si="1"/>
        <v>Rapp Piotr</v>
      </c>
      <c r="I52">
        <f t="shared" si="2"/>
        <v>1979</v>
      </c>
      <c r="J52" t="s">
        <v>36</v>
      </c>
      <c r="K52" t="s">
        <v>152</v>
      </c>
    </row>
    <row r="53" spans="1:11">
      <c r="A53" t="str">
        <f t="shared" si="4"/>
        <v>AdkonisKonrad1978</v>
      </c>
      <c r="C53">
        <f t="shared" si="3"/>
        <v>52</v>
      </c>
      <c r="D53" t="s">
        <v>123</v>
      </c>
      <c r="E53" t="s">
        <v>76</v>
      </c>
      <c r="G53">
        <v>1978</v>
      </c>
      <c r="H53" t="str">
        <f t="shared" si="1"/>
        <v>Adkonis Konrad</v>
      </c>
      <c r="I53">
        <f t="shared" si="2"/>
        <v>1978</v>
      </c>
      <c r="J53" t="s">
        <v>36</v>
      </c>
      <c r="K53" t="s">
        <v>152</v>
      </c>
    </row>
    <row r="54" spans="1:11">
      <c r="A54" t="str">
        <f t="shared" si="4"/>
        <v>KassejaMarek1964</v>
      </c>
      <c r="C54">
        <f t="shared" si="3"/>
        <v>53</v>
      </c>
      <c r="D54" t="s">
        <v>149</v>
      </c>
      <c r="E54" t="s">
        <v>38</v>
      </c>
      <c r="G54">
        <v>1964</v>
      </c>
      <c r="H54" t="str">
        <f t="shared" si="1"/>
        <v>Kasseja Marek</v>
      </c>
      <c r="I54">
        <f t="shared" si="2"/>
        <v>1964</v>
      </c>
      <c r="J54" t="s">
        <v>36</v>
      </c>
      <c r="K54" t="s">
        <v>152</v>
      </c>
    </row>
    <row r="55" spans="1:11">
      <c r="A55" t="str">
        <f t="shared" si="4"/>
        <v>TadeuszMaciej1982</v>
      </c>
      <c r="C55">
        <f t="shared" si="3"/>
        <v>54</v>
      </c>
      <c r="D55" t="s">
        <v>97</v>
      </c>
      <c r="E55" t="s">
        <v>78</v>
      </c>
      <c r="G55">
        <v>1982</v>
      </c>
      <c r="H55" t="str">
        <f t="shared" si="1"/>
        <v>Tadeusz Maciej</v>
      </c>
      <c r="I55">
        <f t="shared" si="2"/>
        <v>1982</v>
      </c>
      <c r="J55" t="s">
        <v>36</v>
      </c>
      <c r="K55" t="s">
        <v>152</v>
      </c>
    </row>
    <row r="56" spans="1:11">
      <c r="A56" t="str">
        <f t="shared" si="4"/>
        <v>StanekAsia1969</v>
      </c>
      <c r="C56">
        <f t="shared" si="3"/>
        <v>55</v>
      </c>
      <c r="D56" t="s">
        <v>57</v>
      </c>
      <c r="E56" t="s">
        <v>74</v>
      </c>
      <c r="F56" t="s">
        <v>158</v>
      </c>
      <c r="G56">
        <v>1969</v>
      </c>
      <c r="H56" t="str">
        <f t="shared" si="1"/>
        <v>Stanek Asia</v>
      </c>
      <c r="I56">
        <f t="shared" si="2"/>
        <v>1969</v>
      </c>
      <c r="J56" t="s">
        <v>0</v>
      </c>
      <c r="K56" t="s">
        <v>152</v>
      </c>
    </row>
    <row r="57" spans="1:11">
      <c r="A57" t="str">
        <f t="shared" si="4"/>
        <v>BlankDanuta1981</v>
      </c>
      <c r="C57">
        <f t="shared" si="3"/>
        <v>56</v>
      </c>
      <c r="D57" t="s">
        <v>68</v>
      </c>
      <c r="E57" t="s">
        <v>69</v>
      </c>
      <c r="F57" t="s">
        <v>159</v>
      </c>
      <c r="G57">
        <v>1981</v>
      </c>
      <c r="H57" t="str">
        <f t="shared" si="1"/>
        <v>Blank Danuta</v>
      </c>
      <c r="I57">
        <f t="shared" si="2"/>
        <v>1981</v>
      </c>
      <c r="J57" t="s">
        <v>0</v>
      </c>
      <c r="K57" t="s">
        <v>152</v>
      </c>
    </row>
    <row r="58" spans="1:11">
      <c r="A58" t="str">
        <f t="shared" si="4"/>
        <v>MarcinkowskaMagdalena1970</v>
      </c>
      <c r="C58">
        <f t="shared" si="3"/>
        <v>57</v>
      </c>
      <c r="D58" t="s">
        <v>94</v>
      </c>
      <c r="E58" t="s">
        <v>41</v>
      </c>
      <c r="G58">
        <v>1970</v>
      </c>
      <c r="H58" t="str">
        <f t="shared" si="1"/>
        <v>Marcinkowska Magdalena</v>
      </c>
      <c r="I58">
        <f t="shared" si="2"/>
        <v>1970</v>
      </c>
      <c r="J58" t="s">
        <v>0</v>
      </c>
      <c r="K58" t="s">
        <v>152</v>
      </c>
    </row>
    <row r="59" spans="1:11">
      <c r="A59" t="str">
        <f t="shared" si="4"/>
        <v>KliniewskiMaciej1995</v>
      </c>
      <c r="C59">
        <f t="shared" si="3"/>
        <v>58</v>
      </c>
      <c r="D59" t="s">
        <v>195</v>
      </c>
      <c r="E59" t="s">
        <v>78</v>
      </c>
      <c r="G59">
        <v>1995</v>
      </c>
      <c r="H59" t="str">
        <f t="shared" si="1"/>
        <v>Kliniewski Maciej</v>
      </c>
      <c r="I59">
        <f t="shared" si="2"/>
        <v>1995</v>
      </c>
      <c r="J59" t="s">
        <v>36</v>
      </c>
      <c r="K59" t="s">
        <v>242</v>
      </c>
    </row>
    <row r="60" spans="1:11">
      <c r="A60" t="str">
        <f t="shared" si="4"/>
        <v>ŚmiejaDaniel1982</v>
      </c>
      <c r="C60">
        <f t="shared" si="3"/>
        <v>59</v>
      </c>
      <c r="D60" t="s">
        <v>188</v>
      </c>
      <c r="E60" t="s">
        <v>170</v>
      </c>
      <c r="F60" t="s">
        <v>196</v>
      </c>
      <c r="G60">
        <v>1982</v>
      </c>
      <c r="H60" t="str">
        <f t="shared" si="1"/>
        <v>Śmieja Daniel</v>
      </c>
      <c r="I60">
        <f t="shared" si="2"/>
        <v>1982</v>
      </c>
      <c r="J60" t="s">
        <v>36</v>
      </c>
      <c r="K60" t="s">
        <v>242</v>
      </c>
    </row>
    <row r="61" spans="1:11">
      <c r="A61" t="str">
        <f t="shared" si="4"/>
        <v>PachulskiLeszek1967</v>
      </c>
      <c r="C61">
        <f t="shared" si="3"/>
        <v>60</v>
      </c>
      <c r="D61" t="s">
        <v>197</v>
      </c>
      <c r="E61" t="s">
        <v>29</v>
      </c>
      <c r="F61" t="s">
        <v>198</v>
      </c>
      <c r="G61">
        <v>1967</v>
      </c>
      <c r="H61" t="str">
        <f t="shared" si="1"/>
        <v>Pachulski Leszek</v>
      </c>
      <c r="I61">
        <f t="shared" si="2"/>
        <v>1967</v>
      </c>
      <c r="J61" t="s">
        <v>36</v>
      </c>
      <c r="K61" t="s">
        <v>242</v>
      </c>
    </row>
    <row r="62" spans="1:11">
      <c r="A62" t="str">
        <f t="shared" ref="A62:A119" si="5">D62&amp;E62&amp;G62</f>
        <v>PiwakowskiWojciech1977</v>
      </c>
      <c r="C62">
        <f t="shared" si="3"/>
        <v>61</v>
      </c>
      <c r="D62" t="s">
        <v>169</v>
      </c>
      <c r="E62" t="s">
        <v>182</v>
      </c>
      <c r="F62" t="s">
        <v>174</v>
      </c>
      <c r="G62">
        <v>1977</v>
      </c>
      <c r="H62" t="str">
        <f t="shared" si="1"/>
        <v>Piwakowski Wojciech</v>
      </c>
      <c r="I62">
        <f t="shared" si="2"/>
        <v>1977</v>
      </c>
      <c r="J62" t="s">
        <v>36</v>
      </c>
      <c r="K62" t="s">
        <v>242</v>
      </c>
    </row>
    <row r="63" spans="1:11">
      <c r="A63" t="str">
        <f t="shared" si="5"/>
        <v>PaszkowskiWojciech1978</v>
      </c>
      <c r="C63">
        <f t="shared" si="3"/>
        <v>62</v>
      </c>
      <c r="D63" t="s">
        <v>185</v>
      </c>
      <c r="E63" t="s">
        <v>182</v>
      </c>
      <c r="G63">
        <v>1978</v>
      </c>
      <c r="H63" t="str">
        <f t="shared" si="1"/>
        <v>Paszkowski Wojciech</v>
      </c>
      <c r="I63">
        <f t="shared" si="2"/>
        <v>1978</v>
      </c>
      <c r="J63" t="s">
        <v>36</v>
      </c>
      <c r="K63" t="s">
        <v>242</v>
      </c>
    </row>
    <row r="64" spans="1:11">
      <c r="A64" t="str">
        <f t="shared" si="5"/>
        <v>GallaMarek1987</v>
      </c>
      <c r="C64">
        <f t="shared" si="3"/>
        <v>63</v>
      </c>
      <c r="D64" t="s">
        <v>199</v>
      </c>
      <c r="E64" t="s">
        <v>38</v>
      </c>
      <c r="F64" t="s">
        <v>200</v>
      </c>
      <c r="G64">
        <v>1987</v>
      </c>
      <c r="H64" t="str">
        <f t="shared" si="1"/>
        <v>Galla Marek</v>
      </c>
      <c r="I64">
        <f t="shared" si="2"/>
        <v>1987</v>
      </c>
      <c r="J64" t="s">
        <v>36</v>
      </c>
      <c r="K64" t="s">
        <v>242</v>
      </c>
    </row>
    <row r="65" spans="1:11">
      <c r="A65" t="str">
        <f t="shared" si="5"/>
        <v>HołdakowskiWojciech1970</v>
      </c>
      <c r="C65">
        <f t="shared" si="3"/>
        <v>64</v>
      </c>
      <c r="D65" t="s">
        <v>183</v>
      </c>
      <c r="E65" t="s">
        <v>182</v>
      </c>
      <c r="G65">
        <v>1970</v>
      </c>
      <c r="H65" t="str">
        <f t="shared" si="1"/>
        <v>Hołdakowski Wojciech</v>
      </c>
      <c r="I65">
        <f t="shared" si="2"/>
        <v>1970</v>
      </c>
      <c r="J65" t="s">
        <v>36</v>
      </c>
      <c r="K65" t="s">
        <v>242</v>
      </c>
    </row>
    <row r="66" spans="1:11">
      <c r="A66" t="str">
        <f t="shared" si="5"/>
        <v>JasikJakub1990</v>
      </c>
      <c r="C66">
        <f t="shared" si="3"/>
        <v>65</v>
      </c>
      <c r="D66" t="s">
        <v>201</v>
      </c>
      <c r="E66" t="s">
        <v>172</v>
      </c>
      <c r="F66" t="s">
        <v>444</v>
      </c>
      <c r="G66">
        <v>1990</v>
      </c>
      <c r="H66" t="str">
        <f t="shared" si="1"/>
        <v>Jasik Jakub</v>
      </c>
      <c r="I66">
        <f t="shared" si="2"/>
        <v>1990</v>
      </c>
      <c r="J66" t="s">
        <v>36</v>
      </c>
      <c r="K66" t="s">
        <v>242</v>
      </c>
    </row>
    <row r="67" spans="1:11">
      <c r="A67" t="str">
        <f t="shared" si="5"/>
        <v>OrzołPiotr1977</v>
      </c>
      <c r="C67">
        <f t="shared" si="3"/>
        <v>66</v>
      </c>
      <c r="D67" t="s">
        <v>184</v>
      </c>
      <c r="E67" t="s">
        <v>19</v>
      </c>
      <c r="F67" t="s">
        <v>202</v>
      </c>
      <c r="G67">
        <v>1977</v>
      </c>
      <c r="H67" t="str">
        <f t="shared" ref="H67:H90" si="6">D67&amp;" "&amp;E67</f>
        <v>Orzoł Piotr</v>
      </c>
      <c r="I67">
        <f t="shared" ref="I67:I130" si="7">G67</f>
        <v>1977</v>
      </c>
      <c r="J67" t="s">
        <v>36</v>
      </c>
      <c r="K67" t="s">
        <v>242</v>
      </c>
    </row>
    <row r="68" spans="1:11">
      <c r="A68" t="str">
        <f t="shared" si="5"/>
        <v/>
      </c>
      <c r="C68">
        <f t="shared" ref="C68:C131" si="8">C67+1</f>
        <v>67</v>
      </c>
      <c r="H68" t="str">
        <f t="shared" si="6"/>
        <v xml:space="preserve"> </v>
      </c>
      <c r="I68">
        <f t="shared" si="7"/>
        <v>0</v>
      </c>
      <c r="J68" t="s">
        <v>36</v>
      </c>
      <c r="K68" t="s">
        <v>242</v>
      </c>
    </row>
    <row r="69" spans="1:11">
      <c r="A69" t="str">
        <f t="shared" si="5"/>
        <v>BłaszczykDarek1974</v>
      </c>
      <c r="C69">
        <f t="shared" si="8"/>
        <v>68</v>
      </c>
      <c r="D69" t="s">
        <v>216</v>
      </c>
      <c r="E69" t="s">
        <v>217</v>
      </c>
      <c r="F69" t="s">
        <v>218</v>
      </c>
      <c r="G69">
        <v>1974</v>
      </c>
      <c r="H69" t="str">
        <f t="shared" si="6"/>
        <v>Błaszczyk Darek</v>
      </c>
      <c r="I69">
        <f t="shared" si="7"/>
        <v>1974</v>
      </c>
      <c r="J69" t="s">
        <v>36</v>
      </c>
      <c r="K69" t="s">
        <v>242</v>
      </c>
    </row>
    <row r="70" spans="1:11">
      <c r="A70" t="str">
        <f t="shared" si="5"/>
        <v>HajdukJacek1975</v>
      </c>
      <c r="C70">
        <f t="shared" si="8"/>
        <v>69</v>
      </c>
      <c r="D70" t="s">
        <v>219</v>
      </c>
      <c r="E70" t="s">
        <v>25</v>
      </c>
      <c r="F70" t="s">
        <v>218</v>
      </c>
      <c r="G70">
        <v>1975</v>
      </c>
      <c r="H70" t="str">
        <f t="shared" si="6"/>
        <v>Hajduk Jacek</v>
      </c>
      <c r="I70">
        <f t="shared" si="7"/>
        <v>1975</v>
      </c>
      <c r="J70" t="s">
        <v>36</v>
      </c>
      <c r="K70" t="s">
        <v>242</v>
      </c>
    </row>
    <row r="71" spans="1:11">
      <c r="A71" t="str">
        <f t="shared" si="5"/>
        <v>SzumańskiJakub1983</v>
      </c>
      <c r="C71">
        <f t="shared" si="8"/>
        <v>70</v>
      </c>
      <c r="D71" t="s">
        <v>222</v>
      </c>
      <c r="E71" t="s">
        <v>172</v>
      </c>
      <c r="F71" t="s">
        <v>449</v>
      </c>
      <c r="G71">
        <v>1983</v>
      </c>
      <c r="H71" t="str">
        <f t="shared" si="6"/>
        <v>Szumański Jakub</v>
      </c>
      <c r="I71">
        <f t="shared" si="7"/>
        <v>1983</v>
      </c>
      <c r="J71" t="s">
        <v>36</v>
      </c>
      <c r="K71" t="s">
        <v>242</v>
      </c>
    </row>
    <row r="72" spans="1:11">
      <c r="A72" t="str">
        <f t="shared" si="5"/>
        <v>ZawadzkiArtur1970</v>
      </c>
      <c r="C72">
        <f t="shared" si="8"/>
        <v>71</v>
      </c>
      <c r="D72" t="s">
        <v>225</v>
      </c>
      <c r="E72" t="s">
        <v>58</v>
      </c>
      <c r="G72">
        <v>1970</v>
      </c>
      <c r="H72" t="str">
        <f t="shared" si="6"/>
        <v>Zawadzki Artur</v>
      </c>
      <c r="I72">
        <f t="shared" si="7"/>
        <v>1970</v>
      </c>
      <c r="J72" t="s">
        <v>36</v>
      </c>
      <c r="K72" t="s">
        <v>242</v>
      </c>
    </row>
    <row r="73" spans="1:11">
      <c r="A73" t="str">
        <f t="shared" si="5"/>
        <v>JaskólskiKonrad1980</v>
      </c>
      <c r="C73">
        <f t="shared" si="8"/>
        <v>72</v>
      </c>
      <c r="D73" t="s">
        <v>171</v>
      </c>
      <c r="E73" t="s">
        <v>76</v>
      </c>
      <c r="F73" t="s">
        <v>1265</v>
      </c>
      <c r="G73">
        <v>1980</v>
      </c>
      <c r="H73" t="str">
        <f t="shared" si="6"/>
        <v>Jaskólski Konrad</v>
      </c>
      <c r="I73">
        <f t="shared" si="7"/>
        <v>1980</v>
      </c>
      <c r="J73" t="s">
        <v>36</v>
      </c>
      <c r="K73" t="s">
        <v>242</v>
      </c>
    </row>
    <row r="74" spans="1:11">
      <c r="A74" t="str">
        <f t="shared" si="5"/>
        <v>MorawskiPiotr1959</v>
      </c>
      <c r="C74">
        <f t="shared" si="8"/>
        <v>73</v>
      </c>
      <c r="D74" t="s">
        <v>177</v>
      </c>
      <c r="E74" t="s">
        <v>19</v>
      </c>
      <c r="G74">
        <v>1959</v>
      </c>
      <c r="H74" t="str">
        <f t="shared" si="6"/>
        <v>Morawski Piotr</v>
      </c>
      <c r="I74">
        <f t="shared" si="7"/>
        <v>1959</v>
      </c>
      <c r="J74" t="s">
        <v>36</v>
      </c>
      <c r="K74" t="s">
        <v>242</v>
      </c>
    </row>
    <row r="75" spans="1:11">
      <c r="A75" t="str">
        <f t="shared" si="5"/>
        <v>DrapellaDariusz1957</v>
      </c>
      <c r="C75">
        <f t="shared" si="8"/>
        <v>74</v>
      </c>
      <c r="D75" t="s">
        <v>176</v>
      </c>
      <c r="E75" t="s">
        <v>175</v>
      </c>
      <c r="G75">
        <v>1957</v>
      </c>
      <c r="H75" t="str">
        <f t="shared" si="6"/>
        <v>Drapella Dariusz</v>
      </c>
      <c r="I75">
        <f t="shared" si="7"/>
        <v>1957</v>
      </c>
      <c r="J75" t="s">
        <v>36</v>
      </c>
      <c r="K75" t="s">
        <v>242</v>
      </c>
    </row>
    <row r="76" spans="1:11">
      <c r="A76" t="str">
        <f t="shared" si="5"/>
        <v>JóźwiukPiotr1976</v>
      </c>
      <c r="C76">
        <f t="shared" si="8"/>
        <v>75</v>
      </c>
      <c r="D76" t="s">
        <v>173</v>
      </c>
      <c r="E76" t="s">
        <v>19</v>
      </c>
      <c r="F76" t="s">
        <v>226</v>
      </c>
      <c r="G76">
        <v>1976</v>
      </c>
      <c r="H76" t="str">
        <f t="shared" si="6"/>
        <v>Jóźwiuk Piotr</v>
      </c>
      <c r="I76">
        <f t="shared" si="7"/>
        <v>1976</v>
      </c>
      <c r="J76" t="s">
        <v>36</v>
      </c>
      <c r="K76" t="s">
        <v>242</v>
      </c>
    </row>
    <row r="77" spans="1:11">
      <c r="A77" t="str">
        <f t="shared" si="5"/>
        <v>StefańskiTomasy1982</v>
      </c>
      <c r="C77">
        <f t="shared" si="8"/>
        <v>76</v>
      </c>
      <c r="D77" t="s">
        <v>93</v>
      </c>
      <c r="E77" t="s">
        <v>228</v>
      </c>
      <c r="F77" t="s">
        <v>227</v>
      </c>
      <c r="G77">
        <v>1982</v>
      </c>
      <c r="H77" t="str">
        <f t="shared" si="6"/>
        <v>Stefański Tomasy</v>
      </c>
      <c r="I77">
        <f t="shared" si="7"/>
        <v>1982</v>
      </c>
      <c r="J77" t="s">
        <v>36</v>
      </c>
      <c r="K77" t="s">
        <v>242</v>
      </c>
    </row>
    <row r="78" spans="1:11">
      <c r="A78" t="str">
        <f t="shared" si="5"/>
        <v>SzopaKrzysztof1986</v>
      </c>
      <c r="C78">
        <f t="shared" si="8"/>
        <v>77</v>
      </c>
      <c r="D78" t="s">
        <v>229</v>
      </c>
      <c r="E78" t="s">
        <v>26</v>
      </c>
      <c r="F78" t="s">
        <v>230</v>
      </c>
      <c r="G78">
        <v>1986</v>
      </c>
      <c r="H78" t="str">
        <f t="shared" si="6"/>
        <v>Szopa Krzysztof</v>
      </c>
      <c r="I78">
        <f t="shared" si="7"/>
        <v>1986</v>
      </c>
      <c r="J78" t="s">
        <v>36</v>
      </c>
      <c r="K78" t="s">
        <v>242</v>
      </c>
    </row>
    <row r="79" spans="1:11">
      <c r="A79" t="str">
        <f t="shared" si="5"/>
        <v>SopolińskiKarol1972</v>
      </c>
      <c r="C79">
        <f t="shared" si="8"/>
        <v>78</v>
      </c>
      <c r="D79" t="s">
        <v>231</v>
      </c>
      <c r="E79" t="s">
        <v>104</v>
      </c>
      <c r="F79" t="s">
        <v>230</v>
      </c>
      <c r="G79">
        <v>1972</v>
      </c>
      <c r="H79" t="str">
        <f t="shared" si="6"/>
        <v>Sopoliński Karol</v>
      </c>
      <c r="I79">
        <f t="shared" si="7"/>
        <v>1972</v>
      </c>
      <c r="J79" t="s">
        <v>36</v>
      </c>
      <c r="K79" t="s">
        <v>242</v>
      </c>
    </row>
    <row r="80" spans="1:11">
      <c r="A80" t="str">
        <f t="shared" si="5"/>
        <v>FilipiukTomasz1974</v>
      </c>
      <c r="C80">
        <f t="shared" si="8"/>
        <v>79</v>
      </c>
      <c r="D80" t="s">
        <v>187</v>
      </c>
      <c r="E80" t="s">
        <v>55</v>
      </c>
      <c r="G80">
        <v>1974</v>
      </c>
      <c r="H80" t="str">
        <f t="shared" si="6"/>
        <v>Filipiuk Tomasz</v>
      </c>
      <c r="I80">
        <f t="shared" si="7"/>
        <v>1974</v>
      </c>
      <c r="J80" t="s">
        <v>36</v>
      </c>
      <c r="K80" t="s">
        <v>242</v>
      </c>
    </row>
    <row r="81" spans="1:11">
      <c r="A81" t="str">
        <f t="shared" si="5"/>
        <v>WysockiMaciej1990</v>
      </c>
      <c r="C81">
        <f t="shared" si="8"/>
        <v>80</v>
      </c>
      <c r="D81" t="s">
        <v>232</v>
      </c>
      <c r="E81" t="s">
        <v>78</v>
      </c>
      <c r="F81" t="s">
        <v>233</v>
      </c>
      <c r="G81">
        <v>1990</v>
      </c>
      <c r="H81" t="str">
        <f t="shared" si="6"/>
        <v>Wysocki Maciej</v>
      </c>
      <c r="I81">
        <f t="shared" si="7"/>
        <v>1990</v>
      </c>
      <c r="J81" t="s">
        <v>36</v>
      </c>
      <c r="K81" t="s">
        <v>242</v>
      </c>
    </row>
    <row r="82" spans="1:11">
      <c r="A82" t="str">
        <f t="shared" si="5"/>
        <v>KotkowskiKamil1990</v>
      </c>
      <c r="C82">
        <f t="shared" si="8"/>
        <v>81</v>
      </c>
      <c r="D82" t="s">
        <v>234</v>
      </c>
      <c r="E82" t="s">
        <v>235</v>
      </c>
      <c r="F82" t="s">
        <v>233</v>
      </c>
      <c r="G82">
        <v>1990</v>
      </c>
      <c r="H82" t="str">
        <f t="shared" si="6"/>
        <v>Kotkowski Kamil</v>
      </c>
      <c r="I82">
        <f t="shared" si="7"/>
        <v>1990</v>
      </c>
      <c r="J82" t="s">
        <v>36</v>
      </c>
      <c r="K82" t="s">
        <v>242</v>
      </c>
    </row>
    <row r="83" spans="1:11">
      <c r="A83" t="str">
        <f t="shared" si="5"/>
        <v>ChojeckiKrzysztof1981</v>
      </c>
      <c r="C83">
        <f t="shared" si="8"/>
        <v>82</v>
      </c>
      <c r="D83" t="s">
        <v>186</v>
      </c>
      <c r="E83" t="s">
        <v>26</v>
      </c>
      <c r="F83" t="s">
        <v>236</v>
      </c>
      <c r="G83">
        <v>1981</v>
      </c>
      <c r="H83" t="str">
        <f t="shared" si="6"/>
        <v>Chojecki Krzysztof</v>
      </c>
      <c r="I83">
        <f t="shared" si="7"/>
        <v>1981</v>
      </c>
      <c r="J83" t="s">
        <v>36</v>
      </c>
      <c r="K83" t="s">
        <v>242</v>
      </c>
    </row>
    <row r="84" spans="1:11">
      <c r="A84" t="str">
        <f t="shared" si="5"/>
        <v>GrabowskiGrzegorz1977</v>
      </c>
      <c r="C84">
        <f t="shared" si="8"/>
        <v>83</v>
      </c>
      <c r="D84" t="s">
        <v>106</v>
      </c>
      <c r="E84" t="s">
        <v>23</v>
      </c>
      <c r="F84" t="s">
        <v>237</v>
      </c>
      <c r="G84">
        <v>1977</v>
      </c>
      <c r="H84" t="str">
        <f t="shared" si="6"/>
        <v>Grabowski Grzegorz</v>
      </c>
      <c r="I84">
        <f t="shared" si="7"/>
        <v>1977</v>
      </c>
      <c r="J84" t="s">
        <v>36</v>
      </c>
      <c r="K84" t="s">
        <v>242</v>
      </c>
    </row>
    <row r="85" spans="1:11">
      <c r="A85" t="str">
        <f t="shared" si="5"/>
        <v>KasierskiPrzemysław1981</v>
      </c>
      <c r="C85">
        <f t="shared" si="8"/>
        <v>84</v>
      </c>
      <c r="D85" t="s">
        <v>179</v>
      </c>
      <c r="E85" t="s">
        <v>28</v>
      </c>
      <c r="F85" t="s">
        <v>178</v>
      </c>
      <c r="G85">
        <v>1981</v>
      </c>
      <c r="H85" t="str">
        <f t="shared" si="6"/>
        <v>Kasierski Przemysław</v>
      </c>
      <c r="I85">
        <f t="shared" si="7"/>
        <v>1981</v>
      </c>
      <c r="J85" t="s">
        <v>36</v>
      </c>
      <c r="K85" t="s">
        <v>242</v>
      </c>
    </row>
    <row r="86" spans="1:11">
      <c r="A86" t="str">
        <f t="shared" si="5"/>
        <v>SiewrukKrzysztof1976</v>
      </c>
      <c r="C86">
        <f t="shared" si="8"/>
        <v>85</v>
      </c>
      <c r="D86" t="s">
        <v>180</v>
      </c>
      <c r="E86" t="s">
        <v>26</v>
      </c>
      <c r="F86" t="s">
        <v>238</v>
      </c>
      <c r="G86">
        <v>1976</v>
      </c>
      <c r="H86" t="str">
        <f t="shared" si="6"/>
        <v>Siewruk Krzysztof</v>
      </c>
      <c r="I86">
        <f t="shared" si="7"/>
        <v>1976</v>
      </c>
      <c r="J86" t="s">
        <v>36</v>
      </c>
      <c r="K86" t="s">
        <v>242</v>
      </c>
    </row>
    <row r="87" spans="1:11">
      <c r="A87" t="str">
        <f t="shared" si="5"/>
        <v>SzotTomasz1977</v>
      </c>
      <c r="C87">
        <f t="shared" si="8"/>
        <v>86</v>
      </c>
      <c r="D87" t="s">
        <v>190</v>
      </c>
      <c r="E87" t="s">
        <v>55</v>
      </c>
      <c r="F87" t="s">
        <v>189</v>
      </c>
      <c r="G87">
        <v>1977</v>
      </c>
      <c r="H87" t="str">
        <f t="shared" si="6"/>
        <v>Szot Tomasz</v>
      </c>
      <c r="I87">
        <f t="shared" si="7"/>
        <v>1977</v>
      </c>
      <c r="J87" t="s">
        <v>36</v>
      </c>
      <c r="K87" t="s">
        <v>242</v>
      </c>
    </row>
    <row r="88" spans="1:11">
      <c r="A88" t="str">
        <f t="shared" si="5"/>
        <v>HajdukLidka1974</v>
      </c>
      <c r="C88">
        <f t="shared" si="8"/>
        <v>87</v>
      </c>
      <c r="D88" t="s">
        <v>219</v>
      </c>
      <c r="E88" t="s">
        <v>239</v>
      </c>
      <c r="F88" t="s">
        <v>218</v>
      </c>
      <c r="G88">
        <v>1974</v>
      </c>
      <c r="H88" t="str">
        <f t="shared" si="6"/>
        <v>Hajduk Lidka</v>
      </c>
      <c r="I88">
        <f t="shared" si="7"/>
        <v>1974</v>
      </c>
      <c r="J88" t="s">
        <v>36</v>
      </c>
      <c r="K88" t="s">
        <v>242</v>
      </c>
    </row>
    <row r="89" spans="1:11">
      <c r="A89" t="str">
        <f t="shared" si="5"/>
        <v>TruszkowskaKamila1980</v>
      </c>
      <c r="C89">
        <f t="shared" si="8"/>
        <v>88</v>
      </c>
      <c r="D89" t="s">
        <v>240</v>
      </c>
      <c r="E89" t="s">
        <v>241</v>
      </c>
      <c r="G89">
        <v>1980</v>
      </c>
      <c r="H89" t="str">
        <f t="shared" si="6"/>
        <v>Truszkowska Kamila</v>
      </c>
      <c r="I89">
        <f t="shared" si="7"/>
        <v>1980</v>
      </c>
      <c r="J89" t="s">
        <v>0</v>
      </c>
      <c r="K89" t="s">
        <v>242</v>
      </c>
    </row>
    <row r="90" spans="1:11">
      <c r="A90" t="str">
        <f t="shared" si="5"/>
        <v>BukowskaAgnieszka1985</v>
      </c>
      <c r="C90">
        <f t="shared" si="8"/>
        <v>89</v>
      </c>
      <c r="D90" t="s">
        <v>157</v>
      </c>
      <c r="E90" t="s">
        <v>156</v>
      </c>
      <c r="F90" t="s">
        <v>155</v>
      </c>
      <c r="G90">
        <v>1985</v>
      </c>
      <c r="H90" t="str">
        <f t="shared" si="6"/>
        <v>Bukowska Agnieszka</v>
      </c>
      <c r="I90">
        <f t="shared" si="7"/>
        <v>1985</v>
      </c>
      <c r="J90" t="s">
        <v>0</v>
      </c>
      <c r="K90" t="s">
        <v>242</v>
      </c>
    </row>
    <row r="91" spans="1:11">
      <c r="A91" t="str">
        <f t="shared" si="5"/>
        <v>MossoczyZbigniew1973</v>
      </c>
      <c r="C91">
        <f t="shared" si="8"/>
        <v>90</v>
      </c>
      <c r="D91" t="s">
        <v>330</v>
      </c>
      <c r="E91" t="s">
        <v>329</v>
      </c>
      <c r="F91" t="s">
        <v>328</v>
      </c>
      <c r="G91">
        <v>1973</v>
      </c>
      <c r="H91" t="str">
        <f t="shared" ref="H91:H137" si="9">D91&amp;" "&amp;E91</f>
        <v>Mossoczy Zbigniew</v>
      </c>
      <c r="I91">
        <f t="shared" si="7"/>
        <v>1973</v>
      </c>
      <c r="J91" t="s">
        <v>36</v>
      </c>
      <c r="K91" t="s">
        <v>379</v>
      </c>
    </row>
    <row r="92" spans="1:11">
      <c r="A92" t="str">
        <f t="shared" si="5"/>
        <v>BrudłoPaweł1979</v>
      </c>
      <c r="C92">
        <f t="shared" si="8"/>
        <v>91</v>
      </c>
      <c r="D92" t="s">
        <v>326</v>
      </c>
      <c r="E92" t="s">
        <v>20</v>
      </c>
      <c r="F92" t="s">
        <v>325</v>
      </c>
      <c r="G92">
        <v>1979</v>
      </c>
      <c r="H92" t="str">
        <f t="shared" si="9"/>
        <v>Brudło Paweł</v>
      </c>
      <c r="I92">
        <f t="shared" si="7"/>
        <v>1979</v>
      </c>
      <c r="J92" t="s">
        <v>36</v>
      </c>
      <c r="K92" t="s">
        <v>379</v>
      </c>
    </row>
    <row r="93" spans="1:11">
      <c r="A93" t="str">
        <f t="shared" si="5"/>
        <v>KrólikowskiRoman1963</v>
      </c>
      <c r="C93">
        <f t="shared" si="8"/>
        <v>92</v>
      </c>
      <c r="D93" t="s">
        <v>324</v>
      </c>
      <c r="E93" t="s">
        <v>284</v>
      </c>
      <c r="F93" t="s">
        <v>323</v>
      </c>
      <c r="G93">
        <v>1963</v>
      </c>
      <c r="H93" t="str">
        <f t="shared" si="9"/>
        <v>Królikowski Roman</v>
      </c>
      <c r="I93">
        <f t="shared" si="7"/>
        <v>1963</v>
      </c>
      <c r="J93" t="s">
        <v>36</v>
      </c>
      <c r="K93" t="s">
        <v>379</v>
      </c>
    </row>
    <row r="94" spans="1:11">
      <c r="A94" t="str">
        <f t="shared" si="5"/>
        <v>GorczycaPaweł1973</v>
      </c>
      <c r="C94">
        <f t="shared" si="8"/>
        <v>93</v>
      </c>
      <c r="D94" t="s">
        <v>320</v>
      </c>
      <c r="E94" t="s">
        <v>20</v>
      </c>
      <c r="G94">
        <v>1973</v>
      </c>
      <c r="H94" t="str">
        <f t="shared" si="9"/>
        <v>Gorczyca Paweł</v>
      </c>
      <c r="I94">
        <f t="shared" si="7"/>
        <v>1973</v>
      </c>
      <c r="J94" t="s">
        <v>36</v>
      </c>
      <c r="K94" t="s">
        <v>379</v>
      </c>
    </row>
    <row r="95" spans="1:11">
      <c r="A95" t="str">
        <f t="shared" si="5"/>
        <v>BanaszkiewiczPiotr1985</v>
      </c>
      <c r="C95">
        <f t="shared" si="8"/>
        <v>94</v>
      </c>
      <c r="D95" t="s">
        <v>318</v>
      </c>
      <c r="E95" t="s">
        <v>19</v>
      </c>
      <c r="F95" t="s">
        <v>317</v>
      </c>
      <c r="G95">
        <v>1985</v>
      </c>
      <c r="H95" t="str">
        <f t="shared" si="9"/>
        <v>Banaszkiewicz Piotr</v>
      </c>
      <c r="I95">
        <f t="shared" si="7"/>
        <v>1985</v>
      </c>
      <c r="J95" t="s">
        <v>36</v>
      </c>
      <c r="K95" t="s">
        <v>379</v>
      </c>
    </row>
    <row r="96" spans="1:11">
      <c r="A96" t="str">
        <f t="shared" si="5"/>
        <v>ZadwornyTomasz1982</v>
      </c>
      <c r="C96">
        <f t="shared" si="8"/>
        <v>95</v>
      </c>
      <c r="D96" t="s">
        <v>315</v>
      </c>
      <c r="E96" t="s">
        <v>55</v>
      </c>
      <c r="F96" t="s">
        <v>314</v>
      </c>
      <c r="G96">
        <v>1982</v>
      </c>
      <c r="H96" t="str">
        <f t="shared" si="9"/>
        <v>Zadworny Tomasz</v>
      </c>
      <c r="I96">
        <f t="shared" si="7"/>
        <v>1982</v>
      </c>
      <c r="J96" t="s">
        <v>36</v>
      </c>
      <c r="K96" t="s">
        <v>379</v>
      </c>
    </row>
    <row r="97" spans="1:11">
      <c r="A97" t="str">
        <f t="shared" si="5"/>
        <v>PisarekPiotr1969</v>
      </c>
      <c r="C97">
        <f t="shared" si="8"/>
        <v>96</v>
      </c>
      <c r="D97" t="s">
        <v>312</v>
      </c>
      <c r="E97" t="s">
        <v>19</v>
      </c>
      <c r="G97">
        <v>1969</v>
      </c>
      <c r="H97" t="str">
        <f t="shared" si="9"/>
        <v>Pisarek Piotr</v>
      </c>
      <c r="I97">
        <f t="shared" si="7"/>
        <v>1969</v>
      </c>
      <c r="J97" t="s">
        <v>36</v>
      </c>
      <c r="K97" t="s">
        <v>379</v>
      </c>
    </row>
    <row r="98" spans="1:11">
      <c r="A98" t="str">
        <f t="shared" si="5"/>
        <v>CieślickiMateusz1987</v>
      </c>
      <c r="C98">
        <f t="shared" si="8"/>
        <v>97</v>
      </c>
      <c r="D98" t="s">
        <v>311</v>
      </c>
      <c r="E98" t="s">
        <v>99</v>
      </c>
      <c r="G98">
        <v>1987</v>
      </c>
      <c r="H98" t="str">
        <f t="shared" si="9"/>
        <v>Cieślicki Mateusz</v>
      </c>
      <c r="I98">
        <f t="shared" si="7"/>
        <v>1987</v>
      </c>
      <c r="J98" t="s">
        <v>36</v>
      </c>
      <c r="K98" t="s">
        <v>379</v>
      </c>
    </row>
    <row r="99" spans="1:11">
      <c r="A99" t="str">
        <f t="shared" si="5"/>
        <v>NiedośpiałKrzysztof1976</v>
      </c>
      <c r="C99">
        <f t="shared" si="8"/>
        <v>98</v>
      </c>
      <c r="D99" t="s">
        <v>310</v>
      </c>
      <c r="E99" t="s">
        <v>26</v>
      </c>
      <c r="F99" t="s">
        <v>309</v>
      </c>
      <c r="G99">
        <v>1976</v>
      </c>
      <c r="H99" t="str">
        <f t="shared" si="9"/>
        <v>Niedośpiał Krzysztof</v>
      </c>
      <c r="I99">
        <f t="shared" si="7"/>
        <v>1976</v>
      </c>
      <c r="J99" t="s">
        <v>36</v>
      </c>
      <c r="K99" t="s">
        <v>379</v>
      </c>
    </row>
    <row r="100" spans="1:11">
      <c r="A100" t="str">
        <f t="shared" si="5"/>
        <v>SkowronekMaciej1969</v>
      </c>
      <c r="C100">
        <f t="shared" si="8"/>
        <v>99</v>
      </c>
      <c r="D100" t="s">
        <v>306</v>
      </c>
      <c r="E100" t="s">
        <v>78</v>
      </c>
      <c r="F100" t="s">
        <v>305</v>
      </c>
      <c r="G100">
        <v>1969</v>
      </c>
      <c r="H100" t="str">
        <f t="shared" si="9"/>
        <v>Skowronek Maciej</v>
      </c>
      <c r="I100">
        <f t="shared" si="7"/>
        <v>1969</v>
      </c>
      <c r="J100" t="s">
        <v>36</v>
      </c>
      <c r="K100" t="s">
        <v>379</v>
      </c>
    </row>
    <row r="101" spans="1:11">
      <c r="A101" t="str">
        <f t="shared" si="5"/>
        <v>BorgiełMarek1993</v>
      </c>
      <c r="C101">
        <f t="shared" si="8"/>
        <v>100</v>
      </c>
      <c r="D101" t="s">
        <v>303</v>
      </c>
      <c r="E101" t="s">
        <v>38</v>
      </c>
      <c r="F101" t="s">
        <v>302</v>
      </c>
      <c r="G101">
        <v>1993</v>
      </c>
      <c r="H101" t="str">
        <f t="shared" si="9"/>
        <v>Borgieł Marek</v>
      </c>
      <c r="I101">
        <f t="shared" si="7"/>
        <v>1993</v>
      </c>
      <c r="J101" t="s">
        <v>36</v>
      </c>
      <c r="K101" t="s">
        <v>379</v>
      </c>
    </row>
    <row r="102" spans="1:11">
      <c r="A102" t="str">
        <f t="shared" si="5"/>
        <v>WalentowskiRadosław1979</v>
      </c>
      <c r="C102">
        <f t="shared" si="8"/>
        <v>101</v>
      </c>
      <c r="D102" t="s">
        <v>297</v>
      </c>
      <c r="E102" t="s">
        <v>293</v>
      </c>
      <c r="F102" t="s">
        <v>450</v>
      </c>
      <c r="G102">
        <v>1979</v>
      </c>
      <c r="H102" t="str">
        <f t="shared" si="9"/>
        <v>Walentowski Radosław</v>
      </c>
      <c r="I102">
        <f t="shared" si="7"/>
        <v>1979</v>
      </c>
      <c r="J102" t="s">
        <v>36</v>
      </c>
      <c r="K102" t="s">
        <v>379</v>
      </c>
    </row>
    <row r="103" spans="1:11">
      <c r="A103" t="str">
        <f t="shared" si="5"/>
        <v>KotMaciej1984</v>
      </c>
      <c r="C103">
        <f t="shared" si="8"/>
        <v>102</v>
      </c>
      <c r="D103" t="s">
        <v>296</v>
      </c>
      <c r="E103" t="s">
        <v>78</v>
      </c>
      <c r="F103" t="s">
        <v>295</v>
      </c>
      <c r="G103">
        <v>1984</v>
      </c>
      <c r="H103" t="str">
        <f t="shared" si="9"/>
        <v>Kot Maciej</v>
      </c>
      <c r="I103">
        <f t="shared" si="7"/>
        <v>1984</v>
      </c>
      <c r="J103" t="s">
        <v>36</v>
      </c>
      <c r="K103" t="s">
        <v>379</v>
      </c>
    </row>
    <row r="104" spans="1:11">
      <c r="A104" t="str">
        <f t="shared" si="5"/>
        <v>ŚrednickiRadosław1988</v>
      </c>
      <c r="C104">
        <f t="shared" si="8"/>
        <v>103</v>
      </c>
      <c r="D104" t="s">
        <v>294</v>
      </c>
      <c r="E104" t="s">
        <v>293</v>
      </c>
      <c r="F104" t="s">
        <v>292</v>
      </c>
      <c r="G104">
        <v>1988</v>
      </c>
      <c r="H104" t="str">
        <f t="shared" si="9"/>
        <v>Średnicki Radosław</v>
      </c>
      <c r="I104">
        <f t="shared" si="7"/>
        <v>1988</v>
      </c>
      <c r="J104" t="s">
        <v>36</v>
      </c>
      <c r="K104" t="s">
        <v>379</v>
      </c>
    </row>
    <row r="105" spans="1:11">
      <c r="A105" t="str">
        <f t="shared" si="5"/>
        <v>GryszkalisMarcin1977</v>
      </c>
      <c r="C105">
        <f t="shared" si="8"/>
        <v>104</v>
      </c>
      <c r="D105" t="s">
        <v>290</v>
      </c>
      <c r="E105" t="s">
        <v>21</v>
      </c>
      <c r="G105">
        <v>1977</v>
      </c>
      <c r="H105" t="str">
        <f t="shared" si="9"/>
        <v>Gryszkalis Marcin</v>
      </c>
      <c r="I105">
        <f t="shared" si="7"/>
        <v>1977</v>
      </c>
      <c r="J105" t="s">
        <v>36</v>
      </c>
      <c r="K105" t="s">
        <v>379</v>
      </c>
    </row>
    <row r="106" spans="1:11">
      <c r="A106" t="str">
        <f t="shared" si="5"/>
        <v>Melon-MikaKrzysztof1975</v>
      </c>
      <c r="C106">
        <f t="shared" si="8"/>
        <v>105</v>
      </c>
      <c r="D106" t="s">
        <v>288</v>
      </c>
      <c r="E106" t="s">
        <v>26</v>
      </c>
      <c r="F106" t="s">
        <v>287</v>
      </c>
      <c r="G106">
        <v>1975</v>
      </c>
      <c r="H106" t="str">
        <f t="shared" si="9"/>
        <v>Melon-Mika Krzysztof</v>
      </c>
      <c r="I106">
        <f t="shared" si="7"/>
        <v>1975</v>
      </c>
      <c r="J106" t="s">
        <v>36</v>
      </c>
      <c r="K106" t="s">
        <v>379</v>
      </c>
    </row>
    <row r="107" spans="1:11">
      <c r="A107" t="str">
        <f t="shared" si="5"/>
        <v>TyszkowskiRoman1968</v>
      </c>
      <c r="C107">
        <f t="shared" si="8"/>
        <v>106</v>
      </c>
      <c r="D107" t="s">
        <v>285</v>
      </c>
      <c r="E107" t="s">
        <v>284</v>
      </c>
      <c r="G107">
        <v>1968</v>
      </c>
      <c r="H107" t="str">
        <f t="shared" si="9"/>
        <v>Tyszkowski Roman</v>
      </c>
      <c r="I107">
        <f t="shared" si="7"/>
        <v>1968</v>
      </c>
      <c r="J107" t="s">
        <v>36</v>
      </c>
      <c r="K107" t="s">
        <v>379</v>
      </c>
    </row>
    <row r="108" spans="1:11">
      <c r="A108" t="str">
        <f t="shared" si="5"/>
        <v>AdamczykBartosz1980</v>
      </c>
      <c r="C108">
        <f t="shared" si="8"/>
        <v>107</v>
      </c>
      <c r="D108" t="s">
        <v>279</v>
      </c>
      <c r="E108" t="s">
        <v>53</v>
      </c>
      <c r="F108" t="s">
        <v>278</v>
      </c>
      <c r="G108">
        <v>1980</v>
      </c>
      <c r="H108" t="str">
        <f t="shared" si="9"/>
        <v>Adamczyk Bartosz</v>
      </c>
      <c r="I108">
        <f t="shared" si="7"/>
        <v>1980</v>
      </c>
      <c r="J108" t="s">
        <v>36</v>
      </c>
      <c r="K108" t="s">
        <v>379</v>
      </c>
    </row>
    <row r="109" spans="1:11">
      <c r="A109" t="str">
        <f t="shared" si="5"/>
        <v>KorzecStaszek1978</v>
      </c>
      <c r="C109">
        <f t="shared" si="8"/>
        <v>108</v>
      </c>
      <c r="D109" t="s">
        <v>277</v>
      </c>
      <c r="E109" t="s">
        <v>276</v>
      </c>
      <c r="F109" t="s">
        <v>245</v>
      </c>
      <c r="G109">
        <v>1978</v>
      </c>
      <c r="H109" t="str">
        <f t="shared" si="9"/>
        <v>Korzec Staszek</v>
      </c>
      <c r="I109">
        <f t="shared" si="7"/>
        <v>1978</v>
      </c>
      <c r="J109" t="s">
        <v>36</v>
      </c>
      <c r="K109" t="s">
        <v>379</v>
      </c>
    </row>
    <row r="110" spans="1:11">
      <c r="A110" t="str">
        <f t="shared" si="5"/>
        <v>MalickiGrzegorz1976</v>
      </c>
      <c r="C110">
        <f t="shared" si="8"/>
        <v>109</v>
      </c>
      <c r="D110" t="s">
        <v>275</v>
      </c>
      <c r="E110" t="s">
        <v>23</v>
      </c>
      <c r="F110" t="s">
        <v>245</v>
      </c>
      <c r="G110">
        <v>1976</v>
      </c>
      <c r="H110" t="str">
        <f t="shared" si="9"/>
        <v>Malicki Grzegorz</v>
      </c>
      <c r="I110">
        <f t="shared" si="7"/>
        <v>1976</v>
      </c>
      <c r="J110" t="s">
        <v>36</v>
      </c>
      <c r="K110" t="s">
        <v>379</v>
      </c>
    </row>
    <row r="111" spans="1:11">
      <c r="A111" t="str">
        <f t="shared" si="5"/>
        <v>StaszewskiDaniel1973</v>
      </c>
      <c r="C111">
        <f t="shared" si="8"/>
        <v>110</v>
      </c>
      <c r="D111" t="s">
        <v>274</v>
      </c>
      <c r="E111" t="s">
        <v>170</v>
      </c>
      <c r="F111" t="s">
        <v>273</v>
      </c>
      <c r="G111">
        <v>1973</v>
      </c>
      <c r="H111" t="str">
        <f t="shared" si="9"/>
        <v>Staszewski Daniel</v>
      </c>
      <c r="I111">
        <f t="shared" si="7"/>
        <v>1973</v>
      </c>
      <c r="J111" t="s">
        <v>36</v>
      </c>
      <c r="K111" t="s">
        <v>379</v>
      </c>
    </row>
    <row r="112" spans="1:11">
      <c r="A112" t="str">
        <f t="shared" si="5"/>
        <v>TomaszczykLudwik1962</v>
      </c>
      <c r="C112">
        <f t="shared" si="8"/>
        <v>111</v>
      </c>
      <c r="D112" t="s">
        <v>270</v>
      </c>
      <c r="E112" t="s">
        <v>269</v>
      </c>
      <c r="G112">
        <v>1962</v>
      </c>
      <c r="H112" t="str">
        <f t="shared" si="9"/>
        <v>Tomaszczyk Ludwik</v>
      </c>
      <c r="I112">
        <f t="shared" si="7"/>
        <v>1962</v>
      </c>
      <c r="J112" t="s">
        <v>36</v>
      </c>
      <c r="K112" t="s">
        <v>379</v>
      </c>
    </row>
    <row r="113" spans="1:11">
      <c r="A113" t="str">
        <f t="shared" si="5"/>
        <v>KurtokZdzisław1962</v>
      </c>
      <c r="C113">
        <f t="shared" si="8"/>
        <v>112</v>
      </c>
      <c r="D113" t="s">
        <v>268</v>
      </c>
      <c r="E113" t="s">
        <v>267</v>
      </c>
      <c r="F113" t="s">
        <v>266</v>
      </c>
      <c r="G113">
        <v>1962</v>
      </c>
      <c r="H113" t="str">
        <f t="shared" si="9"/>
        <v>Kurtok Zdzisław</v>
      </c>
      <c r="I113">
        <f t="shared" si="7"/>
        <v>1962</v>
      </c>
      <c r="J113" t="s">
        <v>36</v>
      </c>
      <c r="K113" t="s">
        <v>379</v>
      </c>
    </row>
    <row r="114" spans="1:11">
      <c r="A114" t="str">
        <f t="shared" si="5"/>
        <v>BasterPrzemysław1978</v>
      </c>
      <c r="C114">
        <f t="shared" si="8"/>
        <v>113</v>
      </c>
      <c r="D114" t="s">
        <v>265</v>
      </c>
      <c r="E114" t="s">
        <v>28</v>
      </c>
      <c r="G114">
        <v>1978</v>
      </c>
      <c r="H114" t="str">
        <f t="shared" si="9"/>
        <v>Baster Przemysław</v>
      </c>
      <c r="I114">
        <f t="shared" si="7"/>
        <v>1978</v>
      </c>
      <c r="J114" t="s">
        <v>36</v>
      </c>
      <c r="K114" t="s">
        <v>379</v>
      </c>
    </row>
    <row r="115" spans="1:11">
      <c r="A115" t="str">
        <f t="shared" si="5"/>
        <v>KurzawaBogdan1965</v>
      </c>
      <c r="C115">
        <f t="shared" si="8"/>
        <v>114</v>
      </c>
      <c r="D115" t="s">
        <v>264</v>
      </c>
      <c r="E115" t="s">
        <v>263</v>
      </c>
      <c r="G115">
        <v>1965</v>
      </c>
      <c r="H115" t="str">
        <f t="shared" si="9"/>
        <v>Kurzawa Bogdan</v>
      </c>
      <c r="I115">
        <f t="shared" si="7"/>
        <v>1965</v>
      </c>
      <c r="J115" t="s">
        <v>36</v>
      </c>
      <c r="K115" t="s">
        <v>379</v>
      </c>
    </row>
    <row r="116" spans="1:11">
      <c r="A116" t="str">
        <f t="shared" si="5"/>
        <v>KaweckiDariusz1971</v>
      </c>
      <c r="C116">
        <f t="shared" si="8"/>
        <v>115</v>
      </c>
      <c r="D116" t="s">
        <v>261</v>
      </c>
      <c r="E116" t="s">
        <v>175</v>
      </c>
      <c r="F116" t="s">
        <v>260</v>
      </c>
      <c r="G116">
        <v>1971</v>
      </c>
      <c r="H116" t="str">
        <f t="shared" si="9"/>
        <v>Kawecki Dariusz</v>
      </c>
      <c r="I116">
        <f t="shared" si="7"/>
        <v>1971</v>
      </c>
      <c r="J116" t="s">
        <v>36</v>
      </c>
      <c r="K116" t="s">
        <v>379</v>
      </c>
    </row>
    <row r="117" spans="1:11">
      <c r="A117" t="str">
        <f t="shared" si="5"/>
        <v>JelińskiTomasz1982</v>
      </c>
      <c r="C117">
        <f t="shared" si="8"/>
        <v>116</v>
      </c>
      <c r="D117" t="s">
        <v>258</v>
      </c>
      <c r="E117" t="s">
        <v>55</v>
      </c>
      <c r="F117" t="s">
        <v>252</v>
      </c>
      <c r="G117">
        <v>1982</v>
      </c>
      <c r="H117" t="str">
        <f t="shared" si="9"/>
        <v>Jeliński Tomasz</v>
      </c>
      <c r="I117">
        <f t="shared" si="7"/>
        <v>1982</v>
      </c>
      <c r="J117" t="s">
        <v>36</v>
      </c>
      <c r="K117" t="s">
        <v>379</v>
      </c>
    </row>
    <row r="118" spans="1:11">
      <c r="A118" t="str">
        <f t="shared" si="5"/>
        <v>BożekJerzy1955</v>
      </c>
      <c r="C118">
        <f t="shared" si="8"/>
        <v>117</v>
      </c>
      <c r="D118" t="s">
        <v>257</v>
      </c>
      <c r="E118" t="s">
        <v>256</v>
      </c>
      <c r="G118">
        <v>1955</v>
      </c>
      <c r="H118" t="str">
        <f t="shared" si="9"/>
        <v>Bożek Jerzy</v>
      </c>
      <c r="I118">
        <f t="shared" si="7"/>
        <v>1955</v>
      </c>
      <c r="J118" t="s">
        <v>36</v>
      </c>
      <c r="K118" t="s">
        <v>379</v>
      </c>
    </row>
    <row r="119" spans="1:11">
      <c r="A119" t="str">
        <f t="shared" si="5"/>
        <v>KonopińskiMaciej1973</v>
      </c>
      <c r="C119">
        <f t="shared" si="8"/>
        <v>118</v>
      </c>
      <c r="D119" t="s">
        <v>246</v>
      </c>
      <c r="E119" t="s">
        <v>78</v>
      </c>
      <c r="F119" t="s">
        <v>245</v>
      </c>
      <c r="G119">
        <v>1973</v>
      </c>
      <c r="H119" t="str">
        <f t="shared" si="9"/>
        <v>Konopiński Maciej</v>
      </c>
      <c r="I119">
        <f t="shared" si="7"/>
        <v>1973</v>
      </c>
      <c r="J119" t="s">
        <v>36</v>
      </c>
      <c r="K119" t="s">
        <v>379</v>
      </c>
    </row>
    <row r="120" spans="1:11">
      <c r="A120" t="str">
        <f t="shared" ref="A120:A122" si="10">D120&amp;E120&amp;G120</f>
        <v>Motyl-AdamczykAgata1979</v>
      </c>
      <c r="C120">
        <f t="shared" si="8"/>
        <v>119</v>
      </c>
      <c r="D120" t="s">
        <v>281</v>
      </c>
      <c r="E120" t="s">
        <v>280</v>
      </c>
      <c r="F120" t="s">
        <v>278</v>
      </c>
      <c r="G120">
        <v>1979</v>
      </c>
      <c r="H120" t="str">
        <f t="shared" si="9"/>
        <v>Motyl-Adamczyk Agata</v>
      </c>
      <c r="I120">
        <f t="shared" si="7"/>
        <v>1979</v>
      </c>
      <c r="J120" t="s">
        <v>0</v>
      </c>
      <c r="K120" t="s">
        <v>379</v>
      </c>
    </row>
    <row r="121" spans="1:11">
      <c r="A121" t="str">
        <f t="shared" si="10"/>
        <v>KosmalaMonika1978</v>
      </c>
      <c r="C121">
        <f t="shared" si="8"/>
        <v>120</v>
      </c>
      <c r="D121" t="s">
        <v>254</v>
      </c>
      <c r="E121" t="s">
        <v>253</v>
      </c>
      <c r="F121" t="s">
        <v>252</v>
      </c>
      <c r="G121">
        <v>1978</v>
      </c>
      <c r="H121" t="str">
        <f t="shared" si="9"/>
        <v>Kosmala Monika</v>
      </c>
      <c r="I121">
        <f t="shared" si="7"/>
        <v>1978</v>
      </c>
      <c r="J121" t="s">
        <v>0</v>
      </c>
      <c r="K121" t="s">
        <v>379</v>
      </c>
    </row>
    <row r="122" spans="1:11">
      <c r="A122" t="str">
        <f t="shared" si="10"/>
        <v>LabutMaria1977</v>
      </c>
      <c r="C122">
        <f t="shared" si="8"/>
        <v>121</v>
      </c>
      <c r="D122" t="s">
        <v>250</v>
      </c>
      <c r="E122" t="s">
        <v>249</v>
      </c>
      <c r="G122">
        <v>1977</v>
      </c>
      <c r="H122" t="str">
        <f t="shared" si="9"/>
        <v>Labut Maria</v>
      </c>
      <c r="I122">
        <f t="shared" si="7"/>
        <v>1977</v>
      </c>
      <c r="J122" t="s">
        <v>0</v>
      </c>
      <c r="K122" t="s">
        <v>379</v>
      </c>
    </row>
    <row r="123" spans="1:11">
      <c r="A123" t="str">
        <f t="shared" ref="A123:A135" si="11">D123&amp;E123&amp;G123</f>
        <v>BuciakPiotr1979</v>
      </c>
      <c r="C123">
        <f t="shared" si="8"/>
        <v>122</v>
      </c>
      <c r="D123" t="s">
        <v>424</v>
      </c>
      <c r="E123" t="s">
        <v>19</v>
      </c>
      <c r="F123" t="s">
        <v>423</v>
      </c>
      <c r="G123">
        <v>1979</v>
      </c>
      <c r="H123" t="str">
        <f t="shared" si="9"/>
        <v>Buciak Piotr</v>
      </c>
      <c r="I123">
        <f t="shared" si="7"/>
        <v>1979</v>
      </c>
      <c r="J123" t="s">
        <v>36</v>
      </c>
      <c r="K123" t="s">
        <v>150</v>
      </c>
    </row>
    <row r="124" spans="1:11">
      <c r="A124" t="str">
        <f t="shared" si="11"/>
        <v>WojciechowskiAdam1984</v>
      </c>
      <c r="C124">
        <f t="shared" si="8"/>
        <v>123</v>
      </c>
      <c r="D124" t="s">
        <v>422</v>
      </c>
      <c r="E124" t="s">
        <v>91</v>
      </c>
      <c r="F124" t="s">
        <v>420</v>
      </c>
      <c r="G124">
        <v>1984</v>
      </c>
      <c r="H124" t="str">
        <f t="shared" si="9"/>
        <v>Wojciechowski Adam</v>
      </c>
      <c r="I124">
        <f t="shared" si="7"/>
        <v>1984</v>
      </c>
      <c r="J124" t="s">
        <v>36</v>
      </c>
      <c r="K124" t="s">
        <v>150</v>
      </c>
    </row>
    <row r="125" spans="1:11">
      <c r="A125" t="str">
        <f t="shared" si="11"/>
        <v>BoberBartłomiej1972</v>
      </c>
      <c r="C125">
        <f t="shared" si="8"/>
        <v>124</v>
      </c>
      <c r="D125" t="s">
        <v>419</v>
      </c>
      <c r="E125" t="s">
        <v>380</v>
      </c>
      <c r="F125" t="s">
        <v>174</v>
      </c>
      <c r="G125">
        <v>1972</v>
      </c>
      <c r="H125" t="str">
        <f t="shared" si="9"/>
        <v>Bober Bartłomiej</v>
      </c>
      <c r="I125">
        <f t="shared" si="7"/>
        <v>1972</v>
      </c>
      <c r="J125" t="s">
        <v>36</v>
      </c>
      <c r="K125" t="s">
        <v>150</v>
      </c>
    </row>
    <row r="126" spans="1:11">
      <c r="A126" t="str">
        <f t="shared" si="11"/>
        <v>SłomkaPaweł1990</v>
      </c>
      <c r="C126">
        <f t="shared" si="8"/>
        <v>125</v>
      </c>
      <c r="D126" t="s">
        <v>417</v>
      </c>
      <c r="E126" t="s">
        <v>20</v>
      </c>
      <c r="F126" t="s">
        <v>415</v>
      </c>
      <c r="G126">
        <v>1990</v>
      </c>
      <c r="H126" t="str">
        <f t="shared" si="9"/>
        <v>Słomka Paweł</v>
      </c>
      <c r="I126">
        <f t="shared" si="7"/>
        <v>1990</v>
      </c>
      <c r="J126" t="s">
        <v>36</v>
      </c>
      <c r="K126" t="s">
        <v>150</v>
      </c>
    </row>
    <row r="127" spans="1:11">
      <c r="A127" t="str">
        <f t="shared" si="11"/>
        <v>SenderekŁukasz1977</v>
      </c>
      <c r="C127">
        <f t="shared" si="8"/>
        <v>126</v>
      </c>
      <c r="D127" t="s">
        <v>414</v>
      </c>
      <c r="E127" t="s">
        <v>71</v>
      </c>
      <c r="F127" t="s">
        <v>413</v>
      </c>
      <c r="G127">
        <v>1977</v>
      </c>
      <c r="H127" t="str">
        <f t="shared" si="9"/>
        <v>Senderek Łukasz</v>
      </c>
      <c r="I127">
        <f t="shared" si="7"/>
        <v>1977</v>
      </c>
      <c r="J127" t="s">
        <v>36</v>
      </c>
      <c r="K127" t="s">
        <v>150</v>
      </c>
    </row>
    <row r="128" spans="1:11">
      <c r="A128" t="str">
        <f t="shared" si="11"/>
        <v>FolandAdam1976</v>
      </c>
      <c r="C128">
        <f t="shared" si="8"/>
        <v>127</v>
      </c>
      <c r="D128" t="s">
        <v>412</v>
      </c>
      <c r="E128" t="s">
        <v>91</v>
      </c>
      <c r="F128" t="s">
        <v>411</v>
      </c>
      <c r="G128">
        <v>1976</v>
      </c>
      <c r="H128" t="str">
        <f t="shared" si="9"/>
        <v>Foland Adam</v>
      </c>
      <c r="I128">
        <f t="shared" si="7"/>
        <v>1976</v>
      </c>
      <c r="J128" t="s">
        <v>36</v>
      </c>
      <c r="K128" t="s">
        <v>150</v>
      </c>
    </row>
    <row r="129" spans="1:11">
      <c r="A129" t="str">
        <f t="shared" si="11"/>
        <v>SiemieniukKrzysztof1979</v>
      </c>
      <c r="C129">
        <f t="shared" si="8"/>
        <v>128</v>
      </c>
      <c r="D129" t="s">
        <v>407</v>
      </c>
      <c r="E129" t="s">
        <v>26</v>
      </c>
      <c r="F129" t="s">
        <v>406</v>
      </c>
      <c r="G129">
        <v>1979</v>
      </c>
      <c r="H129" t="str">
        <f t="shared" si="9"/>
        <v>Siemieniuk Krzysztof</v>
      </c>
      <c r="I129">
        <f t="shared" si="7"/>
        <v>1979</v>
      </c>
      <c r="J129" t="s">
        <v>36</v>
      </c>
      <c r="K129" t="s">
        <v>150</v>
      </c>
    </row>
    <row r="130" spans="1:11">
      <c r="A130" t="str">
        <f t="shared" si="11"/>
        <v>WaszkiewiczJacek1977</v>
      </c>
      <c r="C130">
        <f t="shared" si="8"/>
        <v>129</v>
      </c>
      <c r="D130" t="s">
        <v>405</v>
      </c>
      <c r="E130" t="s">
        <v>25</v>
      </c>
      <c r="F130" t="s">
        <v>403</v>
      </c>
      <c r="G130">
        <v>1977</v>
      </c>
      <c r="H130" t="str">
        <f t="shared" si="9"/>
        <v>Waszkiewicz Jacek</v>
      </c>
      <c r="I130">
        <f t="shared" si="7"/>
        <v>1977</v>
      </c>
      <c r="J130" t="s">
        <v>36</v>
      </c>
      <c r="K130" t="s">
        <v>150</v>
      </c>
    </row>
    <row r="131" spans="1:11">
      <c r="A131" t="str">
        <f t="shared" si="11"/>
        <v>BeneszRafał1975</v>
      </c>
      <c r="C131">
        <f t="shared" si="8"/>
        <v>130</v>
      </c>
      <c r="D131" t="s">
        <v>402</v>
      </c>
      <c r="E131" t="s">
        <v>52</v>
      </c>
      <c r="F131" t="s">
        <v>400</v>
      </c>
      <c r="G131">
        <v>1975</v>
      </c>
      <c r="H131" t="str">
        <f t="shared" si="9"/>
        <v>Benesz Rafał</v>
      </c>
      <c r="I131">
        <f t="shared" ref="I131:I137" si="12">G131</f>
        <v>1975</v>
      </c>
      <c r="J131" t="s">
        <v>36</v>
      </c>
      <c r="K131" t="s">
        <v>150</v>
      </c>
    </row>
    <row r="132" spans="1:11">
      <c r="A132" t="str">
        <f t="shared" si="11"/>
        <v>KędziorekDamian1979</v>
      </c>
      <c r="C132">
        <f t="shared" ref="C132:C195" si="13">C131+1</f>
        <v>131</v>
      </c>
      <c r="D132" t="s">
        <v>398</v>
      </c>
      <c r="E132" t="s">
        <v>399</v>
      </c>
      <c r="F132" t="s">
        <v>397</v>
      </c>
      <c r="G132">
        <v>1979</v>
      </c>
      <c r="H132" t="str">
        <f t="shared" si="9"/>
        <v>Kędziorek Damian</v>
      </c>
      <c r="I132">
        <f t="shared" si="12"/>
        <v>1979</v>
      </c>
      <c r="J132" t="s">
        <v>36</v>
      </c>
      <c r="K132" t="s">
        <v>150</v>
      </c>
    </row>
    <row r="133" spans="1:11">
      <c r="A133" t="str">
        <f t="shared" si="11"/>
        <v>ZawadzkiStanisław1998</v>
      </c>
      <c r="C133">
        <f t="shared" si="13"/>
        <v>132</v>
      </c>
      <c r="D133" t="s">
        <v>225</v>
      </c>
      <c r="E133" t="s">
        <v>394</v>
      </c>
      <c r="F133" t="s">
        <v>392</v>
      </c>
      <c r="G133">
        <v>1998</v>
      </c>
      <c r="H133" t="str">
        <f t="shared" si="9"/>
        <v>Zawadzki Stanisław</v>
      </c>
      <c r="I133">
        <f t="shared" si="12"/>
        <v>1998</v>
      </c>
      <c r="J133" t="s">
        <v>36</v>
      </c>
      <c r="K133" t="s">
        <v>150</v>
      </c>
    </row>
    <row r="134" spans="1:11">
      <c r="A134" t="str">
        <f t="shared" si="11"/>
        <v>MierzwickiKrzysztof1979</v>
      </c>
      <c r="C134">
        <f t="shared" si="13"/>
        <v>133</v>
      </c>
      <c r="D134" t="s">
        <v>390</v>
      </c>
      <c r="E134" t="s">
        <v>26</v>
      </c>
      <c r="F134" t="s">
        <v>3</v>
      </c>
      <c r="G134">
        <v>1979</v>
      </c>
      <c r="H134" t="str">
        <f t="shared" si="9"/>
        <v>Mierzwicki Krzysztof</v>
      </c>
      <c r="I134">
        <f t="shared" si="12"/>
        <v>1979</v>
      </c>
      <c r="J134" t="s">
        <v>36</v>
      </c>
      <c r="K134" t="s">
        <v>150</v>
      </c>
    </row>
    <row r="135" spans="1:11">
      <c r="A135" t="str">
        <f t="shared" si="11"/>
        <v>SirockiRafał1983</v>
      </c>
      <c r="C135">
        <f t="shared" si="13"/>
        <v>134</v>
      </c>
      <c r="D135" t="s">
        <v>384</v>
      </c>
      <c r="E135" t="s">
        <v>52</v>
      </c>
      <c r="F135" t="s">
        <v>381</v>
      </c>
      <c r="G135">
        <v>1983</v>
      </c>
      <c r="H135" t="str">
        <f t="shared" si="9"/>
        <v>Sirocki Rafał</v>
      </c>
      <c r="I135">
        <f t="shared" si="12"/>
        <v>1983</v>
      </c>
      <c r="J135" t="s">
        <v>36</v>
      </c>
      <c r="K135" t="s">
        <v>150</v>
      </c>
    </row>
    <row r="136" spans="1:11">
      <c r="A136" t="str">
        <f t="shared" ref="A136:A137" si="14">D136&amp;E136&amp;G136</f>
        <v>GruzielMagdalena1976</v>
      </c>
      <c r="C136">
        <f t="shared" si="13"/>
        <v>135</v>
      </c>
      <c r="D136" t="s">
        <v>410</v>
      </c>
      <c r="E136" t="s">
        <v>41</v>
      </c>
      <c r="F136" t="s">
        <v>408</v>
      </c>
      <c r="G136">
        <v>1976</v>
      </c>
      <c r="H136" t="str">
        <f t="shared" si="9"/>
        <v>Gruziel Magdalena</v>
      </c>
      <c r="I136">
        <f t="shared" si="12"/>
        <v>1976</v>
      </c>
      <c r="J136" t="s">
        <v>0</v>
      </c>
      <c r="K136" t="s">
        <v>150</v>
      </c>
    </row>
    <row r="137" spans="1:11">
      <c r="A137" t="str">
        <f t="shared" si="14"/>
        <v>SkompskaAnna1982</v>
      </c>
      <c r="C137">
        <f t="shared" si="13"/>
        <v>136</v>
      </c>
      <c r="D137" t="s">
        <v>387</v>
      </c>
      <c r="E137" t="s">
        <v>388</v>
      </c>
      <c r="F137" t="s">
        <v>3</v>
      </c>
      <c r="G137">
        <v>1982</v>
      </c>
      <c r="H137" t="str">
        <f t="shared" si="9"/>
        <v>Skompska Anna</v>
      </c>
      <c r="I137">
        <f t="shared" si="12"/>
        <v>1982</v>
      </c>
      <c r="J137" t="s">
        <v>0</v>
      </c>
      <c r="K137" t="s">
        <v>150</v>
      </c>
    </row>
    <row r="138" spans="1:11">
      <c r="A138" t="str">
        <f t="shared" ref="A138:A159" si="15">D138&amp;E138&amp;G138</f>
        <v>PachulskiMarek1968</v>
      </c>
      <c r="C138">
        <f t="shared" si="13"/>
        <v>137</v>
      </c>
      <c r="D138" t="s">
        <v>197</v>
      </c>
      <c r="E138" t="s">
        <v>38</v>
      </c>
      <c r="F138" t="s">
        <v>492</v>
      </c>
      <c r="G138">
        <v>1968</v>
      </c>
      <c r="H138" t="str">
        <f t="shared" ref="H138:H159" si="16">D138&amp;" "&amp;E138</f>
        <v>Pachulski Marek</v>
      </c>
      <c r="I138">
        <f t="shared" ref="I138:I159" si="17">G138</f>
        <v>1968</v>
      </c>
      <c r="J138" t="s">
        <v>36</v>
      </c>
      <c r="K138" t="s">
        <v>493</v>
      </c>
    </row>
    <row r="139" spans="1:11">
      <c r="A139" t="str">
        <f t="shared" si="15"/>
        <v>NowaczykMichał1977</v>
      </c>
      <c r="C139">
        <f t="shared" si="13"/>
        <v>138</v>
      </c>
      <c r="D139" t="s">
        <v>438</v>
      </c>
      <c r="E139" t="s">
        <v>67</v>
      </c>
      <c r="F139" t="s">
        <v>439</v>
      </c>
      <c r="G139">
        <v>1977</v>
      </c>
      <c r="H139" t="str">
        <f t="shared" si="16"/>
        <v>Nowaczyk Michał</v>
      </c>
      <c r="I139">
        <f t="shared" si="17"/>
        <v>1977</v>
      </c>
      <c r="J139" t="s">
        <v>36</v>
      </c>
      <c r="K139" t="s">
        <v>493</v>
      </c>
    </row>
    <row r="140" spans="1:11">
      <c r="A140" t="str">
        <f t="shared" si="15"/>
        <v>JankowskiTomasz1967</v>
      </c>
      <c r="C140">
        <f t="shared" si="13"/>
        <v>139</v>
      </c>
      <c r="D140" t="s">
        <v>446</v>
      </c>
      <c r="E140" t="s">
        <v>55</v>
      </c>
      <c r="F140" t="s">
        <v>189</v>
      </c>
      <c r="G140">
        <v>1967</v>
      </c>
      <c r="H140" t="str">
        <f t="shared" si="16"/>
        <v>Jankowski Tomasz</v>
      </c>
      <c r="I140">
        <f t="shared" si="17"/>
        <v>1967</v>
      </c>
      <c r="J140" t="s">
        <v>36</v>
      </c>
      <c r="K140" t="s">
        <v>493</v>
      </c>
    </row>
    <row r="141" spans="1:11">
      <c r="A141" t="str">
        <f t="shared" si="15"/>
        <v>CiesielskiWitold1973</v>
      </c>
      <c r="C141">
        <f t="shared" si="13"/>
        <v>140</v>
      </c>
      <c r="D141" t="s">
        <v>452</v>
      </c>
      <c r="E141" t="s">
        <v>453</v>
      </c>
      <c r="F141" t="s">
        <v>454</v>
      </c>
      <c r="G141">
        <v>1973</v>
      </c>
      <c r="H141" t="str">
        <f t="shared" si="16"/>
        <v>Ciesielski Witold</v>
      </c>
      <c r="I141">
        <f t="shared" si="17"/>
        <v>1973</v>
      </c>
      <c r="J141" t="s">
        <v>36</v>
      </c>
      <c r="K141" t="s">
        <v>493</v>
      </c>
    </row>
    <row r="142" spans="1:11">
      <c r="A142" t="str">
        <f t="shared" si="15"/>
        <v>RóżakMarcin1980</v>
      </c>
      <c r="C142">
        <f t="shared" si="13"/>
        <v>141</v>
      </c>
      <c r="D142" t="s">
        <v>455</v>
      </c>
      <c r="E142" t="s">
        <v>21</v>
      </c>
      <c r="F142" t="s">
        <v>456</v>
      </c>
      <c r="G142">
        <v>1980</v>
      </c>
      <c r="H142" t="str">
        <f t="shared" si="16"/>
        <v>Różak Marcin</v>
      </c>
      <c r="I142">
        <f t="shared" si="17"/>
        <v>1980</v>
      </c>
      <c r="J142" t="s">
        <v>36</v>
      </c>
      <c r="K142" t="s">
        <v>493</v>
      </c>
    </row>
    <row r="143" spans="1:11">
      <c r="A143" t="str">
        <f t="shared" si="15"/>
        <v>PotyrałaJarosław1982</v>
      </c>
      <c r="C143">
        <f t="shared" si="13"/>
        <v>142</v>
      </c>
      <c r="D143" t="s">
        <v>457</v>
      </c>
      <c r="E143" t="s">
        <v>98</v>
      </c>
      <c r="F143" t="s">
        <v>456</v>
      </c>
      <c r="G143">
        <v>1982</v>
      </c>
      <c r="H143" t="str">
        <f t="shared" si="16"/>
        <v>Potyrała Jarosław</v>
      </c>
      <c r="I143">
        <f t="shared" si="17"/>
        <v>1982</v>
      </c>
      <c r="J143" t="s">
        <v>36</v>
      </c>
      <c r="K143" t="s">
        <v>493</v>
      </c>
    </row>
    <row r="144" spans="1:11">
      <c r="A144" t="str">
        <f t="shared" si="15"/>
        <v>NowickiJakub2001</v>
      </c>
      <c r="C144">
        <f t="shared" si="13"/>
        <v>143</v>
      </c>
      <c r="D144" t="s">
        <v>24</v>
      </c>
      <c r="E144" t="s">
        <v>172</v>
      </c>
      <c r="G144">
        <v>2001</v>
      </c>
      <c r="H144" t="str">
        <f t="shared" si="16"/>
        <v>Nowicki Jakub</v>
      </c>
      <c r="I144">
        <f t="shared" si="17"/>
        <v>2001</v>
      </c>
      <c r="J144" t="s">
        <v>36</v>
      </c>
      <c r="K144" t="s">
        <v>493</v>
      </c>
    </row>
    <row r="145" spans="1:11">
      <c r="A145" t="str">
        <f t="shared" si="15"/>
        <v>DąbrowskiJacek1980</v>
      </c>
      <c r="C145">
        <f t="shared" si="13"/>
        <v>144</v>
      </c>
      <c r="D145" t="s">
        <v>458</v>
      </c>
      <c r="E145" t="s">
        <v>25</v>
      </c>
      <c r="G145">
        <v>1980</v>
      </c>
      <c r="H145" t="str">
        <f t="shared" si="16"/>
        <v>Dąbrowski Jacek</v>
      </c>
      <c r="I145">
        <f t="shared" si="17"/>
        <v>1980</v>
      </c>
      <c r="J145" t="s">
        <v>36</v>
      </c>
      <c r="K145" t="s">
        <v>493</v>
      </c>
    </row>
    <row r="146" spans="1:11">
      <c r="A146" t="str">
        <f t="shared" si="15"/>
        <v>NikonowiczAdrian1973</v>
      </c>
      <c r="C146">
        <f t="shared" si="13"/>
        <v>145</v>
      </c>
      <c r="D146" t="s">
        <v>459</v>
      </c>
      <c r="E146" t="s">
        <v>460</v>
      </c>
      <c r="G146">
        <v>1973</v>
      </c>
      <c r="H146" t="str">
        <f t="shared" si="16"/>
        <v>Nikonowicz Adrian</v>
      </c>
      <c r="I146">
        <f t="shared" si="17"/>
        <v>1973</v>
      </c>
      <c r="J146" t="s">
        <v>36</v>
      </c>
      <c r="K146" t="s">
        <v>493</v>
      </c>
    </row>
    <row r="147" spans="1:11">
      <c r="A147" t="str">
        <f t="shared" si="15"/>
        <v>GrubaMichał1978</v>
      </c>
      <c r="C147">
        <f t="shared" si="13"/>
        <v>146</v>
      </c>
      <c r="D147" t="s">
        <v>461</v>
      </c>
      <c r="E147" t="s">
        <v>67</v>
      </c>
      <c r="F147" t="s">
        <v>462</v>
      </c>
      <c r="G147">
        <v>1978</v>
      </c>
      <c r="H147" t="str">
        <f t="shared" si="16"/>
        <v>Gruba Michał</v>
      </c>
      <c r="I147">
        <f t="shared" si="17"/>
        <v>1978</v>
      </c>
      <c r="J147" t="s">
        <v>36</v>
      </c>
      <c r="K147" t="s">
        <v>493</v>
      </c>
    </row>
    <row r="148" spans="1:11">
      <c r="A148" t="str">
        <f t="shared" si="15"/>
        <v>DoppkeMarcin1976</v>
      </c>
      <c r="C148">
        <f t="shared" si="13"/>
        <v>147</v>
      </c>
      <c r="D148" t="s">
        <v>464</v>
      </c>
      <c r="E148" t="s">
        <v>21</v>
      </c>
      <c r="F148" t="s">
        <v>462</v>
      </c>
      <c r="G148">
        <v>1976</v>
      </c>
      <c r="H148" t="str">
        <f t="shared" si="16"/>
        <v>Doppke Marcin</v>
      </c>
      <c r="I148">
        <f t="shared" si="17"/>
        <v>1976</v>
      </c>
      <c r="J148" t="s">
        <v>36</v>
      </c>
      <c r="K148" t="s">
        <v>493</v>
      </c>
    </row>
    <row r="149" spans="1:11">
      <c r="A149" t="str">
        <f t="shared" si="15"/>
        <v>ChmielewskiMarcin1984</v>
      </c>
      <c r="C149">
        <f t="shared" si="13"/>
        <v>148</v>
      </c>
      <c r="D149" t="s">
        <v>466</v>
      </c>
      <c r="E149" t="s">
        <v>21</v>
      </c>
      <c r="F149" t="s">
        <v>467</v>
      </c>
      <c r="G149">
        <v>1984</v>
      </c>
      <c r="H149" t="str">
        <f t="shared" si="16"/>
        <v>Chmielewski Marcin</v>
      </c>
      <c r="I149">
        <f t="shared" si="17"/>
        <v>1984</v>
      </c>
      <c r="J149" t="s">
        <v>36</v>
      </c>
      <c r="K149" t="s">
        <v>493</v>
      </c>
    </row>
    <row r="150" spans="1:11">
      <c r="A150" t="str">
        <f t="shared" si="15"/>
        <v>WarmowskiŁukasz1984</v>
      </c>
      <c r="C150">
        <f t="shared" si="13"/>
        <v>149</v>
      </c>
      <c r="D150" t="s">
        <v>468</v>
      </c>
      <c r="E150" t="s">
        <v>71</v>
      </c>
      <c r="F150" t="s">
        <v>469</v>
      </c>
      <c r="G150">
        <v>1984</v>
      </c>
      <c r="H150" t="str">
        <f t="shared" si="16"/>
        <v>Warmowski Łukasz</v>
      </c>
      <c r="I150">
        <f t="shared" si="17"/>
        <v>1984</v>
      </c>
      <c r="J150" t="s">
        <v>36</v>
      </c>
      <c r="K150" t="s">
        <v>493</v>
      </c>
    </row>
    <row r="151" spans="1:11">
      <c r="A151" t="str">
        <f t="shared" si="15"/>
        <v>WarmowskiMarcin1979</v>
      </c>
      <c r="C151">
        <f t="shared" si="13"/>
        <v>150</v>
      </c>
      <c r="D151" t="s">
        <v>468</v>
      </c>
      <c r="E151" t="s">
        <v>21</v>
      </c>
      <c r="F151" t="s">
        <v>469</v>
      </c>
      <c r="G151">
        <v>1979</v>
      </c>
      <c r="H151" t="str">
        <f t="shared" si="16"/>
        <v>Warmowski Marcin</v>
      </c>
      <c r="I151">
        <f t="shared" si="17"/>
        <v>1979</v>
      </c>
      <c r="J151" t="s">
        <v>36</v>
      </c>
      <c r="K151" t="s">
        <v>493</v>
      </c>
    </row>
    <row r="152" spans="1:11">
      <c r="A152" t="str">
        <f t="shared" si="15"/>
        <v>ChomickiAdrian1984</v>
      </c>
      <c r="C152">
        <f t="shared" si="13"/>
        <v>151</v>
      </c>
      <c r="D152" t="s">
        <v>473</v>
      </c>
      <c r="E152" t="s">
        <v>460</v>
      </c>
      <c r="G152">
        <v>1984</v>
      </c>
      <c r="H152" t="str">
        <f t="shared" si="16"/>
        <v>Chomicki Adrian</v>
      </c>
      <c r="I152">
        <f t="shared" si="17"/>
        <v>1984</v>
      </c>
      <c r="J152" t="s">
        <v>36</v>
      </c>
      <c r="K152" t="s">
        <v>493</v>
      </c>
    </row>
    <row r="153" spans="1:11">
      <c r="A153" t="str">
        <f t="shared" si="15"/>
        <v>PiwakowskiAndrzej1951</v>
      </c>
      <c r="C153">
        <f t="shared" si="13"/>
        <v>152</v>
      </c>
      <c r="D153" t="s">
        <v>169</v>
      </c>
      <c r="E153" t="s">
        <v>30</v>
      </c>
      <c r="F153" t="s">
        <v>477</v>
      </c>
      <c r="G153">
        <v>1951</v>
      </c>
      <c r="H153" t="str">
        <f t="shared" si="16"/>
        <v>Piwakowski Andrzej</v>
      </c>
      <c r="I153">
        <f t="shared" si="17"/>
        <v>1951</v>
      </c>
      <c r="J153" t="s">
        <v>36</v>
      </c>
      <c r="K153" t="s">
        <v>493</v>
      </c>
    </row>
    <row r="154" spans="1:11">
      <c r="A154" t="str">
        <f t="shared" si="15"/>
        <v>AdamczykJarek1967</v>
      </c>
      <c r="C154">
        <f t="shared" si="13"/>
        <v>153</v>
      </c>
      <c r="D154" t="s">
        <v>279</v>
      </c>
      <c r="E154" t="s">
        <v>481</v>
      </c>
      <c r="F154" t="s">
        <v>479</v>
      </c>
      <c r="G154">
        <v>1967</v>
      </c>
      <c r="H154" t="str">
        <f t="shared" si="16"/>
        <v>Adamczyk Jarek</v>
      </c>
      <c r="I154">
        <f t="shared" si="17"/>
        <v>1967</v>
      </c>
      <c r="J154" t="s">
        <v>36</v>
      </c>
      <c r="K154" t="s">
        <v>493</v>
      </c>
    </row>
    <row r="155" spans="1:11">
      <c r="A155" t="str">
        <f t="shared" si="15"/>
        <v>ChojnowskiTomasz</v>
      </c>
      <c r="C155">
        <f t="shared" si="13"/>
        <v>154</v>
      </c>
      <c r="D155" t="s">
        <v>482</v>
      </c>
      <c r="E155" t="s">
        <v>55</v>
      </c>
      <c r="F155" t="s">
        <v>483</v>
      </c>
      <c r="H155" t="str">
        <f t="shared" si="16"/>
        <v>Chojnowski Tomasz</v>
      </c>
      <c r="I155">
        <f t="shared" si="17"/>
        <v>0</v>
      </c>
      <c r="J155" t="s">
        <v>36</v>
      </c>
      <c r="K155" t="s">
        <v>493</v>
      </c>
    </row>
    <row r="156" spans="1:11">
      <c r="A156" t="str">
        <f t="shared" si="15"/>
        <v>WalterMaciej1970</v>
      </c>
      <c r="C156">
        <f t="shared" si="13"/>
        <v>155</v>
      </c>
      <c r="D156" t="s">
        <v>484</v>
      </c>
      <c r="E156" t="s">
        <v>78</v>
      </c>
      <c r="F156" t="s">
        <v>485</v>
      </c>
      <c r="G156">
        <v>1970</v>
      </c>
      <c r="H156" t="str">
        <f t="shared" si="16"/>
        <v>Walter Maciej</v>
      </c>
      <c r="I156">
        <f t="shared" si="17"/>
        <v>1970</v>
      </c>
      <c r="J156" t="s">
        <v>36</v>
      </c>
      <c r="K156" t="s">
        <v>493</v>
      </c>
    </row>
    <row r="157" spans="1:11">
      <c r="A157" t="str">
        <f t="shared" si="15"/>
        <v>ZagozdonArtur</v>
      </c>
      <c r="C157">
        <f t="shared" si="13"/>
        <v>156</v>
      </c>
      <c r="D157" t="s">
        <v>487</v>
      </c>
      <c r="E157" t="s">
        <v>58</v>
      </c>
      <c r="F157" t="s">
        <v>488</v>
      </c>
      <c r="H157" t="str">
        <f t="shared" si="16"/>
        <v>Zagozdon Artur</v>
      </c>
      <c r="I157">
        <f t="shared" si="17"/>
        <v>0</v>
      </c>
      <c r="J157" t="s">
        <v>36</v>
      </c>
      <c r="K157" t="s">
        <v>493</v>
      </c>
    </row>
    <row r="158" spans="1:11">
      <c r="A158" t="str">
        <f t="shared" si="15"/>
        <v>KoniecznaKrystyna1959</v>
      </c>
      <c r="C158">
        <f t="shared" si="13"/>
        <v>157</v>
      </c>
      <c r="D158" t="s">
        <v>475</v>
      </c>
      <c r="E158" t="s">
        <v>476</v>
      </c>
      <c r="F158" t="s">
        <v>447</v>
      </c>
      <c r="G158">
        <v>1959</v>
      </c>
      <c r="H158" t="str">
        <f t="shared" si="16"/>
        <v>Konieczna Krystyna</v>
      </c>
      <c r="I158">
        <f t="shared" si="17"/>
        <v>1959</v>
      </c>
      <c r="J158" t="s">
        <v>0</v>
      </c>
      <c r="K158" t="s">
        <v>493</v>
      </c>
    </row>
    <row r="159" spans="1:11">
      <c r="A159" t="str">
        <f t="shared" si="15"/>
        <v>AdamczykEwa1975</v>
      </c>
      <c r="C159">
        <f t="shared" si="13"/>
        <v>158</v>
      </c>
      <c r="D159" t="s">
        <v>279</v>
      </c>
      <c r="E159" t="s">
        <v>478</v>
      </c>
      <c r="F159" t="s">
        <v>479</v>
      </c>
      <c r="G159">
        <v>1975</v>
      </c>
      <c r="H159" t="str">
        <f t="shared" si="16"/>
        <v>Adamczyk Ewa</v>
      </c>
      <c r="I159">
        <f t="shared" si="17"/>
        <v>1975</v>
      </c>
      <c r="J159" t="s">
        <v>0</v>
      </c>
      <c r="K159" t="s">
        <v>493</v>
      </c>
    </row>
    <row r="160" spans="1:11">
      <c r="A160" t="str">
        <f t="shared" ref="A160:A217" si="18">D160&amp;E160&amp;G160</f>
        <v>JędrusikRafał1975</v>
      </c>
      <c r="C160">
        <f t="shared" si="13"/>
        <v>159</v>
      </c>
      <c r="D160" t="s">
        <v>629</v>
      </c>
      <c r="E160" t="s">
        <v>52</v>
      </c>
      <c r="G160">
        <v>1975</v>
      </c>
      <c r="H160" t="str">
        <f t="shared" ref="H160:H217" si="19">D160&amp;" "&amp;E160</f>
        <v>Jędrusik Rafał</v>
      </c>
      <c r="I160">
        <f t="shared" ref="I160:I217" si="20">G160</f>
        <v>1975</v>
      </c>
      <c r="J160" t="s">
        <v>36</v>
      </c>
      <c r="K160" t="s">
        <v>959</v>
      </c>
    </row>
    <row r="161" spans="1:11">
      <c r="A161" t="str">
        <f t="shared" si="18"/>
        <v>WardaJarosław1958</v>
      </c>
      <c r="C161">
        <f t="shared" si="13"/>
        <v>160</v>
      </c>
      <c r="D161" t="s">
        <v>626</v>
      </c>
      <c r="E161" t="s">
        <v>98</v>
      </c>
      <c r="F161" t="s">
        <v>492</v>
      </c>
      <c r="G161">
        <v>1958</v>
      </c>
      <c r="H161" t="str">
        <f t="shared" si="19"/>
        <v>Warda Jarosław</v>
      </c>
      <c r="I161">
        <f t="shared" si="20"/>
        <v>1958</v>
      </c>
      <c r="J161" t="s">
        <v>36</v>
      </c>
      <c r="K161" t="s">
        <v>959</v>
      </c>
    </row>
    <row r="162" spans="1:11">
      <c r="A162" t="str">
        <f t="shared" si="18"/>
        <v>BogumiłDariusz1977</v>
      </c>
      <c r="C162">
        <f t="shared" si="13"/>
        <v>161</v>
      </c>
      <c r="D162" t="s">
        <v>625</v>
      </c>
      <c r="E162" t="s">
        <v>175</v>
      </c>
      <c r="F162" t="s">
        <v>413</v>
      </c>
      <c r="G162">
        <v>1977</v>
      </c>
      <c r="H162" t="str">
        <f t="shared" si="19"/>
        <v>Bogumił Dariusz</v>
      </c>
      <c r="I162">
        <f t="shared" si="20"/>
        <v>1977</v>
      </c>
      <c r="J162" t="s">
        <v>36</v>
      </c>
      <c r="K162" t="s">
        <v>959</v>
      </c>
    </row>
    <row r="163" spans="1:11">
      <c r="A163" t="str">
        <f t="shared" si="18"/>
        <v>RuchlickiStanisław1983</v>
      </c>
      <c r="C163">
        <f t="shared" si="13"/>
        <v>162</v>
      </c>
      <c r="D163" t="s">
        <v>624</v>
      </c>
      <c r="E163" t="s">
        <v>394</v>
      </c>
      <c r="F163" t="s">
        <v>623</v>
      </c>
      <c r="G163">
        <v>1983</v>
      </c>
      <c r="H163" t="str">
        <f t="shared" si="19"/>
        <v>Ruchlicki Stanisław</v>
      </c>
      <c r="I163">
        <f t="shared" si="20"/>
        <v>1983</v>
      </c>
      <c r="J163" t="s">
        <v>36</v>
      </c>
      <c r="K163" t="s">
        <v>959</v>
      </c>
    </row>
    <row r="164" spans="1:11">
      <c r="A164" t="str">
        <f t="shared" si="18"/>
        <v>PoździkRadosław1978</v>
      </c>
      <c r="C164">
        <f t="shared" si="13"/>
        <v>163</v>
      </c>
      <c r="D164" t="s">
        <v>622</v>
      </c>
      <c r="E164" t="s">
        <v>293</v>
      </c>
      <c r="F164" t="s">
        <v>620</v>
      </c>
      <c r="G164">
        <v>1978</v>
      </c>
      <c r="H164" t="str">
        <f t="shared" si="19"/>
        <v>Poździk Radosław</v>
      </c>
      <c r="I164">
        <f t="shared" si="20"/>
        <v>1978</v>
      </c>
      <c r="J164" t="s">
        <v>36</v>
      </c>
      <c r="K164" t="s">
        <v>959</v>
      </c>
    </row>
    <row r="165" spans="1:11">
      <c r="A165" t="str">
        <f t="shared" si="18"/>
        <v>WalińskiMikołaj1978</v>
      </c>
      <c r="C165">
        <f t="shared" si="13"/>
        <v>164</v>
      </c>
      <c r="D165" t="s">
        <v>619</v>
      </c>
      <c r="E165" t="s">
        <v>618</v>
      </c>
      <c r="F165" t="s">
        <v>560</v>
      </c>
      <c r="G165">
        <v>1978</v>
      </c>
      <c r="H165" t="str">
        <f t="shared" si="19"/>
        <v>Waliński Mikołaj</v>
      </c>
      <c r="I165">
        <f t="shared" si="20"/>
        <v>1978</v>
      </c>
      <c r="J165" t="s">
        <v>36</v>
      </c>
      <c r="K165" t="s">
        <v>959</v>
      </c>
    </row>
    <row r="166" spans="1:11">
      <c r="A166" t="str">
        <f t="shared" si="18"/>
        <v>WylężekJacek1984</v>
      </c>
      <c r="C166">
        <f t="shared" si="13"/>
        <v>165</v>
      </c>
      <c r="D166" t="s">
        <v>615</v>
      </c>
      <c r="E166" t="s">
        <v>25</v>
      </c>
      <c r="F166" t="s">
        <v>613</v>
      </c>
      <c r="G166">
        <v>1984</v>
      </c>
      <c r="H166" t="str">
        <f t="shared" si="19"/>
        <v>Wylężek Jacek</v>
      </c>
      <c r="I166">
        <f t="shared" si="20"/>
        <v>1984</v>
      </c>
      <c r="J166" t="s">
        <v>36</v>
      </c>
      <c r="K166" t="s">
        <v>959</v>
      </c>
    </row>
    <row r="167" spans="1:11">
      <c r="A167" t="str">
        <f t="shared" si="18"/>
        <v>BuczekRafał1991</v>
      </c>
      <c r="C167">
        <f t="shared" si="13"/>
        <v>166</v>
      </c>
      <c r="D167" t="s">
        <v>614</v>
      </c>
      <c r="E167" t="s">
        <v>52</v>
      </c>
      <c r="F167" t="s">
        <v>613</v>
      </c>
      <c r="G167">
        <v>1991</v>
      </c>
      <c r="H167" t="str">
        <f t="shared" si="19"/>
        <v>Buczek Rafał</v>
      </c>
      <c r="I167">
        <f t="shared" si="20"/>
        <v>1991</v>
      </c>
      <c r="J167" t="s">
        <v>36</v>
      </c>
      <c r="K167" t="s">
        <v>959</v>
      </c>
    </row>
    <row r="168" spans="1:11">
      <c r="A168" t="str">
        <f t="shared" si="18"/>
        <v>SzymańskiTomasz1986</v>
      </c>
      <c r="C168">
        <f t="shared" si="13"/>
        <v>167</v>
      </c>
      <c r="D168" t="s">
        <v>610</v>
      </c>
      <c r="E168" t="s">
        <v>55</v>
      </c>
      <c r="F168" t="s">
        <v>609</v>
      </c>
      <c r="G168">
        <v>1986</v>
      </c>
      <c r="H168" t="str">
        <f t="shared" si="19"/>
        <v>Szymański Tomasz</v>
      </c>
      <c r="I168">
        <f t="shared" si="20"/>
        <v>1986</v>
      </c>
      <c r="J168" t="s">
        <v>36</v>
      </c>
      <c r="K168" t="s">
        <v>959</v>
      </c>
    </row>
    <row r="169" spans="1:11">
      <c r="A169" t="str">
        <f t="shared" si="18"/>
        <v>MarciniukAdam1956</v>
      </c>
      <c r="C169">
        <f t="shared" si="13"/>
        <v>168</v>
      </c>
      <c r="D169" t="s">
        <v>607</v>
      </c>
      <c r="E169" t="s">
        <v>91</v>
      </c>
      <c r="F169" t="s">
        <v>608</v>
      </c>
      <c r="G169">
        <v>1956</v>
      </c>
      <c r="H169" t="str">
        <f t="shared" si="19"/>
        <v>Marciniuk Adam</v>
      </c>
      <c r="I169">
        <f t="shared" si="20"/>
        <v>1956</v>
      </c>
      <c r="J169" t="s">
        <v>36</v>
      </c>
      <c r="K169" t="s">
        <v>959</v>
      </c>
    </row>
    <row r="170" spans="1:11">
      <c r="A170" t="str">
        <f t="shared" si="18"/>
        <v>MarciniukRafał1983</v>
      </c>
      <c r="C170">
        <f t="shared" si="13"/>
        <v>169</v>
      </c>
      <c r="D170" t="s">
        <v>607</v>
      </c>
      <c r="E170" t="s">
        <v>52</v>
      </c>
      <c r="F170" t="s">
        <v>605</v>
      </c>
      <c r="G170">
        <v>1983</v>
      </c>
      <c r="H170" t="str">
        <f t="shared" si="19"/>
        <v>Marciniuk Rafał</v>
      </c>
      <c r="I170">
        <f t="shared" si="20"/>
        <v>1983</v>
      </c>
      <c r="J170" t="s">
        <v>36</v>
      </c>
      <c r="K170" t="s">
        <v>959</v>
      </c>
    </row>
    <row r="171" spans="1:11">
      <c r="A171" t="str">
        <f t="shared" si="18"/>
        <v>BrechelkeSławek1987</v>
      </c>
      <c r="C171">
        <f t="shared" si="13"/>
        <v>170</v>
      </c>
      <c r="D171" t="s">
        <v>604</v>
      </c>
      <c r="E171" t="s">
        <v>603</v>
      </c>
      <c r="G171">
        <v>1987</v>
      </c>
      <c r="H171" t="str">
        <f t="shared" si="19"/>
        <v>Brechelke Sławek</v>
      </c>
      <c r="I171">
        <f t="shared" si="20"/>
        <v>1987</v>
      </c>
      <c r="J171" t="s">
        <v>36</v>
      </c>
      <c r="K171" t="s">
        <v>959</v>
      </c>
    </row>
    <row r="172" spans="1:11">
      <c r="A172" t="str">
        <f t="shared" si="18"/>
        <v>KozdrykPiotr1983</v>
      </c>
      <c r="C172">
        <f t="shared" si="13"/>
        <v>171</v>
      </c>
      <c r="D172" t="s">
        <v>602</v>
      </c>
      <c r="E172" t="s">
        <v>19</v>
      </c>
      <c r="F172" t="s">
        <v>601</v>
      </c>
      <c r="G172">
        <v>1983</v>
      </c>
      <c r="H172" t="str">
        <f t="shared" si="19"/>
        <v>Kozdryk Piotr</v>
      </c>
      <c r="I172">
        <f t="shared" si="20"/>
        <v>1983</v>
      </c>
      <c r="J172" t="s">
        <v>36</v>
      </c>
      <c r="K172" t="s">
        <v>959</v>
      </c>
    </row>
    <row r="173" spans="1:11">
      <c r="A173" t="str">
        <f t="shared" si="18"/>
        <v>TuminskiMaciej1989</v>
      </c>
      <c r="C173">
        <f t="shared" si="13"/>
        <v>172</v>
      </c>
      <c r="D173" t="s">
        <v>600</v>
      </c>
      <c r="E173" t="s">
        <v>78</v>
      </c>
      <c r="F173" t="s">
        <v>598</v>
      </c>
      <c r="G173">
        <v>1989</v>
      </c>
      <c r="H173" t="str">
        <f t="shared" si="19"/>
        <v>Tuminski Maciej</v>
      </c>
      <c r="I173">
        <f t="shared" si="20"/>
        <v>1989</v>
      </c>
      <c r="J173" t="s">
        <v>36</v>
      </c>
      <c r="K173" t="s">
        <v>959</v>
      </c>
    </row>
    <row r="174" spans="1:11">
      <c r="A174" t="str">
        <f t="shared" si="18"/>
        <v>GrześTomasz1974</v>
      </c>
      <c r="C174">
        <f t="shared" si="13"/>
        <v>173</v>
      </c>
      <c r="D174" t="s">
        <v>597</v>
      </c>
      <c r="E174" t="s">
        <v>55</v>
      </c>
      <c r="F174" t="s">
        <v>551</v>
      </c>
      <c r="G174">
        <v>1974</v>
      </c>
      <c r="H174" t="str">
        <f t="shared" si="19"/>
        <v>Grześ Tomasz</v>
      </c>
      <c r="I174">
        <f t="shared" si="20"/>
        <v>1974</v>
      </c>
      <c r="J174" t="s">
        <v>36</v>
      </c>
      <c r="K174" t="s">
        <v>959</v>
      </c>
    </row>
    <row r="175" spans="1:11">
      <c r="A175" t="str">
        <f t="shared" si="18"/>
        <v>KulkaJan1982</v>
      </c>
      <c r="C175">
        <f t="shared" si="13"/>
        <v>174</v>
      </c>
      <c r="D175" t="s">
        <v>596</v>
      </c>
      <c r="E175" t="s">
        <v>105</v>
      </c>
      <c r="F175" t="s">
        <v>594</v>
      </c>
      <c r="G175">
        <v>1982</v>
      </c>
      <c r="H175" t="str">
        <f t="shared" si="19"/>
        <v>Kulka Jan</v>
      </c>
      <c r="I175">
        <f t="shared" si="20"/>
        <v>1982</v>
      </c>
      <c r="J175" t="s">
        <v>36</v>
      </c>
      <c r="K175" t="s">
        <v>959</v>
      </c>
    </row>
    <row r="176" spans="1:11">
      <c r="A176" t="str">
        <f t="shared" si="18"/>
        <v>StaniszewskiBartosz1975</v>
      </c>
      <c r="C176">
        <f t="shared" si="13"/>
        <v>175</v>
      </c>
      <c r="D176" t="s">
        <v>593</v>
      </c>
      <c r="E176" t="s">
        <v>53</v>
      </c>
      <c r="G176">
        <v>1975</v>
      </c>
      <c r="H176" t="str">
        <f t="shared" si="19"/>
        <v>Staniszewski Bartosz</v>
      </c>
      <c r="I176">
        <f t="shared" si="20"/>
        <v>1975</v>
      </c>
      <c r="J176" t="s">
        <v>36</v>
      </c>
      <c r="K176" t="s">
        <v>959</v>
      </c>
    </row>
    <row r="177" spans="1:11">
      <c r="A177" t="str">
        <f t="shared" si="18"/>
        <v>SielskiKarol1981</v>
      </c>
      <c r="C177">
        <f t="shared" si="13"/>
        <v>176</v>
      </c>
      <c r="D177" t="s">
        <v>592</v>
      </c>
      <c r="E177" t="s">
        <v>104</v>
      </c>
      <c r="G177">
        <v>1981</v>
      </c>
      <c r="H177" t="str">
        <f t="shared" si="19"/>
        <v>Sielski Karol</v>
      </c>
      <c r="I177">
        <f t="shared" si="20"/>
        <v>1981</v>
      </c>
      <c r="J177" t="s">
        <v>36</v>
      </c>
      <c r="K177" t="s">
        <v>959</v>
      </c>
    </row>
    <row r="178" spans="1:11">
      <c r="A178" t="str">
        <f t="shared" si="18"/>
        <v>JanuszewskiMaciej1985</v>
      </c>
      <c r="C178">
        <f t="shared" si="13"/>
        <v>177</v>
      </c>
      <c r="D178" t="s">
        <v>591</v>
      </c>
      <c r="E178" t="s">
        <v>78</v>
      </c>
      <c r="G178">
        <v>1985</v>
      </c>
      <c r="H178" t="str">
        <f t="shared" si="19"/>
        <v>Januszewski Maciej</v>
      </c>
      <c r="I178">
        <f t="shared" si="20"/>
        <v>1985</v>
      </c>
      <c r="J178" t="s">
        <v>36</v>
      </c>
      <c r="K178" t="s">
        <v>959</v>
      </c>
    </row>
    <row r="179" spans="1:11">
      <c r="A179" t="str">
        <f t="shared" si="18"/>
        <v>ŚcibiszJerzy1955</v>
      </c>
      <c r="C179">
        <f t="shared" si="13"/>
        <v>178</v>
      </c>
      <c r="D179" t="s">
        <v>587</v>
      </c>
      <c r="E179" t="s">
        <v>256</v>
      </c>
      <c r="G179">
        <v>1955</v>
      </c>
      <c r="H179" t="str">
        <f t="shared" si="19"/>
        <v>Ścibisz Jerzy</v>
      </c>
      <c r="I179">
        <f t="shared" si="20"/>
        <v>1955</v>
      </c>
      <c r="J179" t="s">
        <v>36</v>
      </c>
      <c r="K179" t="s">
        <v>959</v>
      </c>
    </row>
    <row r="180" spans="1:11">
      <c r="A180" t="str">
        <f t="shared" si="18"/>
        <v>RuksztoBartosz1981</v>
      </c>
      <c r="C180">
        <f t="shared" si="13"/>
        <v>179</v>
      </c>
      <c r="D180" t="s">
        <v>583</v>
      </c>
      <c r="E180" t="s">
        <v>53</v>
      </c>
      <c r="F180" t="s">
        <v>1265</v>
      </c>
      <c r="G180">
        <v>1981</v>
      </c>
      <c r="H180" t="str">
        <f t="shared" si="19"/>
        <v>Rukszto Bartosz</v>
      </c>
      <c r="I180">
        <f t="shared" si="20"/>
        <v>1981</v>
      </c>
      <c r="J180" t="s">
        <v>36</v>
      </c>
      <c r="K180" t="s">
        <v>959</v>
      </c>
    </row>
    <row r="181" spans="1:11">
      <c r="A181" t="str">
        <f t="shared" si="18"/>
        <v>DzichAndrzej1971</v>
      </c>
      <c r="C181">
        <f t="shared" si="13"/>
        <v>180</v>
      </c>
      <c r="D181" t="s">
        <v>580</v>
      </c>
      <c r="E181" t="s">
        <v>30</v>
      </c>
      <c r="F181" t="s">
        <v>579</v>
      </c>
      <c r="G181">
        <v>1971</v>
      </c>
      <c r="H181" t="str">
        <f t="shared" si="19"/>
        <v>Dzich Andrzej</v>
      </c>
      <c r="I181">
        <f t="shared" si="20"/>
        <v>1971</v>
      </c>
      <c r="J181" t="s">
        <v>36</v>
      </c>
      <c r="K181" t="s">
        <v>959</v>
      </c>
    </row>
    <row r="182" spans="1:11">
      <c r="A182" t="str">
        <f t="shared" si="18"/>
        <v>KlechaPaweł1976</v>
      </c>
      <c r="C182">
        <f t="shared" si="13"/>
        <v>181</v>
      </c>
      <c r="D182" t="s">
        <v>577</v>
      </c>
      <c r="E182" t="s">
        <v>20</v>
      </c>
      <c r="G182">
        <v>1976</v>
      </c>
      <c r="H182" t="str">
        <f t="shared" si="19"/>
        <v>Klecha Paweł</v>
      </c>
      <c r="I182">
        <f t="shared" si="20"/>
        <v>1976</v>
      </c>
      <c r="J182" t="s">
        <v>36</v>
      </c>
      <c r="K182" t="s">
        <v>959</v>
      </c>
    </row>
    <row r="183" spans="1:11">
      <c r="A183" t="str">
        <f t="shared" si="18"/>
        <v>MarcinkiewiczMariusz1968</v>
      </c>
      <c r="C183">
        <f t="shared" si="13"/>
        <v>182</v>
      </c>
      <c r="D183" t="s">
        <v>576</v>
      </c>
      <c r="E183" t="s">
        <v>552</v>
      </c>
      <c r="G183">
        <v>1968</v>
      </c>
      <c r="H183" t="str">
        <f t="shared" si="19"/>
        <v>Marcinkiewicz Mariusz</v>
      </c>
      <c r="I183">
        <f t="shared" si="20"/>
        <v>1968</v>
      </c>
      <c r="J183" t="s">
        <v>36</v>
      </c>
      <c r="K183" t="s">
        <v>959</v>
      </c>
    </row>
    <row r="184" spans="1:11">
      <c r="A184" t="str">
        <f t="shared" si="18"/>
        <v>WiercińskiBartosz1973</v>
      </c>
      <c r="C184">
        <f t="shared" si="13"/>
        <v>183</v>
      </c>
      <c r="D184" t="s">
        <v>574</v>
      </c>
      <c r="E184" t="s">
        <v>53</v>
      </c>
      <c r="G184">
        <v>1973</v>
      </c>
      <c r="H184" t="str">
        <f t="shared" si="19"/>
        <v>Wierciński Bartosz</v>
      </c>
      <c r="I184">
        <f t="shared" si="20"/>
        <v>1973</v>
      </c>
      <c r="J184" t="s">
        <v>36</v>
      </c>
      <c r="K184" t="s">
        <v>959</v>
      </c>
    </row>
    <row r="185" spans="1:11">
      <c r="A185" t="str">
        <f t="shared" si="18"/>
        <v>FlisikowskiZdzisław1974</v>
      </c>
      <c r="C185">
        <f t="shared" si="13"/>
        <v>184</v>
      </c>
      <c r="D185" t="s">
        <v>573</v>
      </c>
      <c r="E185" t="s">
        <v>267</v>
      </c>
      <c r="G185">
        <v>1974</v>
      </c>
      <c r="H185" t="str">
        <f t="shared" si="19"/>
        <v>Flisikowski Zdzisław</v>
      </c>
      <c r="I185">
        <f t="shared" si="20"/>
        <v>1974</v>
      </c>
      <c r="J185" t="s">
        <v>36</v>
      </c>
      <c r="K185" t="s">
        <v>959</v>
      </c>
    </row>
    <row r="186" spans="1:11">
      <c r="A186" t="str">
        <f t="shared" si="18"/>
        <v>FigasBartłomiej1974</v>
      </c>
      <c r="C186">
        <f t="shared" si="13"/>
        <v>185</v>
      </c>
      <c r="D186" t="s">
        <v>570</v>
      </c>
      <c r="E186" t="s">
        <v>380</v>
      </c>
      <c r="F186" t="s">
        <v>547</v>
      </c>
      <c r="G186">
        <v>1974</v>
      </c>
      <c r="H186" t="str">
        <f t="shared" si="19"/>
        <v>Figas Bartłomiej</v>
      </c>
      <c r="I186">
        <f t="shared" si="20"/>
        <v>1974</v>
      </c>
      <c r="J186" t="s">
        <v>36</v>
      </c>
      <c r="K186" t="s">
        <v>959</v>
      </c>
    </row>
    <row r="187" spans="1:11">
      <c r="A187" t="str">
        <f t="shared" si="18"/>
        <v>CiarkowskiSzymon1976</v>
      </c>
      <c r="C187">
        <f t="shared" si="13"/>
        <v>186</v>
      </c>
      <c r="D187" t="s">
        <v>569</v>
      </c>
      <c r="E187" t="s">
        <v>568</v>
      </c>
      <c r="G187">
        <v>1976</v>
      </c>
      <c r="H187" t="str">
        <f t="shared" si="19"/>
        <v>Ciarkowski Szymon</v>
      </c>
      <c r="I187">
        <f t="shared" si="20"/>
        <v>1976</v>
      </c>
      <c r="J187" t="s">
        <v>36</v>
      </c>
      <c r="K187" t="s">
        <v>959</v>
      </c>
    </row>
    <row r="188" spans="1:11">
      <c r="A188" t="str">
        <f t="shared" si="18"/>
        <v>RybińskiŁukasz1976</v>
      </c>
      <c r="C188">
        <f t="shared" si="13"/>
        <v>187</v>
      </c>
      <c r="D188" t="s">
        <v>567</v>
      </c>
      <c r="E188" t="s">
        <v>71</v>
      </c>
      <c r="F188" t="s">
        <v>566</v>
      </c>
      <c r="G188">
        <v>1976</v>
      </c>
      <c r="H188" t="str">
        <f t="shared" si="19"/>
        <v>Rybiński Łukasz</v>
      </c>
      <c r="I188">
        <f t="shared" si="20"/>
        <v>1976</v>
      </c>
      <c r="J188" t="s">
        <v>36</v>
      </c>
      <c r="K188" t="s">
        <v>959</v>
      </c>
    </row>
    <row r="189" spans="1:11">
      <c r="A189" t="str">
        <f t="shared" si="18"/>
        <v>BagińskiOlgierd1971</v>
      </c>
      <c r="C189">
        <f t="shared" si="13"/>
        <v>188</v>
      </c>
      <c r="D189" t="s">
        <v>564</v>
      </c>
      <c r="E189" t="s">
        <v>563</v>
      </c>
      <c r="G189">
        <v>1971</v>
      </c>
      <c r="H189" t="str">
        <f t="shared" si="19"/>
        <v>Bagiński Olgierd</v>
      </c>
      <c r="I189">
        <f t="shared" si="20"/>
        <v>1971</v>
      </c>
      <c r="J189" t="s">
        <v>36</v>
      </c>
      <c r="K189" t="s">
        <v>959</v>
      </c>
    </row>
    <row r="190" spans="1:11">
      <c r="A190" t="str">
        <f t="shared" si="18"/>
        <v>PotockiMirosław1969</v>
      </c>
      <c r="C190">
        <f t="shared" si="13"/>
        <v>189</v>
      </c>
      <c r="D190" t="s">
        <v>562</v>
      </c>
      <c r="E190" t="s">
        <v>561</v>
      </c>
      <c r="F190" t="s">
        <v>560</v>
      </c>
      <c r="G190">
        <v>1969</v>
      </c>
      <c r="H190" t="str">
        <f t="shared" si="19"/>
        <v>Potocki Mirosław</v>
      </c>
      <c r="I190">
        <f t="shared" si="20"/>
        <v>1969</v>
      </c>
      <c r="J190" t="s">
        <v>36</v>
      </c>
      <c r="K190" t="s">
        <v>959</v>
      </c>
    </row>
    <row r="191" spans="1:11">
      <c r="A191" t="str">
        <f t="shared" si="18"/>
        <v>ZielińskiDaniel1985</v>
      </c>
      <c r="C191">
        <f t="shared" si="13"/>
        <v>190</v>
      </c>
      <c r="D191" t="s">
        <v>39</v>
      </c>
      <c r="E191" t="s">
        <v>170</v>
      </c>
      <c r="G191">
        <v>1985</v>
      </c>
      <c r="H191" t="str">
        <f t="shared" si="19"/>
        <v>Zieliński Daniel</v>
      </c>
      <c r="I191">
        <f t="shared" si="20"/>
        <v>1985</v>
      </c>
      <c r="J191" t="s">
        <v>36</v>
      </c>
      <c r="K191" t="s">
        <v>959</v>
      </c>
    </row>
    <row r="192" spans="1:11">
      <c r="A192" t="str">
        <f t="shared" si="18"/>
        <v>HálaKarel1972</v>
      </c>
      <c r="C192">
        <f t="shared" si="13"/>
        <v>191</v>
      </c>
      <c r="D192" t="s">
        <v>559</v>
      </c>
      <c r="E192" t="s">
        <v>558</v>
      </c>
      <c r="F192" t="s">
        <v>557</v>
      </c>
      <c r="G192">
        <v>1972</v>
      </c>
      <c r="H192" t="str">
        <f t="shared" si="19"/>
        <v>Hála Karel</v>
      </c>
      <c r="I192">
        <f t="shared" si="20"/>
        <v>1972</v>
      </c>
      <c r="J192" t="s">
        <v>36</v>
      </c>
      <c r="K192" t="s">
        <v>959</v>
      </c>
    </row>
    <row r="193" spans="1:11">
      <c r="A193" t="str">
        <f t="shared" si="18"/>
        <v>JaśPiotr1979</v>
      </c>
      <c r="C193">
        <f t="shared" si="13"/>
        <v>192</v>
      </c>
      <c r="D193" t="s">
        <v>556</v>
      </c>
      <c r="E193" t="s">
        <v>19</v>
      </c>
      <c r="F193" t="s">
        <v>554</v>
      </c>
      <c r="G193">
        <v>1979</v>
      </c>
      <c r="H193" t="str">
        <f t="shared" si="19"/>
        <v>Jaś Piotr</v>
      </c>
      <c r="I193">
        <f t="shared" si="20"/>
        <v>1979</v>
      </c>
      <c r="J193" t="s">
        <v>36</v>
      </c>
      <c r="K193" t="s">
        <v>959</v>
      </c>
    </row>
    <row r="194" spans="1:11">
      <c r="A194" t="str">
        <f t="shared" si="18"/>
        <v>FlorekPrzemysław1978</v>
      </c>
      <c r="C194">
        <f t="shared" si="13"/>
        <v>193</v>
      </c>
      <c r="D194" t="s">
        <v>555</v>
      </c>
      <c r="E194" t="s">
        <v>28</v>
      </c>
      <c r="F194" t="s">
        <v>554</v>
      </c>
      <c r="G194">
        <v>1978</v>
      </c>
      <c r="H194" t="str">
        <f t="shared" si="19"/>
        <v>Florek Przemysław</v>
      </c>
      <c r="I194">
        <f t="shared" si="20"/>
        <v>1978</v>
      </c>
      <c r="J194" t="s">
        <v>36</v>
      </c>
      <c r="K194" t="s">
        <v>959</v>
      </c>
    </row>
    <row r="195" spans="1:11">
      <c r="A195" t="str">
        <f t="shared" si="18"/>
        <v>JakubiniecMariusz1974</v>
      </c>
      <c r="C195">
        <f t="shared" si="13"/>
        <v>194</v>
      </c>
      <c r="D195" t="s">
        <v>553</v>
      </c>
      <c r="E195" t="s">
        <v>552</v>
      </c>
      <c r="F195" t="s">
        <v>551</v>
      </c>
      <c r="G195">
        <v>1974</v>
      </c>
      <c r="H195" t="str">
        <f t="shared" si="19"/>
        <v>Jakubiniec Mariusz</v>
      </c>
      <c r="I195">
        <f t="shared" si="20"/>
        <v>1974</v>
      </c>
      <c r="J195" t="s">
        <v>36</v>
      </c>
      <c r="K195" t="s">
        <v>959</v>
      </c>
    </row>
    <row r="196" spans="1:11">
      <c r="A196" t="str">
        <f t="shared" si="18"/>
        <v>WoźniakJacek1968</v>
      </c>
      <c r="C196">
        <f t="shared" ref="C196:C259" si="21">C195+1</f>
        <v>195</v>
      </c>
      <c r="D196" t="s">
        <v>550</v>
      </c>
      <c r="E196" t="s">
        <v>25</v>
      </c>
      <c r="G196">
        <v>1968</v>
      </c>
      <c r="H196" t="str">
        <f t="shared" si="19"/>
        <v>Woźniak Jacek</v>
      </c>
      <c r="I196">
        <f t="shared" si="20"/>
        <v>1968</v>
      </c>
      <c r="J196" t="s">
        <v>36</v>
      </c>
      <c r="K196" t="s">
        <v>959</v>
      </c>
    </row>
    <row r="197" spans="1:11">
      <c r="A197" t="str">
        <f t="shared" si="18"/>
        <v>SzubertPatryk1975</v>
      </c>
      <c r="C197">
        <f t="shared" si="21"/>
        <v>196</v>
      </c>
      <c r="D197" t="s">
        <v>549</v>
      </c>
      <c r="E197" t="s">
        <v>548</v>
      </c>
      <c r="F197" t="s">
        <v>547</v>
      </c>
      <c r="G197">
        <v>1975</v>
      </c>
      <c r="H197" t="str">
        <f t="shared" si="19"/>
        <v>Szubert Patryk</v>
      </c>
      <c r="I197">
        <f t="shared" si="20"/>
        <v>1975</v>
      </c>
      <c r="J197" t="s">
        <v>36</v>
      </c>
      <c r="K197" t="s">
        <v>959</v>
      </c>
    </row>
    <row r="198" spans="1:11">
      <c r="A198" t="str">
        <f t="shared" si="18"/>
        <v>KryszewskiWojciech1971</v>
      </c>
      <c r="C198">
        <f t="shared" si="21"/>
        <v>197</v>
      </c>
      <c r="D198" t="s">
        <v>546</v>
      </c>
      <c r="E198" t="s">
        <v>182</v>
      </c>
      <c r="F198" t="s">
        <v>543</v>
      </c>
      <c r="G198">
        <v>1971</v>
      </c>
      <c r="H198" t="str">
        <f t="shared" si="19"/>
        <v>Kryszewski Wojciech</v>
      </c>
      <c r="I198">
        <f t="shared" si="20"/>
        <v>1971</v>
      </c>
      <c r="J198" t="s">
        <v>36</v>
      </c>
      <c r="K198" t="s">
        <v>959</v>
      </c>
    </row>
    <row r="199" spans="1:11">
      <c r="A199" t="str">
        <f t="shared" si="18"/>
        <v>StępieńWojciech1965</v>
      </c>
      <c r="C199">
        <f t="shared" si="21"/>
        <v>198</v>
      </c>
      <c r="D199" t="s">
        <v>544</v>
      </c>
      <c r="E199" t="s">
        <v>182</v>
      </c>
      <c r="F199" t="s">
        <v>543</v>
      </c>
      <c r="G199">
        <v>1965</v>
      </c>
      <c r="H199" t="str">
        <f t="shared" si="19"/>
        <v>Stępień Wojciech</v>
      </c>
      <c r="I199">
        <f t="shared" si="20"/>
        <v>1965</v>
      </c>
      <c r="J199" t="s">
        <v>36</v>
      </c>
      <c r="K199" t="s">
        <v>959</v>
      </c>
    </row>
    <row r="200" spans="1:11">
      <c r="A200" t="str">
        <f t="shared" si="18"/>
        <v>DejaDominik1988</v>
      </c>
      <c r="C200">
        <f t="shared" si="21"/>
        <v>199</v>
      </c>
      <c r="D200" t="s">
        <v>539</v>
      </c>
      <c r="E200" t="s">
        <v>538</v>
      </c>
      <c r="F200" t="s">
        <v>537</v>
      </c>
      <c r="G200">
        <v>1988</v>
      </c>
      <c r="H200" t="str">
        <f t="shared" si="19"/>
        <v>Deja Dominik</v>
      </c>
      <c r="I200">
        <f t="shared" si="20"/>
        <v>1988</v>
      </c>
      <c r="J200" t="s">
        <v>36</v>
      </c>
      <c r="K200" t="s">
        <v>959</v>
      </c>
    </row>
    <row r="201" spans="1:11">
      <c r="A201" t="str">
        <f t="shared" si="18"/>
        <v>DunowskiPrzemysław1972</v>
      </c>
      <c r="C201">
        <f t="shared" si="21"/>
        <v>200</v>
      </c>
      <c r="D201" t="s">
        <v>533</v>
      </c>
      <c r="E201" t="s">
        <v>28</v>
      </c>
      <c r="F201" t="s">
        <v>534</v>
      </c>
      <c r="G201">
        <v>1972</v>
      </c>
      <c r="H201" t="str">
        <f t="shared" si="19"/>
        <v>Dunowski Przemysław</v>
      </c>
      <c r="I201">
        <f t="shared" si="20"/>
        <v>1972</v>
      </c>
      <c r="J201" t="s">
        <v>36</v>
      </c>
      <c r="K201" t="s">
        <v>959</v>
      </c>
    </row>
    <row r="202" spans="1:11">
      <c r="A202" t="str">
        <f t="shared" si="18"/>
        <v>DunowskiMaciej2001</v>
      </c>
      <c r="C202">
        <f t="shared" si="21"/>
        <v>201</v>
      </c>
      <c r="D202" t="s">
        <v>533</v>
      </c>
      <c r="E202" t="s">
        <v>78</v>
      </c>
      <c r="F202" t="s">
        <v>531</v>
      </c>
      <c r="G202">
        <v>2001</v>
      </c>
      <c r="H202" t="str">
        <f t="shared" si="19"/>
        <v>Dunowski Maciej</v>
      </c>
      <c r="I202">
        <f t="shared" si="20"/>
        <v>2001</v>
      </c>
      <c r="J202" t="s">
        <v>36</v>
      </c>
      <c r="K202" t="s">
        <v>959</v>
      </c>
    </row>
    <row r="203" spans="1:11">
      <c r="A203" t="str">
        <f t="shared" si="18"/>
        <v>SkolimowskiWaldemar1970</v>
      </c>
      <c r="C203">
        <f t="shared" si="21"/>
        <v>202</v>
      </c>
      <c r="D203" t="s">
        <v>529</v>
      </c>
      <c r="E203" t="s">
        <v>528</v>
      </c>
      <c r="F203" t="s">
        <v>523</v>
      </c>
      <c r="G203">
        <v>1970</v>
      </c>
      <c r="H203" t="str">
        <f t="shared" si="19"/>
        <v>Skolimowski Waldemar</v>
      </c>
      <c r="I203">
        <f t="shared" si="20"/>
        <v>1970</v>
      </c>
      <c r="J203" t="s">
        <v>36</v>
      </c>
      <c r="K203" t="s">
        <v>959</v>
      </c>
    </row>
    <row r="204" spans="1:11">
      <c r="A204" t="str">
        <f t="shared" si="18"/>
        <v>PaszkiewiczArkadiusz1975</v>
      </c>
      <c r="C204">
        <f t="shared" si="21"/>
        <v>203</v>
      </c>
      <c r="D204" t="s">
        <v>527</v>
      </c>
      <c r="E204" t="s">
        <v>526</v>
      </c>
      <c r="G204">
        <v>1975</v>
      </c>
      <c r="H204" t="str">
        <f t="shared" si="19"/>
        <v>Paszkiewicz Arkadiusz</v>
      </c>
      <c r="I204">
        <f t="shared" si="20"/>
        <v>1975</v>
      </c>
      <c r="J204" t="s">
        <v>36</v>
      </c>
      <c r="K204" t="s">
        <v>959</v>
      </c>
    </row>
    <row r="205" spans="1:11">
      <c r="A205" t="str">
        <f t="shared" si="18"/>
        <v>KalinowskiAndrzej1970</v>
      </c>
      <c r="C205">
        <f t="shared" si="21"/>
        <v>204</v>
      </c>
      <c r="D205" t="s">
        <v>524</v>
      </c>
      <c r="E205" t="s">
        <v>30</v>
      </c>
      <c r="F205" t="s">
        <v>523</v>
      </c>
      <c r="G205">
        <v>1970</v>
      </c>
      <c r="H205" t="str">
        <f t="shared" si="19"/>
        <v>Kalinowski Andrzej</v>
      </c>
      <c r="I205">
        <f t="shared" si="20"/>
        <v>1970</v>
      </c>
      <c r="J205" t="s">
        <v>36</v>
      </c>
      <c r="K205" t="s">
        <v>959</v>
      </c>
    </row>
    <row r="206" spans="1:11">
      <c r="A206" t="str">
        <f t="shared" si="18"/>
        <v>PiątkowskiZbigniew1958</v>
      </c>
      <c r="C206">
        <f t="shared" si="21"/>
        <v>205</v>
      </c>
      <c r="D206" t="s">
        <v>522</v>
      </c>
      <c r="E206" t="s">
        <v>329</v>
      </c>
      <c r="G206">
        <v>1958</v>
      </c>
      <c r="H206" t="str">
        <f t="shared" si="19"/>
        <v>Piątkowski Zbigniew</v>
      </c>
      <c r="I206">
        <f t="shared" si="20"/>
        <v>1958</v>
      </c>
      <c r="J206" t="s">
        <v>36</v>
      </c>
      <c r="K206" t="s">
        <v>959</v>
      </c>
    </row>
    <row r="207" spans="1:11">
      <c r="A207" t="str">
        <f t="shared" si="18"/>
        <v>LarczyńskiTomasz1983</v>
      </c>
      <c r="C207">
        <f t="shared" si="21"/>
        <v>206</v>
      </c>
      <c r="D207" t="s">
        <v>521</v>
      </c>
      <c r="E207" t="s">
        <v>55</v>
      </c>
      <c r="F207" t="s">
        <v>520</v>
      </c>
      <c r="G207">
        <v>1983</v>
      </c>
      <c r="H207" t="str">
        <f t="shared" si="19"/>
        <v>Larczyński Tomasz</v>
      </c>
      <c r="I207">
        <f t="shared" si="20"/>
        <v>1983</v>
      </c>
      <c r="J207" t="s">
        <v>36</v>
      </c>
      <c r="K207" t="s">
        <v>959</v>
      </c>
    </row>
    <row r="208" spans="1:11">
      <c r="A208" t="str">
        <f t="shared" si="18"/>
        <v>RedlarskiMarek1951</v>
      </c>
      <c r="C208">
        <f t="shared" si="21"/>
        <v>207</v>
      </c>
      <c r="D208" t="s">
        <v>517</v>
      </c>
      <c r="E208" t="s">
        <v>38</v>
      </c>
      <c r="G208">
        <v>1951</v>
      </c>
      <c r="H208" t="str">
        <f t="shared" si="19"/>
        <v>Redlarski Marek</v>
      </c>
      <c r="I208">
        <f t="shared" si="20"/>
        <v>1951</v>
      </c>
      <c r="J208" t="s">
        <v>36</v>
      </c>
      <c r="K208" t="s">
        <v>959</v>
      </c>
    </row>
    <row r="209" spans="1:11">
      <c r="A209" t="str">
        <f t="shared" si="18"/>
        <v>RzepeckiDariusz1962</v>
      </c>
      <c r="C209">
        <f t="shared" si="21"/>
        <v>208</v>
      </c>
      <c r="D209" t="s">
        <v>515</v>
      </c>
      <c r="E209" t="s">
        <v>175</v>
      </c>
      <c r="G209">
        <v>1962</v>
      </c>
      <c r="H209" t="str">
        <f t="shared" si="19"/>
        <v>Rzepecki Dariusz</v>
      </c>
      <c r="I209">
        <f t="shared" si="20"/>
        <v>1962</v>
      </c>
      <c r="J209" t="s">
        <v>36</v>
      </c>
      <c r="K209" t="s">
        <v>959</v>
      </c>
    </row>
    <row r="210" spans="1:11">
      <c r="A210" t="str">
        <f t="shared" si="18"/>
        <v>MyślakMateusz1991</v>
      </c>
      <c r="C210">
        <f t="shared" si="21"/>
        <v>209</v>
      </c>
      <c r="D210" t="s">
        <v>514</v>
      </c>
      <c r="E210" t="s">
        <v>99</v>
      </c>
      <c r="F210" t="s">
        <v>512</v>
      </c>
      <c r="G210">
        <v>1991</v>
      </c>
      <c r="H210" t="str">
        <f t="shared" si="19"/>
        <v>Myślak Mateusz</v>
      </c>
      <c r="I210">
        <f t="shared" si="20"/>
        <v>1991</v>
      </c>
      <c r="J210" t="s">
        <v>36</v>
      </c>
      <c r="K210" t="s">
        <v>959</v>
      </c>
    </row>
    <row r="211" spans="1:11">
      <c r="A211" t="str">
        <f t="shared" si="18"/>
        <v>UrbanowskiDariusz1963</v>
      </c>
      <c r="C211">
        <f t="shared" si="21"/>
        <v>210</v>
      </c>
      <c r="D211" t="s">
        <v>511</v>
      </c>
      <c r="E211" t="s">
        <v>175</v>
      </c>
      <c r="F211" t="s">
        <v>509</v>
      </c>
      <c r="G211">
        <v>1963</v>
      </c>
      <c r="H211" t="str">
        <f t="shared" si="19"/>
        <v>Urbanowski Dariusz</v>
      </c>
      <c r="I211">
        <f t="shared" si="20"/>
        <v>1963</v>
      </c>
      <c r="J211" t="s">
        <v>36</v>
      </c>
      <c r="K211" t="s">
        <v>959</v>
      </c>
    </row>
    <row r="212" spans="1:11">
      <c r="A212" t="str">
        <f t="shared" si="18"/>
        <v>AndrzejczakMaciej1963</v>
      </c>
      <c r="C212">
        <f t="shared" si="21"/>
        <v>211</v>
      </c>
      <c r="D212" t="s">
        <v>507</v>
      </c>
      <c r="E212" t="s">
        <v>78</v>
      </c>
      <c r="G212">
        <v>1963</v>
      </c>
      <c r="H212" t="str">
        <f t="shared" si="19"/>
        <v>Andrzejczak Maciej</v>
      </c>
      <c r="I212">
        <f t="shared" si="20"/>
        <v>1963</v>
      </c>
      <c r="J212" t="s">
        <v>36</v>
      </c>
      <c r="K212" t="s">
        <v>959</v>
      </c>
    </row>
    <row r="213" spans="1:11">
      <c r="A213" t="str">
        <f t="shared" si="18"/>
        <v>RutkaRadoslaw1976</v>
      </c>
      <c r="C213">
        <f t="shared" si="21"/>
        <v>212</v>
      </c>
      <c r="D213" t="s">
        <v>506</v>
      </c>
      <c r="E213" t="s">
        <v>505</v>
      </c>
      <c r="F213" t="s">
        <v>503</v>
      </c>
      <c r="G213">
        <v>1976</v>
      </c>
      <c r="H213" t="str">
        <f t="shared" si="19"/>
        <v>Rutka Radoslaw</v>
      </c>
      <c r="I213">
        <f t="shared" si="20"/>
        <v>1976</v>
      </c>
      <c r="J213" t="s">
        <v>36</v>
      </c>
      <c r="K213" t="s">
        <v>959</v>
      </c>
    </row>
    <row r="214" spans="1:11">
      <c r="A214" t="str">
        <f t="shared" si="18"/>
        <v>WodzińskiGrzegorz1976</v>
      </c>
      <c r="C214">
        <f t="shared" si="21"/>
        <v>213</v>
      </c>
      <c r="D214" t="s">
        <v>498</v>
      </c>
      <c r="E214" t="s">
        <v>23</v>
      </c>
      <c r="F214" t="s">
        <v>501</v>
      </c>
      <c r="G214">
        <v>1976</v>
      </c>
      <c r="H214" t="str">
        <f t="shared" si="19"/>
        <v>Wodziński Grzegorz</v>
      </c>
      <c r="I214">
        <f t="shared" si="20"/>
        <v>1976</v>
      </c>
      <c r="J214" t="s">
        <v>36</v>
      </c>
      <c r="K214" t="s">
        <v>959</v>
      </c>
    </row>
    <row r="215" spans="1:11">
      <c r="A215" t="str">
        <f t="shared" si="18"/>
        <v>DolanieckiJakub1982</v>
      </c>
      <c r="C215">
        <f t="shared" si="21"/>
        <v>214</v>
      </c>
      <c r="D215" t="s">
        <v>500</v>
      </c>
      <c r="E215" t="s">
        <v>172</v>
      </c>
      <c r="G215">
        <v>1982</v>
      </c>
      <c r="H215" t="str">
        <f t="shared" si="19"/>
        <v>Dolaniecki Jakub</v>
      </c>
      <c r="I215">
        <f t="shared" si="20"/>
        <v>1982</v>
      </c>
      <c r="J215" t="s">
        <v>36</v>
      </c>
      <c r="K215" t="s">
        <v>959</v>
      </c>
    </row>
    <row r="216" spans="1:11">
      <c r="A216" t="str">
        <f t="shared" si="18"/>
        <v>DolanieckiMarek1977</v>
      </c>
      <c r="C216">
        <f t="shared" si="21"/>
        <v>215</v>
      </c>
      <c r="D216" t="s">
        <v>500</v>
      </c>
      <c r="E216" t="s">
        <v>38</v>
      </c>
      <c r="G216">
        <v>1977</v>
      </c>
      <c r="H216" t="str">
        <f t="shared" si="19"/>
        <v>Dolaniecki Marek</v>
      </c>
      <c r="I216">
        <f t="shared" si="20"/>
        <v>1977</v>
      </c>
      <c r="J216" t="s">
        <v>36</v>
      </c>
      <c r="K216" t="s">
        <v>959</v>
      </c>
    </row>
    <row r="217" spans="1:11">
      <c r="A217" t="str">
        <f t="shared" si="18"/>
        <v>WodzińskiMarek1971</v>
      </c>
      <c r="C217">
        <f t="shared" si="21"/>
        <v>216</v>
      </c>
      <c r="D217" t="s">
        <v>498</v>
      </c>
      <c r="E217" t="s">
        <v>38</v>
      </c>
      <c r="G217">
        <v>1971</v>
      </c>
      <c r="H217" t="str">
        <f t="shared" si="19"/>
        <v>Wodziński Marek</v>
      </c>
      <c r="I217">
        <f t="shared" si="20"/>
        <v>1971</v>
      </c>
      <c r="J217" t="s">
        <v>36</v>
      </c>
      <c r="K217" t="s">
        <v>959</v>
      </c>
    </row>
    <row r="218" spans="1:11">
      <c r="A218" t="str">
        <f t="shared" ref="A218:A219" si="22">D218&amp;E218&amp;G218</f>
        <v>NieściorukBarbara1969</v>
      </c>
      <c r="C218">
        <f t="shared" si="21"/>
        <v>217</v>
      </c>
      <c r="D218" t="s">
        <v>590</v>
      </c>
      <c r="E218" t="s">
        <v>589</v>
      </c>
      <c r="G218">
        <v>1969</v>
      </c>
      <c r="H218" t="str">
        <f t="shared" ref="H218:H219" si="23">D218&amp;" "&amp;E218</f>
        <v>Nieścioruk Barbara</v>
      </c>
      <c r="I218">
        <f t="shared" ref="I218:I219" si="24">G218</f>
        <v>1969</v>
      </c>
      <c r="J218" t="s">
        <v>0</v>
      </c>
      <c r="K218" t="s">
        <v>959</v>
      </c>
    </row>
    <row r="219" spans="1:11">
      <c r="A219" t="str">
        <f t="shared" si="22"/>
        <v>DunowskaIlona1973</v>
      </c>
      <c r="C219">
        <f t="shared" si="21"/>
        <v>218</v>
      </c>
      <c r="D219" t="s">
        <v>536</v>
      </c>
      <c r="E219" t="s">
        <v>535</v>
      </c>
      <c r="F219" t="s">
        <v>534</v>
      </c>
      <c r="G219">
        <v>1973</v>
      </c>
      <c r="H219" t="str">
        <f t="shared" si="23"/>
        <v>Dunowska Ilona</v>
      </c>
      <c r="I219">
        <f t="shared" si="24"/>
        <v>1973</v>
      </c>
      <c r="J219" t="s">
        <v>0</v>
      </c>
      <c r="K219" t="s">
        <v>959</v>
      </c>
    </row>
    <row r="220" spans="1:11">
      <c r="A220" t="str">
        <f t="shared" ref="A220:A283" si="25">D220&amp;E220&amp;G220</f>
        <v>ĆwirkoSławomir1972</v>
      </c>
      <c r="C220">
        <f t="shared" si="21"/>
        <v>219</v>
      </c>
      <c r="D220" t="s">
        <v>948</v>
      </c>
      <c r="E220" t="s">
        <v>100</v>
      </c>
      <c r="F220" t="s">
        <v>947</v>
      </c>
      <c r="G220">
        <v>1972</v>
      </c>
      <c r="H220" t="str">
        <f t="shared" ref="H220:H283" si="26">D220&amp;" "&amp;E220</f>
        <v>Ćwirko Sławomir</v>
      </c>
      <c r="I220">
        <f t="shared" ref="I220:I283" si="27">G220</f>
        <v>1972</v>
      </c>
      <c r="J220" t="s">
        <v>36</v>
      </c>
      <c r="K220" t="s">
        <v>960</v>
      </c>
    </row>
    <row r="221" spans="1:11">
      <c r="A221" t="str">
        <f t="shared" si="25"/>
        <v>LeśniowskiMariusz1975</v>
      </c>
      <c r="C221">
        <f t="shared" si="21"/>
        <v>220</v>
      </c>
      <c r="D221" t="s">
        <v>946</v>
      </c>
      <c r="E221" t="s">
        <v>552</v>
      </c>
      <c r="F221" t="s">
        <v>174</v>
      </c>
      <c r="G221">
        <v>1975</v>
      </c>
      <c r="H221" t="str">
        <f t="shared" si="26"/>
        <v>Leśniowski Mariusz</v>
      </c>
      <c r="I221">
        <f t="shared" si="27"/>
        <v>1975</v>
      </c>
      <c r="J221" t="s">
        <v>36</v>
      </c>
      <c r="K221" t="s">
        <v>960</v>
      </c>
    </row>
    <row r="222" spans="1:11">
      <c r="A222" t="str">
        <f t="shared" si="25"/>
        <v>WróbelMarek1989</v>
      </c>
      <c r="C222">
        <f t="shared" si="21"/>
        <v>221</v>
      </c>
      <c r="D222" t="s">
        <v>945</v>
      </c>
      <c r="E222" t="s">
        <v>38</v>
      </c>
      <c r="F222" t="s">
        <v>943</v>
      </c>
      <c r="G222">
        <v>1989</v>
      </c>
      <c r="H222" t="str">
        <f t="shared" si="26"/>
        <v>Wróbel Marek</v>
      </c>
      <c r="I222">
        <f t="shared" si="27"/>
        <v>1989</v>
      </c>
      <c r="J222" t="s">
        <v>36</v>
      </c>
      <c r="K222" t="s">
        <v>960</v>
      </c>
    </row>
    <row r="223" spans="1:11">
      <c r="A223" t="str">
        <f t="shared" si="25"/>
        <v>NowakRemik1972</v>
      </c>
      <c r="C223">
        <f t="shared" si="21"/>
        <v>222</v>
      </c>
      <c r="D223" t="s">
        <v>875</v>
      </c>
      <c r="E223" t="s">
        <v>942</v>
      </c>
      <c r="F223" t="s">
        <v>941</v>
      </c>
      <c r="G223">
        <v>1972</v>
      </c>
      <c r="H223" t="str">
        <f t="shared" si="26"/>
        <v>Nowak Remik</v>
      </c>
      <c r="I223">
        <f t="shared" si="27"/>
        <v>1972</v>
      </c>
      <c r="J223" t="s">
        <v>36</v>
      </c>
      <c r="K223" t="s">
        <v>960</v>
      </c>
    </row>
    <row r="224" spans="1:11">
      <c r="A224" t="str">
        <f t="shared" si="25"/>
        <v>WasilewskiKrzysztof1975</v>
      </c>
      <c r="C224">
        <f t="shared" si="21"/>
        <v>223</v>
      </c>
      <c r="D224" t="s">
        <v>940</v>
      </c>
      <c r="E224" t="s">
        <v>26</v>
      </c>
      <c r="F224" t="s">
        <v>709</v>
      </c>
      <c r="G224">
        <v>1975</v>
      </c>
      <c r="H224" t="str">
        <f t="shared" si="26"/>
        <v>Wasilewski Krzysztof</v>
      </c>
      <c r="I224">
        <f t="shared" si="27"/>
        <v>1975</v>
      </c>
      <c r="J224" t="s">
        <v>36</v>
      </c>
      <c r="K224" t="s">
        <v>960</v>
      </c>
    </row>
    <row r="225" spans="1:11">
      <c r="A225" t="str">
        <f t="shared" si="25"/>
        <v>LipińskiTomasz1985</v>
      </c>
      <c r="C225">
        <f t="shared" si="21"/>
        <v>224</v>
      </c>
      <c r="D225" t="s">
        <v>736</v>
      </c>
      <c r="E225" t="s">
        <v>55</v>
      </c>
      <c r="F225" t="s">
        <v>939</v>
      </c>
      <c r="G225">
        <v>1985</v>
      </c>
      <c r="H225" t="str">
        <f t="shared" si="26"/>
        <v>Lipiński Tomasz</v>
      </c>
      <c r="I225">
        <f t="shared" si="27"/>
        <v>1985</v>
      </c>
      <c r="J225" t="s">
        <v>36</v>
      </c>
      <c r="K225" t="s">
        <v>960</v>
      </c>
    </row>
    <row r="226" spans="1:11">
      <c r="A226" t="str">
        <f t="shared" si="25"/>
        <v>DeptułaKrzysztof1977</v>
      </c>
      <c r="C226">
        <f t="shared" si="21"/>
        <v>225</v>
      </c>
      <c r="D226" t="s">
        <v>938</v>
      </c>
      <c r="E226" t="s">
        <v>26</v>
      </c>
      <c r="F226" t="s">
        <v>937</v>
      </c>
      <c r="G226">
        <v>1977</v>
      </c>
      <c r="H226" t="str">
        <f t="shared" si="26"/>
        <v>Deptuła Krzysztof</v>
      </c>
      <c r="I226">
        <f t="shared" si="27"/>
        <v>1977</v>
      </c>
      <c r="J226" t="s">
        <v>36</v>
      </c>
      <c r="K226" t="s">
        <v>960</v>
      </c>
    </row>
    <row r="227" spans="1:11">
      <c r="A227" t="str">
        <f t="shared" si="25"/>
        <v>PiotrowiczPrzemysław1972</v>
      </c>
      <c r="C227">
        <f t="shared" si="21"/>
        <v>226</v>
      </c>
      <c r="D227" t="s">
        <v>935</v>
      </c>
      <c r="E227" t="s">
        <v>28</v>
      </c>
      <c r="F227" t="s">
        <v>934</v>
      </c>
      <c r="G227">
        <v>1972</v>
      </c>
      <c r="H227" t="str">
        <f t="shared" si="26"/>
        <v>Piotrowicz Przemysław</v>
      </c>
      <c r="I227">
        <f t="shared" si="27"/>
        <v>1972</v>
      </c>
      <c r="J227" t="s">
        <v>36</v>
      </c>
      <c r="K227" t="s">
        <v>960</v>
      </c>
    </row>
    <row r="228" spans="1:11">
      <c r="A228" t="str">
        <f t="shared" si="25"/>
        <v>JaroszekRadosław1994</v>
      </c>
      <c r="C228">
        <f t="shared" si="21"/>
        <v>227</v>
      </c>
      <c r="D228" t="s">
        <v>933</v>
      </c>
      <c r="E228" t="s">
        <v>293</v>
      </c>
      <c r="F228" t="s">
        <v>408</v>
      </c>
      <c r="G228">
        <v>1994</v>
      </c>
      <c r="H228" t="str">
        <f t="shared" si="26"/>
        <v>Jaroszek Radosław</v>
      </c>
      <c r="I228">
        <f t="shared" si="27"/>
        <v>1994</v>
      </c>
      <c r="J228" t="s">
        <v>36</v>
      </c>
      <c r="K228" t="s">
        <v>960</v>
      </c>
    </row>
    <row r="229" spans="1:11">
      <c r="A229" t="str">
        <f t="shared" si="25"/>
        <v>GrundkowskiJacek1982</v>
      </c>
      <c r="C229">
        <f t="shared" si="21"/>
        <v>228</v>
      </c>
      <c r="D229" t="s">
        <v>927</v>
      </c>
      <c r="E229" t="s">
        <v>25</v>
      </c>
      <c r="F229" t="s">
        <v>928</v>
      </c>
      <c r="G229">
        <v>1982</v>
      </c>
      <c r="H229" t="str">
        <f t="shared" si="26"/>
        <v>Grundkowski Jacek</v>
      </c>
      <c r="I229">
        <f t="shared" si="27"/>
        <v>1982</v>
      </c>
      <c r="J229" t="s">
        <v>36</v>
      </c>
      <c r="K229" t="s">
        <v>960</v>
      </c>
    </row>
    <row r="230" spans="1:11">
      <c r="A230" t="str">
        <f t="shared" si="25"/>
        <v>GrundkowskiLesław1952</v>
      </c>
      <c r="C230">
        <f t="shared" si="21"/>
        <v>229</v>
      </c>
      <c r="D230" t="s">
        <v>927</v>
      </c>
      <c r="E230" t="s">
        <v>926</v>
      </c>
      <c r="G230">
        <v>1952</v>
      </c>
      <c r="H230" t="str">
        <f t="shared" si="26"/>
        <v>Grundkowski Lesław</v>
      </c>
      <c r="I230">
        <f t="shared" si="27"/>
        <v>1952</v>
      </c>
      <c r="J230" t="s">
        <v>36</v>
      </c>
      <c r="K230" t="s">
        <v>960</v>
      </c>
    </row>
    <row r="231" spans="1:11">
      <c r="A231" t="str">
        <f t="shared" si="25"/>
        <v>BurkiciakMarcin1972</v>
      </c>
      <c r="C231">
        <f t="shared" si="21"/>
        <v>230</v>
      </c>
      <c r="D231" t="s">
        <v>925</v>
      </c>
      <c r="E231" t="s">
        <v>21</v>
      </c>
      <c r="F231" t="s">
        <v>923</v>
      </c>
      <c r="G231">
        <v>1972</v>
      </c>
      <c r="H231" t="str">
        <f t="shared" si="26"/>
        <v>Burkiciak Marcin</v>
      </c>
      <c r="I231">
        <f t="shared" si="27"/>
        <v>1972</v>
      </c>
      <c r="J231" t="s">
        <v>36</v>
      </c>
      <c r="K231" t="s">
        <v>960</v>
      </c>
    </row>
    <row r="232" spans="1:11">
      <c r="A232" t="str">
        <f t="shared" si="25"/>
        <v>PriebeJakub1984</v>
      </c>
      <c r="C232">
        <f t="shared" si="21"/>
        <v>231</v>
      </c>
      <c r="D232" t="s">
        <v>922</v>
      </c>
      <c r="E232" t="s">
        <v>172</v>
      </c>
      <c r="G232">
        <v>1984</v>
      </c>
      <c r="H232" t="str">
        <f t="shared" si="26"/>
        <v>Priebe Jakub</v>
      </c>
      <c r="I232">
        <f t="shared" si="27"/>
        <v>1984</v>
      </c>
      <c r="J232" t="s">
        <v>36</v>
      </c>
      <c r="K232" t="s">
        <v>960</v>
      </c>
    </row>
    <row r="233" spans="1:11">
      <c r="A233" t="str">
        <f t="shared" si="25"/>
        <v>PopczykTomasz1975</v>
      </c>
      <c r="C233">
        <f t="shared" si="21"/>
        <v>232</v>
      </c>
      <c r="D233" t="s">
        <v>920</v>
      </c>
      <c r="E233" t="s">
        <v>55</v>
      </c>
      <c r="G233">
        <v>1975</v>
      </c>
      <c r="H233" t="str">
        <f t="shared" si="26"/>
        <v>Popczyk Tomasz</v>
      </c>
      <c r="I233">
        <f t="shared" si="27"/>
        <v>1975</v>
      </c>
      <c r="J233" t="s">
        <v>36</v>
      </c>
      <c r="K233" t="s">
        <v>960</v>
      </c>
    </row>
    <row r="234" spans="1:11">
      <c r="A234" t="str">
        <f t="shared" si="25"/>
        <v>DrabikJacek1979</v>
      </c>
      <c r="C234">
        <f t="shared" si="21"/>
        <v>233</v>
      </c>
      <c r="D234" t="s">
        <v>919</v>
      </c>
      <c r="E234" t="s">
        <v>25</v>
      </c>
      <c r="G234">
        <v>1979</v>
      </c>
      <c r="H234" t="str">
        <f t="shared" si="26"/>
        <v>Drabik Jacek</v>
      </c>
      <c r="I234">
        <f t="shared" si="27"/>
        <v>1979</v>
      </c>
      <c r="J234" t="s">
        <v>36</v>
      </c>
      <c r="K234" t="s">
        <v>960</v>
      </c>
    </row>
    <row r="235" spans="1:11">
      <c r="A235" t="str">
        <f t="shared" si="25"/>
        <v>PolaszJacek1968</v>
      </c>
      <c r="C235">
        <f t="shared" si="21"/>
        <v>234</v>
      </c>
      <c r="D235" t="s">
        <v>918</v>
      </c>
      <c r="E235" t="s">
        <v>25</v>
      </c>
      <c r="F235" t="s">
        <v>917</v>
      </c>
      <c r="G235">
        <v>1968</v>
      </c>
      <c r="H235" t="str">
        <f t="shared" si="26"/>
        <v>Polasz Jacek</v>
      </c>
      <c r="I235">
        <f t="shared" si="27"/>
        <v>1968</v>
      </c>
      <c r="J235" t="s">
        <v>36</v>
      </c>
      <c r="K235" t="s">
        <v>960</v>
      </c>
    </row>
    <row r="236" spans="1:11">
      <c r="A236" t="str">
        <f t="shared" si="25"/>
        <v>MarcinkiewiczGrzegorz1986</v>
      </c>
      <c r="C236">
        <f t="shared" si="21"/>
        <v>235</v>
      </c>
      <c r="D236" t="s">
        <v>576</v>
      </c>
      <c r="E236" t="s">
        <v>23</v>
      </c>
      <c r="F236" t="s">
        <v>914</v>
      </c>
      <c r="G236">
        <v>1986</v>
      </c>
      <c r="H236" t="str">
        <f t="shared" si="26"/>
        <v>Marcinkiewicz Grzegorz</v>
      </c>
      <c r="I236">
        <f t="shared" si="27"/>
        <v>1986</v>
      </c>
      <c r="J236" t="s">
        <v>36</v>
      </c>
      <c r="K236" t="s">
        <v>960</v>
      </c>
    </row>
    <row r="237" spans="1:11">
      <c r="A237" t="str">
        <f t="shared" si="25"/>
        <v>GrzonkaTomasz1976</v>
      </c>
      <c r="C237">
        <f t="shared" si="21"/>
        <v>236</v>
      </c>
      <c r="D237" t="s">
        <v>913</v>
      </c>
      <c r="E237" t="s">
        <v>55</v>
      </c>
      <c r="F237" t="s">
        <v>910</v>
      </c>
      <c r="G237">
        <v>1976</v>
      </c>
      <c r="H237" t="str">
        <f t="shared" si="26"/>
        <v>Grzonka Tomasz</v>
      </c>
      <c r="I237">
        <f t="shared" si="27"/>
        <v>1976</v>
      </c>
      <c r="J237" t="s">
        <v>36</v>
      </c>
      <c r="K237" t="s">
        <v>960</v>
      </c>
    </row>
    <row r="238" spans="1:11">
      <c r="A238" t="str">
        <f t="shared" si="25"/>
        <v>DębskiBartosz1976</v>
      </c>
      <c r="C238">
        <f t="shared" si="21"/>
        <v>237</v>
      </c>
      <c r="D238" t="s">
        <v>912</v>
      </c>
      <c r="E238" t="s">
        <v>53</v>
      </c>
      <c r="F238" t="s">
        <v>910</v>
      </c>
      <c r="G238">
        <v>1976</v>
      </c>
      <c r="H238" t="str">
        <f t="shared" si="26"/>
        <v>Dębski Bartosz</v>
      </c>
      <c r="I238">
        <f t="shared" si="27"/>
        <v>1976</v>
      </c>
      <c r="J238" t="s">
        <v>36</v>
      </c>
      <c r="K238" t="s">
        <v>960</v>
      </c>
    </row>
    <row r="239" spans="1:11">
      <c r="A239" t="str">
        <f t="shared" si="25"/>
        <v>ŚlósarczykMaciej1979</v>
      </c>
      <c r="C239">
        <f t="shared" si="21"/>
        <v>238</v>
      </c>
      <c r="D239" t="s">
        <v>856</v>
      </c>
      <c r="E239" t="s">
        <v>78</v>
      </c>
      <c r="F239" t="s">
        <v>909</v>
      </c>
      <c r="G239">
        <v>1979</v>
      </c>
      <c r="H239" t="str">
        <f t="shared" si="26"/>
        <v>Ślósarczyk Maciej</v>
      </c>
      <c r="I239">
        <f t="shared" si="27"/>
        <v>1979</v>
      </c>
      <c r="J239" t="s">
        <v>36</v>
      </c>
      <c r="K239" t="s">
        <v>960</v>
      </c>
    </row>
    <row r="240" spans="1:11">
      <c r="A240" t="str">
        <f t="shared" si="25"/>
        <v>CieślińskiGrzegorz1972</v>
      </c>
      <c r="C240">
        <f t="shared" si="21"/>
        <v>239</v>
      </c>
      <c r="D240" t="s">
        <v>908</v>
      </c>
      <c r="E240" t="s">
        <v>23</v>
      </c>
      <c r="F240" t="s">
        <v>906</v>
      </c>
      <c r="G240">
        <v>1972</v>
      </c>
      <c r="H240" t="str">
        <f t="shared" si="26"/>
        <v>Cieśliński Grzegorz</v>
      </c>
      <c r="I240">
        <f t="shared" si="27"/>
        <v>1972</v>
      </c>
      <c r="J240" t="s">
        <v>36</v>
      </c>
      <c r="K240" t="s">
        <v>960</v>
      </c>
    </row>
    <row r="241" spans="1:11">
      <c r="A241" t="str">
        <f t="shared" si="25"/>
        <v>LiczywekAndrzej1979</v>
      </c>
      <c r="C241">
        <f t="shared" si="21"/>
        <v>240</v>
      </c>
      <c r="D241" t="s">
        <v>907</v>
      </c>
      <c r="E241" t="s">
        <v>30</v>
      </c>
      <c r="F241" t="s">
        <v>906</v>
      </c>
      <c r="G241">
        <v>1979</v>
      </c>
      <c r="H241" t="str">
        <f t="shared" si="26"/>
        <v>Liczywek Andrzej</v>
      </c>
      <c r="I241">
        <f t="shared" si="27"/>
        <v>1979</v>
      </c>
      <c r="J241" t="s">
        <v>36</v>
      </c>
      <c r="K241" t="s">
        <v>960</v>
      </c>
    </row>
    <row r="242" spans="1:11">
      <c r="A242" t="str">
        <f t="shared" si="25"/>
        <v>FerdekPrzemysław1974</v>
      </c>
      <c r="C242">
        <f t="shared" si="21"/>
        <v>241</v>
      </c>
      <c r="D242" t="s">
        <v>905</v>
      </c>
      <c r="E242" t="s">
        <v>28</v>
      </c>
      <c r="F242" t="s">
        <v>903</v>
      </c>
      <c r="G242">
        <v>1974</v>
      </c>
      <c r="H242" t="str">
        <f t="shared" si="26"/>
        <v>Ferdek Przemysław</v>
      </c>
      <c r="I242">
        <f t="shared" si="27"/>
        <v>1974</v>
      </c>
      <c r="J242" t="s">
        <v>36</v>
      </c>
      <c r="K242" t="s">
        <v>960</v>
      </c>
    </row>
    <row r="243" spans="1:11">
      <c r="A243" t="str">
        <f t="shared" si="25"/>
        <v>BielennyPaweł1977</v>
      </c>
      <c r="C243">
        <f t="shared" si="21"/>
        <v>242</v>
      </c>
      <c r="D243" t="s">
        <v>902</v>
      </c>
      <c r="E243" t="s">
        <v>20</v>
      </c>
      <c r="G243">
        <v>1977</v>
      </c>
      <c r="H243" t="str">
        <f t="shared" si="26"/>
        <v>Bielenny Paweł</v>
      </c>
      <c r="I243">
        <f t="shared" si="27"/>
        <v>1977</v>
      </c>
      <c r="J243" t="s">
        <v>36</v>
      </c>
      <c r="K243" t="s">
        <v>960</v>
      </c>
    </row>
    <row r="244" spans="1:11">
      <c r="A244" t="str">
        <f t="shared" si="25"/>
        <v>KobusPiotr1982</v>
      </c>
      <c r="C244">
        <f t="shared" si="21"/>
        <v>243</v>
      </c>
      <c r="D244" t="s">
        <v>900</v>
      </c>
      <c r="E244" t="s">
        <v>19</v>
      </c>
      <c r="F244" t="s">
        <v>899</v>
      </c>
      <c r="G244">
        <v>1982</v>
      </c>
      <c r="H244" t="str">
        <f t="shared" si="26"/>
        <v>Kobus Piotr</v>
      </c>
      <c r="I244">
        <f t="shared" si="27"/>
        <v>1982</v>
      </c>
      <c r="J244" t="s">
        <v>36</v>
      </c>
      <c r="K244" t="s">
        <v>960</v>
      </c>
    </row>
    <row r="245" spans="1:11">
      <c r="A245" t="str">
        <f t="shared" si="25"/>
        <v>MiotkSzymon1978</v>
      </c>
      <c r="C245">
        <f t="shared" si="21"/>
        <v>244</v>
      </c>
      <c r="D245" t="s">
        <v>897</v>
      </c>
      <c r="E245" t="s">
        <v>568</v>
      </c>
      <c r="F245" t="s">
        <v>896</v>
      </c>
      <c r="G245">
        <v>1978</v>
      </c>
      <c r="H245" t="str">
        <f t="shared" si="26"/>
        <v>Miotk Szymon</v>
      </c>
      <c r="I245">
        <f t="shared" si="27"/>
        <v>1978</v>
      </c>
      <c r="J245" t="s">
        <v>36</v>
      </c>
      <c r="K245" t="s">
        <v>960</v>
      </c>
    </row>
    <row r="246" spans="1:11">
      <c r="A246" t="str">
        <f t="shared" si="25"/>
        <v>BoguszewskiSławomir1980</v>
      </c>
      <c r="C246">
        <f t="shared" si="21"/>
        <v>245</v>
      </c>
      <c r="D246" t="s">
        <v>895</v>
      </c>
      <c r="E246" t="s">
        <v>100</v>
      </c>
      <c r="F246" t="s">
        <v>894</v>
      </c>
      <c r="G246">
        <v>1980</v>
      </c>
      <c r="H246" t="str">
        <f t="shared" si="26"/>
        <v>Boguszewski Sławomir</v>
      </c>
      <c r="I246">
        <f t="shared" si="27"/>
        <v>1980</v>
      </c>
      <c r="J246" t="s">
        <v>36</v>
      </c>
      <c r="K246" t="s">
        <v>960</v>
      </c>
    </row>
    <row r="247" spans="1:11">
      <c r="A247" t="str">
        <f t="shared" si="25"/>
        <v>WylężekZdzisław1952</v>
      </c>
      <c r="C247">
        <f t="shared" si="21"/>
        <v>246</v>
      </c>
      <c r="D247" t="s">
        <v>615</v>
      </c>
      <c r="E247" t="s">
        <v>267</v>
      </c>
      <c r="F247" t="s">
        <v>613</v>
      </c>
      <c r="G247">
        <v>1952</v>
      </c>
      <c r="H247" t="str">
        <f t="shared" si="26"/>
        <v>Wylężek Zdzisław</v>
      </c>
      <c r="I247">
        <f t="shared" si="27"/>
        <v>1952</v>
      </c>
      <c r="J247" t="s">
        <v>36</v>
      </c>
      <c r="K247" t="s">
        <v>960</v>
      </c>
    </row>
    <row r="248" spans="1:11">
      <c r="A248" t="str">
        <f t="shared" si="25"/>
        <v>PachulskiJarosław1964</v>
      </c>
      <c r="C248">
        <f t="shared" si="21"/>
        <v>247</v>
      </c>
      <c r="D248" t="s">
        <v>197</v>
      </c>
      <c r="E248" t="s">
        <v>98</v>
      </c>
      <c r="F248" t="s">
        <v>560</v>
      </c>
      <c r="G248">
        <v>1964</v>
      </c>
      <c r="H248" t="str">
        <f t="shared" si="26"/>
        <v>Pachulski Jarosław</v>
      </c>
      <c r="I248">
        <f t="shared" si="27"/>
        <v>1964</v>
      </c>
      <c r="J248" t="s">
        <v>36</v>
      </c>
      <c r="K248" t="s">
        <v>960</v>
      </c>
    </row>
    <row r="249" spans="1:11">
      <c r="A249" t="str">
        <f t="shared" si="25"/>
        <v>SitekTomasz1978</v>
      </c>
      <c r="C249">
        <f t="shared" si="21"/>
        <v>248</v>
      </c>
      <c r="D249" t="s">
        <v>893</v>
      </c>
      <c r="E249" t="s">
        <v>55</v>
      </c>
      <c r="G249">
        <v>1978</v>
      </c>
      <c r="H249" t="str">
        <f t="shared" si="26"/>
        <v>Sitek Tomasz</v>
      </c>
      <c r="I249">
        <f t="shared" si="27"/>
        <v>1978</v>
      </c>
      <c r="J249" t="s">
        <v>36</v>
      </c>
      <c r="K249" t="s">
        <v>960</v>
      </c>
    </row>
    <row r="250" spans="1:11">
      <c r="A250" t="str">
        <f t="shared" si="25"/>
        <v>GlaserJakub1986</v>
      </c>
      <c r="C250">
        <f t="shared" si="21"/>
        <v>249</v>
      </c>
      <c r="D250" t="s">
        <v>892</v>
      </c>
      <c r="E250" t="s">
        <v>172</v>
      </c>
      <c r="F250" t="s">
        <v>891</v>
      </c>
      <c r="G250">
        <v>1986</v>
      </c>
      <c r="H250" t="str">
        <f t="shared" si="26"/>
        <v>Glaser Jakub</v>
      </c>
      <c r="I250">
        <f t="shared" si="27"/>
        <v>1986</v>
      </c>
      <c r="J250" t="s">
        <v>36</v>
      </c>
      <c r="K250" t="s">
        <v>960</v>
      </c>
    </row>
    <row r="251" spans="1:11">
      <c r="A251" t="str">
        <f t="shared" si="25"/>
        <v>StencelKrystian1987</v>
      </c>
      <c r="C251">
        <f t="shared" si="21"/>
        <v>250</v>
      </c>
      <c r="D251" t="s">
        <v>890</v>
      </c>
      <c r="E251" t="s">
        <v>85</v>
      </c>
      <c r="F251" t="s">
        <v>888</v>
      </c>
      <c r="G251">
        <v>1987</v>
      </c>
      <c r="H251" t="str">
        <f t="shared" si="26"/>
        <v>Stencel Krystian</v>
      </c>
      <c r="I251">
        <f t="shared" si="27"/>
        <v>1987</v>
      </c>
      <c r="J251" t="s">
        <v>36</v>
      </c>
      <c r="K251" t="s">
        <v>960</v>
      </c>
    </row>
    <row r="252" spans="1:11">
      <c r="A252" t="str">
        <f t="shared" si="25"/>
        <v>KorsakDariusz1962</v>
      </c>
      <c r="C252">
        <f t="shared" si="21"/>
        <v>251</v>
      </c>
      <c r="D252" t="s">
        <v>887</v>
      </c>
      <c r="E252" t="s">
        <v>175</v>
      </c>
      <c r="F252" t="s">
        <v>886</v>
      </c>
      <c r="G252">
        <v>1962</v>
      </c>
      <c r="H252" t="str">
        <f t="shared" si="26"/>
        <v>Korsak Dariusz</v>
      </c>
      <c r="I252">
        <f t="shared" si="27"/>
        <v>1962</v>
      </c>
      <c r="J252" t="s">
        <v>36</v>
      </c>
      <c r="K252" t="s">
        <v>960</v>
      </c>
    </row>
    <row r="253" spans="1:11">
      <c r="A253" t="str">
        <f t="shared" si="25"/>
        <v>MarzejonKarol1972</v>
      </c>
      <c r="C253">
        <f t="shared" si="21"/>
        <v>252</v>
      </c>
      <c r="D253" t="s">
        <v>885</v>
      </c>
      <c r="E253" t="s">
        <v>104</v>
      </c>
      <c r="G253">
        <v>1972</v>
      </c>
      <c r="H253" t="str">
        <f t="shared" si="26"/>
        <v>Marzejon Karol</v>
      </c>
      <c r="I253">
        <f t="shared" si="27"/>
        <v>1972</v>
      </c>
      <c r="J253" t="s">
        <v>36</v>
      </c>
      <c r="K253" t="s">
        <v>960</v>
      </c>
    </row>
    <row r="254" spans="1:11">
      <c r="A254" t="str">
        <f t="shared" si="25"/>
        <v>HołodMateusz1987</v>
      </c>
      <c r="C254">
        <f t="shared" si="21"/>
        <v>253</v>
      </c>
      <c r="D254" t="s">
        <v>884</v>
      </c>
      <c r="E254" t="s">
        <v>99</v>
      </c>
      <c r="G254">
        <v>1987</v>
      </c>
      <c r="H254" t="str">
        <f t="shared" si="26"/>
        <v>Hołod Mateusz</v>
      </c>
      <c r="I254">
        <f t="shared" si="27"/>
        <v>1987</v>
      </c>
      <c r="J254" t="s">
        <v>36</v>
      </c>
      <c r="K254" t="s">
        <v>960</v>
      </c>
    </row>
    <row r="255" spans="1:11">
      <c r="A255" t="str">
        <f t="shared" si="25"/>
        <v>MaliszewskiMaciej1978</v>
      </c>
      <c r="C255">
        <f t="shared" si="21"/>
        <v>254</v>
      </c>
      <c r="D255" t="s">
        <v>804</v>
      </c>
      <c r="E255" t="s">
        <v>78</v>
      </c>
      <c r="G255">
        <v>1978</v>
      </c>
      <c r="H255" t="str">
        <f t="shared" si="26"/>
        <v>Maliszewski Maciej</v>
      </c>
      <c r="I255">
        <f t="shared" si="27"/>
        <v>1978</v>
      </c>
      <c r="J255" t="s">
        <v>36</v>
      </c>
      <c r="K255" t="s">
        <v>960</v>
      </c>
    </row>
    <row r="256" spans="1:11">
      <c r="A256" t="str">
        <f t="shared" si="25"/>
        <v>MaliszewskiMarek1982</v>
      </c>
      <c r="C256">
        <f t="shared" si="21"/>
        <v>255</v>
      </c>
      <c r="D256" t="s">
        <v>804</v>
      </c>
      <c r="E256" t="s">
        <v>38</v>
      </c>
      <c r="F256" t="s">
        <v>882</v>
      </c>
      <c r="G256">
        <v>1982</v>
      </c>
      <c r="H256" t="str">
        <f t="shared" si="26"/>
        <v>Maliszewski Marek</v>
      </c>
      <c r="I256">
        <f t="shared" si="27"/>
        <v>1982</v>
      </c>
      <c r="J256" t="s">
        <v>36</v>
      </c>
      <c r="K256" t="s">
        <v>960</v>
      </c>
    </row>
    <row r="257" spans="1:11">
      <c r="A257" t="str">
        <f t="shared" si="25"/>
        <v>KostrzewaJacek1971</v>
      </c>
      <c r="C257">
        <f t="shared" si="21"/>
        <v>256</v>
      </c>
      <c r="D257" t="s">
        <v>881</v>
      </c>
      <c r="E257" t="s">
        <v>25</v>
      </c>
      <c r="F257" t="s">
        <v>876</v>
      </c>
      <c r="G257">
        <v>1971</v>
      </c>
      <c r="H257" t="str">
        <f t="shared" si="26"/>
        <v>Kostrzewa Jacek</v>
      </c>
      <c r="I257">
        <f t="shared" si="27"/>
        <v>1971</v>
      </c>
      <c r="J257" t="s">
        <v>36</v>
      </c>
      <c r="K257" t="s">
        <v>960</v>
      </c>
    </row>
    <row r="258" spans="1:11">
      <c r="A258" t="str">
        <f t="shared" si="25"/>
        <v>KoperskiPiotr1971</v>
      </c>
      <c r="C258">
        <f t="shared" si="21"/>
        <v>257</v>
      </c>
      <c r="D258" t="s">
        <v>880</v>
      </c>
      <c r="E258" t="s">
        <v>19</v>
      </c>
      <c r="G258">
        <v>1971</v>
      </c>
      <c r="H258" t="str">
        <f t="shared" si="26"/>
        <v>Koperski Piotr</v>
      </c>
      <c r="I258">
        <f t="shared" si="27"/>
        <v>1971</v>
      </c>
      <c r="J258" t="s">
        <v>36</v>
      </c>
      <c r="K258" t="s">
        <v>960</v>
      </c>
    </row>
    <row r="259" spans="1:11">
      <c r="A259" t="str">
        <f t="shared" si="25"/>
        <v>ChełminiakMarcin1971</v>
      </c>
      <c r="C259">
        <f t="shared" si="21"/>
        <v>258</v>
      </c>
      <c r="D259" t="s">
        <v>878</v>
      </c>
      <c r="E259" t="s">
        <v>21</v>
      </c>
      <c r="F259" t="s">
        <v>876</v>
      </c>
      <c r="G259">
        <v>1971</v>
      </c>
      <c r="H259" t="str">
        <f t="shared" si="26"/>
        <v>Chełminiak Marcin</v>
      </c>
      <c r="I259">
        <f t="shared" si="27"/>
        <v>1971</v>
      </c>
      <c r="J259" t="s">
        <v>36</v>
      </c>
      <c r="K259" t="s">
        <v>960</v>
      </c>
    </row>
    <row r="260" spans="1:11">
      <c r="A260" t="str">
        <f t="shared" si="25"/>
        <v>CieślikRafał1971</v>
      </c>
      <c r="C260">
        <f t="shared" ref="C260:C323" si="28">C259+1</f>
        <v>259</v>
      </c>
      <c r="D260" t="s">
        <v>877</v>
      </c>
      <c r="E260" t="s">
        <v>52</v>
      </c>
      <c r="F260" t="s">
        <v>876</v>
      </c>
      <c r="G260">
        <v>1971</v>
      </c>
      <c r="H260" t="str">
        <f t="shared" si="26"/>
        <v>Cieślik Rafał</v>
      </c>
      <c r="I260">
        <f t="shared" si="27"/>
        <v>1971</v>
      </c>
      <c r="J260" t="s">
        <v>36</v>
      </c>
      <c r="K260" t="s">
        <v>960</v>
      </c>
    </row>
    <row r="261" spans="1:11">
      <c r="A261" t="str">
        <f t="shared" si="25"/>
        <v>NowakAdam1966</v>
      </c>
      <c r="C261">
        <f t="shared" si="28"/>
        <v>260</v>
      </c>
      <c r="D261" t="s">
        <v>875</v>
      </c>
      <c r="E261" t="s">
        <v>91</v>
      </c>
      <c r="F261" t="s">
        <v>873</v>
      </c>
      <c r="G261">
        <v>1966</v>
      </c>
      <c r="H261" t="str">
        <f t="shared" si="26"/>
        <v>Nowak Adam</v>
      </c>
      <c r="I261">
        <f t="shared" si="27"/>
        <v>1966</v>
      </c>
      <c r="J261" t="s">
        <v>36</v>
      </c>
      <c r="K261" t="s">
        <v>960</v>
      </c>
    </row>
    <row r="262" spans="1:11">
      <c r="A262" t="str">
        <f t="shared" si="25"/>
        <v>TessarRomuald1974</v>
      </c>
      <c r="C262">
        <f t="shared" si="28"/>
        <v>261</v>
      </c>
      <c r="D262" t="s">
        <v>870</v>
      </c>
      <c r="E262" t="s">
        <v>872</v>
      </c>
      <c r="F262" t="s">
        <v>871</v>
      </c>
      <c r="G262">
        <v>1974</v>
      </c>
      <c r="H262" t="str">
        <f t="shared" si="26"/>
        <v>Tessar Romuald</v>
      </c>
      <c r="I262">
        <f t="shared" si="27"/>
        <v>1974</v>
      </c>
      <c r="J262" t="s">
        <v>36</v>
      </c>
      <c r="K262" t="s">
        <v>960</v>
      </c>
    </row>
    <row r="263" spans="1:11">
      <c r="A263" t="str">
        <f t="shared" si="25"/>
        <v>TessarMichał1998</v>
      </c>
      <c r="C263">
        <f t="shared" si="28"/>
        <v>262</v>
      </c>
      <c r="D263" t="s">
        <v>870</v>
      </c>
      <c r="E263" t="s">
        <v>67</v>
      </c>
      <c r="G263">
        <v>1998</v>
      </c>
      <c r="H263" t="str">
        <f t="shared" si="26"/>
        <v>Tessar Michał</v>
      </c>
      <c r="I263">
        <f t="shared" si="27"/>
        <v>1998</v>
      </c>
      <c r="J263" t="s">
        <v>36</v>
      </c>
      <c r="K263" t="s">
        <v>960</v>
      </c>
    </row>
    <row r="264" spans="1:11">
      <c r="A264" t="str">
        <f t="shared" si="25"/>
        <v>PołczyńskiPrzemysław1983</v>
      </c>
      <c r="C264">
        <f t="shared" si="28"/>
        <v>263</v>
      </c>
      <c r="D264" t="s">
        <v>869</v>
      </c>
      <c r="E264" t="s">
        <v>28</v>
      </c>
      <c r="F264" t="s">
        <v>868</v>
      </c>
      <c r="G264">
        <v>1983</v>
      </c>
      <c r="H264" t="str">
        <f t="shared" si="26"/>
        <v>Połczyński Przemysław</v>
      </c>
      <c r="I264">
        <f t="shared" si="27"/>
        <v>1983</v>
      </c>
      <c r="J264" t="s">
        <v>36</v>
      </c>
      <c r="K264" t="s">
        <v>960</v>
      </c>
    </row>
    <row r="265" spans="1:11">
      <c r="A265" t="str">
        <f t="shared" si="25"/>
        <v>CucjewGrzegorz1984</v>
      </c>
      <c r="C265">
        <f t="shared" si="28"/>
        <v>264</v>
      </c>
      <c r="D265" t="s">
        <v>867</v>
      </c>
      <c r="E265" t="s">
        <v>23</v>
      </c>
      <c r="G265">
        <v>1984</v>
      </c>
      <c r="H265" t="str">
        <f t="shared" si="26"/>
        <v>Cucjew Grzegorz</v>
      </c>
      <c r="I265">
        <f t="shared" si="27"/>
        <v>1984</v>
      </c>
      <c r="J265" t="s">
        <v>36</v>
      </c>
      <c r="K265" t="s">
        <v>960</v>
      </c>
    </row>
    <row r="266" spans="1:11">
      <c r="A266" t="str">
        <f t="shared" si="25"/>
        <v>DomachowskiSzymon1981</v>
      </c>
      <c r="C266">
        <f t="shared" si="28"/>
        <v>265</v>
      </c>
      <c r="D266" t="s">
        <v>866</v>
      </c>
      <c r="E266" t="s">
        <v>568</v>
      </c>
      <c r="F266" t="s">
        <v>863</v>
      </c>
      <c r="G266">
        <v>1981</v>
      </c>
      <c r="H266" t="str">
        <f t="shared" si="26"/>
        <v>Domachowski Szymon</v>
      </c>
      <c r="I266">
        <f t="shared" si="27"/>
        <v>1981</v>
      </c>
      <c r="J266" t="s">
        <v>36</v>
      </c>
      <c r="K266" t="s">
        <v>960</v>
      </c>
    </row>
    <row r="267" spans="1:11">
      <c r="A267" t="str">
        <f t="shared" si="25"/>
        <v>SemschArtur1962</v>
      </c>
      <c r="C267">
        <f t="shared" si="28"/>
        <v>266</v>
      </c>
      <c r="D267" t="s">
        <v>862</v>
      </c>
      <c r="E267" t="s">
        <v>58</v>
      </c>
      <c r="F267" t="s">
        <v>861</v>
      </c>
      <c r="G267">
        <v>1962</v>
      </c>
      <c r="H267" t="str">
        <f t="shared" si="26"/>
        <v>Semsch Artur</v>
      </c>
      <c r="I267">
        <f t="shared" si="27"/>
        <v>1962</v>
      </c>
      <c r="J267" t="s">
        <v>36</v>
      </c>
      <c r="K267" t="s">
        <v>960</v>
      </c>
    </row>
    <row r="268" spans="1:11">
      <c r="A268" t="str">
        <f t="shared" si="25"/>
        <v>ZdonczykMichal1987</v>
      </c>
      <c r="C268">
        <f t="shared" si="28"/>
        <v>267</v>
      </c>
      <c r="D268" t="s">
        <v>860</v>
      </c>
      <c r="E268" t="s">
        <v>859</v>
      </c>
      <c r="G268">
        <v>1987</v>
      </c>
      <c r="H268" t="str">
        <f t="shared" si="26"/>
        <v>Zdonczyk Michal</v>
      </c>
      <c r="I268">
        <f t="shared" si="27"/>
        <v>1987</v>
      </c>
      <c r="J268" t="s">
        <v>36</v>
      </c>
      <c r="K268" t="s">
        <v>960</v>
      </c>
    </row>
    <row r="269" spans="1:11">
      <c r="A269" t="str">
        <f t="shared" si="25"/>
        <v>KlucznikJarek1983</v>
      </c>
      <c r="C269">
        <f t="shared" si="28"/>
        <v>268</v>
      </c>
      <c r="D269" t="s">
        <v>858</v>
      </c>
      <c r="E269" t="s">
        <v>481</v>
      </c>
      <c r="G269">
        <v>1983</v>
      </c>
      <c r="H269" t="str">
        <f t="shared" si="26"/>
        <v>Klucznik Jarek</v>
      </c>
      <c r="I269">
        <f t="shared" si="27"/>
        <v>1983</v>
      </c>
      <c r="J269" t="s">
        <v>36</v>
      </c>
      <c r="K269" t="s">
        <v>960</v>
      </c>
    </row>
    <row r="270" spans="1:11">
      <c r="A270" t="str">
        <f t="shared" si="25"/>
        <v>OgryczakTomasz1971</v>
      </c>
      <c r="C270">
        <f t="shared" si="28"/>
        <v>269</v>
      </c>
      <c r="D270" t="s">
        <v>857</v>
      </c>
      <c r="E270" t="s">
        <v>55</v>
      </c>
      <c r="G270">
        <v>1971</v>
      </c>
      <c r="H270" t="str">
        <f t="shared" si="26"/>
        <v>Ogryczak Tomasz</v>
      </c>
      <c r="I270">
        <f t="shared" si="27"/>
        <v>1971</v>
      </c>
      <c r="J270" t="s">
        <v>36</v>
      </c>
      <c r="K270" t="s">
        <v>960</v>
      </c>
    </row>
    <row r="271" spans="1:11">
      <c r="A271" t="str">
        <f t="shared" si="25"/>
        <v>PolewkoWaldemar1984</v>
      </c>
      <c r="C271">
        <f t="shared" si="28"/>
        <v>270</v>
      </c>
      <c r="D271" t="s">
        <v>853</v>
      </c>
      <c r="E271" t="s">
        <v>528</v>
      </c>
      <c r="G271">
        <v>1984</v>
      </c>
      <c r="H271" t="str">
        <f t="shared" si="26"/>
        <v>Polewko Waldemar</v>
      </c>
      <c r="I271">
        <f t="shared" si="27"/>
        <v>1984</v>
      </c>
      <c r="J271" t="s">
        <v>36</v>
      </c>
      <c r="K271" t="s">
        <v>960</v>
      </c>
    </row>
    <row r="272" spans="1:11">
      <c r="A272" t="str">
        <f t="shared" si="25"/>
        <v>BróżWojciech1975</v>
      </c>
      <c r="C272">
        <f t="shared" si="28"/>
        <v>271</v>
      </c>
      <c r="D272" t="s">
        <v>852</v>
      </c>
      <c r="E272" t="s">
        <v>182</v>
      </c>
      <c r="F272" t="s">
        <v>846</v>
      </c>
      <c r="G272">
        <v>1975</v>
      </c>
      <c r="H272" t="str">
        <f t="shared" si="26"/>
        <v>Bróż Wojciech</v>
      </c>
      <c r="I272">
        <f t="shared" si="27"/>
        <v>1975</v>
      </c>
      <c r="J272" t="s">
        <v>36</v>
      </c>
      <c r="K272" t="s">
        <v>960</v>
      </c>
    </row>
    <row r="273" spans="1:11">
      <c r="A273" t="str">
        <f t="shared" si="25"/>
        <v>BallerstadtŁukasz1979</v>
      </c>
      <c r="C273">
        <f t="shared" si="28"/>
        <v>272</v>
      </c>
      <c r="D273" t="s">
        <v>851</v>
      </c>
      <c r="E273" t="s">
        <v>71</v>
      </c>
      <c r="F273" t="s">
        <v>846</v>
      </c>
      <c r="G273">
        <v>1979</v>
      </c>
      <c r="H273" t="str">
        <f t="shared" si="26"/>
        <v>Ballerstadt Łukasz</v>
      </c>
      <c r="I273">
        <f t="shared" si="27"/>
        <v>1979</v>
      </c>
      <c r="J273" t="s">
        <v>36</v>
      </c>
      <c r="K273" t="s">
        <v>960</v>
      </c>
    </row>
    <row r="274" spans="1:11">
      <c r="A274" t="str">
        <f t="shared" si="25"/>
        <v>JarosiewiczRadek1976</v>
      </c>
      <c r="C274">
        <f t="shared" si="28"/>
        <v>273</v>
      </c>
      <c r="D274" t="s">
        <v>848</v>
      </c>
      <c r="E274" t="s">
        <v>850</v>
      </c>
      <c r="F274" t="s">
        <v>849</v>
      </c>
      <c r="G274">
        <v>1976</v>
      </c>
      <c r="H274" t="str">
        <f t="shared" si="26"/>
        <v>Jarosiewicz Radek</v>
      </c>
      <c r="I274">
        <f t="shared" si="27"/>
        <v>1976</v>
      </c>
      <c r="J274" t="s">
        <v>36</v>
      </c>
      <c r="K274" t="s">
        <v>960</v>
      </c>
    </row>
    <row r="275" spans="1:11">
      <c r="A275" t="str">
        <f t="shared" si="25"/>
        <v>CisońMateusz1982</v>
      </c>
      <c r="C275">
        <f t="shared" si="28"/>
        <v>274</v>
      </c>
      <c r="D275" t="s">
        <v>847</v>
      </c>
      <c r="E275" t="s">
        <v>99</v>
      </c>
      <c r="F275" t="s">
        <v>846</v>
      </c>
      <c r="G275">
        <v>1982</v>
      </c>
      <c r="H275" t="str">
        <f t="shared" si="26"/>
        <v>Cisoń Mateusz</v>
      </c>
      <c r="I275">
        <f t="shared" si="27"/>
        <v>1982</v>
      </c>
      <c r="J275" t="s">
        <v>36</v>
      </c>
      <c r="K275" t="s">
        <v>960</v>
      </c>
    </row>
    <row r="276" spans="1:11">
      <c r="A276" t="str">
        <f t="shared" si="25"/>
        <v>Łys-PisowackiAdam1986</v>
      </c>
      <c r="C276">
        <f t="shared" si="28"/>
        <v>275</v>
      </c>
      <c r="D276" t="s">
        <v>956</v>
      </c>
      <c r="E276" t="s">
        <v>91</v>
      </c>
      <c r="G276">
        <v>1986</v>
      </c>
      <c r="H276" t="str">
        <f t="shared" si="26"/>
        <v>Łys-Pisowacki Adam</v>
      </c>
      <c r="I276">
        <f t="shared" si="27"/>
        <v>1986</v>
      </c>
      <c r="J276" t="s">
        <v>36</v>
      </c>
      <c r="K276" t="s">
        <v>960</v>
      </c>
    </row>
    <row r="277" spans="1:11">
      <c r="A277" t="str">
        <f t="shared" si="25"/>
        <v>BlockDaniel1980</v>
      </c>
      <c r="C277">
        <f t="shared" si="28"/>
        <v>276</v>
      </c>
      <c r="D277" t="s">
        <v>718</v>
      </c>
      <c r="E277" t="s">
        <v>170</v>
      </c>
      <c r="G277">
        <v>1980</v>
      </c>
      <c r="H277" t="str">
        <f t="shared" si="26"/>
        <v>Block Daniel</v>
      </c>
      <c r="I277">
        <f t="shared" si="27"/>
        <v>1980</v>
      </c>
      <c r="J277" t="s">
        <v>36</v>
      </c>
      <c r="K277" t="s">
        <v>960</v>
      </c>
    </row>
    <row r="278" spans="1:11">
      <c r="A278" t="str">
        <f t="shared" si="25"/>
        <v>TeległówTomasz1977</v>
      </c>
      <c r="C278">
        <f t="shared" si="28"/>
        <v>277</v>
      </c>
      <c r="D278" t="s">
        <v>844</v>
      </c>
      <c r="E278" t="s">
        <v>55</v>
      </c>
      <c r="F278" t="s">
        <v>843</v>
      </c>
      <c r="G278">
        <v>1977</v>
      </c>
      <c r="H278" t="str">
        <f t="shared" si="26"/>
        <v>Teległów Tomasz</v>
      </c>
      <c r="I278">
        <f t="shared" si="27"/>
        <v>1977</v>
      </c>
      <c r="J278" t="s">
        <v>36</v>
      </c>
      <c r="K278" t="s">
        <v>960</v>
      </c>
    </row>
    <row r="279" spans="1:11">
      <c r="A279" t="str">
        <f t="shared" si="25"/>
        <v>KnitterJakub1988</v>
      </c>
      <c r="C279">
        <f t="shared" si="28"/>
        <v>278</v>
      </c>
      <c r="D279" t="s">
        <v>842</v>
      </c>
      <c r="E279" t="s">
        <v>172</v>
      </c>
      <c r="F279" t="s">
        <v>841</v>
      </c>
      <c r="G279">
        <v>1988</v>
      </c>
      <c r="H279" t="str">
        <f t="shared" si="26"/>
        <v>Knitter Jakub</v>
      </c>
      <c r="I279">
        <f t="shared" si="27"/>
        <v>1988</v>
      </c>
      <c r="J279" t="s">
        <v>36</v>
      </c>
      <c r="K279" t="s">
        <v>960</v>
      </c>
    </row>
    <row r="280" spans="1:11">
      <c r="A280" t="str">
        <f t="shared" si="25"/>
        <v>PelichowskiDamian1982</v>
      </c>
      <c r="C280">
        <f t="shared" si="28"/>
        <v>279</v>
      </c>
      <c r="D280" t="s">
        <v>838</v>
      </c>
      <c r="E280" t="s">
        <v>399</v>
      </c>
      <c r="F280" t="s">
        <v>836</v>
      </c>
      <c r="G280">
        <v>1982</v>
      </c>
      <c r="H280" t="str">
        <f t="shared" si="26"/>
        <v>Pelichowski Damian</v>
      </c>
      <c r="I280">
        <f t="shared" si="27"/>
        <v>1982</v>
      </c>
      <c r="J280" t="s">
        <v>36</v>
      </c>
      <c r="K280" t="s">
        <v>960</v>
      </c>
    </row>
    <row r="281" spans="1:11">
      <c r="A281" t="str">
        <f t="shared" si="25"/>
        <v>LisowskiAdam1975</v>
      </c>
      <c r="C281">
        <f t="shared" si="28"/>
        <v>280</v>
      </c>
      <c r="D281" t="s">
        <v>835</v>
      </c>
      <c r="E281" t="s">
        <v>91</v>
      </c>
      <c r="F281" t="s">
        <v>834</v>
      </c>
      <c r="G281">
        <v>1975</v>
      </c>
      <c r="H281" t="str">
        <f t="shared" si="26"/>
        <v>Lisowski Adam</v>
      </c>
      <c r="I281">
        <f t="shared" si="27"/>
        <v>1975</v>
      </c>
      <c r="J281" t="s">
        <v>36</v>
      </c>
      <c r="K281" t="s">
        <v>960</v>
      </c>
    </row>
    <row r="282" spans="1:11">
      <c r="A282" t="str">
        <f t="shared" si="25"/>
        <v>LegatLeszek1979</v>
      </c>
      <c r="C282">
        <f t="shared" si="28"/>
        <v>281</v>
      </c>
      <c r="D282" t="s">
        <v>833</v>
      </c>
      <c r="E282" t="s">
        <v>29</v>
      </c>
      <c r="F282" t="s">
        <v>554</v>
      </c>
      <c r="G282">
        <v>1979</v>
      </c>
      <c r="H282" t="str">
        <f t="shared" si="26"/>
        <v>Legat Leszek</v>
      </c>
      <c r="I282">
        <f t="shared" si="27"/>
        <v>1979</v>
      </c>
      <c r="J282" t="s">
        <v>36</v>
      </c>
      <c r="K282" t="s">
        <v>960</v>
      </c>
    </row>
    <row r="283" spans="1:11">
      <c r="A283" t="str">
        <f t="shared" si="25"/>
        <v>WentaMarek1957</v>
      </c>
      <c r="C283">
        <f t="shared" si="28"/>
        <v>282</v>
      </c>
      <c r="D283" t="s">
        <v>832</v>
      </c>
      <c r="E283" t="s">
        <v>38</v>
      </c>
      <c r="G283">
        <v>1957</v>
      </c>
      <c r="H283" t="str">
        <f t="shared" si="26"/>
        <v>Wenta Marek</v>
      </c>
      <c r="I283">
        <f t="shared" si="27"/>
        <v>1957</v>
      </c>
      <c r="J283" t="s">
        <v>36</v>
      </c>
      <c r="K283" t="s">
        <v>960</v>
      </c>
    </row>
    <row r="284" spans="1:11">
      <c r="A284" t="str">
        <f t="shared" ref="A284:A347" si="29">D284&amp;E284&amp;G284</f>
        <v>DudaRobert1979</v>
      </c>
      <c r="C284">
        <f t="shared" si="28"/>
        <v>283</v>
      </c>
      <c r="D284" t="s">
        <v>831</v>
      </c>
      <c r="E284" t="s">
        <v>56</v>
      </c>
      <c r="F284" t="s">
        <v>830</v>
      </c>
      <c r="G284">
        <v>1979</v>
      </c>
      <c r="H284" t="str">
        <f t="shared" ref="H284:H347" si="30">D284&amp;" "&amp;E284</f>
        <v>Duda Robert</v>
      </c>
      <c r="I284">
        <f t="shared" ref="I284:I347" si="31">G284</f>
        <v>1979</v>
      </c>
      <c r="J284" t="s">
        <v>36</v>
      </c>
      <c r="K284" t="s">
        <v>960</v>
      </c>
    </row>
    <row r="285" spans="1:11">
      <c r="A285" t="str">
        <f t="shared" si="29"/>
        <v>BenasiewiczMarek1955</v>
      </c>
      <c r="C285">
        <f t="shared" si="28"/>
        <v>284</v>
      </c>
      <c r="D285" t="s">
        <v>829</v>
      </c>
      <c r="E285" t="s">
        <v>38</v>
      </c>
      <c r="G285">
        <v>1955</v>
      </c>
      <c r="H285" t="str">
        <f t="shared" si="30"/>
        <v>Benasiewicz Marek</v>
      </c>
      <c r="I285">
        <f t="shared" si="31"/>
        <v>1955</v>
      </c>
      <c r="J285" t="s">
        <v>36</v>
      </c>
      <c r="K285" t="s">
        <v>960</v>
      </c>
    </row>
    <row r="286" spans="1:11">
      <c r="A286" t="str">
        <f t="shared" si="29"/>
        <v>GrodeckiFilipKordian1992</v>
      </c>
      <c r="C286">
        <f t="shared" si="28"/>
        <v>285</v>
      </c>
      <c r="D286" t="s">
        <v>826</v>
      </c>
      <c r="E286" t="s">
        <v>957</v>
      </c>
      <c r="F286" t="s">
        <v>825</v>
      </c>
      <c r="G286">
        <v>1992</v>
      </c>
      <c r="H286" t="str">
        <f t="shared" si="30"/>
        <v>Grodecki FilipKordian</v>
      </c>
      <c r="I286">
        <f t="shared" si="31"/>
        <v>1992</v>
      </c>
      <c r="J286" t="s">
        <v>36</v>
      </c>
      <c r="K286" t="s">
        <v>960</v>
      </c>
    </row>
    <row r="287" spans="1:11">
      <c r="A287" t="str">
        <f t="shared" si="29"/>
        <v>MorawskiMikołaj1975</v>
      </c>
      <c r="C287">
        <f t="shared" si="28"/>
        <v>286</v>
      </c>
      <c r="D287" t="s">
        <v>177</v>
      </c>
      <c r="E287" t="s">
        <v>618</v>
      </c>
      <c r="F287" t="s">
        <v>469</v>
      </c>
      <c r="G287">
        <v>1975</v>
      </c>
      <c r="H287" t="str">
        <f t="shared" si="30"/>
        <v>Morawski Mikołaj</v>
      </c>
      <c r="I287">
        <f t="shared" si="31"/>
        <v>1975</v>
      </c>
      <c r="J287" t="s">
        <v>36</v>
      </c>
      <c r="K287" t="s">
        <v>960</v>
      </c>
    </row>
    <row r="288" spans="1:11">
      <c r="A288" t="str">
        <f t="shared" si="29"/>
        <v>BorkoRyszard1971</v>
      </c>
      <c r="C288">
        <f t="shared" si="28"/>
        <v>287</v>
      </c>
      <c r="D288" t="s">
        <v>824</v>
      </c>
      <c r="E288" t="s">
        <v>823</v>
      </c>
      <c r="F288" t="s">
        <v>822</v>
      </c>
      <c r="G288">
        <v>1971</v>
      </c>
      <c r="H288" t="str">
        <f t="shared" si="30"/>
        <v>Borko Ryszard</v>
      </c>
      <c r="I288">
        <f t="shared" si="31"/>
        <v>1971</v>
      </c>
      <c r="J288" t="s">
        <v>36</v>
      </c>
      <c r="K288" t="s">
        <v>960</v>
      </c>
    </row>
    <row r="289" spans="1:11">
      <c r="A289" t="str">
        <f t="shared" si="29"/>
        <v>BowarPiotr1977</v>
      </c>
      <c r="C289">
        <f t="shared" si="28"/>
        <v>288</v>
      </c>
      <c r="D289" t="s">
        <v>821</v>
      </c>
      <c r="E289" t="s">
        <v>19</v>
      </c>
      <c r="F289" t="s">
        <v>554</v>
      </c>
      <c r="G289">
        <v>1977</v>
      </c>
      <c r="H289" t="str">
        <f t="shared" si="30"/>
        <v>Bowar Piotr</v>
      </c>
      <c r="I289">
        <f t="shared" si="31"/>
        <v>1977</v>
      </c>
      <c r="J289" t="s">
        <v>36</v>
      </c>
      <c r="K289" t="s">
        <v>960</v>
      </c>
    </row>
    <row r="290" spans="1:11">
      <c r="A290" t="str">
        <f t="shared" si="29"/>
        <v>CiskowskiWaldemar1955</v>
      </c>
      <c r="C290">
        <f t="shared" si="28"/>
        <v>289</v>
      </c>
      <c r="D290" t="s">
        <v>768</v>
      </c>
      <c r="E290" t="s">
        <v>528</v>
      </c>
      <c r="G290">
        <v>1955</v>
      </c>
      <c r="H290" t="str">
        <f t="shared" si="30"/>
        <v>Ciskowski Waldemar</v>
      </c>
      <c r="I290">
        <f t="shared" si="31"/>
        <v>1955</v>
      </c>
      <c r="J290" t="s">
        <v>36</v>
      </c>
      <c r="K290" t="s">
        <v>960</v>
      </c>
    </row>
    <row r="291" spans="1:11">
      <c r="A291" t="str">
        <f t="shared" si="29"/>
        <v>PrazanowskiMariusz1971</v>
      </c>
      <c r="C291">
        <f t="shared" si="28"/>
        <v>290</v>
      </c>
      <c r="D291" t="s">
        <v>817</v>
      </c>
      <c r="E291" t="s">
        <v>552</v>
      </c>
      <c r="F291" t="s">
        <v>816</v>
      </c>
      <c r="G291">
        <v>1971</v>
      </c>
      <c r="H291" t="str">
        <f t="shared" si="30"/>
        <v>Prazanowski Mariusz</v>
      </c>
      <c r="I291">
        <f t="shared" si="31"/>
        <v>1971</v>
      </c>
      <c r="J291" t="s">
        <v>36</v>
      </c>
      <c r="K291" t="s">
        <v>960</v>
      </c>
    </row>
    <row r="292" spans="1:11">
      <c r="A292" t="str">
        <f t="shared" si="29"/>
        <v>KaraśTomasz1971</v>
      </c>
      <c r="C292">
        <f t="shared" si="28"/>
        <v>291</v>
      </c>
      <c r="D292" t="s">
        <v>815</v>
      </c>
      <c r="E292" t="s">
        <v>55</v>
      </c>
      <c r="G292">
        <v>1971</v>
      </c>
      <c r="H292" t="str">
        <f t="shared" si="30"/>
        <v>Karaś Tomasz</v>
      </c>
      <c r="I292">
        <f t="shared" si="31"/>
        <v>1971</v>
      </c>
      <c r="J292" t="s">
        <v>36</v>
      </c>
      <c r="K292" t="s">
        <v>960</v>
      </c>
    </row>
    <row r="293" spans="1:11">
      <c r="A293" t="str">
        <f t="shared" si="29"/>
        <v>BojdeckiFilip1999</v>
      </c>
      <c r="C293">
        <f t="shared" si="28"/>
        <v>292</v>
      </c>
      <c r="D293" t="s">
        <v>814</v>
      </c>
      <c r="E293" t="s">
        <v>813</v>
      </c>
      <c r="F293" t="s">
        <v>812</v>
      </c>
      <c r="G293">
        <v>1999</v>
      </c>
      <c r="H293" t="str">
        <f t="shared" si="30"/>
        <v>Bojdecki Filip</v>
      </c>
      <c r="I293">
        <f t="shared" si="31"/>
        <v>1999</v>
      </c>
      <c r="J293" t="s">
        <v>36</v>
      </c>
      <c r="K293" t="s">
        <v>960</v>
      </c>
    </row>
    <row r="294" spans="1:11">
      <c r="A294" t="str">
        <f t="shared" si="29"/>
        <v>WitaszewskiKrzysztof1978</v>
      </c>
      <c r="C294">
        <f t="shared" si="28"/>
        <v>293</v>
      </c>
      <c r="D294" t="s">
        <v>811</v>
      </c>
      <c r="E294" t="s">
        <v>26</v>
      </c>
      <c r="F294" t="s">
        <v>809</v>
      </c>
      <c r="G294">
        <v>1978</v>
      </c>
      <c r="H294" t="str">
        <f t="shared" si="30"/>
        <v>Witaszewski Krzysztof</v>
      </c>
      <c r="I294">
        <f t="shared" si="31"/>
        <v>1978</v>
      </c>
      <c r="J294" t="s">
        <v>36</v>
      </c>
      <c r="K294" t="s">
        <v>960</v>
      </c>
    </row>
    <row r="295" spans="1:11">
      <c r="A295" t="str">
        <f t="shared" si="29"/>
        <v>SawickiKrzysztof1955</v>
      </c>
      <c r="C295">
        <f t="shared" si="28"/>
        <v>294</v>
      </c>
      <c r="D295" t="s">
        <v>807</v>
      </c>
      <c r="E295" t="s">
        <v>26</v>
      </c>
      <c r="G295">
        <v>1955</v>
      </c>
      <c r="H295" t="str">
        <f t="shared" si="30"/>
        <v>Sawicki Krzysztof</v>
      </c>
      <c r="I295">
        <f t="shared" si="31"/>
        <v>1955</v>
      </c>
      <c r="J295" t="s">
        <v>36</v>
      </c>
      <c r="K295" t="s">
        <v>960</v>
      </c>
    </row>
    <row r="296" spans="1:11">
      <c r="A296" t="str">
        <f t="shared" si="29"/>
        <v>SawickiKacper1981</v>
      </c>
      <c r="C296">
        <f t="shared" si="28"/>
        <v>295</v>
      </c>
      <c r="D296" t="s">
        <v>807</v>
      </c>
      <c r="E296" t="s">
        <v>806</v>
      </c>
      <c r="G296">
        <v>1981</v>
      </c>
      <c r="H296" t="str">
        <f t="shared" si="30"/>
        <v>Sawicki Kacper</v>
      </c>
      <c r="I296">
        <f t="shared" si="31"/>
        <v>1981</v>
      </c>
      <c r="J296" t="s">
        <v>36</v>
      </c>
      <c r="K296" t="s">
        <v>960</v>
      </c>
    </row>
    <row r="297" spans="1:11">
      <c r="A297" t="str">
        <f t="shared" si="29"/>
        <v>CzajkaJarosław1976</v>
      </c>
      <c r="C297">
        <f t="shared" si="28"/>
        <v>296</v>
      </c>
      <c r="D297" t="s">
        <v>805</v>
      </c>
      <c r="E297" t="s">
        <v>98</v>
      </c>
      <c r="G297">
        <v>1976</v>
      </c>
      <c r="H297" t="str">
        <f t="shared" si="30"/>
        <v>Czajka Jarosław</v>
      </c>
      <c r="I297">
        <f t="shared" si="31"/>
        <v>1976</v>
      </c>
      <c r="J297" t="s">
        <v>36</v>
      </c>
      <c r="K297" t="s">
        <v>960</v>
      </c>
    </row>
    <row r="298" spans="1:11">
      <c r="A298" t="str">
        <f t="shared" si="29"/>
        <v>MaliszewskiKarol1985</v>
      </c>
      <c r="C298">
        <f t="shared" si="28"/>
        <v>297</v>
      </c>
      <c r="D298" t="s">
        <v>804</v>
      </c>
      <c r="E298" t="s">
        <v>104</v>
      </c>
      <c r="G298">
        <v>1985</v>
      </c>
      <c r="H298" t="str">
        <f t="shared" si="30"/>
        <v>Maliszewski Karol</v>
      </c>
      <c r="I298">
        <f t="shared" si="31"/>
        <v>1985</v>
      </c>
      <c r="J298" t="s">
        <v>36</v>
      </c>
      <c r="K298" t="s">
        <v>960</v>
      </c>
    </row>
    <row r="299" spans="1:11">
      <c r="A299" t="str">
        <f t="shared" si="29"/>
        <v>MaciejewskiJacek1957</v>
      </c>
      <c r="C299">
        <f t="shared" si="28"/>
        <v>298</v>
      </c>
      <c r="D299" t="s">
        <v>802</v>
      </c>
      <c r="E299" t="s">
        <v>25</v>
      </c>
      <c r="G299">
        <v>1957</v>
      </c>
      <c r="H299" t="str">
        <f t="shared" si="30"/>
        <v>Maciejewski Jacek</v>
      </c>
      <c r="I299">
        <f t="shared" si="31"/>
        <v>1957</v>
      </c>
      <c r="J299" t="s">
        <v>36</v>
      </c>
      <c r="K299" t="s">
        <v>960</v>
      </c>
    </row>
    <row r="300" spans="1:11">
      <c r="A300" t="str">
        <f t="shared" si="29"/>
        <v>TelepskiMichał1986</v>
      </c>
      <c r="C300">
        <f t="shared" si="28"/>
        <v>299</v>
      </c>
      <c r="D300" t="s">
        <v>800</v>
      </c>
      <c r="E300" t="s">
        <v>67</v>
      </c>
      <c r="F300" t="s">
        <v>798</v>
      </c>
      <c r="G300">
        <v>1986</v>
      </c>
      <c r="H300" t="str">
        <f t="shared" si="30"/>
        <v>Telepski Michał</v>
      </c>
      <c r="I300">
        <f t="shared" si="31"/>
        <v>1986</v>
      </c>
      <c r="J300" t="s">
        <v>36</v>
      </c>
      <c r="K300" t="s">
        <v>960</v>
      </c>
    </row>
    <row r="301" spans="1:11">
      <c r="A301" t="str">
        <f t="shared" si="29"/>
        <v>KowalkowskiKrzysztof1982</v>
      </c>
      <c r="C301">
        <f t="shared" si="28"/>
        <v>300</v>
      </c>
      <c r="D301" t="s">
        <v>799</v>
      </c>
      <c r="E301" t="s">
        <v>26</v>
      </c>
      <c r="F301" t="s">
        <v>798</v>
      </c>
      <c r="G301">
        <v>1982</v>
      </c>
      <c r="H301" t="str">
        <f t="shared" si="30"/>
        <v>Kowalkowski Krzysztof</v>
      </c>
      <c r="I301">
        <f t="shared" si="31"/>
        <v>1982</v>
      </c>
      <c r="J301" t="s">
        <v>36</v>
      </c>
      <c r="K301" t="s">
        <v>960</v>
      </c>
    </row>
    <row r="302" spans="1:11">
      <c r="A302" t="str">
        <f t="shared" si="29"/>
        <v>TuczyńskiAdam1967</v>
      </c>
      <c r="C302">
        <f t="shared" si="28"/>
        <v>301</v>
      </c>
      <c r="D302" t="s">
        <v>797</v>
      </c>
      <c r="E302" t="s">
        <v>91</v>
      </c>
      <c r="F302" t="s">
        <v>534</v>
      </c>
      <c r="G302">
        <v>1967</v>
      </c>
      <c r="H302" t="str">
        <f t="shared" si="30"/>
        <v>Tuczyński Adam</v>
      </c>
      <c r="I302">
        <f t="shared" si="31"/>
        <v>1967</v>
      </c>
      <c r="J302" t="s">
        <v>36</v>
      </c>
      <c r="K302" t="s">
        <v>960</v>
      </c>
    </row>
    <row r="303" spans="1:11">
      <c r="A303" t="str">
        <f t="shared" si="29"/>
        <v>WanatRafał1982</v>
      </c>
      <c r="C303">
        <f t="shared" si="28"/>
        <v>302</v>
      </c>
      <c r="D303" t="s">
        <v>796</v>
      </c>
      <c r="E303" t="s">
        <v>52</v>
      </c>
      <c r="F303" t="s">
        <v>534</v>
      </c>
      <c r="G303">
        <v>1982</v>
      </c>
      <c r="H303" t="str">
        <f t="shared" si="30"/>
        <v>Wanat Rafał</v>
      </c>
      <c r="I303">
        <f t="shared" si="31"/>
        <v>1982</v>
      </c>
      <c r="J303" t="s">
        <v>36</v>
      </c>
      <c r="K303" t="s">
        <v>960</v>
      </c>
    </row>
    <row r="304" spans="1:11">
      <c r="A304" t="str">
        <f t="shared" si="29"/>
        <v>PawłusiówLeszek1967</v>
      </c>
      <c r="C304">
        <f t="shared" si="28"/>
        <v>303</v>
      </c>
      <c r="D304" t="s">
        <v>794</v>
      </c>
      <c r="E304" t="s">
        <v>29</v>
      </c>
      <c r="F304" t="s">
        <v>709</v>
      </c>
      <c r="G304">
        <v>1967</v>
      </c>
      <c r="H304" t="str">
        <f t="shared" si="30"/>
        <v>Pawłusiów Leszek</v>
      </c>
      <c r="I304">
        <f t="shared" si="31"/>
        <v>1967</v>
      </c>
      <c r="J304" t="s">
        <v>36</v>
      </c>
      <c r="K304" t="s">
        <v>960</v>
      </c>
    </row>
    <row r="305" spans="1:11">
      <c r="A305" t="str">
        <f t="shared" si="29"/>
        <v>ŚwiąderMirosław1970</v>
      </c>
      <c r="C305">
        <f t="shared" si="28"/>
        <v>304</v>
      </c>
      <c r="D305" t="s">
        <v>792</v>
      </c>
      <c r="E305" t="s">
        <v>561</v>
      </c>
      <c r="F305" t="s">
        <v>791</v>
      </c>
      <c r="G305">
        <v>1970</v>
      </c>
      <c r="H305" t="str">
        <f t="shared" si="30"/>
        <v>Świąder Mirosław</v>
      </c>
      <c r="I305">
        <f t="shared" si="31"/>
        <v>1970</v>
      </c>
      <c r="J305" t="s">
        <v>36</v>
      </c>
      <c r="K305" t="s">
        <v>960</v>
      </c>
    </row>
    <row r="306" spans="1:11">
      <c r="A306" t="str">
        <f t="shared" si="29"/>
        <v>NadolnyLech1954</v>
      </c>
      <c r="C306">
        <f t="shared" si="28"/>
        <v>305</v>
      </c>
      <c r="D306" t="s">
        <v>790</v>
      </c>
      <c r="E306" t="s">
        <v>789</v>
      </c>
      <c r="F306" t="s">
        <v>788</v>
      </c>
      <c r="G306">
        <v>1954</v>
      </c>
      <c r="H306" t="str">
        <f t="shared" si="30"/>
        <v>Nadolny Lech</v>
      </c>
      <c r="I306">
        <f t="shared" si="31"/>
        <v>1954</v>
      </c>
      <c r="J306" t="s">
        <v>36</v>
      </c>
      <c r="K306" t="s">
        <v>960</v>
      </c>
    </row>
    <row r="307" spans="1:11">
      <c r="A307" t="str">
        <f t="shared" si="29"/>
        <v>DzwonkowskiMichał1960</v>
      </c>
      <c r="C307">
        <f t="shared" si="28"/>
        <v>306</v>
      </c>
      <c r="D307" t="s">
        <v>787</v>
      </c>
      <c r="E307" t="s">
        <v>67</v>
      </c>
      <c r="G307">
        <v>1960</v>
      </c>
      <c r="H307" t="str">
        <f t="shared" si="30"/>
        <v>Dzwonkowski Michał</v>
      </c>
      <c r="I307">
        <f t="shared" si="31"/>
        <v>1960</v>
      </c>
      <c r="J307" t="s">
        <v>36</v>
      </c>
      <c r="K307" t="s">
        <v>960</v>
      </c>
    </row>
    <row r="308" spans="1:11">
      <c r="A308" t="str">
        <f t="shared" si="29"/>
        <v>KlainZbigniew1960</v>
      </c>
      <c r="C308">
        <f t="shared" si="28"/>
        <v>307</v>
      </c>
      <c r="D308" t="s">
        <v>785</v>
      </c>
      <c r="E308" t="s">
        <v>329</v>
      </c>
      <c r="F308" t="s">
        <v>786</v>
      </c>
      <c r="G308">
        <v>1960</v>
      </c>
      <c r="H308" t="str">
        <f t="shared" si="30"/>
        <v>Klain Zbigniew</v>
      </c>
      <c r="I308">
        <f t="shared" si="31"/>
        <v>1960</v>
      </c>
      <c r="J308" t="s">
        <v>36</v>
      </c>
      <c r="K308" t="s">
        <v>960</v>
      </c>
    </row>
    <row r="309" spans="1:11">
      <c r="A309" t="str">
        <f t="shared" si="29"/>
        <v>KlainJan1999</v>
      </c>
      <c r="C309">
        <f t="shared" si="28"/>
        <v>308</v>
      </c>
      <c r="D309" t="s">
        <v>785</v>
      </c>
      <c r="E309" t="s">
        <v>105</v>
      </c>
      <c r="G309">
        <v>1999</v>
      </c>
      <c r="H309" t="str">
        <f t="shared" si="30"/>
        <v>Klain Jan</v>
      </c>
      <c r="I309">
        <f t="shared" si="31"/>
        <v>1999</v>
      </c>
      <c r="J309" t="s">
        <v>36</v>
      </c>
      <c r="K309" t="s">
        <v>960</v>
      </c>
    </row>
    <row r="310" spans="1:11">
      <c r="A310" t="str">
        <f t="shared" si="29"/>
        <v>OmieczyńskiAndrzej1961</v>
      </c>
      <c r="C310">
        <f t="shared" si="28"/>
        <v>309</v>
      </c>
      <c r="D310" t="s">
        <v>784</v>
      </c>
      <c r="E310" t="s">
        <v>30</v>
      </c>
      <c r="F310" t="s">
        <v>783</v>
      </c>
      <c r="G310">
        <v>1961</v>
      </c>
      <c r="H310" t="str">
        <f t="shared" si="30"/>
        <v>Omieczyński Andrzej</v>
      </c>
      <c r="I310">
        <f t="shared" si="31"/>
        <v>1961</v>
      </c>
      <c r="J310" t="s">
        <v>36</v>
      </c>
      <c r="K310" t="s">
        <v>960</v>
      </c>
    </row>
    <row r="311" spans="1:11">
      <c r="A311" t="str">
        <f t="shared" si="29"/>
        <v>CeierGrzegorz1988</v>
      </c>
      <c r="C311">
        <f t="shared" si="28"/>
        <v>310</v>
      </c>
      <c r="D311" t="s">
        <v>782</v>
      </c>
      <c r="E311" t="s">
        <v>23</v>
      </c>
      <c r="G311">
        <v>1988</v>
      </c>
      <c r="H311" t="str">
        <f t="shared" si="30"/>
        <v>Ceier Grzegorz</v>
      </c>
      <c r="I311">
        <f t="shared" si="31"/>
        <v>1988</v>
      </c>
      <c r="J311" t="s">
        <v>36</v>
      </c>
      <c r="K311" t="s">
        <v>960</v>
      </c>
    </row>
    <row r="312" spans="1:11">
      <c r="A312" t="str">
        <f t="shared" si="29"/>
        <v>GalekGustaw1946</v>
      </c>
      <c r="C312">
        <f t="shared" si="28"/>
        <v>311</v>
      </c>
      <c r="D312" t="s">
        <v>780</v>
      </c>
      <c r="E312" t="s">
        <v>781</v>
      </c>
      <c r="F312" t="s">
        <v>779</v>
      </c>
      <c r="G312">
        <v>1946</v>
      </c>
      <c r="H312" t="str">
        <f t="shared" si="30"/>
        <v>Galek Gustaw</v>
      </c>
      <c r="I312">
        <f t="shared" si="31"/>
        <v>1946</v>
      </c>
      <c r="J312" t="s">
        <v>36</v>
      </c>
      <c r="K312" t="s">
        <v>960</v>
      </c>
    </row>
    <row r="313" spans="1:11">
      <c r="A313" t="str">
        <f t="shared" si="29"/>
        <v>GalekTomasz1982</v>
      </c>
      <c r="C313">
        <f t="shared" si="28"/>
        <v>312</v>
      </c>
      <c r="D313" t="s">
        <v>780</v>
      </c>
      <c r="E313" t="s">
        <v>55</v>
      </c>
      <c r="F313" t="s">
        <v>779</v>
      </c>
      <c r="G313">
        <v>1982</v>
      </c>
      <c r="H313" t="str">
        <f t="shared" si="30"/>
        <v>Galek Tomasz</v>
      </c>
      <c r="I313">
        <f t="shared" si="31"/>
        <v>1982</v>
      </c>
      <c r="J313" t="s">
        <v>36</v>
      </c>
      <c r="K313" t="s">
        <v>960</v>
      </c>
    </row>
    <row r="314" spans="1:11">
      <c r="A314" t="str">
        <f t="shared" si="29"/>
        <v>SokolskiJerzy1950</v>
      </c>
      <c r="C314">
        <f t="shared" si="28"/>
        <v>313</v>
      </c>
      <c r="D314" t="s">
        <v>778</v>
      </c>
      <c r="E314" t="s">
        <v>256</v>
      </c>
      <c r="G314">
        <v>1950</v>
      </c>
      <c r="H314" t="str">
        <f t="shared" si="30"/>
        <v>Sokolski Jerzy</v>
      </c>
      <c r="I314">
        <f t="shared" si="31"/>
        <v>1950</v>
      </c>
      <c r="J314" t="s">
        <v>36</v>
      </c>
      <c r="K314" t="s">
        <v>960</v>
      </c>
    </row>
    <row r="315" spans="1:11">
      <c r="A315" t="str">
        <f t="shared" si="29"/>
        <v>JankowskiMaciej1976</v>
      </c>
      <c r="C315">
        <f t="shared" si="28"/>
        <v>314</v>
      </c>
      <c r="D315" t="s">
        <v>446</v>
      </c>
      <c r="E315" t="s">
        <v>78</v>
      </c>
      <c r="F315" t="s">
        <v>189</v>
      </c>
      <c r="G315">
        <v>1976</v>
      </c>
      <c r="H315" t="str">
        <f t="shared" si="30"/>
        <v>Jankowski Maciej</v>
      </c>
      <c r="I315">
        <f t="shared" si="31"/>
        <v>1976</v>
      </c>
      <c r="J315" t="s">
        <v>36</v>
      </c>
      <c r="K315" t="s">
        <v>960</v>
      </c>
    </row>
    <row r="316" spans="1:11">
      <c r="A316" t="str">
        <f t="shared" si="29"/>
        <v>ZawiszaDariusz1971</v>
      </c>
      <c r="C316">
        <f t="shared" si="28"/>
        <v>315</v>
      </c>
      <c r="D316" t="s">
        <v>777</v>
      </c>
      <c r="E316" t="s">
        <v>175</v>
      </c>
      <c r="F316" t="s">
        <v>776</v>
      </c>
      <c r="G316">
        <v>1971</v>
      </c>
      <c r="H316" t="str">
        <f t="shared" si="30"/>
        <v>Zawisza Dariusz</v>
      </c>
      <c r="I316">
        <f t="shared" si="31"/>
        <v>1971</v>
      </c>
      <c r="J316" t="s">
        <v>36</v>
      </c>
      <c r="K316" t="s">
        <v>960</v>
      </c>
    </row>
    <row r="317" spans="1:11">
      <c r="A317" t="str">
        <f t="shared" si="29"/>
        <v>KoropeckiJuliusz1959</v>
      </c>
      <c r="C317">
        <f t="shared" si="28"/>
        <v>316</v>
      </c>
      <c r="D317" t="s">
        <v>775</v>
      </c>
      <c r="E317" t="s">
        <v>774</v>
      </c>
      <c r="G317">
        <v>1959</v>
      </c>
      <c r="H317" t="str">
        <f t="shared" si="30"/>
        <v>Koropecki Juliusz</v>
      </c>
      <c r="I317">
        <f t="shared" si="31"/>
        <v>1959</v>
      </c>
      <c r="J317" t="s">
        <v>36</v>
      </c>
      <c r="K317" t="s">
        <v>960</v>
      </c>
    </row>
    <row r="318" spans="1:11">
      <c r="A318" t="str">
        <f t="shared" si="29"/>
        <v>NajderJacek1960</v>
      </c>
      <c r="C318">
        <f t="shared" si="28"/>
        <v>317</v>
      </c>
      <c r="D318" t="s">
        <v>772</v>
      </c>
      <c r="E318" t="s">
        <v>25</v>
      </c>
      <c r="F318" t="s">
        <v>770</v>
      </c>
      <c r="G318">
        <v>1960</v>
      </c>
      <c r="H318" t="str">
        <f t="shared" si="30"/>
        <v>Najder Jacek</v>
      </c>
      <c r="I318">
        <f t="shared" si="31"/>
        <v>1960</v>
      </c>
      <c r="J318" t="s">
        <v>36</v>
      </c>
      <c r="K318" t="s">
        <v>960</v>
      </c>
    </row>
    <row r="319" spans="1:11">
      <c r="A319" t="str">
        <f t="shared" si="29"/>
        <v>TomaszewskiPiotr1983</v>
      </c>
      <c r="C319">
        <f t="shared" si="28"/>
        <v>318</v>
      </c>
      <c r="D319" t="s">
        <v>769</v>
      </c>
      <c r="E319" t="s">
        <v>19</v>
      </c>
      <c r="F319" t="s">
        <v>737</v>
      </c>
      <c r="G319">
        <v>1983</v>
      </c>
      <c r="H319" t="str">
        <f t="shared" si="30"/>
        <v>Tomaszewski Piotr</v>
      </c>
      <c r="I319">
        <f t="shared" si="31"/>
        <v>1983</v>
      </c>
      <c r="J319" t="s">
        <v>36</v>
      </c>
      <c r="K319" t="s">
        <v>960</v>
      </c>
    </row>
    <row r="320" spans="1:11">
      <c r="A320" t="str">
        <f t="shared" si="29"/>
        <v>CiskowskiPiotr1982</v>
      </c>
      <c r="C320">
        <f t="shared" si="28"/>
        <v>319</v>
      </c>
      <c r="D320" t="s">
        <v>768</v>
      </c>
      <c r="E320" t="s">
        <v>19</v>
      </c>
      <c r="G320">
        <v>1982</v>
      </c>
      <c r="H320" t="str">
        <f t="shared" si="30"/>
        <v>Ciskowski Piotr</v>
      </c>
      <c r="I320">
        <f t="shared" si="31"/>
        <v>1982</v>
      </c>
      <c r="J320" t="s">
        <v>36</v>
      </c>
      <c r="K320" t="s">
        <v>960</v>
      </c>
    </row>
    <row r="321" spans="1:11">
      <c r="A321" t="str">
        <f t="shared" si="29"/>
        <v>BanachewiczDariusz1965</v>
      </c>
      <c r="C321">
        <f t="shared" si="28"/>
        <v>320</v>
      </c>
      <c r="D321" t="s">
        <v>766</v>
      </c>
      <c r="E321" t="s">
        <v>175</v>
      </c>
      <c r="G321">
        <v>1965</v>
      </c>
      <c r="H321" t="str">
        <f t="shared" si="30"/>
        <v>Banachewicz Dariusz</v>
      </c>
      <c r="I321">
        <f t="shared" si="31"/>
        <v>1965</v>
      </c>
      <c r="J321" t="s">
        <v>36</v>
      </c>
      <c r="K321" t="s">
        <v>960</v>
      </c>
    </row>
    <row r="322" spans="1:11">
      <c r="A322" t="str">
        <f t="shared" si="29"/>
        <v>BanachewiczGrzegorz1963</v>
      </c>
      <c r="C322">
        <f t="shared" si="28"/>
        <v>321</v>
      </c>
      <c r="D322" t="s">
        <v>766</v>
      </c>
      <c r="E322" t="s">
        <v>23</v>
      </c>
      <c r="G322">
        <v>1963</v>
      </c>
      <c r="H322" t="str">
        <f t="shared" si="30"/>
        <v>Banachewicz Grzegorz</v>
      </c>
      <c r="I322">
        <f t="shared" si="31"/>
        <v>1963</v>
      </c>
      <c r="J322" t="s">
        <v>36</v>
      </c>
      <c r="K322" t="s">
        <v>960</v>
      </c>
    </row>
    <row r="323" spans="1:11">
      <c r="A323" t="str">
        <f t="shared" si="29"/>
        <v>StefańskiTomaszPiotr1982</v>
      </c>
      <c r="C323">
        <f t="shared" si="28"/>
        <v>322</v>
      </c>
      <c r="D323" t="s">
        <v>93</v>
      </c>
      <c r="E323" t="s">
        <v>958</v>
      </c>
      <c r="F323" t="s">
        <v>227</v>
      </c>
      <c r="G323">
        <v>1982</v>
      </c>
      <c r="H323" t="str">
        <f t="shared" si="30"/>
        <v>Stefański TomaszPiotr</v>
      </c>
      <c r="I323">
        <f t="shared" si="31"/>
        <v>1982</v>
      </c>
      <c r="J323" t="s">
        <v>36</v>
      </c>
      <c r="K323" t="s">
        <v>960</v>
      </c>
    </row>
    <row r="324" spans="1:11">
      <c r="A324" t="str">
        <f t="shared" si="29"/>
        <v>ReszkaWitek1972</v>
      </c>
      <c r="C324">
        <f t="shared" ref="C324:C387" si="32">C323+1</f>
        <v>323</v>
      </c>
      <c r="D324" t="s">
        <v>740</v>
      </c>
      <c r="E324" t="s">
        <v>765</v>
      </c>
      <c r="F324" t="s">
        <v>764</v>
      </c>
      <c r="G324">
        <v>1972</v>
      </c>
      <c r="H324" t="str">
        <f t="shared" si="30"/>
        <v>Reszka Witek</v>
      </c>
      <c r="I324">
        <f t="shared" si="31"/>
        <v>1972</v>
      </c>
      <c r="J324" t="s">
        <v>36</v>
      </c>
      <c r="K324" t="s">
        <v>960</v>
      </c>
    </row>
    <row r="325" spans="1:11">
      <c r="A325" t="str">
        <f t="shared" si="29"/>
        <v>RogowskiLeszek1974</v>
      </c>
      <c r="C325">
        <f t="shared" si="32"/>
        <v>324</v>
      </c>
      <c r="D325" t="s">
        <v>763</v>
      </c>
      <c r="E325" t="s">
        <v>29</v>
      </c>
      <c r="F325" t="s">
        <v>762</v>
      </c>
      <c r="G325">
        <v>1974</v>
      </c>
      <c r="H325" t="str">
        <f t="shared" si="30"/>
        <v>Rogowski Leszek</v>
      </c>
      <c r="I325">
        <f t="shared" si="31"/>
        <v>1974</v>
      </c>
      <c r="J325" t="s">
        <v>36</v>
      </c>
      <c r="K325" t="s">
        <v>960</v>
      </c>
    </row>
    <row r="326" spans="1:11">
      <c r="A326" t="str">
        <f t="shared" si="29"/>
        <v>RybackiRafał1986</v>
      </c>
      <c r="C326">
        <f t="shared" si="32"/>
        <v>325</v>
      </c>
      <c r="D326" t="s">
        <v>759</v>
      </c>
      <c r="E326" t="s">
        <v>52</v>
      </c>
      <c r="F326" t="s">
        <v>756</v>
      </c>
      <c r="G326">
        <v>1986</v>
      </c>
      <c r="H326" t="str">
        <f t="shared" si="30"/>
        <v>Rybacki Rafał</v>
      </c>
      <c r="I326">
        <f t="shared" si="31"/>
        <v>1986</v>
      </c>
      <c r="J326" t="s">
        <v>36</v>
      </c>
      <c r="K326" t="s">
        <v>960</v>
      </c>
    </row>
    <row r="327" spans="1:11">
      <c r="A327" t="str">
        <f t="shared" si="29"/>
        <v>GrzelakMichał1963</v>
      </c>
      <c r="C327">
        <f t="shared" si="32"/>
        <v>326</v>
      </c>
      <c r="D327" t="s">
        <v>755</v>
      </c>
      <c r="E327" t="s">
        <v>67</v>
      </c>
      <c r="G327">
        <v>1963</v>
      </c>
      <c r="H327" t="str">
        <f t="shared" si="30"/>
        <v>Grzelak Michał</v>
      </c>
      <c r="I327">
        <f t="shared" si="31"/>
        <v>1963</v>
      </c>
      <c r="J327" t="s">
        <v>36</v>
      </c>
      <c r="K327" t="s">
        <v>960</v>
      </c>
    </row>
    <row r="328" spans="1:11">
      <c r="A328" t="str">
        <f t="shared" si="29"/>
        <v>KuchtaAndrzej1978</v>
      </c>
      <c r="C328">
        <f t="shared" si="32"/>
        <v>327</v>
      </c>
      <c r="D328" t="s">
        <v>754</v>
      </c>
      <c r="E328" t="s">
        <v>30</v>
      </c>
      <c r="G328">
        <v>1978</v>
      </c>
      <c r="H328" t="str">
        <f t="shared" si="30"/>
        <v>Kuchta Andrzej</v>
      </c>
      <c r="I328">
        <f t="shared" si="31"/>
        <v>1978</v>
      </c>
      <c r="J328" t="s">
        <v>36</v>
      </c>
      <c r="K328" t="s">
        <v>960</v>
      </c>
    </row>
    <row r="329" spans="1:11">
      <c r="A329" t="str">
        <f t="shared" si="29"/>
        <v>KotowskiMarcin1987</v>
      </c>
      <c r="C329">
        <f t="shared" si="32"/>
        <v>328</v>
      </c>
      <c r="D329" t="s">
        <v>753</v>
      </c>
      <c r="E329" t="s">
        <v>21</v>
      </c>
      <c r="F329" t="s">
        <v>752</v>
      </c>
      <c r="G329">
        <v>1987</v>
      </c>
      <c r="H329" t="str">
        <f t="shared" si="30"/>
        <v>Kotowski Marcin</v>
      </c>
      <c r="I329">
        <f t="shared" si="31"/>
        <v>1987</v>
      </c>
      <c r="J329" t="s">
        <v>36</v>
      </c>
      <c r="K329" t="s">
        <v>960</v>
      </c>
    </row>
    <row r="330" spans="1:11">
      <c r="A330" t="str">
        <f t="shared" si="29"/>
        <v>BłajetKuba1981</v>
      </c>
      <c r="C330">
        <f t="shared" si="32"/>
        <v>329</v>
      </c>
      <c r="D330" t="s">
        <v>750</v>
      </c>
      <c r="E330" t="s">
        <v>751</v>
      </c>
      <c r="F330" t="s">
        <v>748</v>
      </c>
      <c r="G330">
        <v>1981</v>
      </c>
      <c r="H330" t="str">
        <f t="shared" si="30"/>
        <v>Błajet Kuba</v>
      </c>
      <c r="I330">
        <f t="shared" si="31"/>
        <v>1981</v>
      </c>
      <c r="J330" t="s">
        <v>36</v>
      </c>
      <c r="K330" t="s">
        <v>960</v>
      </c>
    </row>
    <row r="331" spans="1:11">
      <c r="A331" t="str">
        <f t="shared" si="29"/>
        <v>BłajetPiotr1956</v>
      </c>
      <c r="C331">
        <f t="shared" si="32"/>
        <v>330</v>
      </c>
      <c r="D331" t="s">
        <v>750</v>
      </c>
      <c r="E331" t="s">
        <v>19</v>
      </c>
      <c r="F331" t="s">
        <v>748</v>
      </c>
      <c r="G331">
        <v>1956</v>
      </c>
      <c r="H331" t="str">
        <f t="shared" si="30"/>
        <v>Błajet Piotr</v>
      </c>
      <c r="I331">
        <f t="shared" si="31"/>
        <v>1956</v>
      </c>
      <c r="J331" t="s">
        <v>36</v>
      </c>
      <c r="K331" t="s">
        <v>960</v>
      </c>
    </row>
    <row r="332" spans="1:11">
      <c r="A332" t="str">
        <f t="shared" si="29"/>
        <v>KunstetterAndrzej1962</v>
      </c>
      <c r="C332">
        <f t="shared" si="32"/>
        <v>331</v>
      </c>
      <c r="D332" t="s">
        <v>746</v>
      </c>
      <c r="E332" t="s">
        <v>30</v>
      </c>
      <c r="G332">
        <v>1962</v>
      </c>
      <c r="H332" t="str">
        <f t="shared" si="30"/>
        <v>Kunstetter Andrzej</v>
      </c>
      <c r="I332">
        <f t="shared" si="31"/>
        <v>1962</v>
      </c>
      <c r="J332" t="s">
        <v>36</v>
      </c>
      <c r="K332" t="s">
        <v>960</v>
      </c>
    </row>
    <row r="333" spans="1:11">
      <c r="A333" t="str">
        <f t="shared" si="29"/>
        <v>GawrońskiPiotr1994</v>
      </c>
      <c r="C333">
        <f t="shared" si="32"/>
        <v>332</v>
      </c>
      <c r="D333" t="s">
        <v>745</v>
      </c>
      <c r="E333" t="s">
        <v>19</v>
      </c>
      <c r="G333">
        <v>1994</v>
      </c>
      <c r="H333" t="str">
        <f t="shared" si="30"/>
        <v>Gawroński Piotr</v>
      </c>
      <c r="I333">
        <f t="shared" si="31"/>
        <v>1994</v>
      </c>
      <c r="J333" t="s">
        <v>36</v>
      </c>
      <c r="K333" t="s">
        <v>960</v>
      </c>
    </row>
    <row r="334" spans="1:11">
      <c r="A334" t="str">
        <f t="shared" si="29"/>
        <v>ReszkaTomasz1977</v>
      </c>
      <c r="C334">
        <f t="shared" si="32"/>
        <v>333</v>
      </c>
      <c r="D334" t="s">
        <v>740</v>
      </c>
      <c r="E334" t="s">
        <v>55</v>
      </c>
      <c r="F334" t="s">
        <v>554</v>
      </c>
      <c r="G334">
        <v>1977</v>
      </c>
      <c r="H334" t="str">
        <f t="shared" si="30"/>
        <v>Reszka Tomasz</v>
      </c>
      <c r="I334">
        <f t="shared" si="31"/>
        <v>1977</v>
      </c>
      <c r="J334" t="s">
        <v>36</v>
      </c>
      <c r="K334" t="s">
        <v>960</v>
      </c>
    </row>
    <row r="335" spans="1:11">
      <c r="A335" t="str">
        <f t="shared" si="29"/>
        <v>SzymkowiczGrzegorz1982</v>
      </c>
      <c r="C335">
        <f t="shared" si="32"/>
        <v>334</v>
      </c>
      <c r="D335" t="s">
        <v>739</v>
      </c>
      <c r="E335" t="s">
        <v>23</v>
      </c>
      <c r="F335" t="s">
        <v>737</v>
      </c>
      <c r="G335">
        <v>1982</v>
      </c>
      <c r="H335" t="str">
        <f t="shared" si="30"/>
        <v>Szymkowicz Grzegorz</v>
      </c>
      <c r="I335">
        <f t="shared" si="31"/>
        <v>1982</v>
      </c>
      <c r="J335" t="s">
        <v>36</v>
      </c>
      <c r="K335" t="s">
        <v>960</v>
      </c>
    </row>
    <row r="336" spans="1:11">
      <c r="A336" t="str">
        <f t="shared" si="29"/>
        <v>SalamonPaweł1983</v>
      </c>
      <c r="C336">
        <f t="shared" si="32"/>
        <v>335</v>
      </c>
      <c r="D336" t="s">
        <v>738</v>
      </c>
      <c r="E336" t="s">
        <v>20</v>
      </c>
      <c r="F336" t="s">
        <v>737</v>
      </c>
      <c r="G336">
        <v>1983</v>
      </c>
      <c r="H336" t="str">
        <f t="shared" si="30"/>
        <v>Salamon Paweł</v>
      </c>
      <c r="I336">
        <f t="shared" si="31"/>
        <v>1983</v>
      </c>
      <c r="J336" t="s">
        <v>36</v>
      </c>
      <c r="K336" t="s">
        <v>960</v>
      </c>
    </row>
    <row r="337" spans="1:11">
      <c r="A337" t="str">
        <f t="shared" si="29"/>
        <v>LipińskiMichał1980</v>
      </c>
      <c r="C337">
        <f t="shared" si="32"/>
        <v>336</v>
      </c>
      <c r="D337" t="s">
        <v>736</v>
      </c>
      <c r="E337" t="s">
        <v>67</v>
      </c>
      <c r="F337" t="s">
        <v>735</v>
      </c>
      <c r="G337">
        <v>1980</v>
      </c>
      <c r="H337" t="str">
        <f t="shared" si="30"/>
        <v>Lipiński Michał</v>
      </c>
      <c r="I337">
        <f t="shared" si="31"/>
        <v>1980</v>
      </c>
      <c r="J337" t="s">
        <v>36</v>
      </c>
      <c r="K337" t="s">
        <v>960</v>
      </c>
    </row>
    <row r="338" spans="1:11">
      <c r="A338" t="str">
        <f t="shared" si="29"/>
        <v>WernikMichał1981</v>
      </c>
      <c r="C338">
        <f t="shared" si="32"/>
        <v>337</v>
      </c>
      <c r="D338" t="s">
        <v>734</v>
      </c>
      <c r="E338" t="s">
        <v>67</v>
      </c>
      <c r="G338">
        <v>1981</v>
      </c>
      <c r="H338" t="str">
        <f t="shared" si="30"/>
        <v>Wernik Michał</v>
      </c>
      <c r="I338">
        <f t="shared" si="31"/>
        <v>1981</v>
      </c>
      <c r="J338" t="s">
        <v>36</v>
      </c>
      <c r="K338" t="s">
        <v>960</v>
      </c>
    </row>
    <row r="339" spans="1:11">
      <c r="A339" t="str">
        <f t="shared" si="29"/>
        <v>SienkiewiczDaniel1981</v>
      </c>
      <c r="C339">
        <f t="shared" si="32"/>
        <v>338</v>
      </c>
      <c r="D339" t="s">
        <v>733</v>
      </c>
      <c r="E339" t="s">
        <v>170</v>
      </c>
      <c r="G339">
        <v>1981</v>
      </c>
      <c r="H339" t="str">
        <f t="shared" si="30"/>
        <v>Sienkiewicz Daniel</v>
      </c>
      <c r="I339">
        <f t="shared" si="31"/>
        <v>1981</v>
      </c>
      <c r="J339" t="s">
        <v>36</v>
      </c>
      <c r="K339" t="s">
        <v>960</v>
      </c>
    </row>
    <row r="340" spans="1:11">
      <c r="A340" t="str">
        <f t="shared" si="29"/>
        <v>MazurMariusz1967</v>
      </c>
      <c r="C340">
        <f t="shared" si="32"/>
        <v>339</v>
      </c>
      <c r="D340" t="s">
        <v>732</v>
      </c>
      <c r="E340" t="s">
        <v>552</v>
      </c>
      <c r="G340">
        <v>1967</v>
      </c>
      <c r="H340" t="str">
        <f t="shared" si="30"/>
        <v>Mazur Mariusz</v>
      </c>
      <c r="I340">
        <f t="shared" si="31"/>
        <v>1967</v>
      </c>
      <c r="J340" t="s">
        <v>36</v>
      </c>
      <c r="K340" t="s">
        <v>960</v>
      </c>
    </row>
    <row r="341" spans="1:11">
      <c r="A341" t="str">
        <f t="shared" si="29"/>
        <v>TrzynskiMarek1983</v>
      </c>
      <c r="C341">
        <f t="shared" si="32"/>
        <v>340</v>
      </c>
      <c r="D341" t="s">
        <v>731</v>
      </c>
      <c r="E341" t="s">
        <v>38</v>
      </c>
      <c r="F341" t="s">
        <v>724</v>
      </c>
      <c r="G341">
        <v>1983</v>
      </c>
      <c r="H341" t="str">
        <f t="shared" si="30"/>
        <v>Trzynski Marek</v>
      </c>
      <c r="I341">
        <f t="shared" si="31"/>
        <v>1983</v>
      </c>
      <c r="J341" t="s">
        <v>36</v>
      </c>
      <c r="K341" t="s">
        <v>960</v>
      </c>
    </row>
    <row r="342" spans="1:11">
      <c r="A342" t="str">
        <f t="shared" si="29"/>
        <v>KapicaPrzemysław1982</v>
      </c>
      <c r="C342">
        <f t="shared" si="32"/>
        <v>341</v>
      </c>
      <c r="D342" t="s">
        <v>730</v>
      </c>
      <c r="E342" t="s">
        <v>28</v>
      </c>
      <c r="F342" t="s">
        <v>728</v>
      </c>
      <c r="G342">
        <v>1982</v>
      </c>
      <c r="H342" t="str">
        <f t="shared" si="30"/>
        <v>Kapica Przemysław</v>
      </c>
      <c r="I342">
        <f t="shared" si="31"/>
        <v>1982</v>
      </c>
      <c r="J342" t="s">
        <v>36</v>
      </c>
      <c r="K342" t="s">
        <v>960</v>
      </c>
    </row>
    <row r="343" spans="1:11">
      <c r="A343" t="str">
        <f t="shared" si="29"/>
        <v>GatzkeMateusz1989</v>
      </c>
      <c r="C343">
        <f t="shared" si="32"/>
        <v>342</v>
      </c>
      <c r="D343" t="s">
        <v>727</v>
      </c>
      <c r="E343" t="s">
        <v>99</v>
      </c>
      <c r="G343">
        <v>1989</v>
      </c>
      <c r="H343" t="str">
        <f t="shared" si="30"/>
        <v>Gatzke Mateusz</v>
      </c>
      <c r="I343">
        <f t="shared" si="31"/>
        <v>1989</v>
      </c>
      <c r="J343" t="s">
        <v>36</v>
      </c>
      <c r="K343" t="s">
        <v>960</v>
      </c>
    </row>
    <row r="344" spans="1:11">
      <c r="A344" t="str">
        <f t="shared" si="29"/>
        <v>TrzcińskiDawid1983</v>
      </c>
      <c r="C344">
        <f t="shared" si="32"/>
        <v>343</v>
      </c>
      <c r="D344" t="s">
        <v>725</v>
      </c>
      <c r="E344" t="s">
        <v>726</v>
      </c>
      <c r="F344" t="s">
        <v>724</v>
      </c>
      <c r="G344">
        <v>1983</v>
      </c>
      <c r="H344" t="str">
        <f t="shared" si="30"/>
        <v>Trzciński Dawid</v>
      </c>
      <c r="I344">
        <f t="shared" si="31"/>
        <v>1983</v>
      </c>
      <c r="J344" t="s">
        <v>36</v>
      </c>
      <c r="K344" t="s">
        <v>960</v>
      </c>
    </row>
    <row r="345" spans="1:11">
      <c r="A345" t="str">
        <f t="shared" si="29"/>
        <v>TrzcińskiTomasz1973</v>
      </c>
      <c r="C345">
        <f t="shared" si="32"/>
        <v>344</v>
      </c>
      <c r="D345" t="s">
        <v>725</v>
      </c>
      <c r="E345" t="s">
        <v>55</v>
      </c>
      <c r="F345" t="s">
        <v>724</v>
      </c>
      <c r="G345">
        <v>1973</v>
      </c>
      <c r="H345" t="str">
        <f t="shared" si="30"/>
        <v>Trzciński Tomasz</v>
      </c>
      <c r="I345">
        <f t="shared" si="31"/>
        <v>1973</v>
      </c>
      <c r="J345" t="s">
        <v>36</v>
      </c>
      <c r="K345" t="s">
        <v>960</v>
      </c>
    </row>
    <row r="346" spans="1:11">
      <c r="A346" t="str">
        <f t="shared" si="29"/>
        <v>StępieńKarol1981</v>
      </c>
      <c r="C346">
        <f t="shared" si="32"/>
        <v>345</v>
      </c>
      <c r="D346" t="s">
        <v>544</v>
      </c>
      <c r="E346" t="s">
        <v>104</v>
      </c>
      <c r="G346">
        <v>1981</v>
      </c>
      <c r="H346" t="str">
        <f t="shared" si="30"/>
        <v>Stępień Karol</v>
      </c>
      <c r="I346">
        <f t="shared" si="31"/>
        <v>1981</v>
      </c>
      <c r="J346" t="s">
        <v>36</v>
      </c>
      <c r="K346" t="s">
        <v>960</v>
      </c>
    </row>
    <row r="347" spans="1:11">
      <c r="A347" t="str">
        <f t="shared" si="29"/>
        <v>BałdowskiPrzemysław1980</v>
      </c>
      <c r="C347">
        <f t="shared" si="32"/>
        <v>346</v>
      </c>
      <c r="D347" t="s">
        <v>719</v>
      </c>
      <c r="E347" t="s">
        <v>28</v>
      </c>
      <c r="F347" t="s">
        <v>717</v>
      </c>
      <c r="G347">
        <v>1980</v>
      </c>
      <c r="H347" t="str">
        <f t="shared" si="30"/>
        <v>Bałdowski Przemysław</v>
      </c>
      <c r="I347">
        <f t="shared" si="31"/>
        <v>1980</v>
      </c>
      <c r="J347" t="s">
        <v>36</v>
      </c>
      <c r="K347" t="s">
        <v>960</v>
      </c>
    </row>
    <row r="348" spans="1:11">
      <c r="A348" t="str">
        <f t="shared" ref="A348:A361" si="33">D348&amp;E348&amp;G348</f>
        <v>KurzyńskiKrystian1976</v>
      </c>
      <c r="C348">
        <f t="shared" si="32"/>
        <v>347</v>
      </c>
      <c r="D348" t="s">
        <v>716</v>
      </c>
      <c r="E348" t="s">
        <v>85</v>
      </c>
      <c r="G348">
        <v>1976</v>
      </c>
      <c r="H348" t="str">
        <f t="shared" ref="H348:H361" si="34">D348&amp;" "&amp;E348</f>
        <v>Kurzyński Krystian</v>
      </c>
      <c r="I348">
        <f t="shared" ref="I348:I361" si="35">G348</f>
        <v>1976</v>
      </c>
      <c r="J348" t="s">
        <v>36</v>
      </c>
      <c r="K348" t="s">
        <v>960</v>
      </c>
    </row>
    <row r="349" spans="1:11">
      <c r="A349" t="str">
        <f t="shared" si="33"/>
        <v>IwanowskiŁukasz1976</v>
      </c>
      <c r="C349">
        <f t="shared" si="32"/>
        <v>348</v>
      </c>
      <c r="D349" t="s">
        <v>715</v>
      </c>
      <c r="E349" t="s">
        <v>71</v>
      </c>
      <c r="G349">
        <v>1976</v>
      </c>
      <c r="H349" t="str">
        <f t="shared" si="34"/>
        <v>Iwanowski Łukasz</v>
      </c>
      <c r="I349">
        <f t="shared" si="35"/>
        <v>1976</v>
      </c>
      <c r="J349" t="s">
        <v>36</v>
      </c>
      <c r="K349" t="s">
        <v>960</v>
      </c>
    </row>
    <row r="350" spans="1:11">
      <c r="A350" t="str">
        <f t="shared" si="33"/>
        <v>PietralikAndrzej1975</v>
      </c>
      <c r="C350">
        <f t="shared" si="32"/>
        <v>349</v>
      </c>
      <c r="D350" t="s">
        <v>713</v>
      </c>
      <c r="E350" t="s">
        <v>30</v>
      </c>
      <c r="G350">
        <v>1975</v>
      </c>
      <c r="H350" t="str">
        <f t="shared" si="34"/>
        <v>Pietralik Andrzej</v>
      </c>
      <c r="I350">
        <f t="shared" si="35"/>
        <v>1975</v>
      </c>
      <c r="J350" t="s">
        <v>36</v>
      </c>
      <c r="K350" t="s">
        <v>960</v>
      </c>
    </row>
    <row r="351" spans="1:11">
      <c r="A351" t="str">
        <f t="shared" si="33"/>
        <v>FilipczykJakub1998</v>
      </c>
      <c r="C351">
        <f t="shared" si="32"/>
        <v>350</v>
      </c>
      <c r="D351" t="s">
        <v>711</v>
      </c>
      <c r="E351" t="s">
        <v>172</v>
      </c>
      <c r="F351" t="s">
        <v>709</v>
      </c>
      <c r="G351">
        <v>1998</v>
      </c>
      <c r="H351" t="str">
        <f t="shared" si="34"/>
        <v>Filipczyk Jakub</v>
      </c>
      <c r="I351">
        <f t="shared" si="35"/>
        <v>1998</v>
      </c>
      <c r="J351" t="s">
        <v>36</v>
      </c>
      <c r="K351" t="s">
        <v>960</v>
      </c>
    </row>
    <row r="352" spans="1:11">
      <c r="A352" t="str">
        <f t="shared" si="33"/>
        <v>FilipczykJurand1965</v>
      </c>
      <c r="C352">
        <f t="shared" si="32"/>
        <v>351</v>
      </c>
      <c r="D352" t="s">
        <v>711</v>
      </c>
      <c r="E352" t="s">
        <v>710</v>
      </c>
      <c r="F352" t="s">
        <v>709</v>
      </c>
      <c r="G352">
        <v>1965</v>
      </c>
      <c r="H352" t="str">
        <f t="shared" si="34"/>
        <v>Filipczyk Jurand</v>
      </c>
      <c r="I352">
        <f t="shared" si="35"/>
        <v>1965</v>
      </c>
      <c r="J352" t="s">
        <v>36</v>
      </c>
      <c r="K352" t="s">
        <v>960</v>
      </c>
    </row>
    <row r="353" spans="1:11">
      <c r="A353" t="str">
        <f t="shared" si="33"/>
        <v>GałczyńskiKarol1973</v>
      </c>
      <c r="C353">
        <f t="shared" si="32"/>
        <v>352</v>
      </c>
      <c r="D353" t="s">
        <v>708</v>
      </c>
      <c r="E353" t="s">
        <v>104</v>
      </c>
      <c r="G353">
        <v>1973</v>
      </c>
      <c r="H353" t="str">
        <f t="shared" si="34"/>
        <v>Gałczyński Karol</v>
      </c>
      <c r="I353">
        <f t="shared" si="35"/>
        <v>1973</v>
      </c>
      <c r="J353" t="s">
        <v>36</v>
      </c>
      <c r="K353" t="s">
        <v>960</v>
      </c>
    </row>
    <row r="354" spans="1:11">
      <c r="A354" t="str">
        <f t="shared" si="33"/>
        <v>TempczykJacek1982</v>
      </c>
      <c r="C354">
        <f t="shared" si="32"/>
        <v>353</v>
      </c>
      <c r="D354" t="s">
        <v>707</v>
      </c>
      <c r="E354" t="s">
        <v>25</v>
      </c>
      <c r="G354">
        <v>1982</v>
      </c>
      <c r="H354" t="str">
        <f t="shared" si="34"/>
        <v>Tempczyk Jacek</v>
      </c>
      <c r="I354">
        <f t="shared" si="35"/>
        <v>1982</v>
      </c>
      <c r="J354" t="s">
        <v>36</v>
      </c>
      <c r="K354" t="s">
        <v>960</v>
      </c>
    </row>
    <row r="355" spans="1:11">
      <c r="A355" t="str">
        <f t="shared" si="33"/>
        <v>KoszewskiŁukasz1976</v>
      </c>
      <c r="C355">
        <f t="shared" si="32"/>
        <v>354</v>
      </c>
      <c r="D355" t="s">
        <v>706</v>
      </c>
      <c r="E355" t="s">
        <v>71</v>
      </c>
      <c r="G355">
        <v>1976</v>
      </c>
      <c r="H355" t="str">
        <f t="shared" si="34"/>
        <v>Koszewski Łukasz</v>
      </c>
      <c r="I355">
        <f t="shared" si="35"/>
        <v>1976</v>
      </c>
      <c r="J355" t="s">
        <v>36</v>
      </c>
      <c r="K355" t="s">
        <v>960</v>
      </c>
    </row>
    <row r="356" spans="1:11">
      <c r="A356" t="str">
        <f t="shared" si="33"/>
        <v>KutzmannJacek1982</v>
      </c>
      <c r="C356">
        <f t="shared" si="32"/>
        <v>355</v>
      </c>
      <c r="D356" t="s">
        <v>705</v>
      </c>
      <c r="E356" t="s">
        <v>25</v>
      </c>
      <c r="F356" t="s">
        <v>704</v>
      </c>
      <c r="G356">
        <v>1982</v>
      </c>
      <c r="H356" t="str">
        <f t="shared" si="34"/>
        <v>Kutzmann Jacek</v>
      </c>
      <c r="I356">
        <f t="shared" si="35"/>
        <v>1982</v>
      </c>
      <c r="J356" t="s">
        <v>36</v>
      </c>
      <c r="K356" t="s">
        <v>960</v>
      </c>
    </row>
    <row r="357" spans="1:11">
      <c r="A357" t="str">
        <f t="shared" si="33"/>
        <v>MeggerSławek1980</v>
      </c>
      <c r="C357">
        <f t="shared" si="32"/>
        <v>356</v>
      </c>
      <c r="D357" t="s">
        <v>703</v>
      </c>
      <c r="E357" t="s">
        <v>603</v>
      </c>
      <c r="F357" t="s">
        <v>701</v>
      </c>
      <c r="G357">
        <v>1980</v>
      </c>
      <c r="H357" t="str">
        <f t="shared" si="34"/>
        <v>Megger Sławek</v>
      </c>
      <c r="I357">
        <f t="shared" si="35"/>
        <v>1980</v>
      </c>
      <c r="J357" t="s">
        <v>36</v>
      </c>
      <c r="K357" t="s">
        <v>960</v>
      </c>
    </row>
    <row r="358" spans="1:11">
      <c r="A358" t="str">
        <f t="shared" si="33"/>
        <v>KałkaTadeusz1955</v>
      </c>
      <c r="C358">
        <f t="shared" si="32"/>
        <v>357</v>
      </c>
      <c r="D358" t="s">
        <v>700</v>
      </c>
      <c r="E358" t="s">
        <v>97</v>
      </c>
      <c r="G358">
        <v>1955</v>
      </c>
      <c r="H358" t="str">
        <f t="shared" si="34"/>
        <v>Kałka Tadeusz</v>
      </c>
      <c r="I358">
        <f t="shared" si="35"/>
        <v>1955</v>
      </c>
      <c r="J358" t="s">
        <v>36</v>
      </c>
      <c r="K358" t="s">
        <v>960</v>
      </c>
    </row>
    <row r="359" spans="1:11">
      <c r="A359" t="str">
        <f t="shared" si="33"/>
        <v>MakowskiArek1972</v>
      </c>
      <c r="C359">
        <f t="shared" si="32"/>
        <v>358</v>
      </c>
      <c r="D359" t="s">
        <v>698</v>
      </c>
      <c r="E359" t="s">
        <v>697</v>
      </c>
      <c r="G359">
        <v>1972</v>
      </c>
      <c r="H359" t="str">
        <f t="shared" si="34"/>
        <v>Makowski Arek</v>
      </c>
      <c r="I359">
        <f t="shared" si="35"/>
        <v>1972</v>
      </c>
      <c r="J359" t="s">
        <v>36</v>
      </c>
      <c r="K359" t="s">
        <v>960</v>
      </c>
    </row>
    <row r="360" spans="1:11">
      <c r="A360" t="str">
        <f t="shared" si="33"/>
        <v>KuźdubPiotr1971</v>
      </c>
      <c r="C360">
        <f t="shared" si="32"/>
        <v>359</v>
      </c>
      <c r="D360" t="s">
        <v>695</v>
      </c>
      <c r="E360" t="s">
        <v>19</v>
      </c>
      <c r="G360">
        <v>1971</v>
      </c>
      <c r="H360" t="str">
        <f t="shared" si="34"/>
        <v>Kuźdub Piotr</v>
      </c>
      <c r="I360">
        <f t="shared" si="35"/>
        <v>1971</v>
      </c>
      <c r="J360" t="s">
        <v>36</v>
      </c>
      <c r="K360" t="s">
        <v>960</v>
      </c>
    </row>
    <row r="361" spans="1:11">
      <c r="A361" t="str">
        <f t="shared" si="33"/>
        <v>SzyngwelskiKrzysztof1984</v>
      </c>
      <c r="C361">
        <f t="shared" si="32"/>
        <v>360</v>
      </c>
      <c r="D361" t="s">
        <v>693</v>
      </c>
      <c r="E361" t="s">
        <v>26</v>
      </c>
      <c r="G361">
        <v>1984</v>
      </c>
      <c r="H361" t="str">
        <f t="shared" si="34"/>
        <v>Szyngwelski Krzysztof</v>
      </c>
      <c r="I361">
        <f t="shared" si="35"/>
        <v>1984</v>
      </c>
      <c r="J361" t="s">
        <v>36</v>
      </c>
      <c r="K361" t="s">
        <v>960</v>
      </c>
    </row>
    <row r="362" spans="1:11">
      <c r="A362" t="str">
        <f t="shared" ref="A362:A393" si="36">D362&amp;E362&amp;G362</f>
        <v>LisewskaAgnieszka1998</v>
      </c>
      <c r="C362">
        <f t="shared" si="32"/>
        <v>361</v>
      </c>
      <c r="D362" t="s">
        <v>931</v>
      </c>
      <c r="E362" t="s">
        <v>156</v>
      </c>
      <c r="F362" t="s">
        <v>929</v>
      </c>
      <c r="G362">
        <v>1998</v>
      </c>
      <c r="H362" t="str">
        <f t="shared" ref="H362:H379" si="37">D362&amp;" "&amp;E362</f>
        <v>Lisewska Agnieszka</v>
      </c>
      <c r="I362">
        <f t="shared" ref="I362:I379" si="38">G362</f>
        <v>1998</v>
      </c>
      <c r="J362" t="s">
        <v>0</v>
      </c>
      <c r="K362" t="s">
        <v>960</v>
      </c>
    </row>
    <row r="363" spans="1:11">
      <c r="A363" t="str">
        <f t="shared" si="36"/>
        <v>MłyńskaAlicja1987</v>
      </c>
      <c r="C363">
        <f t="shared" si="32"/>
        <v>362</v>
      </c>
      <c r="D363" t="s">
        <v>916</v>
      </c>
      <c r="E363" t="s">
        <v>915</v>
      </c>
      <c r="F363" t="s">
        <v>914</v>
      </c>
      <c r="G363">
        <v>1987</v>
      </c>
      <c r="H363" t="str">
        <f t="shared" si="37"/>
        <v>Młyńska Alicja</v>
      </c>
      <c r="I363">
        <f t="shared" si="38"/>
        <v>1987</v>
      </c>
      <c r="J363" t="s">
        <v>0</v>
      </c>
      <c r="K363" t="s">
        <v>960</v>
      </c>
    </row>
    <row r="364" spans="1:11">
      <c r="A364" t="str">
        <f t="shared" si="36"/>
        <v>DomachowskaDorota1982</v>
      </c>
      <c r="C364">
        <f t="shared" si="32"/>
        <v>363</v>
      </c>
      <c r="D364" t="s">
        <v>865</v>
      </c>
      <c r="E364" t="s">
        <v>757</v>
      </c>
      <c r="F364" t="s">
        <v>863</v>
      </c>
      <c r="G364">
        <v>1982</v>
      </c>
      <c r="H364" t="str">
        <f t="shared" si="37"/>
        <v>Domachowska Dorota</v>
      </c>
      <c r="I364">
        <f t="shared" si="38"/>
        <v>1982</v>
      </c>
      <c r="J364" t="s">
        <v>0</v>
      </c>
      <c r="K364" t="s">
        <v>960</v>
      </c>
    </row>
    <row r="365" spans="1:11">
      <c r="A365" t="str">
        <f t="shared" si="36"/>
        <v>ŚlósarczykDominika1982</v>
      </c>
      <c r="C365">
        <f t="shared" si="32"/>
        <v>364</v>
      </c>
      <c r="D365" t="s">
        <v>856</v>
      </c>
      <c r="E365" t="s">
        <v>855</v>
      </c>
      <c r="F365" t="s">
        <v>854</v>
      </c>
      <c r="G365">
        <v>1982</v>
      </c>
      <c r="H365" t="str">
        <f t="shared" si="37"/>
        <v>Ślósarczyk Dominika</v>
      </c>
      <c r="I365">
        <f t="shared" si="38"/>
        <v>1982</v>
      </c>
      <c r="J365" t="s">
        <v>0</v>
      </c>
      <c r="K365" t="s">
        <v>960</v>
      </c>
    </row>
    <row r="366" spans="1:11">
      <c r="A366" t="str">
        <f t="shared" si="36"/>
        <v>JarosiewiczMałgorzata1979</v>
      </c>
      <c r="C366">
        <f t="shared" si="32"/>
        <v>365</v>
      </c>
      <c r="D366" t="s">
        <v>848</v>
      </c>
      <c r="E366" t="s">
        <v>760</v>
      </c>
      <c r="G366">
        <v>1979</v>
      </c>
      <c r="H366" t="str">
        <f t="shared" si="37"/>
        <v>Jarosiewicz Małgorzata</v>
      </c>
      <c r="I366">
        <f t="shared" si="38"/>
        <v>1979</v>
      </c>
      <c r="J366" t="s">
        <v>0</v>
      </c>
      <c r="K366" t="s">
        <v>960</v>
      </c>
    </row>
    <row r="367" spans="1:11">
      <c r="A367" t="str">
        <f t="shared" si="36"/>
        <v>Harasimowicz-PelichowskaAlina1980</v>
      </c>
      <c r="C367">
        <f t="shared" si="32"/>
        <v>366</v>
      </c>
      <c r="D367" t="s">
        <v>840</v>
      </c>
      <c r="E367" t="s">
        <v>839</v>
      </c>
      <c r="F367" t="s">
        <v>836</v>
      </c>
      <c r="G367">
        <v>1980</v>
      </c>
      <c r="H367" t="str">
        <f t="shared" si="37"/>
        <v>Harasimowicz-Pelichowska Alina</v>
      </c>
      <c r="I367">
        <f t="shared" si="38"/>
        <v>1980</v>
      </c>
      <c r="J367" t="s">
        <v>0</v>
      </c>
      <c r="K367" t="s">
        <v>960</v>
      </c>
    </row>
    <row r="368" spans="1:11">
      <c r="A368" t="str">
        <f t="shared" si="36"/>
        <v>SkurasAnna1978</v>
      </c>
      <c r="C368">
        <f t="shared" si="32"/>
        <v>367</v>
      </c>
      <c r="D368" t="s">
        <v>828</v>
      </c>
      <c r="E368" t="s">
        <v>388</v>
      </c>
      <c r="F368" t="s">
        <v>827</v>
      </c>
      <c r="G368">
        <v>1978</v>
      </c>
      <c r="H368" t="str">
        <f t="shared" si="37"/>
        <v>Skuras Anna</v>
      </c>
      <c r="I368">
        <f t="shared" si="38"/>
        <v>1978</v>
      </c>
      <c r="J368" t="s">
        <v>0</v>
      </c>
      <c r="K368" t="s">
        <v>960</v>
      </c>
    </row>
    <row r="369" spans="1:11">
      <c r="A369" t="str">
        <f t="shared" si="36"/>
        <v>PacekKarolina1988</v>
      </c>
      <c r="C369">
        <f t="shared" si="32"/>
        <v>368</v>
      </c>
      <c r="D369" t="s">
        <v>820</v>
      </c>
      <c r="E369" t="s">
        <v>819</v>
      </c>
      <c r="F369" t="s">
        <v>818</v>
      </c>
      <c r="G369">
        <v>1988</v>
      </c>
      <c r="H369" t="str">
        <f t="shared" si="37"/>
        <v>Pacek Karolina</v>
      </c>
      <c r="I369">
        <f t="shared" si="38"/>
        <v>1988</v>
      </c>
      <c r="J369" t="s">
        <v>0</v>
      </c>
      <c r="K369" t="s">
        <v>960</v>
      </c>
    </row>
    <row r="370" spans="1:11">
      <c r="A370" t="str">
        <f t="shared" si="36"/>
        <v>NajderEwa1957</v>
      </c>
      <c r="C370">
        <f t="shared" si="32"/>
        <v>369</v>
      </c>
      <c r="D370" t="s">
        <v>772</v>
      </c>
      <c r="E370" t="s">
        <v>478</v>
      </c>
      <c r="G370">
        <v>1957</v>
      </c>
      <c r="H370" t="str">
        <f t="shared" si="37"/>
        <v>Najder Ewa</v>
      </c>
      <c r="I370">
        <f t="shared" si="38"/>
        <v>1957</v>
      </c>
      <c r="J370" t="s">
        <v>0</v>
      </c>
      <c r="K370" t="s">
        <v>960</v>
      </c>
    </row>
    <row r="371" spans="1:11">
      <c r="A371" t="str">
        <f t="shared" si="36"/>
        <v>GórskaMałgorzata1983</v>
      </c>
      <c r="C371">
        <f t="shared" si="32"/>
        <v>370</v>
      </c>
      <c r="D371" t="s">
        <v>761</v>
      </c>
      <c r="E371" t="s">
        <v>760</v>
      </c>
      <c r="F371" t="s">
        <v>756</v>
      </c>
      <c r="G371">
        <v>1983</v>
      </c>
      <c r="H371" t="str">
        <f t="shared" si="37"/>
        <v>Górska Małgorzata</v>
      </c>
      <c r="I371">
        <f t="shared" si="38"/>
        <v>1983</v>
      </c>
      <c r="J371" t="s">
        <v>0</v>
      </c>
      <c r="K371" t="s">
        <v>960</v>
      </c>
    </row>
    <row r="372" spans="1:11">
      <c r="A372" t="str">
        <f t="shared" si="36"/>
        <v>BużDorota1984</v>
      </c>
      <c r="C372">
        <f t="shared" si="32"/>
        <v>371</v>
      </c>
      <c r="D372" t="s">
        <v>758</v>
      </c>
      <c r="E372" t="s">
        <v>757</v>
      </c>
      <c r="F372" t="s">
        <v>756</v>
      </c>
      <c r="G372">
        <v>1984</v>
      </c>
      <c r="H372" t="str">
        <f t="shared" si="37"/>
        <v>Buż Dorota</v>
      </c>
      <c r="I372">
        <f t="shared" si="38"/>
        <v>1984</v>
      </c>
      <c r="J372" t="s">
        <v>0</v>
      </c>
      <c r="K372" t="s">
        <v>960</v>
      </c>
    </row>
    <row r="373" spans="1:11">
      <c r="A373" t="str">
        <f t="shared" si="36"/>
        <v>BłajetJoanna1957</v>
      </c>
      <c r="C373">
        <f t="shared" si="32"/>
        <v>372</v>
      </c>
      <c r="D373" t="s">
        <v>750</v>
      </c>
      <c r="E373" t="s">
        <v>749</v>
      </c>
      <c r="F373" t="s">
        <v>748</v>
      </c>
      <c r="G373">
        <v>1957</v>
      </c>
      <c r="H373" t="str">
        <f t="shared" si="37"/>
        <v>Błajet Joanna</v>
      </c>
      <c r="I373">
        <f t="shared" si="38"/>
        <v>1957</v>
      </c>
      <c r="J373" t="s">
        <v>0</v>
      </c>
      <c r="K373" t="s">
        <v>960</v>
      </c>
    </row>
    <row r="374" spans="1:11">
      <c r="A374" t="str">
        <f t="shared" si="36"/>
        <v>KunstetterBeata1961</v>
      </c>
      <c r="C374">
        <f t="shared" si="32"/>
        <v>373</v>
      </c>
      <c r="D374" s="34" t="s">
        <v>746</v>
      </c>
      <c r="E374" s="34" t="s">
        <v>747</v>
      </c>
      <c r="F374" s="9"/>
      <c r="G374" s="9">
        <v>1961</v>
      </c>
      <c r="H374" t="str">
        <f t="shared" si="37"/>
        <v>Kunstetter Beata</v>
      </c>
      <c r="I374">
        <f t="shared" si="38"/>
        <v>1961</v>
      </c>
      <c r="J374" t="s">
        <v>0</v>
      </c>
      <c r="K374" t="s">
        <v>960</v>
      </c>
    </row>
    <row r="375" spans="1:11">
      <c r="A375" t="str">
        <f t="shared" si="36"/>
        <v>BłędowskaAleksandra1970</v>
      </c>
      <c r="C375">
        <f t="shared" si="32"/>
        <v>374</v>
      </c>
      <c r="D375" s="34" t="s">
        <v>744</v>
      </c>
      <c r="E375" s="34" t="s">
        <v>743</v>
      </c>
      <c r="F375" s="34"/>
      <c r="G375" s="9">
        <v>1970</v>
      </c>
      <c r="H375" t="str">
        <f t="shared" si="37"/>
        <v>Błędowska Aleksandra</v>
      </c>
      <c r="I375">
        <f t="shared" si="38"/>
        <v>1970</v>
      </c>
      <c r="J375" t="s">
        <v>0</v>
      </c>
      <c r="K375" t="s">
        <v>960</v>
      </c>
    </row>
    <row r="376" spans="1:11">
      <c r="A376" t="str">
        <f t="shared" si="36"/>
        <v>KopaniaAnita1975</v>
      </c>
      <c r="C376">
        <f t="shared" si="32"/>
        <v>375</v>
      </c>
      <c r="D376" s="34" t="s">
        <v>742</v>
      </c>
      <c r="E376" s="34" t="s">
        <v>741</v>
      </c>
      <c r="F376" s="9"/>
      <c r="G376" s="9">
        <v>1975</v>
      </c>
      <c r="H376" t="str">
        <f t="shared" si="37"/>
        <v>Kopania Anita</v>
      </c>
      <c r="I376">
        <f t="shared" si="38"/>
        <v>1975</v>
      </c>
      <c r="J376" t="s">
        <v>0</v>
      </c>
      <c r="K376" t="s">
        <v>960</v>
      </c>
    </row>
    <row r="377" spans="1:11">
      <c r="A377" t="str">
        <f t="shared" si="36"/>
        <v>MamczakEdyta1982</v>
      </c>
      <c r="C377">
        <f t="shared" si="32"/>
        <v>376</v>
      </c>
      <c r="D377" s="34" t="s">
        <v>723</v>
      </c>
      <c r="E377" s="34" t="s">
        <v>722</v>
      </c>
      <c r="F377" s="9" t="s">
        <v>720</v>
      </c>
      <c r="G377" s="9">
        <v>1982</v>
      </c>
      <c r="H377" t="str">
        <f t="shared" si="37"/>
        <v>Mamczak Edyta</v>
      </c>
      <c r="I377">
        <f t="shared" si="38"/>
        <v>1982</v>
      </c>
      <c r="J377" t="s">
        <v>0</v>
      </c>
      <c r="K377" t="s">
        <v>960</v>
      </c>
    </row>
    <row r="378" spans="1:11">
      <c r="A378" t="str">
        <f t="shared" si="36"/>
        <v>BlockBarbara1978</v>
      </c>
      <c r="C378">
        <f t="shared" si="32"/>
        <v>377</v>
      </c>
      <c r="D378" s="34" t="s">
        <v>718</v>
      </c>
      <c r="E378" s="34" t="s">
        <v>589</v>
      </c>
      <c r="F378" s="9" t="s">
        <v>717</v>
      </c>
      <c r="G378" s="9">
        <v>1978</v>
      </c>
      <c r="H378" t="str">
        <f t="shared" si="37"/>
        <v>Block Barbara</v>
      </c>
      <c r="I378">
        <f t="shared" si="38"/>
        <v>1978</v>
      </c>
      <c r="J378" t="s">
        <v>0</v>
      </c>
      <c r="K378" t="s">
        <v>960</v>
      </c>
    </row>
    <row r="379" spans="1:11">
      <c r="A379" t="str">
        <f t="shared" si="36"/>
        <v>WysockaAgata1988</v>
      </c>
      <c r="C379">
        <f t="shared" si="32"/>
        <v>378</v>
      </c>
      <c r="D379" s="34" t="s">
        <v>702</v>
      </c>
      <c r="E379" s="34" t="s">
        <v>280</v>
      </c>
      <c r="F379" s="9" t="s">
        <v>701</v>
      </c>
      <c r="G379" s="9">
        <v>1988</v>
      </c>
      <c r="H379" t="str">
        <f t="shared" si="37"/>
        <v>Wysocka Agata</v>
      </c>
      <c r="I379">
        <f t="shared" si="38"/>
        <v>1988</v>
      </c>
      <c r="J379" t="s">
        <v>0</v>
      </c>
      <c r="K379" t="s">
        <v>960</v>
      </c>
    </row>
    <row r="380" spans="1:11">
      <c r="A380" t="str">
        <f t="shared" si="36"/>
        <v>KIELAKSŁAWOMIR1972</v>
      </c>
      <c r="C380">
        <f t="shared" si="32"/>
        <v>379</v>
      </c>
      <c r="D380" s="34" t="s">
        <v>1041</v>
      </c>
      <c r="E380" s="34" t="s">
        <v>209</v>
      </c>
      <c r="F380" s="9" t="s">
        <v>982</v>
      </c>
      <c r="G380" s="9">
        <v>1972</v>
      </c>
      <c r="H380" t="str">
        <f t="shared" ref="H380:H393" si="39">D380&amp;" "&amp;E380</f>
        <v>KIELAK SŁAWOMIR</v>
      </c>
      <c r="I380">
        <f t="shared" ref="I380:I393" si="40">G380</f>
        <v>1972</v>
      </c>
      <c r="J380" t="s">
        <v>36</v>
      </c>
      <c r="K380" t="s">
        <v>63</v>
      </c>
    </row>
    <row r="381" spans="1:11">
      <c r="A381" t="str">
        <f t="shared" si="36"/>
        <v>KIELAKHUBERT1996</v>
      </c>
      <c r="C381">
        <f t="shared" si="32"/>
        <v>380</v>
      </c>
      <c r="D381" s="34" t="s">
        <v>1041</v>
      </c>
      <c r="E381" s="34" t="s">
        <v>1045</v>
      </c>
      <c r="F381" s="9" t="s">
        <v>982</v>
      </c>
      <c r="G381" s="9">
        <v>1996</v>
      </c>
      <c r="H381" t="str">
        <f t="shared" si="39"/>
        <v>KIELAK HUBERT</v>
      </c>
      <c r="I381">
        <f t="shared" si="40"/>
        <v>1996</v>
      </c>
      <c r="J381" t="s">
        <v>36</v>
      </c>
      <c r="K381" t="s">
        <v>63</v>
      </c>
    </row>
    <row r="382" spans="1:11">
      <c r="A382" t="str">
        <f t="shared" si="36"/>
        <v>KUTHANMARCIN1977</v>
      </c>
      <c r="C382">
        <f t="shared" si="32"/>
        <v>381</v>
      </c>
      <c r="D382" s="34" t="s">
        <v>1048</v>
      </c>
      <c r="E382" s="34" t="s">
        <v>1044</v>
      </c>
      <c r="F382" s="9" t="s">
        <v>307</v>
      </c>
      <c r="G382" s="9">
        <v>1977</v>
      </c>
      <c r="H382" t="str">
        <f t="shared" si="39"/>
        <v>KUTHAN MARCIN</v>
      </c>
      <c r="I382">
        <f t="shared" si="40"/>
        <v>1977</v>
      </c>
      <c r="J382" t="s">
        <v>36</v>
      </c>
      <c r="K382" t="s">
        <v>63</v>
      </c>
    </row>
    <row r="383" spans="1:11">
      <c r="A383" t="str">
        <f t="shared" si="36"/>
        <v>MIŚKIEWICZMARCIN1979</v>
      </c>
      <c r="C383">
        <f t="shared" si="32"/>
        <v>382</v>
      </c>
      <c r="D383" s="34" t="s">
        <v>1049</v>
      </c>
      <c r="E383" s="34" t="s">
        <v>1044</v>
      </c>
      <c r="F383" s="9" t="s">
        <v>988</v>
      </c>
      <c r="G383" s="9">
        <v>1979</v>
      </c>
      <c r="H383" t="str">
        <f t="shared" si="39"/>
        <v>MIŚKIEWICZ MARCIN</v>
      </c>
      <c r="I383">
        <f t="shared" si="40"/>
        <v>1979</v>
      </c>
      <c r="J383" t="s">
        <v>36</v>
      </c>
      <c r="K383" t="s">
        <v>63</v>
      </c>
    </row>
    <row r="384" spans="1:11">
      <c r="A384" t="str">
        <f t="shared" si="36"/>
        <v>SKORUPOWSKIJACEK1966</v>
      </c>
      <c r="C384">
        <f t="shared" si="32"/>
        <v>383</v>
      </c>
      <c r="D384" s="34" t="s">
        <v>1054</v>
      </c>
      <c r="E384" s="34" t="s">
        <v>1055</v>
      </c>
      <c r="F384" s="9" t="s">
        <v>986</v>
      </c>
      <c r="G384" s="9">
        <v>1966</v>
      </c>
      <c r="H384" t="str">
        <f t="shared" si="39"/>
        <v>SKORUPOWSKI JACEK</v>
      </c>
      <c r="I384">
        <f t="shared" si="40"/>
        <v>1966</v>
      </c>
      <c r="J384" t="s">
        <v>36</v>
      </c>
      <c r="K384" t="s">
        <v>63</v>
      </c>
    </row>
    <row r="385" spans="1:11">
      <c r="A385" t="str">
        <f t="shared" si="36"/>
        <v>KIELAKIGOR1999</v>
      </c>
      <c r="C385">
        <f t="shared" si="32"/>
        <v>384</v>
      </c>
      <c r="D385" s="34" t="s">
        <v>1041</v>
      </c>
      <c r="E385" s="34" t="s">
        <v>1061</v>
      </c>
      <c r="F385" s="9" t="s">
        <v>982</v>
      </c>
      <c r="G385" s="9">
        <v>1999</v>
      </c>
      <c r="H385" t="str">
        <f t="shared" si="39"/>
        <v>KIELAK IGOR</v>
      </c>
      <c r="I385">
        <f t="shared" si="40"/>
        <v>1999</v>
      </c>
      <c r="J385" t="s">
        <v>36</v>
      </c>
      <c r="K385" t="s">
        <v>63</v>
      </c>
    </row>
    <row r="386" spans="1:11">
      <c r="A386" t="str">
        <f t="shared" si="36"/>
        <v>ROZWADOWSKIPAWEł1968</v>
      </c>
      <c r="C386">
        <f t="shared" si="32"/>
        <v>385</v>
      </c>
      <c r="D386" s="34" t="s">
        <v>1062</v>
      </c>
      <c r="E386" s="34" t="s">
        <v>1063</v>
      </c>
      <c r="F386" s="9" t="s">
        <v>980</v>
      </c>
      <c r="G386" s="9">
        <v>1968</v>
      </c>
      <c r="H386" t="str">
        <f t="shared" si="39"/>
        <v>ROZWADOWSKI PAWEł</v>
      </c>
      <c r="I386">
        <f t="shared" si="40"/>
        <v>1968</v>
      </c>
      <c r="J386" t="s">
        <v>36</v>
      </c>
      <c r="K386" t="s">
        <v>63</v>
      </c>
    </row>
    <row r="387" spans="1:11">
      <c r="A387" t="str">
        <f t="shared" si="36"/>
        <v>BIOLIKGRZEGORZ1976</v>
      </c>
      <c r="C387">
        <f t="shared" si="32"/>
        <v>386</v>
      </c>
      <c r="D387" s="34" t="s">
        <v>1058</v>
      </c>
      <c r="E387" s="34" t="s">
        <v>1023</v>
      </c>
      <c r="F387" s="9" t="s">
        <v>978</v>
      </c>
      <c r="G387" s="9">
        <v>1976</v>
      </c>
      <c r="H387" t="str">
        <f t="shared" si="39"/>
        <v>BIOLIK GRZEGORZ</v>
      </c>
      <c r="I387">
        <f t="shared" si="40"/>
        <v>1976</v>
      </c>
      <c r="J387" t="s">
        <v>36</v>
      </c>
      <c r="K387" t="s">
        <v>63</v>
      </c>
    </row>
    <row r="388" spans="1:11">
      <c r="A388" t="str">
        <f t="shared" si="36"/>
        <v>WASIAKGERARD1975</v>
      </c>
      <c r="C388">
        <f t="shared" ref="C388:C440" si="41">C387+1</f>
        <v>387</v>
      </c>
      <c r="D388" s="34" t="s">
        <v>1069</v>
      </c>
      <c r="E388" s="34" t="s">
        <v>1070</v>
      </c>
      <c r="F388" s="9" t="s">
        <v>976</v>
      </c>
      <c r="G388" s="9">
        <v>1975</v>
      </c>
      <c r="H388" t="str">
        <f t="shared" si="39"/>
        <v>WASIAK GERARD</v>
      </c>
      <c r="I388">
        <f t="shared" si="40"/>
        <v>1975</v>
      </c>
      <c r="J388" t="s">
        <v>36</v>
      </c>
      <c r="K388" t="s">
        <v>63</v>
      </c>
    </row>
    <row r="389" spans="1:11">
      <c r="A389" t="str">
        <f t="shared" si="36"/>
        <v>ZAJĄCGRZEGORZ1984</v>
      </c>
      <c r="C389">
        <f t="shared" si="41"/>
        <v>388</v>
      </c>
      <c r="D389" s="34" t="s">
        <v>1073</v>
      </c>
      <c r="E389" s="34" t="s">
        <v>1023</v>
      </c>
      <c r="F389" s="9" t="s">
        <v>974</v>
      </c>
      <c r="G389" s="9">
        <v>1984</v>
      </c>
      <c r="H389" t="str">
        <f t="shared" si="39"/>
        <v>ZAJĄC GRZEGORZ</v>
      </c>
      <c r="I389">
        <f t="shared" si="40"/>
        <v>1984</v>
      </c>
      <c r="J389" t="s">
        <v>36</v>
      </c>
      <c r="K389" t="s">
        <v>63</v>
      </c>
    </row>
    <row r="390" spans="1:11">
      <c r="A390" t="str">
        <f t="shared" si="36"/>
        <v>MISZCZUKPIOTR1971</v>
      </c>
      <c r="C390">
        <f t="shared" si="41"/>
        <v>389</v>
      </c>
      <c r="D390" s="34" t="s">
        <v>1076</v>
      </c>
      <c r="E390" t="s">
        <v>1019</v>
      </c>
      <c r="F390" t="s">
        <v>971</v>
      </c>
      <c r="G390" s="9">
        <v>1971</v>
      </c>
      <c r="H390" t="str">
        <f t="shared" si="39"/>
        <v>MISZCZUK PIOTR</v>
      </c>
      <c r="I390">
        <f t="shared" si="40"/>
        <v>1971</v>
      </c>
      <c r="J390" t="s">
        <v>36</v>
      </c>
      <c r="K390" t="s">
        <v>63</v>
      </c>
    </row>
    <row r="391" spans="1:11">
      <c r="A391" t="str">
        <f t="shared" si="36"/>
        <v>SŁOMAPAWEŁ1982</v>
      </c>
      <c r="C391">
        <f t="shared" si="41"/>
        <v>390</v>
      </c>
      <c r="D391" s="34" t="s">
        <v>1077</v>
      </c>
      <c r="E391" s="34" t="s">
        <v>1015</v>
      </c>
      <c r="F391" s="9" t="s">
        <v>971</v>
      </c>
      <c r="G391" s="9">
        <v>1982</v>
      </c>
      <c r="H391" t="str">
        <f t="shared" si="39"/>
        <v>SŁOMA PAWEŁ</v>
      </c>
      <c r="I391">
        <f t="shared" si="40"/>
        <v>1982</v>
      </c>
      <c r="J391" t="s">
        <v>36</v>
      </c>
      <c r="K391" t="s">
        <v>63</v>
      </c>
    </row>
    <row r="392" spans="1:11">
      <c r="A392" t="str">
        <f t="shared" si="36"/>
        <v>NIEWĘGŁOWSKIPIOTR1976</v>
      </c>
      <c r="C392">
        <f t="shared" si="41"/>
        <v>391</v>
      </c>
      <c r="D392" s="34" t="s">
        <v>1081</v>
      </c>
      <c r="E392" s="34" t="s">
        <v>1019</v>
      </c>
      <c r="F392" s="9"/>
      <c r="G392" s="9">
        <v>1976</v>
      </c>
      <c r="H392" t="str">
        <f t="shared" si="39"/>
        <v>NIEWĘGŁOWSKI PIOTR</v>
      </c>
      <c r="I392">
        <f t="shared" si="40"/>
        <v>1976</v>
      </c>
      <c r="J392" t="s">
        <v>36</v>
      </c>
      <c r="K392" t="s">
        <v>63</v>
      </c>
    </row>
    <row r="393" spans="1:11">
      <c r="A393" t="str">
        <f t="shared" si="36"/>
        <v>SERWACKIKRZYSZTOF1980</v>
      </c>
      <c r="C393">
        <f t="shared" si="41"/>
        <v>392</v>
      </c>
      <c r="D393" t="s">
        <v>1089</v>
      </c>
      <c r="E393" t="s">
        <v>1029</v>
      </c>
      <c r="G393">
        <v>1980</v>
      </c>
      <c r="H393" t="str">
        <f t="shared" si="39"/>
        <v>SERWACKI KRZYSZTOF</v>
      </c>
      <c r="I393">
        <f t="shared" si="40"/>
        <v>1980</v>
      </c>
      <c r="J393" t="s">
        <v>36</v>
      </c>
      <c r="K393" t="s">
        <v>63</v>
      </c>
    </row>
    <row r="394" spans="1:11">
      <c r="A394" t="str">
        <f t="shared" ref="A394:A397" si="42">D394&amp;E394&amp;G394</f>
        <v>MISIACZEKEWA1968</v>
      </c>
      <c r="C394">
        <f t="shared" si="41"/>
        <v>393</v>
      </c>
      <c r="D394" t="s">
        <v>1056</v>
      </c>
      <c r="E394" t="s">
        <v>1057</v>
      </c>
      <c r="F394" t="s">
        <v>984</v>
      </c>
      <c r="G394">
        <v>1968</v>
      </c>
      <c r="H394" t="str">
        <f t="shared" ref="H394:H397" si="43">D394&amp;" "&amp;E394</f>
        <v>MISIACZEK EWA</v>
      </c>
      <c r="I394">
        <f t="shared" ref="I394:I397" si="44">G394</f>
        <v>1968</v>
      </c>
      <c r="J394" t="s">
        <v>0</v>
      </c>
      <c r="K394" t="s">
        <v>63</v>
      </c>
    </row>
    <row r="395" spans="1:11">
      <c r="A395" t="str">
        <f t="shared" si="42"/>
        <v>BIOLIKAGNIESZKA1977</v>
      </c>
      <c r="C395">
        <f t="shared" si="41"/>
        <v>394</v>
      </c>
      <c r="D395" t="s">
        <v>1058</v>
      </c>
      <c r="E395" t="s">
        <v>1059</v>
      </c>
      <c r="F395" t="s">
        <v>978</v>
      </c>
      <c r="G395">
        <v>1977</v>
      </c>
      <c r="H395" t="str">
        <f t="shared" si="43"/>
        <v>BIOLIK AGNIESZKA</v>
      </c>
      <c r="I395">
        <f t="shared" si="44"/>
        <v>1977</v>
      </c>
      <c r="J395" t="s">
        <v>0</v>
      </c>
      <c r="K395" t="s">
        <v>63</v>
      </c>
    </row>
    <row r="396" spans="1:11">
      <c r="A396" t="str">
        <f t="shared" si="42"/>
        <v>LIPIŃSKAKATARZYNA1988</v>
      </c>
      <c r="C396">
        <f t="shared" si="41"/>
        <v>395</v>
      </c>
      <c r="D396" t="s">
        <v>1078</v>
      </c>
      <c r="E396" t="s">
        <v>1079</v>
      </c>
      <c r="G396">
        <v>1988</v>
      </c>
      <c r="H396" t="str">
        <f t="shared" si="43"/>
        <v>LIPIŃSKA KATARZYNA</v>
      </c>
      <c r="I396">
        <f t="shared" si="44"/>
        <v>1988</v>
      </c>
      <c r="J396" t="s">
        <v>0</v>
      </c>
      <c r="K396" t="s">
        <v>63</v>
      </c>
    </row>
    <row r="397" spans="1:11">
      <c r="A397" t="str">
        <f t="shared" si="42"/>
        <v>KOŁODZIEJEWA1982</v>
      </c>
      <c r="C397">
        <f t="shared" si="41"/>
        <v>396</v>
      </c>
      <c r="D397" t="s">
        <v>1080</v>
      </c>
      <c r="E397" t="s">
        <v>1057</v>
      </c>
      <c r="G397">
        <v>1982</v>
      </c>
      <c r="H397" t="str">
        <f t="shared" si="43"/>
        <v>KOŁODZIEJ EWA</v>
      </c>
      <c r="I397">
        <f t="shared" si="44"/>
        <v>1982</v>
      </c>
      <c r="J397" t="s">
        <v>0</v>
      </c>
      <c r="K397" t="s">
        <v>63</v>
      </c>
    </row>
    <row r="398" spans="1:11">
      <c r="A398" t="str">
        <f t="shared" ref="A398:A412" si="45">D398&amp;E398&amp;G398</f>
        <v>MotykaJacek0</v>
      </c>
      <c r="C398">
        <f t="shared" si="41"/>
        <v>397</v>
      </c>
      <c r="D398" t="s">
        <v>1137</v>
      </c>
      <c r="E398" t="s">
        <v>25</v>
      </c>
      <c r="F398" t="s">
        <v>1132</v>
      </c>
      <c r="G398">
        <v>0</v>
      </c>
      <c r="H398" t="str">
        <f t="shared" ref="H398:H412" si="46">D398&amp;" "&amp;E398</f>
        <v>Motyka Jacek</v>
      </c>
      <c r="I398">
        <f t="shared" ref="I398:I412" si="47">G398</f>
        <v>0</v>
      </c>
      <c r="J398" t="s">
        <v>36</v>
      </c>
      <c r="K398" t="s">
        <v>1145</v>
      </c>
    </row>
    <row r="399" spans="1:11">
      <c r="A399" t="str">
        <f t="shared" si="45"/>
        <v>JendruszczakDariusz0</v>
      </c>
      <c r="C399">
        <f t="shared" si="41"/>
        <v>398</v>
      </c>
      <c r="D399" t="s">
        <v>1134</v>
      </c>
      <c r="E399" t="s">
        <v>175</v>
      </c>
      <c r="F399" t="s">
        <v>1132</v>
      </c>
      <c r="G399">
        <v>0</v>
      </c>
      <c r="H399" t="str">
        <f t="shared" si="46"/>
        <v>Jendruszczak Dariusz</v>
      </c>
      <c r="I399">
        <f t="shared" si="47"/>
        <v>0</v>
      </c>
      <c r="J399" t="s">
        <v>36</v>
      </c>
      <c r="K399" t="s">
        <v>1145</v>
      </c>
    </row>
    <row r="400" spans="1:11">
      <c r="A400" t="str">
        <f t="shared" si="45"/>
        <v>PotocznyPiotr0</v>
      </c>
      <c r="C400">
        <f t="shared" si="41"/>
        <v>399</v>
      </c>
      <c r="D400" t="s">
        <v>1128</v>
      </c>
      <c r="E400" t="s">
        <v>19</v>
      </c>
      <c r="F400" t="s">
        <v>1127</v>
      </c>
      <c r="G400">
        <v>0</v>
      </c>
      <c r="H400" t="str">
        <f t="shared" si="46"/>
        <v>Potoczny Piotr</v>
      </c>
      <c r="I400">
        <f t="shared" si="47"/>
        <v>0</v>
      </c>
      <c r="J400" t="s">
        <v>36</v>
      </c>
      <c r="K400" t="s">
        <v>1145</v>
      </c>
    </row>
    <row r="401" spans="1:11">
      <c r="A401" t="str">
        <f t="shared" si="45"/>
        <v>KozdrowickiRobert0</v>
      </c>
      <c r="C401">
        <f t="shared" si="41"/>
        <v>400</v>
      </c>
      <c r="D401" t="s">
        <v>1126</v>
      </c>
      <c r="E401" t="s">
        <v>56</v>
      </c>
      <c r="F401" t="s">
        <v>1123</v>
      </c>
      <c r="G401">
        <v>0</v>
      </c>
      <c r="H401" t="str">
        <f t="shared" si="46"/>
        <v>Kozdrowicki Robert</v>
      </c>
      <c r="I401">
        <f t="shared" si="47"/>
        <v>0</v>
      </c>
      <c r="J401" t="s">
        <v>36</v>
      </c>
      <c r="K401" t="s">
        <v>1145</v>
      </c>
    </row>
    <row r="402" spans="1:11">
      <c r="A402" t="str">
        <f t="shared" si="45"/>
        <v>GwóźdźAndrzej0</v>
      </c>
      <c r="C402">
        <f t="shared" si="41"/>
        <v>401</v>
      </c>
      <c r="D402" t="s">
        <v>1124</v>
      </c>
      <c r="E402" t="s">
        <v>30</v>
      </c>
      <c r="F402" t="s">
        <v>1123</v>
      </c>
      <c r="G402">
        <v>0</v>
      </c>
      <c r="H402" t="str">
        <f t="shared" si="46"/>
        <v>Gwóźdź Andrzej</v>
      </c>
      <c r="I402">
        <f t="shared" si="47"/>
        <v>0</v>
      </c>
      <c r="J402" t="s">
        <v>36</v>
      </c>
      <c r="K402" t="s">
        <v>1145</v>
      </c>
    </row>
    <row r="403" spans="1:11">
      <c r="A403" t="str">
        <f t="shared" si="45"/>
        <v>GrdeńWiesław0</v>
      </c>
      <c r="C403">
        <f t="shared" si="41"/>
        <v>402</v>
      </c>
      <c r="D403" t="s">
        <v>1122</v>
      </c>
      <c r="E403" t="s">
        <v>73</v>
      </c>
      <c r="F403" t="s">
        <v>1118</v>
      </c>
      <c r="G403">
        <v>0</v>
      </c>
      <c r="H403" t="str">
        <f t="shared" si="46"/>
        <v>Grdeń Wiesław</v>
      </c>
      <c r="I403">
        <f t="shared" si="47"/>
        <v>0</v>
      </c>
      <c r="J403" t="s">
        <v>36</v>
      </c>
      <c r="K403" t="s">
        <v>1145</v>
      </c>
    </row>
    <row r="404" spans="1:11">
      <c r="A404" t="str">
        <f t="shared" si="45"/>
        <v>PawełczakKrzysztof0</v>
      </c>
      <c r="C404">
        <f t="shared" si="41"/>
        <v>403</v>
      </c>
      <c r="D404" t="s">
        <v>1120</v>
      </c>
      <c r="E404" t="s">
        <v>26</v>
      </c>
      <c r="F404" t="s">
        <v>1118</v>
      </c>
      <c r="G404">
        <v>0</v>
      </c>
      <c r="H404" t="str">
        <f t="shared" si="46"/>
        <v>Pawełczak Krzysztof</v>
      </c>
      <c r="I404">
        <f t="shared" si="47"/>
        <v>0</v>
      </c>
      <c r="J404" t="s">
        <v>36</v>
      </c>
      <c r="K404" t="s">
        <v>1145</v>
      </c>
    </row>
    <row r="405" spans="1:11">
      <c r="A405" t="str">
        <f t="shared" si="45"/>
        <v>KlimczakJacek0</v>
      </c>
      <c r="C405">
        <f t="shared" si="41"/>
        <v>404</v>
      </c>
      <c r="D405" t="s">
        <v>1114</v>
      </c>
      <c r="E405" t="s">
        <v>25</v>
      </c>
      <c r="F405" t="s">
        <v>25</v>
      </c>
      <c r="G405">
        <v>0</v>
      </c>
      <c r="H405" t="str">
        <f t="shared" si="46"/>
        <v>Klimczak Jacek</v>
      </c>
      <c r="I405">
        <f t="shared" si="47"/>
        <v>0</v>
      </c>
      <c r="J405" t="s">
        <v>36</v>
      </c>
      <c r="K405" t="s">
        <v>1145</v>
      </c>
    </row>
    <row r="406" spans="1:11">
      <c r="A406" t="str">
        <f t="shared" si="45"/>
        <v>SmejdaFilip1999</v>
      </c>
      <c r="C406">
        <f t="shared" si="41"/>
        <v>405</v>
      </c>
      <c r="D406" t="s">
        <v>33</v>
      </c>
      <c r="E406" t="s">
        <v>813</v>
      </c>
      <c r="F406">
        <v>0</v>
      </c>
      <c r="G406">
        <v>1999</v>
      </c>
      <c r="H406" t="str">
        <f t="shared" si="46"/>
        <v>Smejda Filip</v>
      </c>
      <c r="I406">
        <f t="shared" si="47"/>
        <v>1999</v>
      </c>
      <c r="J406" t="s">
        <v>36</v>
      </c>
      <c r="K406" t="s">
        <v>1145</v>
      </c>
    </row>
    <row r="407" spans="1:11">
      <c r="A407" t="str">
        <f t="shared" si="45"/>
        <v>JakubasPiotr0</v>
      </c>
      <c r="C407">
        <f t="shared" si="41"/>
        <v>406</v>
      </c>
      <c r="D407" t="s">
        <v>1103</v>
      </c>
      <c r="E407" t="s">
        <v>19</v>
      </c>
      <c r="F407">
        <v>0</v>
      </c>
      <c r="G407">
        <v>0</v>
      </c>
      <c r="H407" t="str">
        <f t="shared" si="46"/>
        <v>Jakubas Piotr</v>
      </c>
      <c r="I407">
        <f t="shared" si="47"/>
        <v>0</v>
      </c>
      <c r="J407" t="s">
        <v>36</v>
      </c>
      <c r="K407" t="s">
        <v>1145</v>
      </c>
    </row>
    <row r="408" spans="1:11">
      <c r="A408" t="str">
        <f t="shared" si="45"/>
        <v>KsiążekMikołaj0</v>
      </c>
      <c r="C408">
        <f t="shared" si="41"/>
        <v>407</v>
      </c>
      <c r="D408" t="s">
        <v>1101</v>
      </c>
      <c r="E408" t="s">
        <v>618</v>
      </c>
      <c r="F408" t="s">
        <v>1100</v>
      </c>
      <c r="G408">
        <v>0</v>
      </c>
      <c r="H408" t="str">
        <f t="shared" si="46"/>
        <v>Książek Mikołaj</v>
      </c>
      <c r="I408">
        <f t="shared" si="47"/>
        <v>0</v>
      </c>
      <c r="J408" t="s">
        <v>36</v>
      </c>
      <c r="K408" t="s">
        <v>1145</v>
      </c>
    </row>
    <row r="409" spans="1:11">
      <c r="A409" t="str">
        <f t="shared" si="45"/>
        <v>PukaHubert1971</v>
      </c>
      <c r="C409">
        <f t="shared" si="41"/>
        <v>408</v>
      </c>
      <c r="D409" t="s">
        <v>1095</v>
      </c>
      <c r="E409" t="s">
        <v>1096</v>
      </c>
      <c r="F409" t="s">
        <v>1093</v>
      </c>
      <c r="G409">
        <v>1971</v>
      </c>
      <c r="H409" t="str">
        <f t="shared" si="46"/>
        <v>Puka Hubert</v>
      </c>
      <c r="I409">
        <f t="shared" si="47"/>
        <v>1971</v>
      </c>
      <c r="J409" t="s">
        <v>36</v>
      </c>
      <c r="K409" t="s">
        <v>1145</v>
      </c>
    </row>
    <row r="410" spans="1:11">
      <c r="A410" t="str">
        <f t="shared" si="45"/>
        <v>KarasowskaKarolina0</v>
      </c>
      <c r="C410">
        <f t="shared" si="41"/>
        <v>409</v>
      </c>
      <c r="D410" t="s">
        <v>1131</v>
      </c>
      <c r="E410" t="s">
        <v>819</v>
      </c>
      <c r="F410" t="s">
        <v>1127</v>
      </c>
      <c r="G410">
        <v>0</v>
      </c>
      <c r="H410" t="str">
        <f t="shared" si="46"/>
        <v>Karasowska Karolina</v>
      </c>
      <c r="I410">
        <f t="shared" si="47"/>
        <v>0</v>
      </c>
      <c r="J410" t="s">
        <v>0</v>
      </c>
      <c r="K410" t="s">
        <v>1145</v>
      </c>
    </row>
    <row r="411" spans="1:11">
      <c r="A411" t="str">
        <f t="shared" si="45"/>
        <v>DudekMagdalena1984</v>
      </c>
      <c r="C411">
        <f t="shared" si="41"/>
        <v>410</v>
      </c>
      <c r="D411" t="s">
        <v>1107</v>
      </c>
      <c r="E411" t="s">
        <v>41</v>
      </c>
      <c r="F411" t="s">
        <v>1106</v>
      </c>
      <c r="G411">
        <v>1984</v>
      </c>
      <c r="H411" t="str">
        <f t="shared" si="46"/>
        <v>Dudek Magdalena</v>
      </c>
      <c r="I411">
        <f t="shared" si="47"/>
        <v>1984</v>
      </c>
      <c r="J411" t="s">
        <v>0</v>
      </c>
      <c r="K411" t="s">
        <v>1145</v>
      </c>
    </row>
    <row r="412" spans="1:11">
      <c r="A412" t="str">
        <f t="shared" si="45"/>
        <v>SkubidaEwa1977</v>
      </c>
      <c r="C412">
        <f t="shared" si="41"/>
        <v>411</v>
      </c>
      <c r="D412" t="s">
        <v>1098</v>
      </c>
      <c r="E412" t="s">
        <v>478</v>
      </c>
      <c r="F412" t="s">
        <v>1093</v>
      </c>
      <c r="G412">
        <v>1977</v>
      </c>
      <c r="H412" t="str">
        <f t="shared" si="46"/>
        <v>Skubida Ewa</v>
      </c>
      <c r="I412">
        <f t="shared" si="47"/>
        <v>1977</v>
      </c>
      <c r="J412" t="s">
        <v>0</v>
      </c>
      <c r="K412" t="s">
        <v>1145</v>
      </c>
    </row>
    <row r="413" spans="1:11">
      <c r="A413" t="str">
        <f t="shared" ref="A413:A420" si="48">D413&amp;E413&amp;G413</f>
        <v>WittTomek1976</v>
      </c>
      <c r="C413">
        <f t="shared" si="41"/>
        <v>412</v>
      </c>
      <c r="D413" t="s">
        <v>1160</v>
      </c>
      <c r="E413" t="s">
        <v>1159</v>
      </c>
      <c r="F413">
        <v>0</v>
      </c>
      <c r="G413">
        <v>1976</v>
      </c>
      <c r="H413" t="str">
        <f t="shared" ref="H413:H420" si="49">D413&amp;" "&amp;E413</f>
        <v>Witt Tomek</v>
      </c>
      <c r="I413">
        <f t="shared" ref="I413:I420" si="50">G413</f>
        <v>1976</v>
      </c>
      <c r="J413" t="s">
        <v>36</v>
      </c>
      <c r="K413" t="s">
        <v>1165</v>
      </c>
    </row>
    <row r="414" spans="1:11">
      <c r="A414" t="str">
        <f t="shared" si="48"/>
        <v>LipińskiTomasz1975</v>
      </c>
      <c r="C414">
        <f t="shared" si="41"/>
        <v>413</v>
      </c>
      <c r="D414" t="s">
        <v>736</v>
      </c>
      <c r="E414" t="s">
        <v>55</v>
      </c>
      <c r="F414">
        <v>0</v>
      </c>
      <c r="G414">
        <v>1975</v>
      </c>
      <c r="H414" t="str">
        <f t="shared" si="49"/>
        <v>Lipiński Tomasz</v>
      </c>
      <c r="I414">
        <f t="shared" si="50"/>
        <v>1975</v>
      </c>
      <c r="J414" t="s">
        <v>36</v>
      </c>
      <c r="K414" t="s">
        <v>1165</v>
      </c>
    </row>
    <row r="415" spans="1:11">
      <c r="A415" t="str">
        <f t="shared" si="48"/>
        <v>LancDamian1988</v>
      </c>
      <c r="C415">
        <f t="shared" si="41"/>
        <v>414</v>
      </c>
      <c r="D415" t="s">
        <v>1161</v>
      </c>
      <c r="E415" t="s">
        <v>399</v>
      </c>
      <c r="F415" t="s">
        <v>1149</v>
      </c>
      <c r="G415">
        <v>1988</v>
      </c>
      <c r="H415" t="str">
        <f t="shared" si="49"/>
        <v>Lanc Damian</v>
      </c>
      <c r="I415">
        <f t="shared" si="50"/>
        <v>1988</v>
      </c>
      <c r="J415" t="s">
        <v>36</v>
      </c>
      <c r="K415" t="s">
        <v>1165</v>
      </c>
    </row>
    <row r="416" spans="1:11">
      <c r="A416" t="str">
        <f t="shared" si="48"/>
        <v>StefanekJan1955</v>
      </c>
      <c r="C416">
        <f t="shared" si="41"/>
        <v>415</v>
      </c>
      <c r="D416" t="s">
        <v>1162</v>
      </c>
      <c r="E416" t="s">
        <v>105</v>
      </c>
      <c r="F416">
        <v>0</v>
      </c>
      <c r="G416">
        <v>1955</v>
      </c>
      <c r="H416" t="str">
        <f t="shared" si="49"/>
        <v>Stefanek Jan</v>
      </c>
      <c r="I416">
        <f t="shared" si="50"/>
        <v>1955</v>
      </c>
      <c r="J416" t="s">
        <v>36</v>
      </c>
      <c r="K416" t="s">
        <v>1165</v>
      </c>
    </row>
    <row r="417" spans="1:11">
      <c r="A417" t="str">
        <f t="shared" si="48"/>
        <v>StefanekŁukasz1980</v>
      </c>
      <c r="C417">
        <f t="shared" si="41"/>
        <v>416</v>
      </c>
      <c r="D417" t="s">
        <v>1162</v>
      </c>
      <c r="E417" t="s">
        <v>71</v>
      </c>
      <c r="F417">
        <v>0</v>
      </c>
      <c r="G417">
        <v>1980</v>
      </c>
      <c r="H417" t="str">
        <f t="shared" si="49"/>
        <v>Stefanek Łukasz</v>
      </c>
      <c r="I417">
        <f t="shared" si="50"/>
        <v>1980</v>
      </c>
      <c r="J417" t="s">
        <v>36</v>
      </c>
      <c r="K417" t="s">
        <v>1165</v>
      </c>
    </row>
    <row r="418" spans="1:11">
      <c r="A418" t="str">
        <f t="shared" si="48"/>
        <v>WojtuńDawid1989</v>
      </c>
      <c r="C418">
        <f t="shared" si="41"/>
        <v>417</v>
      </c>
      <c r="D418" t="s">
        <v>1163</v>
      </c>
      <c r="E418" t="s">
        <v>726</v>
      </c>
      <c r="F418" t="s">
        <v>1147</v>
      </c>
      <c r="G418">
        <v>1989</v>
      </c>
      <c r="H418" t="str">
        <f t="shared" si="49"/>
        <v>Wojtuń Dawid</v>
      </c>
      <c r="I418">
        <f t="shared" si="50"/>
        <v>1989</v>
      </c>
      <c r="J418" t="s">
        <v>36</v>
      </c>
      <c r="K418" t="s">
        <v>1165</v>
      </c>
    </row>
    <row r="419" spans="1:11">
      <c r="A419" t="str">
        <f t="shared" si="48"/>
        <v>KoniecznaJoanna1988</v>
      </c>
      <c r="C419">
        <f t="shared" si="41"/>
        <v>418</v>
      </c>
      <c r="D419" t="s">
        <v>475</v>
      </c>
      <c r="E419" t="s">
        <v>749</v>
      </c>
      <c r="F419" t="s">
        <v>447</v>
      </c>
      <c r="G419">
        <v>1988</v>
      </c>
      <c r="H419" t="str">
        <f t="shared" si="49"/>
        <v>Konieczna Joanna</v>
      </c>
      <c r="I419">
        <f t="shared" si="50"/>
        <v>1988</v>
      </c>
      <c r="J419" t="s">
        <v>0</v>
      </c>
      <c r="K419" t="s">
        <v>1165</v>
      </c>
    </row>
    <row r="420" spans="1:11">
      <c r="A420" t="str">
        <f t="shared" si="48"/>
        <v>KowalskaAgnieszka1983</v>
      </c>
      <c r="C420">
        <f t="shared" si="41"/>
        <v>419</v>
      </c>
      <c r="D420" t="s">
        <v>1164</v>
      </c>
      <c r="E420" t="s">
        <v>156</v>
      </c>
      <c r="F420" t="s">
        <v>1146</v>
      </c>
      <c r="G420">
        <v>1983</v>
      </c>
      <c r="H420" t="str">
        <f t="shared" si="49"/>
        <v>Kowalska Agnieszka</v>
      </c>
      <c r="I420">
        <f t="shared" si="50"/>
        <v>1983</v>
      </c>
      <c r="J420" t="s">
        <v>0</v>
      </c>
      <c r="K420" t="s">
        <v>1165</v>
      </c>
    </row>
    <row r="421" spans="1:11">
      <c r="A421" t="str">
        <f t="shared" ref="A421:A426" si="51">D421&amp;E421&amp;G421</f>
        <v>KrasuskiMarcin1972</v>
      </c>
      <c r="C421">
        <f t="shared" si="41"/>
        <v>420</v>
      </c>
      <c r="D421" t="s">
        <v>1184</v>
      </c>
      <c r="E421" t="s">
        <v>21</v>
      </c>
      <c r="F421">
        <v>0</v>
      </c>
      <c r="G421">
        <v>1972</v>
      </c>
      <c r="H421" t="str">
        <f t="shared" ref="H421:H426" si="52">D421&amp;" "&amp;E421</f>
        <v>Krasuski Marcin</v>
      </c>
      <c r="I421">
        <f t="shared" ref="I421:I426" si="53">G421</f>
        <v>1972</v>
      </c>
      <c r="J421" t="s">
        <v>36</v>
      </c>
      <c r="K421" t="s">
        <v>1212</v>
      </c>
    </row>
    <row r="422" spans="1:11">
      <c r="A422" t="str">
        <f t="shared" si="51"/>
        <v>RychlikMichał1978</v>
      </c>
      <c r="C422">
        <f t="shared" si="41"/>
        <v>421</v>
      </c>
      <c r="D422" s="9" t="s">
        <v>1180</v>
      </c>
      <c r="E422" s="9" t="s">
        <v>67</v>
      </c>
      <c r="F422" s="9" t="s">
        <v>1179</v>
      </c>
      <c r="G422" s="9">
        <v>1978</v>
      </c>
      <c r="H422" t="str">
        <f t="shared" si="52"/>
        <v>Rychlik Michał</v>
      </c>
      <c r="I422">
        <f t="shared" si="53"/>
        <v>1978</v>
      </c>
      <c r="J422" t="s">
        <v>36</v>
      </c>
      <c r="K422" t="s">
        <v>1212</v>
      </c>
    </row>
    <row r="423" spans="1:11">
      <c r="A423" t="str">
        <f t="shared" si="51"/>
        <v>KucharskiRafał1981</v>
      </c>
      <c r="C423">
        <f t="shared" si="41"/>
        <v>422</v>
      </c>
      <c r="D423" s="9" t="s">
        <v>1176</v>
      </c>
      <c r="E423" s="9" t="s">
        <v>52</v>
      </c>
      <c r="F423" s="9" t="s">
        <v>1172</v>
      </c>
      <c r="G423" s="9">
        <v>1981</v>
      </c>
      <c r="H423" t="str">
        <f t="shared" si="52"/>
        <v>Kucharski Rafał</v>
      </c>
      <c r="I423">
        <f t="shared" si="53"/>
        <v>1981</v>
      </c>
      <c r="J423" t="s">
        <v>36</v>
      </c>
      <c r="K423" t="s">
        <v>1212</v>
      </c>
    </row>
    <row r="424" spans="1:11">
      <c r="A424" t="str">
        <f t="shared" si="51"/>
        <v>BaworowskiGrzegorz1982</v>
      </c>
      <c r="C424">
        <f t="shared" si="41"/>
        <v>423</v>
      </c>
      <c r="D424" s="9" t="s">
        <v>1174</v>
      </c>
      <c r="E424" s="9" t="s">
        <v>23</v>
      </c>
      <c r="F424" s="9" t="s">
        <v>1172</v>
      </c>
      <c r="G424" s="9">
        <v>1982</v>
      </c>
      <c r="H424" t="str">
        <f t="shared" si="52"/>
        <v>Baworowski Grzegorz</v>
      </c>
      <c r="I424">
        <f t="shared" si="53"/>
        <v>1982</v>
      </c>
      <c r="J424" t="s">
        <v>36</v>
      </c>
      <c r="K424" t="s">
        <v>1212</v>
      </c>
    </row>
    <row r="425" spans="1:11">
      <c r="A425" t="str">
        <f t="shared" si="51"/>
        <v>DurasWłodzimierz1970</v>
      </c>
      <c r="C425">
        <f t="shared" si="41"/>
        <v>424</v>
      </c>
      <c r="D425" t="s">
        <v>1169</v>
      </c>
      <c r="E425" t="s">
        <v>1168</v>
      </c>
      <c r="F425">
        <v>0</v>
      </c>
      <c r="G425">
        <v>1970</v>
      </c>
      <c r="H425" t="str">
        <f t="shared" si="52"/>
        <v>Duras Włodzimierz</v>
      </c>
      <c r="I425">
        <f t="shared" si="53"/>
        <v>1970</v>
      </c>
      <c r="J425" t="s">
        <v>36</v>
      </c>
      <c r="K425" t="s">
        <v>1212</v>
      </c>
    </row>
    <row r="426" spans="1:11">
      <c r="A426" t="str">
        <f t="shared" si="51"/>
        <v>SkrzyniarzStanisław1966</v>
      </c>
      <c r="C426">
        <f t="shared" si="41"/>
        <v>425</v>
      </c>
      <c r="D426" t="s">
        <v>1166</v>
      </c>
      <c r="E426" t="s">
        <v>394</v>
      </c>
      <c r="F426">
        <v>0</v>
      </c>
      <c r="G426">
        <v>1966</v>
      </c>
      <c r="H426" t="str">
        <f t="shared" si="52"/>
        <v>Skrzyniarz Stanisław</v>
      </c>
      <c r="I426">
        <f t="shared" si="53"/>
        <v>1966</v>
      </c>
      <c r="J426" t="s">
        <v>36</v>
      </c>
      <c r="K426" t="s">
        <v>1212</v>
      </c>
    </row>
    <row r="427" spans="1:11">
      <c r="A427" t="str">
        <f t="shared" ref="A427:A436" si="54">D427&amp;E427&amp;G427</f>
        <v>KokłowskiDaniel1985</v>
      </c>
      <c r="C427">
        <f t="shared" si="41"/>
        <v>426</v>
      </c>
      <c r="D427" t="s">
        <v>1245</v>
      </c>
      <c r="E427" t="s">
        <v>170</v>
      </c>
      <c r="F427" t="s">
        <v>1243</v>
      </c>
      <c r="G427">
        <v>1985</v>
      </c>
      <c r="H427" t="str">
        <f t="shared" ref="H427:H436" si="55">D427&amp;" "&amp;E427</f>
        <v>Kokłowski Daniel</v>
      </c>
      <c r="I427">
        <f t="shared" ref="I427:I436" si="56">G427</f>
        <v>1985</v>
      </c>
      <c r="J427" t="s">
        <v>36</v>
      </c>
      <c r="K427" t="s">
        <v>1263</v>
      </c>
    </row>
    <row r="428" spans="1:11">
      <c r="A428" t="str">
        <f t="shared" si="54"/>
        <v>DomańskiMichał1980</v>
      </c>
      <c r="C428">
        <f t="shared" si="41"/>
        <v>427</v>
      </c>
      <c r="D428" t="s">
        <v>1239</v>
      </c>
      <c r="E428" t="s">
        <v>67</v>
      </c>
      <c r="F428" t="s">
        <v>325</v>
      </c>
      <c r="G428">
        <v>1980</v>
      </c>
      <c r="H428" t="str">
        <f t="shared" si="55"/>
        <v>Domański Michał</v>
      </c>
      <c r="I428">
        <f t="shared" si="56"/>
        <v>1980</v>
      </c>
      <c r="J428" t="s">
        <v>36</v>
      </c>
      <c r="K428" t="s">
        <v>1263</v>
      </c>
    </row>
    <row r="429" spans="1:11">
      <c r="A429" t="str">
        <f t="shared" si="54"/>
        <v>BrodowiczTomasz1968</v>
      </c>
      <c r="C429">
        <f t="shared" si="41"/>
        <v>428</v>
      </c>
      <c r="D429" t="s">
        <v>1236</v>
      </c>
      <c r="E429" t="s">
        <v>55</v>
      </c>
      <c r="F429">
        <v>0</v>
      </c>
      <c r="G429">
        <v>1968</v>
      </c>
      <c r="H429" t="str">
        <f t="shared" si="55"/>
        <v>Brodowicz Tomasz</v>
      </c>
      <c r="I429">
        <f t="shared" si="56"/>
        <v>1968</v>
      </c>
      <c r="J429" t="s">
        <v>36</v>
      </c>
      <c r="K429" t="s">
        <v>1263</v>
      </c>
    </row>
    <row r="430" spans="1:11">
      <c r="A430" t="str">
        <f t="shared" si="54"/>
        <v>GrabowskiAdam0</v>
      </c>
      <c r="C430">
        <f t="shared" si="41"/>
        <v>429</v>
      </c>
      <c r="D430" t="s">
        <v>106</v>
      </c>
      <c r="E430" t="s">
        <v>91</v>
      </c>
      <c r="F430" t="s">
        <v>598</v>
      </c>
      <c r="G430">
        <v>0</v>
      </c>
      <c r="H430" t="str">
        <f t="shared" si="55"/>
        <v>Grabowski Adam</v>
      </c>
      <c r="I430">
        <f t="shared" si="56"/>
        <v>0</v>
      </c>
      <c r="J430" t="s">
        <v>36</v>
      </c>
      <c r="K430" t="s">
        <v>1263</v>
      </c>
    </row>
    <row r="431" spans="1:11">
      <c r="A431" t="str">
        <f t="shared" si="54"/>
        <v>TumińskiMaciej1989</v>
      </c>
      <c r="C431">
        <f t="shared" si="41"/>
        <v>430</v>
      </c>
      <c r="D431" t="s">
        <v>1235</v>
      </c>
      <c r="E431" t="s">
        <v>78</v>
      </c>
      <c r="F431" t="s">
        <v>598</v>
      </c>
      <c r="G431">
        <v>1989</v>
      </c>
      <c r="H431" t="str">
        <f t="shared" si="55"/>
        <v>Tumiński Maciej</v>
      </c>
      <c r="I431">
        <f t="shared" si="56"/>
        <v>1989</v>
      </c>
      <c r="J431" t="s">
        <v>36</v>
      </c>
      <c r="K431" t="s">
        <v>1263</v>
      </c>
    </row>
    <row r="432" spans="1:11">
      <c r="A432" t="str">
        <f t="shared" si="54"/>
        <v>TrzeciakiewiczMarcin1978</v>
      </c>
      <c r="C432">
        <f t="shared" si="41"/>
        <v>431</v>
      </c>
      <c r="D432" t="s">
        <v>1229</v>
      </c>
      <c r="E432" t="s">
        <v>21</v>
      </c>
      <c r="F432">
        <v>0</v>
      </c>
      <c r="G432">
        <v>1978</v>
      </c>
      <c r="H432" t="str">
        <f t="shared" si="55"/>
        <v>Trzeciakiewicz Marcin</v>
      </c>
      <c r="I432">
        <f t="shared" si="56"/>
        <v>1978</v>
      </c>
      <c r="J432" t="s">
        <v>36</v>
      </c>
      <c r="K432" t="s">
        <v>1263</v>
      </c>
    </row>
    <row r="433" spans="1:11">
      <c r="A433" t="str">
        <f t="shared" si="54"/>
        <v>KuncewiczPiotr1975</v>
      </c>
      <c r="C433">
        <f t="shared" si="41"/>
        <v>432</v>
      </c>
      <c r="D433" t="s">
        <v>1225</v>
      </c>
      <c r="E433" t="s">
        <v>19</v>
      </c>
      <c r="F433" t="s">
        <v>1219</v>
      </c>
      <c r="G433">
        <v>1975</v>
      </c>
      <c r="H433" t="str">
        <f t="shared" si="55"/>
        <v>Kuncewicz Piotr</v>
      </c>
      <c r="I433">
        <f t="shared" si="56"/>
        <v>1975</v>
      </c>
      <c r="J433" t="s">
        <v>36</v>
      </c>
      <c r="K433" t="s">
        <v>1263</v>
      </c>
    </row>
    <row r="434" spans="1:11">
      <c r="A434" t="str">
        <f t="shared" si="54"/>
        <v>SadłowskiGrzegorz1975</v>
      </c>
      <c r="C434">
        <f t="shared" si="41"/>
        <v>433</v>
      </c>
      <c r="D434" t="s">
        <v>1224</v>
      </c>
      <c r="E434" t="s">
        <v>23</v>
      </c>
      <c r="F434" t="s">
        <v>1219</v>
      </c>
      <c r="G434">
        <v>1975</v>
      </c>
      <c r="H434" t="str">
        <f t="shared" si="55"/>
        <v>Sadłowski Grzegorz</v>
      </c>
      <c r="I434">
        <f t="shared" si="56"/>
        <v>1975</v>
      </c>
      <c r="J434" t="s">
        <v>36</v>
      </c>
      <c r="K434" t="s">
        <v>1263</v>
      </c>
    </row>
    <row r="435" spans="1:11">
      <c r="A435" t="str">
        <f t="shared" si="54"/>
        <v>WalczykMarek1975</v>
      </c>
      <c r="C435">
        <f t="shared" si="41"/>
        <v>434</v>
      </c>
      <c r="D435" t="s">
        <v>1223</v>
      </c>
      <c r="E435" t="s">
        <v>38</v>
      </c>
      <c r="F435" t="s">
        <v>1222</v>
      </c>
      <c r="G435">
        <v>1975</v>
      </c>
      <c r="H435" t="str">
        <f t="shared" si="55"/>
        <v>Walczyk Marek</v>
      </c>
      <c r="I435">
        <f t="shared" si="56"/>
        <v>1975</v>
      </c>
      <c r="J435" t="s">
        <v>36</v>
      </c>
      <c r="K435" t="s">
        <v>1263</v>
      </c>
    </row>
    <row r="436" spans="1:11">
      <c r="A436" t="str">
        <f t="shared" si="54"/>
        <v>SawkoKamil1975</v>
      </c>
      <c r="C436">
        <f t="shared" si="41"/>
        <v>435</v>
      </c>
      <c r="D436" t="s">
        <v>1221</v>
      </c>
      <c r="E436" t="s">
        <v>235</v>
      </c>
      <c r="F436" t="s">
        <v>1219</v>
      </c>
      <c r="G436">
        <v>1975</v>
      </c>
      <c r="H436" t="str">
        <f t="shared" si="55"/>
        <v>Sawko Kamil</v>
      </c>
      <c r="I436">
        <f t="shared" si="56"/>
        <v>1975</v>
      </c>
      <c r="J436" t="s">
        <v>36</v>
      </c>
      <c r="K436" t="s">
        <v>1263</v>
      </c>
    </row>
    <row r="437" spans="1:11">
      <c r="A437" t="str">
        <f t="shared" ref="A437:A440" si="57">D437&amp;E437&amp;G437</f>
        <v>TrykozkoUrszula1969</v>
      </c>
      <c r="C437">
        <f t="shared" si="41"/>
        <v>436</v>
      </c>
      <c r="D437" t="s">
        <v>1233</v>
      </c>
      <c r="E437" t="s">
        <v>1234</v>
      </c>
      <c r="F437" t="s">
        <v>818</v>
      </c>
      <c r="G437">
        <v>1969</v>
      </c>
      <c r="H437" t="str">
        <f t="shared" ref="H437:H441" si="58">D437&amp;" "&amp;E437</f>
        <v>Trykozko Urszula</v>
      </c>
      <c r="I437">
        <f t="shared" ref="I437:I441" si="59">G437</f>
        <v>1969</v>
      </c>
      <c r="J437" t="s">
        <v>0</v>
      </c>
      <c r="K437" t="s">
        <v>1263</v>
      </c>
    </row>
    <row r="438" spans="1:11">
      <c r="A438" t="str">
        <f t="shared" si="57"/>
        <v>KarpaKatarzyna1982</v>
      </c>
      <c r="C438">
        <f t="shared" si="41"/>
        <v>437</v>
      </c>
      <c r="D438" t="s">
        <v>1231</v>
      </c>
      <c r="E438" t="s">
        <v>1232</v>
      </c>
      <c r="F438" t="s">
        <v>1230</v>
      </c>
      <c r="G438">
        <v>1982</v>
      </c>
      <c r="H438" t="str">
        <f t="shared" si="58"/>
        <v>Karpa Katarzyna</v>
      </c>
      <c r="I438">
        <f t="shared" si="59"/>
        <v>1982</v>
      </c>
      <c r="J438" t="s">
        <v>0</v>
      </c>
      <c r="K438" t="s">
        <v>1263</v>
      </c>
    </row>
    <row r="439" spans="1:11">
      <c r="A439" t="str">
        <f t="shared" si="57"/>
        <v>OlechowskaEmilia1985</v>
      </c>
      <c r="C439">
        <f t="shared" si="41"/>
        <v>438</v>
      </c>
      <c r="D439" t="s">
        <v>1227</v>
      </c>
      <c r="E439" t="s">
        <v>1228</v>
      </c>
      <c r="F439" t="s">
        <v>1226</v>
      </c>
      <c r="G439">
        <v>1985</v>
      </c>
      <c r="H439" t="str">
        <f t="shared" si="58"/>
        <v>Olechowska Emilia</v>
      </c>
      <c r="I439">
        <f t="shared" si="59"/>
        <v>1985</v>
      </c>
      <c r="J439" t="s">
        <v>0</v>
      </c>
      <c r="K439" t="s">
        <v>1263</v>
      </c>
    </row>
    <row r="440" spans="1:11">
      <c r="A440" t="str">
        <f t="shared" si="57"/>
        <v>BrzezińskaArletta1983</v>
      </c>
      <c r="C440">
        <f t="shared" si="41"/>
        <v>439</v>
      </c>
      <c r="D440" t="s">
        <v>1217</v>
      </c>
      <c r="E440" t="s">
        <v>1218</v>
      </c>
      <c r="F440" t="s">
        <v>1213</v>
      </c>
      <c r="G440">
        <v>1983</v>
      </c>
      <c r="H440" t="str">
        <f t="shared" si="58"/>
        <v>Brzezińska Arletta</v>
      </c>
      <c r="I440">
        <f t="shared" si="59"/>
        <v>1983</v>
      </c>
      <c r="J440" t="s">
        <v>0</v>
      </c>
      <c r="K440" t="s">
        <v>1263</v>
      </c>
    </row>
    <row r="441" spans="1:11">
      <c r="A441" t="str">
        <f>D441&amp;E441&amp;G441</f>
        <v>KatnerJolanta1980</v>
      </c>
      <c r="C441">
        <f>C440+1</f>
        <v>440</v>
      </c>
      <c r="D441" t="s">
        <v>1215</v>
      </c>
      <c r="E441" t="s">
        <v>1216</v>
      </c>
      <c r="F441" t="s">
        <v>1213</v>
      </c>
      <c r="G441">
        <v>1980</v>
      </c>
      <c r="H441" t="str">
        <f t="shared" si="58"/>
        <v>Katner Jolanta</v>
      </c>
      <c r="I441">
        <f t="shared" si="59"/>
        <v>1980</v>
      </c>
      <c r="J441" t="s">
        <v>0</v>
      </c>
      <c r="K441" t="s">
        <v>1263</v>
      </c>
    </row>
    <row r="442" spans="1:11">
      <c r="A442" t="str">
        <f>D442&amp;E442&amp;G442</f>
        <v>SzaciłowskiPiotr1971</v>
      </c>
      <c r="C442">
        <f>C441+1</f>
        <v>441</v>
      </c>
      <c r="D442" t="s">
        <v>1267</v>
      </c>
      <c r="E442" t="s">
        <v>19</v>
      </c>
      <c r="F442">
        <v>0</v>
      </c>
      <c r="G442">
        <v>1971</v>
      </c>
      <c r="H442" t="str">
        <f t="shared" ref="H442:H446" si="60">D442&amp;" "&amp;E442</f>
        <v>Szaciłowski Piotr</v>
      </c>
      <c r="I442">
        <f t="shared" ref="I442:I446" si="61">G442</f>
        <v>1971</v>
      </c>
      <c r="J442" t="s">
        <v>36</v>
      </c>
      <c r="K442" t="s">
        <v>1279</v>
      </c>
    </row>
    <row r="443" spans="1:11">
      <c r="A443" t="str">
        <f t="shared" ref="A443:A446" si="62">D443&amp;E443&amp;G443</f>
        <v>BrankiewiczPaweł1971</v>
      </c>
      <c r="C443">
        <f t="shared" ref="C443:C506" si="63">C442+1</f>
        <v>442</v>
      </c>
      <c r="D443" t="s">
        <v>1286</v>
      </c>
      <c r="E443" t="s">
        <v>20</v>
      </c>
      <c r="F443" t="s">
        <v>1285</v>
      </c>
      <c r="G443">
        <v>1971</v>
      </c>
      <c r="H443" t="str">
        <f t="shared" si="60"/>
        <v>Brankiewicz Paweł</v>
      </c>
      <c r="I443">
        <f t="shared" si="61"/>
        <v>1971</v>
      </c>
      <c r="J443" t="s">
        <v>36</v>
      </c>
      <c r="K443" t="s">
        <v>1279</v>
      </c>
    </row>
    <row r="444" spans="1:11">
      <c r="A444" t="str">
        <f t="shared" si="62"/>
        <v>KlepackiMariusz1970</v>
      </c>
      <c r="C444">
        <f t="shared" si="63"/>
        <v>443</v>
      </c>
      <c r="D444" t="s">
        <v>1283</v>
      </c>
      <c r="E444" t="s">
        <v>552</v>
      </c>
      <c r="F444" t="s">
        <v>1282</v>
      </c>
      <c r="G444">
        <v>1970</v>
      </c>
      <c r="H444" t="str">
        <f t="shared" si="60"/>
        <v>Klepacki Mariusz</v>
      </c>
      <c r="I444">
        <f t="shared" si="61"/>
        <v>1970</v>
      </c>
      <c r="J444" t="s">
        <v>36</v>
      </c>
      <c r="K444" t="s">
        <v>1279</v>
      </c>
    </row>
    <row r="445" spans="1:11">
      <c r="A445" t="str">
        <f t="shared" si="62"/>
        <v>Rystał Kajetan0</v>
      </c>
      <c r="C445">
        <f t="shared" si="63"/>
        <v>444</v>
      </c>
      <c r="D445" t="s">
        <v>1280</v>
      </c>
      <c r="E445" t="s">
        <v>140</v>
      </c>
      <c r="F445">
        <v>0</v>
      </c>
      <c r="G445">
        <v>0</v>
      </c>
      <c r="H445" t="str">
        <f t="shared" si="60"/>
        <v>Rystał  Kajetan</v>
      </c>
      <c r="I445">
        <f t="shared" si="61"/>
        <v>0</v>
      </c>
      <c r="J445" t="s">
        <v>36</v>
      </c>
      <c r="K445" t="s">
        <v>1279</v>
      </c>
    </row>
    <row r="446" spans="1:11">
      <c r="A446" t="str">
        <f t="shared" si="62"/>
        <v>MichałowskaJulia1985</v>
      </c>
      <c r="C446">
        <f t="shared" si="63"/>
        <v>445</v>
      </c>
      <c r="D446" t="s">
        <v>1288</v>
      </c>
      <c r="E446" t="s">
        <v>1287</v>
      </c>
      <c r="F446">
        <v>0</v>
      </c>
      <c r="G446">
        <v>1985</v>
      </c>
      <c r="H446" t="str">
        <f t="shared" si="60"/>
        <v>Michałowska Julia</v>
      </c>
      <c r="I446">
        <f t="shared" si="61"/>
        <v>1985</v>
      </c>
      <c r="J446" t="s">
        <v>0</v>
      </c>
      <c r="K446" t="s">
        <v>1279</v>
      </c>
    </row>
    <row r="447" spans="1:11">
      <c r="A447" t="str">
        <f t="shared" ref="A447:A463" si="64">D447&amp;E447&amp;G447</f>
        <v>StrachowskiPrzemysław1982</v>
      </c>
      <c r="C447">
        <f t="shared" si="63"/>
        <v>446</v>
      </c>
      <c r="D447" t="s">
        <v>1324</v>
      </c>
      <c r="E447" t="s">
        <v>28</v>
      </c>
      <c r="F447">
        <v>0</v>
      </c>
      <c r="G447">
        <v>1982</v>
      </c>
      <c r="H447" t="str">
        <f t="shared" ref="H447:H463" si="65">D447&amp;" "&amp;E447</f>
        <v>Strachowski Przemysław</v>
      </c>
      <c r="I447">
        <f t="shared" ref="I447:I463" si="66">G447</f>
        <v>1982</v>
      </c>
      <c r="J447" t="s">
        <v>36</v>
      </c>
      <c r="K447" t="s">
        <v>1342</v>
      </c>
    </row>
    <row r="448" spans="1:11">
      <c r="A448" t="str">
        <f t="shared" si="64"/>
        <v>DefecińskiRadosław1971</v>
      </c>
      <c r="C448">
        <f t="shared" si="63"/>
        <v>447</v>
      </c>
      <c r="D448" t="s">
        <v>1321</v>
      </c>
      <c r="E448" t="s">
        <v>293</v>
      </c>
      <c r="F448" t="s">
        <v>1320</v>
      </c>
      <c r="G448">
        <v>1971</v>
      </c>
      <c r="H448" t="str">
        <f t="shared" si="65"/>
        <v>Defeciński Radosław</v>
      </c>
      <c r="I448">
        <f t="shared" si="66"/>
        <v>1971</v>
      </c>
      <c r="J448" t="s">
        <v>36</v>
      </c>
      <c r="K448" t="s">
        <v>1342</v>
      </c>
    </row>
    <row r="449" spans="1:11">
      <c r="A449" t="str">
        <f t="shared" si="64"/>
        <v>GorońskiPiotr1975</v>
      </c>
      <c r="C449">
        <f t="shared" si="63"/>
        <v>448</v>
      </c>
      <c r="D449" t="s">
        <v>1317</v>
      </c>
      <c r="E449" t="s">
        <v>19</v>
      </c>
      <c r="F449" t="s">
        <v>1316</v>
      </c>
      <c r="G449">
        <v>1975</v>
      </c>
      <c r="H449" t="str">
        <f t="shared" si="65"/>
        <v>Goroński Piotr</v>
      </c>
      <c r="I449">
        <f t="shared" si="66"/>
        <v>1975</v>
      </c>
      <c r="J449" t="s">
        <v>36</v>
      </c>
      <c r="K449" t="s">
        <v>1342</v>
      </c>
    </row>
    <row r="450" spans="1:11">
      <c r="A450" t="str">
        <f t="shared" si="64"/>
        <v>CzarnyGrzegorz1984</v>
      </c>
      <c r="C450">
        <f t="shared" si="63"/>
        <v>449</v>
      </c>
      <c r="D450" t="s">
        <v>1315</v>
      </c>
      <c r="E450" t="s">
        <v>23</v>
      </c>
      <c r="F450" t="s">
        <v>1313</v>
      </c>
      <c r="G450">
        <v>1984</v>
      </c>
      <c r="H450" t="str">
        <f t="shared" si="65"/>
        <v>Czarny Grzegorz</v>
      </c>
      <c r="I450">
        <f t="shared" si="66"/>
        <v>1984</v>
      </c>
      <c r="J450" t="s">
        <v>36</v>
      </c>
      <c r="K450" t="s">
        <v>1342</v>
      </c>
    </row>
    <row r="451" spans="1:11">
      <c r="A451" t="str">
        <f t="shared" si="64"/>
        <v>JacakAndrzej1986</v>
      </c>
      <c r="C451">
        <f t="shared" si="63"/>
        <v>450</v>
      </c>
      <c r="D451" t="s">
        <v>1312</v>
      </c>
      <c r="E451" t="s">
        <v>30</v>
      </c>
      <c r="F451" t="s">
        <v>1311</v>
      </c>
      <c r="G451">
        <v>1986</v>
      </c>
      <c r="H451" t="str">
        <f t="shared" si="65"/>
        <v>Jacak Andrzej</v>
      </c>
      <c r="I451">
        <f t="shared" si="66"/>
        <v>1986</v>
      </c>
      <c r="J451" t="s">
        <v>36</v>
      </c>
      <c r="K451" t="s">
        <v>1342</v>
      </c>
    </row>
    <row r="452" spans="1:11">
      <c r="A452" t="str">
        <f t="shared" si="64"/>
        <v>HelbikRafał1983</v>
      </c>
      <c r="C452">
        <f t="shared" si="63"/>
        <v>451</v>
      </c>
      <c r="D452" t="s">
        <v>1306</v>
      </c>
      <c r="E452" t="s">
        <v>52</v>
      </c>
      <c r="F452" t="s">
        <v>1305</v>
      </c>
      <c r="G452">
        <v>1983</v>
      </c>
      <c r="H452" t="str">
        <f t="shared" si="65"/>
        <v>Helbik Rafał</v>
      </c>
      <c r="I452">
        <f t="shared" si="66"/>
        <v>1983</v>
      </c>
      <c r="J452" t="s">
        <v>36</v>
      </c>
      <c r="K452" t="s">
        <v>1342</v>
      </c>
    </row>
    <row r="453" spans="1:11">
      <c r="A453" t="str">
        <f t="shared" si="64"/>
        <v>HelbikMichał1982</v>
      </c>
      <c r="C453">
        <f t="shared" si="63"/>
        <v>452</v>
      </c>
      <c r="D453" t="s">
        <v>1306</v>
      </c>
      <c r="E453" t="s">
        <v>67</v>
      </c>
      <c r="F453" t="s">
        <v>1305</v>
      </c>
      <c r="G453">
        <v>1982</v>
      </c>
      <c r="H453" t="str">
        <f t="shared" si="65"/>
        <v>Helbik Michał</v>
      </c>
      <c r="I453">
        <f t="shared" si="66"/>
        <v>1982</v>
      </c>
      <c r="J453" t="s">
        <v>36</v>
      </c>
      <c r="K453" t="s">
        <v>1342</v>
      </c>
    </row>
    <row r="454" spans="1:11">
      <c r="A454" t="str">
        <f t="shared" si="64"/>
        <v>TrepczyńskiJarosław1983</v>
      </c>
      <c r="C454">
        <f t="shared" si="63"/>
        <v>453</v>
      </c>
      <c r="D454" t="s">
        <v>1302</v>
      </c>
      <c r="E454" t="s">
        <v>98</v>
      </c>
      <c r="F454">
        <v>0</v>
      </c>
      <c r="G454">
        <v>1983</v>
      </c>
      <c r="H454" t="str">
        <f t="shared" si="65"/>
        <v>Trepczyński Jarosław</v>
      </c>
      <c r="I454">
        <f t="shared" si="66"/>
        <v>1983</v>
      </c>
      <c r="J454" t="s">
        <v>36</v>
      </c>
      <c r="K454" t="s">
        <v>1342</v>
      </c>
    </row>
    <row r="455" spans="1:11">
      <c r="A455" t="str">
        <f t="shared" si="64"/>
        <v>LisakKrzysztof1983</v>
      </c>
      <c r="C455">
        <f t="shared" si="63"/>
        <v>454</v>
      </c>
      <c r="D455" t="s">
        <v>1301</v>
      </c>
      <c r="E455" t="s">
        <v>26</v>
      </c>
      <c r="F455">
        <v>0</v>
      </c>
      <c r="G455">
        <v>1983</v>
      </c>
      <c r="H455" t="str">
        <f t="shared" si="65"/>
        <v>Lisak Krzysztof</v>
      </c>
      <c r="I455">
        <f t="shared" si="66"/>
        <v>1983</v>
      </c>
      <c r="J455" t="s">
        <v>36</v>
      </c>
      <c r="K455" t="s">
        <v>1342</v>
      </c>
    </row>
    <row r="456" spans="1:11">
      <c r="A456" t="str">
        <f t="shared" si="64"/>
        <v>RogowskiHubert1987</v>
      </c>
      <c r="C456">
        <f t="shared" si="63"/>
        <v>455</v>
      </c>
      <c r="D456" s="9" t="s">
        <v>763</v>
      </c>
      <c r="E456" s="9" t="s">
        <v>1096</v>
      </c>
      <c r="F456" s="9" t="s">
        <v>1300</v>
      </c>
      <c r="G456" s="9">
        <v>1987</v>
      </c>
      <c r="H456" t="str">
        <f t="shared" si="65"/>
        <v>Rogowski Hubert</v>
      </c>
      <c r="I456">
        <f t="shared" si="66"/>
        <v>1987</v>
      </c>
      <c r="J456" t="s">
        <v>36</v>
      </c>
      <c r="K456" t="s">
        <v>1342</v>
      </c>
    </row>
    <row r="457" spans="1:11">
      <c r="A457" t="str">
        <f t="shared" si="64"/>
        <v>BińczykArtur1974</v>
      </c>
      <c r="C457">
        <f t="shared" si="63"/>
        <v>456</v>
      </c>
      <c r="D457" s="9" t="s">
        <v>1299</v>
      </c>
      <c r="E457" s="9" t="s">
        <v>58</v>
      </c>
      <c r="F457" s="9" t="s">
        <v>1290</v>
      </c>
      <c r="G457" s="9">
        <v>1974</v>
      </c>
      <c r="H457" t="str">
        <f t="shared" si="65"/>
        <v>Bińczyk Artur</v>
      </c>
      <c r="I457">
        <f t="shared" si="66"/>
        <v>1974</v>
      </c>
      <c r="J457" t="s">
        <v>36</v>
      </c>
      <c r="K457" t="s">
        <v>1342</v>
      </c>
    </row>
    <row r="458" spans="1:11">
      <c r="A458" t="str">
        <f t="shared" si="64"/>
        <v>SosnowskiJacek1977</v>
      </c>
      <c r="C458">
        <f t="shared" si="63"/>
        <v>457</v>
      </c>
      <c r="D458" s="9" t="s">
        <v>1298</v>
      </c>
      <c r="E458" s="9" t="s">
        <v>25</v>
      </c>
      <c r="F458" s="9" t="s">
        <v>1297</v>
      </c>
      <c r="G458" s="9">
        <v>1977</v>
      </c>
      <c r="H458" t="str">
        <f t="shared" si="65"/>
        <v>Sosnowski Jacek</v>
      </c>
      <c r="I458">
        <f t="shared" si="66"/>
        <v>1977</v>
      </c>
      <c r="J458" t="s">
        <v>36</v>
      </c>
      <c r="K458" t="s">
        <v>1342</v>
      </c>
    </row>
    <row r="459" spans="1:11">
      <c r="A459" t="str">
        <f t="shared" si="64"/>
        <v>DamianSebastian1980</v>
      </c>
      <c r="C459">
        <f t="shared" si="63"/>
        <v>458</v>
      </c>
      <c r="D459" s="9" t="s">
        <v>399</v>
      </c>
      <c r="E459" s="9" t="s">
        <v>1291</v>
      </c>
      <c r="F459" s="9">
        <v>0</v>
      </c>
      <c r="G459" s="9">
        <v>1980</v>
      </c>
      <c r="H459" t="str">
        <f t="shared" si="65"/>
        <v>Damian Sebastian</v>
      </c>
      <c r="I459">
        <f t="shared" si="66"/>
        <v>1980</v>
      </c>
      <c r="J459" t="s">
        <v>36</v>
      </c>
      <c r="K459" t="s">
        <v>1342</v>
      </c>
    </row>
    <row r="460" spans="1:11">
      <c r="A460" t="str">
        <f t="shared" si="64"/>
        <v>MichalakMarcin1983</v>
      </c>
      <c r="C460">
        <f t="shared" si="63"/>
        <v>459</v>
      </c>
      <c r="D460" s="9" t="s">
        <v>1295</v>
      </c>
      <c r="E460" s="9" t="s">
        <v>21</v>
      </c>
      <c r="F460" s="9" t="s">
        <v>1</v>
      </c>
      <c r="G460" s="9">
        <v>1983</v>
      </c>
      <c r="H460" t="str">
        <f t="shared" si="65"/>
        <v>Michalak Marcin</v>
      </c>
      <c r="I460">
        <f t="shared" si="66"/>
        <v>1983</v>
      </c>
      <c r="J460" t="s">
        <v>36</v>
      </c>
      <c r="K460" t="s">
        <v>1342</v>
      </c>
    </row>
    <row r="461" spans="1:11">
      <c r="A461" t="str">
        <f t="shared" si="64"/>
        <v>CzarnyBasia1982</v>
      </c>
      <c r="C461">
        <f t="shared" si="63"/>
        <v>460</v>
      </c>
      <c r="D461" t="s">
        <v>1315</v>
      </c>
      <c r="E461" t="s">
        <v>1314</v>
      </c>
      <c r="F461" t="s">
        <v>1313</v>
      </c>
      <c r="G461">
        <v>1982</v>
      </c>
      <c r="H461" t="str">
        <f t="shared" si="65"/>
        <v>Czarny Basia</v>
      </c>
      <c r="I461">
        <f t="shared" si="66"/>
        <v>1982</v>
      </c>
      <c r="J461" t="s">
        <v>0</v>
      </c>
      <c r="K461" t="s">
        <v>1342</v>
      </c>
    </row>
    <row r="462" spans="1:11">
      <c r="A462" t="str">
        <f t="shared" si="64"/>
        <v>JANERKA MOROŃMARZKA1978</v>
      </c>
      <c r="C462">
        <f t="shared" si="63"/>
        <v>461</v>
      </c>
      <c r="D462" t="s">
        <v>1310</v>
      </c>
      <c r="E462" t="s">
        <v>1309</v>
      </c>
      <c r="F462" t="s">
        <v>1308</v>
      </c>
      <c r="G462">
        <v>1978</v>
      </c>
      <c r="H462" t="str">
        <f t="shared" si="65"/>
        <v>JANERKA MOROŃ MARZKA</v>
      </c>
      <c r="I462">
        <f t="shared" si="66"/>
        <v>1978</v>
      </c>
      <c r="J462" t="s">
        <v>0</v>
      </c>
      <c r="K462" t="s">
        <v>1342</v>
      </c>
    </row>
    <row r="463" spans="1:11">
      <c r="A463" t="str">
        <f t="shared" si="64"/>
        <v>ZadwornaKatarzyna1983</v>
      </c>
      <c r="C463">
        <f t="shared" si="63"/>
        <v>462</v>
      </c>
      <c r="D463" t="s">
        <v>1304</v>
      </c>
      <c r="E463" t="s">
        <v>1232</v>
      </c>
      <c r="F463" t="s">
        <v>1303</v>
      </c>
      <c r="G463">
        <v>1983</v>
      </c>
      <c r="H463" t="str">
        <f t="shared" si="65"/>
        <v>Zadworna Katarzyna</v>
      </c>
      <c r="I463">
        <f t="shared" si="66"/>
        <v>1983</v>
      </c>
      <c r="J463" t="s">
        <v>0</v>
      </c>
      <c r="K463" t="s">
        <v>1342</v>
      </c>
    </row>
    <row r="464" spans="1:11">
      <c r="A464" t="str">
        <f t="shared" ref="A464:A473" si="67">D464&amp;E464&amp;G464</f>
        <v>KWAPISIEWICZPIOTR1984</v>
      </c>
      <c r="C464">
        <f t="shared" si="63"/>
        <v>463</v>
      </c>
      <c r="D464" t="s">
        <v>1375</v>
      </c>
      <c r="E464" t="s">
        <v>1019</v>
      </c>
      <c r="F464" t="s">
        <v>1373</v>
      </c>
      <c r="G464">
        <v>1984</v>
      </c>
      <c r="H464" t="str">
        <f t="shared" ref="H464:H473" si="68">D464&amp;" "&amp;E464</f>
        <v>KWAPISIEWICZ PIOTR</v>
      </c>
      <c r="I464">
        <f t="shared" ref="I464:I473" si="69">G464</f>
        <v>1984</v>
      </c>
      <c r="J464" t="s">
        <v>36</v>
      </c>
      <c r="K464" t="s">
        <v>1390</v>
      </c>
    </row>
    <row r="465" spans="1:11">
      <c r="A465" t="str">
        <f t="shared" si="67"/>
        <v>SIECIECHOWICZPAWEŁ1980</v>
      </c>
      <c r="C465">
        <f t="shared" si="63"/>
        <v>464</v>
      </c>
      <c r="D465" t="s">
        <v>1374</v>
      </c>
      <c r="E465" t="s">
        <v>1015</v>
      </c>
      <c r="F465" t="s">
        <v>1373</v>
      </c>
      <c r="G465">
        <v>1980</v>
      </c>
      <c r="H465" t="str">
        <f t="shared" si="68"/>
        <v>SIECIECHOWICZ PAWEŁ</v>
      </c>
      <c r="I465">
        <f t="shared" si="69"/>
        <v>1980</v>
      </c>
      <c r="J465" t="s">
        <v>36</v>
      </c>
      <c r="K465" t="s">
        <v>1390</v>
      </c>
    </row>
    <row r="466" spans="1:11">
      <c r="A466" t="str">
        <f t="shared" si="67"/>
        <v>ŁOSIEWICZMARIUSZ1980</v>
      </c>
      <c r="C466">
        <f t="shared" si="63"/>
        <v>465</v>
      </c>
      <c r="D466" t="s">
        <v>1372</v>
      </c>
      <c r="E466" t="s">
        <v>1371</v>
      </c>
      <c r="F466" t="s">
        <v>1370</v>
      </c>
      <c r="G466">
        <v>1980</v>
      </c>
      <c r="H466" t="str">
        <f t="shared" si="68"/>
        <v>ŁOSIEWICZ MARIUSZ</v>
      </c>
      <c r="I466">
        <f t="shared" si="69"/>
        <v>1980</v>
      </c>
      <c r="J466" t="s">
        <v>36</v>
      </c>
      <c r="K466" t="s">
        <v>1390</v>
      </c>
    </row>
    <row r="467" spans="1:11">
      <c r="A467" t="str">
        <f t="shared" si="67"/>
        <v>BESZTERDASEBASTIAN1975</v>
      </c>
      <c r="C467">
        <f t="shared" si="63"/>
        <v>466</v>
      </c>
      <c r="D467" t="s">
        <v>1365</v>
      </c>
      <c r="E467" t="s">
        <v>1364</v>
      </c>
      <c r="F467" t="s">
        <v>1363</v>
      </c>
      <c r="G467">
        <v>1975</v>
      </c>
      <c r="H467" t="str">
        <f t="shared" si="68"/>
        <v>BESZTERDA SEBASTIAN</v>
      </c>
      <c r="I467">
        <f t="shared" si="69"/>
        <v>1975</v>
      </c>
      <c r="J467" t="s">
        <v>36</v>
      </c>
      <c r="K467" t="s">
        <v>1390</v>
      </c>
    </row>
    <row r="468" spans="1:11">
      <c r="A468" t="str">
        <f t="shared" si="67"/>
        <v>WĄCHNICKIMARCIN1979</v>
      </c>
      <c r="C468">
        <f t="shared" si="63"/>
        <v>467</v>
      </c>
      <c r="D468" t="s">
        <v>1355</v>
      </c>
      <c r="E468" t="s">
        <v>1044</v>
      </c>
      <c r="F468">
        <v>0</v>
      </c>
      <c r="G468">
        <v>1979</v>
      </c>
      <c r="H468" t="str">
        <f t="shared" si="68"/>
        <v>WĄCHNICKI MARCIN</v>
      </c>
      <c r="I468">
        <f t="shared" si="69"/>
        <v>1979</v>
      </c>
      <c r="J468" t="s">
        <v>36</v>
      </c>
      <c r="K468" t="s">
        <v>1390</v>
      </c>
    </row>
    <row r="469" spans="1:11">
      <c r="A469" t="str">
        <f t="shared" si="67"/>
        <v>BILORHENRYK1965</v>
      </c>
      <c r="C469">
        <f t="shared" si="63"/>
        <v>468</v>
      </c>
      <c r="D469" t="s">
        <v>1389</v>
      </c>
      <c r="E469" t="s">
        <v>1353</v>
      </c>
      <c r="F469">
        <v>0</v>
      </c>
      <c r="G469">
        <v>1965</v>
      </c>
      <c r="H469" t="str">
        <f t="shared" si="68"/>
        <v>BILOR HENRYK</v>
      </c>
      <c r="I469">
        <f t="shared" si="69"/>
        <v>1965</v>
      </c>
      <c r="J469" t="s">
        <v>36</v>
      </c>
      <c r="K469" t="s">
        <v>1390</v>
      </c>
    </row>
    <row r="470" spans="1:11">
      <c r="A470" t="str">
        <f t="shared" si="67"/>
        <v>FURMANTOMASZ1979</v>
      </c>
      <c r="C470">
        <f t="shared" si="63"/>
        <v>469</v>
      </c>
      <c r="D470" t="s">
        <v>1349</v>
      </c>
      <c r="E470" t="s">
        <v>1037</v>
      </c>
      <c r="F470">
        <v>0</v>
      </c>
      <c r="G470">
        <v>1979</v>
      </c>
      <c r="H470" t="str">
        <f t="shared" si="68"/>
        <v>FURMAN TOMASZ</v>
      </c>
      <c r="I470">
        <f t="shared" si="69"/>
        <v>1979</v>
      </c>
      <c r="J470" t="s">
        <v>36</v>
      </c>
      <c r="K470" t="s">
        <v>1390</v>
      </c>
    </row>
    <row r="471" spans="1:11">
      <c r="A471" t="str">
        <f t="shared" si="67"/>
        <v>KORZENIEWSKAMONIKA1993</v>
      </c>
      <c r="C471">
        <f t="shared" si="63"/>
        <v>470</v>
      </c>
      <c r="D471" t="s">
        <v>1345</v>
      </c>
      <c r="E471" t="s">
        <v>1344</v>
      </c>
      <c r="F471">
        <v>0</v>
      </c>
      <c r="G471">
        <v>1993</v>
      </c>
      <c r="H471" t="str">
        <f t="shared" si="68"/>
        <v>KORZENIEWSKA MONIKA</v>
      </c>
      <c r="I471">
        <f t="shared" si="69"/>
        <v>1993</v>
      </c>
      <c r="J471" t="s">
        <v>0</v>
      </c>
      <c r="K471" t="s">
        <v>1390</v>
      </c>
    </row>
    <row r="472" spans="1:11">
      <c r="A472" t="str">
        <f t="shared" si="67"/>
        <v>KINOWSKAKATARZYNA1982</v>
      </c>
      <c r="C472">
        <f t="shared" si="63"/>
        <v>471</v>
      </c>
      <c r="D472" t="s">
        <v>1359</v>
      </c>
      <c r="E472" t="s">
        <v>1079</v>
      </c>
      <c r="F472">
        <v>0</v>
      </c>
      <c r="G472">
        <v>1982</v>
      </c>
      <c r="H472" t="str">
        <f t="shared" si="68"/>
        <v>KINOWSKA KATARZYNA</v>
      </c>
      <c r="I472">
        <f t="shared" si="69"/>
        <v>1982</v>
      </c>
      <c r="J472" t="s">
        <v>0</v>
      </c>
      <c r="K472" t="s">
        <v>1390</v>
      </c>
    </row>
    <row r="473" spans="1:11">
      <c r="A473" t="str">
        <f t="shared" si="67"/>
        <v>KLUCZEK-KOLLARANNA1979</v>
      </c>
      <c r="C473">
        <f t="shared" si="63"/>
        <v>472</v>
      </c>
      <c r="D473" t="s">
        <v>1358</v>
      </c>
      <c r="E473" t="s">
        <v>1091</v>
      </c>
      <c r="F473" t="s">
        <v>1357</v>
      </c>
      <c r="G473">
        <v>1979</v>
      </c>
      <c r="H473" t="str">
        <f t="shared" si="68"/>
        <v>KLUCZEK-KOLLAR ANNA</v>
      </c>
      <c r="I473">
        <f t="shared" si="69"/>
        <v>1979</v>
      </c>
      <c r="J473" t="s">
        <v>0</v>
      </c>
      <c r="K473" t="s">
        <v>1390</v>
      </c>
    </row>
    <row r="474" spans="1:11">
      <c r="A474" t="str">
        <f t="shared" ref="A474:A491" si="70">D474&amp;E474&amp;G474</f>
        <v>BłaszczykDariusz1974</v>
      </c>
      <c r="C474">
        <f t="shared" si="63"/>
        <v>473</v>
      </c>
      <c r="D474" t="s">
        <v>216</v>
      </c>
      <c r="E474" t="s">
        <v>175</v>
      </c>
      <c r="G474">
        <v>1974</v>
      </c>
      <c r="H474" t="str">
        <f t="shared" ref="H474:H491" si="71">D474&amp;" "&amp;E474</f>
        <v>Błaszczyk Dariusz</v>
      </c>
      <c r="I474">
        <f t="shared" ref="I474:I491" si="72">G474</f>
        <v>1974</v>
      </c>
      <c r="J474" t="s">
        <v>36</v>
      </c>
      <c r="K474" t="s">
        <v>1410</v>
      </c>
    </row>
    <row r="475" spans="1:11">
      <c r="A475" t="str">
        <f t="shared" si="70"/>
        <v>HalamusRobert1970</v>
      </c>
      <c r="C475">
        <f t="shared" si="63"/>
        <v>474</v>
      </c>
      <c r="D475" t="s">
        <v>1391</v>
      </c>
      <c r="E475" t="s">
        <v>56</v>
      </c>
      <c r="G475">
        <v>1970</v>
      </c>
      <c r="H475" t="str">
        <f t="shared" si="71"/>
        <v>Halamus Robert</v>
      </c>
      <c r="I475">
        <f t="shared" si="72"/>
        <v>1970</v>
      </c>
      <c r="J475" t="s">
        <v>36</v>
      </c>
      <c r="K475" t="s">
        <v>1410</v>
      </c>
    </row>
    <row r="476" spans="1:11">
      <c r="A476" t="str">
        <f t="shared" si="70"/>
        <v>SzymańskiPatryk1982</v>
      </c>
      <c r="C476">
        <f t="shared" si="63"/>
        <v>475</v>
      </c>
      <c r="D476" t="s">
        <v>610</v>
      </c>
      <c r="E476" t="s">
        <v>548</v>
      </c>
      <c r="G476">
        <v>1982</v>
      </c>
      <c r="H476" t="str">
        <f t="shared" si="71"/>
        <v>Szymański Patryk</v>
      </c>
      <c r="I476">
        <f t="shared" si="72"/>
        <v>1982</v>
      </c>
      <c r="J476" t="s">
        <v>36</v>
      </c>
      <c r="K476" t="s">
        <v>1410</v>
      </c>
    </row>
    <row r="477" spans="1:11">
      <c r="A477" t="str">
        <f t="shared" si="70"/>
        <v>RudnickiMariusz1966</v>
      </c>
      <c r="C477">
        <f t="shared" si="63"/>
        <v>476</v>
      </c>
      <c r="D477" t="s">
        <v>1392</v>
      </c>
      <c r="E477" t="s">
        <v>552</v>
      </c>
      <c r="G477">
        <v>1966</v>
      </c>
      <c r="H477" t="str">
        <f t="shared" si="71"/>
        <v>Rudnicki Mariusz</v>
      </c>
      <c r="I477">
        <f t="shared" si="72"/>
        <v>1966</v>
      </c>
      <c r="J477" t="s">
        <v>36</v>
      </c>
      <c r="K477" t="s">
        <v>1410</v>
      </c>
    </row>
    <row r="478" spans="1:11">
      <c r="A478" t="str">
        <f t="shared" si="70"/>
        <v>KowalskiKrzysztof1963</v>
      </c>
      <c r="C478">
        <f t="shared" si="63"/>
        <v>477</v>
      </c>
      <c r="D478" t="s">
        <v>1393</v>
      </c>
      <c r="E478" t="s">
        <v>26</v>
      </c>
      <c r="G478">
        <v>1963</v>
      </c>
      <c r="H478" t="str">
        <f t="shared" si="71"/>
        <v>Kowalski Krzysztof</v>
      </c>
      <c r="I478">
        <f t="shared" si="72"/>
        <v>1963</v>
      </c>
      <c r="J478" t="s">
        <v>36</v>
      </c>
      <c r="K478" t="s">
        <v>1410</v>
      </c>
    </row>
    <row r="479" spans="1:11">
      <c r="A479" t="str">
        <f t="shared" si="70"/>
        <v>TomasiewiczRafał1985</v>
      </c>
      <c r="C479">
        <f t="shared" si="63"/>
        <v>478</v>
      </c>
      <c r="D479" t="s">
        <v>1394</v>
      </c>
      <c r="E479" t="s">
        <v>52</v>
      </c>
      <c r="G479">
        <v>1985</v>
      </c>
      <c r="H479" t="str">
        <f t="shared" si="71"/>
        <v>Tomasiewicz Rafał</v>
      </c>
      <c r="I479">
        <f t="shared" si="72"/>
        <v>1985</v>
      </c>
      <c r="J479" t="s">
        <v>36</v>
      </c>
      <c r="K479" t="s">
        <v>1410</v>
      </c>
    </row>
    <row r="480" spans="1:11">
      <c r="A480" t="str">
        <f t="shared" si="70"/>
        <v>PolcynPiotr1980</v>
      </c>
      <c r="C480">
        <f t="shared" si="63"/>
        <v>479</v>
      </c>
      <c r="D480" t="s">
        <v>1395</v>
      </c>
      <c r="E480" t="s">
        <v>19</v>
      </c>
      <c r="G480">
        <v>1980</v>
      </c>
      <c r="H480" t="str">
        <f t="shared" si="71"/>
        <v>Polcyn Piotr</v>
      </c>
      <c r="I480">
        <f t="shared" si="72"/>
        <v>1980</v>
      </c>
      <c r="J480" t="s">
        <v>36</v>
      </c>
      <c r="K480" t="s">
        <v>1410</v>
      </c>
    </row>
    <row r="481" spans="1:11">
      <c r="A481" t="str">
        <f t="shared" si="70"/>
        <v>TomczakJacek1982</v>
      </c>
      <c r="C481">
        <f t="shared" si="63"/>
        <v>480</v>
      </c>
      <c r="D481" t="s">
        <v>1397</v>
      </c>
      <c r="E481" t="s">
        <v>25</v>
      </c>
      <c r="G481">
        <v>1982</v>
      </c>
      <c r="H481" t="str">
        <f t="shared" si="71"/>
        <v>Tomczak Jacek</v>
      </c>
      <c r="I481">
        <f t="shared" si="72"/>
        <v>1982</v>
      </c>
      <c r="J481" t="s">
        <v>36</v>
      </c>
      <c r="K481" t="s">
        <v>1410</v>
      </c>
    </row>
    <row r="482" spans="1:11">
      <c r="A482" t="str">
        <f t="shared" si="70"/>
        <v>KowalickiPrzemysław1980</v>
      </c>
      <c r="C482">
        <f t="shared" si="63"/>
        <v>481</v>
      </c>
      <c r="D482" t="s">
        <v>1399</v>
      </c>
      <c r="E482" t="s">
        <v>28</v>
      </c>
      <c r="G482">
        <v>1980</v>
      </c>
      <c r="H482" t="str">
        <f t="shared" si="71"/>
        <v>Kowalicki Przemysław</v>
      </c>
      <c r="I482">
        <f t="shared" si="72"/>
        <v>1980</v>
      </c>
      <c r="J482" t="s">
        <v>36</v>
      </c>
      <c r="K482" t="s">
        <v>1410</v>
      </c>
    </row>
    <row r="483" spans="1:11">
      <c r="A483" t="str">
        <f t="shared" si="70"/>
        <v>GierszewskiAndrzej1983</v>
      </c>
      <c r="C483">
        <f t="shared" si="63"/>
        <v>482</v>
      </c>
      <c r="D483" t="s">
        <v>1400</v>
      </c>
      <c r="E483" t="s">
        <v>30</v>
      </c>
      <c r="G483">
        <v>1983</v>
      </c>
      <c r="H483" t="str">
        <f t="shared" si="71"/>
        <v>Gierszewski Andrzej</v>
      </c>
      <c r="I483">
        <f t="shared" si="72"/>
        <v>1983</v>
      </c>
      <c r="J483" t="s">
        <v>36</v>
      </c>
      <c r="K483" t="s">
        <v>1410</v>
      </c>
    </row>
    <row r="484" spans="1:11">
      <c r="A484" t="str">
        <f t="shared" si="70"/>
        <v>WulfGosia1977</v>
      </c>
      <c r="C484">
        <f t="shared" si="63"/>
        <v>483</v>
      </c>
      <c r="D484" t="s">
        <v>1402</v>
      </c>
      <c r="E484" t="s">
        <v>1401</v>
      </c>
      <c r="G484">
        <v>1977</v>
      </c>
      <c r="H484" t="str">
        <f t="shared" si="71"/>
        <v>Wulf Gosia</v>
      </c>
      <c r="I484">
        <f t="shared" si="72"/>
        <v>1977</v>
      </c>
      <c r="J484" t="s">
        <v>0</v>
      </c>
      <c r="K484" t="s">
        <v>1410</v>
      </c>
    </row>
    <row r="485" spans="1:11">
      <c r="A485" t="str">
        <f t="shared" si="70"/>
        <v>TrafasJoanna1972</v>
      </c>
      <c r="C485">
        <f t="shared" si="63"/>
        <v>484</v>
      </c>
      <c r="D485" t="s">
        <v>1403</v>
      </c>
      <c r="E485" t="s">
        <v>749</v>
      </c>
      <c r="G485">
        <v>1972</v>
      </c>
      <c r="H485" t="str">
        <f t="shared" si="71"/>
        <v>Trafas Joanna</v>
      </c>
      <c r="I485">
        <f t="shared" si="72"/>
        <v>1972</v>
      </c>
      <c r="J485" t="s">
        <v>0</v>
      </c>
      <c r="K485" t="s">
        <v>1410</v>
      </c>
    </row>
    <row r="486" spans="1:11">
      <c r="A486" t="str">
        <f t="shared" si="70"/>
        <v>TyranowskaAnna1971</v>
      </c>
      <c r="C486">
        <f t="shared" si="63"/>
        <v>485</v>
      </c>
      <c r="D486" t="s">
        <v>1404</v>
      </c>
      <c r="E486" t="s">
        <v>388</v>
      </c>
      <c r="G486">
        <v>1971</v>
      </c>
      <c r="H486" t="str">
        <f t="shared" si="71"/>
        <v>Tyranowska Anna</v>
      </c>
      <c r="I486">
        <f t="shared" si="72"/>
        <v>1971</v>
      </c>
      <c r="J486" t="s">
        <v>0</v>
      </c>
      <c r="K486" t="s">
        <v>1410</v>
      </c>
    </row>
    <row r="487" spans="1:11">
      <c r="A487" t="str">
        <f t="shared" si="70"/>
        <v>SłomińskaAneta1971</v>
      </c>
      <c r="C487">
        <f t="shared" si="63"/>
        <v>486</v>
      </c>
      <c r="D487" t="s">
        <v>1406</v>
      </c>
      <c r="E487" t="s">
        <v>1405</v>
      </c>
      <c r="G487">
        <v>1971</v>
      </c>
      <c r="H487" t="str">
        <f t="shared" si="71"/>
        <v>Słomińska Aneta</v>
      </c>
      <c r="I487">
        <f t="shared" si="72"/>
        <v>1971</v>
      </c>
      <c r="J487" t="s">
        <v>0</v>
      </c>
      <c r="K487" t="s">
        <v>1410</v>
      </c>
    </row>
    <row r="488" spans="1:11">
      <c r="A488" t="str">
        <f t="shared" si="70"/>
        <v>LipiakMarta1984</v>
      </c>
      <c r="C488">
        <f t="shared" si="63"/>
        <v>487</v>
      </c>
      <c r="D488" t="s">
        <v>1408</v>
      </c>
      <c r="E488" t="s">
        <v>1407</v>
      </c>
      <c r="G488">
        <v>1984</v>
      </c>
      <c r="H488" t="str">
        <f t="shared" si="71"/>
        <v>Lipiak Marta</v>
      </c>
      <c r="I488">
        <f t="shared" si="72"/>
        <v>1984</v>
      </c>
      <c r="J488" t="s">
        <v>0</v>
      </c>
      <c r="K488" t="s">
        <v>1410</v>
      </c>
    </row>
    <row r="489" spans="1:11">
      <c r="A489" t="str">
        <f t="shared" si="70"/>
        <v>BeneszJoanna1979</v>
      </c>
      <c r="C489">
        <f t="shared" si="63"/>
        <v>488</v>
      </c>
      <c r="D489" t="s">
        <v>402</v>
      </c>
      <c r="E489" t="s">
        <v>749</v>
      </c>
      <c r="G489">
        <v>1979</v>
      </c>
      <c r="H489" t="str">
        <f t="shared" si="71"/>
        <v>Benesz Joanna</v>
      </c>
      <c r="I489">
        <f t="shared" si="72"/>
        <v>1979</v>
      </c>
      <c r="J489" t="s">
        <v>0</v>
      </c>
      <c r="K489" t="s">
        <v>1410</v>
      </c>
    </row>
    <row r="490" spans="1:11">
      <c r="A490" t="str">
        <f t="shared" si="70"/>
        <v>PogorzelskaAleksandra1994</v>
      </c>
      <c r="C490">
        <f t="shared" si="63"/>
        <v>489</v>
      </c>
      <c r="D490" t="s">
        <v>1396</v>
      </c>
      <c r="E490" t="s">
        <v>743</v>
      </c>
      <c r="G490">
        <v>1994</v>
      </c>
      <c r="H490" t="str">
        <f t="shared" si="71"/>
        <v>Pogorzelska Aleksandra</v>
      </c>
      <c r="I490">
        <f t="shared" si="72"/>
        <v>1994</v>
      </c>
      <c r="J490" t="s">
        <v>0</v>
      </c>
      <c r="K490" t="s">
        <v>1410</v>
      </c>
    </row>
    <row r="491" spans="1:11">
      <c r="A491" t="str">
        <f t="shared" si="70"/>
        <v>WawrzyniakAnna1985</v>
      </c>
      <c r="C491">
        <f t="shared" si="63"/>
        <v>490</v>
      </c>
      <c r="D491" t="s">
        <v>1398</v>
      </c>
      <c r="E491" t="s">
        <v>388</v>
      </c>
      <c r="G491">
        <v>1985</v>
      </c>
      <c r="H491" t="str">
        <f t="shared" si="71"/>
        <v>Wawrzyniak Anna</v>
      </c>
      <c r="I491">
        <f t="shared" si="72"/>
        <v>1985</v>
      </c>
      <c r="J491" t="s">
        <v>0</v>
      </c>
      <c r="K491" t="s">
        <v>1410</v>
      </c>
    </row>
    <row r="492" spans="1:11">
      <c r="A492" t="str">
        <f t="shared" ref="A492:A511" si="73">D492&amp;E492&amp;G492</f>
        <v>AugustyniakRafał0</v>
      </c>
      <c r="C492">
        <f t="shared" si="63"/>
        <v>491</v>
      </c>
      <c r="D492" t="s">
        <v>1461</v>
      </c>
      <c r="E492" t="s">
        <v>52</v>
      </c>
      <c r="F492">
        <v>0</v>
      </c>
      <c r="G492">
        <v>0</v>
      </c>
      <c r="H492" t="str">
        <f t="shared" ref="H492:H507" si="74">D492&amp;" "&amp;E492</f>
        <v>Augustyniak Rafał</v>
      </c>
      <c r="I492">
        <f t="shared" ref="I492:I507" si="75">G492</f>
        <v>0</v>
      </c>
      <c r="J492" t="s">
        <v>36</v>
      </c>
      <c r="K492" t="s">
        <v>1483</v>
      </c>
    </row>
    <row r="493" spans="1:11">
      <c r="A493" t="str">
        <f t="shared" si="73"/>
        <v>DawidziakJarosław0</v>
      </c>
      <c r="C493">
        <f t="shared" si="63"/>
        <v>492</v>
      </c>
      <c r="D493" t="s">
        <v>1453</v>
      </c>
      <c r="E493" t="s">
        <v>98</v>
      </c>
      <c r="F493" t="s">
        <v>1441</v>
      </c>
      <c r="G493">
        <v>0</v>
      </c>
      <c r="H493" t="str">
        <f t="shared" si="74"/>
        <v>Dawidziak Jarosław</v>
      </c>
      <c r="I493">
        <f t="shared" si="75"/>
        <v>0</v>
      </c>
      <c r="J493" t="s">
        <v>36</v>
      </c>
      <c r="K493" t="s">
        <v>1483</v>
      </c>
    </row>
    <row r="494" spans="1:11">
      <c r="A494" t="str">
        <f t="shared" si="73"/>
        <v>BaumgartMichał0</v>
      </c>
      <c r="C494">
        <f t="shared" si="63"/>
        <v>493</v>
      </c>
      <c r="D494" t="s">
        <v>1447</v>
      </c>
      <c r="E494" t="s">
        <v>67</v>
      </c>
      <c r="F494" t="s">
        <v>1445</v>
      </c>
      <c r="G494">
        <v>0</v>
      </c>
      <c r="H494" t="str">
        <f t="shared" si="74"/>
        <v>Baumgart Michał</v>
      </c>
      <c r="I494">
        <f t="shared" si="75"/>
        <v>0</v>
      </c>
      <c r="J494" t="s">
        <v>36</v>
      </c>
      <c r="K494" t="s">
        <v>1483</v>
      </c>
    </row>
    <row r="495" spans="1:11">
      <c r="A495" t="str">
        <f t="shared" si="73"/>
        <v>ZłomańczukMichał1981</v>
      </c>
      <c r="C495">
        <f t="shared" si="63"/>
        <v>494</v>
      </c>
      <c r="D495" t="s">
        <v>1446</v>
      </c>
      <c r="E495" t="s">
        <v>67</v>
      </c>
      <c r="F495" t="s">
        <v>1445</v>
      </c>
      <c r="G495">
        <v>1981</v>
      </c>
      <c r="H495" t="str">
        <f t="shared" si="74"/>
        <v>Złomańczuk Michał</v>
      </c>
      <c r="I495">
        <f t="shared" si="75"/>
        <v>1981</v>
      </c>
      <c r="J495" t="s">
        <v>36</v>
      </c>
      <c r="K495" t="s">
        <v>1483</v>
      </c>
    </row>
    <row r="496" spans="1:11">
      <c r="A496" t="str">
        <f t="shared" si="73"/>
        <v>WozińskiArtur0</v>
      </c>
      <c r="C496">
        <f t="shared" si="63"/>
        <v>495</v>
      </c>
      <c r="D496" t="s">
        <v>1442</v>
      </c>
      <c r="E496" t="s">
        <v>58</v>
      </c>
      <c r="F496" t="s">
        <v>1441</v>
      </c>
      <c r="G496">
        <v>0</v>
      </c>
      <c r="H496" t="str">
        <f t="shared" si="74"/>
        <v>Woziński Artur</v>
      </c>
      <c r="I496">
        <f t="shared" si="75"/>
        <v>0</v>
      </c>
      <c r="J496" t="s">
        <v>36</v>
      </c>
      <c r="K496" t="s">
        <v>1483</v>
      </c>
    </row>
    <row r="497" spans="1:11">
      <c r="A497" t="str">
        <f t="shared" si="73"/>
        <v>FormanowskiAndrzej0</v>
      </c>
      <c r="C497">
        <f t="shared" si="63"/>
        <v>496</v>
      </c>
      <c r="D497" t="s">
        <v>89</v>
      </c>
      <c r="E497" t="s">
        <v>30</v>
      </c>
      <c r="F497" t="s">
        <v>1441</v>
      </c>
      <c r="G497">
        <v>0</v>
      </c>
      <c r="H497" t="str">
        <f t="shared" si="74"/>
        <v>Formanowski Andrzej</v>
      </c>
      <c r="I497">
        <f t="shared" si="75"/>
        <v>0</v>
      </c>
      <c r="J497" t="s">
        <v>36</v>
      </c>
      <c r="K497" t="s">
        <v>1483</v>
      </c>
    </row>
    <row r="498" spans="1:11">
      <c r="A498" t="str">
        <f t="shared" si="73"/>
        <v>KaczyńskiTomasz1985</v>
      </c>
      <c r="C498">
        <f t="shared" si="63"/>
        <v>497</v>
      </c>
      <c r="D498" t="s">
        <v>1434</v>
      </c>
      <c r="E498" t="s">
        <v>55</v>
      </c>
      <c r="F498" t="s">
        <v>1432</v>
      </c>
      <c r="G498">
        <v>1985</v>
      </c>
      <c r="H498" t="str">
        <f t="shared" si="74"/>
        <v>Kaczyński Tomasz</v>
      </c>
      <c r="I498">
        <f t="shared" si="75"/>
        <v>1985</v>
      </c>
      <c r="J498" t="s">
        <v>36</v>
      </c>
      <c r="K498" t="s">
        <v>1483</v>
      </c>
    </row>
    <row r="499" spans="1:11">
      <c r="A499" t="str">
        <f t="shared" si="73"/>
        <v>DutkiewiczBartosz1983</v>
      </c>
      <c r="C499">
        <f t="shared" si="63"/>
        <v>498</v>
      </c>
      <c r="D499" t="s">
        <v>1433</v>
      </c>
      <c r="E499" t="s">
        <v>53</v>
      </c>
      <c r="F499" t="s">
        <v>1432</v>
      </c>
      <c r="G499">
        <v>1983</v>
      </c>
      <c r="H499" t="str">
        <f t="shared" si="74"/>
        <v>Dutkiewicz Bartosz</v>
      </c>
      <c r="I499">
        <f t="shared" si="75"/>
        <v>1983</v>
      </c>
      <c r="J499" t="s">
        <v>36</v>
      </c>
      <c r="K499" t="s">
        <v>1483</v>
      </c>
    </row>
    <row r="500" spans="1:11">
      <c r="A500" t="str">
        <f t="shared" si="73"/>
        <v>CieślakRadek0</v>
      </c>
      <c r="C500">
        <f t="shared" si="63"/>
        <v>499</v>
      </c>
      <c r="D500" t="s">
        <v>1428</v>
      </c>
      <c r="E500" t="s">
        <v>850</v>
      </c>
      <c r="F500" t="s">
        <v>1427</v>
      </c>
      <c r="G500">
        <v>0</v>
      </c>
      <c r="H500" t="str">
        <f t="shared" si="74"/>
        <v>Cieślak Radek</v>
      </c>
      <c r="I500">
        <f t="shared" si="75"/>
        <v>0</v>
      </c>
      <c r="J500" t="s">
        <v>36</v>
      </c>
      <c r="K500" t="s">
        <v>1483</v>
      </c>
    </row>
    <row r="501" spans="1:11">
      <c r="A501" t="str">
        <f t="shared" si="73"/>
        <v>KuchtaMariusz0</v>
      </c>
      <c r="C501">
        <f t="shared" si="63"/>
        <v>500</v>
      </c>
      <c r="D501" t="s">
        <v>754</v>
      </c>
      <c r="E501" t="s">
        <v>552</v>
      </c>
      <c r="F501" t="s">
        <v>1424</v>
      </c>
      <c r="G501">
        <v>0</v>
      </c>
      <c r="H501" t="str">
        <f t="shared" si="74"/>
        <v>Kuchta Mariusz</v>
      </c>
      <c r="I501">
        <f t="shared" si="75"/>
        <v>0</v>
      </c>
      <c r="J501" t="s">
        <v>36</v>
      </c>
      <c r="K501" t="s">
        <v>1483</v>
      </c>
    </row>
    <row r="502" spans="1:11">
      <c r="A502" t="str">
        <f t="shared" si="73"/>
        <v>PakulskiDaniel1972</v>
      </c>
      <c r="C502">
        <f t="shared" si="63"/>
        <v>501</v>
      </c>
      <c r="D502" t="s">
        <v>1420</v>
      </c>
      <c r="E502" t="s">
        <v>170</v>
      </c>
      <c r="F502" t="s">
        <v>1418</v>
      </c>
      <c r="G502">
        <v>1972</v>
      </c>
      <c r="H502" t="str">
        <f t="shared" si="74"/>
        <v>Pakulski Daniel</v>
      </c>
      <c r="I502">
        <f t="shared" si="75"/>
        <v>1972</v>
      </c>
      <c r="J502" t="s">
        <v>36</v>
      </c>
      <c r="K502" t="s">
        <v>1483</v>
      </c>
    </row>
    <row r="503" spans="1:11">
      <c r="A503" t="str">
        <f t="shared" si="73"/>
        <v>PakulskaUrszula0</v>
      </c>
      <c r="C503">
        <f t="shared" si="63"/>
        <v>502</v>
      </c>
      <c r="D503" t="s">
        <v>1419</v>
      </c>
      <c r="E503" t="s">
        <v>1234</v>
      </c>
      <c r="F503" t="s">
        <v>1418</v>
      </c>
      <c r="G503">
        <v>0</v>
      </c>
      <c r="H503" t="str">
        <f t="shared" si="74"/>
        <v>Pakulska Urszula</v>
      </c>
      <c r="I503">
        <f t="shared" si="75"/>
        <v>0</v>
      </c>
      <c r="J503" t="s">
        <v>0</v>
      </c>
      <c r="K503" t="s">
        <v>1483</v>
      </c>
    </row>
    <row r="504" spans="1:11">
      <c r="A504" t="str">
        <f t="shared" si="73"/>
        <v>Zielińska-DawidziakMagdalena0</v>
      </c>
      <c r="C504">
        <f t="shared" si="63"/>
        <v>503</v>
      </c>
      <c r="D504" t="s">
        <v>1452</v>
      </c>
      <c r="E504" t="s">
        <v>41</v>
      </c>
      <c r="F504" t="s">
        <v>1441</v>
      </c>
      <c r="G504">
        <v>0</v>
      </c>
      <c r="H504" t="str">
        <f t="shared" si="74"/>
        <v>Zielińska-Dawidziak Magdalena</v>
      </c>
      <c r="I504">
        <f t="shared" si="75"/>
        <v>0</v>
      </c>
      <c r="J504" t="s">
        <v>0</v>
      </c>
      <c r="K504" t="s">
        <v>1483</v>
      </c>
    </row>
    <row r="505" spans="1:11">
      <c r="A505" t="str">
        <f t="shared" si="73"/>
        <v>MazurMagdalena0</v>
      </c>
      <c r="C505">
        <f t="shared" si="63"/>
        <v>504</v>
      </c>
      <c r="D505" t="s">
        <v>732</v>
      </c>
      <c r="E505" t="s">
        <v>41</v>
      </c>
      <c r="F505" t="s">
        <v>1450</v>
      </c>
      <c r="G505">
        <v>0</v>
      </c>
      <c r="H505" t="str">
        <f t="shared" si="74"/>
        <v>Mazur Magdalena</v>
      </c>
      <c r="I505">
        <f t="shared" si="75"/>
        <v>0</v>
      </c>
      <c r="J505" t="s">
        <v>0</v>
      </c>
      <c r="K505" t="s">
        <v>1483</v>
      </c>
    </row>
    <row r="506" spans="1:11">
      <c r="A506" t="str">
        <f t="shared" si="73"/>
        <v>OlejnikMiłka0</v>
      </c>
      <c r="C506">
        <f t="shared" si="63"/>
        <v>505</v>
      </c>
      <c r="D506" t="s">
        <v>1429</v>
      </c>
      <c r="E506" t="s">
        <v>1430</v>
      </c>
      <c r="F506">
        <v>0</v>
      </c>
      <c r="G506">
        <v>0</v>
      </c>
      <c r="H506" t="str">
        <f t="shared" si="74"/>
        <v>Olejnik Miłka</v>
      </c>
      <c r="I506">
        <f t="shared" si="75"/>
        <v>0</v>
      </c>
      <c r="J506" t="s">
        <v>0</v>
      </c>
      <c r="K506" t="s">
        <v>1483</v>
      </c>
    </row>
    <row r="507" spans="1:11">
      <c r="A507" t="str">
        <f t="shared" si="73"/>
        <v>Cieszkowska-KuchtaMagdalena0</v>
      </c>
      <c r="C507">
        <f t="shared" ref="C507:C571" si="76">C506+1</f>
        <v>506</v>
      </c>
      <c r="D507" t="s">
        <v>1425</v>
      </c>
      <c r="E507" t="s">
        <v>41</v>
      </c>
      <c r="F507" t="s">
        <v>1424</v>
      </c>
      <c r="G507">
        <v>0</v>
      </c>
      <c r="H507" t="str">
        <f t="shared" si="74"/>
        <v>Cieszkowska-Kuchta Magdalena</v>
      </c>
      <c r="I507">
        <f t="shared" si="75"/>
        <v>0</v>
      </c>
      <c r="J507" t="s">
        <v>0</v>
      </c>
      <c r="K507" t="s">
        <v>1483</v>
      </c>
    </row>
    <row r="508" spans="1:11">
      <c r="A508" t="str">
        <f t="shared" si="73"/>
        <v>DudekKrzfysztof1983</v>
      </c>
      <c r="C508">
        <f t="shared" si="76"/>
        <v>507</v>
      </c>
      <c r="D508" t="s">
        <v>1107</v>
      </c>
      <c r="E508" t="s">
        <v>1412</v>
      </c>
      <c r="G508">
        <v>1983</v>
      </c>
      <c r="H508" t="str">
        <f t="shared" ref="H508:H511" si="77">D508&amp;" "&amp;E508</f>
        <v>Dudek Krzfysztof</v>
      </c>
      <c r="I508">
        <f t="shared" ref="I508:I511" si="78">G508</f>
        <v>1983</v>
      </c>
      <c r="J508" t="s">
        <v>36</v>
      </c>
      <c r="K508" t="s">
        <v>1484</v>
      </c>
    </row>
    <row r="509" spans="1:11">
      <c r="A509" t="str">
        <f t="shared" si="73"/>
        <v>WalczynaDariusz1973</v>
      </c>
      <c r="C509">
        <f t="shared" si="76"/>
        <v>508</v>
      </c>
      <c r="D509" t="s">
        <v>1413</v>
      </c>
      <c r="E509" t="s">
        <v>175</v>
      </c>
      <c r="G509">
        <v>1973</v>
      </c>
      <c r="H509" t="str">
        <f t="shared" si="77"/>
        <v>Walczyna Dariusz</v>
      </c>
      <c r="I509">
        <f t="shared" si="78"/>
        <v>1973</v>
      </c>
      <c r="J509" t="s">
        <v>36</v>
      </c>
      <c r="K509" t="s">
        <v>1484</v>
      </c>
    </row>
    <row r="510" spans="1:11">
      <c r="A510" t="str">
        <f t="shared" si="73"/>
        <v>ZarzyckiPiotr1989</v>
      </c>
      <c r="C510">
        <f t="shared" si="76"/>
        <v>509</v>
      </c>
      <c r="D510" t="s">
        <v>1411</v>
      </c>
      <c r="E510" t="s">
        <v>19</v>
      </c>
      <c r="G510">
        <v>1989</v>
      </c>
      <c r="H510" t="str">
        <f t="shared" si="77"/>
        <v>Zarzycki Piotr</v>
      </c>
      <c r="I510">
        <f t="shared" si="78"/>
        <v>1989</v>
      </c>
      <c r="J510" t="s">
        <v>36</v>
      </c>
      <c r="K510" t="s">
        <v>1484</v>
      </c>
    </row>
    <row r="511" spans="1:11">
      <c r="A511" t="str">
        <f t="shared" si="73"/>
        <v>SzmytBarbara1986</v>
      </c>
      <c r="C511">
        <f t="shared" si="76"/>
        <v>510</v>
      </c>
      <c r="D511" t="s">
        <v>1414</v>
      </c>
      <c r="E511" t="s">
        <v>589</v>
      </c>
      <c r="G511">
        <v>1986</v>
      </c>
      <c r="H511" t="str">
        <f t="shared" si="77"/>
        <v>Szmyt Barbara</v>
      </c>
      <c r="I511">
        <f t="shared" si="78"/>
        <v>1986</v>
      </c>
      <c r="J511" t="s">
        <v>0</v>
      </c>
      <c r="K511" t="s">
        <v>1484</v>
      </c>
    </row>
    <row r="512" spans="1:11">
      <c r="A512" t="str">
        <f t="shared" ref="A512:A529" si="79">D512&amp;E512&amp;G512</f>
        <v>DudekKrzysztof1986</v>
      </c>
      <c r="C512">
        <f t="shared" si="76"/>
        <v>511</v>
      </c>
      <c r="D512" t="s">
        <v>1107</v>
      </c>
      <c r="E512" t="s">
        <v>26</v>
      </c>
      <c r="F512" t="s">
        <v>1569</v>
      </c>
      <c r="G512">
        <v>1986</v>
      </c>
      <c r="H512" t="str">
        <f t="shared" ref="H512:H529" si="80">D512&amp;" "&amp;E512</f>
        <v>Dudek Krzysztof</v>
      </c>
      <c r="I512">
        <f t="shared" ref="I512:I529" si="81">G512</f>
        <v>1986</v>
      </c>
      <c r="J512" t="s">
        <v>36</v>
      </c>
      <c r="K512" t="s">
        <v>1615</v>
      </c>
    </row>
    <row r="513" spans="1:11">
      <c r="A513" t="str">
        <f t="shared" si="79"/>
        <v>DrewniakŁukasz1983</v>
      </c>
      <c r="C513">
        <f t="shared" si="76"/>
        <v>512</v>
      </c>
      <c r="D513" t="s">
        <v>1570</v>
      </c>
      <c r="E513" t="s">
        <v>71</v>
      </c>
      <c r="F513" t="s">
        <v>1572</v>
      </c>
      <c r="G513">
        <v>1983</v>
      </c>
      <c r="H513" t="str">
        <f t="shared" si="80"/>
        <v>Drewniak Łukasz</v>
      </c>
      <c r="I513">
        <f t="shared" si="81"/>
        <v>1983</v>
      </c>
      <c r="J513" t="s">
        <v>36</v>
      </c>
      <c r="K513" t="s">
        <v>1615</v>
      </c>
    </row>
    <row r="514" spans="1:11">
      <c r="A514" t="str">
        <f t="shared" si="79"/>
        <v>BergierTomasz1972</v>
      </c>
      <c r="C514">
        <f t="shared" si="76"/>
        <v>513</v>
      </c>
      <c r="D514" t="s">
        <v>1574</v>
      </c>
      <c r="E514" t="s">
        <v>55</v>
      </c>
      <c r="F514" t="s">
        <v>1577</v>
      </c>
      <c r="G514">
        <v>1972</v>
      </c>
      <c r="H514" t="str">
        <f t="shared" si="80"/>
        <v>Bergier Tomasz</v>
      </c>
      <c r="I514">
        <f t="shared" si="81"/>
        <v>1972</v>
      </c>
      <c r="J514" t="s">
        <v>36</v>
      </c>
      <c r="K514" t="s">
        <v>1615</v>
      </c>
    </row>
    <row r="515" spans="1:11">
      <c r="A515" t="str">
        <f t="shared" si="79"/>
        <v>WideraMaciej1975</v>
      </c>
      <c r="C515">
        <f t="shared" si="76"/>
        <v>514</v>
      </c>
      <c r="D515" t="s">
        <v>1583</v>
      </c>
      <c r="E515" t="s">
        <v>78</v>
      </c>
      <c r="F515" t="s">
        <v>1551</v>
      </c>
      <c r="G515">
        <v>1975</v>
      </c>
      <c r="H515" t="str">
        <f t="shared" si="80"/>
        <v>Widera Maciej</v>
      </c>
      <c r="I515">
        <f t="shared" si="81"/>
        <v>1975</v>
      </c>
      <c r="J515" t="s">
        <v>36</v>
      </c>
      <c r="K515" t="s">
        <v>1615</v>
      </c>
    </row>
    <row r="516" spans="1:11">
      <c r="A516" t="str">
        <f t="shared" si="79"/>
        <v>PasiecznikWojciech1970</v>
      </c>
      <c r="C516">
        <f t="shared" si="76"/>
        <v>515</v>
      </c>
      <c r="D516" t="s">
        <v>1585</v>
      </c>
      <c r="E516" t="s">
        <v>182</v>
      </c>
      <c r="F516" t="s">
        <v>1587</v>
      </c>
      <c r="G516">
        <v>1970</v>
      </c>
      <c r="H516" t="str">
        <f t="shared" si="80"/>
        <v>Pasiecznik Wojciech</v>
      </c>
      <c r="I516">
        <f t="shared" si="81"/>
        <v>1970</v>
      </c>
      <c r="J516" t="s">
        <v>36</v>
      </c>
      <c r="K516" t="s">
        <v>1615</v>
      </c>
    </row>
    <row r="517" spans="1:11">
      <c r="A517" t="str">
        <f t="shared" si="79"/>
        <v>JakubasPiotr1985</v>
      </c>
      <c r="C517">
        <f t="shared" si="76"/>
        <v>516</v>
      </c>
      <c r="D517" t="s">
        <v>1103</v>
      </c>
      <c r="E517" t="s">
        <v>19</v>
      </c>
      <c r="F517">
        <v>0</v>
      </c>
      <c r="G517">
        <v>1985</v>
      </c>
      <c r="H517" t="str">
        <f t="shared" si="80"/>
        <v>Jakubas Piotr</v>
      </c>
      <c r="I517">
        <f t="shared" si="81"/>
        <v>1985</v>
      </c>
      <c r="J517" t="s">
        <v>36</v>
      </c>
      <c r="K517" t="s">
        <v>1615</v>
      </c>
    </row>
    <row r="518" spans="1:11">
      <c r="A518" t="str">
        <f t="shared" si="79"/>
        <v>KsiążekMikołaj1985</v>
      </c>
      <c r="C518">
        <f t="shared" si="76"/>
        <v>517</v>
      </c>
      <c r="D518" t="s">
        <v>1101</v>
      </c>
      <c r="E518" t="s">
        <v>618</v>
      </c>
      <c r="F518">
        <v>0</v>
      </c>
      <c r="G518">
        <v>1985</v>
      </c>
      <c r="H518" t="str">
        <f t="shared" si="80"/>
        <v>Książek Mikołaj</v>
      </c>
      <c r="I518">
        <f t="shared" si="81"/>
        <v>1985</v>
      </c>
      <c r="J518" t="s">
        <v>36</v>
      </c>
      <c r="K518" t="s">
        <v>1615</v>
      </c>
    </row>
    <row r="519" spans="1:11">
      <c r="A519" t="str">
        <f t="shared" si="79"/>
        <v>TyszkowskiRoman1970</v>
      </c>
      <c r="C519">
        <f t="shared" si="76"/>
        <v>518</v>
      </c>
      <c r="D519" t="s">
        <v>285</v>
      </c>
      <c r="E519" t="s">
        <v>284</v>
      </c>
      <c r="F519">
        <v>0</v>
      </c>
      <c r="G519">
        <v>1970</v>
      </c>
      <c r="H519" t="str">
        <f t="shared" si="80"/>
        <v>Tyszkowski Roman</v>
      </c>
      <c r="I519">
        <f t="shared" si="81"/>
        <v>1970</v>
      </c>
      <c r="J519" t="s">
        <v>36</v>
      </c>
      <c r="K519" t="s">
        <v>1615</v>
      </c>
    </row>
    <row r="520" spans="1:11">
      <c r="A520" t="str">
        <f t="shared" si="79"/>
        <v>OrszulskiMaciej1968</v>
      </c>
      <c r="C520">
        <f t="shared" si="76"/>
        <v>519</v>
      </c>
      <c r="D520" t="s">
        <v>1588</v>
      </c>
      <c r="E520" t="s">
        <v>78</v>
      </c>
      <c r="F520">
        <v>0</v>
      </c>
      <c r="G520">
        <v>1968</v>
      </c>
      <c r="H520" t="str">
        <f t="shared" si="80"/>
        <v>Orszulski Maciej</v>
      </c>
      <c r="I520">
        <f t="shared" si="81"/>
        <v>1968</v>
      </c>
      <c r="J520" t="s">
        <v>36</v>
      </c>
      <c r="K520" t="s">
        <v>1615</v>
      </c>
    </row>
    <row r="521" spans="1:11">
      <c r="A521" t="str">
        <f t="shared" si="79"/>
        <v>SzajnaAbu1972</v>
      </c>
      <c r="C521">
        <f t="shared" si="76"/>
        <v>520</v>
      </c>
      <c r="D521" t="s">
        <v>1590</v>
      </c>
      <c r="E521" t="s">
        <v>1589</v>
      </c>
      <c r="F521" t="s">
        <v>1555</v>
      </c>
      <c r="G521">
        <v>1972</v>
      </c>
      <c r="H521" t="str">
        <f t="shared" si="80"/>
        <v>Szajna Abu</v>
      </c>
      <c r="I521">
        <f t="shared" si="81"/>
        <v>1972</v>
      </c>
      <c r="J521" t="s">
        <v>36</v>
      </c>
      <c r="K521" t="s">
        <v>1615</v>
      </c>
    </row>
    <row r="522" spans="1:11">
      <c r="A522" t="str">
        <f t="shared" si="79"/>
        <v>MałodobryWojciech1959</v>
      </c>
      <c r="C522">
        <f t="shared" si="76"/>
        <v>521</v>
      </c>
      <c r="D522" t="s">
        <v>1592</v>
      </c>
      <c r="E522" t="s">
        <v>182</v>
      </c>
      <c r="F522" t="s">
        <v>1595</v>
      </c>
      <c r="G522">
        <v>1959</v>
      </c>
      <c r="H522" t="str">
        <f t="shared" si="80"/>
        <v>Małodobry Wojciech</v>
      </c>
      <c r="I522">
        <f t="shared" si="81"/>
        <v>1959</v>
      </c>
      <c r="J522" t="s">
        <v>36</v>
      </c>
      <c r="K522" t="s">
        <v>1615</v>
      </c>
    </row>
    <row r="523" spans="1:11">
      <c r="A523" t="str">
        <f t="shared" si="79"/>
        <v>ZiachMariusz1973</v>
      </c>
      <c r="C523">
        <f t="shared" si="76"/>
        <v>522</v>
      </c>
      <c r="D523" t="s">
        <v>1596</v>
      </c>
      <c r="E523" t="s">
        <v>552</v>
      </c>
      <c r="F523" t="s">
        <v>1559</v>
      </c>
      <c r="G523">
        <v>1973</v>
      </c>
      <c r="H523" t="str">
        <f t="shared" si="80"/>
        <v>Ziach Mariusz</v>
      </c>
      <c r="I523">
        <f t="shared" si="81"/>
        <v>1973</v>
      </c>
      <c r="J523" t="s">
        <v>36</v>
      </c>
      <c r="K523" t="s">
        <v>1615</v>
      </c>
    </row>
    <row r="524" spans="1:11">
      <c r="A524" t="str">
        <f t="shared" si="79"/>
        <v>ZielińskiPaweł1979</v>
      </c>
      <c r="C524">
        <f t="shared" si="76"/>
        <v>523</v>
      </c>
      <c r="D524" t="s">
        <v>39</v>
      </c>
      <c r="E524" t="s">
        <v>20</v>
      </c>
      <c r="F524" t="s">
        <v>1599</v>
      </c>
      <c r="G524">
        <v>1979</v>
      </c>
      <c r="H524" t="str">
        <f t="shared" si="80"/>
        <v>Zieliński Paweł</v>
      </c>
      <c r="I524">
        <f t="shared" si="81"/>
        <v>1979</v>
      </c>
      <c r="J524" t="s">
        <v>36</v>
      </c>
      <c r="K524" t="s">
        <v>1615</v>
      </c>
    </row>
    <row r="525" spans="1:11">
      <c r="A525" t="str">
        <f t="shared" si="79"/>
        <v>TurekDarek1967</v>
      </c>
      <c r="C525">
        <f t="shared" si="76"/>
        <v>524</v>
      </c>
      <c r="D525" t="s">
        <v>1600</v>
      </c>
      <c r="E525" t="s">
        <v>217</v>
      </c>
      <c r="F525">
        <v>0</v>
      </c>
      <c r="G525">
        <v>1967</v>
      </c>
      <c r="H525" t="str">
        <f t="shared" si="80"/>
        <v>Turek Darek</v>
      </c>
      <c r="I525">
        <f t="shared" si="81"/>
        <v>1967</v>
      </c>
      <c r="J525" t="s">
        <v>36</v>
      </c>
      <c r="K525" t="s">
        <v>1615</v>
      </c>
    </row>
    <row r="526" spans="1:11">
      <c r="A526" t="str">
        <f t="shared" si="79"/>
        <v>BrychMiłosz1998</v>
      </c>
      <c r="C526">
        <f t="shared" si="76"/>
        <v>525</v>
      </c>
      <c r="D526" t="s">
        <v>1602</v>
      </c>
      <c r="E526" t="s">
        <v>1601</v>
      </c>
      <c r="F526" t="s">
        <v>1605</v>
      </c>
      <c r="G526">
        <v>1998</v>
      </c>
      <c r="H526" t="str">
        <f t="shared" si="80"/>
        <v>Brych Miłosz</v>
      </c>
      <c r="I526">
        <f t="shared" si="81"/>
        <v>1998</v>
      </c>
      <c r="J526" t="s">
        <v>36</v>
      </c>
      <c r="K526" t="s">
        <v>1615</v>
      </c>
    </row>
    <row r="527" spans="1:11">
      <c r="A527" t="str">
        <f t="shared" si="79"/>
        <v>DyszyGrzegorz1997</v>
      </c>
      <c r="C527">
        <f t="shared" si="76"/>
        <v>526</v>
      </c>
      <c r="D527" t="s">
        <v>1606</v>
      </c>
      <c r="E527" t="s">
        <v>23</v>
      </c>
      <c r="F527">
        <v>0</v>
      </c>
      <c r="G527">
        <v>1997</v>
      </c>
      <c r="H527" t="str">
        <f t="shared" si="80"/>
        <v>Dyszy Grzegorz</v>
      </c>
      <c r="I527">
        <f t="shared" si="81"/>
        <v>1997</v>
      </c>
      <c r="J527" t="s">
        <v>36</v>
      </c>
      <c r="K527" t="s">
        <v>1615</v>
      </c>
    </row>
    <row r="528" spans="1:11">
      <c r="A528" t="str">
        <f t="shared" si="79"/>
        <v>MalawskiFilip1986</v>
      </c>
      <c r="C528">
        <f t="shared" si="76"/>
        <v>527</v>
      </c>
      <c r="D528" t="s">
        <v>1608</v>
      </c>
      <c r="E528" t="s">
        <v>813</v>
      </c>
      <c r="F528" t="s">
        <v>1564</v>
      </c>
      <c r="G528">
        <v>1986</v>
      </c>
      <c r="H528" t="str">
        <f t="shared" si="80"/>
        <v>Malawski Filip</v>
      </c>
      <c r="I528">
        <f t="shared" si="81"/>
        <v>1986</v>
      </c>
      <c r="J528" t="s">
        <v>36</v>
      </c>
      <c r="K528" t="s">
        <v>1615</v>
      </c>
    </row>
    <row r="529" spans="1:11">
      <c r="A529" t="str">
        <f t="shared" si="79"/>
        <v>PatrzałekGrzegorz1979</v>
      </c>
      <c r="C529">
        <f t="shared" si="76"/>
        <v>528</v>
      </c>
      <c r="D529" t="s">
        <v>1513</v>
      </c>
      <c r="E529" t="s">
        <v>23</v>
      </c>
      <c r="F529">
        <v>0</v>
      </c>
      <c r="G529">
        <v>1979</v>
      </c>
      <c r="H529" t="str">
        <f t="shared" si="80"/>
        <v>Patrzałek Grzegorz</v>
      </c>
      <c r="I529">
        <f t="shared" si="81"/>
        <v>1979</v>
      </c>
      <c r="J529" t="s">
        <v>36</v>
      </c>
      <c r="K529" t="s">
        <v>1615</v>
      </c>
    </row>
    <row r="530" spans="1:11">
      <c r="A530" t="str">
        <f t="shared" ref="A530:A534" si="82">D530&amp;E530&amp;G530</f>
        <v>StachuraMagdalena1975</v>
      </c>
      <c r="C530">
        <f t="shared" si="76"/>
        <v>529</v>
      </c>
      <c r="D530" t="s">
        <v>1549</v>
      </c>
      <c r="E530" t="s">
        <v>41</v>
      </c>
      <c r="F530" t="s">
        <v>1551</v>
      </c>
      <c r="G530">
        <v>1975</v>
      </c>
      <c r="H530" t="str">
        <f t="shared" ref="H530:H534" si="83">D530&amp;" "&amp;E530</f>
        <v>Stachura Magdalena</v>
      </c>
      <c r="I530">
        <f t="shared" ref="I530:I534" si="84">G530</f>
        <v>1975</v>
      </c>
      <c r="J530" t="s">
        <v>0</v>
      </c>
      <c r="K530" t="s">
        <v>1615</v>
      </c>
    </row>
    <row r="531" spans="1:11">
      <c r="A531" t="str">
        <f t="shared" si="82"/>
        <v>ChmielarzAzja1983</v>
      </c>
      <c r="C531">
        <f t="shared" si="76"/>
        <v>530</v>
      </c>
      <c r="D531" t="s">
        <v>1554</v>
      </c>
      <c r="E531" t="s">
        <v>1553</v>
      </c>
      <c r="F531" t="s">
        <v>1555</v>
      </c>
      <c r="G531">
        <v>1983</v>
      </c>
      <c r="H531" t="str">
        <f t="shared" si="83"/>
        <v>Chmielarz Azja</v>
      </c>
      <c r="I531">
        <f t="shared" si="84"/>
        <v>1983</v>
      </c>
      <c r="J531" t="s">
        <v>0</v>
      </c>
      <c r="K531" t="s">
        <v>1615</v>
      </c>
    </row>
    <row r="532" spans="1:11">
      <c r="A532" t="str">
        <f t="shared" si="82"/>
        <v>ZiętekSylwia1981</v>
      </c>
      <c r="C532">
        <f t="shared" si="76"/>
        <v>531</v>
      </c>
      <c r="D532" t="s">
        <v>1557</v>
      </c>
      <c r="E532" t="s">
        <v>1556</v>
      </c>
      <c r="F532" t="s">
        <v>1559</v>
      </c>
      <c r="G532">
        <v>1981</v>
      </c>
      <c r="H532" t="str">
        <f t="shared" si="83"/>
        <v>Ziętek Sylwia</v>
      </c>
      <c r="I532">
        <f t="shared" si="84"/>
        <v>1981</v>
      </c>
      <c r="J532" t="s">
        <v>0</v>
      </c>
      <c r="K532" t="s">
        <v>1615</v>
      </c>
    </row>
    <row r="533" spans="1:11">
      <c r="A533" t="str">
        <f t="shared" si="82"/>
        <v>LenczakKrysia1983</v>
      </c>
      <c r="C533">
        <f t="shared" si="76"/>
        <v>532</v>
      </c>
      <c r="D533" t="s">
        <v>1561</v>
      </c>
      <c r="E533" t="s">
        <v>1560</v>
      </c>
      <c r="F533">
        <v>0</v>
      </c>
      <c r="G533">
        <v>1983</v>
      </c>
      <c r="H533" t="str">
        <f t="shared" si="83"/>
        <v>Lenczak Krysia</v>
      </c>
      <c r="I533">
        <f t="shared" si="84"/>
        <v>1983</v>
      </c>
      <c r="J533" t="s">
        <v>0</v>
      </c>
      <c r="K533" t="s">
        <v>1615</v>
      </c>
    </row>
    <row r="534" spans="1:11">
      <c r="A534" t="str">
        <f t="shared" si="82"/>
        <v>MalawskaKamila1991</v>
      </c>
      <c r="C534">
        <f t="shared" si="76"/>
        <v>533</v>
      </c>
      <c r="D534" t="s">
        <v>1563</v>
      </c>
      <c r="E534" t="s">
        <v>241</v>
      </c>
      <c r="F534" t="s">
        <v>1564</v>
      </c>
      <c r="G534">
        <v>1991</v>
      </c>
      <c r="H534" t="str">
        <f t="shared" si="83"/>
        <v>Malawska Kamila</v>
      </c>
      <c r="I534">
        <f t="shared" si="84"/>
        <v>1991</v>
      </c>
      <c r="J534" t="s">
        <v>0</v>
      </c>
      <c r="K534" t="s">
        <v>1615</v>
      </c>
    </row>
    <row r="535" spans="1:11">
      <c r="A535" t="str">
        <f t="shared" ref="A535:A541" si="85">D535&amp;E535&amp;G535</f>
        <v>DudkoŁukasz1982</v>
      </c>
      <c r="C535">
        <f t="shared" si="76"/>
        <v>534</v>
      </c>
      <c r="D535" t="s">
        <v>1680</v>
      </c>
      <c r="E535" t="s">
        <v>71</v>
      </c>
      <c r="G535">
        <v>1982</v>
      </c>
      <c r="H535" t="str">
        <f t="shared" ref="H535:H541" si="86">D535&amp;" "&amp;E535</f>
        <v>Dudko Łukasz</v>
      </c>
      <c r="I535">
        <f t="shared" ref="I535:I541" si="87">G535</f>
        <v>1982</v>
      </c>
      <c r="J535" t="s">
        <v>36</v>
      </c>
      <c r="K535" t="s">
        <v>64</v>
      </c>
    </row>
    <row r="536" spans="1:11">
      <c r="A536" t="str">
        <f t="shared" si="85"/>
        <v>ChmielRadomir1986</v>
      </c>
      <c r="C536">
        <f t="shared" si="76"/>
        <v>535</v>
      </c>
      <c r="D536" t="s">
        <v>1677</v>
      </c>
      <c r="E536" t="s">
        <v>1678</v>
      </c>
      <c r="G536">
        <v>1986</v>
      </c>
      <c r="H536" t="str">
        <f t="shared" si="86"/>
        <v>Chmiel Radomir</v>
      </c>
      <c r="I536">
        <f t="shared" si="87"/>
        <v>1986</v>
      </c>
      <c r="J536" t="s">
        <v>36</v>
      </c>
      <c r="K536" t="s">
        <v>64</v>
      </c>
    </row>
    <row r="537" spans="1:11">
      <c r="A537" t="str">
        <f t="shared" si="85"/>
        <v>ZakrzewskiMichał1984</v>
      </c>
      <c r="C537">
        <f t="shared" si="76"/>
        <v>536</v>
      </c>
      <c r="D537" t="s">
        <v>1673</v>
      </c>
      <c r="E537" t="s">
        <v>67</v>
      </c>
      <c r="G537">
        <v>1984</v>
      </c>
      <c r="H537" t="str">
        <f t="shared" si="86"/>
        <v>Zakrzewski Michał</v>
      </c>
      <c r="I537">
        <f t="shared" si="87"/>
        <v>1984</v>
      </c>
      <c r="J537" t="s">
        <v>36</v>
      </c>
      <c r="K537" t="s">
        <v>64</v>
      </c>
    </row>
    <row r="538" spans="1:11">
      <c r="A538" t="str">
        <f t="shared" si="85"/>
        <v>KoźmińskiPaweł1973</v>
      </c>
      <c r="C538">
        <f t="shared" si="76"/>
        <v>537</v>
      </c>
      <c r="D538" t="s">
        <v>1654</v>
      </c>
      <c r="E538" t="s">
        <v>20</v>
      </c>
      <c r="G538">
        <v>1973</v>
      </c>
      <c r="H538" t="str">
        <f t="shared" si="86"/>
        <v>Koźmiński Paweł</v>
      </c>
      <c r="I538">
        <f t="shared" si="87"/>
        <v>1973</v>
      </c>
      <c r="J538" t="s">
        <v>36</v>
      </c>
      <c r="K538" t="s">
        <v>64</v>
      </c>
    </row>
    <row r="539" spans="1:11">
      <c r="A539" t="str">
        <f t="shared" si="85"/>
        <v>KosiorekPaweł1976</v>
      </c>
      <c r="C539">
        <f t="shared" si="76"/>
        <v>538</v>
      </c>
      <c r="D539" t="s">
        <v>1649</v>
      </c>
      <c r="E539" t="s">
        <v>20</v>
      </c>
      <c r="G539">
        <v>1976</v>
      </c>
      <c r="H539" t="str">
        <f t="shared" si="86"/>
        <v>Kosiorek Paweł</v>
      </c>
      <c r="I539">
        <f t="shared" si="87"/>
        <v>1976</v>
      </c>
      <c r="J539" t="s">
        <v>36</v>
      </c>
      <c r="K539" t="s">
        <v>64</v>
      </c>
    </row>
    <row r="540" spans="1:11">
      <c r="A540" t="str">
        <f t="shared" si="85"/>
        <v>NiegowskiArkadiusz1981</v>
      </c>
      <c r="C540">
        <f t="shared" si="76"/>
        <v>539</v>
      </c>
      <c r="D540" t="s">
        <v>1638</v>
      </c>
      <c r="E540" t="s">
        <v>526</v>
      </c>
      <c r="G540">
        <v>1981</v>
      </c>
      <c r="H540" t="str">
        <f t="shared" si="86"/>
        <v>Niegowski Arkadiusz</v>
      </c>
      <c r="I540">
        <f t="shared" si="87"/>
        <v>1981</v>
      </c>
      <c r="J540" t="s">
        <v>36</v>
      </c>
      <c r="K540" t="s">
        <v>64</v>
      </c>
    </row>
    <row r="541" spans="1:11">
      <c r="A541" t="str">
        <f t="shared" si="85"/>
        <v>SmejdaOskar2000</v>
      </c>
      <c r="C541">
        <f t="shared" si="76"/>
        <v>540</v>
      </c>
      <c r="D541" t="s">
        <v>33</v>
      </c>
      <c r="E541" t="s">
        <v>1631</v>
      </c>
      <c r="G541">
        <v>2000</v>
      </c>
      <c r="H541" t="str">
        <f t="shared" si="86"/>
        <v>Smejda Oskar</v>
      </c>
      <c r="I541">
        <f t="shared" si="87"/>
        <v>2000</v>
      </c>
      <c r="J541" t="s">
        <v>36</v>
      </c>
      <c r="K541" t="s">
        <v>64</v>
      </c>
    </row>
    <row r="542" spans="1:11">
      <c r="A542" t="str">
        <f t="shared" ref="A542:A545" si="88">D542&amp;E542&amp;G542</f>
        <v>KurekMarta1986</v>
      </c>
      <c r="C542">
        <f t="shared" si="76"/>
        <v>541</v>
      </c>
      <c r="D542" t="s">
        <v>1712</v>
      </c>
      <c r="E542" t="s">
        <v>1407</v>
      </c>
      <c r="F542">
        <v>0</v>
      </c>
      <c r="G542">
        <v>1986</v>
      </c>
      <c r="H542" t="str">
        <f t="shared" ref="H542:H545" si="89">D542&amp;" "&amp;E542</f>
        <v>Kurek Marta</v>
      </c>
      <c r="I542">
        <f t="shared" ref="I542:I545" si="90">G542</f>
        <v>1986</v>
      </c>
      <c r="J542" t="s">
        <v>0</v>
      </c>
      <c r="K542" t="s">
        <v>9</v>
      </c>
    </row>
    <row r="543" spans="1:11">
      <c r="A543" t="str">
        <f t="shared" si="88"/>
        <v>KlimszaKasia1976</v>
      </c>
      <c r="C543">
        <f t="shared" si="76"/>
        <v>542</v>
      </c>
      <c r="D543" t="s">
        <v>1697</v>
      </c>
      <c r="E543" t="s">
        <v>1698</v>
      </c>
      <c r="F543" t="s">
        <v>1696</v>
      </c>
      <c r="G543">
        <v>1976</v>
      </c>
      <c r="H543" t="str">
        <f t="shared" si="89"/>
        <v>Klimsza Kasia</v>
      </c>
      <c r="I543">
        <f t="shared" si="90"/>
        <v>1976</v>
      </c>
      <c r="J543" t="s">
        <v>0</v>
      </c>
      <c r="K543" t="s">
        <v>9</v>
      </c>
    </row>
    <row r="544" spans="1:11">
      <c r="A544" t="str">
        <f t="shared" si="88"/>
        <v>NowińskaRenata1977</v>
      </c>
      <c r="C544">
        <f t="shared" si="76"/>
        <v>543</v>
      </c>
      <c r="D544" t="s">
        <v>1690</v>
      </c>
      <c r="E544" t="s">
        <v>1687</v>
      </c>
      <c r="F544" t="s">
        <v>1179</v>
      </c>
      <c r="G544">
        <v>1977</v>
      </c>
      <c r="H544" t="str">
        <f t="shared" si="89"/>
        <v>Nowińska Renata</v>
      </c>
      <c r="I544">
        <f t="shared" si="90"/>
        <v>1977</v>
      </c>
      <c r="J544" t="s">
        <v>0</v>
      </c>
      <c r="K544" t="s">
        <v>9</v>
      </c>
    </row>
    <row r="545" spans="1:11">
      <c r="A545" t="str">
        <f t="shared" si="88"/>
        <v>RychlikAnna1983</v>
      </c>
      <c r="C545">
        <f t="shared" si="76"/>
        <v>544</v>
      </c>
      <c r="D545" t="s">
        <v>1180</v>
      </c>
      <c r="E545" t="s">
        <v>388</v>
      </c>
      <c r="F545" t="s">
        <v>1179</v>
      </c>
      <c r="G545">
        <v>1983</v>
      </c>
      <c r="H545" t="str">
        <f t="shared" si="89"/>
        <v>Rychlik Anna</v>
      </c>
      <c r="I545">
        <f t="shared" si="90"/>
        <v>1983</v>
      </c>
      <c r="J545" t="s">
        <v>0</v>
      </c>
      <c r="K545" t="s">
        <v>9</v>
      </c>
    </row>
    <row r="546" spans="1:11">
      <c r="A546" t="str">
        <f t="shared" ref="A546:A564" si="91">D546&amp;E546&amp;G546</f>
        <v>PońcMaciej1970</v>
      </c>
      <c r="C546">
        <f t="shared" si="76"/>
        <v>545</v>
      </c>
      <c r="D546" t="s">
        <v>1719</v>
      </c>
      <c r="E546" t="s">
        <v>78</v>
      </c>
      <c r="F546" t="s">
        <v>818</v>
      </c>
      <c r="G546">
        <v>1970</v>
      </c>
      <c r="H546" t="str">
        <f t="shared" ref="H546:H564" si="92">D546&amp;" "&amp;E546</f>
        <v>Pońc Maciej</v>
      </c>
      <c r="I546">
        <f t="shared" ref="I546:I564" si="93">G546</f>
        <v>1970</v>
      </c>
      <c r="J546" t="s">
        <v>36</v>
      </c>
      <c r="K546" t="s">
        <v>9</v>
      </c>
    </row>
    <row r="547" spans="1:11">
      <c r="A547" t="str">
        <f t="shared" si="91"/>
        <v>GibiecSebastian1972</v>
      </c>
      <c r="C547">
        <f t="shared" si="76"/>
        <v>546</v>
      </c>
      <c r="D547" t="s">
        <v>1718</v>
      </c>
      <c r="E547" t="s">
        <v>1291</v>
      </c>
      <c r="F547" t="s">
        <v>408</v>
      </c>
      <c r="G547">
        <v>1972</v>
      </c>
      <c r="H547" t="str">
        <f t="shared" si="92"/>
        <v>Gibiec Sebastian</v>
      </c>
      <c r="I547">
        <f t="shared" si="93"/>
        <v>1972</v>
      </c>
      <c r="J547" t="s">
        <v>36</v>
      </c>
      <c r="K547" t="s">
        <v>9</v>
      </c>
    </row>
    <row r="548" spans="1:11">
      <c r="A548" t="str">
        <f t="shared" si="91"/>
        <v>JaśkiewiczPiotr1977</v>
      </c>
      <c r="C548">
        <f t="shared" si="76"/>
        <v>547</v>
      </c>
      <c r="D548" t="s">
        <v>1717</v>
      </c>
      <c r="E548" t="s">
        <v>19</v>
      </c>
      <c r="F548" t="s">
        <v>1320</v>
      </c>
      <c r="G548">
        <v>1977</v>
      </c>
      <c r="H548" t="str">
        <f t="shared" si="92"/>
        <v>Jaśkiewicz Piotr</v>
      </c>
      <c r="I548">
        <f t="shared" si="93"/>
        <v>1977</v>
      </c>
      <c r="J548" t="s">
        <v>36</v>
      </c>
      <c r="K548" t="s">
        <v>9</v>
      </c>
    </row>
    <row r="549" spans="1:11">
      <c r="A549" t="str">
        <f t="shared" si="91"/>
        <v>TrzmielewskiRoman1955</v>
      </c>
      <c r="C549">
        <f t="shared" si="76"/>
        <v>548</v>
      </c>
      <c r="D549" t="s">
        <v>1714</v>
      </c>
      <c r="E549" t="s">
        <v>284</v>
      </c>
      <c r="F549" t="s">
        <v>1713</v>
      </c>
      <c r="G549">
        <v>1955</v>
      </c>
      <c r="H549" t="str">
        <f t="shared" si="92"/>
        <v>Trzmielewski Roman</v>
      </c>
      <c r="I549">
        <f t="shared" si="93"/>
        <v>1955</v>
      </c>
      <c r="J549" t="s">
        <v>36</v>
      </c>
      <c r="K549" t="s">
        <v>9</v>
      </c>
    </row>
    <row r="550" spans="1:11">
      <c r="A550" t="str">
        <f t="shared" si="91"/>
        <v>OrszulskiMaciej1970</v>
      </c>
      <c r="C550">
        <f t="shared" si="76"/>
        <v>549</v>
      </c>
      <c r="D550" t="s">
        <v>1588</v>
      </c>
      <c r="E550" t="s">
        <v>78</v>
      </c>
      <c r="F550">
        <v>0</v>
      </c>
      <c r="G550">
        <v>1970</v>
      </c>
      <c r="H550" t="str">
        <f t="shared" si="92"/>
        <v>Orszulski Maciej</v>
      </c>
      <c r="I550">
        <f t="shared" si="93"/>
        <v>1970</v>
      </c>
      <c r="J550" t="s">
        <v>36</v>
      </c>
      <c r="K550" t="s">
        <v>9</v>
      </c>
    </row>
    <row r="551" spans="1:11">
      <c r="A551" t="str">
        <f t="shared" si="91"/>
        <v>WalczakKarol1980</v>
      </c>
      <c r="C551">
        <f t="shared" si="76"/>
        <v>550</v>
      </c>
      <c r="D551" t="s">
        <v>1711</v>
      </c>
      <c r="E551" t="s">
        <v>104</v>
      </c>
      <c r="F551">
        <v>0</v>
      </c>
      <c r="G551">
        <v>1980</v>
      </c>
      <c r="H551" t="str">
        <f t="shared" si="92"/>
        <v>Walczak Karol</v>
      </c>
      <c r="I551">
        <f t="shared" si="93"/>
        <v>1980</v>
      </c>
      <c r="J551" t="s">
        <v>36</v>
      </c>
      <c r="K551" t="s">
        <v>9</v>
      </c>
    </row>
    <row r="552" spans="1:11">
      <c r="A552" t="str">
        <f t="shared" si="91"/>
        <v>KubiakPaweł1992</v>
      </c>
      <c r="C552">
        <f t="shared" si="76"/>
        <v>551</v>
      </c>
      <c r="D552" t="s">
        <v>1710</v>
      </c>
      <c r="E552" t="s">
        <v>20</v>
      </c>
      <c r="F552">
        <v>0</v>
      </c>
      <c r="G552">
        <v>1992</v>
      </c>
      <c r="H552" t="str">
        <f t="shared" si="92"/>
        <v>Kubiak Paweł</v>
      </c>
      <c r="I552">
        <f t="shared" si="93"/>
        <v>1992</v>
      </c>
      <c r="J552" t="s">
        <v>36</v>
      </c>
      <c r="K552" t="s">
        <v>9</v>
      </c>
    </row>
    <row r="553" spans="1:11">
      <c r="A553" t="str">
        <f t="shared" si="91"/>
        <v>NawrockiJacek1973</v>
      </c>
      <c r="C553">
        <f t="shared" si="76"/>
        <v>552</v>
      </c>
      <c r="D553" t="s">
        <v>1709</v>
      </c>
      <c r="E553" t="s">
        <v>25</v>
      </c>
      <c r="F553">
        <v>0</v>
      </c>
      <c r="G553">
        <v>1973</v>
      </c>
      <c r="H553" t="str">
        <f t="shared" si="92"/>
        <v>Nawrocki Jacek</v>
      </c>
      <c r="I553">
        <f t="shared" si="93"/>
        <v>1973</v>
      </c>
      <c r="J553" t="s">
        <v>36</v>
      </c>
      <c r="K553" t="s">
        <v>9</v>
      </c>
    </row>
    <row r="554" spans="1:11">
      <c r="A554" t="str">
        <f t="shared" si="91"/>
        <v>TykaMarek1975</v>
      </c>
      <c r="C554">
        <f t="shared" si="76"/>
        <v>553</v>
      </c>
      <c r="D554" t="s">
        <v>1708</v>
      </c>
      <c r="E554" t="s">
        <v>38</v>
      </c>
      <c r="F554">
        <v>0</v>
      </c>
      <c r="G554">
        <v>1975</v>
      </c>
      <c r="H554" t="str">
        <f t="shared" si="92"/>
        <v>Tyka Marek</v>
      </c>
      <c r="I554">
        <f t="shared" si="93"/>
        <v>1975</v>
      </c>
      <c r="J554" t="s">
        <v>36</v>
      </c>
      <c r="K554" t="s">
        <v>9</v>
      </c>
    </row>
    <row r="555" spans="1:11">
      <c r="A555" t="str">
        <f t="shared" si="91"/>
        <v>ZelentSławomir1981</v>
      </c>
      <c r="C555">
        <f t="shared" si="76"/>
        <v>554</v>
      </c>
      <c r="D555" t="s">
        <v>1707</v>
      </c>
      <c r="E555" t="s">
        <v>100</v>
      </c>
      <c r="F555">
        <v>0</v>
      </c>
      <c r="G555">
        <v>1981</v>
      </c>
      <c r="H555" t="str">
        <f t="shared" si="92"/>
        <v>Zelent Sławomir</v>
      </c>
      <c r="I555">
        <f t="shared" si="93"/>
        <v>1981</v>
      </c>
      <c r="J555" t="s">
        <v>36</v>
      </c>
      <c r="K555" t="s">
        <v>9</v>
      </c>
    </row>
    <row r="556" spans="1:11">
      <c r="A556" t="str">
        <f t="shared" si="91"/>
        <v>MuchowiczMarcin1975</v>
      </c>
      <c r="C556">
        <f t="shared" si="76"/>
        <v>555</v>
      </c>
      <c r="D556" t="s">
        <v>1706</v>
      </c>
      <c r="E556" t="s">
        <v>21</v>
      </c>
      <c r="F556" t="s">
        <v>1703</v>
      </c>
      <c r="G556">
        <v>1975</v>
      </c>
      <c r="H556" t="str">
        <f t="shared" si="92"/>
        <v>Muchowicz Marcin</v>
      </c>
      <c r="I556">
        <f t="shared" si="93"/>
        <v>1975</v>
      </c>
      <c r="J556" t="s">
        <v>36</v>
      </c>
      <c r="K556" t="s">
        <v>9</v>
      </c>
    </row>
    <row r="557" spans="1:11">
      <c r="A557" t="str">
        <f t="shared" si="91"/>
        <v>MygaSylwester1975</v>
      </c>
      <c r="C557">
        <f t="shared" si="76"/>
        <v>556</v>
      </c>
      <c r="D557" s="9" t="s">
        <v>1704</v>
      </c>
      <c r="E557" s="9" t="s">
        <v>1705</v>
      </c>
      <c r="F557" s="9" t="s">
        <v>1703</v>
      </c>
      <c r="G557" s="9">
        <v>1975</v>
      </c>
      <c r="H557" t="str">
        <f t="shared" si="92"/>
        <v>Myga Sylwester</v>
      </c>
      <c r="I557">
        <f t="shared" si="93"/>
        <v>1975</v>
      </c>
      <c r="J557" t="s">
        <v>36</v>
      </c>
      <c r="K557" t="s">
        <v>9</v>
      </c>
    </row>
    <row r="558" spans="1:11">
      <c r="A558" t="str">
        <f t="shared" si="91"/>
        <v>KucharczykSeweryn1979</v>
      </c>
      <c r="C558">
        <f t="shared" si="76"/>
        <v>557</v>
      </c>
      <c r="D558" s="9" t="s">
        <v>1701</v>
      </c>
      <c r="E558" s="9" t="s">
        <v>1702</v>
      </c>
      <c r="F558" s="9" t="s">
        <v>1699</v>
      </c>
      <c r="G558" s="9">
        <v>1979</v>
      </c>
      <c r="H558" t="str">
        <f t="shared" si="92"/>
        <v>Kucharczyk Seweryn</v>
      </c>
      <c r="I558">
        <f t="shared" si="93"/>
        <v>1979</v>
      </c>
      <c r="J558" t="s">
        <v>36</v>
      </c>
      <c r="K558" t="s">
        <v>9</v>
      </c>
    </row>
    <row r="559" spans="1:11">
      <c r="A559" t="str">
        <f t="shared" si="91"/>
        <v>KapustkaWojciech1979</v>
      </c>
      <c r="C559">
        <f t="shared" si="76"/>
        <v>558</v>
      </c>
      <c r="D559" s="9" t="s">
        <v>1700</v>
      </c>
      <c r="E559" s="9" t="s">
        <v>182</v>
      </c>
      <c r="F559" s="9" t="s">
        <v>1699</v>
      </c>
      <c r="G559" s="9">
        <v>1979</v>
      </c>
      <c r="H559" t="str">
        <f t="shared" si="92"/>
        <v>Kapustka Wojciech</v>
      </c>
      <c r="I559">
        <f t="shared" si="93"/>
        <v>1979</v>
      </c>
      <c r="J559" t="s">
        <v>36</v>
      </c>
      <c r="K559" t="s">
        <v>9</v>
      </c>
    </row>
    <row r="560" spans="1:11">
      <c r="A560" t="str">
        <f t="shared" si="91"/>
        <v>KlimszaMichał1974</v>
      </c>
      <c r="C560">
        <f t="shared" si="76"/>
        <v>559</v>
      </c>
      <c r="D560" s="9" t="s">
        <v>1697</v>
      </c>
      <c r="E560" s="9" t="s">
        <v>67</v>
      </c>
      <c r="F560" s="9" t="s">
        <v>1696</v>
      </c>
      <c r="G560" s="9">
        <v>1974</v>
      </c>
      <c r="H560" t="str">
        <f t="shared" si="92"/>
        <v>Klimsza Michał</v>
      </c>
      <c r="I560">
        <f t="shared" si="93"/>
        <v>1974</v>
      </c>
      <c r="J560" t="s">
        <v>36</v>
      </c>
      <c r="K560" t="s">
        <v>9</v>
      </c>
    </row>
    <row r="561" spans="1:11">
      <c r="A561" t="str">
        <f t="shared" si="91"/>
        <v>PieniążekAndrzej1982</v>
      </c>
      <c r="C561">
        <f t="shared" si="76"/>
        <v>560</v>
      </c>
      <c r="D561" t="s">
        <v>1695</v>
      </c>
      <c r="E561" t="s">
        <v>30</v>
      </c>
      <c r="F561" t="s">
        <v>1694</v>
      </c>
      <c r="G561">
        <v>1982</v>
      </c>
      <c r="H561" t="str">
        <f t="shared" si="92"/>
        <v>Pieniążek Andrzej</v>
      </c>
      <c r="I561">
        <f t="shared" si="93"/>
        <v>1982</v>
      </c>
      <c r="J561" t="s">
        <v>36</v>
      </c>
      <c r="K561" t="s">
        <v>9</v>
      </c>
    </row>
    <row r="562" spans="1:11">
      <c r="A562" t="str">
        <f t="shared" si="91"/>
        <v>DybaŁukasz1983</v>
      </c>
      <c r="C562">
        <f t="shared" si="76"/>
        <v>561</v>
      </c>
      <c r="D562" t="s">
        <v>1693</v>
      </c>
      <c r="E562" t="s">
        <v>71</v>
      </c>
      <c r="F562" t="s">
        <v>1691</v>
      </c>
      <c r="G562">
        <v>1983</v>
      </c>
      <c r="H562" t="str">
        <f t="shared" si="92"/>
        <v>Dyba Łukasz</v>
      </c>
      <c r="I562">
        <f t="shared" si="93"/>
        <v>1983</v>
      </c>
      <c r="J562" t="s">
        <v>36</v>
      </c>
      <c r="K562" t="s">
        <v>9</v>
      </c>
    </row>
    <row r="563" spans="1:11">
      <c r="A563" t="str">
        <f t="shared" si="91"/>
        <v>GoławskiCezary1984</v>
      </c>
      <c r="C563">
        <f t="shared" si="76"/>
        <v>562</v>
      </c>
      <c r="D563" t="s">
        <v>1692</v>
      </c>
      <c r="E563" t="s">
        <v>1688</v>
      </c>
      <c r="F563" t="s">
        <v>1691</v>
      </c>
      <c r="G563">
        <v>1984</v>
      </c>
      <c r="H563" t="str">
        <f t="shared" si="92"/>
        <v>Goławski Cezary</v>
      </c>
      <c r="I563">
        <f t="shared" si="93"/>
        <v>1984</v>
      </c>
      <c r="J563" t="s">
        <v>36</v>
      </c>
      <c r="K563" t="s">
        <v>9</v>
      </c>
    </row>
    <row r="564" spans="1:11">
      <c r="A564" t="str">
        <f t="shared" si="91"/>
        <v>HorabikPaweł1981</v>
      </c>
      <c r="C564">
        <f t="shared" si="76"/>
        <v>563</v>
      </c>
      <c r="D564" t="s">
        <v>1689</v>
      </c>
      <c r="E564" t="s">
        <v>20</v>
      </c>
      <c r="F564">
        <v>0</v>
      </c>
      <c r="G564">
        <v>1981</v>
      </c>
      <c r="H564" t="str">
        <f t="shared" si="92"/>
        <v>Horabik Paweł</v>
      </c>
      <c r="I564">
        <f t="shared" si="93"/>
        <v>1981</v>
      </c>
      <c r="J564" t="s">
        <v>36</v>
      </c>
      <c r="K564" t="s">
        <v>9</v>
      </c>
    </row>
    <row r="565" spans="1:11">
      <c r="A565" t="str">
        <f t="shared" ref="A565:A568" si="94">D565&amp;E565&amp;G565</f>
        <v>PotockiRobert1974</v>
      </c>
      <c r="C565">
        <f t="shared" si="76"/>
        <v>564</v>
      </c>
      <c r="D565" t="s">
        <v>562</v>
      </c>
      <c r="E565" t="s">
        <v>56</v>
      </c>
      <c r="F565">
        <v>0</v>
      </c>
      <c r="G565">
        <v>1974</v>
      </c>
      <c r="H565" t="str">
        <f t="shared" ref="H565:H568" si="95">D565&amp;" "&amp;E565</f>
        <v>Potocki Robert</v>
      </c>
      <c r="I565">
        <f t="shared" ref="I565:I568" si="96">G565</f>
        <v>1974</v>
      </c>
      <c r="J565" t="s">
        <v>36</v>
      </c>
      <c r="K565" t="s">
        <v>1742</v>
      </c>
    </row>
    <row r="566" spans="1:11">
      <c r="A566" t="str">
        <f t="shared" si="94"/>
        <v>BabiańskiMikołaj1997</v>
      </c>
      <c r="C566">
        <f t="shared" si="76"/>
        <v>565</v>
      </c>
      <c r="D566" t="s">
        <v>1739</v>
      </c>
      <c r="E566" t="s">
        <v>618</v>
      </c>
      <c r="F566" t="s">
        <v>1735</v>
      </c>
      <c r="G566">
        <v>1997</v>
      </c>
      <c r="H566" t="str">
        <f t="shared" si="95"/>
        <v>Babiański Mikołaj</v>
      </c>
      <c r="I566">
        <f t="shared" si="96"/>
        <v>1997</v>
      </c>
      <c r="J566" t="s">
        <v>36</v>
      </c>
      <c r="K566" t="s">
        <v>1742</v>
      </c>
    </row>
    <row r="567" spans="1:11">
      <c r="A567" t="str">
        <f t="shared" si="94"/>
        <v>BielińskiMarcin1990</v>
      </c>
      <c r="C567">
        <f t="shared" si="76"/>
        <v>566</v>
      </c>
      <c r="D567" t="s">
        <v>1740</v>
      </c>
      <c r="E567" t="s">
        <v>21</v>
      </c>
      <c r="F567" t="s">
        <v>1735</v>
      </c>
      <c r="G567">
        <v>1990</v>
      </c>
      <c r="H567" t="str">
        <f t="shared" si="95"/>
        <v>Bieliński Marcin</v>
      </c>
      <c r="I567">
        <f t="shared" si="96"/>
        <v>1990</v>
      </c>
      <c r="J567" t="s">
        <v>36</v>
      </c>
      <c r="K567" t="s">
        <v>1742</v>
      </c>
    </row>
    <row r="568" spans="1:11">
      <c r="A568" t="str">
        <f t="shared" si="94"/>
        <v>BielińskiRoman1984</v>
      </c>
      <c r="C568">
        <f t="shared" si="76"/>
        <v>567</v>
      </c>
      <c r="D568" t="s">
        <v>1740</v>
      </c>
      <c r="E568" t="s">
        <v>284</v>
      </c>
      <c r="F568" t="s">
        <v>1735</v>
      </c>
      <c r="G568">
        <v>1984</v>
      </c>
      <c r="H568" t="str">
        <f t="shared" si="95"/>
        <v>Bieliński Roman</v>
      </c>
      <c r="I568">
        <f t="shared" si="96"/>
        <v>1984</v>
      </c>
      <c r="J568" t="s">
        <v>36</v>
      </c>
      <c r="K568" t="s">
        <v>1742</v>
      </c>
    </row>
    <row r="569" spans="1:11">
      <c r="A569" t="str">
        <f t="shared" ref="A569:A570" si="97">D569&amp;E569&amp;G569</f>
        <v>PerchelSławomir1986</v>
      </c>
      <c r="C569">
        <f t="shared" si="76"/>
        <v>568</v>
      </c>
      <c r="D569" t="s">
        <v>1751</v>
      </c>
      <c r="E569" t="s">
        <v>100</v>
      </c>
      <c r="G569">
        <v>1986</v>
      </c>
      <c r="H569" t="str">
        <f t="shared" ref="H569:H570" si="98">D569&amp;" "&amp;E569</f>
        <v>Perchel Sławomir</v>
      </c>
      <c r="I569">
        <f t="shared" ref="I569:I570" si="99">G569</f>
        <v>1986</v>
      </c>
      <c r="J569" t="s">
        <v>36</v>
      </c>
      <c r="K569" t="s">
        <v>1757</v>
      </c>
    </row>
    <row r="570" spans="1:11">
      <c r="A570" t="str">
        <f t="shared" si="97"/>
        <v>KAISERERNEST1977</v>
      </c>
      <c r="C570">
        <f t="shared" si="76"/>
        <v>569</v>
      </c>
      <c r="D570" t="s">
        <v>1752</v>
      </c>
      <c r="E570" t="s">
        <v>1753</v>
      </c>
      <c r="G570">
        <v>1977</v>
      </c>
      <c r="H570" t="str">
        <f t="shared" si="98"/>
        <v>KAISER ERNEST</v>
      </c>
      <c r="I570">
        <f t="shared" si="99"/>
        <v>1977</v>
      </c>
      <c r="J570" t="s">
        <v>36</v>
      </c>
      <c r="K570" t="s">
        <v>1757</v>
      </c>
    </row>
    <row r="571" spans="1:11">
      <c r="A571" t="str">
        <f t="shared" ref="A571:A576" si="100">D571&amp;E571&amp;G571</f>
        <v>ZielińskaJadwiga Barbara1972</v>
      </c>
      <c r="C571">
        <f t="shared" si="76"/>
        <v>570</v>
      </c>
      <c r="D571" t="s">
        <v>1810</v>
      </c>
      <c r="E571" t="s">
        <v>1809</v>
      </c>
      <c r="F571" t="s">
        <v>534</v>
      </c>
      <c r="G571">
        <v>1972</v>
      </c>
      <c r="H571" t="str">
        <f t="shared" ref="H571:H576" si="101">D571&amp;" "&amp;E571</f>
        <v>Zielińska Jadwiga Barbara</v>
      </c>
      <c r="I571">
        <f t="shared" ref="I571:I576" si="102">G571</f>
        <v>1972</v>
      </c>
      <c r="J571" t="s">
        <v>0</v>
      </c>
      <c r="K571" t="s">
        <v>2040</v>
      </c>
    </row>
    <row r="572" spans="1:11">
      <c r="A572" t="str">
        <f t="shared" si="100"/>
        <v>SzwarackaMałgorzata1988</v>
      </c>
      <c r="C572">
        <f t="shared" ref="C572:C635" si="103">C571+1</f>
        <v>571</v>
      </c>
      <c r="D572" t="s">
        <v>1802</v>
      </c>
      <c r="E572" t="s">
        <v>760</v>
      </c>
      <c r="F572" t="s">
        <v>1370</v>
      </c>
      <c r="G572">
        <v>1988</v>
      </c>
      <c r="H572" t="str">
        <f t="shared" si="101"/>
        <v>Szwaracka Małgorzata</v>
      </c>
      <c r="I572">
        <f t="shared" si="102"/>
        <v>1988</v>
      </c>
      <c r="J572" t="s">
        <v>0</v>
      </c>
      <c r="K572" t="s">
        <v>2040</v>
      </c>
    </row>
    <row r="573" spans="1:11">
      <c r="A573" t="str">
        <f t="shared" si="100"/>
        <v>UrbanIzabela1979</v>
      </c>
      <c r="C573">
        <f t="shared" si="103"/>
        <v>572</v>
      </c>
      <c r="D573" t="s">
        <v>1800</v>
      </c>
      <c r="E573" t="s">
        <v>1801</v>
      </c>
      <c r="F573">
        <v>0</v>
      </c>
      <c r="G573">
        <v>1979</v>
      </c>
      <c r="H573" t="str">
        <f t="shared" si="101"/>
        <v>Urban Izabela</v>
      </c>
      <c r="I573">
        <f t="shared" si="102"/>
        <v>1979</v>
      </c>
      <c r="J573" t="s">
        <v>0</v>
      </c>
      <c r="K573" t="s">
        <v>2040</v>
      </c>
    </row>
    <row r="574" spans="1:11">
      <c r="A574" t="str">
        <f t="shared" si="100"/>
        <v>SzeligaJoanna1980</v>
      </c>
      <c r="C574">
        <f t="shared" si="103"/>
        <v>573</v>
      </c>
      <c r="D574" t="s">
        <v>1777</v>
      </c>
      <c r="E574" t="s">
        <v>749</v>
      </c>
      <c r="F574" t="s">
        <v>534</v>
      </c>
      <c r="G574">
        <v>1980</v>
      </c>
      <c r="H574" t="str">
        <f t="shared" si="101"/>
        <v>Szeliga Joanna</v>
      </c>
      <c r="I574">
        <f t="shared" si="102"/>
        <v>1980</v>
      </c>
      <c r="J574" t="s">
        <v>0</v>
      </c>
      <c r="K574" t="s">
        <v>2040</v>
      </c>
    </row>
    <row r="575" spans="1:11">
      <c r="A575" t="str">
        <f t="shared" si="100"/>
        <v>WróbelAnna1970</v>
      </c>
      <c r="C575">
        <f t="shared" si="103"/>
        <v>574</v>
      </c>
      <c r="D575" t="s">
        <v>945</v>
      </c>
      <c r="E575" t="s">
        <v>388</v>
      </c>
      <c r="F575" t="s">
        <v>1774</v>
      </c>
      <c r="G575">
        <v>1970</v>
      </c>
      <c r="H575" t="str">
        <f t="shared" si="101"/>
        <v>Wróbel Anna</v>
      </c>
      <c r="I575">
        <f t="shared" si="102"/>
        <v>1970</v>
      </c>
      <c r="J575" t="s">
        <v>0</v>
      </c>
      <c r="K575" t="s">
        <v>2040</v>
      </c>
    </row>
    <row r="576" spans="1:11">
      <c r="A576" t="str">
        <f t="shared" si="100"/>
        <v>RodziczWioletta1974</v>
      </c>
      <c r="C576">
        <f t="shared" si="103"/>
        <v>575</v>
      </c>
      <c r="D576" t="s">
        <v>1773</v>
      </c>
      <c r="E576" t="s">
        <v>1772</v>
      </c>
      <c r="F576" t="s">
        <v>534</v>
      </c>
      <c r="G576">
        <v>1974</v>
      </c>
      <c r="H576" t="str">
        <f t="shared" si="101"/>
        <v>Rodzicz Wioletta</v>
      </c>
      <c r="I576">
        <f t="shared" si="102"/>
        <v>1974</v>
      </c>
      <c r="J576" t="s">
        <v>0</v>
      </c>
      <c r="K576" t="s">
        <v>2040</v>
      </c>
    </row>
    <row r="577" spans="1:11">
      <c r="A577" t="str">
        <f t="shared" ref="A577:A587" si="104">D577&amp;E577&amp;G577</f>
        <v>LewińskaAgnieszka1983</v>
      </c>
      <c r="C577">
        <f t="shared" si="103"/>
        <v>576</v>
      </c>
      <c r="D577" t="s">
        <v>2022</v>
      </c>
      <c r="E577" t="s">
        <v>156</v>
      </c>
      <c r="F577">
        <v>0</v>
      </c>
      <c r="G577">
        <v>1983</v>
      </c>
      <c r="H577" t="str">
        <f t="shared" ref="H577:H588" si="105">D577&amp;" "&amp;E577</f>
        <v>Lewińska Agnieszka</v>
      </c>
      <c r="I577">
        <f t="shared" ref="I577:I588" si="106">G577</f>
        <v>1983</v>
      </c>
      <c r="J577" t="s">
        <v>0</v>
      </c>
      <c r="K577" t="s">
        <v>2041</v>
      </c>
    </row>
    <row r="578" spans="1:11">
      <c r="A578" t="str">
        <f t="shared" si="104"/>
        <v>MarcinkiewiczAlicja1987</v>
      </c>
      <c r="C578">
        <f t="shared" si="103"/>
        <v>577</v>
      </c>
      <c r="D578" t="s">
        <v>576</v>
      </c>
      <c r="E578" t="s">
        <v>915</v>
      </c>
      <c r="F578" t="s">
        <v>914</v>
      </c>
      <c r="G578">
        <v>1987</v>
      </c>
      <c r="H578" t="str">
        <f t="shared" si="105"/>
        <v>Marcinkiewicz Alicja</v>
      </c>
      <c r="I578">
        <f t="shared" si="106"/>
        <v>1987</v>
      </c>
      <c r="J578" t="s">
        <v>0</v>
      </c>
      <c r="K578" t="s">
        <v>2041</v>
      </c>
    </row>
    <row r="579" spans="1:11">
      <c r="A579" t="str">
        <f t="shared" si="104"/>
        <v>KrólAnna1987</v>
      </c>
      <c r="C579">
        <f t="shared" si="103"/>
        <v>578</v>
      </c>
      <c r="D579" t="s">
        <v>1960</v>
      </c>
      <c r="E579" t="s">
        <v>388</v>
      </c>
      <c r="F579" t="s">
        <v>1959</v>
      </c>
      <c r="G579">
        <v>1987</v>
      </c>
      <c r="H579" t="str">
        <f t="shared" si="105"/>
        <v>Król Anna</v>
      </c>
      <c r="I579">
        <f t="shared" si="106"/>
        <v>1987</v>
      </c>
      <c r="J579" t="s">
        <v>0</v>
      </c>
      <c r="K579" t="s">
        <v>2041</v>
      </c>
    </row>
    <row r="580" spans="1:11">
      <c r="A580" t="str">
        <f t="shared" si="104"/>
        <v>JażdżewskaJulita1980</v>
      </c>
      <c r="C580">
        <f t="shared" si="103"/>
        <v>579</v>
      </c>
      <c r="D580" t="s">
        <v>1937</v>
      </c>
      <c r="E580" t="s">
        <v>1936</v>
      </c>
      <c r="F580">
        <v>0</v>
      </c>
      <c r="G580">
        <v>1980</v>
      </c>
      <c r="H580" t="str">
        <f t="shared" si="105"/>
        <v>Jażdżewska Julita</v>
      </c>
      <c r="I580">
        <f t="shared" si="106"/>
        <v>1980</v>
      </c>
      <c r="J580" t="s">
        <v>0</v>
      </c>
      <c r="K580" t="s">
        <v>2041</v>
      </c>
    </row>
    <row r="581" spans="1:11">
      <c r="A581" t="str">
        <f t="shared" si="104"/>
        <v>ZabolewiczAgata1983</v>
      </c>
      <c r="C581">
        <f t="shared" si="103"/>
        <v>580</v>
      </c>
      <c r="D581" t="s">
        <v>1921</v>
      </c>
      <c r="E581" t="s">
        <v>280</v>
      </c>
      <c r="F581" t="s">
        <v>1914</v>
      </c>
      <c r="G581">
        <v>1983</v>
      </c>
      <c r="H581" t="str">
        <f t="shared" si="105"/>
        <v>Zabolewicz Agata</v>
      </c>
      <c r="I581">
        <f t="shared" si="106"/>
        <v>1983</v>
      </c>
      <c r="J581" t="s">
        <v>0</v>
      </c>
      <c r="K581" t="s">
        <v>2041</v>
      </c>
    </row>
    <row r="582" spans="1:11">
      <c r="A582" t="str">
        <f t="shared" si="104"/>
        <v>KasperskaJustyna1989</v>
      </c>
      <c r="C582">
        <f t="shared" si="103"/>
        <v>581</v>
      </c>
      <c r="D582" t="s">
        <v>1910</v>
      </c>
      <c r="E582" t="s">
        <v>1909</v>
      </c>
      <c r="F582" t="s">
        <v>1908</v>
      </c>
      <c r="G582">
        <v>1989</v>
      </c>
      <c r="H582" t="str">
        <f t="shared" si="105"/>
        <v>Kasperska Justyna</v>
      </c>
      <c r="I582">
        <f t="shared" si="106"/>
        <v>1989</v>
      </c>
      <c r="J582" t="s">
        <v>0</v>
      </c>
      <c r="K582" t="s">
        <v>2041</v>
      </c>
    </row>
    <row r="583" spans="1:11">
      <c r="A583" t="str">
        <f t="shared" si="104"/>
        <v>PogorzelskaAleksandra1978</v>
      </c>
      <c r="C583">
        <f t="shared" si="103"/>
        <v>582</v>
      </c>
      <c r="D583" t="s">
        <v>1396</v>
      </c>
      <c r="E583" t="s">
        <v>743</v>
      </c>
      <c r="F583" t="s">
        <v>1892</v>
      </c>
      <c r="G583">
        <v>1978</v>
      </c>
      <c r="H583" t="str">
        <f t="shared" si="105"/>
        <v>Pogorzelska Aleksandra</v>
      </c>
      <c r="I583">
        <f t="shared" si="106"/>
        <v>1978</v>
      </c>
      <c r="J583" t="s">
        <v>0</v>
      </c>
      <c r="K583" t="s">
        <v>2041</v>
      </c>
    </row>
    <row r="584" spans="1:11">
      <c r="A584" t="str">
        <f t="shared" si="104"/>
        <v>PułkowskaAlicja1976</v>
      </c>
      <c r="C584">
        <f t="shared" si="103"/>
        <v>583</v>
      </c>
      <c r="D584" t="s">
        <v>1874</v>
      </c>
      <c r="E584" t="s">
        <v>915</v>
      </c>
      <c r="F584">
        <v>0</v>
      </c>
      <c r="G584">
        <v>1976</v>
      </c>
      <c r="H584" t="str">
        <f t="shared" si="105"/>
        <v>Pułkowska Alicja</v>
      </c>
      <c r="I584">
        <f t="shared" si="106"/>
        <v>1976</v>
      </c>
      <c r="J584" t="s">
        <v>0</v>
      </c>
      <c r="K584" t="s">
        <v>2041</v>
      </c>
    </row>
    <row r="585" spans="1:11">
      <c r="A585" t="str">
        <f t="shared" si="104"/>
        <v>BernaszukMonika1986</v>
      </c>
      <c r="C585">
        <f t="shared" si="103"/>
        <v>584</v>
      </c>
      <c r="D585" t="s">
        <v>1873</v>
      </c>
      <c r="E585" t="s">
        <v>253</v>
      </c>
      <c r="F585">
        <v>0</v>
      </c>
      <c r="G585">
        <v>1986</v>
      </c>
      <c r="H585" t="str">
        <f t="shared" si="105"/>
        <v>Bernaszuk Monika</v>
      </c>
      <c r="I585">
        <f t="shared" si="106"/>
        <v>1986</v>
      </c>
      <c r="J585" t="s">
        <v>0</v>
      </c>
      <c r="K585" t="s">
        <v>2041</v>
      </c>
    </row>
    <row r="586" spans="1:11">
      <c r="A586" t="str">
        <f t="shared" si="104"/>
        <v>BabiańskaZofia1999</v>
      </c>
      <c r="C586">
        <f t="shared" si="103"/>
        <v>585</v>
      </c>
      <c r="D586" t="s">
        <v>1869</v>
      </c>
      <c r="E586" t="s">
        <v>1868</v>
      </c>
      <c r="F586" t="s">
        <v>1867</v>
      </c>
      <c r="G586">
        <v>1999</v>
      </c>
      <c r="H586" t="str">
        <f t="shared" si="105"/>
        <v>Babiańska Zofia</v>
      </c>
      <c r="I586">
        <f t="shared" si="106"/>
        <v>1999</v>
      </c>
      <c r="J586" t="s">
        <v>0</v>
      </c>
      <c r="K586" t="s">
        <v>2041</v>
      </c>
    </row>
    <row r="587" spans="1:11">
      <c r="A587" t="str">
        <f t="shared" si="104"/>
        <v>KałużaMarta1988</v>
      </c>
      <c r="C587">
        <f t="shared" si="103"/>
        <v>586</v>
      </c>
      <c r="D587" t="s">
        <v>1863</v>
      </c>
      <c r="E587" t="s">
        <v>1407</v>
      </c>
      <c r="F587" t="s">
        <v>1862</v>
      </c>
      <c r="G587">
        <v>1988</v>
      </c>
      <c r="H587" t="str">
        <f t="shared" si="105"/>
        <v>Kałuża Marta</v>
      </c>
      <c r="I587">
        <f t="shared" si="106"/>
        <v>1988</v>
      </c>
      <c r="J587" t="s">
        <v>0</v>
      </c>
      <c r="K587" t="s">
        <v>2041</v>
      </c>
    </row>
    <row r="588" spans="1:11">
      <c r="A588" t="str">
        <f t="shared" ref="A588:A624" si="107">D588&amp;E588&amp;G588</f>
        <v>TusińskiRadek1974</v>
      </c>
      <c r="C588">
        <f t="shared" si="103"/>
        <v>587</v>
      </c>
      <c r="D588" t="s">
        <v>1834</v>
      </c>
      <c r="E588" t="s">
        <v>850</v>
      </c>
      <c r="F588" t="s">
        <v>1832</v>
      </c>
      <c r="G588">
        <v>1974</v>
      </c>
      <c r="H588" t="str">
        <f t="shared" si="105"/>
        <v>Tusiński Radek</v>
      </c>
      <c r="I588">
        <f t="shared" si="106"/>
        <v>1974</v>
      </c>
      <c r="J588" t="s">
        <v>36</v>
      </c>
      <c r="K588" t="s">
        <v>2040</v>
      </c>
    </row>
    <row r="589" spans="1:11">
      <c r="A589" t="str">
        <f t="shared" si="107"/>
        <v>SmolaMarcin1975</v>
      </c>
      <c r="C589">
        <f t="shared" si="103"/>
        <v>588</v>
      </c>
      <c r="D589" t="s">
        <v>1831</v>
      </c>
      <c r="E589" t="s">
        <v>21</v>
      </c>
      <c r="F589" t="s">
        <v>534</v>
      </c>
      <c r="G589">
        <v>1975</v>
      </c>
      <c r="H589" t="str">
        <f t="shared" ref="H589:H624" si="108">D589&amp;" "&amp;E589</f>
        <v>Smola Marcin</v>
      </c>
      <c r="I589">
        <f t="shared" ref="I589:I624" si="109">G589</f>
        <v>1975</v>
      </c>
      <c r="J589" t="s">
        <v>36</v>
      </c>
      <c r="K589" t="s">
        <v>2040</v>
      </c>
    </row>
    <row r="590" spans="1:11">
      <c r="A590" t="str">
        <f t="shared" si="107"/>
        <v>ŻbikKrzysztof1977</v>
      </c>
      <c r="C590">
        <f t="shared" si="103"/>
        <v>589</v>
      </c>
      <c r="D590" t="s">
        <v>1830</v>
      </c>
      <c r="E590" t="s">
        <v>26</v>
      </c>
      <c r="F590" t="s">
        <v>1828</v>
      </c>
      <c r="G590">
        <v>1977</v>
      </c>
      <c r="H590" t="str">
        <f t="shared" si="108"/>
        <v>Żbik Krzysztof</v>
      </c>
      <c r="I590">
        <f t="shared" si="109"/>
        <v>1977</v>
      </c>
      <c r="J590" t="s">
        <v>36</v>
      </c>
      <c r="K590" t="s">
        <v>2040</v>
      </c>
    </row>
    <row r="591" spans="1:11">
      <c r="A591" t="str">
        <f t="shared" si="107"/>
        <v>DerkJan1981</v>
      </c>
      <c r="C591">
        <f t="shared" si="103"/>
        <v>590</v>
      </c>
      <c r="D591" t="s">
        <v>1824</v>
      </c>
      <c r="E591" t="s">
        <v>105</v>
      </c>
      <c r="F591">
        <v>0</v>
      </c>
      <c r="G591">
        <v>1981</v>
      </c>
      <c r="H591" t="str">
        <f t="shared" si="108"/>
        <v>Derk Jan</v>
      </c>
      <c r="I591">
        <f t="shared" si="109"/>
        <v>1981</v>
      </c>
      <c r="J591" t="s">
        <v>36</v>
      </c>
      <c r="K591" t="s">
        <v>2040</v>
      </c>
    </row>
    <row r="592" spans="1:11">
      <c r="A592" t="str">
        <f t="shared" si="107"/>
        <v>ŁaweckiDariusz1979</v>
      </c>
      <c r="C592">
        <f t="shared" si="103"/>
        <v>591</v>
      </c>
      <c r="D592" t="s">
        <v>1822</v>
      </c>
      <c r="E592" t="s">
        <v>175</v>
      </c>
      <c r="F592">
        <v>0</v>
      </c>
      <c r="G592">
        <v>1979</v>
      </c>
      <c r="H592" t="str">
        <f t="shared" si="108"/>
        <v>Ławecki Dariusz</v>
      </c>
      <c r="I592">
        <f t="shared" si="109"/>
        <v>1979</v>
      </c>
      <c r="J592" t="s">
        <v>36</v>
      </c>
      <c r="K592" t="s">
        <v>2040</v>
      </c>
    </row>
    <row r="593" spans="1:11">
      <c r="A593" t="str">
        <f t="shared" si="107"/>
        <v>NapiórkowskiSławomir1979</v>
      </c>
      <c r="C593">
        <f t="shared" si="103"/>
        <v>592</v>
      </c>
      <c r="D593" t="s">
        <v>1820</v>
      </c>
      <c r="E593" t="s">
        <v>100</v>
      </c>
      <c r="F593">
        <v>0</v>
      </c>
      <c r="G593">
        <v>1979</v>
      </c>
      <c r="H593" t="str">
        <f t="shared" si="108"/>
        <v>Napiórkowski Sławomir</v>
      </c>
      <c r="I593">
        <f t="shared" si="109"/>
        <v>1979</v>
      </c>
      <c r="J593" t="s">
        <v>36</v>
      </c>
      <c r="K593" t="s">
        <v>2040</v>
      </c>
    </row>
    <row r="594" spans="1:11">
      <c r="A594" t="str">
        <f t="shared" si="107"/>
        <v>RomejkoPiotr1985</v>
      </c>
      <c r="C594">
        <f t="shared" si="103"/>
        <v>593</v>
      </c>
      <c r="D594" t="s">
        <v>1818</v>
      </c>
      <c r="E594" t="s">
        <v>19</v>
      </c>
      <c r="F594" t="s">
        <v>1816</v>
      </c>
      <c r="G594">
        <v>1985</v>
      </c>
      <c r="H594" t="str">
        <f t="shared" si="108"/>
        <v>Romejko Piotr</v>
      </c>
      <c r="I594">
        <f t="shared" si="109"/>
        <v>1985</v>
      </c>
      <c r="J594" t="s">
        <v>36</v>
      </c>
      <c r="K594" t="s">
        <v>2040</v>
      </c>
    </row>
    <row r="595" spans="1:11">
      <c r="A595" t="str">
        <f t="shared" si="107"/>
        <v>DudakRoman1984</v>
      </c>
      <c r="C595">
        <f t="shared" si="103"/>
        <v>594</v>
      </c>
      <c r="D595" t="s">
        <v>1815</v>
      </c>
      <c r="E595" t="s">
        <v>284</v>
      </c>
      <c r="F595" t="s">
        <v>1811</v>
      </c>
      <c r="G595">
        <v>1984</v>
      </c>
      <c r="H595" t="str">
        <f t="shared" si="108"/>
        <v>Dudak Roman</v>
      </c>
      <c r="I595">
        <f t="shared" si="109"/>
        <v>1984</v>
      </c>
      <c r="J595" t="s">
        <v>36</v>
      </c>
      <c r="K595" t="s">
        <v>2040</v>
      </c>
    </row>
    <row r="596" spans="1:11">
      <c r="A596" t="str">
        <f t="shared" si="107"/>
        <v>BossyPaweŁ1976</v>
      </c>
      <c r="C596">
        <f t="shared" si="103"/>
        <v>595</v>
      </c>
      <c r="D596" t="s">
        <v>1814</v>
      </c>
      <c r="E596" t="s">
        <v>1813</v>
      </c>
      <c r="F596" t="s">
        <v>534</v>
      </c>
      <c r="G596">
        <v>1976</v>
      </c>
      <c r="H596" t="str">
        <f t="shared" si="108"/>
        <v>Bossy PaweŁ</v>
      </c>
      <c r="I596">
        <f t="shared" si="109"/>
        <v>1976</v>
      </c>
      <c r="J596" t="s">
        <v>36</v>
      </c>
      <c r="K596" t="s">
        <v>2040</v>
      </c>
    </row>
    <row r="597" spans="1:11">
      <c r="A597" t="str">
        <f t="shared" si="107"/>
        <v>PiaskowskiMichał1971</v>
      </c>
      <c r="C597">
        <f t="shared" si="103"/>
        <v>596</v>
      </c>
      <c r="D597" t="s">
        <v>1812</v>
      </c>
      <c r="E597" t="s">
        <v>67</v>
      </c>
      <c r="F597" t="s">
        <v>1811</v>
      </c>
      <c r="G597">
        <v>1971</v>
      </c>
      <c r="H597" t="str">
        <f t="shared" si="108"/>
        <v>Piaskowski Michał</v>
      </c>
      <c r="I597">
        <f t="shared" si="109"/>
        <v>1971</v>
      </c>
      <c r="J597" t="s">
        <v>36</v>
      </c>
      <c r="K597" t="s">
        <v>2040</v>
      </c>
    </row>
    <row r="598" spans="1:11">
      <c r="A598" t="str">
        <f t="shared" si="107"/>
        <v>WojciechowskiAdam1977</v>
      </c>
      <c r="C598">
        <f t="shared" si="103"/>
        <v>597</v>
      </c>
      <c r="D598" t="s">
        <v>422</v>
      </c>
      <c r="E598" t="s">
        <v>91</v>
      </c>
      <c r="F598" t="s">
        <v>1807</v>
      </c>
      <c r="G598">
        <v>1977</v>
      </c>
      <c r="H598" t="str">
        <f t="shared" si="108"/>
        <v>Wojciechowski Adam</v>
      </c>
      <c r="I598">
        <f t="shared" si="109"/>
        <v>1977</v>
      </c>
      <c r="J598" t="s">
        <v>36</v>
      </c>
      <c r="K598" t="s">
        <v>2040</v>
      </c>
    </row>
    <row r="599" spans="1:11">
      <c r="A599" t="str">
        <f t="shared" si="107"/>
        <v>BanasikSławomir1978</v>
      </c>
      <c r="C599">
        <f t="shared" si="103"/>
        <v>598</v>
      </c>
      <c r="D599" t="s">
        <v>1497</v>
      </c>
      <c r="E599" t="s">
        <v>100</v>
      </c>
      <c r="F599" t="s">
        <v>1786</v>
      </c>
      <c r="G599">
        <v>1978</v>
      </c>
      <c r="H599" t="str">
        <f t="shared" si="108"/>
        <v>Banasik Sławomir</v>
      </c>
      <c r="I599">
        <f t="shared" si="109"/>
        <v>1978</v>
      </c>
      <c r="J599" t="s">
        <v>36</v>
      </c>
      <c r="K599" t="s">
        <v>2040</v>
      </c>
    </row>
    <row r="600" spans="1:11">
      <c r="A600" t="str">
        <f t="shared" si="107"/>
        <v>SulikowskiMariusz1970</v>
      </c>
      <c r="C600">
        <f t="shared" si="103"/>
        <v>599</v>
      </c>
      <c r="D600" t="s">
        <v>1804</v>
      </c>
      <c r="E600" t="s">
        <v>552</v>
      </c>
      <c r="F600" t="s">
        <v>1803</v>
      </c>
      <c r="G600">
        <v>1970</v>
      </c>
      <c r="H600" t="str">
        <f t="shared" si="108"/>
        <v>Sulikowski Mariusz</v>
      </c>
      <c r="I600">
        <f t="shared" si="109"/>
        <v>1970</v>
      </c>
      <c r="J600" t="s">
        <v>36</v>
      </c>
      <c r="K600" t="s">
        <v>2040</v>
      </c>
    </row>
    <row r="601" spans="1:11">
      <c r="A601" t="str">
        <f t="shared" si="107"/>
        <v>TomaszewskiMarcin1974</v>
      </c>
      <c r="C601">
        <f t="shared" si="103"/>
        <v>600</v>
      </c>
      <c r="D601" t="s">
        <v>769</v>
      </c>
      <c r="E601" t="s">
        <v>21</v>
      </c>
      <c r="F601">
        <v>0</v>
      </c>
      <c r="G601">
        <v>1974</v>
      </c>
      <c r="H601" t="str">
        <f t="shared" si="108"/>
        <v>Tomaszewski Marcin</v>
      </c>
      <c r="I601">
        <f t="shared" si="109"/>
        <v>1974</v>
      </c>
      <c r="J601" t="s">
        <v>36</v>
      </c>
      <c r="K601" t="s">
        <v>2040</v>
      </c>
    </row>
    <row r="602" spans="1:11">
      <c r="A602" t="str">
        <f t="shared" si="107"/>
        <v>UrbanMateusz1977</v>
      </c>
      <c r="C602">
        <f t="shared" si="103"/>
        <v>601</v>
      </c>
      <c r="D602" t="s">
        <v>1800</v>
      </c>
      <c r="E602" t="s">
        <v>99</v>
      </c>
      <c r="F602">
        <v>0</v>
      </c>
      <c r="G602">
        <v>1977</v>
      </c>
      <c r="H602" t="str">
        <f t="shared" si="108"/>
        <v>Urban Mateusz</v>
      </c>
      <c r="I602">
        <f t="shared" si="109"/>
        <v>1977</v>
      </c>
      <c r="J602" t="s">
        <v>36</v>
      </c>
      <c r="K602" t="s">
        <v>2040</v>
      </c>
    </row>
    <row r="603" spans="1:11">
      <c r="A603" t="str">
        <f t="shared" si="107"/>
        <v>KaszewskiMarek1975</v>
      </c>
      <c r="C603">
        <f t="shared" si="103"/>
        <v>602</v>
      </c>
      <c r="D603" t="s">
        <v>1799</v>
      </c>
      <c r="E603" t="s">
        <v>38</v>
      </c>
      <c r="F603" t="s">
        <v>1762</v>
      </c>
      <c r="G603">
        <v>1975</v>
      </c>
      <c r="H603" t="str">
        <f t="shared" si="108"/>
        <v>Kaszewski Marek</v>
      </c>
      <c r="I603">
        <f t="shared" si="109"/>
        <v>1975</v>
      </c>
      <c r="J603" t="s">
        <v>36</v>
      </c>
      <c r="K603" t="s">
        <v>2040</v>
      </c>
    </row>
    <row r="604" spans="1:11">
      <c r="A604" t="str">
        <f t="shared" si="107"/>
        <v>RybakWawrzyniec1979</v>
      </c>
      <c r="C604">
        <f t="shared" si="103"/>
        <v>603</v>
      </c>
      <c r="D604" t="s">
        <v>1797</v>
      </c>
      <c r="E604" t="s">
        <v>1796</v>
      </c>
      <c r="F604">
        <v>0</v>
      </c>
      <c r="G604">
        <v>1979</v>
      </c>
      <c r="H604" t="str">
        <f t="shared" si="108"/>
        <v>Rybak Wawrzyniec</v>
      </c>
      <c r="I604">
        <f t="shared" si="109"/>
        <v>1979</v>
      </c>
      <c r="J604" t="s">
        <v>36</v>
      </c>
      <c r="K604" t="s">
        <v>2040</v>
      </c>
    </row>
    <row r="605" spans="1:11">
      <c r="A605" t="str">
        <f t="shared" si="107"/>
        <v>KaniewskiMaciej1976</v>
      </c>
      <c r="C605">
        <f t="shared" si="103"/>
        <v>604</v>
      </c>
      <c r="D605" t="s">
        <v>1794</v>
      </c>
      <c r="E605" t="s">
        <v>78</v>
      </c>
      <c r="F605" t="s">
        <v>1793</v>
      </c>
      <c r="G605">
        <v>1976</v>
      </c>
      <c r="H605" t="str">
        <f t="shared" si="108"/>
        <v>Kaniewski Maciej</v>
      </c>
      <c r="I605">
        <f t="shared" si="109"/>
        <v>1976</v>
      </c>
      <c r="J605" t="s">
        <v>36</v>
      </c>
      <c r="K605" t="s">
        <v>2040</v>
      </c>
    </row>
    <row r="606" spans="1:11">
      <c r="A606" t="str">
        <f t="shared" si="107"/>
        <v>BramowiczRafał1983</v>
      </c>
      <c r="C606">
        <f t="shared" si="103"/>
        <v>605</v>
      </c>
      <c r="D606" t="s">
        <v>1792</v>
      </c>
      <c r="E606" t="s">
        <v>52</v>
      </c>
      <c r="F606" t="s">
        <v>1791</v>
      </c>
      <c r="G606">
        <v>1983</v>
      </c>
      <c r="H606" t="str">
        <f t="shared" si="108"/>
        <v>Bramowicz Rafał</v>
      </c>
      <c r="I606">
        <f t="shared" si="109"/>
        <v>1983</v>
      </c>
      <c r="J606" t="s">
        <v>36</v>
      </c>
      <c r="K606" t="s">
        <v>2040</v>
      </c>
    </row>
    <row r="607" spans="1:11">
      <c r="A607" t="str">
        <f t="shared" si="107"/>
        <v>WadowskiTomasz1979</v>
      </c>
      <c r="C607">
        <f t="shared" si="103"/>
        <v>606</v>
      </c>
      <c r="D607" t="s">
        <v>1790</v>
      </c>
      <c r="E607" t="s">
        <v>55</v>
      </c>
      <c r="F607" t="s">
        <v>1787</v>
      </c>
      <c r="G607">
        <v>1979</v>
      </c>
      <c r="H607" t="str">
        <f t="shared" si="108"/>
        <v>Wadowski Tomasz</v>
      </c>
      <c r="I607">
        <f t="shared" si="109"/>
        <v>1979</v>
      </c>
      <c r="J607" t="s">
        <v>36</v>
      </c>
      <c r="K607" t="s">
        <v>2040</v>
      </c>
    </row>
    <row r="608" spans="1:11">
      <c r="A608" t="str">
        <f t="shared" si="107"/>
        <v>KarwatowskiRobert1976</v>
      </c>
      <c r="C608">
        <f t="shared" si="103"/>
        <v>607</v>
      </c>
      <c r="D608" t="s">
        <v>1789</v>
      </c>
      <c r="E608" t="s">
        <v>56</v>
      </c>
      <c r="F608" t="s">
        <v>1787</v>
      </c>
      <c r="G608">
        <v>1976</v>
      </c>
      <c r="H608" t="str">
        <f t="shared" si="108"/>
        <v>Karwatowski Robert</v>
      </c>
      <c r="I608">
        <f t="shared" si="109"/>
        <v>1976</v>
      </c>
      <c r="J608" t="s">
        <v>36</v>
      </c>
      <c r="K608" t="s">
        <v>2040</v>
      </c>
    </row>
    <row r="609" spans="1:11">
      <c r="A609" t="str">
        <f t="shared" si="107"/>
        <v>CaspariSebastian1971</v>
      </c>
      <c r="C609">
        <f t="shared" si="103"/>
        <v>608</v>
      </c>
      <c r="D609" t="s">
        <v>1785</v>
      </c>
      <c r="E609" t="s">
        <v>1291</v>
      </c>
      <c r="F609" t="s">
        <v>1784</v>
      </c>
      <c r="G609">
        <v>1971</v>
      </c>
      <c r="H609" t="str">
        <f t="shared" si="108"/>
        <v>Caspari Sebastian</v>
      </c>
      <c r="I609">
        <f t="shared" si="109"/>
        <v>1971</v>
      </c>
      <c r="J609" t="s">
        <v>36</v>
      </c>
      <c r="K609" t="s">
        <v>2040</v>
      </c>
    </row>
    <row r="610" spans="1:11">
      <c r="A610" t="str">
        <f t="shared" si="107"/>
        <v>BielskiMaciej1976</v>
      </c>
      <c r="C610">
        <f t="shared" si="103"/>
        <v>609</v>
      </c>
      <c r="D610" t="s">
        <v>1783</v>
      </c>
      <c r="E610" t="s">
        <v>78</v>
      </c>
      <c r="F610" t="s">
        <v>534</v>
      </c>
      <c r="G610">
        <v>1976</v>
      </c>
      <c r="H610" t="str">
        <f t="shared" si="108"/>
        <v>Bielski Maciej</v>
      </c>
      <c r="I610">
        <f t="shared" si="109"/>
        <v>1976</v>
      </c>
      <c r="J610" t="s">
        <v>36</v>
      </c>
      <c r="K610" t="s">
        <v>2040</v>
      </c>
    </row>
    <row r="611" spans="1:11">
      <c r="A611" t="str">
        <f t="shared" si="107"/>
        <v>KrawczakRafał1983</v>
      </c>
      <c r="C611">
        <f t="shared" si="103"/>
        <v>610</v>
      </c>
      <c r="D611" t="s">
        <v>1782</v>
      </c>
      <c r="E611" t="s">
        <v>52</v>
      </c>
      <c r="F611">
        <v>0</v>
      </c>
      <c r="G611">
        <v>1983</v>
      </c>
      <c r="H611" t="str">
        <f t="shared" si="108"/>
        <v>Krawczak Rafał</v>
      </c>
      <c r="I611">
        <f t="shared" si="109"/>
        <v>1983</v>
      </c>
      <c r="J611" t="s">
        <v>36</v>
      </c>
      <c r="K611" t="s">
        <v>2040</v>
      </c>
    </row>
    <row r="612" spans="1:11">
      <c r="A612" t="str">
        <f t="shared" si="107"/>
        <v>ŁupickiMarcin1979</v>
      </c>
      <c r="C612">
        <f t="shared" si="103"/>
        <v>611</v>
      </c>
      <c r="D612" t="s">
        <v>1781</v>
      </c>
      <c r="E612" t="s">
        <v>21</v>
      </c>
      <c r="F612">
        <v>0</v>
      </c>
      <c r="G612">
        <v>1979</v>
      </c>
      <c r="H612" t="str">
        <f t="shared" si="108"/>
        <v>Łupicki Marcin</v>
      </c>
      <c r="I612">
        <f t="shared" si="109"/>
        <v>1979</v>
      </c>
      <c r="J612" t="s">
        <v>36</v>
      </c>
      <c r="K612" t="s">
        <v>2040</v>
      </c>
    </row>
    <row r="613" spans="1:11">
      <c r="A613" t="str">
        <f t="shared" si="107"/>
        <v>WasilkowskiPiotr1962</v>
      </c>
      <c r="C613">
        <f t="shared" si="103"/>
        <v>612</v>
      </c>
      <c r="D613" t="s">
        <v>1779</v>
      </c>
      <c r="E613" t="s">
        <v>19</v>
      </c>
      <c r="F613">
        <v>0</v>
      </c>
      <c r="G613">
        <v>1962</v>
      </c>
      <c r="H613" t="str">
        <f t="shared" si="108"/>
        <v>Wasilkowski Piotr</v>
      </c>
      <c r="I613">
        <f t="shared" si="109"/>
        <v>1962</v>
      </c>
      <c r="J613" t="s">
        <v>36</v>
      </c>
      <c r="K613" t="s">
        <v>2040</v>
      </c>
    </row>
    <row r="614" spans="1:11">
      <c r="A614" t="str">
        <f t="shared" si="107"/>
        <v>KaczyńskiMirosław1961</v>
      </c>
      <c r="C614">
        <f t="shared" si="103"/>
        <v>613</v>
      </c>
      <c r="D614" t="s">
        <v>1434</v>
      </c>
      <c r="E614" t="s">
        <v>561</v>
      </c>
      <c r="F614">
        <v>0</v>
      </c>
      <c r="G614">
        <v>1961</v>
      </c>
      <c r="H614" t="str">
        <f t="shared" si="108"/>
        <v>Kaczyński Mirosław</v>
      </c>
      <c r="I614">
        <f t="shared" si="109"/>
        <v>1961</v>
      </c>
      <c r="J614" t="s">
        <v>36</v>
      </c>
      <c r="K614" t="s">
        <v>2040</v>
      </c>
    </row>
    <row r="615" spans="1:11">
      <c r="A615" t="str">
        <f t="shared" si="107"/>
        <v>ZbigniewPiątkowski1958</v>
      </c>
      <c r="C615">
        <f t="shared" si="103"/>
        <v>614</v>
      </c>
      <c r="D615" t="s">
        <v>329</v>
      </c>
      <c r="E615" t="s">
        <v>522</v>
      </c>
      <c r="F615">
        <v>0</v>
      </c>
      <c r="G615">
        <v>1958</v>
      </c>
      <c r="H615" t="str">
        <f t="shared" si="108"/>
        <v>Zbigniew Piątkowski</v>
      </c>
      <c r="I615">
        <f t="shared" si="109"/>
        <v>1958</v>
      </c>
      <c r="J615" t="s">
        <v>36</v>
      </c>
      <c r="K615" t="s">
        <v>2040</v>
      </c>
    </row>
    <row r="616" spans="1:11">
      <c r="A616" t="str">
        <f t="shared" si="107"/>
        <v>LenckowskiRafał1982</v>
      </c>
      <c r="C616">
        <f t="shared" si="103"/>
        <v>615</v>
      </c>
      <c r="D616" t="s">
        <v>1778</v>
      </c>
      <c r="E616" t="s">
        <v>52</v>
      </c>
      <c r="F616" t="s">
        <v>534</v>
      </c>
      <c r="G616">
        <v>1982</v>
      </c>
      <c r="H616" t="str">
        <f t="shared" si="108"/>
        <v>Lenckowski Rafał</v>
      </c>
      <c r="I616">
        <f t="shared" si="109"/>
        <v>1982</v>
      </c>
      <c r="J616" t="s">
        <v>36</v>
      </c>
      <c r="K616" t="s">
        <v>2040</v>
      </c>
    </row>
    <row r="617" spans="1:11">
      <c r="A617" t="str">
        <f t="shared" si="107"/>
        <v>BernatowiczAdam1974</v>
      </c>
      <c r="C617">
        <f t="shared" si="103"/>
        <v>616</v>
      </c>
      <c r="D617" t="s">
        <v>1776</v>
      </c>
      <c r="E617" t="s">
        <v>91</v>
      </c>
      <c r="F617" t="s">
        <v>534</v>
      </c>
      <c r="G617">
        <v>1974</v>
      </c>
      <c r="H617" t="str">
        <f t="shared" si="108"/>
        <v>Bernatowicz Adam</v>
      </c>
      <c r="I617">
        <f t="shared" si="109"/>
        <v>1974</v>
      </c>
      <c r="J617" t="s">
        <v>36</v>
      </c>
      <c r="K617" t="s">
        <v>2040</v>
      </c>
    </row>
    <row r="618" spans="1:11">
      <c r="A618" t="str">
        <f t="shared" si="107"/>
        <v>WróbelDariusz1969</v>
      </c>
      <c r="C618">
        <f t="shared" si="103"/>
        <v>617</v>
      </c>
      <c r="D618" t="s">
        <v>945</v>
      </c>
      <c r="E618" t="s">
        <v>175</v>
      </c>
      <c r="F618" t="s">
        <v>1774</v>
      </c>
      <c r="G618">
        <v>1969</v>
      </c>
      <c r="H618" t="str">
        <f t="shared" si="108"/>
        <v>Wróbel Dariusz</v>
      </c>
      <c r="I618">
        <f t="shared" si="109"/>
        <v>1969</v>
      </c>
      <c r="J618" t="s">
        <v>36</v>
      </c>
      <c r="K618" t="s">
        <v>2040</v>
      </c>
    </row>
    <row r="619" spans="1:11">
      <c r="A619" t="str">
        <f t="shared" si="107"/>
        <v>SkalskiMarcin1979</v>
      </c>
      <c r="C619">
        <f t="shared" si="103"/>
        <v>618</v>
      </c>
      <c r="D619" t="s">
        <v>1771</v>
      </c>
      <c r="E619" t="s">
        <v>21</v>
      </c>
      <c r="F619">
        <v>0</v>
      </c>
      <c r="G619">
        <v>1979</v>
      </c>
      <c r="H619" t="str">
        <f t="shared" si="108"/>
        <v>Skalski Marcin</v>
      </c>
      <c r="I619">
        <f t="shared" si="109"/>
        <v>1979</v>
      </c>
      <c r="J619" t="s">
        <v>36</v>
      </c>
      <c r="K619" t="s">
        <v>2040</v>
      </c>
    </row>
    <row r="620" spans="1:11">
      <c r="A620" t="str">
        <f t="shared" si="107"/>
        <v>BelicaRobert1979</v>
      </c>
      <c r="C620">
        <f t="shared" si="103"/>
        <v>619</v>
      </c>
      <c r="D620" t="s">
        <v>1769</v>
      </c>
      <c r="E620" t="s">
        <v>56</v>
      </c>
      <c r="F620">
        <v>0</v>
      </c>
      <c r="G620">
        <v>1979</v>
      </c>
      <c r="H620" t="str">
        <f t="shared" si="108"/>
        <v>Belica Robert</v>
      </c>
      <c r="I620">
        <f t="shared" si="109"/>
        <v>1979</v>
      </c>
      <c r="J620" t="s">
        <v>36</v>
      </c>
      <c r="K620" t="s">
        <v>2040</v>
      </c>
    </row>
    <row r="621" spans="1:11">
      <c r="A621" t="str">
        <f t="shared" si="107"/>
        <v>TysarczykJacek1984</v>
      </c>
      <c r="C621">
        <f t="shared" si="103"/>
        <v>620</v>
      </c>
      <c r="D621" t="s">
        <v>1768</v>
      </c>
      <c r="E621" t="s">
        <v>25</v>
      </c>
      <c r="F621" t="s">
        <v>1767</v>
      </c>
      <c r="G621">
        <v>1984</v>
      </c>
      <c r="H621" t="str">
        <f t="shared" si="108"/>
        <v>Tysarczyk Jacek</v>
      </c>
      <c r="I621">
        <f t="shared" si="109"/>
        <v>1984</v>
      </c>
      <c r="J621" t="s">
        <v>36</v>
      </c>
      <c r="K621" t="s">
        <v>2040</v>
      </c>
    </row>
    <row r="622" spans="1:11">
      <c r="A622" t="str">
        <f t="shared" si="107"/>
        <v>MalinowskiTomasz1970</v>
      </c>
      <c r="C622">
        <f t="shared" si="103"/>
        <v>621</v>
      </c>
      <c r="D622" t="s">
        <v>1766</v>
      </c>
      <c r="E622" t="s">
        <v>55</v>
      </c>
      <c r="F622">
        <v>0</v>
      </c>
      <c r="G622">
        <v>1970</v>
      </c>
      <c r="H622" t="str">
        <f t="shared" si="108"/>
        <v>Malinowski Tomasz</v>
      </c>
      <c r="I622">
        <f t="shared" si="109"/>
        <v>1970</v>
      </c>
      <c r="J622" t="s">
        <v>36</v>
      </c>
      <c r="K622" t="s">
        <v>2040</v>
      </c>
    </row>
    <row r="623" spans="1:11">
      <c r="A623" t="str">
        <f t="shared" si="107"/>
        <v>KwiatkowskiKrzysztof Mirosław1969</v>
      </c>
      <c r="C623">
        <f t="shared" si="103"/>
        <v>622</v>
      </c>
      <c r="D623" t="s">
        <v>1765</v>
      </c>
      <c r="E623" t="s">
        <v>1764</v>
      </c>
      <c r="F623" t="s">
        <v>1763</v>
      </c>
      <c r="G623">
        <v>1969</v>
      </c>
      <c r="H623" t="str">
        <f t="shared" si="108"/>
        <v>Kwiatkowski Krzysztof Mirosław</v>
      </c>
      <c r="I623">
        <f t="shared" si="109"/>
        <v>1969</v>
      </c>
      <c r="J623" t="s">
        <v>36</v>
      </c>
      <c r="K623" t="s">
        <v>2040</v>
      </c>
    </row>
    <row r="624" spans="1:11">
      <c r="A624" t="str">
        <f t="shared" si="107"/>
        <v>OlejnikKrzysztof1975</v>
      </c>
      <c r="C624">
        <f t="shared" si="103"/>
        <v>623</v>
      </c>
      <c r="D624" t="s">
        <v>1429</v>
      </c>
      <c r="E624" t="s">
        <v>26</v>
      </c>
      <c r="F624" t="s">
        <v>1762</v>
      </c>
      <c r="G624">
        <v>1975</v>
      </c>
      <c r="H624" t="str">
        <f t="shared" si="108"/>
        <v>Olejnik Krzysztof</v>
      </c>
      <c r="I624">
        <f t="shared" si="109"/>
        <v>1975</v>
      </c>
      <c r="J624" t="s">
        <v>36</v>
      </c>
      <c r="K624" t="s">
        <v>2040</v>
      </c>
    </row>
    <row r="625" spans="1:11">
      <c r="A625" t="str">
        <f t="shared" ref="A625:A688" si="110">D625&amp;E625&amp;G625</f>
        <v>JakubikPiotr1971</v>
      </c>
      <c r="C625">
        <f t="shared" si="103"/>
        <v>624</v>
      </c>
      <c r="D625" t="s">
        <v>2031</v>
      </c>
      <c r="E625" t="s">
        <v>19</v>
      </c>
      <c r="F625" t="s">
        <v>2030</v>
      </c>
      <c r="G625">
        <v>1971</v>
      </c>
      <c r="H625" t="str">
        <f t="shared" ref="H625:H688" si="111">D625&amp;" "&amp;E625</f>
        <v>Jakubik Piotr</v>
      </c>
      <c r="I625">
        <f t="shared" ref="I625:I688" si="112">G625</f>
        <v>1971</v>
      </c>
      <c r="J625" t="s">
        <v>36</v>
      </c>
      <c r="K625" t="s">
        <v>2041</v>
      </c>
    </row>
    <row r="626" spans="1:11">
      <c r="A626" t="str">
        <f t="shared" si="110"/>
        <v>KokocińskiTomasz1976</v>
      </c>
      <c r="C626">
        <f t="shared" si="103"/>
        <v>625</v>
      </c>
      <c r="D626" t="s">
        <v>2029</v>
      </c>
      <c r="E626" t="s">
        <v>55</v>
      </c>
      <c r="F626" t="s">
        <v>2028</v>
      </c>
      <c r="G626">
        <v>1976</v>
      </c>
      <c r="H626" t="str">
        <f t="shared" si="111"/>
        <v>Kokociński Tomasz</v>
      </c>
      <c r="I626">
        <f t="shared" si="112"/>
        <v>1976</v>
      </c>
      <c r="J626" t="s">
        <v>36</v>
      </c>
      <c r="K626" t="s">
        <v>2041</v>
      </c>
    </row>
    <row r="627" spans="1:11">
      <c r="A627" t="str">
        <f t="shared" si="110"/>
        <v>UsowskiMarcin1976</v>
      </c>
      <c r="C627">
        <f t="shared" si="103"/>
        <v>626</v>
      </c>
      <c r="D627" t="s">
        <v>2027</v>
      </c>
      <c r="E627" t="s">
        <v>21</v>
      </c>
      <c r="F627" t="s">
        <v>2026</v>
      </c>
      <c r="G627">
        <v>1976</v>
      </c>
      <c r="H627" t="str">
        <f t="shared" si="111"/>
        <v>Usowski Marcin</v>
      </c>
      <c r="I627">
        <f t="shared" si="112"/>
        <v>1976</v>
      </c>
      <c r="J627" t="s">
        <v>36</v>
      </c>
      <c r="K627" t="s">
        <v>2041</v>
      </c>
    </row>
    <row r="628" spans="1:11">
      <c r="A628" t="str">
        <f t="shared" si="110"/>
        <v>DorawaPaweł1976</v>
      </c>
      <c r="C628">
        <f t="shared" si="103"/>
        <v>627</v>
      </c>
      <c r="D628" t="s">
        <v>2025</v>
      </c>
      <c r="E628" t="s">
        <v>20</v>
      </c>
      <c r="F628">
        <v>0</v>
      </c>
      <c r="G628">
        <v>1976</v>
      </c>
      <c r="H628" t="str">
        <f t="shared" si="111"/>
        <v>Dorawa Paweł</v>
      </c>
      <c r="I628">
        <f t="shared" si="112"/>
        <v>1976</v>
      </c>
      <c r="J628" t="s">
        <v>36</v>
      </c>
      <c r="K628" t="s">
        <v>2041</v>
      </c>
    </row>
    <row r="629" spans="1:11">
      <c r="A629" t="str">
        <f t="shared" si="110"/>
        <v>WiśniewskiWłodzimierz1971</v>
      </c>
      <c r="C629">
        <f t="shared" si="103"/>
        <v>628</v>
      </c>
      <c r="D629" t="s">
        <v>107</v>
      </c>
      <c r="E629" t="s">
        <v>1168</v>
      </c>
      <c r="F629" t="s">
        <v>2023</v>
      </c>
      <c r="G629">
        <v>1971</v>
      </c>
      <c r="H629" t="str">
        <f t="shared" si="111"/>
        <v>Wiśniewski Włodzimierz</v>
      </c>
      <c r="I629">
        <f t="shared" si="112"/>
        <v>1971</v>
      </c>
      <c r="J629" t="s">
        <v>36</v>
      </c>
      <c r="K629" t="s">
        <v>2041</v>
      </c>
    </row>
    <row r="630" spans="1:11">
      <c r="A630" t="str">
        <f t="shared" si="110"/>
        <v>LindemannAndrzej1977</v>
      </c>
      <c r="C630">
        <f t="shared" si="103"/>
        <v>629</v>
      </c>
      <c r="D630" t="s">
        <v>2024</v>
      </c>
      <c r="E630" t="s">
        <v>30</v>
      </c>
      <c r="F630" t="s">
        <v>2023</v>
      </c>
      <c r="G630">
        <v>1977</v>
      </c>
      <c r="H630" t="str">
        <f t="shared" si="111"/>
        <v>Lindemann Andrzej</v>
      </c>
      <c r="I630">
        <f t="shared" si="112"/>
        <v>1977</v>
      </c>
      <c r="J630" t="s">
        <v>36</v>
      </c>
      <c r="K630" t="s">
        <v>2041</v>
      </c>
    </row>
    <row r="631" spans="1:11">
      <c r="A631" t="str">
        <f t="shared" si="110"/>
        <v>JurakKacper1982</v>
      </c>
      <c r="C631">
        <f t="shared" si="103"/>
        <v>630</v>
      </c>
      <c r="D631" t="s">
        <v>2021</v>
      </c>
      <c r="E631" t="s">
        <v>806</v>
      </c>
      <c r="F631" t="s">
        <v>2020</v>
      </c>
      <c r="G631">
        <v>1982</v>
      </c>
      <c r="H631" t="str">
        <f t="shared" si="111"/>
        <v>Jurak Kacper</v>
      </c>
      <c r="I631">
        <f t="shared" si="112"/>
        <v>1982</v>
      </c>
      <c r="J631" t="s">
        <v>36</v>
      </c>
      <c r="K631" t="s">
        <v>2041</v>
      </c>
    </row>
    <row r="632" spans="1:11">
      <c r="A632" t="str">
        <f t="shared" si="110"/>
        <v>GałaPatryk1996</v>
      </c>
      <c r="C632">
        <f t="shared" si="103"/>
        <v>631</v>
      </c>
      <c r="D632" t="s">
        <v>2019</v>
      </c>
      <c r="E632" t="s">
        <v>548</v>
      </c>
      <c r="F632" t="s">
        <v>2016</v>
      </c>
      <c r="G632">
        <v>1996</v>
      </c>
      <c r="H632" t="str">
        <f t="shared" si="111"/>
        <v>Gała Patryk</v>
      </c>
      <c r="I632">
        <f t="shared" si="112"/>
        <v>1996</v>
      </c>
      <c r="J632" t="s">
        <v>36</v>
      </c>
      <c r="K632" t="s">
        <v>2041</v>
      </c>
    </row>
    <row r="633" spans="1:11">
      <c r="A633" t="str">
        <f t="shared" si="110"/>
        <v>SzpotPaweł1983</v>
      </c>
      <c r="C633">
        <f t="shared" si="103"/>
        <v>632</v>
      </c>
      <c r="D633" t="s">
        <v>2018</v>
      </c>
      <c r="E633" t="s">
        <v>20</v>
      </c>
      <c r="F633" t="s">
        <v>2016</v>
      </c>
      <c r="G633">
        <v>1983</v>
      </c>
      <c r="H633" t="str">
        <f t="shared" si="111"/>
        <v>Szpot Paweł</v>
      </c>
      <c r="I633">
        <f t="shared" si="112"/>
        <v>1983</v>
      </c>
      <c r="J633" t="s">
        <v>36</v>
      </c>
      <c r="K633" t="s">
        <v>2041</v>
      </c>
    </row>
    <row r="634" spans="1:11">
      <c r="A634" t="str">
        <f t="shared" si="110"/>
        <v>MillerJan1986</v>
      </c>
      <c r="C634">
        <f t="shared" si="103"/>
        <v>633</v>
      </c>
      <c r="D634" t="s">
        <v>2015</v>
      </c>
      <c r="E634" t="s">
        <v>105</v>
      </c>
      <c r="F634">
        <v>0</v>
      </c>
      <c r="G634">
        <v>1986</v>
      </c>
      <c r="H634" t="str">
        <f t="shared" si="111"/>
        <v>Miller Jan</v>
      </c>
      <c r="I634">
        <f t="shared" si="112"/>
        <v>1986</v>
      </c>
      <c r="J634" t="s">
        <v>36</v>
      </c>
      <c r="K634" t="s">
        <v>2041</v>
      </c>
    </row>
    <row r="635" spans="1:11">
      <c r="A635" t="str">
        <f t="shared" si="110"/>
        <v>KowalewskiJakub1975</v>
      </c>
      <c r="C635">
        <f t="shared" si="103"/>
        <v>634</v>
      </c>
      <c r="D635" t="s">
        <v>2014</v>
      </c>
      <c r="E635" t="s">
        <v>172</v>
      </c>
      <c r="F635">
        <v>0</v>
      </c>
      <c r="G635">
        <v>1975</v>
      </c>
      <c r="H635" t="str">
        <f t="shared" si="111"/>
        <v>Kowalewski Jakub</v>
      </c>
      <c r="I635">
        <f t="shared" si="112"/>
        <v>1975</v>
      </c>
      <c r="J635" t="s">
        <v>36</v>
      </c>
      <c r="K635" t="s">
        <v>2041</v>
      </c>
    </row>
    <row r="636" spans="1:11">
      <c r="A636" t="str">
        <f t="shared" si="110"/>
        <v>ŻadkowskiStanisław1997</v>
      </c>
      <c r="C636">
        <f t="shared" ref="C636:C699" si="113">C635+1</f>
        <v>635</v>
      </c>
      <c r="D636" t="s">
        <v>2013</v>
      </c>
      <c r="E636" t="s">
        <v>394</v>
      </c>
      <c r="F636">
        <v>0</v>
      </c>
      <c r="G636">
        <v>1997</v>
      </c>
      <c r="H636" t="str">
        <f t="shared" si="111"/>
        <v>Żadkowski Stanisław</v>
      </c>
      <c r="I636">
        <f t="shared" si="112"/>
        <v>1997</v>
      </c>
      <c r="J636" t="s">
        <v>36</v>
      </c>
      <c r="K636" t="s">
        <v>2041</v>
      </c>
    </row>
    <row r="637" spans="1:11">
      <c r="A637" t="str">
        <f t="shared" si="110"/>
        <v>ŻadkowskiMarcin1975</v>
      </c>
      <c r="C637">
        <f t="shared" si="113"/>
        <v>636</v>
      </c>
      <c r="D637" t="s">
        <v>2013</v>
      </c>
      <c r="E637" t="s">
        <v>21</v>
      </c>
      <c r="F637">
        <v>0</v>
      </c>
      <c r="G637">
        <v>1975</v>
      </c>
      <c r="H637" t="str">
        <f t="shared" si="111"/>
        <v>Żadkowski Marcin</v>
      </c>
      <c r="I637">
        <f t="shared" si="112"/>
        <v>1975</v>
      </c>
      <c r="J637" t="s">
        <v>36</v>
      </c>
      <c r="K637" t="s">
        <v>2041</v>
      </c>
    </row>
    <row r="638" spans="1:11">
      <c r="A638" t="str">
        <f t="shared" si="110"/>
        <v>RoszkowskiMichał1976</v>
      </c>
      <c r="C638">
        <f t="shared" si="113"/>
        <v>637</v>
      </c>
      <c r="D638" t="s">
        <v>2012</v>
      </c>
      <c r="E638" t="s">
        <v>67</v>
      </c>
      <c r="F638" t="s">
        <v>903</v>
      </c>
      <c r="G638">
        <v>1976</v>
      </c>
      <c r="H638" t="str">
        <f t="shared" si="111"/>
        <v>Roszkowski Michał</v>
      </c>
      <c r="I638">
        <f t="shared" si="112"/>
        <v>1976</v>
      </c>
      <c r="J638" t="s">
        <v>36</v>
      </c>
      <c r="K638" t="s">
        <v>2041</v>
      </c>
    </row>
    <row r="639" spans="1:11">
      <c r="A639" t="str">
        <f t="shared" si="110"/>
        <v>FerdekPrzemek1974</v>
      </c>
      <c r="C639">
        <f t="shared" si="113"/>
        <v>638</v>
      </c>
      <c r="D639" t="s">
        <v>905</v>
      </c>
      <c r="E639" t="s">
        <v>2011</v>
      </c>
      <c r="F639" t="s">
        <v>903</v>
      </c>
      <c r="G639">
        <v>1974</v>
      </c>
      <c r="H639" t="str">
        <f t="shared" si="111"/>
        <v>Ferdek Przemek</v>
      </c>
      <c r="I639">
        <f t="shared" si="112"/>
        <v>1974</v>
      </c>
      <c r="J639" t="s">
        <v>36</v>
      </c>
      <c r="K639" t="s">
        <v>2041</v>
      </c>
    </row>
    <row r="640" spans="1:11">
      <c r="A640" t="str">
        <f t="shared" si="110"/>
        <v>KuhnAdrian1977</v>
      </c>
      <c r="C640">
        <f t="shared" si="113"/>
        <v>639</v>
      </c>
      <c r="D640" t="s">
        <v>2010</v>
      </c>
      <c r="E640" t="s">
        <v>460</v>
      </c>
      <c r="F640" t="s">
        <v>2009</v>
      </c>
      <c r="G640">
        <v>1977</v>
      </c>
      <c r="H640" t="str">
        <f t="shared" si="111"/>
        <v>Kuhn Adrian</v>
      </c>
      <c r="I640">
        <f t="shared" si="112"/>
        <v>1977</v>
      </c>
      <c r="J640" t="s">
        <v>36</v>
      </c>
      <c r="K640" t="s">
        <v>2041</v>
      </c>
    </row>
    <row r="641" spans="1:11">
      <c r="A641" t="str">
        <f t="shared" si="110"/>
        <v>SzamrejWojciech1965</v>
      </c>
      <c r="C641">
        <f t="shared" si="113"/>
        <v>640</v>
      </c>
      <c r="D641" t="s">
        <v>2008</v>
      </c>
      <c r="E641" t="s">
        <v>182</v>
      </c>
      <c r="F641">
        <v>0</v>
      </c>
      <c r="G641">
        <v>1965</v>
      </c>
      <c r="H641" t="str">
        <f t="shared" si="111"/>
        <v>Szamrej Wojciech</v>
      </c>
      <c r="I641">
        <f t="shared" si="112"/>
        <v>1965</v>
      </c>
      <c r="J641" t="s">
        <v>36</v>
      </c>
      <c r="K641" t="s">
        <v>2041</v>
      </c>
    </row>
    <row r="642" spans="1:11">
      <c r="A642" t="str">
        <f t="shared" si="110"/>
        <v>GałaguzJacek1963</v>
      </c>
      <c r="C642">
        <f t="shared" si="113"/>
        <v>641</v>
      </c>
      <c r="D642" t="s">
        <v>2007</v>
      </c>
      <c r="E642" t="s">
        <v>25</v>
      </c>
      <c r="F642">
        <v>0</v>
      </c>
      <c r="G642">
        <v>1963</v>
      </c>
      <c r="H642" t="str">
        <f t="shared" si="111"/>
        <v>Gałaguz Jacek</v>
      </c>
      <c r="I642">
        <f t="shared" si="112"/>
        <v>1963</v>
      </c>
      <c r="J642" t="s">
        <v>36</v>
      </c>
      <c r="K642" t="s">
        <v>2041</v>
      </c>
    </row>
    <row r="643" spans="1:11">
      <c r="A643" t="str">
        <f t="shared" si="110"/>
        <v>JankowskiMariusz1968</v>
      </c>
      <c r="C643">
        <f t="shared" si="113"/>
        <v>642</v>
      </c>
      <c r="D643" t="s">
        <v>446</v>
      </c>
      <c r="E643" t="s">
        <v>552</v>
      </c>
      <c r="F643" t="s">
        <v>2002</v>
      </c>
      <c r="G643">
        <v>1968</v>
      </c>
      <c r="H643" t="str">
        <f t="shared" si="111"/>
        <v>Jankowski Mariusz</v>
      </c>
      <c r="I643">
        <f t="shared" si="112"/>
        <v>1968</v>
      </c>
      <c r="J643" t="s">
        <v>36</v>
      </c>
      <c r="K643" t="s">
        <v>2041</v>
      </c>
    </row>
    <row r="644" spans="1:11">
      <c r="A644" t="str">
        <f t="shared" si="110"/>
        <v>OdalanowskiMarcin Wojciech1981</v>
      </c>
      <c r="C644">
        <f t="shared" si="113"/>
        <v>643</v>
      </c>
      <c r="D644" t="s">
        <v>2001</v>
      </c>
      <c r="E644" t="s">
        <v>2000</v>
      </c>
      <c r="F644" t="s">
        <v>1999</v>
      </c>
      <c r="G644">
        <v>1981</v>
      </c>
      <c r="H644" t="str">
        <f t="shared" si="111"/>
        <v>Odalanowski Marcin Wojciech</v>
      </c>
      <c r="I644">
        <f t="shared" si="112"/>
        <v>1981</v>
      </c>
      <c r="J644" t="s">
        <v>36</v>
      </c>
      <c r="K644" t="s">
        <v>2041</v>
      </c>
    </row>
    <row r="645" spans="1:11">
      <c r="A645" t="str">
        <f t="shared" si="110"/>
        <v>TomczykMichał1985</v>
      </c>
      <c r="C645">
        <f t="shared" si="113"/>
        <v>644</v>
      </c>
      <c r="D645" t="s">
        <v>1998</v>
      </c>
      <c r="E645" t="s">
        <v>67</v>
      </c>
      <c r="F645" t="s">
        <v>1997</v>
      </c>
      <c r="G645">
        <v>1985</v>
      </c>
      <c r="H645" t="str">
        <f t="shared" si="111"/>
        <v>Tomczyk Michał</v>
      </c>
      <c r="I645">
        <f t="shared" si="112"/>
        <v>1985</v>
      </c>
      <c r="J645" t="s">
        <v>36</v>
      </c>
      <c r="K645" t="s">
        <v>2041</v>
      </c>
    </row>
    <row r="646" spans="1:11">
      <c r="A646" t="str">
        <f t="shared" si="110"/>
        <v>ImianowskiAndrzej1988</v>
      </c>
      <c r="C646">
        <f t="shared" si="113"/>
        <v>645</v>
      </c>
      <c r="D646" t="s">
        <v>1996</v>
      </c>
      <c r="E646" t="s">
        <v>30</v>
      </c>
      <c r="F646" t="s">
        <v>1963</v>
      </c>
      <c r="G646">
        <v>1988</v>
      </c>
      <c r="H646" t="str">
        <f t="shared" si="111"/>
        <v>Imianowski Andrzej</v>
      </c>
      <c r="I646">
        <f t="shared" si="112"/>
        <v>1988</v>
      </c>
      <c r="J646" t="s">
        <v>36</v>
      </c>
      <c r="K646" t="s">
        <v>2041</v>
      </c>
    </row>
    <row r="647" spans="1:11">
      <c r="A647" t="str">
        <f t="shared" si="110"/>
        <v>KudelaPaweł1979</v>
      </c>
      <c r="C647">
        <f t="shared" si="113"/>
        <v>646</v>
      </c>
      <c r="D647" t="s">
        <v>1995</v>
      </c>
      <c r="E647" t="s">
        <v>20</v>
      </c>
      <c r="F647">
        <v>0</v>
      </c>
      <c r="G647">
        <v>1979</v>
      </c>
      <c r="H647" t="str">
        <f t="shared" si="111"/>
        <v>Kudela Paweł</v>
      </c>
      <c r="I647">
        <f t="shared" si="112"/>
        <v>1979</v>
      </c>
      <c r="J647" t="s">
        <v>36</v>
      </c>
      <c r="K647" t="s">
        <v>2041</v>
      </c>
    </row>
    <row r="648" spans="1:11">
      <c r="A648" t="str">
        <f t="shared" si="110"/>
        <v>WulczyńskiZbigniew1969</v>
      </c>
      <c r="C648">
        <f t="shared" si="113"/>
        <v>647</v>
      </c>
      <c r="D648" t="s">
        <v>1994</v>
      </c>
      <c r="E648" t="s">
        <v>329</v>
      </c>
      <c r="F648" t="s">
        <v>1993</v>
      </c>
      <c r="G648">
        <v>1969</v>
      </c>
      <c r="H648" t="str">
        <f t="shared" si="111"/>
        <v>Wulczyński Zbigniew</v>
      </c>
      <c r="I648">
        <f t="shared" si="112"/>
        <v>1969</v>
      </c>
      <c r="J648" t="s">
        <v>36</v>
      </c>
      <c r="K648" t="s">
        <v>2041</v>
      </c>
    </row>
    <row r="649" spans="1:11">
      <c r="A649" t="str">
        <f t="shared" si="110"/>
        <v>GrodeckiPatryk1991</v>
      </c>
      <c r="C649">
        <f t="shared" si="113"/>
        <v>648</v>
      </c>
      <c r="D649" t="s">
        <v>826</v>
      </c>
      <c r="E649" t="s">
        <v>548</v>
      </c>
      <c r="F649" t="s">
        <v>1991</v>
      </c>
      <c r="G649">
        <v>1991</v>
      </c>
      <c r="H649" t="str">
        <f t="shared" si="111"/>
        <v>Grodecki Patryk</v>
      </c>
      <c r="I649">
        <f t="shared" si="112"/>
        <v>1991</v>
      </c>
      <c r="J649" t="s">
        <v>36</v>
      </c>
      <c r="K649" t="s">
        <v>2041</v>
      </c>
    </row>
    <row r="650" spans="1:11">
      <c r="A650" t="str">
        <f t="shared" si="110"/>
        <v>MroczekTomasz1991</v>
      </c>
      <c r="C650">
        <f t="shared" si="113"/>
        <v>649</v>
      </c>
      <c r="D650" t="s">
        <v>1992</v>
      </c>
      <c r="E650" t="s">
        <v>55</v>
      </c>
      <c r="F650" t="s">
        <v>1991</v>
      </c>
      <c r="G650">
        <v>1991</v>
      </c>
      <c r="H650" t="str">
        <f t="shared" si="111"/>
        <v>Mroczek Tomasz</v>
      </c>
      <c r="I650">
        <f t="shared" si="112"/>
        <v>1991</v>
      </c>
      <c r="J650" t="s">
        <v>36</v>
      </c>
      <c r="K650" t="s">
        <v>2041</v>
      </c>
    </row>
    <row r="651" spans="1:11">
      <c r="A651" t="str">
        <f t="shared" si="110"/>
        <v>KummerAdam1974</v>
      </c>
      <c r="C651">
        <f t="shared" si="113"/>
        <v>650</v>
      </c>
      <c r="D651" t="s">
        <v>1988</v>
      </c>
      <c r="E651" t="s">
        <v>91</v>
      </c>
      <c r="F651" t="s">
        <v>1981</v>
      </c>
      <c r="G651">
        <v>1974</v>
      </c>
      <c r="H651" t="str">
        <f t="shared" si="111"/>
        <v>Kummer Adam</v>
      </c>
      <c r="I651">
        <f t="shared" si="112"/>
        <v>1974</v>
      </c>
      <c r="J651" t="s">
        <v>36</v>
      </c>
      <c r="K651" t="s">
        <v>2041</v>
      </c>
    </row>
    <row r="652" spans="1:11">
      <c r="A652" t="str">
        <f t="shared" si="110"/>
        <v>UstianowskiPrzemko1983</v>
      </c>
      <c r="C652">
        <f t="shared" si="113"/>
        <v>651</v>
      </c>
      <c r="D652" t="s">
        <v>1987</v>
      </c>
      <c r="E652" t="s">
        <v>1986</v>
      </c>
      <c r="F652" t="s">
        <v>1981</v>
      </c>
      <c r="G652">
        <v>1983</v>
      </c>
      <c r="H652" t="str">
        <f t="shared" si="111"/>
        <v>Ustianowski Przemko</v>
      </c>
      <c r="I652">
        <f t="shared" si="112"/>
        <v>1983</v>
      </c>
      <c r="J652" t="s">
        <v>36</v>
      </c>
      <c r="K652" t="s">
        <v>2041</v>
      </c>
    </row>
    <row r="653" spans="1:11">
      <c r="A653" t="str">
        <f t="shared" si="110"/>
        <v>OlczakMarcin1981</v>
      </c>
      <c r="C653">
        <f t="shared" si="113"/>
        <v>652</v>
      </c>
      <c r="D653" t="s">
        <v>1985</v>
      </c>
      <c r="E653" t="s">
        <v>21</v>
      </c>
      <c r="F653" t="s">
        <v>1981</v>
      </c>
      <c r="G653">
        <v>1981</v>
      </c>
      <c r="H653" t="str">
        <f t="shared" si="111"/>
        <v>Olczak Marcin</v>
      </c>
      <c r="I653">
        <f t="shared" si="112"/>
        <v>1981</v>
      </c>
      <c r="J653" t="s">
        <v>36</v>
      </c>
      <c r="K653" t="s">
        <v>2041</v>
      </c>
    </row>
    <row r="654" spans="1:11">
      <c r="A654" t="str">
        <f t="shared" si="110"/>
        <v>MusielskiKamil1984</v>
      </c>
      <c r="C654">
        <f t="shared" si="113"/>
        <v>653</v>
      </c>
      <c r="D654" t="s">
        <v>1984</v>
      </c>
      <c r="E654" t="s">
        <v>235</v>
      </c>
      <c r="F654" t="s">
        <v>1981</v>
      </c>
      <c r="G654">
        <v>1984</v>
      </c>
      <c r="H654" t="str">
        <f t="shared" si="111"/>
        <v>Musielski Kamil</v>
      </c>
      <c r="I654">
        <f t="shared" si="112"/>
        <v>1984</v>
      </c>
      <c r="J654" t="s">
        <v>36</v>
      </c>
      <c r="K654" t="s">
        <v>2041</v>
      </c>
    </row>
    <row r="655" spans="1:11">
      <c r="A655" t="str">
        <f t="shared" si="110"/>
        <v>PopekMarcin1969</v>
      </c>
      <c r="C655">
        <f t="shared" si="113"/>
        <v>654</v>
      </c>
      <c r="D655" t="s">
        <v>1983</v>
      </c>
      <c r="E655" t="s">
        <v>21</v>
      </c>
      <c r="F655" t="s">
        <v>1981</v>
      </c>
      <c r="G655">
        <v>1969</v>
      </c>
      <c r="H655" t="str">
        <f t="shared" si="111"/>
        <v>Popek Marcin</v>
      </c>
      <c r="I655">
        <f t="shared" si="112"/>
        <v>1969</v>
      </c>
      <c r="J655" t="s">
        <v>36</v>
      </c>
      <c r="K655" t="s">
        <v>2041</v>
      </c>
    </row>
    <row r="656" spans="1:11">
      <c r="A656" t="str">
        <f t="shared" si="110"/>
        <v>JareckiMariusz1974</v>
      </c>
      <c r="C656">
        <f t="shared" si="113"/>
        <v>655</v>
      </c>
      <c r="D656" t="s">
        <v>1982</v>
      </c>
      <c r="E656" t="s">
        <v>552</v>
      </c>
      <c r="F656" t="s">
        <v>1981</v>
      </c>
      <c r="G656">
        <v>1974</v>
      </c>
      <c r="H656" t="str">
        <f t="shared" si="111"/>
        <v>Jarecki Mariusz</v>
      </c>
      <c r="I656">
        <f t="shared" si="112"/>
        <v>1974</v>
      </c>
      <c r="J656" t="s">
        <v>36</v>
      </c>
      <c r="K656" t="s">
        <v>2041</v>
      </c>
    </row>
    <row r="657" spans="1:11">
      <c r="A657" t="str">
        <f t="shared" si="110"/>
        <v>PrażanowskiMariusz1971</v>
      </c>
      <c r="C657">
        <f t="shared" si="113"/>
        <v>656</v>
      </c>
      <c r="D657" t="s">
        <v>1980</v>
      </c>
      <c r="E657" t="s">
        <v>552</v>
      </c>
      <c r="F657" t="s">
        <v>816</v>
      </c>
      <c r="G657">
        <v>1971</v>
      </c>
      <c r="H657" t="str">
        <f t="shared" si="111"/>
        <v>Prażanowski Mariusz</v>
      </c>
      <c r="I657">
        <f t="shared" si="112"/>
        <v>1971</v>
      </c>
      <c r="J657" t="s">
        <v>36</v>
      </c>
      <c r="K657" t="s">
        <v>2041</v>
      </c>
    </row>
    <row r="658" spans="1:11">
      <c r="A658" t="str">
        <f t="shared" si="110"/>
        <v>SzkudlarzMaciej1964</v>
      </c>
      <c r="C658">
        <f t="shared" si="113"/>
        <v>657</v>
      </c>
      <c r="D658" t="s">
        <v>1977</v>
      </c>
      <c r="E658" t="s">
        <v>78</v>
      </c>
      <c r="F658">
        <v>0</v>
      </c>
      <c r="G658">
        <v>1964</v>
      </c>
      <c r="H658" t="str">
        <f t="shared" si="111"/>
        <v>Szkudlarz Maciej</v>
      </c>
      <c r="I658">
        <f t="shared" si="112"/>
        <v>1964</v>
      </c>
      <c r="J658" t="s">
        <v>36</v>
      </c>
      <c r="K658" t="s">
        <v>2041</v>
      </c>
    </row>
    <row r="659" spans="1:11">
      <c r="A659" t="str">
        <f t="shared" si="110"/>
        <v>GolembkaKarol1971</v>
      </c>
      <c r="C659">
        <f t="shared" si="113"/>
        <v>658</v>
      </c>
      <c r="D659" t="s">
        <v>1976</v>
      </c>
      <c r="E659" t="s">
        <v>104</v>
      </c>
      <c r="F659" t="s">
        <v>104</v>
      </c>
      <c r="G659">
        <v>1971</v>
      </c>
      <c r="H659" t="str">
        <f t="shared" si="111"/>
        <v>Golembka Karol</v>
      </c>
      <c r="I659">
        <f t="shared" si="112"/>
        <v>1971</v>
      </c>
      <c r="J659" t="s">
        <v>36</v>
      </c>
      <c r="K659" t="s">
        <v>2041</v>
      </c>
    </row>
    <row r="660" spans="1:11">
      <c r="A660" t="str">
        <f t="shared" si="110"/>
        <v>SpruttaDamian1980</v>
      </c>
      <c r="C660">
        <f t="shared" si="113"/>
        <v>659</v>
      </c>
      <c r="D660" t="s">
        <v>1975</v>
      </c>
      <c r="E660" t="s">
        <v>399</v>
      </c>
      <c r="F660">
        <v>0</v>
      </c>
      <c r="G660">
        <v>1980</v>
      </c>
      <c r="H660" t="str">
        <f t="shared" si="111"/>
        <v>Sprutta Damian</v>
      </c>
      <c r="I660">
        <f t="shared" si="112"/>
        <v>1980</v>
      </c>
      <c r="J660" t="s">
        <v>36</v>
      </c>
      <c r="K660" t="s">
        <v>2041</v>
      </c>
    </row>
    <row r="661" spans="1:11">
      <c r="A661" t="str">
        <f t="shared" si="110"/>
        <v>PukaKamil1985</v>
      </c>
      <c r="C661">
        <f t="shared" si="113"/>
        <v>660</v>
      </c>
      <c r="D661" t="s">
        <v>1095</v>
      </c>
      <c r="E661" t="s">
        <v>235</v>
      </c>
      <c r="F661" t="s">
        <v>1973</v>
      </c>
      <c r="G661">
        <v>1985</v>
      </c>
      <c r="H661" t="str">
        <f t="shared" si="111"/>
        <v>Puka Kamil</v>
      </c>
      <c r="I661">
        <f t="shared" si="112"/>
        <v>1985</v>
      </c>
      <c r="J661" t="s">
        <v>36</v>
      </c>
      <c r="K661" t="s">
        <v>2041</v>
      </c>
    </row>
    <row r="662" spans="1:11">
      <c r="A662" t="str">
        <f t="shared" si="110"/>
        <v>SudolskiWojciech1959</v>
      </c>
      <c r="C662">
        <f t="shared" si="113"/>
        <v>661</v>
      </c>
      <c r="D662" t="s">
        <v>1972</v>
      </c>
      <c r="E662" t="s">
        <v>182</v>
      </c>
      <c r="F662">
        <v>0</v>
      </c>
      <c r="G662">
        <v>1959</v>
      </c>
      <c r="H662" t="str">
        <f t="shared" si="111"/>
        <v>Sudolski Wojciech</v>
      </c>
      <c r="I662">
        <f t="shared" si="112"/>
        <v>1959</v>
      </c>
      <c r="J662" t="s">
        <v>36</v>
      </c>
      <c r="K662" t="s">
        <v>2041</v>
      </c>
    </row>
    <row r="663" spans="1:11">
      <c r="A663" t="str">
        <f t="shared" si="110"/>
        <v>MarcinkiewiczGrzegorz Henryk1986</v>
      </c>
      <c r="C663">
        <f t="shared" si="113"/>
        <v>662</v>
      </c>
      <c r="D663" t="s">
        <v>576</v>
      </c>
      <c r="E663" t="s">
        <v>1971</v>
      </c>
      <c r="F663" t="s">
        <v>914</v>
      </c>
      <c r="G663">
        <v>1986</v>
      </c>
      <c r="H663" t="str">
        <f t="shared" si="111"/>
        <v>Marcinkiewicz Grzegorz Henryk</v>
      </c>
      <c r="I663">
        <f t="shared" si="112"/>
        <v>1986</v>
      </c>
      <c r="J663" t="s">
        <v>36</v>
      </c>
      <c r="K663" t="s">
        <v>2041</v>
      </c>
    </row>
    <row r="664" spans="1:11">
      <c r="A664" t="str">
        <f t="shared" si="110"/>
        <v>ŚcibiszPaweł1985</v>
      </c>
      <c r="C664">
        <f t="shared" si="113"/>
        <v>663</v>
      </c>
      <c r="D664" t="s">
        <v>587</v>
      </c>
      <c r="E664" t="s">
        <v>20</v>
      </c>
      <c r="F664" t="s">
        <v>1970</v>
      </c>
      <c r="G664">
        <v>1985</v>
      </c>
      <c r="H664" t="str">
        <f t="shared" si="111"/>
        <v>Ścibisz Paweł</v>
      </c>
      <c r="I664">
        <f t="shared" si="112"/>
        <v>1985</v>
      </c>
      <c r="J664" t="s">
        <v>36</v>
      </c>
      <c r="K664" t="s">
        <v>2041</v>
      </c>
    </row>
    <row r="665" spans="1:11">
      <c r="A665" t="str">
        <f t="shared" si="110"/>
        <v>KrauzeMaciej1971</v>
      </c>
      <c r="C665">
        <f t="shared" si="113"/>
        <v>664</v>
      </c>
      <c r="D665" t="s">
        <v>1969</v>
      </c>
      <c r="E665" t="s">
        <v>78</v>
      </c>
      <c r="F665">
        <v>0</v>
      </c>
      <c r="G665">
        <v>1971</v>
      </c>
      <c r="H665" t="str">
        <f t="shared" si="111"/>
        <v>Krauze Maciej</v>
      </c>
      <c r="I665">
        <f t="shared" si="112"/>
        <v>1971</v>
      </c>
      <c r="J665" t="s">
        <v>36</v>
      </c>
      <c r="K665" t="s">
        <v>2041</v>
      </c>
    </row>
    <row r="666" spans="1:11">
      <c r="A666" t="str">
        <f t="shared" si="110"/>
        <v>CyganTomasz1987</v>
      </c>
      <c r="C666">
        <f t="shared" si="113"/>
        <v>665</v>
      </c>
      <c r="D666" t="s">
        <v>1967</v>
      </c>
      <c r="E666" t="s">
        <v>55</v>
      </c>
      <c r="F666" t="s">
        <v>1929</v>
      </c>
      <c r="G666">
        <v>1987</v>
      </c>
      <c r="H666" t="str">
        <f t="shared" si="111"/>
        <v>Cygan Tomasz</v>
      </c>
      <c r="I666">
        <f t="shared" si="112"/>
        <v>1987</v>
      </c>
      <c r="J666" t="s">
        <v>36</v>
      </c>
      <c r="K666" t="s">
        <v>2041</v>
      </c>
    </row>
    <row r="667" spans="1:11">
      <c r="A667" t="str">
        <f t="shared" si="110"/>
        <v>GojtowskiTomasz1987</v>
      </c>
      <c r="C667">
        <f t="shared" si="113"/>
        <v>666</v>
      </c>
      <c r="D667" t="s">
        <v>1966</v>
      </c>
      <c r="E667" t="s">
        <v>55</v>
      </c>
      <c r="F667" t="s">
        <v>1961</v>
      </c>
      <c r="G667">
        <v>1987</v>
      </c>
      <c r="H667" t="str">
        <f t="shared" si="111"/>
        <v>Gojtowski Tomasz</v>
      </c>
      <c r="I667">
        <f t="shared" si="112"/>
        <v>1987</v>
      </c>
      <c r="J667" t="s">
        <v>36</v>
      </c>
      <c r="K667" t="s">
        <v>2041</v>
      </c>
    </row>
    <row r="668" spans="1:11">
      <c r="A668" t="str">
        <f t="shared" si="110"/>
        <v>PaterekMaciej1976</v>
      </c>
      <c r="C668">
        <f t="shared" si="113"/>
        <v>667</v>
      </c>
      <c r="D668" t="s">
        <v>1965</v>
      </c>
      <c r="E668" t="s">
        <v>78</v>
      </c>
      <c r="F668">
        <v>0</v>
      </c>
      <c r="G668">
        <v>1976</v>
      </c>
      <c r="H668" t="str">
        <f t="shared" si="111"/>
        <v>Paterek Maciej</v>
      </c>
      <c r="I668">
        <f t="shared" si="112"/>
        <v>1976</v>
      </c>
      <c r="J668" t="s">
        <v>36</v>
      </c>
      <c r="K668" t="s">
        <v>2041</v>
      </c>
    </row>
    <row r="669" spans="1:11">
      <c r="A669" t="str">
        <f t="shared" si="110"/>
        <v>LeciejewskiMateusz1991</v>
      </c>
      <c r="C669">
        <f t="shared" si="113"/>
        <v>668</v>
      </c>
      <c r="D669" t="s">
        <v>1964</v>
      </c>
      <c r="E669" t="s">
        <v>99</v>
      </c>
      <c r="F669" t="s">
        <v>1963</v>
      </c>
      <c r="G669">
        <v>1991</v>
      </c>
      <c r="H669" t="str">
        <f t="shared" si="111"/>
        <v>Leciejewski Mateusz</v>
      </c>
      <c r="I669">
        <f t="shared" si="112"/>
        <v>1991</v>
      </c>
      <c r="J669" t="s">
        <v>36</v>
      </c>
      <c r="K669" t="s">
        <v>2041</v>
      </c>
    </row>
    <row r="670" spans="1:11">
      <c r="A670" t="str">
        <f t="shared" si="110"/>
        <v>GierszewskiFilip1989</v>
      </c>
      <c r="C670">
        <f t="shared" si="113"/>
        <v>669</v>
      </c>
      <c r="D670" t="s">
        <v>1400</v>
      </c>
      <c r="E670" t="s">
        <v>813</v>
      </c>
      <c r="F670" t="s">
        <v>1929</v>
      </c>
      <c r="G670">
        <v>1989</v>
      </c>
      <c r="H670" t="str">
        <f t="shared" si="111"/>
        <v>Gierszewski Filip</v>
      </c>
      <c r="I670">
        <f t="shared" si="112"/>
        <v>1989</v>
      </c>
      <c r="J670" t="s">
        <v>36</v>
      </c>
      <c r="K670" t="s">
        <v>2041</v>
      </c>
    </row>
    <row r="671" spans="1:11">
      <c r="A671" t="str">
        <f t="shared" si="110"/>
        <v>StanisławskiKuba1985</v>
      </c>
      <c r="C671">
        <f t="shared" si="113"/>
        <v>670</v>
      </c>
      <c r="D671" t="s">
        <v>1911</v>
      </c>
      <c r="E671" t="s">
        <v>751</v>
      </c>
      <c r="F671" t="s">
        <v>1957</v>
      </c>
      <c r="G671">
        <v>1985</v>
      </c>
      <c r="H671" t="str">
        <f t="shared" si="111"/>
        <v>Stanisławski Kuba</v>
      </c>
      <c r="I671">
        <f t="shared" si="112"/>
        <v>1985</v>
      </c>
      <c r="J671" t="s">
        <v>36</v>
      </c>
      <c r="K671" t="s">
        <v>2041</v>
      </c>
    </row>
    <row r="672" spans="1:11">
      <c r="A672" t="str">
        <f t="shared" si="110"/>
        <v>DzidoKarol1986</v>
      </c>
      <c r="C672">
        <f t="shared" si="113"/>
        <v>671</v>
      </c>
      <c r="D672" t="s">
        <v>1962</v>
      </c>
      <c r="E672" t="s">
        <v>104</v>
      </c>
      <c r="F672" t="s">
        <v>1961</v>
      </c>
      <c r="G672">
        <v>1986</v>
      </c>
      <c r="H672" t="str">
        <f t="shared" si="111"/>
        <v>Dzido Karol</v>
      </c>
      <c r="I672">
        <f t="shared" si="112"/>
        <v>1986</v>
      </c>
      <c r="J672" t="s">
        <v>36</v>
      </c>
      <c r="K672" t="s">
        <v>2041</v>
      </c>
    </row>
    <row r="673" spans="1:11">
      <c r="A673" t="str">
        <f t="shared" si="110"/>
        <v>DalmerKarol1985</v>
      </c>
      <c r="C673">
        <f t="shared" si="113"/>
        <v>672</v>
      </c>
      <c r="D673" t="s">
        <v>1958</v>
      </c>
      <c r="E673" t="s">
        <v>104</v>
      </c>
      <c r="F673" t="s">
        <v>1957</v>
      </c>
      <c r="G673">
        <v>1985</v>
      </c>
      <c r="H673" t="str">
        <f t="shared" si="111"/>
        <v>Dalmer Karol</v>
      </c>
      <c r="I673">
        <f t="shared" si="112"/>
        <v>1985</v>
      </c>
      <c r="J673" t="s">
        <v>36</v>
      </c>
      <c r="K673" t="s">
        <v>2041</v>
      </c>
    </row>
    <row r="674" spans="1:11">
      <c r="A674" t="str">
        <f t="shared" si="110"/>
        <v>SawonKrzysztof1963</v>
      </c>
      <c r="C674">
        <f t="shared" si="113"/>
        <v>673</v>
      </c>
      <c r="D674" t="s">
        <v>1955</v>
      </c>
      <c r="E674" t="s">
        <v>26</v>
      </c>
      <c r="F674">
        <v>0</v>
      </c>
      <c r="G674">
        <v>1963</v>
      </c>
      <c r="H674" t="str">
        <f t="shared" si="111"/>
        <v>Sawon Krzysztof</v>
      </c>
      <c r="I674">
        <f t="shared" si="112"/>
        <v>1963</v>
      </c>
      <c r="J674" t="s">
        <v>36</v>
      </c>
      <c r="K674" t="s">
        <v>2041</v>
      </c>
    </row>
    <row r="675" spans="1:11">
      <c r="A675" t="str">
        <f t="shared" si="110"/>
        <v>WasilczukMichał1962</v>
      </c>
      <c r="C675">
        <f t="shared" si="113"/>
        <v>674</v>
      </c>
      <c r="D675" t="s">
        <v>1953</v>
      </c>
      <c r="E675" t="s">
        <v>67</v>
      </c>
      <c r="F675">
        <v>0</v>
      </c>
      <c r="G675">
        <v>1962</v>
      </c>
      <c r="H675" t="str">
        <f t="shared" si="111"/>
        <v>Wasilczuk Michał</v>
      </c>
      <c r="I675">
        <f t="shared" si="112"/>
        <v>1962</v>
      </c>
      <c r="J675" t="s">
        <v>36</v>
      </c>
      <c r="K675" t="s">
        <v>2041</v>
      </c>
    </row>
    <row r="676" spans="1:11">
      <c r="A676" t="str">
        <f t="shared" si="110"/>
        <v>LuksKrzysztof1978</v>
      </c>
      <c r="C676">
        <f t="shared" si="113"/>
        <v>675</v>
      </c>
      <c r="D676" t="s">
        <v>1952</v>
      </c>
      <c r="E676" t="s">
        <v>26</v>
      </c>
      <c r="F676">
        <v>0</v>
      </c>
      <c r="G676">
        <v>1978</v>
      </c>
      <c r="H676" t="str">
        <f t="shared" si="111"/>
        <v>Luks Krzysztof</v>
      </c>
      <c r="I676">
        <f t="shared" si="112"/>
        <v>1978</v>
      </c>
      <c r="J676" t="s">
        <v>36</v>
      </c>
      <c r="K676" t="s">
        <v>2041</v>
      </c>
    </row>
    <row r="677" spans="1:11">
      <c r="A677" t="str">
        <f t="shared" si="110"/>
        <v>KawczyńskiMateusz1983</v>
      </c>
      <c r="C677">
        <f t="shared" si="113"/>
        <v>676</v>
      </c>
      <c r="D677" t="s">
        <v>1951</v>
      </c>
      <c r="E677" t="s">
        <v>99</v>
      </c>
      <c r="F677">
        <v>0</v>
      </c>
      <c r="G677">
        <v>1983</v>
      </c>
      <c r="H677" t="str">
        <f t="shared" si="111"/>
        <v>Kawczyński Mateusz</v>
      </c>
      <c r="I677">
        <f t="shared" si="112"/>
        <v>1983</v>
      </c>
      <c r="J677" t="s">
        <v>36</v>
      </c>
      <c r="K677" t="s">
        <v>2041</v>
      </c>
    </row>
    <row r="678" spans="1:11">
      <c r="A678" t="str">
        <f t="shared" si="110"/>
        <v>MikitaJarosław1970</v>
      </c>
      <c r="C678">
        <f t="shared" si="113"/>
        <v>677</v>
      </c>
      <c r="D678" t="s">
        <v>1950</v>
      </c>
      <c r="E678" t="s">
        <v>98</v>
      </c>
      <c r="F678" t="s">
        <v>1949</v>
      </c>
      <c r="G678">
        <v>1970</v>
      </c>
      <c r="H678" t="str">
        <f t="shared" si="111"/>
        <v>Mikita Jarosław</v>
      </c>
      <c r="I678">
        <f t="shared" si="112"/>
        <v>1970</v>
      </c>
      <c r="J678" t="s">
        <v>36</v>
      </c>
      <c r="K678" t="s">
        <v>2041</v>
      </c>
    </row>
    <row r="679" spans="1:11">
      <c r="A679" t="str">
        <f t="shared" si="110"/>
        <v>WasiniewskiRobert1973</v>
      </c>
      <c r="C679">
        <f t="shared" si="113"/>
        <v>678</v>
      </c>
      <c r="D679" t="s">
        <v>1948</v>
      </c>
      <c r="E679" t="s">
        <v>56</v>
      </c>
      <c r="F679">
        <v>0</v>
      </c>
      <c r="G679">
        <v>1973</v>
      </c>
      <c r="H679" t="str">
        <f t="shared" si="111"/>
        <v>Wasiniewski Robert</v>
      </c>
      <c r="I679">
        <f t="shared" si="112"/>
        <v>1973</v>
      </c>
      <c r="J679" t="s">
        <v>36</v>
      </c>
      <c r="K679" t="s">
        <v>2041</v>
      </c>
    </row>
    <row r="680" spans="1:11">
      <c r="A680" t="str">
        <f t="shared" si="110"/>
        <v>AckermannKarol1983</v>
      </c>
      <c r="C680">
        <f t="shared" si="113"/>
        <v>679</v>
      </c>
      <c r="D680" t="s">
        <v>1947</v>
      </c>
      <c r="E680" t="s">
        <v>104</v>
      </c>
      <c r="F680">
        <v>0</v>
      </c>
      <c r="G680">
        <v>1983</v>
      </c>
      <c r="H680" t="str">
        <f t="shared" si="111"/>
        <v>Ackermann Karol</v>
      </c>
      <c r="I680">
        <f t="shared" si="112"/>
        <v>1983</v>
      </c>
      <c r="J680" t="s">
        <v>36</v>
      </c>
      <c r="K680" t="s">
        <v>2041</v>
      </c>
    </row>
    <row r="681" spans="1:11">
      <c r="A681" t="str">
        <f t="shared" si="110"/>
        <v>NowińskiAndrzej1976</v>
      </c>
      <c r="C681">
        <f t="shared" si="113"/>
        <v>680</v>
      </c>
      <c r="D681" t="s">
        <v>1945</v>
      </c>
      <c r="E681" t="s">
        <v>30</v>
      </c>
      <c r="F681" t="s">
        <v>1942</v>
      </c>
      <c r="G681">
        <v>1976</v>
      </c>
      <c r="H681" t="str">
        <f t="shared" si="111"/>
        <v>Nowiński Andrzej</v>
      </c>
      <c r="I681">
        <f t="shared" si="112"/>
        <v>1976</v>
      </c>
      <c r="J681" t="s">
        <v>36</v>
      </c>
      <c r="K681" t="s">
        <v>2041</v>
      </c>
    </row>
    <row r="682" spans="1:11">
      <c r="A682" t="str">
        <f t="shared" si="110"/>
        <v>SzurałaRobert Janusz1978</v>
      </c>
      <c r="C682">
        <f t="shared" si="113"/>
        <v>681</v>
      </c>
      <c r="D682" t="s">
        <v>1944</v>
      </c>
      <c r="E682" t="s">
        <v>1943</v>
      </c>
      <c r="F682" t="s">
        <v>1942</v>
      </c>
      <c r="G682">
        <v>1978</v>
      </c>
      <c r="H682" t="str">
        <f t="shared" si="111"/>
        <v>Szurała Robert Janusz</v>
      </c>
      <c r="I682">
        <f t="shared" si="112"/>
        <v>1978</v>
      </c>
      <c r="J682" t="s">
        <v>36</v>
      </c>
      <c r="K682" t="s">
        <v>2041</v>
      </c>
    </row>
    <row r="683" spans="1:11">
      <c r="A683" t="str">
        <f t="shared" si="110"/>
        <v>WinczewskiSzymon1985</v>
      </c>
      <c r="C683">
        <f t="shared" si="113"/>
        <v>682</v>
      </c>
      <c r="D683" t="s">
        <v>1941</v>
      </c>
      <c r="E683" t="s">
        <v>568</v>
      </c>
      <c r="F683">
        <v>0</v>
      </c>
      <c r="G683">
        <v>1985</v>
      </c>
      <c r="H683" t="str">
        <f t="shared" si="111"/>
        <v>Winczewski Szymon</v>
      </c>
      <c r="I683">
        <f t="shared" si="112"/>
        <v>1985</v>
      </c>
      <c r="J683" t="s">
        <v>36</v>
      </c>
      <c r="K683" t="s">
        <v>2041</v>
      </c>
    </row>
    <row r="684" spans="1:11">
      <c r="A684" t="str">
        <f t="shared" si="110"/>
        <v>ŚwiątkiewiczGrzegorz1964</v>
      </c>
      <c r="C684">
        <f t="shared" si="113"/>
        <v>683</v>
      </c>
      <c r="D684" t="s">
        <v>1939</v>
      </c>
      <c r="E684" t="s">
        <v>23</v>
      </c>
      <c r="F684">
        <v>0</v>
      </c>
      <c r="G684">
        <v>1964</v>
      </c>
      <c r="H684" t="str">
        <f t="shared" si="111"/>
        <v>Świątkiewicz Grzegorz</v>
      </c>
      <c r="I684">
        <f t="shared" si="112"/>
        <v>1964</v>
      </c>
      <c r="J684" t="s">
        <v>36</v>
      </c>
      <c r="K684" t="s">
        <v>2041</v>
      </c>
    </row>
    <row r="685" spans="1:11">
      <c r="A685" t="str">
        <f t="shared" si="110"/>
        <v>ŚwiątkiewiczJerzy1962</v>
      </c>
      <c r="C685">
        <f t="shared" si="113"/>
        <v>684</v>
      </c>
      <c r="D685" t="s">
        <v>1939</v>
      </c>
      <c r="E685" t="s">
        <v>256</v>
      </c>
      <c r="F685">
        <v>0</v>
      </c>
      <c r="G685">
        <v>1962</v>
      </c>
      <c r="H685" t="str">
        <f t="shared" si="111"/>
        <v>Świątkiewicz Jerzy</v>
      </c>
      <c r="I685">
        <f t="shared" si="112"/>
        <v>1962</v>
      </c>
      <c r="J685" t="s">
        <v>36</v>
      </c>
      <c r="K685" t="s">
        <v>2041</v>
      </c>
    </row>
    <row r="686" spans="1:11">
      <c r="A686" t="str">
        <f t="shared" si="110"/>
        <v>ChylakPaweł1984</v>
      </c>
      <c r="C686">
        <f t="shared" si="113"/>
        <v>685</v>
      </c>
      <c r="D686" t="s">
        <v>1938</v>
      </c>
      <c r="E686" t="s">
        <v>20</v>
      </c>
      <c r="F686">
        <v>0</v>
      </c>
      <c r="G686">
        <v>1984</v>
      </c>
      <c r="H686" t="str">
        <f t="shared" si="111"/>
        <v>Chylak Paweł</v>
      </c>
      <c r="I686">
        <f t="shared" si="112"/>
        <v>1984</v>
      </c>
      <c r="J686" t="s">
        <v>36</v>
      </c>
      <c r="K686" t="s">
        <v>2041</v>
      </c>
    </row>
    <row r="687" spans="1:11">
      <c r="A687" t="str">
        <f t="shared" si="110"/>
        <v>MalinowskiBartosz1979</v>
      </c>
      <c r="C687">
        <f t="shared" si="113"/>
        <v>686</v>
      </c>
      <c r="D687" t="s">
        <v>1766</v>
      </c>
      <c r="E687" t="s">
        <v>53</v>
      </c>
      <c r="F687" t="s">
        <v>1934</v>
      </c>
      <c r="G687">
        <v>1979</v>
      </c>
      <c r="H687" t="str">
        <f t="shared" si="111"/>
        <v>Malinowski Bartosz</v>
      </c>
      <c r="I687">
        <f t="shared" si="112"/>
        <v>1979</v>
      </c>
      <c r="J687" t="s">
        <v>36</v>
      </c>
      <c r="K687" t="s">
        <v>2041</v>
      </c>
    </row>
    <row r="688" spans="1:11">
      <c r="A688" t="str">
        <f t="shared" si="110"/>
        <v>SzucaZbigniew1974</v>
      </c>
      <c r="C688">
        <f t="shared" si="113"/>
        <v>687</v>
      </c>
      <c r="D688" t="s">
        <v>1933</v>
      </c>
      <c r="E688" t="s">
        <v>329</v>
      </c>
      <c r="F688">
        <v>0</v>
      </c>
      <c r="G688">
        <v>1974</v>
      </c>
      <c r="H688" t="str">
        <f t="shared" si="111"/>
        <v>Szuca Zbigniew</v>
      </c>
      <c r="I688">
        <f t="shared" si="112"/>
        <v>1974</v>
      </c>
      <c r="J688" t="s">
        <v>36</v>
      </c>
      <c r="K688" t="s">
        <v>2041</v>
      </c>
    </row>
    <row r="689" spans="1:11">
      <c r="A689" t="str">
        <f t="shared" ref="A689:A728" si="114">D689&amp;E689&amp;G689</f>
        <v>SkórskiWojciech1971</v>
      </c>
      <c r="C689">
        <f t="shared" si="113"/>
        <v>688</v>
      </c>
      <c r="D689" t="s">
        <v>1932</v>
      </c>
      <c r="E689" t="s">
        <v>182</v>
      </c>
      <c r="F689">
        <v>0</v>
      </c>
      <c r="G689">
        <v>1971</v>
      </c>
      <c r="H689" t="str">
        <f t="shared" ref="H689:H728" si="115">D689&amp;" "&amp;E689</f>
        <v>Skórski Wojciech</v>
      </c>
      <c r="I689">
        <f t="shared" ref="I689:I728" si="116">G689</f>
        <v>1971</v>
      </c>
      <c r="J689" t="s">
        <v>36</v>
      </c>
      <c r="K689" t="s">
        <v>2041</v>
      </c>
    </row>
    <row r="690" spans="1:11">
      <c r="A690" t="str">
        <f t="shared" si="114"/>
        <v>GrzybekRobert1989</v>
      </c>
      <c r="C690">
        <f t="shared" si="113"/>
        <v>689</v>
      </c>
      <c r="D690" t="s">
        <v>1931</v>
      </c>
      <c r="E690" t="s">
        <v>56</v>
      </c>
      <c r="F690" t="s">
        <v>1929</v>
      </c>
      <c r="G690">
        <v>1989</v>
      </c>
      <c r="H690" t="str">
        <f t="shared" si="115"/>
        <v>Grzybek Robert</v>
      </c>
      <c r="I690">
        <f t="shared" si="116"/>
        <v>1989</v>
      </c>
      <c r="J690" t="s">
        <v>36</v>
      </c>
      <c r="K690" t="s">
        <v>2041</v>
      </c>
    </row>
    <row r="691" spans="1:11">
      <c r="A691" t="str">
        <f t="shared" si="114"/>
        <v>GizelaMichał1980</v>
      </c>
      <c r="C691">
        <f t="shared" si="113"/>
        <v>690</v>
      </c>
      <c r="D691" t="s">
        <v>1928</v>
      </c>
      <c r="E691" t="s">
        <v>67</v>
      </c>
      <c r="F691">
        <v>0</v>
      </c>
      <c r="G691">
        <v>1980</v>
      </c>
      <c r="H691" t="str">
        <f t="shared" si="115"/>
        <v>Gizela Michał</v>
      </c>
      <c r="I691">
        <f t="shared" si="116"/>
        <v>1980</v>
      </c>
      <c r="J691" t="s">
        <v>36</v>
      </c>
      <c r="K691" t="s">
        <v>2041</v>
      </c>
    </row>
    <row r="692" spans="1:11">
      <c r="A692" t="str">
        <f t="shared" si="114"/>
        <v>MaciakKrzysztof1978</v>
      </c>
      <c r="C692">
        <f t="shared" si="113"/>
        <v>691</v>
      </c>
      <c r="D692" t="s">
        <v>1926</v>
      </c>
      <c r="E692" t="s">
        <v>26</v>
      </c>
      <c r="F692">
        <v>0</v>
      </c>
      <c r="G692">
        <v>1978</v>
      </c>
      <c r="H692" t="str">
        <f t="shared" si="115"/>
        <v>Maciak Krzysztof</v>
      </c>
      <c r="I692">
        <f t="shared" si="116"/>
        <v>1978</v>
      </c>
      <c r="J692" t="s">
        <v>36</v>
      </c>
      <c r="K692" t="s">
        <v>2041</v>
      </c>
    </row>
    <row r="693" spans="1:11">
      <c r="A693" t="str">
        <f t="shared" si="114"/>
        <v>KwiatkowskiMaciej Piotr1986</v>
      </c>
      <c r="C693">
        <f t="shared" si="113"/>
        <v>692</v>
      </c>
      <c r="D693" t="s">
        <v>1765</v>
      </c>
      <c r="E693" t="s">
        <v>1925</v>
      </c>
      <c r="F693" t="s">
        <v>903</v>
      </c>
      <c r="G693">
        <v>1986</v>
      </c>
      <c r="H693" t="str">
        <f t="shared" si="115"/>
        <v>Kwiatkowski Maciej Piotr</v>
      </c>
      <c r="I693">
        <f t="shared" si="116"/>
        <v>1986</v>
      </c>
      <c r="J693" t="s">
        <v>36</v>
      </c>
      <c r="K693" t="s">
        <v>2041</v>
      </c>
    </row>
    <row r="694" spans="1:11">
      <c r="A694" t="str">
        <f t="shared" si="114"/>
        <v>Łys - PisowackiAdam1986</v>
      </c>
      <c r="C694">
        <f t="shared" si="113"/>
        <v>693</v>
      </c>
      <c r="D694" t="s">
        <v>1924</v>
      </c>
      <c r="E694" t="s">
        <v>91</v>
      </c>
      <c r="F694" t="s">
        <v>1914</v>
      </c>
      <c r="G694">
        <v>1986</v>
      </c>
      <c r="H694" t="str">
        <f t="shared" si="115"/>
        <v>Łys - Pisowacki Adam</v>
      </c>
      <c r="I694">
        <f t="shared" si="116"/>
        <v>1986</v>
      </c>
      <c r="J694" t="s">
        <v>36</v>
      </c>
      <c r="K694" t="s">
        <v>2041</v>
      </c>
    </row>
    <row r="695" spans="1:11">
      <c r="A695" t="str">
        <f t="shared" si="114"/>
        <v>KulwikowskiMichał Aleksander1979</v>
      </c>
      <c r="C695">
        <f t="shared" si="113"/>
        <v>694</v>
      </c>
      <c r="D695" t="s">
        <v>1923</v>
      </c>
      <c r="E695" t="s">
        <v>1922</v>
      </c>
      <c r="F695" t="s">
        <v>1914</v>
      </c>
      <c r="G695">
        <v>1979</v>
      </c>
      <c r="H695" t="str">
        <f t="shared" si="115"/>
        <v>Kulwikowski Michał Aleksander</v>
      </c>
      <c r="I695">
        <f t="shared" si="116"/>
        <v>1979</v>
      </c>
      <c r="J695" t="s">
        <v>36</v>
      </c>
      <c r="K695" t="s">
        <v>2041</v>
      </c>
    </row>
    <row r="696" spans="1:11">
      <c r="A696" t="str">
        <f t="shared" si="114"/>
        <v>SzmaglińskiŁukasz1983</v>
      </c>
      <c r="C696">
        <f t="shared" si="113"/>
        <v>695</v>
      </c>
      <c r="D696" t="s">
        <v>1920</v>
      </c>
      <c r="E696" t="s">
        <v>71</v>
      </c>
      <c r="F696" t="s">
        <v>1902</v>
      </c>
      <c r="G696">
        <v>1983</v>
      </c>
      <c r="H696" t="str">
        <f t="shared" si="115"/>
        <v>Szmagliński Łukasz</v>
      </c>
      <c r="I696">
        <f t="shared" si="116"/>
        <v>1983</v>
      </c>
      <c r="J696" t="s">
        <v>36</v>
      </c>
      <c r="K696" t="s">
        <v>2041</v>
      </c>
    </row>
    <row r="697" spans="1:11">
      <c r="A697" t="str">
        <f t="shared" si="114"/>
        <v>MaroszekŁukasz1984</v>
      </c>
      <c r="C697">
        <f t="shared" si="113"/>
        <v>696</v>
      </c>
      <c r="D697" t="s">
        <v>1918</v>
      </c>
      <c r="E697" t="s">
        <v>71</v>
      </c>
      <c r="F697">
        <v>0</v>
      </c>
      <c r="G697">
        <v>1984</v>
      </c>
      <c r="H697" t="str">
        <f t="shared" si="115"/>
        <v>Maroszek Łukasz</v>
      </c>
      <c r="I697">
        <f t="shared" si="116"/>
        <v>1984</v>
      </c>
      <c r="J697" t="s">
        <v>36</v>
      </c>
      <c r="K697" t="s">
        <v>2041</v>
      </c>
    </row>
    <row r="698" spans="1:11">
      <c r="A698" t="str">
        <f t="shared" si="114"/>
        <v>PrażyńskiMichał1973</v>
      </c>
      <c r="C698">
        <f t="shared" si="113"/>
        <v>697</v>
      </c>
      <c r="D698" t="s">
        <v>1917</v>
      </c>
      <c r="E698" t="s">
        <v>67</v>
      </c>
      <c r="F698">
        <v>0</v>
      </c>
      <c r="G698">
        <v>1973</v>
      </c>
      <c r="H698" t="str">
        <f t="shared" si="115"/>
        <v>Prażyński Michał</v>
      </c>
      <c r="I698">
        <f t="shared" si="116"/>
        <v>1973</v>
      </c>
      <c r="J698" t="s">
        <v>36</v>
      </c>
      <c r="K698" t="s">
        <v>2041</v>
      </c>
    </row>
    <row r="699" spans="1:11">
      <c r="A699" t="str">
        <f t="shared" si="114"/>
        <v>CelejewskiCezary1980</v>
      </c>
      <c r="C699">
        <f t="shared" si="113"/>
        <v>698</v>
      </c>
      <c r="D699" t="s">
        <v>1916</v>
      </c>
      <c r="E699" t="s">
        <v>1688</v>
      </c>
      <c r="F699">
        <v>0</v>
      </c>
      <c r="G699">
        <v>1980</v>
      </c>
      <c r="H699" t="str">
        <f t="shared" si="115"/>
        <v>Celejewski Cezary</v>
      </c>
      <c r="I699">
        <f t="shared" si="116"/>
        <v>1980</v>
      </c>
      <c r="J699" t="s">
        <v>36</v>
      </c>
      <c r="K699" t="s">
        <v>2041</v>
      </c>
    </row>
    <row r="700" spans="1:11">
      <c r="A700" t="str">
        <f t="shared" si="114"/>
        <v>GrudaKonrad1972</v>
      </c>
      <c r="C700">
        <f t="shared" ref="C700:C752" si="117">C699+1</f>
        <v>699</v>
      </c>
      <c r="D700" t="s">
        <v>1915</v>
      </c>
      <c r="E700" t="s">
        <v>76</v>
      </c>
      <c r="F700">
        <v>0</v>
      </c>
      <c r="G700">
        <v>1972</v>
      </c>
      <c r="H700" t="str">
        <f t="shared" si="115"/>
        <v>Gruda Konrad</v>
      </c>
      <c r="I700">
        <f t="shared" si="116"/>
        <v>1972</v>
      </c>
      <c r="J700" t="s">
        <v>36</v>
      </c>
      <c r="K700" t="s">
        <v>2041</v>
      </c>
    </row>
    <row r="701" spans="1:11">
      <c r="A701" t="str">
        <f t="shared" si="114"/>
        <v>KuprianSzymon1983</v>
      </c>
      <c r="C701">
        <f t="shared" si="117"/>
        <v>700</v>
      </c>
      <c r="D701" t="s">
        <v>1913</v>
      </c>
      <c r="E701" t="s">
        <v>568</v>
      </c>
      <c r="F701">
        <v>0</v>
      </c>
      <c r="G701">
        <v>1983</v>
      </c>
      <c r="H701" t="str">
        <f t="shared" si="115"/>
        <v>Kuprian Szymon</v>
      </c>
      <c r="I701">
        <f t="shared" si="116"/>
        <v>1983</v>
      </c>
      <c r="J701" t="s">
        <v>36</v>
      </c>
      <c r="K701" t="s">
        <v>2041</v>
      </c>
    </row>
    <row r="702" spans="1:11">
      <c r="A702" t="str">
        <f t="shared" si="114"/>
        <v>WejherSławomir1981</v>
      </c>
      <c r="C702">
        <f t="shared" si="117"/>
        <v>701</v>
      </c>
      <c r="D702" t="s">
        <v>1912</v>
      </c>
      <c r="E702" t="s">
        <v>100</v>
      </c>
      <c r="F702">
        <v>0</v>
      </c>
      <c r="G702">
        <v>1981</v>
      </c>
      <c r="H702" t="str">
        <f t="shared" si="115"/>
        <v>Wejher Sławomir</v>
      </c>
      <c r="I702">
        <f t="shared" si="116"/>
        <v>1981</v>
      </c>
      <c r="J702" t="s">
        <v>36</v>
      </c>
      <c r="K702" t="s">
        <v>2041</v>
      </c>
    </row>
    <row r="703" spans="1:11">
      <c r="A703" t="str">
        <f t="shared" si="114"/>
        <v>StanisławskiFilip1986</v>
      </c>
      <c r="C703">
        <f t="shared" si="117"/>
        <v>702</v>
      </c>
      <c r="D703" t="s">
        <v>1911</v>
      </c>
      <c r="E703" t="s">
        <v>813</v>
      </c>
      <c r="F703" t="s">
        <v>1432</v>
      </c>
      <c r="G703">
        <v>1986</v>
      </c>
      <c r="H703" t="str">
        <f t="shared" si="115"/>
        <v>Stanisławski Filip</v>
      </c>
      <c r="I703">
        <f t="shared" si="116"/>
        <v>1986</v>
      </c>
      <c r="J703" t="s">
        <v>36</v>
      </c>
      <c r="K703" t="s">
        <v>2041</v>
      </c>
    </row>
    <row r="704" spans="1:11">
      <c r="A704" t="str">
        <f t="shared" si="114"/>
        <v>GlazikTomasz1982</v>
      </c>
      <c r="C704">
        <f t="shared" si="117"/>
        <v>703</v>
      </c>
      <c r="D704" t="s">
        <v>1907</v>
      </c>
      <c r="E704" t="s">
        <v>55</v>
      </c>
      <c r="F704" t="s">
        <v>1906</v>
      </c>
      <c r="G704">
        <v>1982</v>
      </c>
      <c r="H704" t="str">
        <f t="shared" si="115"/>
        <v>Glazik Tomasz</v>
      </c>
      <c r="I704">
        <f t="shared" si="116"/>
        <v>1982</v>
      </c>
      <c r="J704" t="s">
        <v>36</v>
      </c>
      <c r="K704" t="s">
        <v>2041</v>
      </c>
    </row>
    <row r="705" spans="1:11">
      <c r="A705" t="str">
        <f t="shared" si="114"/>
        <v>BasiakPaweł1981</v>
      </c>
      <c r="C705">
        <f t="shared" si="117"/>
        <v>704</v>
      </c>
      <c r="D705" t="s">
        <v>1904</v>
      </c>
      <c r="E705" t="s">
        <v>20</v>
      </c>
      <c r="F705" t="s">
        <v>1903</v>
      </c>
      <c r="G705">
        <v>1981</v>
      </c>
      <c r="H705" t="str">
        <f t="shared" si="115"/>
        <v>Basiak Paweł</v>
      </c>
      <c r="I705">
        <f t="shared" si="116"/>
        <v>1981</v>
      </c>
      <c r="J705" t="s">
        <v>36</v>
      </c>
      <c r="K705" t="s">
        <v>2041</v>
      </c>
    </row>
    <row r="706" spans="1:11">
      <c r="A706" t="str">
        <f t="shared" si="114"/>
        <v>SoboczynskiAdam1986</v>
      </c>
      <c r="C706">
        <f t="shared" si="117"/>
        <v>705</v>
      </c>
      <c r="D706" t="s">
        <v>1901</v>
      </c>
      <c r="E706" t="s">
        <v>91</v>
      </c>
      <c r="F706" t="s">
        <v>1900</v>
      </c>
      <c r="G706">
        <v>1986</v>
      </c>
      <c r="H706" t="str">
        <f t="shared" si="115"/>
        <v>Soboczynski Adam</v>
      </c>
      <c r="I706">
        <f t="shared" si="116"/>
        <v>1986</v>
      </c>
      <c r="J706" t="s">
        <v>36</v>
      </c>
      <c r="K706" t="s">
        <v>2041</v>
      </c>
    </row>
    <row r="707" spans="1:11">
      <c r="A707" t="str">
        <f t="shared" si="114"/>
        <v>GrygoPiotr1991</v>
      </c>
      <c r="C707">
        <f t="shared" si="117"/>
        <v>706</v>
      </c>
      <c r="D707" t="s">
        <v>1899</v>
      </c>
      <c r="E707" t="s">
        <v>19</v>
      </c>
      <c r="F707" t="s">
        <v>1898</v>
      </c>
      <c r="G707">
        <v>1991</v>
      </c>
      <c r="H707" t="str">
        <f t="shared" si="115"/>
        <v>Grygo Piotr</v>
      </c>
      <c r="I707">
        <f t="shared" si="116"/>
        <v>1991</v>
      </c>
      <c r="J707" t="s">
        <v>36</v>
      </c>
      <c r="K707" t="s">
        <v>2041</v>
      </c>
    </row>
    <row r="708" spans="1:11">
      <c r="A708" t="str">
        <f t="shared" si="114"/>
        <v>KoniecznyRobert Witold1991</v>
      </c>
      <c r="C708">
        <f t="shared" si="117"/>
        <v>707</v>
      </c>
      <c r="D708" t="s">
        <v>54</v>
      </c>
      <c r="E708" t="s">
        <v>1897</v>
      </c>
      <c r="F708" t="s">
        <v>1895</v>
      </c>
      <c r="G708">
        <v>1991</v>
      </c>
      <c r="H708" t="str">
        <f t="shared" si="115"/>
        <v>Konieczny Robert Witold</v>
      </c>
      <c r="I708">
        <f t="shared" si="116"/>
        <v>1991</v>
      </c>
      <c r="J708" t="s">
        <v>36</v>
      </c>
      <c r="K708" t="s">
        <v>2041</v>
      </c>
    </row>
    <row r="709" spans="1:11">
      <c r="A709" t="str">
        <f t="shared" si="114"/>
        <v>PogorzelskiWojciech1981</v>
      </c>
      <c r="C709">
        <f t="shared" si="117"/>
        <v>708</v>
      </c>
      <c r="D709" t="s">
        <v>1894</v>
      </c>
      <c r="E709" t="s">
        <v>182</v>
      </c>
      <c r="F709" t="s">
        <v>1892</v>
      </c>
      <c r="G709">
        <v>1981</v>
      </c>
      <c r="H709" t="str">
        <f t="shared" si="115"/>
        <v>Pogorzelski Wojciech</v>
      </c>
      <c r="I709">
        <f t="shared" si="116"/>
        <v>1981</v>
      </c>
      <c r="J709" t="s">
        <v>36</v>
      </c>
      <c r="K709" t="s">
        <v>2041</v>
      </c>
    </row>
    <row r="710" spans="1:11">
      <c r="A710" t="str">
        <f t="shared" si="114"/>
        <v>GołąbAleksander1978</v>
      </c>
      <c r="C710">
        <f t="shared" si="117"/>
        <v>709</v>
      </c>
      <c r="D710" t="s">
        <v>1490</v>
      </c>
      <c r="E710" t="s">
        <v>113</v>
      </c>
      <c r="F710">
        <v>0</v>
      </c>
      <c r="G710">
        <v>1978</v>
      </c>
      <c r="H710" t="str">
        <f t="shared" si="115"/>
        <v>Gołąb Aleksander</v>
      </c>
      <c r="I710">
        <f t="shared" si="116"/>
        <v>1978</v>
      </c>
      <c r="J710" t="s">
        <v>36</v>
      </c>
      <c r="K710" t="s">
        <v>2041</v>
      </c>
    </row>
    <row r="711" spans="1:11">
      <c r="A711" t="str">
        <f t="shared" si="114"/>
        <v>ManistaPaweł1983</v>
      </c>
      <c r="C711">
        <f t="shared" si="117"/>
        <v>710</v>
      </c>
      <c r="D711" t="s">
        <v>1891</v>
      </c>
      <c r="E711" t="s">
        <v>20</v>
      </c>
      <c r="F711">
        <v>0</v>
      </c>
      <c r="G711">
        <v>1983</v>
      </c>
      <c r="H711" t="str">
        <f t="shared" si="115"/>
        <v>Manista Paweł</v>
      </c>
      <c r="I711">
        <f t="shared" si="116"/>
        <v>1983</v>
      </c>
      <c r="J711" t="s">
        <v>36</v>
      </c>
      <c r="K711" t="s">
        <v>2041</v>
      </c>
    </row>
    <row r="712" spans="1:11">
      <c r="A712" t="str">
        <f t="shared" si="114"/>
        <v>SorokaAdam1978</v>
      </c>
      <c r="C712">
        <f t="shared" si="117"/>
        <v>711</v>
      </c>
      <c r="D712" t="s">
        <v>1890</v>
      </c>
      <c r="E712" t="s">
        <v>91</v>
      </c>
      <c r="F712" t="s">
        <v>1889</v>
      </c>
      <c r="G712">
        <v>1978</v>
      </c>
      <c r="H712" t="str">
        <f t="shared" si="115"/>
        <v>Soroka Adam</v>
      </c>
      <c r="I712">
        <f t="shared" si="116"/>
        <v>1978</v>
      </c>
      <c r="J712" t="s">
        <v>36</v>
      </c>
      <c r="K712" t="s">
        <v>2041</v>
      </c>
    </row>
    <row r="713" spans="1:11">
      <c r="A713" t="str">
        <f t="shared" si="114"/>
        <v>DarmachŁukasz1983</v>
      </c>
      <c r="C713">
        <f t="shared" si="117"/>
        <v>712</v>
      </c>
      <c r="D713" t="s">
        <v>1888</v>
      </c>
      <c r="E713" t="s">
        <v>71</v>
      </c>
      <c r="F713">
        <v>0</v>
      </c>
      <c r="G713">
        <v>1983</v>
      </c>
      <c r="H713" t="str">
        <f t="shared" si="115"/>
        <v>Darmach Łukasz</v>
      </c>
      <c r="I713">
        <f t="shared" si="116"/>
        <v>1983</v>
      </c>
      <c r="J713" t="s">
        <v>36</v>
      </c>
      <c r="K713" t="s">
        <v>2041</v>
      </c>
    </row>
    <row r="714" spans="1:11">
      <c r="A714" t="str">
        <f t="shared" si="114"/>
        <v>JanczakŁukasz1981</v>
      </c>
      <c r="C714">
        <f t="shared" si="117"/>
        <v>713</v>
      </c>
      <c r="D714" t="s">
        <v>1887</v>
      </c>
      <c r="E714" t="s">
        <v>71</v>
      </c>
      <c r="F714">
        <v>0</v>
      </c>
      <c r="G714">
        <v>1981</v>
      </c>
      <c r="H714" t="str">
        <f t="shared" si="115"/>
        <v>Janczak Łukasz</v>
      </c>
      <c r="I714">
        <f t="shared" si="116"/>
        <v>1981</v>
      </c>
      <c r="J714" t="s">
        <v>36</v>
      </c>
      <c r="K714" t="s">
        <v>2041</v>
      </c>
    </row>
    <row r="715" spans="1:11">
      <c r="A715" t="str">
        <f t="shared" si="114"/>
        <v>OgrodnikPrzemysław1984</v>
      </c>
      <c r="C715">
        <f t="shared" si="117"/>
        <v>714</v>
      </c>
      <c r="D715" t="s">
        <v>1885</v>
      </c>
      <c r="E715" t="s">
        <v>28</v>
      </c>
      <c r="F715">
        <v>0</v>
      </c>
      <c r="G715">
        <v>1984</v>
      </c>
      <c r="H715" t="str">
        <f t="shared" si="115"/>
        <v>Ogrodnik Przemysław</v>
      </c>
      <c r="I715">
        <f t="shared" si="116"/>
        <v>1984</v>
      </c>
      <c r="J715" t="s">
        <v>36</v>
      </c>
      <c r="K715" t="s">
        <v>2041</v>
      </c>
    </row>
    <row r="716" spans="1:11">
      <c r="A716" t="str">
        <f t="shared" si="114"/>
        <v>WalaszKrzysztof1983</v>
      </c>
      <c r="C716">
        <f t="shared" si="117"/>
        <v>715</v>
      </c>
      <c r="D716" t="s">
        <v>1884</v>
      </c>
      <c r="E716" t="s">
        <v>26</v>
      </c>
      <c r="F716" t="s">
        <v>1883</v>
      </c>
      <c r="G716">
        <v>1983</v>
      </c>
      <c r="H716" t="str">
        <f t="shared" si="115"/>
        <v>Walasz Krzysztof</v>
      </c>
      <c r="I716">
        <f t="shared" si="116"/>
        <v>1983</v>
      </c>
      <c r="J716" t="s">
        <v>36</v>
      </c>
      <c r="K716" t="s">
        <v>2041</v>
      </c>
    </row>
    <row r="717" spans="1:11">
      <c r="A717" t="str">
        <f t="shared" si="114"/>
        <v>CzubalskiAndrzej1967</v>
      </c>
      <c r="C717">
        <f t="shared" si="117"/>
        <v>716</v>
      </c>
      <c r="D717" t="s">
        <v>1880</v>
      </c>
      <c r="E717" t="s">
        <v>30</v>
      </c>
      <c r="F717" t="s">
        <v>1881</v>
      </c>
      <c r="G717">
        <v>1967</v>
      </c>
      <c r="H717" t="str">
        <f t="shared" si="115"/>
        <v>Czubalski Andrzej</v>
      </c>
      <c r="I717">
        <f t="shared" si="116"/>
        <v>1967</v>
      </c>
      <c r="J717" t="s">
        <v>36</v>
      </c>
      <c r="K717" t="s">
        <v>2041</v>
      </c>
    </row>
    <row r="718" spans="1:11">
      <c r="A718" t="str">
        <f t="shared" si="114"/>
        <v>CzubalskiRafał2000</v>
      </c>
      <c r="C718">
        <f t="shared" si="117"/>
        <v>717</v>
      </c>
      <c r="D718" t="s">
        <v>1880</v>
      </c>
      <c r="E718" t="s">
        <v>52</v>
      </c>
      <c r="F718">
        <v>0</v>
      </c>
      <c r="G718">
        <v>2000</v>
      </c>
      <c r="H718" t="str">
        <f t="shared" si="115"/>
        <v>Czubalski Rafał</v>
      </c>
      <c r="I718">
        <f t="shared" si="116"/>
        <v>2000</v>
      </c>
      <c r="J718" t="s">
        <v>36</v>
      </c>
      <c r="K718" t="s">
        <v>2041</v>
      </c>
    </row>
    <row r="719" spans="1:11">
      <c r="A719" t="str">
        <f t="shared" si="114"/>
        <v>MechlińskiMateusz1983</v>
      </c>
      <c r="C719">
        <f t="shared" si="117"/>
        <v>718</v>
      </c>
      <c r="D719" t="s">
        <v>1879</v>
      </c>
      <c r="E719" t="s">
        <v>99</v>
      </c>
      <c r="F719">
        <v>0</v>
      </c>
      <c r="G719">
        <v>1983</v>
      </c>
      <c r="H719" t="str">
        <f t="shared" si="115"/>
        <v>Mechliński Mateusz</v>
      </c>
      <c r="I719">
        <f t="shared" si="116"/>
        <v>1983</v>
      </c>
      <c r="J719" t="s">
        <v>36</v>
      </c>
      <c r="K719" t="s">
        <v>2041</v>
      </c>
    </row>
    <row r="720" spans="1:11">
      <c r="A720" t="str">
        <f t="shared" si="114"/>
        <v>SzperlingPatryk1980</v>
      </c>
      <c r="C720">
        <f t="shared" si="117"/>
        <v>719</v>
      </c>
      <c r="D720" t="s">
        <v>1877</v>
      </c>
      <c r="E720" t="s">
        <v>548</v>
      </c>
      <c r="F720">
        <v>0</v>
      </c>
      <c r="G720">
        <v>1980</v>
      </c>
      <c r="H720" t="str">
        <f t="shared" si="115"/>
        <v>Szperling Patryk</v>
      </c>
      <c r="I720">
        <f t="shared" si="116"/>
        <v>1980</v>
      </c>
      <c r="J720" t="s">
        <v>36</v>
      </c>
      <c r="K720" t="s">
        <v>2041</v>
      </c>
    </row>
    <row r="721" spans="1:11">
      <c r="A721" t="str">
        <f t="shared" si="114"/>
        <v>OrleanTomasz1977</v>
      </c>
      <c r="C721">
        <f t="shared" si="117"/>
        <v>720</v>
      </c>
      <c r="D721" t="s">
        <v>1875</v>
      </c>
      <c r="E721" t="s">
        <v>55</v>
      </c>
      <c r="F721">
        <v>0</v>
      </c>
      <c r="G721">
        <v>1977</v>
      </c>
      <c r="H721" t="str">
        <f t="shared" si="115"/>
        <v>Orlean Tomasz</v>
      </c>
      <c r="I721">
        <f t="shared" si="116"/>
        <v>1977</v>
      </c>
      <c r="J721" t="s">
        <v>36</v>
      </c>
      <c r="K721" t="s">
        <v>2041</v>
      </c>
    </row>
    <row r="722" spans="1:11">
      <c r="A722" t="str">
        <f t="shared" si="114"/>
        <v>WalczykMarcin1978</v>
      </c>
      <c r="C722">
        <f t="shared" si="117"/>
        <v>721</v>
      </c>
      <c r="D722" t="s">
        <v>1223</v>
      </c>
      <c r="E722" t="s">
        <v>21</v>
      </c>
      <c r="F722">
        <v>0</v>
      </c>
      <c r="G722">
        <v>1978</v>
      </c>
      <c r="H722" t="str">
        <f t="shared" si="115"/>
        <v>Walczyk Marcin</v>
      </c>
      <c r="I722">
        <f t="shared" si="116"/>
        <v>1978</v>
      </c>
      <c r="J722" t="s">
        <v>36</v>
      </c>
      <c r="K722" t="s">
        <v>2041</v>
      </c>
    </row>
    <row r="723" spans="1:11">
      <c r="A723" t="str">
        <f t="shared" si="114"/>
        <v>WójcikJuliusz2002</v>
      </c>
      <c r="C723">
        <f t="shared" si="117"/>
        <v>722</v>
      </c>
      <c r="D723" t="s">
        <v>1871</v>
      </c>
      <c r="E723" t="s">
        <v>774</v>
      </c>
      <c r="F723" t="s">
        <v>1870</v>
      </c>
      <c r="G723">
        <v>2002</v>
      </c>
      <c r="H723" t="str">
        <f t="shared" si="115"/>
        <v>Wójcik Juliusz</v>
      </c>
      <c r="I723">
        <f t="shared" si="116"/>
        <v>2002</v>
      </c>
      <c r="J723" t="s">
        <v>36</v>
      </c>
      <c r="K723" t="s">
        <v>2041</v>
      </c>
    </row>
    <row r="724" spans="1:11">
      <c r="A724" t="str">
        <f t="shared" si="114"/>
        <v>WójcikKrzysztof1972</v>
      </c>
      <c r="C724">
        <f t="shared" si="117"/>
        <v>723</v>
      </c>
      <c r="D724" t="s">
        <v>1871</v>
      </c>
      <c r="E724" t="s">
        <v>26</v>
      </c>
      <c r="F724" t="s">
        <v>1870</v>
      </c>
      <c r="G724">
        <v>1972</v>
      </c>
      <c r="H724" t="str">
        <f t="shared" si="115"/>
        <v>Wójcik Krzysztof</v>
      </c>
      <c r="I724">
        <f t="shared" si="116"/>
        <v>1972</v>
      </c>
      <c r="J724" t="s">
        <v>36</v>
      </c>
      <c r="K724" t="s">
        <v>2041</v>
      </c>
    </row>
    <row r="725" spans="1:11">
      <c r="A725" t="str">
        <f t="shared" si="114"/>
        <v>BabiańskiWojciech1961</v>
      </c>
      <c r="C725">
        <f t="shared" si="117"/>
        <v>724</v>
      </c>
      <c r="D725" t="s">
        <v>1739</v>
      </c>
      <c r="E725" t="s">
        <v>182</v>
      </c>
      <c r="F725" t="s">
        <v>1867</v>
      </c>
      <c r="G725">
        <v>1961</v>
      </c>
      <c r="H725" t="str">
        <f t="shared" si="115"/>
        <v>Babiański Wojciech</v>
      </c>
      <c r="I725">
        <f t="shared" si="116"/>
        <v>1961</v>
      </c>
      <c r="J725" t="s">
        <v>36</v>
      </c>
      <c r="K725" t="s">
        <v>2041</v>
      </c>
    </row>
    <row r="726" spans="1:11">
      <c r="A726" t="str">
        <f t="shared" si="114"/>
        <v>StrugińskiKrzysztof1983</v>
      </c>
      <c r="C726">
        <f t="shared" si="117"/>
        <v>725</v>
      </c>
      <c r="D726" t="s">
        <v>1866</v>
      </c>
      <c r="E726" t="s">
        <v>26</v>
      </c>
      <c r="F726">
        <v>0</v>
      </c>
      <c r="G726">
        <v>1983</v>
      </c>
      <c r="H726" t="str">
        <f t="shared" si="115"/>
        <v>Strugiński Krzysztof</v>
      </c>
      <c r="I726">
        <f t="shared" si="116"/>
        <v>1983</v>
      </c>
      <c r="J726" t="s">
        <v>36</v>
      </c>
      <c r="K726" t="s">
        <v>2041</v>
      </c>
    </row>
    <row r="727" spans="1:11">
      <c r="A727" t="str">
        <f t="shared" si="114"/>
        <v>BurnyTomasz1988</v>
      </c>
      <c r="C727">
        <f t="shared" si="117"/>
        <v>726</v>
      </c>
      <c r="D727" t="s">
        <v>1865</v>
      </c>
      <c r="E727" t="s">
        <v>55</v>
      </c>
      <c r="F727" t="s">
        <v>1862</v>
      </c>
      <c r="G727">
        <v>1988</v>
      </c>
      <c r="H727" t="str">
        <f t="shared" si="115"/>
        <v>Burny Tomasz</v>
      </c>
      <c r="I727">
        <f t="shared" si="116"/>
        <v>1988</v>
      </c>
      <c r="J727" t="s">
        <v>36</v>
      </c>
      <c r="K727" t="s">
        <v>2041</v>
      </c>
    </row>
    <row r="728" spans="1:11">
      <c r="A728" t="str">
        <f t="shared" si="114"/>
        <v>PalusińskiMarcin1986</v>
      </c>
      <c r="C728">
        <f t="shared" si="117"/>
        <v>727</v>
      </c>
      <c r="D728" t="s">
        <v>1864</v>
      </c>
      <c r="E728" t="s">
        <v>21</v>
      </c>
      <c r="F728" t="s">
        <v>1862</v>
      </c>
      <c r="G728">
        <v>1986</v>
      </c>
      <c r="H728" t="str">
        <f t="shared" si="115"/>
        <v>Palusiński Marcin</v>
      </c>
      <c r="I728">
        <f t="shared" si="116"/>
        <v>1986</v>
      </c>
      <c r="J728" t="s">
        <v>36</v>
      </c>
      <c r="K728" t="s">
        <v>2041</v>
      </c>
    </row>
    <row r="729" spans="1:11">
      <c r="A729" t="str">
        <f t="shared" ref="A729:A740" si="118">D729&amp;E729&amp;G729</f>
        <v>KaussDawid1979</v>
      </c>
      <c r="C729">
        <f t="shared" si="117"/>
        <v>728</v>
      </c>
      <c r="D729" t="s">
        <v>2070</v>
      </c>
      <c r="E729" t="s">
        <v>726</v>
      </c>
      <c r="F729">
        <v>0</v>
      </c>
      <c r="G729">
        <v>1979</v>
      </c>
      <c r="H729" t="str">
        <f t="shared" ref="H729:H739" si="119">D729&amp;" "&amp;E729</f>
        <v>Kauss Dawid</v>
      </c>
      <c r="I729">
        <f t="shared" ref="I729:I739" si="120">G729</f>
        <v>1979</v>
      </c>
      <c r="J729" t="s">
        <v>36</v>
      </c>
      <c r="K729" t="s">
        <v>130</v>
      </c>
    </row>
    <row r="730" spans="1:11">
      <c r="A730" t="str">
        <f t="shared" si="118"/>
        <v>BożyczkoMariusz1973</v>
      </c>
      <c r="C730">
        <f t="shared" si="117"/>
        <v>729</v>
      </c>
      <c r="D730" t="s">
        <v>2071</v>
      </c>
      <c r="E730" t="s">
        <v>552</v>
      </c>
      <c r="F730" t="s">
        <v>2065</v>
      </c>
      <c r="G730">
        <v>1973</v>
      </c>
      <c r="H730" t="str">
        <f t="shared" si="119"/>
        <v>Bożyczko Mariusz</v>
      </c>
      <c r="I730">
        <f t="shared" si="120"/>
        <v>1973</v>
      </c>
      <c r="J730" t="s">
        <v>36</v>
      </c>
      <c r="K730" t="s">
        <v>130</v>
      </c>
    </row>
    <row r="731" spans="1:11">
      <c r="A731" t="str">
        <f t="shared" si="118"/>
        <v>SzotSławomir1971</v>
      </c>
      <c r="C731">
        <f t="shared" si="117"/>
        <v>730</v>
      </c>
      <c r="D731" t="s">
        <v>190</v>
      </c>
      <c r="E731" t="s">
        <v>100</v>
      </c>
      <c r="F731" t="s">
        <v>2066</v>
      </c>
      <c r="G731">
        <v>1971</v>
      </c>
      <c r="H731" t="str">
        <f t="shared" si="119"/>
        <v>Szot Sławomir</v>
      </c>
      <c r="I731">
        <f t="shared" si="120"/>
        <v>1971</v>
      </c>
      <c r="J731" t="s">
        <v>36</v>
      </c>
      <c r="K731" t="s">
        <v>130</v>
      </c>
    </row>
    <row r="732" spans="1:11">
      <c r="A732" t="str">
        <f t="shared" si="118"/>
        <v>SirockiAdam1983</v>
      </c>
      <c r="C732">
        <f t="shared" si="117"/>
        <v>731</v>
      </c>
      <c r="D732" t="s">
        <v>384</v>
      </c>
      <c r="E732" t="s">
        <v>91</v>
      </c>
      <c r="F732">
        <v>0</v>
      </c>
      <c r="G732">
        <v>1983</v>
      </c>
      <c r="H732" t="str">
        <f t="shared" si="119"/>
        <v>Sirocki Adam</v>
      </c>
      <c r="I732">
        <f t="shared" si="120"/>
        <v>1983</v>
      </c>
      <c r="J732" t="s">
        <v>36</v>
      </c>
      <c r="K732" t="s">
        <v>130</v>
      </c>
    </row>
    <row r="733" spans="1:11">
      <c r="A733" t="str">
        <f t="shared" si="118"/>
        <v>DudzińskiTomasz1974</v>
      </c>
      <c r="C733">
        <f t="shared" si="117"/>
        <v>732</v>
      </c>
      <c r="D733" t="s">
        <v>2072</v>
      </c>
      <c r="E733" t="s">
        <v>55</v>
      </c>
      <c r="F733" t="s">
        <v>2067</v>
      </c>
      <c r="G733">
        <v>1974</v>
      </c>
      <c r="H733" t="str">
        <f t="shared" si="119"/>
        <v>Dudziński Tomasz</v>
      </c>
      <c r="I733">
        <f t="shared" si="120"/>
        <v>1974</v>
      </c>
      <c r="J733" t="s">
        <v>36</v>
      </c>
      <c r="K733" t="s">
        <v>130</v>
      </c>
    </row>
    <row r="734" spans="1:11">
      <c r="A734" t="str">
        <f t="shared" si="118"/>
        <v>KrupkaTomasz1980</v>
      </c>
      <c r="C734">
        <f t="shared" si="117"/>
        <v>733</v>
      </c>
      <c r="D734" t="s">
        <v>2073</v>
      </c>
      <c r="E734" t="s">
        <v>55</v>
      </c>
      <c r="F734" t="s">
        <v>2067</v>
      </c>
      <c r="G734">
        <v>1980</v>
      </c>
      <c r="H734" t="str">
        <f t="shared" si="119"/>
        <v>Krupka Tomasz</v>
      </c>
      <c r="I734">
        <f t="shared" si="120"/>
        <v>1980</v>
      </c>
      <c r="J734" t="s">
        <v>36</v>
      </c>
      <c r="K734" t="s">
        <v>130</v>
      </c>
    </row>
    <row r="735" spans="1:11">
      <c r="A735" t="str">
        <f t="shared" si="118"/>
        <v>RychlewskiTomasz1973</v>
      </c>
      <c r="C735">
        <f t="shared" si="117"/>
        <v>734</v>
      </c>
      <c r="D735" t="s">
        <v>2074</v>
      </c>
      <c r="E735" t="s">
        <v>55</v>
      </c>
      <c r="F735" t="s">
        <v>2067</v>
      </c>
      <c r="G735">
        <v>1973</v>
      </c>
      <c r="H735" t="str">
        <f t="shared" si="119"/>
        <v>Rychlewski Tomasz</v>
      </c>
      <c r="I735">
        <f t="shared" si="120"/>
        <v>1973</v>
      </c>
      <c r="J735" t="s">
        <v>36</v>
      </c>
      <c r="K735" t="s">
        <v>130</v>
      </c>
    </row>
    <row r="736" spans="1:11">
      <c r="A736" t="str">
        <f t="shared" si="118"/>
        <v>CzyrkiewiczMarcin1977</v>
      </c>
      <c r="C736">
        <f t="shared" si="117"/>
        <v>735</v>
      </c>
      <c r="D736" t="s">
        <v>2075</v>
      </c>
      <c r="E736" t="s">
        <v>21</v>
      </c>
      <c r="F736" t="s">
        <v>2067</v>
      </c>
      <c r="G736">
        <v>1977</v>
      </c>
      <c r="H736" t="str">
        <f t="shared" si="119"/>
        <v>Czyrkiewicz Marcin</v>
      </c>
      <c r="I736">
        <f t="shared" si="120"/>
        <v>1977</v>
      </c>
      <c r="J736" t="s">
        <v>36</v>
      </c>
      <c r="K736" t="s">
        <v>130</v>
      </c>
    </row>
    <row r="737" spans="1:11">
      <c r="A737" t="str">
        <f t="shared" si="118"/>
        <v>RychlewskiAdrian2000</v>
      </c>
      <c r="C737">
        <f t="shared" si="117"/>
        <v>736</v>
      </c>
      <c r="D737" t="s">
        <v>2074</v>
      </c>
      <c r="E737" t="s">
        <v>460</v>
      </c>
      <c r="F737" t="s">
        <v>2067</v>
      </c>
      <c r="G737">
        <v>2000</v>
      </c>
      <c r="H737" t="str">
        <f t="shared" si="119"/>
        <v>Rychlewski Adrian</v>
      </c>
      <c r="I737">
        <f t="shared" si="120"/>
        <v>2000</v>
      </c>
      <c r="J737" t="s">
        <v>36</v>
      </c>
      <c r="K737" t="s">
        <v>130</v>
      </c>
    </row>
    <row r="738" spans="1:11">
      <c r="A738" t="str">
        <f t="shared" si="118"/>
        <v>SerkowskiPaweł?</v>
      </c>
      <c r="C738">
        <f t="shared" si="117"/>
        <v>737</v>
      </c>
      <c r="D738" t="s">
        <v>2076</v>
      </c>
      <c r="E738" t="s">
        <v>20</v>
      </c>
      <c r="F738" t="s">
        <v>2068</v>
      </c>
      <c r="G738" t="s">
        <v>2044</v>
      </c>
      <c r="H738" t="str">
        <f t="shared" si="119"/>
        <v>Serkowski Paweł</v>
      </c>
      <c r="I738" t="str">
        <f t="shared" si="120"/>
        <v>?</v>
      </c>
      <c r="J738" t="s">
        <v>36</v>
      </c>
      <c r="K738" t="s">
        <v>130</v>
      </c>
    </row>
    <row r="739" spans="1:11">
      <c r="A739" t="str">
        <f t="shared" si="118"/>
        <v>PłotkaKarol1994</v>
      </c>
      <c r="C739">
        <f t="shared" si="117"/>
        <v>738</v>
      </c>
      <c r="D739" t="s">
        <v>2077</v>
      </c>
      <c r="E739" t="s">
        <v>104</v>
      </c>
      <c r="F739" t="s">
        <v>2068</v>
      </c>
      <c r="G739">
        <v>1994</v>
      </c>
      <c r="H739" t="str">
        <f t="shared" si="119"/>
        <v>Płotka Karol</v>
      </c>
      <c r="I739">
        <f t="shared" si="120"/>
        <v>1994</v>
      </c>
      <c r="J739" t="s">
        <v>36</v>
      </c>
      <c r="K739" t="s">
        <v>130</v>
      </c>
    </row>
    <row r="740" spans="1:11">
      <c r="A740" t="str">
        <f t="shared" si="118"/>
        <v>JarosiewiczGosia1973</v>
      </c>
      <c r="C740">
        <f t="shared" si="117"/>
        <v>739</v>
      </c>
      <c r="D740" t="s">
        <v>848</v>
      </c>
      <c r="E740" t="s">
        <v>1401</v>
      </c>
      <c r="F740">
        <v>0</v>
      </c>
      <c r="G740">
        <v>1973</v>
      </c>
      <c r="H740" t="str">
        <f t="shared" ref="H740" si="121">D740&amp;" "&amp;E740</f>
        <v>Jarosiewicz Gosia</v>
      </c>
      <c r="I740">
        <f t="shared" ref="I740" si="122">G740</f>
        <v>1973</v>
      </c>
      <c r="J740" t="s">
        <v>0</v>
      </c>
      <c r="K740" t="s">
        <v>130</v>
      </c>
    </row>
    <row r="741" spans="1:11">
      <c r="A741" t="str">
        <f t="shared" ref="A741:A744" si="123">D741&amp;E741&amp;G741</f>
        <v>MantyckiPaweł1979</v>
      </c>
      <c r="C741">
        <f t="shared" si="117"/>
        <v>740</v>
      </c>
      <c r="D741" t="s">
        <v>2101</v>
      </c>
      <c r="E741" t="s">
        <v>20</v>
      </c>
      <c r="F741" t="s">
        <v>2100</v>
      </c>
      <c r="G741">
        <v>1979</v>
      </c>
      <c r="H741" t="str">
        <f t="shared" ref="H741:H744" si="124">D741&amp;" "&amp;E741</f>
        <v>Mantycki Paweł</v>
      </c>
      <c r="I741">
        <f t="shared" ref="I741:I744" si="125">G741</f>
        <v>1979</v>
      </c>
      <c r="J741" t="s">
        <v>36</v>
      </c>
      <c r="K741" t="s">
        <v>2117</v>
      </c>
    </row>
    <row r="742" spans="1:11">
      <c r="A742" t="str">
        <f t="shared" si="123"/>
        <v>WielińskiPrzemysław1973</v>
      </c>
      <c r="C742">
        <f t="shared" si="117"/>
        <v>741</v>
      </c>
      <c r="D742" t="s">
        <v>2091</v>
      </c>
      <c r="E742" t="s">
        <v>28</v>
      </c>
      <c r="F742" t="s">
        <v>2090</v>
      </c>
      <c r="G742">
        <v>1973</v>
      </c>
      <c r="H742" t="str">
        <f t="shared" si="124"/>
        <v>Wieliński Przemysław</v>
      </c>
      <c r="I742">
        <f t="shared" si="125"/>
        <v>1973</v>
      </c>
      <c r="J742" t="s">
        <v>36</v>
      </c>
      <c r="K742" t="s">
        <v>2117</v>
      </c>
    </row>
    <row r="743" spans="1:11">
      <c r="A743" t="str">
        <f t="shared" si="123"/>
        <v>OrłowskiKonrad1974</v>
      </c>
      <c r="C743">
        <f t="shared" si="117"/>
        <v>742</v>
      </c>
      <c r="D743" t="s">
        <v>32</v>
      </c>
      <c r="E743" t="s">
        <v>76</v>
      </c>
      <c r="F743" t="s">
        <v>2090</v>
      </c>
      <c r="G743">
        <v>1974</v>
      </c>
      <c r="H743" t="str">
        <f t="shared" si="124"/>
        <v>Orłowski Konrad</v>
      </c>
      <c r="I743">
        <f t="shared" si="125"/>
        <v>1974</v>
      </c>
      <c r="J743" t="s">
        <v>36</v>
      </c>
      <c r="K743" t="s">
        <v>2117</v>
      </c>
    </row>
    <row r="744" spans="1:11">
      <c r="A744" t="str">
        <f t="shared" si="123"/>
        <v>SobieszczańskiBartłomiej1974</v>
      </c>
      <c r="C744">
        <f t="shared" si="117"/>
        <v>743</v>
      </c>
      <c r="D744" t="s">
        <v>2087</v>
      </c>
      <c r="E744" t="s">
        <v>380</v>
      </c>
      <c r="F744" t="s">
        <v>1338</v>
      </c>
      <c r="G744">
        <v>1974</v>
      </c>
      <c r="H744" t="str">
        <f t="shared" si="124"/>
        <v>Sobieszczański Bartłomiej</v>
      </c>
      <c r="I744">
        <f t="shared" si="125"/>
        <v>1974</v>
      </c>
      <c r="J744" t="s">
        <v>36</v>
      </c>
      <c r="K744" t="s">
        <v>2117</v>
      </c>
    </row>
    <row r="745" spans="1:11">
      <c r="A745" t="str">
        <f t="shared" ref="A745" si="126">D745&amp;E745&amp;G745</f>
        <v>KusajdaPaulina0</v>
      </c>
      <c r="C745">
        <f t="shared" si="117"/>
        <v>744</v>
      </c>
      <c r="D745" t="s">
        <v>2095</v>
      </c>
      <c r="E745" t="s">
        <v>2094</v>
      </c>
      <c r="F745" t="s">
        <v>2093</v>
      </c>
      <c r="G745">
        <v>0</v>
      </c>
      <c r="H745" t="str">
        <f t="shared" ref="H745" si="127">D745&amp;" "&amp;E745</f>
        <v>Kusajda Paulina</v>
      </c>
      <c r="I745">
        <f t="shared" ref="I745" si="128">G745</f>
        <v>0</v>
      </c>
      <c r="J745" t="s">
        <v>0</v>
      </c>
      <c r="K745" t="s">
        <v>2117</v>
      </c>
    </row>
    <row r="746" spans="1:11">
      <c r="A746" t="str">
        <f t="shared" ref="A746:A752" si="129">D746&amp;E746&amp;G746</f>
        <v>KowalZbigniew1977</v>
      </c>
      <c r="C746">
        <f t="shared" si="117"/>
        <v>745</v>
      </c>
      <c r="D746" t="s">
        <v>2113</v>
      </c>
      <c r="E746" t="s">
        <v>329</v>
      </c>
      <c r="F746" t="s">
        <v>2114</v>
      </c>
      <c r="G746">
        <v>1977</v>
      </c>
      <c r="H746" t="str">
        <f t="shared" ref="H746:H752" si="130">D746&amp;" "&amp;E746</f>
        <v>Kowal Zbigniew</v>
      </c>
      <c r="I746">
        <f t="shared" ref="I746:I752" si="131">G746</f>
        <v>1977</v>
      </c>
      <c r="J746" t="s">
        <v>36</v>
      </c>
      <c r="K746" t="s">
        <v>2118</v>
      </c>
    </row>
    <row r="747" spans="1:11">
      <c r="A747" t="str">
        <f t="shared" si="129"/>
        <v>TomczakWojciech1976</v>
      </c>
      <c r="C747">
        <f t="shared" si="117"/>
        <v>746</v>
      </c>
      <c r="D747" t="s">
        <v>1397</v>
      </c>
      <c r="E747" t="s">
        <v>182</v>
      </c>
      <c r="F747" t="s">
        <v>1338</v>
      </c>
      <c r="G747">
        <v>1976</v>
      </c>
      <c r="H747" t="str">
        <f t="shared" si="130"/>
        <v>Tomczak Wojciech</v>
      </c>
      <c r="I747">
        <f t="shared" si="131"/>
        <v>1976</v>
      </c>
      <c r="J747" t="s">
        <v>36</v>
      </c>
      <c r="K747" t="s">
        <v>2118</v>
      </c>
    </row>
    <row r="748" spans="1:11">
      <c r="A748" t="str">
        <f t="shared" si="129"/>
        <v>KaczorPiotr1977</v>
      </c>
      <c r="C748">
        <f t="shared" si="117"/>
        <v>747</v>
      </c>
      <c r="D748" t="s">
        <v>2111</v>
      </c>
      <c r="E748" t="s">
        <v>19</v>
      </c>
      <c r="F748" t="s">
        <v>2110</v>
      </c>
      <c r="G748">
        <v>1977</v>
      </c>
      <c r="H748" t="str">
        <f t="shared" si="130"/>
        <v>Kaczor Piotr</v>
      </c>
      <c r="I748">
        <f t="shared" si="131"/>
        <v>1977</v>
      </c>
      <c r="J748" t="s">
        <v>36</v>
      </c>
      <c r="K748" t="s">
        <v>2118</v>
      </c>
    </row>
    <row r="749" spans="1:11">
      <c r="A749" t="str">
        <f t="shared" si="129"/>
        <v>GulbinowiczAdam1967</v>
      </c>
      <c r="C749">
        <f t="shared" si="117"/>
        <v>748</v>
      </c>
      <c r="D749" t="s">
        <v>2108</v>
      </c>
      <c r="E749" t="s">
        <v>91</v>
      </c>
      <c r="F749" t="s">
        <v>2107</v>
      </c>
      <c r="G749">
        <v>1967</v>
      </c>
      <c r="H749" t="str">
        <f t="shared" si="130"/>
        <v>Gulbinowicz Adam</v>
      </c>
      <c r="I749">
        <f t="shared" si="131"/>
        <v>1967</v>
      </c>
      <c r="J749" t="s">
        <v>36</v>
      </c>
      <c r="K749" t="s">
        <v>2118</v>
      </c>
    </row>
    <row r="750" spans="1:11">
      <c r="A750" t="str">
        <f t="shared" si="129"/>
        <v>AdamskiJanusz1969</v>
      </c>
      <c r="C750">
        <f t="shared" si="117"/>
        <v>749</v>
      </c>
      <c r="D750" t="s">
        <v>2105</v>
      </c>
      <c r="E750" t="s">
        <v>2104</v>
      </c>
      <c r="F750" t="s">
        <v>2103</v>
      </c>
      <c r="G750">
        <v>1969</v>
      </c>
      <c r="H750" t="str">
        <f t="shared" si="130"/>
        <v>Adamski Janusz</v>
      </c>
      <c r="I750">
        <f t="shared" si="131"/>
        <v>1969</v>
      </c>
      <c r="J750" t="s">
        <v>36</v>
      </c>
      <c r="K750" t="s">
        <v>2118</v>
      </c>
    </row>
    <row r="751" spans="1:11">
      <c r="A751" t="str">
        <f t="shared" si="129"/>
        <v>NowackaElżbieta1976</v>
      </c>
      <c r="C751">
        <f t="shared" si="117"/>
        <v>750</v>
      </c>
      <c r="D751" t="s">
        <v>2116</v>
      </c>
      <c r="E751" t="s">
        <v>2115</v>
      </c>
      <c r="F751" t="s">
        <v>1363</v>
      </c>
      <c r="G751" t="s">
        <v>409</v>
      </c>
      <c r="H751" t="str">
        <f t="shared" si="130"/>
        <v>Nowacka Elżbieta</v>
      </c>
      <c r="I751" t="str">
        <f t="shared" si="131"/>
        <v>1976</v>
      </c>
      <c r="J751" t="s">
        <v>0</v>
      </c>
      <c r="K751" t="s">
        <v>2118</v>
      </c>
    </row>
    <row r="752" spans="1:11">
      <c r="A752" t="str">
        <f t="shared" si="129"/>
        <v>KowalWiktoria2001</v>
      </c>
      <c r="C752">
        <f t="shared" si="117"/>
        <v>751</v>
      </c>
      <c r="D752" t="s">
        <v>2113</v>
      </c>
      <c r="E752" t="s">
        <v>2112</v>
      </c>
      <c r="F752" t="s">
        <v>947</v>
      </c>
      <c r="G752">
        <v>2001</v>
      </c>
      <c r="H752" t="str">
        <f t="shared" si="130"/>
        <v>Kowal Wiktoria</v>
      </c>
      <c r="I752">
        <f t="shared" si="131"/>
        <v>2001</v>
      </c>
      <c r="J752" t="s">
        <v>0</v>
      </c>
      <c r="K752" t="s">
        <v>2118</v>
      </c>
    </row>
  </sheetData>
  <sortState ref="N3:R20">
    <sortCondition ref="N2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5"/>
  <sheetViews>
    <sheetView showZeros="0" zoomScale="85" zoomScaleNormal="85" workbookViewId="0"/>
  </sheetViews>
  <sheetFormatPr defaultRowHeight="13.2"/>
  <cols>
    <col min="2" max="2" width="18.109375" bestFit="1" customWidth="1"/>
    <col min="3" max="3" width="6.77734375" style="8" customWidth="1"/>
    <col min="4" max="4" width="7.77734375" style="8" bestFit="1" customWidth="1"/>
    <col min="5" max="5" width="7.109375" style="8" bestFit="1" customWidth="1"/>
    <col min="6" max="6" width="7.6640625" style="8" bestFit="1" customWidth="1"/>
    <col min="7" max="7" width="8" style="8" bestFit="1" customWidth="1"/>
    <col min="8" max="8" width="7.33203125" style="8" bestFit="1" customWidth="1"/>
    <col min="9" max="9" width="7.88671875" style="8" bestFit="1" customWidth="1"/>
    <col min="11" max="11" width="18.109375" bestFit="1" customWidth="1"/>
    <col min="12" max="12" width="6.6640625" bestFit="1" customWidth="1"/>
    <col min="13" max="13" width="7.77734375" bestFit="1" customWidth="1"/>
    <col min="14" max="14" width="7.109375" bestFit="1" customWidth="1"/>
    <col min="15" max="15" width="7.6640625" bestFit="1" customWidth="1"/>
    <col min="16" max="16" width="8" bestFit="1" customWidth="1"/>
    <col min="17" max="17" width="7.33203125" bestFit="1" customWidth="1"/>
    <col min="18" max="18" width="7.88671875" bestFit="1" customWidth="1"/>
    <col min="20" max="20" width="18.109375" bestFit="1" customWidth="1"/>
    <col min="21" max="21" width="6.6640625" bestFit="1" customWidth="1"/>
    <col min="22" max="22" width="7.77734375" bestFit="1" customWidth="1"/>
    <col min="23" max="23" width="7.109375" bestFit="1" customWidth="1"/>
    <col min="24" max="24" width="7.6640625" bestFit="1" customWidth="1"/>
    <col min="25" max="25" width="8" bestFit="1" customWidth="1"/>
    <col min="26" max="26" width="7.33203125" bestFit="1" customWidth="1"/>
    <col min="27" max="27" width="7.88671875" bestFit="1" customWidth="1"/>
  </cols>
  <sheetData>
    <row r="1" spans="1:36">
      <c r="A1" s="492" t="s">
        <v>1726</v>
      </c>
      <c r="J1" s="492" t="s">
        <v>1727</v>
      </c>
      <c r="L1" s="8"/>
      <c r="M1" s="8"/>
      <c r="N1" s="8"/>
      <c r="O1" s="8"/>
      <c r="P1" s="8"/>
      <c r="Q1" s="8"/>
      <c r="R1" s="8"/>
      <c r="S1" s="492" t="s">
        <v>1728</v>
      </c>
      <c r="U1" s="8"/>
      <c r="V1" s="8"/>
      <c r="W1" s="8"/>
      <c r="X1" s="8"/>
      <c r="Y1" s="8"/>
      <c r="Z1" s="8"/>
      <c r="AA1" s="8"/>
      <c r="AB1" s="492" t="s">
        <v>1732</v>
      </c>
      <c r="AD1" s="8"/>
      <c r="AE1" s="8"/>
      <c r="AF1" s="8"/>
      <c r="AG1" s="8"/>
      <c r="AH1" s="8"/>
      <c r="AI1" s="8"/>
      <c r="AJ1" s="8"/>
    </row>
    <row r="2" spans="1:36" ht="12.6" customHeight="1">
      <c r="B2" t="s">
        <v>48</v>
      </c>
      <c r="K2" t="s">
        <v>48</v>
      </c>
      <c r="L2" s="8"/>
      <c r="M2" s="8"/>
      <c r="N2" s="8"/>
      <c r="O2" s="8"/>
      <c r="P2" s="8"/>
      <c r="Q2" s="8"/>
      <c r="R2" s="8"/>
      <c r="T2" t="s">
        <v>48</v>
      </c>
      <c r="U2" s="8"/>
      <c r="V2" s="8"/>
      <c r="W2" s="8"/>
      <c r="X2" s="8"/>
      <c r="Y2" s="8"/>
      <c r="Z2" s="8"/>
      <c r="AA2" s="8"/>
      <c r="AC2" t="s">
        <v>48</v>
      </c>
      <c r="AD2" s="8"/>
      <c r="AE2" s="8"/>
      <c r="AF2" s="8"/>
      <c r="AG2" s="8"/>
      <c r="AH2" s="8"/>
      <c r="AI2" s="8"/>
      <c r="AJ2" s="8"/>
    </row>
    <row r="3" spans="1:36">
      <c r="C3" s="8" t="s">
        <v>1538</v>
      </c>
      <c r="D3" s="8" t="s">
        <v>1534</v>
      </c>
      <c r="E3" s="8" t="s">
        <v>1532</v>
      </c>
      <c r="F3" s="8" t="s">
        <v>1533</v>
      </c>
      <c r="G3" s="8" t="s">
        <v>1535</v>
      </c>
      <c r="H3" s="8" t="s">
        <v>1536</v>
      </c>
      <c r="I3" s="8" t="s">
        <v>1537</v>
      </c>
      <c r="L3" s="8" t="s">
        <v>1538</v>
      </c>
      <c r="M3" s="8" t="s">
        <v>1534</v>
      </c>
      <c r="N3" s="8" t="s">
        <v>1532</v>
      </c>
      <c r="O3" s="8" t="s">
        <v>1533</v>
      </c>
      <c r="P3" s="8" t="s">
        <v>1535</v>
      </c>
      <c r="Q3" s="8" t="s">
        <v>1536</v>
      </c>
      <c r="R3" s="8" t="s">
        <v>1537</v>
      </c>
      <c r="U3" s="8" t="s">
        <v>1538</v>
      </c>
      <c r="V3" s="8" t="s">
        <v>1534</v>
      </c>
      <c r="W3" s="8" t="s">
        <v>1532</v>
      </c>
      <c r="X3" s="8" t="s">
        <v>1533</v>
      </c>
      <c r="Y3" s="8" t="s">
        <v>1535</v>
      </c>
      <c r="Z3" s="8" t="s">
        <v>1536</v>
      </c>
      <c r="AA3" s="8" t="s">
        <v>1537</v>
      </c>
      <c r="AD3" s="8" t="s">
        <v>1538</v>
      </c>
      <c r="AE3" s="8" t="s">
        <v>1534</v>
      </c>
      <c r="AF3" s="8" t="s">
        <v>1532</v>
      </c>
      <c r="AG3" s="8" t="s">
        <v>1533</v>
      </c>
      <c r="AH3" s="8" t="s">
        <v>1535</v>
      </c>
      <c r="AI3" s="8" t="s">
        <v>1536</v>
      </c>
      <c r="AJ3" s="8" t="s">
        <v>1537</v>
      </c>
    </row>
    <row r="4" spans="1:36">
      <c r="B4" t="s">
        <v>37</v>
      </c>
      <c r="C4" s="8">
        <f>D4+G4</f>
        <v>57</v>
      </c>
      <c r="D4" s="8">
        <f>E4+F4</f>
        <v>3</v>
      </c>
      <c r="E4" s="8">
        <f>COUNT('PPM K'!F:F)-1</f>
        <v>3</v>
      </c>
      <c r="F4" s="8">
        <v>0</v>
      </c>
      <c r="G4" s="8">
        <f>H4+I4</f>
        <v>54</v>
      </c>
      <c r="H4" s="8">
        <f>COUNT('PPM M'!F:F)-1</f>
        <v>54</v>
      </c>
      <c r="I4" s="8">
        <v>0</v>
      </c>
      <c r="K4" t="s">
        <v>37</v>
      </c>
      <c r="L4" s="8">
        <f>M4+P4</f>
        <v>27</v>
      </c>
      <c r="M4" s="8">
        <f>N4+O4</f>
        <v>2</v>
      </c>
      <c r="N4" s="8">
        <f>COUNTIFS('PPM K'!$F:$F,"&gt;=0",'PPM K'!$AM:$AM,"&gt;=6")</f>
        <v>2</v>
      </c>
      <c r="O4" s="8">
        <v>0</v>
      </c>
      <c r="P4" s="8">
        <f>Q4+R4</f>
        <v>25</v>
      </c>
      <c r="Q4" s="8">
        <f>COUNTIFS('PPM M'!$F:$F,"&gt;=0",'PPM M'!$AM:$AM,"&gt;=6")</f>
        <v>25</v>
      </c>
      <c r="R4" s="8">
        <v>0</v>
      </c>
      <c r="T4" t="s">
        <v>37</v>
      </c>
      <c r="U4" s="494">
        <f>V4+Y4</f>
        <v>16320.663121160575</v>
      </c>
      <c r="V4" s="494">
        <f>W4+X4</f>
        <v>1300.3909305609341</v>
      </c>
      <c r="W4" s="494">
        <f>SUMIF('PPM K'!$F:$F,"&gt;=0",'PPM K'!$E:$E)</f>
        <v>1300.3909305609341</v>
      </c>
      <c r="X4" s="494">
        <v>0</v>
      </c>
      <c r="Y4" s="494">
        <f>Z4+AA4</f>
        <v>15020.27219059964</v>
      </c>
      <c r="Z4" s="494">
        <f>SUMIF('PPM M'!$F:$F,"&gt;=0",'PPM M'!$E:$E)</f>
        <v>15020.27219059964</v>
      </c>
      <c r="AA4" s="494">
        <v>0</v>
      </c>
      <c r="AC4" t="s">
        <v>37</v>
      </c>
      <c r="AD4" s="494">
        <f>AE4+AH4</f>
        <v>234</v>
      </c>
      <c r="AE4" s="494">
        <f>AF4+AG4</f>
        <v>14</v>
      </c>
      <c r="AF4" s="494">
        <f>SUMIF('PPM K'!$F:$F,"&gt;=0",'PPM K'!$AM:$AM)</f>
        <v>14</v>
      </c>
      <c r="AG4" s="494">
        <v>0</v>
      </c>
      <c r="AH4" s="494">
        <f>AI4+AJ4</f>
        <v>220</v>
      </c>
      <c r="AI4" s="494">
        <f>SUMIF('PPM M'!$F:$F,"&gt;=0",'PPM M'!$AM:$AM)</f>
        <v>220</v>
      </c>
      <c r="AJ4" s="494">
        <v>0</v>
      </c>
    </row>
    <row r="5" spans="1:36">
      <c r="B5" t="s">
        <v>4</v>
      </c>
      <c r="C5" s="8">
        <f t="shared" ref="C5:C21" si="0">D5+G5</f>
        <v>54</v>
      </c>
      <c r="D5" s="8">
        <f t="shared" ref="D5:D21" si="1">E5+F5</f>
        <v>5</v>
      </c>
      <c r="E5" s="8">
        <f>COUNT('PPM K'!G:G)-1</f>
        <v>5</v>
      </c>
      <c r="F5" s="8">
        <v>0</v>
      </c>
      <c r="G5" s="8">
        <f t="shared" ref="G5:G21" si="2">H5+I5</f>
        <v>49</v>
      </c>
      <c r="H5" s="8">
        <f>COUNT('PPM M'!G:G)-1</f>
        <v>49</v>
      </c>
      <c r="I5" s="8">
        <v>0</v>
      </c>
      <c r="K5" t="s">
        <v>4</v>
      </c>
      <c r="L5" s="8">
        <f t="shared" ref="L5:L21" si="3">M5+P5</f>
        <v>25</v>
      </c>
      <c r="M5" s="8">
        <f t="shared" ref="M5:M21" si="4">N5+O5</f>
        <v>3</v>
      </c>
      <c r="N5" s="8">
        <f>COUNTIFS('PPM K'!$G:$G,"&gt;=0",'PPM K'!$AM:$AM,"&gt;=6")</f>
        <v>3</v>
      </c>
      <c r="O5" s="8">
        <v>0</v>
      </c>
      <c r="P5" s="8">
        <f t="shared" ref="P5:P21" si="5">Q5+R5</f>
        <v>22</v>
      </c>
      <c r="Q5" s="8">
        <f>COUNTIFS('PPM M'!$G:$G,"&gt;=0",'PPM M'!$AM:$AM,"&gt;=6")</f>
        <v>22</v>
      </c>
      <c r="R5" s="8">
        <v>0</v>
      </c>
      <c r="T5" t="s">
        <v>4</v>
      </c>
      <c r="U5" s="494">
        <f t="shared" ref="U5:U21" si="6">V5+Y5</f>
        <v>16750.277401462608</v>
      </c>
      <c r="V5" s="494">
        <f t="shared" ref="V5:V21" si="7">W5+X5</f>
        <v>2140.7992410397869</v>
      </c>
      <c r="W5" s="494">
        <f>SUMIF('PPM K'!$G:$G,"&gt;=0",'PPM K'!$E:$E)</f>
        <v>2140.7992410397869</v>
      </c>
      <c r="X5" s="494">
        <v>0</v>
      </c>
      <c r="Y5" s="494">
        <f t="shared" ref="Y5:Y21" si="8">Z5+AA5</f>
        <v>14609.478160422821</v>
      </c>
      <c r="Z5" s="494">
        <f>SUMIF('PPM M'!$G:$G,"&gt;=0",'PPM M'!$E:$E)</f>
        <v>14609.478160422821</v>
      </c>
      <c r="AA5" s="494">
        <v>0</v>
      </c>
      <c r="AC5" t="s">
        <v>4</v>
      </c>
      <c r="AD5" s="494">
        <f t="shared" ref="AD5:AD21" si="9">AE5+AH5</f>
        <v>226</v>
      </c>
      <c r="AE5" s="494">
        <f t="shared" ref="AE5:AE21" si="10">AF5+AG5</f>
        <v>23.5</v>
      </c>
      <c r="AF5" s="494">
        <f>SUMIF('PPM K'!$G:$G,"&gt;=0",'PPM K'!$AM:$AM)</f>
        <v>23.5</v>
      </c>
      <c r="AG5" s="494">
        <v>0</v>
      </c>
      <c r="AH5" s="494">
        <f t="shared" ref="AH5:AH21" si="11">AI5+AJ5</f>
        <v>202.5</v>
      </c>
      <c r="AI5" s="494">
        <f>SUMIF('PPM M'!$G:$G,"&gt;=0",'PPM M'!$AM:$AM)</f>
        <v>202.5</v>
      </c>
      <c r="AJ5" s="494">
        <v>0</v>
      </c>
    </row>
    <row r="6" spans="1:36">
      <c r="B6" t="s">
        <v>1529</v>
      </c>
      <c r="C6" s="8">
        <f t="shared" si="0"/>
        <v>264</v>
      </c>
      <c r="D6" s="8">
        <f t="shared" si="1"/>
        <v>22</v>
      </c>
      <c r="E6" s="8">
        <f>COUNT('PPM K'!H:H)-1</f>
        <v>4</v>
      </c>
      <c r="F6" s="8">
        <f>COUNT('PPM K'!AC:AC)-1</f>
        <v>18</v>
      </c>
      <c r="G6" s="8">
        <f t="shared" si="2"/>
        <v>242</v>
      </c>
      <c r="H6" s="8">
        <f>COUNT('PPM M'!H:H)-1</f>
        <v>94</v>
      </c>
      <c r="I6" s="8">
        <f>COUNT('PPM M'!AC:AC)-1</f>
        <v>148</v>
      </c>
      <c r="K6" t="s">
        <v>1529</v>
      </c>
      <c r="L6" s="8">
        <f t="shared" si="3"/>
        <v>30</v>
      </c>
      <c r="M6" s="8">
        <f t="shared" si="4"/>
        <v>3</v>
      </c>
      <c r="N6" s="8">
        <f>COUNTIFS('PPM K'!$H:$H,"&gt;=0",'PPM K'!$AM:$AM,"&gt;=6")</f>
        <v>2</v>
      </c>
      <c r="O6" s="8">
        <f>COUNTIFS('PPM K'!$AC:$AC,"&gt;=0",'PPM K'!$AM:$AM,"&gt;=6")</f>
        <v>1</v>
      </c>
      <c r="P6" s="8">
        <f t="shared" si="5"/>
        <v>27</v>
      </c>
      <c r="Q6" s="8">
        <f>COUNTIFS('PPM M'!$H:$H,"&gt;=0",'PPM M'!$AM:$AM,"&gt;=6")</f>
        <v>26</v>
      </c>
      <c r="R6" s="8">
        <f>COUNTIFS('PPM M'!$AC:$AC,"&gt;=0",'PPM M'!$AM:$AM,"&gt;=6")</f>
        <v>1</v>
      </c>
      <c r="T6" t="s">
        <v>1529</v>
      </c>
      <c r="U6" s="494">
        <f t="shared" si="6"/>
        <v>28583.139356573891</v>
      </c>
      <c r="V6" s="494">
        <f t="shared" si="7"/>
        <v>2610.1156466347106</v>
      </c>
      <c r="W6" s="494">
        <f>SUMIF('PPM K'!$H:$H,"&gt;=0",'PPM K'!$E:$E)</f>
        <v>1406.1224489795918</v>
      </c>
      <c r="X6" s="494">
        <f>SUMIF('PPM K'!$AC:$AC,"&gt;=0",'PPM K'!$E:$E)</f>
        <v>1203.9931976551188</v>
      </c>
      <c r="Y6" s="494">
        <f t="shared" si="8"/>
        <v>25973.023709939182</v>
      </c>
      <c r="Z6" s="494">
        <f>SUMIF('PPM M'!$H:$H,"&gt;=0",'PPM M'!$E:$E)</f>
        <v>18767.323107944965</v>
      </c>
      <c r="AA6" s="494">
        <f>SUMIF('PPM M'!$AC:$AC,"&gt;=0",'PPM M'!$E:$E)</f>
        <v>7205.7006019942164</v>
      </c>
      <c r="AC6" t="s">
        <v>1529</v>
      </c>
      <c r="AD6" s="494">
        <f t="shared" si="9"/>
        <v>480.5</v>
      </c>
      <c r="AE6" s="494">
        <f t="shared" si="10"/>
        <v>32.5</v>
      </c>
      <c r="AF6" s="494">
        <f>SUMIF('PPM K'!$H:$H,"&gt;=0",'PPM K'!$AM:$AM)</f>
        <v>15</v>
      </c>
      <c r="AG6" s="494">
        <f>SUMIF('PPM K'!$AC:$AC,"&gt;=0",'PPM K'!$AM:$AM)</f>
        <v>17.5</v>
      </c>
      <c r="AH6" s="494">
        <f t="shared" si="11"/>
        <v>448</v>
      </c>
      <c r="AI6" s="494">
        <f>SUMIF('PPM M'!$H:$H,"&gt;=0",'PPM M'!$AM:$AM)</f>
        <v>298.5</v>
      </c>
      <c r="AJ6" s="494">
        <f>SUMIF('PPM M'!$AC:$AC,"&gt;=0",'PPM M'!$AM:$AM)</f>
        <v>149.5</v>
      </c>
    </row>
    <row r="7" spans="1:36">
      <c r="B7" t="s">
        <v>63</v>
      </c>
      <c r="C7" s="8">
        <f t="shared" si="0"/>
        <v>52</v>
      </c>
      <c r="D7" s="8">
        <f t="shared" si="1"/>
        <v>7</v>
      </c>
      <c r="E7" s="8">
        <f>COUNT('PPM K'!I:I)-1</f>
        <v>7</v>
      </c>
      <c r="F7" s="8">
        <v>0</v>
      </c>
      <c r="G7" s="8">
        <f t="shared" si="2"/>
        <v>45</v>
      </c>
      <c r="H7" s="8">
        <f>COUNT('PPM M'!I:I)-1</f>
        <v>45</v>
      </c>
      <c r="I7" s="8">
        <v>0</v>
      </c>
      <c r="K7" t="s">
        <v>63</v>
      </c>
      <c r="L7" s="8">
        <f t="shared" si="3"/>
        <v>26</v>
      </c>
      <c r="M7" s="8">
        <f t="shared" si="4"/>
        <v>2</v>
      </c>
      <c r="N7" s="8">
        <f>COUNTIFS('PPM K'!$I:$I,"&gt;=0",'PPM K'!$AM:$AM,"&gt;=6")</f>
        <v>2</v>
      </c>
      <c r="O7" s="8">
        <v>0</v>
      </c>
      <c r="P7" s="8">
        <f t="shared" si="5"/>
        <v>24</v>
      </c>
      <c r="Q7" s="8">
        <f>COUNTIFS('PPM M'!$I:$I,"&gt;=0",'PPM M'!$AM:$AM,"&gt;=6")</f>
        <v>24</v>
      </c>
      <c r="R7" s="8">
        <v>0</v>
      </c>
      <c r="T7" t="s">
        <v>63</v>
      </c>
      <c r="U7" s="494">
        <f t="shared" si="6"/>
        <v>15407.387010925449</v>
      </c>
      <c r="V7" s="494">
        <f t="shared" si="7"/>
        <v>1991.772169148823</v>
      </c>
      <c r="W7" s="494">
        <f>SUMIF('PPM K'!$I:$I,"&gt;=0",'PPM K'!$E:$E)</f>
        <v>1991.772169148823</v>
      </c>
      <c r="X7" s="494">
        <v>0</v>
      </c>
      <c r="Y7" s="494">
        <f t="shared" si="8"/>
        <v>13415.614841776627</v>
      </c>
      <c r="Z7" s="494">
        <f>SUMIF('PPM M'!$I:$I,"&gt;=0",'PPM M'!$E:$E)</f>
        <v>13415.614841776627</v>
      </c>
      <c r="AA7" s="494">
        <v>0</v>
      </c>
      <c r="AC7" t="s">
        <v>63</v>
      </c>
      <c r="AD7" s="494">
        <f t="shared" si="9"/>
        <v>214</v>
      </c>
      <c r="AE7" s="494">
        <f t="shared" si="10"/>
        <v>24.5</v>
      </c>
      <c r="AF7" s="494">
        <f>SUMIF('PPM K'!$I:$I,"&gt;=0",'PPM K'!$AM:$AM)</f>
        <v>24.5</v>
      </c>
      <c r="AG7" s="494">
        <v>0</v>
      </c>
      <c r="AH7" s="494">
        <f t="shared" si="11"/>
        <v>189.5</v>
      </c>
      <c r="AI7" s="494">
        <f>SUMIF('PPM M'!$I:$I,"&gt;=0",'PPM M'!$AM:$AM)</f>
        <v>189.5</v>
      </c>
      <c r="AJ7" s="494">
        <v>0</v>
      </c>
    </row>
    <row r="8" spans="1:36">
      <c r="B8" t="s">
        <v>125</v>
      </c>
      <c r="C8" s="498">
        <f t="shared" si="0"/>
        <v>31</v>
      </c>
      <c r="D8" s="8">
        <f t="shared" si="1"/>
        <v>3</v>
      </c>
      <c r="E8" s="8">
        <f>COUNT('PPM K'!J:J)-1</f>
        <v>3</v>
      </c>
      <c r="F8" s="8">
        <v>0</v>
      </c>
      <c r="G8" s="8">
        <f t="shared" si="2"/>
        <v>28</v>
      </c>
      <c r="H8" s="8">
        <f>COUNT('PPM M'!J:J)-1</f>
        <v>28</v>
      </c>
      <c r="I8" s="8">
        <v>0</v>
      </c>
      <c r="K8" t="s">
        <v>125</v>
      </c>
      <c r="L8" s="498">
        <f t="shared" si="3"/>
        <v>15</v>
      </c>
      <c r="M8" s="8">
        <f t="shared" si="4"/>
        <v>1</v>
      </c>
      <c r="N8" s="8">
        <f>COUNTIFS('PPM K'!$J:$J,"&gt;=0",'PPM K'!$AM:$AM,"&gt;=6")</f>
        <v>1</v>
      </c>
      <c r="O8" s="8">
        <v>0</v>
      </c>
      <c r="P8" s="8">
        <f t="shared" si="5"/>
        <v>14</v>
      </c>
      <c r="Q8" s="8">
        <f>COUNTIFS('PPM M'!$J:$J,"&gt;=0",'PPM M'!$AM:$AM,"&gt;=6")</f>
        <v>14</v>
      </c>
      <c r="R8" s="8">
        <v>0</v>
      </c>
      <c r="T8" t="s">
        <v>125</v>
      </c>
      <c r="U8" s="496">
        <f t="shared" si="6"/>
        <v>8778.9897808041642</v>
      </c>
      <c r="V8" s="494">
        <f t="shared" si="7"/>
        <v>1006.5692120122453</v>
      </c>
      <c r="W8" s="494">
        <f>SUMIF('PPM K'!$J:$J,"&gt;=0",'PPM K'!$E:$E)</f>
        <v>1006.5692120122453</v>
      </c>
      <c r="X8" s="494">
        <v>0</v>
      </c>
      <c r="Y8" s="494">
        <f t="shared" si="8"/>
        <v>7772.4205687919193</v>
      </c>
      <c r="Z8" s="494">
        <f>SUMIF('PPM M'!$J:$J,"&gt;=0",'PPM M'!$E:$E)</f>
        <v>7772.4205687919193</v>
      </c>
      <c r="AA8" s="494">
        <v>0</v>
      </c>
      <c r="AC8" t="s">
        <v>125</v>
      </c>
      <c r="AD8" s="496">
        <f t="shared" si="9"/>
        <v>128</v>
      </c>
      <c r="AE8" s="494">
        <f t="shared" si="10"/>
        <v>12.5</v>
      </c>
      <c r="AF8" s="494">
        <f>SUMIF('PPM K'!$J:$J,"&gt;=0",'PPM K'!$AM:$AM)</f>
        <v>12.5</v>
      </c>
      <c r="AG8" s="494">
        <v>0</v>
      </c>
      <c r="AH8" s="494">
        <f t="shared" si="11"/>
        <v>115.5</v>
      </c>
      <c r="AI8" s="494">
        <f>SUMIF('PPM M'!$J:$J,"&gt;=0",'PPM M'!$AM:$AM)</f>
        <v>115.5</v>
      </c>
      <c r="AJ8" s="494">
        <v>0</v>
      </c>
    </row>
    <row r="9" spans="1:36">
      <c r="B9" t="s">
        <v>42</v>
      </c>
      <c r="C9" s="8">
        <f t="shared" si="0"/>
        <v>48</v>
      </c>
      <c r="D9" s="8">
        <f t="shared" si="1"/>
        <v>7</v>
      </c>
      <c r="E9" s="8">
        <f>COUNT('PPM K'!K:K)-1</f>
        <v>7</v>
      </c>
      <c r="F9" s="8">
        <v>0</v>
      </c>
      <c r="G9" s="8">
        <f t="shared" si="2"/>
        <v>41</v>
      </c>
      <c r="H9" s="8">
        <f>COUNT('PPM M'!K:K)-1</f>
        <v>41</v>
      </c>
      <c r="I9" s="8">
        <v>0</v>
      </c>
      <c r="K9" t="s">
        <v>42</v>
      </c>
      <c r="L9" s="8">
        <f t="shared" si="3"/>
        <v>35</v>
      </c>
      <c r="M9" s="8">
        <f t="shared" si="4"/>
        <v>6</v>
      </c>
      <c r="N9" s="8">
        <f>COUNTIFS('PPM K'!$K:$K,"&gt;=0",'PPM K'!$AM:$AM,"&gt;=6")</f>
        <v>6</v>
      </c>
      <c r="O9" s="8">
        <v>0</v>
      </c>
      <c r="P9" s="8">
        <f t="shared" si="5"/>
        <v>29</v>
      </c>
      <c r="Q9" s="8">
        <f>COUNTIFS('PPM M'!$K:$K,"&gt;=0",'PPM M'!$AM:$AM,"&gt;=6")</f>
        <v>29</v>
      </c>
      <c r="R9" s="8">
        <v>0</v>
      </c>
      <c r="T9" t="s">
        <v>42</v>
      </c>
      <c r="U9" s="494">
        <f t="shared" si="6"/>
        <v>18977.277966206373</v>
      </c>
      <c r="V9" s="494">
        <f t="shared" si="7"/>
        <v>3633.1631385220398</v>
      </c>
      <c r="W9" s="494">
        <f>SUMIF('PPM K'!$K:$K,"&gt;=0",'PPM K'!$E:$E)</f>
        <v>3633.1631385220398</v>
      </c>
      <c r="X9" s="494">
        <v>0</v>
      </c>
      <c r="Y9" s="494">
        <f t="shared" si="8"/>
        <v>15344.114827684332</v>
      </c>
      <c r="Z9" s="494">
        <f>SUMIF('PPM M'!$K:$K,"&gt;=0",'PPM M'!$E:$E)</f>
        <v>15344.114827684332</v>
      </c>
      <c r="AA9" s="494">
        <v>0</v>
      </c>
      <c r="AC9" t="s">
        <v>42</v>
      </c>
      <c r="AD9" s="494">
        <f t="shared" si="9"/>
        <v>253.5</v>
      </c>
      <c r="AE9" s="494">
        <f t="shared" si="10"/>
        <v>41.5</v>
      </c>
      <c r="AF9" s="494">
        <f>SUMIF('PPM K'!$K:$K,"&gt;=0",'PPM K'!$AM:$AM)</f>
        <v>41.5</v>
      </c>
      <c r="AG9" s="494">
        <v>0</v>
      </c>
      <c r="AH9" s="494">
        <f t="shared" si="11"/>
        <v>212</v>
      </c>
      <c r="AI9" s="494">
        <f>SUMIF('PPM M'!$K:$K,"&gt;=0",'PPM M'!$AM:$AM)</f>
        <v>212</v>
      </c>
      <c r="AJ9" s="494">
        <v>0</v>
      </c>
    </row>
    <row r="10" spans="1:36">
      <c r="B10" t="s">
        <v>3</v>
      </c>
      <c r="C10" s="8">
        <f t="shared" si="0"/>
        <v>59</v>
      </c>
      <c r="D10" s="8">
        <f t="shared" si="1"/>
        <v>13</v>
      </c>
      <c r="E10" s="8">
        <f>COUNT('PPM K'!L:L)-1</f>
        <v>13</v>
      </c>
      <c r="F10" s="8">
        <v>0</v>
      </c>
      <c r="G10" s="8">
        <f t="shared" si="2"/>
        <v>46</v>
      </c>
      <c r="H10" s="8">
        <f>COUNT('PPM M'!L:L)-1</f>
        <v>46</v>
      </c>
      <c r="I10" s="8">
        <v>0</v>
      </c>
      <c r="K10" t="s">
        <v>3</v>
      </c>
      <c r="L10" s="8">
        <f t="shared" si="3"/>
        <v>29</v>
      </c>
      <c r="M10" s="8">
        <f t="shared" si="4"/>
        <v>6</v>
      </c>
      <c r="N10" s="8">
        <f>COUNTIFS('PPM K'!$L:$L,"&gt;=0",'PPM K'!$AM:$AM,"&gt;=6")</f>
        <v>6</v>
      </c>
      <c r="O10" s="8">
        <v>0</v>
      </c>
      <c r="P10" s="8">
        <f t="shared" si="5"/>
        <v>23</v>
      </c>
      <c r="Q10" s="8">
        <f>COUNTIFS('PPM M'!$L:$L,"&gt;=0",'PPM M'!$AM:$AM,"&gt;=6")</f>
        <v>23</v>
      </c>
      <c r="R10" s="8">
        <v>0</v>
      </c>
      <c r="T10" t="s">
        <v>3</v>
      </c>
      <c r="U10" s="494">
        <f t="shared" si="6"/>
        <v>18360.682855019211</v>
      </c>
      <c r="V10" s="494">
        <f t="shared" si="7"/>
        <v>3819.4934646159122</v>
      </c>
      <c r="W10" s="494">
        <f>SUMIF('PPM K'!$L:$L,"&gt;=0",'PPM K'!$E:$E)</f>
        <v>3819.4934646159122</v>
      </c>
      <c r="X10" s="494">
        <v>0</v>
      </c>
      <c r="Y10" s="494">
        <f t="shared" si="8"/>
        <v>14541.189390403299</v>
      </c>
      <c r="Z10" s="494">
        <f>SUMIF('PPM M'!$L:$L,"&gt;=0",'PPM M'!$E:$E)</f>
        <v>14541.189390403299</v>
      </c>
      <c r="AA10" s="494">
        <v>0</v>
      </c>
      <c r="AC10" t="s">
        <v>3</v>
      </c>
      <c r="AD10" s="494">
        <f t="shared" si="9"/>
        <v>242</v>
      </c>
      <c r="AE10" s="494">
        <f t="shared" si="10"/>
        <v>47</v>
      </c>
      <c r="AF10" s="494">
        <f>SUMIF('PPM K'!$L:$L,"&gt;=0",'PPM K'!$AM:$AM)</f>
        <v>47</v>
      </c>
      <c r="AG10" s="494">
        <v>0</v>
      </c>
      <c r="AH10" s="494">
        <f t="shared" si="11"/>
        <v>195</v>
      </c>
      <c r="AI10" s="494">
        <f>SUMIF('PPM M'!$L:$L,"&gt;=0",'PPM M'!$AM:$AM)</f>
        <v>195</v>
      </c>
      <c r="AJ10" s="494">
        <v>0</v>
      </c>
    </row>
    <row r="11" spans="1:36">
      <c r="B11" t="s">
        <v>1279</v>
      </c>
      <c r="C11" s="499">
        <f t="shared" si="0"/>
        <v>43</v>
      </c>
      <c r="D11" s="8">
        <f t="shared" si="1"/>
        <v>4</v>
      </c>
      <c r="E11" s="8">
        <f>COUNT('PPM K'!M:M)-1</f>
        <v>2</v>
      </c>
      <c r="F11" s="8">
        <f>COUNT('PPM K'!AE:AE)-1</f>
        <v>2</v>
      </c>
      <c r="G11" s="8">
        <f t="shared" si="2"/>
        <v>39</v>
      </c>
      <c r="H11" s="8">
        <f>COUNT('PPM M'!M:M)-1</f>
        <v>33</v>
      </c>
      <c r="I11" s="8">
        <f>COUNT('PPM M'!AE:AE)-1</f>
        <v>6</v>
      </c>
      <c r="K11" t="s">
        <v>1279</v>
      </c>
      <c r="L11" s="8">
        <f t="shared" si="3"/>
        <v>33</v>
      </c>
      <c r="M11" s="8">
        <f t="shared" si="4"/>
        <v>3</v>
      </c>
      <c r="N11" s="8">
        <f>COUNTIFS('PPM K'!$M:$M,"&gt;=0",'PPM K'!$AM:$AM,"&gt;=6")</f>
        <v>2</v>
      </c>
      <c r="O11" s="8">
        <f>COUNTIFS('PPM K'!$AE:$AE,"&gt;=0",'PPM K'!$AM:$AM,"&gt;=6")</f>
        <v>1</v>
      </c>
      <c r="P11" s="8">
        <f t="shared" si="5"/>
        <v>30</v>
      </c>
      <c r="Q11" s="8">
        <f>COUNTIFS('PPM M'!$M:$M,"&gt;=0",'PPM M'!$AM:$AM,"&gt;=6")</f>
        <v>29</v>
      </c>
      <c r="R11" s="8">
        <f>COUNTIFS('PPM M'!$AE:$AE,"&gt;=0",'PPM M'!$AM:$AM,"&gt;=6")</f>
        <v>1</v>
      </c>
      <c r="T11" t="s">
        <v>1279</v>
      </c>
      <c r="U11" s="494">
        <f t="shared" si="6"/>
        <v>16357.909844896849</v>
      </c>
      <c r="V11" s="494">
        <f t="shared" si="7"/>
        <v>1696.6484187948554</v>
      </c>
      <c r="W11" s="494">
        <f>SUMIF('PPM K'!$M:$M,"&gt;=0",'PPM K'!$E:$E)</f>
        <v>1134.9282900953062</v>
      </c>
      <c r="X11" s="494">
        <f>SUMIF('PPM K'!$AE:$AE,"&gt;=0",'PPM K'!$E:$E)</f>
        <v>561.72012869954915</v>
      </c>
      <c r="Y11" s="494">
        <f t="shared" si="8"/>
        <v>14661.261426101993</v>
      </c>
      <c r="Z11" s="494">
        <f>SUMIF('PPM M'!$M:$M,"&gt;=0",'PPM M'!$E:$E)</f>
        <v>13677.027460048659</v>
      </c>
      <c r="AA11" s="494">
        <f>SUMIF('PPM M'!$AE:$AE,"&gt;=0",'PPM M'!$E:$E)</f>
        <v>984.23396605333357</v>
      </c>
      <c r="AC11" t="s">
        <v>1279</v>
      </c>
      <c r="AD11" s="494">
        <f t="shared" si="9"/>
        <v>221</v>
      </c>
      <c r="AE11" s="494">
        <f t="shared" si="10"/>
        <v>19</v>
      </c>
      <c r="AF11" s="494">
        <f>SUMIF('PPM K'!$M:$M,"&gt;=0",'PPM K'!$AM:$AM)</f>
        <v>12</v>
      </c>
      <c r="AG11" s="494">
        <f>SUMIF('PPM K'!$AE:$AE,"&gt;=0",'PPM K'!$AM:$AM)</f>
        <v>7</v>
      </c>
      <c r="AH11" s="494">
        <f t="shared" si="11"/>
        <v>202</v>
      </c>
      <c r="AI11" s="494">
        <f>SUMIF('PPM M'!$M:$M,"&gt;=0",'PPM M'!$AM:$AM)</f>
        <v>185.5</v>
      </c>
      <c r="AJ11" s="494">
        <f>SUMIF('PPM M'!$AE:$AE,"&gt;=0",'PPM M'!$AM:$AM)</f>
        <v>16.5</v>
      </c>
    </row>
    <row r="12" spans="1:36">
      <c r="B12" t="s">
        <v>1</v>
      </c>
      <c r="C12" s="8">
        <f t="shared" si="0"/>
        <v>53</v>
      </c>
      <c r="D12" s="8">
        <f t="shared" si="1"/>
        <v>11</v>
      </c>
      <c r="E12" s="8">
        <f>COUNT('PPM K'!N:N)-1</f>
        <v>11</v>
      </c>
      <c r="F12" s="8">
        <v>0</v>
      </c>
      <c r="G12" s="8">
        <f t="shared" si="2"/>
        <v>42</v>
      </c>
      <c r="H12" s="8">
        <f>COUNT('PPM M'!N:N)-1</f>
        <v>42</v>
      </c>
      <c r="I12" s="8">
        <v>0</v>
      </c>
      <c r="K12" t="s">
        <v>1</v>
      </c>
      <c r="L12" s="8">
        <f t="shared" si="3"/>
        <v>26</v>
      </c>
      <c r="M12" s="8">
        <f t="shared" si="4"/>
        <v>6</v>
      </c>
      <c r="N12" s="8">
        <f>COUNTIFS('PPM K'!$N:$N,"&gt;=0",'PPM K'!$AM:$AM,"&gt;=6")</f>
        <v>6</v>
      </c>
      <c r="O12" s="8">
        <v>0</v>
      </c>
      <c r="P12" s="8">
        <f t="shared" si="5"/>
        <v>20</v>
      </c>
      <c r="Q12" s="8">
        <f>COUNTIFS('PPM M'!$N:$N,"&gt;=0",'PPM M'!$AM:$AM,"&gt;=6")</f>
        <v>20</v>
      </c>
      <c r="R12" s="8">
        <v>0</v>
      </c>
      <c r="T12" t="s">
        <v>1</v>
      </c>
      <c r="U12" s="494">
        <f t="shared" si="6"/>
        <v>16001.896653246238</v>
      </c>
      <c r="V12" s="494">
        <f t="shared" si="7"/>
        <v>4146.7029387833372</v>
      </c>
      <c r="W12" s="494">
        <f>SUMIF('PPM K'!$N:$N,"&gt;=0",'PPM K'!$E:$E)</f>
        <v>4146.7029387833372</v>
      </c>
      <c r="X12" s="494">
        <v>0</v>
      </c>
      <c r="Y12" s="494">
        <f t="shared" si="8"/>
        <v>11855.193714462901</v>
      </c>
      <c r="Z12" s="494">
        <f>SUMIF('PPM M'!$N:$N,"&gt;=0",'PPM M'!$E:$E)</f>
        <v>11855.193714462901</v>
      </c>
      <c r="AA12" s="494">
        <v>0</v>
      </c>
      <c r="AC12" t="s">
        <v>1</v>
      </c>
      <c r="AD12" s="494">
        <f t="shared" si="9"/>
        <v>217.5</v>
      </c>
      <c r="AE12" s="494">
        <f t="shared" si="10"/>
        <v>52</v>
      </c>
      <c r="AF12" s="494">
        <f>SUMIF('PPM K'!$N:$N,"&gt;=0",'PPM K'!$AM:$AM)</f>
        <v>52</v>
      </c>
      <c r="AG12" s="494">
        <v>0</v>
      </c>
      <c r="AH12" s="494">
        <f t="shared" si="11"/>
        <v>165.5</v>
      </c>
      <c r="AI12" s="494">
        <f>SUMIF('PPM M'!$N:$N,"&gt;=0",'PPM M'!$AM:$AM)</f>
        <v>165.5</v>
      </c>
      <c r="AJ12" s="494">
        <v>0</v>
      </c>
    </row>
    <row r="13" spans="1:36">
      <c r="B13" t="s">
        <v>1410</v>
      </c>
      <c r="C13" s="8">
        <f t="shared" si="0"/>
        <v>59</v>
      </c>
      <c r="D13" s="8">
        <f t="shared" si="1"/>
        <v>14</v>
      </c>
      <c r="E13" s="8">
        <f>COUNT('PPM K'!O:O)-1</f>
        <v>4</v>
      </c>
      <c r="F13" s="8">
        <f>COUNT('PPM K'!AG:AG)-1</f>
        <v>10</v>
      </c>
      <c r="G13" s="8">
        <f t="shared" si="2"/>
        <v>45</v>
      </c>
      <c r="H13" s="8">
        <f>COUNT('PPM M'!O:O)-1</f>
        <v>21</v>
      </c>
      <c r="I13" s="8">
        <f>COUNT('PPM M'!AG:AG)-1</f>
        <v>24</v>
      </c>
      <c r="K13" t="s">
        <v>1410</v>
      </c>
      <c r="L13" s="8">
        <f t="shared" si="3"/>
        <v>25</v>
      </c>
      <c r="M13" s="8">
        <f t="shared" si="4"/>
        <v>3</v>
      </c>
      <c r="N13" s="8">
        <f>COUNTIFS('PPM K'!$O:$O,"&gt;=0",'PPM K'!$AM:$AM,"&gt;=6")</f>
        <v>2</v>
      </c>
      <c r="O13" s="8">
        <f>COUNTIFS('PPM K'!$AG:$AG,"&gt;=0",'PPM K'!$AM:$AM,"&gt;=6")</f>
        <v>1</v>
      </c>
      <c r="P13" s="8">
        <f t="shared" si="5"/>
        <v>22</v>
      </c>
      <c r="Q13" s="8">
        <f>COUNTIFS('PPM M'!$O:$O,"&gt;=0",'PPM M'!$AM:$AM,"&gt;=6")</f>
        <v>17</v>
      </c>
      <c r="R13" s="8">
        <f>COUNTIFS('PPM M'!$AG:$AG,"&gt;=0",'PPM M'!$AM:$AM,"&gt;=6")</f>
        <v>5</v>
      </c>
      <c r="T13" t="s">
        <v>1410</v>
      </c>
      <c r="U13" s="494">
        <f t="shared" si="6"/>
        <v>15843.492882344372</v>
      </c>
      <c r="V13" s="494">
        <f t="shared" si="7"/>
        <v>2749.2790755798837</v>
      </c>
      <c r="W13" s="494">
        <f>SUMIF('PPM K'!$O:$O,"&gt;=0",'PPM K'!$E:$E)</f>
        <v>1733.9587364739712</v>
      </c>
      <c r="X13" s="494">
        <f>SUMIF('PPM K'!$AG:$AG,"&gt;=0",'PPM K'!$E:$E)</f>
        <v>1015.3203391059126</v>
      </c>
      <c r="Y13" s="494">
        <f t="shared" si="8"/>
        <v>13094.213806764488</v>
      </c>
      <c r="Z13" s="494">
        <f>SUMIF('PPM M'!$O:$O,"&gt;=0",'PPM M'!$E:$E)</f>
        <v>8845.7984313852685</v>
      </c>
      <c r="AA13" s="494">
        <f>SUMIF('PPM M'!$AG:$AG,"&gt;=0",'PPM M'!$E:$E)</f>
        <v>4248.4153753792198</v>
      </c>
      <c r="AC13" t="s">
        <v>1410</v>
      </c>
      <c r="AD13" s="494">
        <f t="shared" si="9"/>
        <v>218.5</v>
      </c>
      <c r="AE13" s="494">
        <f t="shared" si="10"/>
        <v>35.5</v>
      </c>
      <c r="AF13" s="494">
        <f>SUMIF('PPM K'!$O:$O,"&gt;=0",'PPM K'!$AM:$AM)</f>
        <v>22</v>
      </c>
      <c r="AG13" s="494">
        <f>SUMIF('PPM K'!$AG:$AG,"&gt;=0",'PPM K'!$AM:$AM)</f>
        <v>13.5</v>
      </c>
      <c r="AH13" s="494">
        <f t="shared" si="11"/>
        <v>183</v>
      </c>
      <c r="AI13" s="494">
        <f>SUMIF('PPM M'!$O:$O,"&gt;=0",'PPM M'!$AM:$AM)</f>
        <v>116</v>
      </c>
      <c r="AJ13" s="494">
        <f>SUMIF('PPM M'!$AG:$AG,"&gt;=0",'PPM M'!$AM:$AM)</f>
        <v>67</v>
      </c>
    </row>
    <row r="14" spans="1:36">
      <c r="B14" t="s">
        <v>43</v>
      </c>
      <c r="C14" s="8">
        <f t="shared" si="0"/>
        <v>56</v>
      </c>
      <c r="D14" s="8">
        <f t="shared" si="1"/>
        <v>10</v>
      </c>
      <c r="E14" s="8">
        <f>COUNT('PPM K'!P:P)-1</f>
        <v>10</v>
      </c>
      <c r="F14" s="8">
        <v>0</v>
      </c>
      <c r="G14" s="8">
        <f t="shared" si="2"/>
        <v>46</v>
      </c>
      <c r="H14" s="8">
        <f>COUNT('PPM M'!P:P)-1</f>
        <v>46</v>
      </c>
      <c r="I14" s="8">
        <v>0</v>
      </c>
      <c r="K14" t="s">
        <v>43</v>
      </c>
      <c r="L14" s="8">
        <f t="shared" si="3"/>
        <v>20</v>
      </c>
      <c r="M14" s="8">
        <f t="shared" si="4"/>
        <v>3</v>
      </c>
      <c r="N14" s="8">
        <f>COUNTIFS('PPM K'!$P:$P,"&gt;=0",'PPM K'!$AM:$AM,"&gt;=6")</f>
        <v>3</v>
      </c>
      <c r="O14" s="8">
        <v>0</v>
      </c>
      <c r="P14" s="8">
        <f t="shared" si="5"/>
        <v>17</v>
      </c>
      <c r="Q14" s="8">
        <f>COUNTIFS('PPM M'!$P:$P,"&gt;=0",'PPM M'!$AM:$AM,"&gt;=6")</f>
        <v>17</v>
      </c>
      <c r="R14" s="8">
        <v>0</v>
      </c>
      <c r="T14" t="s">
        <v>43</v>
      </c>
      <c r="U14" s="494">
        <f t="shared" si="6"/>
        <v>14511.866650121652</v>
      </c>
      <c r="V14" s="494">
        <f t="shared" si="7"/>
        <v>2533.3656299966683</v>
      </c>
      <c r="W14" s="494">
        <f>SUMIF('PPM K'!$P:$P,"&gt;=0",'PPM K'!$E:$E)</f>
        <v>2533.3656299966683</v>
      </c>
      <c r="X14" s="494">
        <v>0</v>
      </c>
      <c r="Y14" s="494">
        <f t="shared" si="8"/>
        <v>11978.501020124984</v>
      </c>
      <c r="Z14" s="494">
        <f>SUMIF('PPM M'!$P:$P,"&gt;=0",'PPM M'!$E:$E)</f>
        <v>11978.501020124984</v>
      </c>
      <c r="AA14" s="494">
        <v>0</v>
      </c>
      <c r="AC14" t="s">
        <v>43</v>
      </c>
      <c r="AD14" s="528">
        <f t="shared" si="9"/>
        <v>205</v>
      </c>
      <c r="AE14" s="494">
        <f t="shared" si="10"/>
        <v>32</v>
      </c>
      <c r="AF14" s="494">
        <f>SUMIF('PPM K'!$P:$P,"&gt;=0",'PPM K'!$AM:$AM)</f>
        <v>32</v>
      </c>
      <c r="AG14" s="494">
        <v>0</v>
      </c>
      <c r="AH14" s="494">
        <f t="shared" si="11"/>
        <v>173</v>
      </c>
      <c r="AI14" s="494">
        <f>SUMIF('PPM M'!$P:$P,"&gt;=0",'PPM M'!$AM:$AM)</f>
        <v>173</v>
      </c>
      <c r="AJ14" s="494">
        <v>0</v>
      </c>
    </row>
    <row r="15" spans="1:36">
      <c r="B15" t="s">
        <v>119</v>
      </c>
      <c r="C15" s="8">
        <f t="shared" si="0"/>
        <v>63</v>
      </c>
      <c r="D15" s="8">
        <f t="shared" si="1"/>
        <v>12</v>
      </c>
      <c r="E15" s="8">
        <f>COUNT('PPM K'!Q:Q)-1</f>
        <v>12</v>
      </c>
      <c r="F15" s="8">
        <v>0</v>
      </c>
      <c r="G15" s="8">
        <f t="shared" si="2"/>
        <v>51</v>
      </c>
      <c r="H15" s="8">
        <f>COUNT('PPM M'!Q:Q)-1</f>
        <v>51</v>
      </c>
      <c r="I15" s="8">
        <v>0</v>
      </c>
      <c r="K15" t="s">
        <v>119</v>
      </c>
      <c r="L15" s="498">
        <f t="shared" si="3"/>
        <v>17</v>
      </c>
      <c r="M15" s="8">
        <f t="shared" si="4"/>
        <v>1</v>
      </c>
      <c r="N15" s="8">
        <f>COUNTIFS('PPM K'!$Q:$Q,"&gt;=0",'PPM K'!$AM:$AM,"&gt;=6")</f>
        <v>1</v>
      </c>
      <c r="O15" s="8">
        <v>0</v>
      </c>
      <c r="P15" s="8">
        <f t="shared" si="5"/>
        <v>16</v>
      </c>
      <c r="Q15" s="8">
        <f>COUNTIFS('PPM M'!$Q:$Q,"&gt;=0",'PPM M'!$AM:$AM,"&gt;=6")</f>
        <v>16</v>
      </c>
      <c r="R15" s="8">
        <v>0</v>
      </c>
      <c r="T15" t="s">
        <v>119</v>
      </c>
      <c r="U15" s="494">
        <f t="shared" si="6"/>
        <v>13799.387308310734</v>
      </c>
      <c r="V15" s="494">
        <f t="shared" si="7"/>
        <v>1879.1991334508004</v>
      </c>
      <c r="W15" s="494">
        <f>SUMIF('PPM K'!$Q:$Q,"&gt;=0",'PPM K'!$E:$E)</f>
        <v>1879.1991334508004</v>
      </c>
      <c r="X15" s="494">
        <v>0</v>
      </c>
      <c r="Y15" s="494">
        <f t="shared" si="8"/>
        <v>11920.188174859933</v>
      </c>
      <c r="Z15" s="494">
        <f>SUMIF('PPM M'!$Q:$Q,"&gt;=0",'PPM M'!$E:$E)</f>
        <v>11920.188174859933</v>
      </c>
      <c r="AA15" s="494">
        <v>0</v>
      </c>
      <c r="AC15" t="s">
        <v>119</v>
      </c>
      <c r="AD15" s="494">
        <f t="shared" si="9"/>
        <v>189</v>
      </c>
      <c r="AE15" s="494">
        <f t="shared" si="10"/>
        <v>25.5</v>
      </c>
      <c r="AF15" s="494">
        <f>SUMIF('PPM K'!$Q:$Q,"&gt;=0",'PPM K'!$AM:$AM)</f>
        <v>25.5</v>
      </c>
      <c r="AG15" s="494">
        <v>0</v>
      </c>
      <c r="AH15" s="494">
        <f t="shared" si="11"/>
        <v>163.5</v>
      </c>
      <c r="AI15" s="494">
        <f>SUMIF('PPM M'!$Q:$Q,"&gt;=0",'PPM M'!$AM:$AM)</f>
        <v>163.5</v>
      </c>
      <c r="AJ15" s="494">
        <v>0</v>
      </c>
    </row>
    <row r="16" spans="1:36">
      <c r="B16" t="s">
        <v>64</v>
      </c>
      <c r="C16" s="8">
        <f t="shared" si="0"/>
        <v>54</v>
      </c>
      <c r="D16" s="8">
        <f t="shared" si="1"/>
        <v>8</v>
      </c>
      <c r="E16" s="8">
        <f>COUNT('PPM K'!R:R)-1</f>
        <v>8</v>
      </c>
      <c r="F16" s="8">
        <v>0</v>
      </c>
      <c r="G16" s="8">
        <f t="shared" si="2"/>
        <v>46</v>
      </c>
      <c r="H16" s="8">
        <f>COUNT('PPM M'!R:R)-1</f>
        <v>46</v>
      </c>
      <c r="I16" s="8">
        <v>0</v>
      </c>
      <c r="K16" t="s">
        <v>64</v>
      </c>
      <c r="L16" s="8">
        <f t="shared" si="3"/>
        <v>29</v>
      </c>
      <c r="M16" s="8">
        <f t="shared" si="4"/>
        <v>4</v>
      </c>
      <c r="N16" s="8">
        <f>COUNTIFS('PPM K'!$R:$R,"&gt;=0",'PPM K'!$AM:$AM,"&gt;=6")</f>
        <v>4</v>
      </c>
      <c r="O16" s="8">
        <v>0</v>
      </c>
      <c r="P16" s="8">
        <f t="shared" si="5"/>
        <v>25</v>
      </c>
      <c r="Q16" s="8">
        <f>COUNTIFS('PPM M'!$R:$R,"&gt;=0",'PPM M'!$AM:$AM,"&gt;=6")</f>
        <v>25</v>
      </c>
      <c r="R16" s="8">
        <v>0</v>
      </c>
      <c r="T16" t="s">
        <v>64</v>
      </c>
      <c r="U16" s="494">
        <f t="shared" si="6"/>
        <v>17094.713797881537</v>
      </c>
      <c r="V16" s="494">
        <f t="shared" si="7"/>
        <v>2759.9848199089411</v>
      </c>
      <c r="W16" s="494">
        <f>SUMIF('PPM K'!$R:$R,"&gt;=0",'PPM K'!$E:$E)</f>
        <v>2759.9848199089411</v>
      </c>
      <c r="X16" s="494">
        <v>0</v>
      </c>
      <c r="Y16" s="494">
        <f t="shared" si="8"/>
        <v>14334.728977972594</v>
      </c>
      <c r="Z16" s="494">
        <f>SUMIF('PPM M'!$R:$R,"&gt;=0",'PPM M'!$E:$E)</f>
        <v>14334.728977972594</v>
      </c>
      <c r="AA16" s="494">
        <v>0</v>
      </c>
      <c r="AC16" t="s">
        <v>64</v>
      </c>
      <c r="AD16" s="494">
        <f t="shared" si="9"/>
        <v>233.5</v>
      </c>
      <c r="AE16" s="494">
        <f t="shared" si="10"/>
        <v>35.5</v>
      </c>
      <c r="AF16" s="494">
        <f>SUMIF('PPM K'!$R:$R,"&gt;=0",'PPM K'!$AM:$AM)</f>
        <v>35.5</v>
      </c>
      <c r="AG16" s="494">
        <v>0</v>
      </c>
      <c r="AH16" s="494">
        <f t="shared" si="11"/>
        <v>198</v>
      </c>
      <c r="AI16" s="494">
        <f>SUMIF('PPM M'!$R:$R,"&gt;=0",'PPM M'!$AM:$AM)</f>
        <v>198</v>
      </c>
      <c r="AJ16" s="494">
        <v>0</v>
      </c>
    </row>
    <row r="17" spans="2:36">
      <c r="B17" t="s">
        <v>9</v>
      </c>
      <c r="C17" s="8">
        <f t="shared" si="0"/>
        <v>59</v>
      </c>
      <c r="D17" s="8">
        <f t="shared" si="1"/>
        <v>9</v>
      </c>
      <c r="E17" s="8">
        <f>COUNT('PPM K'!S:S)-1</f>
        <v>9</v>
      </c>
      <c r="F17" s="8">
        <v>0</v>
      </c>
      <c r="G17" s="8">
        <f t="shared" si="2"/>
        <v>50</v>
      </c>
      <c r="H17" s="8">
        <f>COUNT('PPM M'!S:S)-1</f>
        <v>50</v>
      </c>
      <c r="I17" s="8">
        <v>0</v>
      </c>
      <c r="K17" t="s">
        <v>9</v>
      </c>
      <c r="L17" s="499">
        <f t="shared" si="3"/>
        <v>18</v>
      </c>
      <c r="M17" s="8">
        <f t="shared" si="4"/>
        <v>3</v>
      </c>
      <c r="N17" s="8">
        <f>COUNTIFS('PPM K'!$S:$S,"&gt;=0",'PPM K'!$AM:$AM,"&gt;=6")</f>
        <v>3</v>
      </c>
      <c r="O17" s="8">
        <v>0</v>
      </c>
      <c r="P17" s="8">
        <f t="shared" si="5"/>
        <v>15</v>
      </c>
      <c r="Q17" s="8">
        <f>COUNTIFS('PPM M'!$S:$S,"&gt;=0",'PPM M'!$AM:$AM,"&gt;=6")</f>
        <v>15</v>
      </c>
      <c r="R17" s="8">
        <v>0</v>
      </c>
      <c r="T17" t="s">
        <v>9</v>
      </c>
      <c r="U17" s="495">
        <f t="shared" si="6"/>
        <v>13423.001117404012</v>
      </c>
      <c r="V17" s="494">
        <f t="shared" si="7"/>
        <v>2125.0372947723054</v>
      </c>
      <c r="W17" s="494">
        <f>SUMIF('PPM K'!$S:$S,"&gt;=0",'PPM K'!$E:$E)</f>
        <v>2125.0372947723054</v>
      </c>
      <c r="X17" s="494">
        <v>0</v>
      </c>
      <c r="Y17" s="494">
        <f t="shared" si="8"/>
        <v>11297.963822631706</v>
      </c>
      <c r="Z17" s="494">
        <f>SUMIF('PPM M'!$S:$S,"&gt;=0",'PPM M'!$E:$E)</f>
        <v>11297.963822631706</v>
      </c>
      <c r="AA17" s="494">
        <v>0</v>
      </c>
      <c r="AC17" t="s">
        <v>9</v>
      </c>
      <c r="AD17" s="527">
        <f t="shared" si="9"/>
        <v>180.5</v>
      </c>
      <c r="AE17" s="494">
        <f t="shared" si="10"/>
        <v>26.5</v>
      </c>
      <c r="AF17" s="494">
        <f>SUMIF('PPM K'!$S:$S,"&gt;=0",'PPM K'!$AM:$AM)</f>
        <v>26.5</v>
      </c>
      <c r="AG17" s="494">
        <v>0</v>
      </c>
      <c r="AH17" s="494">
        <f t="shared" si="11"/>
        <v>154</v>
      </c>
      <c r="AI17" s="494">
        <f>SUMIF('PPM M'!$S:$S,"&gt;=0",'PPM M'!$AM:$AM)</f>
        <v>154</v>
      </c>
      <c r="AJ17" s="494">
        <v>0</v>
      </c>
    </row>
    <row r="18" spans="2:36">
      <c r="B18" t="s">
        <v>126</v>
      </c>
      <c r="C18" s="498">
        <f t="shared" si="0"/>
        <v>35</v>
      </c>
      <c r="D18" s="8">
        <f t="shared" si="1"/>
        <v>1</v>
      </c>
      <c r="E18" s="8">
        <f>COUNT('PPM K'!T:T)-1</f>
        <v>1</v>
      </c>
      <c r="F18" s="8">
        <v>0</v>
      </c>
      <c r="G18" s="8">
        <f t="shared" si="2"/>
        <v>34</v>
      </c>
      <c r="H18" s="8">
        <f>COUNT('PPM M'!T:T)-1</f>
        <v>34</v>
      </c>
      <c r="I18" s="8">
        <v>0</v>
      </c>
      <c r="K18" t="s">
        <v>126</v>
      </c>
      <c r="L18" s="499">
        <f t="shared" si="3"/>
        <v>19</v>
      </c>
      <c r="M18" s="8">
        <f t="shared" si="4"/>
        <v>1</v>
      </c>
      <c r="N18" s="8">
        <f>COUNTIFS('PPM K'!$T:$T,"&gt;=0",'PPM K'!$AM:$AM,"&gt;=6")</f>
        <v>1</v>
      </c>
      <c r="O18" s="8">
        <v>0</v>
      </c>
      <c r="P18" s="8">
        <f t="shared" si="5"/>
        <v>18</v>
      </c>
      <c r="Q18" s="8">
        <f>COUNTIFS('PPM M'!$T:$T,"&gt;=0",'PPM M'!$AM:$AM,"&gt;=6")</f>
        <v>18</v>
      </c>
      <c r="R18" s="8">
        <v>0</v>
      </c>
      <c r="T18" t="s">
        <v>126</v>
      </c>
      <c r="U18" s="496">
        <f t="shared" si="6"/>
        <v>11169.912248314455</v>
      </c>
      <c r="V18" s="494">
        <f t="shared" si="7"/>
        <v>600</v>
      </c>
      <c r="W18" s="494">
        <f>SUMIF('PPM K'!$T:$T,"&gt;=0",'PPM K'!$E:$E)</f>
        <v>600</v>
      </c>
      <c r="X18" s="494">
        <v>0</v>
      </c>
      <c r="Y18" s="494">
        <f t="shared" si="8"/>
        <v>10569.912248314455</v>
      </c>
      <c r="Z18" s="494">
        <f>SUMIF('PPM M'!$T:$T,"&gt;=0",'PPM M'!$E:$E)</f>
        <v>10569.912248314455</v>
      </c>
      <c r="AA18" s="494">
        <v>0</v>
      </c>
      <c r="AC18" t="s">
        <v>126</v>
      </c>
      <c r="AD18" s="526">
        <f t="shared" si="9"/>
        <v>154.5</v>
      </c>
      <c r="AE18" s="494">
        <f t="shared" si="10"/>
        <v>6</v>
      </c>
      <c r="AF18" s="494">
        <f>SUMIF('PPM K'!$T:$T,"&gt;=0",'PPM K'!$AM:$AM)</f>
        <v>6</v>
      </c>
      <c r="AG18" s="494">
        <v>0</v>
      </c>
      <c r="AH18" s="494">
        <f t="shared" si="11"/>
        <v>148.5</v>
      </c>
      <c r="AI18" s="494">
        <f>SUMIF('PPM M'!$T:$T,"&gt;=0",'PPM M'!$AM:$AM)</f>
        <v>148.5</v>
      </c>
      <c r="AJ18" s="494">
        <v>0</v>
      </c>
    </row>
    <row r="19" spans="2:36">
      <c r="B19" t="s">
        <v>1530</v>
      </c>
      <c r="C19" s="8">
        <f t="shared" si="0"/>
        <v>324</v>
      </c>
      <c r="D19" s="8">
        <f t="shared" si="1"/>
        <v>31</v>
      </c>
      <c r="E19" s="8">
        <f>COUNT('PPM K'!U:U)-1</f>
        <v>10</v>
      </c>
      <c r="F19" s="8">
        <f>COUNT('PPM K'!AJ:AJ)-1</f>
        <v>21</v>
      </c>
      <c r="G19" s="8">
        <f t="shared" si="2"/>
        <v>293</v>
      </c>
      <c r="H19" s="8">
        <f>COUNT('PPM M'!U:U)-1</f>
        <v>97</v>
      </c>
      <c r="I19" s="8">
        <f>COUNT('PPM M'!AJ:AJ)-1</f>
        <v>196</v>
      </c>
      <c r="K19" t="s">
        <v>1530</v>
      </c>
      <c r="L19" s="8">
        <f t="shared" si="3"/>
        <v>33</v>
      </c>
      <c r="M19" s="8">
        <f t="shared" si="4"/>
        <v>4</v>
      </c>
      <c r="N19" s="8">
        <f>COUNTIFS('PPM K'!$U:$U,"&gt;=0",'PPM K'!$AM:$AM,"&gt;=6")</f>
        <v>2</v>
      </c>
      <c r="O19" s="8">
        <f>COUNTIFS('PPM K'!$AJ:$AJ,"&gt;=0",'PPM K'!$AM:$AM,"&gt;=6")</f>
        <v>2</v>
      </c>
      <c r="P19" s="8">
        <f t="shared" si="5"/>
        <v>29</v>
      </c>
      <c r="Q19" s="8">
        <f>COUNTIFS('PPM M'!$U:$U,"&gt;=0",'PPM M'!$AM:$AM,"&gt;=6")</f>
        <v>25</v>
      </c>
      <c r="R19" s="8">
        <f>COUNTIFS('PPM M'!$AJ:$AJ,"&gt;=0",'PPM M'!$AM:$AM,"&gt;=6")</f>
        <v>4</v>
      </c>
      <c r="T19" t="s">
        <v>1530</v>
      </c>
      <c r="U19" s="494">
        <f t="shared" si="6"/>
        <v>32525.429123585527</v>
      </c>
      <c r="V19" s="494">
        <f t="shared" si="7"/>
        <v>4171.4247989813166</v>
      </c>
      <c r="W19" s="494">
        <f>SUMIF('PPM K'!$U:$U,"&gt;=0",'PPM K'!$E:$E)</f>
        <v>1814.983976139468</v>
      </c>
      <c r="X19" s="494">
        <f>SUMIF('PPM K'!$AJ:$AJ,"&gt;=0",'PPM K'!$E:$E)</f>
        <v>2356.4408228418483</v>
      </c>
      <c r="Y19" s="494">
        <f t="shared" si="8"/>
        <v>28354.004324604211</v>
      </c>
      <c r="Z19" s="494">
        <f>SUMIF('PPM M'!$U:$U,"&gt;=0",'PPM M'!$E:$E)</f>
        <v>17727.356303149914</v>
      </c>
      <c r="AA19" s="494">
        <f>SUMIF('PPM M'!$AJ:$AJ,"&gt;=0",'PPM M'!$E:$E)</f>
        <v>10626.648021454297</v>
      </c>
      <c r="AC19" t="s">
        <v>1530</v>
      </c>
      <c r="AD19" s="494">
        <f t="shared" si="9"/>
        <v>540</v>
      </c>
      <c r="AE19" s="494">
        <f t="shared" si="10"/>
        <v>54</v>
      </c>
      <c r="AF19" s="494">
        <f>SUMIF('PPM K'!$U:$U,"&gt;=0",'PPM K'!$AM:$AM)</f>
        <v>23</v>
      </c>
      <c r="AG19" s="494">
        <f>SUMIF('PPM K'!$AJ:$AJ,"&gt;=0",'PPM K'!$AM:$AM)</f>
        <v>31</v>
      </c>
      <c r="AH19" s="494">
        <f t="shared" si="11"/>
        <v>486</v>
      </c>
      <c r="AI19" s="494">
        <f>SUMIF('PPM M'!$U:$U,"&gt;=0",'PPM M'!$AM:$AM)</f>
        <v>283.5</v>
      </c>
      <c r="AJ19" s="494">
        <f>SUMIF('PPM M'!$AJ:$AJ,"&gt;=0",'PPM M'!$AM:$AM)</f>
        <v>202.5</v>
      </c>
    </row>
    <row r="20" spans="2:36">
      <c r="B20" t="s">
        <v>130</v>
      </c>
      <c r="C20" s="8">
        <f t="shared" si="0"/>
        <v>69</v>
      </c>
      <c r="D20" s="8">
        <f t="shared" si="1"/>
        <v>5</v>
      </c>
      <c r="E20" s="8">
        <f>COUNT('PPM K'!V:V)-1</f>
        <v>5</v>
      </c>
      <c r="F20" s="8">
        <v>0</v>
      </c>
      <c r="G20" s="8">
        <f t="shared" si="2"/>
        <v>64</v>
      </c>
      <c r="H20" s="8">
        <f>COUNT('PPM M'!V:V)-1</f>
        <v>64</v>
      </c>
      <c r="I20" s="8">
        <v>0</v>
      </c>
      <c r="K20" t="s">
        <v>130</v>
      </c>
      <c r="L20" s="8">
        <f t="shared" si="3"/>
        <v>30</v>
      </c>
      <c r="M20" s="8">
        <f t="shared" si="4"/>
        <v>3</v>
      </c>
      <c r="N20" s="8">
        <f>COUNTIFS('PPM K'!$V:$V,"&gt;=0",'PPM K'!$AM:$AM,"&gt;=6")</f>
        <v>3</v>
      </c>
      <c r="O20" s="8">
        <v>0</v>
      </c>
      <c r="P20" s="8">
        <f t="shared" si="5"/>
        <v>27</v>
      </c>
      <c r="Q20" s="8">
        <f>COUNTIFS('PPM M'!$V:$V,"&gt;=0",'PPM M'!$AM:$AM,"&gt;=6")</f>
        <v>27</v>
      </c>
      <c r="R20" s="8">
        <v>0</v>
      </c>
      <c r="T20" t="s">
        <v>130</v>
      </c>
      <c r="U20" s="494">
        <f t="shared" si="6"/>
        <v>19961.411657932556</v>
      </c>
      <c r="V20" s="494">
        <f t="shared" si="7"/>
        <v>1680.9199713057742</v>
      </c>
      <c r="W20" s="494">
        <f>SUMIF('PPM K'!$V:$V,"&gt;=0",'PPM K'!$E:$E)</f>
        <v>1680.9199713057742</v>
      </c>
      <c r="X20" s="494">
        <v>0</v>
      </c>
      <c r="Y20" s="494">
        <f t="shared" si="8"/>
        <v>18280.491686626781</v>
      </c>
      <c r="Z20" s="494">
        <f>SUMIF('PPM M'!$V:$V,"&gt;=0",'PPM M'!$E:$E)</f>
        <v>18280.491686626781</v>
      </c>
      <c r="AA20" s="494">
        <v>0</v>
      </c>
      <c r="AC20" t="s">
        <v>130</v>
      </c>
      <c r="AD20" s="494">
        <f t="shared" si="9"/>
        <v>268.5</v>
      </c>
      <c r="AE20" s="494">
        <f t="shared" si="10"/>
        <v>20.5</v>
      </c>
      <c r="AF20" s="494">
        <f>SUMIF('PPM K'!$V:$V,"&gt;=0",'PPM K'!$AM:$AM)</f>
        <v>20.5</v>
      </c>
      <c r="AG20" s="494">
        <v>0</v>
      </c>
      <c r="AH20" s="494">
        <f t="shared" si="11"/>
        <v>248</v>
      </c>
      <c r="AI20" s="494">
        <f>SUMIF('PPM M'!$V:$V,"&gt;=0",'PPM M'!$AM:$AM)</f>
        <v>248</v>
      </c>
      <c r="AJ20" s="494">
        <v>0</v>
      </c>
    </row>
    <row r="21" spans="2:36">
      <c r="B21" t="s">
        <v>1531</v>
      </c>
      <c r="C21" s="499">
        <f t="shared" si="0"/>
        <v>45</v>
      </c>
      <c r="D21" s="8">
        <f t="shared" si="1"/>
        <v>5</v>
      </c>
      <c r="E21" s="8">
        <f>COUNT('PPM K'!W:W)-1</f>
        <v>3</v>
      </c>
      <c r="F21" s="8">
        <f>COUNT('PPM K'!AL:AL)-1</f>
        <v>2</v>
      </c>
      <c r="G21" s="8">
        <f t="shared" si="2"/>
        <v>40</v>
      </c>
      <c r="H21" s="8">
        <f>COUNT('PPM M'!W:W)-1</f>
        <v>30</v>
      </c>
      <c r="I21" s="8">
        <f>COUNT('PPM M'!AL:AL)-1</f>
        <v>10</v>
      </c>
      <c r="K21" t="s">
        <v>1531</v>
      </c>
      <c r="L21" s="8">
        <f t="shared" si="3"/>
        <v>22</v>
      </c>
      <c r="M21" s="8">
        <f t="shared" si="4"/>
        <v>1</v>
      </c>
      <c r="N21" s="8">
        <f>COUNTIFS('PPM K'!$W:$W,"&gt;=0",'PPM K'!$AM:$AM,"&gt;=6")</f>
        <v>1</v>
      </c>
      <c r="O21" s="8">
        <f>COUNTIFS('PPM K'!$AL:$AL,"&gt;=0",'PPM K'!$AM:$AM,"&gt;=6")</f>
        <v>0</v>
      </c>
      <c r="P21" s="8">
        <f t="shared" si="5"/>
        <v>21</v>
      </c>
      <c r="Q21" s="8">
        <f>COUNTIFS('PPM M'!$W:$W,"&gt;=0",'PPM M'!$AM:$AM,"&gt;=6")</f>
        <v>20</v>
      </c>
      <c r="R21" s="8">
        <f>COUNTIFS('PPM M'!$AL:$AL,"&gt;=0",'PPM M'!$AM:$AM,"&gt;=6")</f>
        <v>1</v>
      </c>
      <c r="T21" t="s">
        <v>1531</v>
      </c>
      <c r="U21" s="495">
        <f t="shared" si="6"/>
        <v>12040.916813342792</v>
      </c>
      <c r="V21" s="494">
        <f t="shared" si="7"/>
        <v>888.08122545818424</v>
      </c>
      <c r="W21" s="494">
        <f>SUMIF('PPM K'!$W:$W,"&gt;=0",'PPM K'!$E:$E)</f>
        <v>804.0386722666949</v>
      </c>
      <c r="X21" s="494">
        <f>SUMIF('PPM K'!$AL:$AL,"&gt;=0",'PPM K'!$E:$E)</f>
        <v>84.042553191489361</v>
      </c>
      <c r="Y21" s="494">
        <f t="shared" si="8"/>
        <v>11152.835587884609</v>
      </c>
      <c r="Z21" s="494">
        <f>SUMIF('PPM M'!$W:$W,"&gt;=0",'PPM M'!$E:$E)</f>
        <v>9961.1824083503525</v>
      </c>
      <c r="AA21" s="494">
        <f>SUMIF('PPM M'!$AL:$AL,"&gt;=0",'PPM M'!$E:$E)</f>
        <v>1191.6531795342557</v>
      </c>
      <c r="AC21" t="s">
        <v>1531</v>
      </c>
      <c r="AD21" s="527">
        <f t="shared" si="9"/>
        <v>170.5</v>
      </c>
      <c r="AE21" s="494">
        <f t="shared" si="10"/>
        <v>10</v>
      </c>
      <c r="AF21" s="494">
        <f>SUMIF('PPM K'!$W:$W,"&gt;=0",'PPM K'!$AM:$AM)</f>
        <v>9</v>
      </c>
      <c r="AG21" s="494">
        <f>SUMIF('PPM K'!$AL:$AL,"&gt;=0",'PPM K'!$AM:$AM)</f>
        <v>1</v>
      </c>
      <c r="AH21" s="494">
        <f t="shared" si="11"/>
        <v>160.5</v>
      </c>
      <c r="AI21" s="494">
        <f>SUMIF('PPM M'!$W:$W,"&gt;=0",'PPM M'!$AM:$AM)</f>
        <v>143.5</v>
      </c>
      <c r="AJ21" s="494">
        <f>SUMIF('PPM M'!$AL:$AL,"&gt;=0",'PPM M'!$AM:$AM)</f>
        <v>17</v>
      </c>
    </row>
    <row r="22" spans="2:36">
      <c r="L22" s="8"/>
      <c r="M22" s="8"/>
      <c r="N22" s="8"/>
      <c r="O22" s="8"/>
      <c r="P22" s="8"/>
      <c r="Q22" s="8"/>
      <c r="R22" s="8"/>
      <c r="U22" s="494"/>
      <c r="V22" s="494"/>
      <c r="W22" s="494"/>
      <c r="X22" s="494"/>
      <c r="Y22" s="494"/>
      <c r="Z22" s="494"/>
      <c r="AA22" s="494"/>
      <c r="AD22" s="494"/>
      <c r="AE22" s="494"/>
      <c r="AF22" s="494"/>
      <c r="AG22" s="494"/>
      <c r="AH22" s="494"/>
      <c r="AI22" s="494"/>
      <c r="AJ22" s="494"/>
    </row>
    <row r="23" spans="2:36">
      <c r="L23" s="8"/>
      <c r="M23" s="8"/>
      <c r="N23" s="8"/>
      <c r="O23" s="8"/>
      <c r="P23" s="8"/>
      <c r="Q23" s="8"/>
      <c r="R23" s="8"/>
      <c r="U23" s="494"/>
      <c r="V23" s="494"/>
      <c r="W23" s="494"/>
      <c r="X23" s="494"/>
      <c r="Y23" s="494"/>
      <c r="Z23" s="494"/>
      <c r="AA23" s="494"/>
      <c r="AD23" s="494"/>
      <c r="AE23" s="494"/>
      <c r="AF23" s="494"/>
      <c r="AG23" s="494"/>
      <c r="AH23" s="494"/>
      <c r="AI23" s="494"/>
      <c r="AJ23" s="494"/>
    </row>
    <row r="24" spans="2:36">
      <c r="B24" t="s">
        <v>1539</v>
      </c>
      <c r="K24" t="s">
        <v>1539</v>
      </c>
      <c r="L24" s="8"/>
      <c r="M24" s="8"/>
      <c r="N24" s="8"/>
      <c r="O24" s="8"/>
      <c r="P24" s="8"/>
      <c r="Q24" s="8"/>
      <c r="R24" s="8"/>
      <c r="T24" t="s">
        <v>1539</v>
      </c>
      <c r="U24" s="494"/>
      <c r="V24" s="494"/>
      <c r="W24" s="494"/>
      <c r="X24" s="494"/>
      <c r="Y24" s="494"/>
      <c r="Z24" s="494"/>
      <c r="AA24" s="494"/>
      <c r="AC24" t="s">
        <v>1539</v>
      </c>
      <c r="AD24" s="494"/>
      <c r="AE24" s="494"/>
      <c r="AF24" s="494"/>
      <c r="AG24" s="494"/>
      <c r="AH24" s="494"/>
      <c r="AI24" s="494"/>
      <c r="AJ24" s="494"/>
    </row>
    <row r="25" spans="2:36">
      <c r="C25" s="8" t="s">
        <v>1538</v>
      </c>
      <c r="D25" s="8" t="s">
        <v>1534</v>
      </c>
      <c r="E25" s="8" t="s">
        <v>1532</v>
      </c>
      <c r="F25" s="8" t="s">
        <v>1533</v>
      </c>
      <c r="G25" s="8" t="s">
        <v>1535</v>
      </c>
      <c r="H25" s="8" t="s">
        <v>1536</v>
      </c>
      <c r="I25" s="8" t="s">
        <v>1537</v>
      </c>
      <c r="L25" s="8" t="s">
        <v>1538</v>
      </c>
      <c r="M25" s="8" t="s">
        <v>1534</v>
      </c>
      <c r="N25" s="8" t="s">
        <v>1532</v>
      </c>
      <c r="O25" s="8" t="s">
        <v>1533</v>
      </c>
      <c r="P25" s="8" t="s">
        <v>1535</v>
      </c>
      <c r="Q25" s="8" t="s">
        <v>1536</v>
      </c>
      <c r="R25" s="8" t="s">
        <v>1537</v>
      </c>
      <c r="U25" s="494" t="s">
        <v>1538</v>
      </c>
      <c r="V25" s="494" t="s">
        <v>1534</v>
      </c>
      <c r="W25" s="494" t="s">
        <v>1532</v>
      </c>
      <c r="X25" s="494" t="s">
        <v>1533</v>
      </c>
      <c r="Y25" s="494" t="s">
        <v>1535</v>
      </c>
      <c r="Z25" s="494" t="s">
        <v>1536</v>
      </c>
      <c r="AA25" s="494" t="s">
        <v>1537</v>
      </c>
      <c r="AD25" s="494" t="s">
        <v>1538</v>
      </c>
      <c r="AE25" s="494" t="s">
        <v>1534</v>
      </c>
      <c r="AF25" s="494" t="s">
        <v>1532</v>
      </c>
      <c r="AG25" s="494" t="s">
        <v>1533</v>
      </c>
      <c r="AH25" s="494" t="s">
        <v>1535</v>
      </c>
      <c r="AI25" s="494" t="s">
        <v>1536</v>
      </c>
      <c r="AJ25" s="494" t="s">
        <v>1537</v>
      </c>
    </row>
    <row r="26" spans="2:36">
      <c r="B26" t="s">
        <v>150</v>
      </c>
      <c r="C26" s="8">
        <f>D26+G26</f>
        <v>20</v>
      </c>
      <c r="D26" s="8">
        <f>E26+F26</f>
        <v>3</v>
      </c>
      <c r="E26" s="8">
        <f>COUNT('PPM K'!Z:Z)-1</f>
        <v>3</v>
      </c>
      <c r="F26" s="8">
        <v>0</v>
      </c>
      <c r="G26" s="8">
        <f>H26+I26</f>
        <v>17</v>
      </c>
      <c r="H26" s="8">
        <f>COUNT('PPM M'!Z:Z)-1</f>
        <v>17</v>
      </c>
      <c r="I26" s="8">
        <v>0</v>
      </c>
      <c r="K26" t="s">
        <v>150</v>
      </c>
      <c r="L26" s="8">
        <f>M26+P26</f>
        <v>9</v>
      </c>
      <c r="M26" s="8">
        <f>N26+O26</f>
        <v>2</v>
      </c>
      <c r="N26" s="8">
        <f>COUNTIFS('PPM K'!$Z:$Z,"&gt;=0",'PPM K'!$AM:$AM,"&gt;=6")</f>
        <v>2</v>
      </c>
      <c r="O26" s="8">
        <v>0</v>
      </c>
      <c r="P26" s="8">
        <f>Q26+R26</f>
        <v>7</v>
      </c>
      <c r="Q26" s="8">
        <f>COUNTIFS('PPM M'!$Z:$Z,"&gt;=0",'PPM M'!$AM:$AM,"&gt;=6")</f>
        <v>7</v>
      </c>
      <c r="R26" s="8">
        <v>0</v>
      </c>
      <c r="T26" t="s">
        <v>150</v>
      </c>
      <c r="U26" s="494">
        <f>V26+Y26</f>
        <v>6321.4257482557914</v>
      </c>
      <c r="V26" s="494">
        <f>W26+X26</f>
        <v>1360.884398141168</v>
      </c>
      <c r="W26" s="494">
        <f>SUMIF('PPM K'!$Z:$Z,"&gt;=0",'PPM K'!$E:$E)</f>
        <v>1360.884398141168</v>
      </c>
      <c r="X26" s="494">
        <v>0</v>
      </c>
      <c r="Y26" s="494">
        <f>Z26+AA26</f>
        <v>4960.5413501146231</v>
      </c>
      <c r="Z26" s="494">
        <f>SUMIF('PPM M'!$Z:$Z,"&gt;=0",'PPM M'!$E:$E)</f>
        <v>4960.5413501146231</v>
      </c>
      <c r="AA26" s="494">
        <v>0</v>
      </c>
      <c r="AC26" t="s">
        <v>150</v>
      </c>
      <c r="AD26" s="494">
        <f>AE26+AH26</f>
        <v>84</v>
      </c>
      <c r="AE26" s="494">
        <f>AF26+AG26</f>
        <v>16.5</v>
      </c>
      <c r="AF26" s="494">
        <f>SUMIF('PPM K'!$Z:$Z,"&gt;=0",'PPM K'!$AM:$AM)</f>
        <v>16.5</v>
      </c>
      <c r="AG26" s="494">
        <v>0</v>
      </c>
      <c r="AH26" s="494">
        <f>AI26+AJ26</f>
        <v>67.5</v>
      </c>
      <c r="AI26" s="494">
        <f>SUMIF('PPM M'!$Z:$Z,"&gt;=0",'PPM M'!$AM:$AM)</f>
        <v>67.5</v>
      </c>
      <c r="AJ26" s="494">
        <v>0</v>
      </c>
    </row>
    <row r="27" spans="2:36">
      <c r="B27" t="s">
        <v>1729</v>
      </c>
      <c r="C27" s="499">
        <f t="shared" ref="C27:C33" si="12">D27+G27</f>
        <v>42</v>
      </c>
      <c r="D27" s="8">
        <f t="shared" ref="D27:D33" si="13">E27+F27</f>
        <v>3</v>
      </c>
      <c r="E27" s="8">
        <f>COUNT('PPM K'!AA:AA)-1</f>
        <v>3</v>
      </c>
      <c r="F27" s="8">
        <v>0</v>
      </c>
      <c r="G27" s="8">
        <f t="shared" ref="G27:G33" si="14">H27+I27</f>
        <v>39</v>
      </c>
      <c r="H27" s="8">
        <f>COUNT('PPM M'!AA:AA)-1</f>
        <v>39</v>
      </c>
      <c r="I27" s="8">
        <v>0</v>
      </c>
      <c r="K27" t="s">
        <v>1729</v>
      </c>
      <c r="L27" s="499">
        <f t="shared" ref="L27:L33" si="15">M27+P27</f>
        <v>14</v>
      </c>
      <c r="M27" s="8">
        <f t="shared" ref="M27:M33" si="16">N27+O27</f>
        <v>0</v>
      </c>
      <c r="N27" s="8">
        <f>COUNTIFS('PPM K'!$AA:$AA,"&gt;=0",'PPM K'!$AM:$AM,"&gt;=6")</f>
        <v>0</v>
      </c>
      <c r="O27" s="8">
        <v>0</v>
      </c>
      <c r="P27" s="8">
        <f t="shared" ref="P27:P33" si="17">Q27+R27</f>
        <v>14</v>
      </c>
      <c r="Q27" s="8">
        <f>COUNTIFS('PPM M'!$AA:$AA,"&gt;=0",'PPM M'!$AM:$AM,"&gt;=6")</f>
        <v>14</v>
      </c>
      <c r="R27" s="8">
        <v>0</v>
      </c>
      <c r="T27" t="s">
        <v>1729</v>
      </c>
      <c r="U27" s="495">
        <f t="shared" ref="U27:U33" si="18">V27+Y27</f>
        <v>9477.8665306090643</v>
      </c>
      <c r="V27" s="494">
        <f t="shared" ref="V27:V33" si="19">W27+X27</f>
        <v>317.66678113607122</v>
      </c>
      <c r="W27" s="494">
        <f>SUMIF('PPM K'!$AA:$AA,"&gt;=0",'PPM K'!$E:$E)</f>
        <v>317.66678113607122</v>
      </c>
      <c r="X27" s="494">
        <v>0</v>
      </c>
      <c r="Y27" s="494">
        <f t="shared" ref="Y27:Y33" si="20">Z27+AA27</f>
        <v>9160.1997494729931</v>
      </c>
      <c r="Z27" s="494">
        <f>SUMIF('PPM M'!$AA:$AA,"&gt;=0",'PPM M'!$E:$E)</f>
        <v>9160.1997494729931</v>
      </c>
      <c r="AA27" s="494">
        <v>0</v>
      </c>
      <c r="AC27" t="s">
        <v>1729</v>
      </c>
      <c r="AD27" s="495">
        <f t="shared" ref="AD27:AD33" si="21">AE27+AH27</f>
        <v>129</v>
      </c>
      <c r="AE27" s="494">
        <f t="shared" ref="AE27:AE33" si="22">AF27+AG27</f>
        <v>5</v>
      </c>
      <c r="AF27" s="494">
        <f>SUMIF('PPM K'!$AA:$AA,"&gt;=0",'PPM K'!$AM:$AM)</f>
        <v>5</v>
      </c>
      <c r="AG27" s="494">
        <v>0</v>
      </c>
      <c r="AH27" s="494">
        <f t="shared" ref="AH27:AH33" si="23">AI27+AJ27</f>
        <v>124</v>
      </c>
      <c r="AI27" s="494">
        <f>SUMIF('PPM M'!$AA:$AA,"&gt;=0",'PPM M'!$AM:$AM)</f>
        <v>124</v>
      </c>
      <c r="AJ27" s="494">
        <v>0</v>
      </c>
    </row>
    <row r="28" spans="2:36">
      <c r="B28" t="s">
        <v>131</v>
      </c>
      <c r="C28" s="500">
        <f t="shared" si="12"/>
        <v>51</v>
      </c>
      <c r="D28" s="8">
        <f t="shared" si="13"/>
        <v>3</v>
      </c>
      <c r="E28" s="8">
        <f>COUNT('PPM K'!AB:AB)-1</f>
        <v>3</v>
      </c>
      <c r="F28" s="8">
        <v>0</v>
      </c>
      <c r="G28" s="8">
        <f t="shared" si="14"/>
        <v>48</v>
      </c>
      <c r="H28" s="8">
        <f>COUNT('PPM M'!AB:AB)-1</f>
        <v>48</v>
      </c>
      <c r="I28" s="8">
        <v>0</v>
      </c>
      <c r="K28" t="s">
        <v>131</v>
      </c>
      <c r="L28" s="500">
        <f t="shared" si="15"/>
        <v>26</v>
      </c>
      <c r="M28" s="8">
        <f t="shared" si="16"/>
        <v>3</v>
      </c>
      <c r="N28" s="8">
        <f>COUNTIFS('PPM K'!$AB:$AB,"&gt;=0",'PPM K'!$AM:$AM,"&gt;=6")</f>
        <v>3</v>
      </c>
      <c r="O28" s="8">
        <v>0</v>
      </c>
      <c r="P28" s="8">
        <f t="shared" si="17"/>
        <v>23</v>
      </c>
      <c r="Q28" s="8">
        <f>COUNTIFS('PPM M'!$AB:$AB,"&gt;=0",'PPM M'!$AM:$AM,"&gt;=6")</f>
        <v>23</v>
      </c>
      <c r="R28" s="8">
        <v>0</v>
      </c>
      <c r="T28" t="s">
        <v>131</v>
      </c>
      <c r="U28" s="497">
        <f t="shared" si="18"/>
        <v>16039.035571936096</v>
      </c>
      <c r="V28" s="494">
        <f t="shared" si="19"/>
        <v>1454.7902388658035</v>
      </c>
      <c r="W28" s="494">
        <f>SUMIF('PPM K'!$AB:$AB,"&gt;=0",'PPM K'!$E:$E)</f>
        <v>1454.7902388658035</v>
      </c>
      <c r="X28" s="494">
        <v>0</v>
      </c>
      <c r="Y28" s="494">
        <f t="shared" si="20"/>
        <v>14584.245333070292</v>
      </c>
      <c r="Z28" s="494">
        <f>SUMIF('PPM M'!$AB:$AB,"&gt;=0",'PPM M'!$E:$E)</f>
        <v>14584.245333070292</v>
      </c>
      <c r="AA28" s="494">
        <v>0</v>
      </c>
      <c r="AC28" t="s">
        <v>131</v>
      </c>
      <c r="AD28" s="497">
        <f t="shared" si="21"/>
        <v>218</v>
      </c>
      <c r="AE28" s="494">
        <f t="shared" si="22"/>
        <v>18</v>
      </c>
      <c r="AF28" s="494">
        <f>SUMIF('PPM K'!$AB:$AB,"&gt;=0",'PPM K'!$AM:$AM)</f>
        <v>18</v>
      </c>
      <c r="AG28" s="494">
        <v>0</v>
      </c>
      <c r="AH28" s="494">
        <f t="shared" si="23"/>
        <v>200</v>
      </c>
      <c r="AI28" s="494">
        <f>SUMIF('PPM M'!$AB:$AB,"&gt;=0",'PPM M'!$AM:$AM)</f>
        <v>200</v>
      </c>
      <c r="AJ28" s="494">
        <v>0</v>
      </c>
    </row>
    <row r="29" spans="2:36">
      <c r="B29" t="s">
        <v>1730</v>
      </c>
      <c r="C29" s="8">
        <f t="shared" si="12"/>
        <v>25</v>
      </c>
      <c r="D29" s="8">
        <f t="shared" si="13"/>
        <v>5</v>
      </c>
      <c r="E29" s="8">
        <f>COUNT('PPM K'!AD:AD)-1</f>
        <v>5</v>
      </c>
      <c r="F29" s="8">
        <v>0</v>
      </c>
      <c r="G29" s="8">
        <f t="shared" si="14"/>
        <v>20</v>
      </c>
      <c r="H29" s="8">
        <f>COUNT('PPM M'!AD:AD)-1</f>
        <v>20</v>
      </c>
      <c r="I29" s="8">
        <v>0</v>
      </c>
      <c r="K29" t="s">
        <v>1730</v>
      </c>
      <c r="L29" s="8">
        <f t="shared" si="15"/>
        <v>3</v>
      </c>
      <c r="M29" s="8">
        <f t="shared" si="16"/>
        <v>0</v>
      </c>
      <c r="N29" s="8">
        <f>COUNTIFS('PPM K'!$AD:$AD,"&gt;=0",'PPM K'!$AM:$AM,"&gt;=6")</f>
        <v>0</v>
      </c>
      <c r="O29" s="8">
        <v>0</v>
      </c>
      <c r="P29" s="8">
        <f t="shared" si="17"/>
        <v>3</v>
      </c>
      <c r="Q29" s="8">
        <f>COUNTIFS('PPM M'!$AD:$AD,"&gt;=0",'PPM M'!$AM:$AM,"&gt;=6")</f>
        <v>3</v>
      </c>
      <c r="R29" s="8">
        <v>0</v>
      </c>
      <c r="T29" t="s">
        <v>1730</v>
      </c>
      <c r="U29" s="494">
        <f t="shared" si="18"/>
        <v>3115.7340717299712</v>
      </c>
      <c r="V29" s="494">
        <f t="shared" si="19"/>
        <v>458.45573936354685</v>
      </c>
      <c r="W29" s="494">
        <f>SUMIF('PPM K'!$AD:$AD,"&gt;=0",'PPM K'!$E:$E)</f>
        <v>458.45573936354685</v>
      </c>
      <c r="X29" s="494">
        <v>0</v>
      </c>
      <c r="Y29" s="494">
        <f t="shared" si="20"/>
        <v>2657.2783323664244</v>
      </c>
      <c r="Z29" s="494">
        <f>SUMIF('PPM M'!$AD:$AD,"&gt;=0",'PPM M'!$E:$E)</f>
        <v>2657.2783323664244</v>
      </c>
      <c r="AA29" s="494">
        <v>0</v>
      </c>
      <c r="AC29" t="s">
        <v>1730</v>
      </c>
      <c r="AD29" s="494">
        <f t="shared" si="21"/>
        <v>44.5</v>
      </c>
      <c r="AE29" s="494">
        <f t="shared" si="22"/>
        <v>6</v>
      </c>
      <c r="AF29" s="494">
        <f>SUMIF('PPM K'!$AD:$AD,"&gt;=0",'PPM K'!$AM:$AM)</f>
        <v>6</v>
      </c>
      <c r="AG29" s="494">
        <v>0</v>
      </c>
      <c r="AH29" s="494">
        <f t="shared" si="23"/>
        <v>38.5</v>
      </c>
      <c r="AI29" s="494">
        <f>SUMIF('PPM M'!$AD:$AD,"&gt;=0",'PPM M'!$AM:$AM)</f>
        <v>38.5</v>
      </c>
      <c r="AJ29" s="494">
        <v>0</v>
      </c>
    </row>
    <row r="30" spans="2:36">
      <c r="B30" t="s">
        <v>132</v>
      </c>
      <c r="C30" s="499">
        <f t="shared" si="12"/>
        <v>31</v>
      </c>
      <c r="D30" s="8">
        <f t="shared" si="13"/>
        <v>4</v>
      </c>
      <c r="E30" s="8">
        <f>COUNT('PPM K'!AF:AF)-1</f>
        <v>4</v>
      </c>
      <c r="F30" s="8">
        <v>0</v>
      </c>
      <c r="G30" s="8">
        <f t="shared" si="14"/>
        <v>27</v>
      </c>
      <c r="H30" s="8">
        <f>COUNT('PPM M'!AF:AF)-1</f>
        <v>27</v>
      </c>
      <c r="I30" s="8">
        <v>0</v>
      </c>
      <c r="K30" s="8" t="s">
        <v>132</v>
      </c>
      <c r="L30" s="8">
        <f t="shared" si="15"/>
        <v>12</v>
      </c>
      <c r="M30" s="8">
        <f t="shared" si="16"/>
        <v>1</v>
      </c>
      <c r="N30" s="8">
        <f>COUNTIFS('PPM K'!$AF:$AF,"&gt;=0",'PPM K'!$AM:$AM,"&gt;=6")</f>
        <v>1</v>
      </c>
      <c r="O30" s="8">
        <v>0</v>
      </c>
      <c r="P30" s="8">
        <f t="shared" si="17"/>
        <v>11</v>
      </c>
      <c r="Q30" s="8">
        <f>COUNTIFS('PPM M'!$AF:$AF,"&gt;=0",'PPM M'!$AM:$AM,"&gt;=6")</f>
        <v>11</v>
      </c>
      <c r="R30" s="8">
        <v>0</v>
      </c>
      <c r="T30" t="s">
        <v>132</v>
      </c>
      <c r="U30" s="494">
        <f t="shared" si="18"/>
        <v>7700.566464233947</v>
      </c>
      <c r="V30" s="494">
        <f t="shared" si="19"/>
        <v>712.93518775150551</v>
      </c>
      <c r="W30" s="494">
        <f>SUMIF('PPM K'!$AF:$AF,"&gt;=0",'PPM K'!$E:$E)</f>
        <v>712.93518775150551</v>
      </c>
      <c r="X30" s="494">
        <v>0</v>
      </c>
      <c r="Y30" s="494">
        <f t="shared" si="20"/>
        <v>6987.6312764824415</v>
      </c>
      <c r="Z30" s="494">
        <f>SUMIF('PPM M'!$AF:$AF,"&gt;=0",'PPM M'!$E:$E)</f>
        <v>6987.6312764824415</v>
      </c>
      <c r="AA30" s="494">
        <v>0</v>
      </c>
      <c r="AC30" t="s">
        <v>132</v>
      </c>
      <c r="AD30" s="494">
        <f t="shared" si="21"/>
        <v>102.5</v>
      </c>
      <c r="AE30" s="494">
        <f t="shared" si="22"/>
        <v>7.5</v>
      </c>
      <c r="AF30" s="494">
        <f>SUMIF('PPM K'!$AF:$AF,"&gt;=0",'PPM K'!$AM:$AM)</f>
        <v>7.5</v>
      </c>
      <c r="AG30" s="494">
        <v>0</v>
      </c>
      <c r="AH30" s="494">
        <f t="shared" si="23"/>
        <v>95</v>
      </c>
      <c r="AI30" s="494">
        <f>SUMIF('PPM M'!$AF:$AF,"&gt;=0",'PPM M'!$AM:$AM)</f>
        <v>95</v>
      </c>
      <c r="AJ30" s="494">
        <v>0</v>
      </c>
    </row>
    <row r="31" spans="2:36">
      <c r="B31" t="s">
        <v>134</v>
      </c>
      <c r="C31" s="505">
        <f t="shared" si="12"/>
        <v>18</v>
      </c>
      <c r="D31" s="8">
        <f t="shared" si="13"/>
        <v>4</v>
      </c>
      <c r="E31" s="8">
        <f>COUNT('PPM K'!AH:AH)-1</f>
        <v>4</v>
      </c>
      <c r="G31" s="8">
        <f t="shared" si="14"/>
        <v>14</v>
      </c>
      <c r="H31" s="8">
        <f>COUNT('PPM M'!AH:AH)-1</f>
        <v>14</v>
      </c>
      <c r="K31" t="s">
        <v>134</v>
      </c>
      <c r="L31" s="8">
        <f t="shared" si="15"/>
        <v>8</v>
      </c>
      <c r="M31" s="8">
        <f t="shared" si="16"/>
        <v>2</v>
      </c>
      <c r="N31" s="8">
        <f>COUNTIFS('PPM K'!$AH:$AH,"&gt;=0",'PPM K'!$AM:$AM,"&gt;=6")</f>
        <v>2</v>
      </c>
      <c r="O31" s="8"/>
      <c r="P31" s="8">
        <f t="shared" si="17"/>
        <v>6</v>
      </c>
      <c r="Q31" s="8">
        <f>COUNTIFS('PPM M'!$AH:$AH,"&gt;=0",'PPM M'!$AM:$AM,"&gt;=6")</f>
        <v>6</v>
      </c>
      <c r="R31" s="8"/>
      <c r="T31" t="s">
        <v>134</v>
      </c>
      <c r="U31" s="494">
        <f t="shared" si="18"/>
        <v>5437.0485911288633</v>
      </c>
      <c r="V31" s="494">
        <f t="shared" si="19"/>
        <v>1155.2529919804679</v>
      </c>
      <c r="W31" s="494">
        <f>SUMIF('PPM K'!$AH:$AH,"&gt;=0",'PPM K'!$E:$E)</f>
        <v>1155.2529919804679</v>
      </c>
      <c r="X31" s="494"/>
      <c r="Y31" s="494">
        <f t="shared" si="20"/>
        <v>4281.795599148395</v>
      </c>
      <c r="Z31" s="494">
        <f>SUMIF('PPM M'!$AH:$AH,"&gt;=0",'PPM M'!$E:$E)</f>
        <v>4281.795599148395</v>
      </c>
      <c r="AA31" s="494"/>
      <c r="AC31" t="s">
        <v>134</v>
      </c>
      <c r="AD31" s="494">
        <f t="shared" si="21"/>
        <v>66</v>
      </c>
      <c r="AE31" s="494">
        <f t="shared" si="22"/>
        <v>15</v>
      </c>
      <c r="AF31" s="494">
        <f>SUMIF('PPM K'!$AH:$AH,"&gt;=0",'PPM K'!$AM:$AM)</f>
        <v>15</v>
      </c>
      <c r="AG31" s="494"/>
      <c r="AH31" s="494">
        <f t="shared" si="23"/>
        <v>51</v>
      </c>
      <c r="AI31" s="494">
        <f>SUMIF('PPM M'!$AH:$AH,"&gt;=0",'PPM M'!$AM:$AM)</f>
        <v>51</v>
      </c>
      <c r="AJ31" s="494"/>
    </row>
    <row r="32" spans="2:36">
      <c r="B32" t="s">
        <v>65</v>
      </c>
      <c r="C32" s="8">
        <f t="shared" si="12"/>
        <v>16</v>
      </c>
      <c r="D32" s="8">
        <f t="shared" si="13"/>
        <v>0</v>
      </c>
      <c r="E32" s="8">
        <f>COUNT('PPM K'!AI:AI)-1</f>
        <v>0</v>
      </c>
      <c r="G32" s="8">
        <f t="shared" si="14"/>
        <v>16</v>
      </c>
      <c r="H32" s="8">
        <f>COUNT('PPM M'!AI:AI)-1</f>
        <v>16</v>
      </c>
      <c r="K32" t="s">
        <v>65</v>
      </c>
      <c r="L32" s="8">
        <f t="shared" si="15"/>
        <v>9</v>
      </c>
      <c r="M32" s="8">
        <f t="shared" si="16"/>
        <v>0</v>
      </c>
      <c r="N32" s="8">
        <f>COUNTIFS('PPM K'!$AI:$AI,"&gt;=0",'PPM K'!$AM:$AM,"&gt;=6")</f>
        <v>0</v>
      </c>
      <c r="O32" s="8"/>
      <c r="P32" s="8">
        <f t="shared" si="17"/>
        <v>9</v>
      </c>
      <c r="Q32" s="8">
        <f>COUNTIFS('PPM M'!$AI:$AI,"&gt;=0",'PPM M'!$AM:$AM,"&gt;=6")</f>
        <v>9</v>
      </c>
      <c r="R32" s="8"/>
      <c r="T32" t="s">
        <v>65</v>
      </c>
      <c r="U32" s="494">
        <f t="shared" si="18"/>
        <v>5224.4175023654388</v>
      </c>
      <c r="V32" s="494">
        <f t="shared" si="19"/>
        <v>0</v>
      </c>
      <c r="W32" s="494">
        <f>SUMIF('PPM K'!$AI:$AI,"&gt;=0",'PPM K'!$E:$E)</f>
        <v>0</v>
      </c>
      <c r="X32" s="494"/>
      <c r="Y32" s="494">
        <f t="shared" si="20"/>
        <v>5224.4175023654388</v>
      </c>
      <c r="Z32" s="494">
        <f>SUMIF('PPM M'!$AI:$AI,"&gt;=0",'PPM M'!$E:$E)</f>
        <v>5224.4175023654388</v>
      </c>
      <c r="AA32" s="494"/>
      <c r="AC32" t="s">
        <v>65</v>
      </c>
      <c r="AD32" s="494">
        <f t="shared" si="21"/>
        <v>70.5</v>
      </c>
      <c r="AE32" s="494">
        <f t="shared" si="22"/>
        <v>0</v>
      </c>
      <c r="AF32" s="494">
        <f>SUMIF('PPM K'!$AI:$AI,"&gt;=0",'PPM K'!$AM:$AM)</f>
        <v>0</v>
      </c>
      <c r="AG32" s="494"/>
      <c r="AH32" s="494">
        <f t="shared" si="23"/>
        <v>70.5</v>
      </c>
      <c r="AI32" s="494">
        <f>SUMIF('PPM M'!$AI:$AI,"&gt;=0",'PPM M'!$AM:$AM)</f>
        <v>70.5</v>
      </c>
      <c r="AJ32" s="494"/>
    </row>
    <row r="33" spans="2:36">
      <c r="B33" t="s">
        <v>133</v>
      </c>
      <c r="C33" s="8">
        <f t="shared" si="12"/>
        <v>22</v>
      </c>
      <c r="D33" s="8">
        <f t="shared" si="13"/>
        <v>1</v>
      </c>
      <c r="E33" s="8">
        <f>COUNT('PPM K'!AK:AK)-1</f>
        <v>1</v>
      </c>
      <c r="F33" s="8">
        <v>0</v>
      </c>
      <c r="G33" s="8">
        <f t="shared" si="14"/>
        <v>21</v>
      </c>
      <c r="H33" s="8">
        <f>COUNT('PPM M'!AK:AK)-1</f>
        <v>21</v>
      </c>
      <c r="I33" s="8">
        <v>0</v>
      </c>
      <c r="K33" t="s">
        <v>133</v>
      </c>
      <c r="L33" s="499">
        <f t="shared" si="15"/>
        <v>16</v>
      </c>
      <c r="M33" s="8">
        <f t="shared" si="16"/>
        <v>1</v>
      </c>
      <c r="N33" s="8">
        <f>COUNTIFS('PPM K'!$AK:$AK,"&gt;=0",'PPM K'!$AM:$AM,"&gt;=6")</f>
        <v>1</v>
      </c>
      <c r="O33" s="8">
        <v>0</v>
      </c>
      <c r="P33" s="8">
        <f t="shared" si="17"/>
        <v>15</v>
      </c>
      <c r="Q33" s="8">
        <f>COUNTIFS('PPM M'!$AK:$AK,"&gt;=0",'PPM M'!$AM:$AM,"&gt;=6")</f>
        <v>15</v>
      </c>
      <c r="R33" s="8">
        <v>0</v>
      </c>
      <c r="T33" t="s">
        <v>133</v>
      </c>
      <c r="U33" s="495">
        <f t="shared" si="18"/>
        <v>8784.7086630559825</v>
      </c>
      <c r="V33" s="494">
        <f t="shared" si="19"/>
        <v>544.09035372765265</v>
      </c>
      <c r="W33" s="494">
        <f>SUMIF('PPM K'!$AK:$AK,"&gt;=0",'PPM K'!$E:$E)</f>
        <v>544.09035372765265</v>
      </c>
      <c r="X33" s="494">
        <v>0</v>
      </c>
      <c r="Y33" s="494">
        <f t="shared" si="20"/>
        <v>8240.6183093283289</v>
      </c>
      <c r="Z33" s="494">
        <f>SUMIF('PPM M'!$AK:$AK,"&gt;=0",'PPM M'!$E:$E)</f>
        <v>8240.6183093283289</v>
      </c>
      <c r="AA33" s="494">
        <v>0</v>
      </c>
      <c r="AC33" t="s">
        <v>133</v>
      </c>
      <c r="AD33" s="495">
        <f t="shared" si="21"/>
        <v>112</v>
      </c>
      <c r="AE33" s="494">
        <f t="shared" si="22"/>
        <v>6</v>
      </c>
      <c r="AF33" s="494">
        <f>SUMIF('PPM K'!$AK:$AK,"&gt;=0",'PPM K'!$AM:$AM)</f>
        <v>6</v>
      </c>
      <c r="AG33" s="494">
        <v>0</v>
      </c>
      <c r="AH33" s="494">
        <f t="shared" si="23"/>
        <v>106</v>
      </c>
      <c r="AI33" s="494">
        <f>SUMIF('PPM M'!$AK:$AK,"&gt;=0",'PPM M'!$AM:$AM)</f>
        <v>106</v>
      </c>
      <c r="AJ33" s="494">
        <v>0</v>
      </c>
    </row>
    <row r="35" spans="2:36">
      <c r="B35" t="s">
        <v>2082</v>
      </c>
      <c r="C35" s="499">
        <f t="shared" ref="C35" si="24">D35+G35</f>
        <v>41</v>
      </c>
      <c r="D35" s="8">
        <f t="shared" ref="D35" si="25">E35+F35</f>
        <v>5</v>
      </c>
      <c r="E35" s="8">
        <v>5</v>
      </c>
      <c r="F35" s="8">
        <v>0</v>
      </c>
      <c r="G35" s="8">
        <f t="shared" ref="G35" si="26">H35+I35</f>
        <v>36</v>
      </c>
      <c r="H35" s="8">
        <v>36</v>
      </c>
      <c r="I35" s="8"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2"/>
  <sheetViews>
    <sheetView workbookViewId="0">
      <selection activeCell="B6" sqref="B6"/>
    </sheetView>
  </sheetViews>
  <sheetFormatPr defaultRowHeight="13.2"/>
  <cols>
    <col min="1" max="1" width="30.33203125" bestFit="1" customWidth="1"/>
    <col min="2" max="2" width="8.88671875" style="596"/>
  </cols>
  <sheetData>
    <row r="2" spans="1:2">
      <c r="A2" t="s">
        <v>37</v>
      </c>
      <c r="B2" s="596">
        <f>'Róża M'!G2</f>
        <v>0.33547453703703706</v>
      </c>
    </row>
    <row r="3" spans="1:2">
      <c r="A3" t="s">
        <v>4</v>
      </c>
      <c r="B3" s="596">
        <f>'Złoto M'!AI3</f>
        <v>0.26944444444444449</v>
      </c>
    </row>
    <row r="4" spans="1:2">
      <c r="A4" t="s">
        <v>124</v>
      </c>
      <c r="B4" s="596">
        <f>'H51 200 M'!M6</f>
        <v>0.49136574074074074</v>
      </c>
    </row>
    <row r="5" spans="1:2">
      <c r="A5" t="s">
        <v>63</v>
      </c>
      <c r="B5" s="596">
        <f>'Dymno M'!BB4</f>
        <v>0.45162037037037034</v>
      </c>
    </row>
    <row r="6" spans="1:2">
      <c r="A6" t="s">
        <v>125</v>
      </c>
      <c r="B6" s="596">
        <f>'X Kompas M'!I2</f>
        <v>0.2638888888888889</v>
      </c>
    </row>
    <row r="7" spans="1:2">
      <c r="A7" t="s">
        <v>42</v>
      </c>
      <c r="B7" s="596">
        <f>'Dukty M'!P2</f>
        <v>0.36689814814814814</v>
      </c>
    </row>
    <row r="8" spans="1:2">
      <c r="A8" t="s">
        <v>3</v>
      </c>
      <c r="B8" s="596">
        <f>'Tropy M'!M3</f>
        <v>0.31495370370370374</v>
      </c>
    </row>
    <row r="9" spans="1:2">
      <c r="A9" t="s">
        <v>5</v>
      </c>
      <c r="B9" s="596">
        <f>'Grassor TR300 M'!Q5</f>
        <v>0.99305555555474712</v>
      </c>
    </row>
    <row r="10" spans="1:2">
      <c r="A10" t="s">
        <v>1</v>
      </c>
      <c r="B10" s="596">
        <f>'BO M'!M5</f>
        <v>0.29572916666666665</v>
      </c>
    </row>
    <row r="11" spans="1:2">
      <c r="A11" t="s">
        <v>7</v>
      </c>
      <c r="B11" s="596">
        <f>'Szaga TR150 M'!G2</f>
        <v>0.3972222222222222</v>
      </c>
    </row>
    <row r="12" spans="1:2">
      <c r="A12" t="s">
        <v>43</v>
      </c>
      <c r="B12" s="596" t="str">
        <f>'Rajd Konwalii M'!I3</f>
        <v>06:19:00</v>
      </c>
    </row>
    <row r="13" spans="1:2">
      <c r="A13" t="s">
        <v>119</v>
      </c>
      <c r="B13" s="596">
        <f>'Korno M'!I2</f>
        <v>0.41413194444444451</v>
      </c>
    </row>
    <row r="14" spans="1:2">
      <c r="A14" t="s">
        <v>64</v>
      </c>
      <c r="B14" s="596" t="str">
        <f>'Abentojra M'!H2</f>
        <v>05:21:17</v>
      </c>
    </row>
    <row r="15" spans="1:2">
      <c r="A15" t="s">
        <v>9</v>
      </c>
      <c r="B15" s="596">
        <f>'Mordownik M'!L5</f>
        <v>0.26108796296296283</v>
      </c>
    </row>
    <row r="16" spans="1:2">
      <c r="A16" t="s">
        <v>126</v>
      </c>
      <c r="B16" s="596">
        <f>'XI Kompas M'!J2</f>
        <v>0.27708333333333335</v>
      </c>
    </row>
    <row r="17" spans="1:2">
      <c r="A17" t="s">
        <v>127</v>
      </c>
      <c r="B17" s="596">
        <f>'H52 200 M'!M6</f>
        <v>0.42866898148148147</v>
      </c>
    </row>
    <row r="18" spans="1:2">
      <c r="A18" t="s">
        <v>130</v>
      </c>
      <c r="B18" s="596">
        <f>'XII Szago M'!AC3</f>
        <v>0.25935185185185222</v>
      </c>
    </row>
    <row r="19" spans="1:2">
      <c r="A19" t="s">
        <v>10</v>
      </c>
      <c r="B19" s="596">
        <f>'Masakra TR200 M'!M5</f>
        <v>0.60277777777810115</v>
      </c>
    </row>
    <row r="20" spans="1:2">
      <c r="A20" t="s">
        <v>150</v>
      </c>
      <c r="B20" s="596">
        <f>'Wiosenne 360 M'!I2</f>
        <v>0.2369444444444444</v>
      </c>
    </row>
    <row r="21" spans="1:2">
      <c r="A21" t="s">
        <v>129</v>
      </c>
      <c r="B21" s="596">
        <f>'NMnO M'!P5</f>
        <v>0.50069444444444433</v>
      </c>
    </row>
    <row r="22" spans="1:2">
      <c r="A22" t="s">
        <v>131</v>
      </c>
      <c r="B22" s="596">
        <f>'XI Szago M'!F3</f>
        <v>0.25756944444444446</v>
      </c>
    </row>
    <row r="23" spans="1:2">
      <c r="A23" t="s">
        <v>128</v>
      </c>
      <c r="B23" s="596">
        <f>'H51 100 M'!M6</f>
        <v>0.27398148148148149</v>
      </c>
    </row>
    <row r="24" spans="1:2">
      <c r="A24" t="s">
        <v>961</v>
      </c>
      <c r="B24" s="596">
        <f>'Harce M'!I7/60/24</f>
        <v>0.34027777777777773</v>
      </c>
    </row>
    <row r="25" spans="1:2">
      <c r="A25" t="s">
        <v>6</v>
      </c>
      <c r="B25" s="596">
        <f>'Grassor TR150 M'!Q5</f>
        <v>0.62152777777373558</v>
      </c>
    </row>
    <row r="26" spans="1:2">
      <c r="A26" t="s">
        <v>132</v>
      </c>
      <c r="B26" s="596">
        <f>'Pazur M'!M3</f>
        <v>0.33716435185185151</v>
      </c>
    </row>
    <row r="27" spans="1:2">
      <c r="A27" t="s">
        <v>8</v>
      </c>
      <c r="B27" s="596">
        <f>'Szaga TR100 M'!G2</f>
        <v>0.22083333333333333</v>
      </c>
    </row>
    <row r="28" spans="1:2">
      <c r="A28" t="s">
        <v>134</v>
      </c>
      <c r="B28" s="596">
        <f>'Odyseja M'!D2</f>
        <v>0.44722222222222219</v>
      </c>
    </row>
    <row r="29" spans="1:2">
      <c r="A29" t="s">
        <v>65</v>
      </c>
      <c r="B29" s="596">
        <f>'Trudy M'!G3</f>
        <v>0.41875000000000001</v>
      </c>
    </row>
    <row r="30" spans="1:2">
      <c r="A30" t="s">
        <v>2043</v>
      </c>
      <c r="B30" s="596">
        <f>'H52 100 M'!M6</f>
        <v>0.24641203703703704</v>
      </c>
    </row>
    <row r="31" spans="1:2">
      <c r="A31" t="s">
        <v>133</v>
      </c>
      <c r="B31" s="596">
        <f>'Azymut Orient M'!J3</f>
        <v>0.20416666666666669</v>
      </c>
    </row>
    <row r="32" spans="1:2">
      <c r="A32" t="s">
        <v>11</v>
      </c>
      <c r="B32" s="596">
        <f>'Masakra TR100 M'!M5</f>
        <v>0.44374999999854481</v>
      </c>
    </row>
  </sheetData>
  <conditionalFormatting sqref="B2:B19">
    <cfRule type="aboveAverage" dxfId="1" priority="2"/>
  </conditionalFormatting>
  <conditionalFormatting sqref="B20:B32">
    <cfRule type="aboveAverage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5"/>
  <sheetViews>
    <sheetView workbookViewId="0"/>
  </sheetViews>
  <sheetFormatPr defaultColWidth="8.6640625" defaultRowHeight="14.4"/>
  <cols>
    <col min="1" max="2" width="8.6640625" style="157"/>
    <col min="3" max="3" width="10" style="157" bestFit="1" customWidth="1"/>
    <col min="4" max="4" width="13.33203125" style="157" bestFit="1" customWidth="1"/>
    <col min="5" max="5" width="7.44140625" style="157" bestFit="1" customWidth="1"/>
    <col min="6" max="6" width="10.109375" style="157" customWidth="1"/>
    <col min="7" max="7" width="8.6640625" style="157"/>
    <col min="8" max="8" width="17.6640625" style="157" customWidth="1"/>
    <col min="9" max="16384" width="8.6640625" style="157"/>
  </cols>
  <sheetData>
    <row r="1" spans="1:23" ht="43.2">
      <c r="A1" s="165" t="s">
        <v>430</v>
      </c>
      <c r="B1" s="165" t="s">
        <v>429</v>
      </c>
      <c r="C1" s="165" t="s">
        <v>192</v>
      </c>
      <c r="D1" s="165" t="s">
        <v>191</v>
      </c>
      <c r="E1" s="165" t="s">
        <v>193</v>
      </c>
      <c r="F1" s="165" t="s">
        <v>371</v>
      </c>
      <c r="G1" s="165" t="s">
        <v>428</v>
      </c>
      <c r="H1" s="165" t="s">
        <v>427</v>
      </c>
      <c r="I1" s="165" t="s">
        <v>426</v>
      </c>
      <c r="J1" s="164" t="s">
        <v>425</v>
      </c>
      <c r="L1" s="18" t="s">
        <v>79</v>
      </c>
      <c r="M1" s="18" t="s">
        <v>80</v>
      </c>
      <c r="N1" s="9" t="s">
        <v>108</v>
      </c>
      <c r="O1" s="9" t="s">
        <v>109</v>
      </c>
      <c r="P1" s="9" t="s">
        <v>83</v>
      </c>
      <c r="Q1" s="9" t="s">
        <v>81</v>
      </c>
      <c r="R1" s="9" t="s">
        <v>48</v>
      </c>
      <c r="S1" s="9" t="s">
        <v>49</v>
      </c>
      <c r="T1" s="9" t="s">
        <v>45</v>
      </c>
      <c r="U1" s="9" t="s">
        <v>46</v>
      </c>
      <c r="V1" s="9" t="s">
        <v>35</v>
      </c>
      <c r="W1" s="9" t="s">
        <v>47</v>
      </c>
    </row>
    <row r="2" spans="1:23">
      <c r="A2" s="158">
        <v>1</v>
      </c>
      <c r="B2" s="158">
        <v>1</v>
      </c>
      <c r="C2" s="160" t="s">
        <v>19</v>
      </c>
      <c r="D2" s="160" t="s">
        <v>424</v>
      </c>
      <c r="E2" s="160" t="s">
        <v>389</v>
      </c>
      <c r="F2" s="160" t="s">
        <v>382</v>
      </c>
      <c r="G2" s="160" t="s">
        <v>36</v>
      </c>
      <c r="H2" s="160" t="s">
        <v>423</v>
      </c>
      <c r="I2" s="159">
        <v>0.2369444444444444</v>
      </c>
      <c r="J2" s="158">
        <v>38</v>
      </c>
      <c r="L2" s="18">
        <f>VLOOKUP(M2,id!$A:$C,3,0)</f>
        <v>122</v>
      </c>
      <c r="M2" s="18" t="str">
        <f>N2&amp;O2&amp;Q2</f>
        <v>BuciakPiotr1979</v>
      </c>
      <c r="N2" s="9" t="str">
        <f>D2</f>
        <v>Buciak</v>
      </c>
      <c r="O2" s="9" t="str">
        <f>C2</f>
        <v>Piotr</v>
      </c>
      <c r="P2" s="9" t="str">
        <f>H2</f>
        <v>Team 360º</v>
      </c>
      <c r="Q2" s="9" t="str">
        <f>E2</f>
        <v>1979</v>
      </c>
      <c r="R2" s="9"/>
      <c r="S2" s="9">
        <v>50</v>
      </c>
      <c r="T2" s="9"/>
      <c r="U2" s="9"/>
      <c r="V2" s="9"/>
      <c r="W2" s="9"/>
    </row>
    <row r="3" spans="1:23">
      <c r="A3" s="161">
        <v>7</v>
      </c>
      <c r="B3" s="161">
        <v>1</v>
      </c>
      <c r="C3" s="163" t="s">
        <v>41</v>
      </c>
      <c r="D3" s="163" t="s">
        <v>410</v>
      </c>
      <c r="E3" s="160" t="s">
        <v>409</v>
      </c>
      <c r="F3" s="163" t="s">
        <v>382</v>
      </c>
      <c r="G3" s="163" t="s">
        <v>0</v>
      </c>
      <c r="H3" s="163" t="s">
        <v>408</v>
      </c>
      <c r="I3" s="162">
        <v>0.34675925925925932</v>
      </c>
      <c r="J3" s="161">
        <v>38</v>
      </c>
      <c r="L3" s="18">
        <f>VLOOKUP(M3,id!$A:$C,3,0)</f>
        <v>135</v>
      </c>
      <c r="M3" s="18" t="str">
        <f t="shared" ref="M3:M5" si="0">N3&amp;O3&amp;Q3</f>
        <v>GruzielMagdalena1976</v>
      </c>
      <c r="N3" s="9" t="str">
        <f t="shared" ref="N3:N5" si="1">D3</f>
        <v>Gruziel</v>
      </c>
      <c r="O3" s="9" t="str">
        <f t="shared" ref="O3:O5" si="2">C3</f>
        <v>Magdalena</v>
      </c>
      <c r="P3" s="9" t="str">
        <f t="shared" ref="P3:P5" si="3">H3</f>
        <v>Team360</v>
      </c>
      <c r="Q3" s="9" t="str">
        <f t="shared" ref="Q3:Q5" si="4">E3</f>
        <v>1976</v>
      </c>
      <c r="R3" s="9">
        <v>50</v>
      </c>
      <c r="S3" s="9">
        <f>S2*IF(V3&lt;1,V3,IF(W3&lt;1,W3,IF(U3&lt;1,U3,IF(T3&lt;1,T3,1))))</f>
        <v>34.165554072096114</v>
      </c>
      <c r="T3" s="9">
        <f>I2/I3</f>
        <v>0.68331108144192232</v>
      </c>
      <c r="U3" s="9">
        <f>J3/J2</f>
        <v>1</v>
      </c>
      <c r="V3" s="9">
        <v>1</v>
      </c>
      <c r="W3" s="9">
        <v>1</v>
      </c>
    </row>
    <row r="4" spans="1:23">
      <c r="A4" s="161">
        <v>15</v>
      </c>
      <c r="B4" s="161">
        <v>2</v>
      </c>
      <c r="C4" s="163" t="s">
        <v>69</v>
      </c>
      <c r="D4" s="163" t="s">
        <v>68</v>
      </c>
      <c r="E4" s="160" t="s">
        <v>391</v>
      </c>
      <c r="F4" s="163" t="s">
        <v>382</v>
      </c>
      <c r="G4" s="163" t="s">
        <v>0</v>
      </c>
      <c r="H4" s="163" t="s">
        <v>159</v>
      </c>
      <c r="I4" s="162">
        <v>0.42675925925925923</v>
      </c>
      <c r="J4" s="161">
        <v>38</v>
      </c>
      <c r="L4" s="18">
        <f>VLOOKUP(M4,id!$A:$C,3,0)</f>
        <v>56</v>
      </c>
      <c r="M4" s="18" t="str">
        <f t="shared" si="0"/>
        <v>BlankDanuta1981</v>
      </c>
      <c r="N4" s="9" t="str">
        <f t="shared" si="1"/>
        <v>Blank</v>
      </c>
      <c r="O4" s="9" t="str">
        <f t="shared" si="2"/>
        <v>Danuta</v>
      </c>
      <c r="P4" s="9" t="str">
        <f t="shared" si="3"/>
        <v>Towanda</v>
      </c>
      <c r="Q4" s="9" t="str">
        <f t="shared" si="4"/>
        <v>1981</v>
      </c>
      <c r="R4" s="9">
        <f>R3*IF(V4&lt;1,V4,IF(W4&lt;1,W4,IF(U4&lt;1,U4,IF(T4&lt;1,T4,1))))</f>
        <v>40.627034063788251</v>
      </c>
      <c r="S4" s="9">
        <f t="shared" ref="S4:S5" si="5">S3*IF(V4&lt;1,V4,IF(W4&lt;1,W4,IF(U4&lt;1,U4,IF(T4&lt;1,T4,1))))</f>
        <v>27.760902581904965</v>
      </c>
      <c r="T4" s="9">
        <f>I3/I4</f>
        <v>0.81254068127576506</v>
      </c>
      <c r="U4" s="9">
        <f>J4/J3</f>
        <v>1</v>
      </c>
      <c r="V4" s="9">
        <v>1</v>
      </c>
      <c r="W4" s="9">
        <v>1</v>
      </c>
    </row>
    <row r="5" spans="1:23">
      <c r="A5" s="161">
        <v>18</v>
      </c>
      <c r="B5" s="161">
        <v>3</v>
      </c>
      <c r="C5" s="163" t="s">
        <v>388</v>
      </c>
      <c r="D5" s="163" t="s">
        <v>387</v>
      </c>
      <c r="E5" s="160" t="s">
        <v>386</v>
      </c>
      <c r="F5" s="163" t="s">
        <v>382</v>
      </c>
      <c r="G5" s="163" t="s">
        <v>0</v>
      </c>
      <c r="H5" s="163" t="s">
        <v>3</v>
      </c>
      <c r="I5" s="162">
        <v>0.43730324074074073</v>
      </c>
      <c r="J5" s="161">
        <v>38</v>
      </c>
      <c r="L5" s="18">
        <f>VLOOKUP(M5,id!$A:$C,3,0)</f>
        <v>136</v>
      </c>
      <c r="M5" s="18" t="str">
        <f t="shared" si="0"/>
        <v>SkompskaAnna1982</v>
      </c>
      <c r="N5" s="9" t="str">
        <f t="shared" si="1"/>
        <v>Skompska</v>
      </c>
      <c r="O5" s="9" t="str">
        <f t="shared" si="2"/>
        <v>Anna</v>
      </c>
      <c r="P5" s="9" t="str">
        <f t="shared" si="3"/>
        <v>Mazurskie Tropy</v>
      </c>
      <c r="Q5" s="9" t="str">
        <f t="shared" si="4"/>
        <v>1982</v>
      </c>
      <c r="R5" s="9">
        <f>R4*IF(V5&lt;1,V5,IF(W5&lt;1,W5,IF(U5&lt;1,U5,IF(T5&lt;1,T5,1))))</f>
        <v>39.64746049810762</v>
      </c>
      <c r="S5" s="9">
        <f t="shared" si="5"/>
        <v>27.091549109387813</v>
      </c>
      <c r="T5" s="9">
        <f>I4/I5</f>
        <v>0.97588862716036306</v>
      </c>
      <c r="U5" s="9">
        <f>J5/J4</f>
        <v>1</v>
      </c>
      <c r="V5" s="9">
        <v>1</v>
      </c>
      <c r="W5" s="9">
        <v>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fitToHeight="0"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8"/>
  <sheetViews>
    <sheetView workbookViewId="0"/>
  </sheetViews>
  <sheetFormatPr defaultColWidth="8.6640625" defaultRowHeight="14.4"/>
  <cols>
    <col min="1" max="2" width="8.6640625" style="157"/>
    <col min="3" max="3" width="10" style="157" bestFit="1" customWidth="1"/>
    <col min="4" max="4" width="13.33203125" style="157" bestFit="1" customWidth="1"/>
    <col min="5" max="5" width="7.44140625" style="157" bestFit="1" customWidth="1"/>
    <col min="6" max="6" width="10.109375" style="157" customWidth="1"/>
    <col min="7" max="7" width="8.6640625" style="157"/>
    <col min="8" max="8" width="17.6640625" style="157" customWidth="1"/>
    <col min="9" max="16384" width="8.6640625" style="157"/>
  </cols>
  <sheetData>
    <row r="1" spans="1:23" ht="43.2">
      <c r="A1" s="165" t="s">
        <v>430</v>
      </c>
      <c r="B1" s="165" t="s">
        <v>429</v>
      </c>
      <c r="C1" s="165" t="s">
        <v>192</v>
      </c>
      <c r="D1" s="165" t="s">
        <v>191</v>
      </c>
      <c r="E1" s="165" t="s">
        <v>193</v>
      </c>
      <c r="F1" s="165" t="s">
        <v>371</v>
      </c>
      <c r="G1" s="165" t="s">
        <v>428</v>
      </c>
      <c r="H1" s="165" t="s">
        <v>427</v>
      </c>
      <c r="I1" s="165" t="s">
        <v>426</v>
      </c>
      <c r="J1" s="164" t="s">
        <v>425</v>
      </c>
      <c r="L1" s="18" t="s">
        <v>79</v>
      </c>
      <c r="M1" s="18" t="s">
        <v>80</v>
      </c>
      <c r="N1" s="9" t="s">
        <v>108</v>
      </c>
      <c r="O1" s="9" t="s">
        <v>109</v>
      </c>
      <c r="P1" s="9" t="s">
        <v>83</v>
      </c>
      <c r="Q1" s="9" t="s">
        <v>81</v>
      </c>
      <c r="R1" s="9" t="s">
        <v>48</v>
      </c>
      <c r="S1" s="9"/>
      <c r="T1" s="9" t="s">
        <v>45</v>
      </c>
      <c r="U1" s="9" t="s">
        <v>46</v>
      </c>
      <c r="V1" s="9" t="s">
        <v>35</v>
      </c>
      <c r="W1" s="9" t="s">
        <v>47</v>
      </c>
    </row>
    <row r="2" spans="1:23">
      <c r="A2" s="158">
        <v>1</v>
      </c>
      <c r="B2" s="158">
        <v>1</v>
      </c>
      <c r="C2" s="160" t="s">
        <v>19</v>
      </c>
      <c r="D2" s="160" t="s">
        <v>424</v>
      </c>
      <c r="E2" s="160" t="s">
        <v>389</v>
      </c>
      <c r="F2" s="160" t="s">
        <v>382</v>
      </c>
      <c r="G2" s="160" t="s">
        <v>36</v>
      </c>
      <c r="H2" s="160" t="s">
        <v>423</v>
      </c>
      <c r="I2" s="159">
        <v>0.2369444444444444</v>
      </c>
      <c r="J2" s="158">
        <v>38</v>
      </c>
      <c r="L2" s="18">
        <f>VLOOKUP(M2,id!$A:$C,3,0)</f>
        <v>122</v>
      </c>
      <c r="M2" s="18" t="str">
        <f>N2&amp;O2&amp;Q2</f>
        <v>BuciakPiotr1979</v>
      </c>
      <c r="N2" s="9" t="str">
        <f>D2</f>
        <v>Buciak</v>
      </c>
      <c r="O2" s="9" t="str">
        <f>C2</f>
        <v>Piotr</v>
      </c>
      <c r="P2" s="9" t="str">
        <f>H2</f>
        <v>Team 360º</v>
      </c>
      <c r="Q2" s="9" t="str">
        <f>E2</f>
        <v>1979</v>
      </c>
      <c r="R2" s="9">
        <v>50</v>
      </c>
      <c r="S2" s="9"/>
      <c r="T2" s="9"/>
      <c r="U2" s="9"/>
      <c r="V2" s="9"/>
      <c r="W2" s="9"/>
    </row>
    <row r="3" spans="1:23">
      <c r="A3" s="158">
        <v>2</v>
      </c>
      <c r="B3" s="158">
        <v>2</v>
      </c>
      <c r="C3" s="160" t="s">
        <v>91</v>
      </c>
      <c r="D3" s="160" t="s">
        <v>422</v>
      </c>
      <c r="E3" s="160" t="s">
        <v>421</v>
      </c>
      <c r="F3" s="160" t="s">
        <v>382</v>
      </c>
      <c r="G3" s="160" t="s">
        <v>36</v>
      </c>
      <c r="H3" s="160" t="s">
        <v>420</v>
      </c>
      <c r="I3" s="159">
        <v>0.23907407407407411</v>
      </c>
      <c r="J3" s="158">
        <v>38</v>
      </c>
      <c r="L3" s="18">
        <f>VLOOKUP(M3,id!$A:$C,3,0)</f>
        <v>123</v>
      </c>
      <c r="M3" s="18" t="str">
        <f t="shared" ref="M3:M6" si="0">N3&amp;O3&amp;Q3</f>
        <v>WojciechowskiAdam1984</v>
      </c>
      <c r="N3" s="9" t="str">
        <f t="shared" ref="N3:N6" si="1">D3</f>
        <v>Wojciechowski</v>
      </c>
      <c r="O3" s="9" t="str">
        <f t="shared" ref="O3:O6" si="2">C3</f>
        <v>Adam</v>
      </c>
      <c r="P3" s="9" t="str">
        <f t="shared" ref="P3:P6" si="3">H3</f>
        <v>Piastów</v>
      </c>
      <c r="Q3" s="9" t="str">
        <f t="shared" ref="Q3:Q6" si="4">E3</f>
        <v>1984</v>
      </c>
      <c r="R3" s="9">
        <f>R2*IF(V3&lt;1,V3,IF(W3&lt;1,W3,IF(U3&lt;1,U3,IF(T3&lt;1,T3,1))))</f>
        <v>49.554608830364046</v>
      </c>
      <c r="S3" s="9"/>
      <c r="T3" s="9">
        <f>I2/I3</f>
        <v>0.99109217660728088</v>
      </c>
      <c r="U3" s="9">
        <f>J3/J2</f>
        <v>1</v>
      </c>
      <c r="V3" s="9">
        <v>1</v>
      </c>
      <c r="W3" s="9">
        <v>1</v>
      </c>
    </row>
    <row r="4" spans="1:23">
      <c r="A4" s="158">
        <v>3</v>
      </c>
      <c r="B4" s="158">
        <v>3</v>
      </c>
      <c r="C4" s="160" t="s">
        <v>380</v>
      </c>
      <c r="D4" s="160" t="s">
        <v>419</v>
      </c>
      <c r="E4" s="160" t="s">
        <v>418</v>
      </c>
      <c r="F4" s="160" t="s">
        <v>382</v>
      </c>
      <c r="G4" s="160" t="s">
        <v>36</v>
      </c>
      <c r="H4" s="160" t="s">
        <v>174</v>
      </c>
      <c r="I4" s="159">
        <v>0.25934027777777768</v>
      </c>
      <c r="J4" s="158">
        <v>38</v>
      </c>
      <c r="L4" s="18">
        <f>VLOOKUP(M4,id!$A:$C,3,0)</f>
        <v>124</v>
      </c>
      <c r="M4" s="18" t="str">
        <f t="shared" si="0"/>
        <v>BoberBartłomiej1972</v>
      </c>
      <c r="N4" s="9" t="str">
        <f t="shared" si="1"/>
        <v>Bober</v>
      </c>
      <c r="O4" s="9" t="str">
        <f t="shared" si="2"/>
        <v>Bartłomiej</v>
      </c>
      <c r="P4" s="9" t="str">
        <f t="shared" si="3"/>
        <v>Harpagan</v>
      </c>
      <c r="Q4" s="9" t="str">
        <f t="shared" si="4"/>
        <v>1972</v>
      </c>
      <c r="R4" s="9">
        <f>R3*IF(V4&lt;1,V4,IF(W4&lt;1,W4,IF(U4&lt;1,U4,IF(T4&lt;1,T4,1))))</f>
        <v>45.682152898647757</v>
      </c>
      <c r="S4" s="9"/>
      <c r="T4" s="9">
        <f t="shared" ref="T4:T7" si="5">I3/I4</f>
        <v>0.9218547775248811</v>
      </c>
      <c r="U4" s="9">
        <f t="shared" ref="U4:U7" si="6">J4/J3</f>
        <v>1</v>
      </c>
      <c r="V4" s="9">
        <v>1</v>
      </c>
      <c r="W4" s="9">
        <v>1</v>
      </c>
    </row>
    <row r="5" spans="1:23">
      <c r="A5" s="158">
        <v>4</v>
      </c>
      <c r="B5" s="158">
        <v>4</v>
      </c>
      <c r="C5" s="160" t="s">
        <v>20</v>
      </c>
      <c r="D5" s="160" t="s">
        <v>417</v>
      </c>
      <c r="E5" s="160" t="s">
        <v>416</v>
      </c>
      <c r="F5" s="160" t="s">
        <v>382</v>
      </c>
      <c r="G5" s="160" t="s">
        <v>36</v>
      </c>
      <c r="H5" s="160" t="s">
        <v>415</v>
      </c>
      <c r="I5" s="159">
        <v>0.26280092592592602</v>
      </c>
      <c r="J5" s="158">
        <v>38</v>
      </c>
      <c r="L5" s="18">
        <f>VLOOKUP(M5,id!$A:$C,3,0)</f>
        <v>125</v>
      </c>
      <c r="M5" s="18" t="str">
        <f t="shared" si="0"/>
        <v>SłomkaPaweł1990</v>
      </c>
      <c r="N5" s="9" t="str">
        <f t="shared" si="1"/>
        <v>Słomka</v>
      </c>
      <c r="O5" s="9" t="str">
        <f t="shared" si="2"/>
        <v>Paweł</v>
      </c>
      <c r="P5" s="9" t="str">
        <f t="shared" si="3"/>
        <v>KTR Bikeorient</v>
      </c>
      <c r="Q5" s="9" t="str">
        <f t="shared" si="4"/>
        <v>1990</v>
      </c>
      <c r="R5" s="9">
        <f t="shared" ref="R5:R6" si="7">R4*IF(V5&lt;1,V5,IF(W5&lt;1,W5,IF(U5&lt;1,U5,IF(T5&lt;1,T5,1))))</f>
        <v>45.080595437329322</v>
      </c>
      <c r="S5" s="9"/>
      <c r="T5" s="9">
        <f t="shared" si="5"/>
        <v>0.98683167444728193</v>
      </c>
      <c r="U5" s="9">
        <f t="shared" si="6"/>
        <v>1</v>
      </c>
      <c r="V5" s="9">
        <v>1</v>
      </c>
      <c r="W5" s="9">
        <v>1</v>
      </c>
    </row>
    <row r="6" spans="1:23">
      <c r="A6" s="158">
        <v>5</v>
      </c>
      <c r="B6" s="158">
        <v>5</v>
      </c>
      <c r="C6" s="160" t="s">
        <v>71</v>
      </c>
      <c r="D6" s="160" t="s">
        <v>414</v>
      </c>
      <c r="E6" s="160" t="s">
        <v>404</v>
      </c>
      <c r="F6" s="160" t="s">
        <v>382</v>
      </c>
      <c r="G6" s="160" t="s">
        <v>36</v>
      </c>
      <c r="H6" s="160" t="s">
        <v>413</v>
      </c>
      <c r="I6" s="159">
        <v>0.28295138888888893</v>
      </c>
      <c r="J6" s="158">
        <v>38</v>
      </c>
      <c r="L6" s="18">
        <f>VLOOKUP(M6,id!$A:$C,3,0)</f>
        <v>126</v>
      </c>
      <c r="M6" s="18" t="str">
        <f t="shared" si="0"/>
        <v>SenderekŁukasz1977</v>
      </c>
      <c r="N6" s="9" t="str">
        <f t="shared" si="1"/>
        <v>Senderek</v>
      </c>
      <c r="O6" s="9" t="str">
        <f t="shared" si="2"/>
        <v>Łukasz</v>
      </c>
      <c r="P6" s="9" t="str">
        <f t="shared" si="3"/>
        <v>Team 360°</v>
      </c>
      <c r="Q6" s="9" t="str">
        <f t="shared" si="4"/>
        <v>1977</v>
      </c>
      <c r="R6" s="9">
        <f t="shared" si="7"/>
        <v>41.870168118787575</v>
      </c>
      <c r="S6" s="9"/>
      <c r="T6" s="9">
        <f t="shared" si="5"/>
        <v>0.92878471796130424</v>
      </c>
      <c r="U6" s="9">
        <f t="shared" si="6"/>
        <v>1</v>
      </c>
      <c r="V6" s="9">
        <v>1</v>
      </c>
      <c r="W6" s="9">
        <v>1</v>
      </c>
    </row>
    <row r="7" spans="1:23">
      <c r="A7" s="158">
        <v>6</v>
      </c>
      <c r="B7" s="158">
        <v>6</v>
      </c>
      <c r="C7" s="160" t="s">
        <v>91</v>
      </c>
      <c r="D7" s="160" t="s">
        <v>412</v>
      </c>
      <c r="E7" s="160" t="s">
        <v>409</v>
      </c>
      <c r="F7" s="160" t="s">
        <v>382</v>
      </c>
      <c r="G7" s="160" t="s">
        <v>36</v>
      </c>
      <c r="H7" s="160" t="s">
        <v>411</v>
      </c>
      <c r="I7" s="159">
        <v>0.29060185185185183</v>
      </c>
      <c r="J7" s="158">
        <v>38</v>
      </c>
      <c r="L7" s="18">
        <f>VLOOKUP(M7,id!$A:$C,3,0)</f>
        <v>127</v>
      </c>
      <c r="M7" s="18" t="str">
        <f t="shared" ref="M7:M18" si="8">N7&amp;O7&amp;Q7</f>
        <v>FolandAdam1976</v>
      </c>
      <c r="N7" s="9" t="str">
        <f t="shared" ref="N7:N18" si="9">D7</f>
        <v>Foland</v>
      </c>
      <c r="O7" s="9" t="str">
        <f t="shared" ref="O7:O18" si="10">C7</f>
        <v>Adam</v>
      </c>
      <c r="P7" s="9" t="str">
        <f t="shared" ref="P7:P18" si="11">H7</f>
        <v>inov-8</v>
      </c>
      <c r="Q7" s="9" t="str">
        <f t="shared" ref="Q7:Q18" si="12">E7</f>
        <v>1976</v>
      </c>
      <c r="R7" s="9">
        <f t="shared" ref="R7" si="13">R6*IF(V7&lt;1,V7,IF(W7&lt;1,W7,IF(U7&lt;1,U7,IF(T7&lt;1,T7,1))))</f>
        <v>40.767882746534973</v>
      </c>
      <c r="S7" s="9"/>
      <c r="T7" s="9">
        <f t="shared" si="5"/>
        <v>0.97367372948860942</v>
      </c>
      <c r="U7" s="9">
        <f t="shared" si="6"/>
        <v>1</v>
      </c>
      <c r="V7" s="9">
        <v>1</v>
      </c>
      <c r="W7" s="9">
        <v>1</v>
      </c>
    </row>
    <row r="8" spans="1:23">
      <c r="A8" s="158">
        <v>7</v>
      </c>
      <c r="B8" s="158">
        <v>7</v>
      </c>
      <c r="C8" s="160" t="s">
        <v>182</v>
      </c>
      <c r="D8" s="160" t="s">
        <v>183</v>
      </c>
      <c r="E8" s="160" t="s">
        <v>396</v>
      </c>
      <c r="F8" s="160" t="s">
        <v>382</v>
      </c>
      <c r="G8" s="160" t="s">
        <v>36</v>
      </c>
      <c r="H8" s="160" t="s">
        <v>307</v>
      </c>
      <c r="I8" s="159">
        <v>0.34675925925925932</v>
      </c>
      <c r="J8" s="158">
        <v>38</v>
      </c>
      <c r="L8" s="18">
        <f>VLOOKUP(M8,id!$A:$C,3,0)</f>
        <v>64</v>
      </c>
      <c r="M8" s="18" t="str">
        <f t="shared" si="8"/>
        <v>HołdakowskiWojciech1970</v>
      </c>
      <c r="N8" s="9" t="str">
        <f t="shared" si="9"/>
        <v>Hołdakowski</v>
      </c>
      <c r="O8" s="9" t="str">
        <f t="shared" si="10"/>
        <v>Wojciech</v>
      </c>
      <c r="P8" s="9" t="str">
        <f t="shared" si="11"/>
        <v>Warszawa</v>
      </c>
      <c r="Q8" s="9" t="str">
        <f t="shared" si="12"/>
        <v>1970</v>
      </c>
      <c r="R8" s="9">
        <f t="shared" ref="R8:R18" si="14">R7*IF(V8&lt;1,V8,IF(W8&lt;1,W8,IF(U8&lt;1,U8,IF(T8&lt;1,T8,1))))</f>
        <v>34.165554072096121</v>
      </c>
      <c r="S8" s="9"/>
      <c r="T8" s="9">
        <f t="shared" ref="T8:T18" si="15">I7/I8</f>
        <v>0.83805073431241639</v>
      </c>
      <c r="U8" s="9">
        <f t="shared" ref="U8:U18" si="16">J8/J7</f>
        <v>1</v>
      </c>
      <c r="V8" s="9">
        <v>1</v>
      </c>
      <c r="W8" s="9">
        <v>1</v>
      </c>
    </row>
    <row r="9" spans="1:23">
      <c r="A9" s="158">
        <v>9</v>
      </c>
      <c r="B9" s="158">
        <v>8</v>
      </c>
      <c r="C9" s="160" t="s">
        <v>26</v>
      </c>
      <c r="D9" s="160" t="s">
        <v>407</v>
      </c>
      <c r="E9" s="160" t="s">
        <v>389</v>
      </c>
      <c r="F9" s="160" t="s">
        <v>382</v>
      </c>
      <c r="G9" s="160" t="s">
        <v>36</v>
      </c>
      <c r="H9" s="160" t="s">
        <v>406</v>
      </c>
      <c r="I9" s="159">
        <v>0.3545949074074074</v>
      </c>
      <c r="J9" s="158">
        <v>38</v>
      </c>
      <c r="L9" s="18">
        <f>VLOOKUP(M9,id!$A:$C,3,0)</f>
        <v>128</v>
      </c>
      <c r="M9" s="18" t="str">
        <f t="shared" si="8"/>
        <v>SiemieniukKrzysztof1979</v>
      </c>
      <c r="N9" s="9" t="str">
        <f t="shared" si="9"/>
        <v>Siemieniuk</v>
      </c>
      <c r="O9" s="9" t="str">
        <f t="shared" si="10"/>
        <v>Krzysztof</v>
      </c>
      <c r="P9" s="9" t="str">
        <f t="shared" si="11"/>
        <v>Białystok</v>
      </c>
      <c r="Q9" s="9" t="str">
        <f t="shared" si="12"/>
        <v>1979</v>
      </c>
      <c r="R9" s="9">
        <f t="shared" si="14"/>
        <v>33.410581976042039</v>
      </c>
      <c r="S9" s="9"/>
      <c r="T9" s="9">
        <f t="shared" si="15"/>
        <v>0.97790253614910094</v>
      </c>
      <c r="U9" s="9">
        <f t="shared" si="16"/>
        <v>1</v>
      </c>
      <c r="V9" s="9">
        <v>1</v>
      </c>
      <c r="W9" s="9">
        <v>1</v>
      </c>
    </row>
    <row r="10" spans="1:23">
      <c r="A10" s="158">
        <v>9</v>
      </c>
      <c r="B10" s="158">
        <v>8</v>
      </c>
      <c r="C10" s="160" t="s">
        <v>25</v>
      </c>
      <c r="D10" s="160" t="s">
        <v>405</v>
      </c>
      <c r="E10" s="160" t="s">
        <v>404</v>
      </c>
      <c r="F10" s="160" t="s">
        <v>382</v>
      </c>
      <c r="G10" s="160" t="s">
        <v>36</v>
      </c>
      <c r="H10" s="160" t="s">
        <v>403</v>
      </c>
      <c r="I10" s="159">
        <v>0.3545949074074074</v>
      </c>
      <c r="J10" s="158">
        <v>38</v>
      </c>
      <c r="L10" s="18">
        <f>VLOOKUP(M10,id!$A:$C,3,0)</f>
        <v>129</v>
      </c>
      <c r="M10" s="18" t="str">
        <f t="shared" si="8"/>
        <v>WaszkiewiczJacek1977</v>
      </c>
      <c r="N10" s="9" t="str">
        <f t="shared" si="9"/>
        <v>Waszkiewicz</v>
      </c>
      <c r="O10" s="9" t="str">
        <f t="shared" si="10"/>
        <v>Jacek</v>
      </c>
      <c r="P10" s="9" t="str">
        <f t="shared" si="11"/>
        <v>AGR Podlasie</v>
      </c>
      <c r="Q10" s="9" t="str">
        <f t="shared" si="12"/>
        <v>1977</v>
      </c>
      <c r="R10" s="9">
        <f t="shared" si="14"/>
        <v>33.410581976042039</v>
      </c>
      <c r="S10" s="9"/>
      <c r="T10" s="9">
        <f t="shared" si="15"/>
        <v>1</v>
      </c>
      <c r="U10" s="9">
        <f t="shared" si="16"/>
        <v>1</v>
      </c>
      <c r="V10" s="9">
        <v>1</v>
      </c>
      <c r="W10" s="9">
        <v>1</v>
      </c>
    </row>
    <row r="11" spans="1:23">
      <c r="A11" s="158">
        <v>11</v>
      </c>
      <c r="B11" s="158">
        <v>10</v>
      </c>
      <c r="C11" s="160" t="s">
        <v>52</v>
      </c>
      <c r="D11" s="160" t="s">
        <v>402</v>
      </c>
      <c r="E11" s="160" t="s">
        <v>401</v>
      </c>
      <c r="F11" s="160" t="s">
        <v>382</v>
      </c>
      <c r="G11" s="160" t="s">
        <v>36</v>
      </c>
      <c r="H11" s="160" t="s">
        <v>400</v>
      </c>
      <c r="I11" s="159">
        <v>0.36574074074074081</v>
      </c>
      <c r="J11" s="158">
        <v>38</v>
      </c>
      <c r="L11" s="18">
        <f>VLOOKUP(M11,id!$A:$C,3,0)</f>
        <v>130</v>
      </c>
      <c r="M11" s="18" t="str">
        <f t="shared" si="8"/>
        <v>BeneszRafał1975</v>
      </c>
      <c r="N11" s="9" t="str">
        <f t="shared" si="9"/>
        <v>Benesz</v>
      </c>
      <c r="O11" s="9" t="str">
        <f t="shared" si="10"/>
        <v>Rafał</v>
      </c>
      <c r="P11" s="9" t="str">
        <f t="shared" si="11"/>
        <v>Żółwin</v>
      </c>
      <c r="Q11" s="9" t="str">
        <f t="shared" si="12"/>
        <v>1975</v>
      </c>
      <c r="R11" s="9">
        <f t="shared" si="14"/>
        <v>32.392405063291129</v>
      </c>
      <c r="S11" s="9"/>
      <c r="T11" s="9">
        <f t="shared" si="15"/>
        <v>0.96952531645569595</v>
      </c>
      <c r="U11" s="9">
        <f t="shared" si="16"/>
        <v>1</v>
      </c>
      <c r="V11" s="9">
        <v>1</v>
      </c>
      <c r="W11" s="9">
        <v>1</v>
      </c>
    </row>
    <row r="12" spans="1:23">
      <c r="A12" s="158">
        <v>12</v>
      </c>
      <c r="B12" s="158">
        <v>11</v>
      </c>
      <c r="C12" s="160" t="s">
        <v>399</v>
      </c>
      <c r="D12" s="160" t="s">
        <v>398</v>
      </c>
      <c r="E12" s="160" t="s">
        <v>389</v>
      </c>
      <c r="F12" s="160" t="s">
        <v>382</v>
      </c>
      <c r="G12" s="160" t="s">
        <v>36</v>
      </c>
      <c r="H12" s="160" t="s">
        <v>397</v>
      </c>
      <c r="I12" s="159">
        <v>0.36576388888888889</v>
      </c>
      <c r="J12" s="158">
        <v>38</v>
      </c>
      <c r="L12" s="18">
        <f>VLOOKUP(M12,id!$A:$C,3,0)</f>
        <v>131</v>
      </c>
      <c r="M12" s="18" t="str">
        <f t="shared" si="8"/>
        <v>KędziorekDamian1979</v>
      </c>
      <c r="N12" s="9" t="str">
        <f t="shared" si="9"/>
        <v>Kędziorek</v>
      </c>
      <c r="O12" s="9" t="str">
        <f t="shared" si="10"/>
        <v>Damian</v>
      </c>
      <c r="P12" s="9" t="str">
        <f t="shared" si="11"/>
        <v>Czajki na jajkach</v>
      </c>
      <c r="Q12" s="9" t="str">
        <f t="shared" si="12"/>
        <v>1979</v>
      </c>
      <c r="R12" s="9">
        <f t="shared" si="14"/>
        <v>32.390355040820197</v>
      </c>
      <c r="S12" s="9"/>
      <c r="T12" s="9">
        <f t="shared" si="15"/>
        <v>0.9999367128662745</v>
      </c>
      <c r="U12" s="9">
        <f t="shared" si="16"/>
        <v>1</v>
      </c>
      <c r="V12" s="9">
        <v>1</v>
      </c>
      <c r="W12" s="9">
        <v>1</v>
      </c>
    </row>
    <row r="13" spans="1:23">
      <c r="A13" s="158">
        <v>13</v>
      </c>
      <c r="B13" s="158">
        <v>12</v>
      </c>
      <c r="C13" s="160" t="s">
        <v>58</v>
      </c>
      <c r="D13" s="160" t="s">
        <v>225</v>
      </c>
      <c r="E13" s="160" t="s">
        <v>396</v>
      </c>
      <c r="F13" s="160" t="s">
        <v>382</v>
      </c>
      <c r="G13" s="160" t="s">
        <v>36</v>
      </c>
      <c r="H13" s="160" t="s">
        <v>395</v>
      </c>
      <c r="I13" s="159">
        <v>0.40138888888888891</v>
      </c>
      <c r="J13" s="158">
        <v>38</v>
      </c>
      <c r="L13" s="18">
        <f>VLOOKUP(M13,id!$A:$C,3,0)</f>
        <v>71</v>
      </c>
      <c r="M13" s="18" t="str">
        <f t="shared" si="8"/>
        <v>ZawadzkiArtur1970</v>
      </c>
      <c r="N13" s="9" t="str">
        <f t="shared" si="9"/>
        <v>Zawadzki</v>
      </c>
      <c r="O13" s="9" t="str">
        <f t="shared" si="10"/>
        <v>Artur</v>
      </c>
      <c r="P13" s="9" t="str">
        <f t="shared" si="11"/>
        <v>Pulstelnik</v>
      </c>
      <c r="Q13" s="9" t="str">
        <f t="shared" si="12"/>
        <v>1970</v>
      </c>
      <c r="R13" s="9">
        <f t="shared" si="14"/>
        <v>29.515570934256047</v>
      </c>
      <c r="S13" s="9"/>
      <c r="T13" s="9">
        <f t="shared" si="15"/>
        <v>0.91124567474048435</v>
      </c>
      <c r="U13" s="9">
        <f t="shared" si="16"/>
        <v>1</v>
      </c>
      <c r="V13" s="9">
        <v>1</v>
      </c>
      <c r="W13" s="9">
        <v>1</v>
      </c>
    </row>
    <row r="14" spans="1:23">
      <c r="A14" s="158">
        <v>14</v>
      </c>
      <c r="B14" s="158">
        <v>13</v>
      </c>
      <c r="C14" s="160" t="s">
        <v>394</v>
      </c>
      <c r="D14" s="160" t="s">
        <v>225</v>
      </c>
      <c r="E14" s="160" t="s">
        <v>393</v>
      </c>
      <c r="F14" s="160" t="s">
        <v>382</v>
      </c>
      <c r="G14" s="160" t="s">
        <v>36</v>
      </c>
      <c r="H14" s="160" t="s">
        <v>392</v>
      </c>
      <c r="I14" s="159">
        <v>0.40141203703703698</v>
      </c>
      <c r="J14" s="158">
        <v>38</v>
      </c>
      <c r="L14" s="18">
        <f>VLOOKUP(M14,id!$A:$C,3,0)</f>
        <v>132</v>
      </c>
      <c r="M14" s="18" t="str">
        <f t="shared" si="8"/>
        <v>ZawadzkiStanisław1998</v>
      </c>
      <c r="N14" s="9" t="str">
        <f t="shared" si="9"/>
        <v>Zawadzki</v>
      </c>
      <c r="O14" s="9" t="str">
        <f t="shared" si="10"/>
        <v>Stanisław</v>
      </c>
      <c r="P14" s="9" t="str">
        <f t="shared" si="11"/>
        <v>Pustelnik</v>
      </c>
      <c r="Q14" s="9" t="str">
        <f t="shared" si="12"/>
        <v>1998</v>
      </c>
      <c r="R14" s="9">
        <f t="shared" si="14"/>
        <v>29.513868865694018</v>
      </c>
      <c r="S14" s="9"/>
      <c r="T14" s="9">
        <f t="shared" si="15"/>
        <v>0.99994233319877768</v>
      </c>
      <c r="U14" s="9">
        <f t="shared" si="16"/>
        <v>1</v>
      </c>
      <c r="V14" s="9">
        <v>1</v>
      </c>
      <c r="W14" s="9">
        <v>1</v>
      </c>
    </row>
    <row r="15" spans="1:23">
      <c r="A15" s="158">
        <v>16</v>
      </c>
      <c r="B15" s="158">
        <v>14</v>
      </c>
      <c r="C15" s="160" t="s">
        <v>71</v>
      </c>
      <c r="D15" s="160" t="s">
        <v>70</v>
      </c>
      <c r="E15" s="160" t="s">
        <v>391</v>
      </c>
      <c r="F15" s="160" t="s">
        <v>382</v>
      </c>
      <c r="G15" s="160" t="s">
        <v>36</v>
      </c>
      <c r="H15" s="160" t="s">
        <v>159</v>
      </c>
      <c r="I15" s="159">
        <v>0.42677083333333332</v>
      </c>
      <c r="J15" s="158">
        <v>38</v>
      </c>
      <c r="L15" s="18">
        <f>VLOOKUP(M15,id!$A:$C,3,0)</f>
        <v>44</v>
      </c>
      <c r="M15" s="18" t="str">
        <f t="shared" si="8"/>
        <v>WronaŁukasz1981</v>
      </c>
      <c r="N15" s="9" t="str">
        <f t="shared" si="9"/>
        <v>Wrona</v>
      </c>
      <c r="O15" s="9" t="str">
        <f t="shared" si="10"/>
        <v>Łukasz</v>
      </c>
      <c r="P15" s="9" t="str">
        <f t="shared" si="11"/>
        <v>Towanda</v>
      </c>
      <c r="Q15" s="9" t="str">
        <f t="shared" si="12"/>
        <v>1981</v>
      </c>
      <c r="R15" s="9">
        <f t="shared" si="14"/>
        <v>27.760149703034735</v>
      </c>
      <c r="S15" s="9"/>
      <c r="T15" s="9">
        <f t="shared" si="15"/>
        <v>0.94057982805847085</v>
      </c>
      <c r="U15" s="9">
        <f t="shared" si="16"/>
        <v>1</v>
      </c>
      <c r="V15" s="9">
        <v>1</v>
      </c>
      <c r="W15" s="9">
        <v>1</v>
      </c>
    </row>
    <row r="16" spans="1:23">
      <c r="A16" s="158">
        <v>17</v>
      </c>
      <c r="B16" s="158">
        <v>15</v>
      </c>
      <c r="C16" s="160" t="s">
        <v>26</v>
      </c>
      <c r="D16" s="160" t="s">
        <v>390</v>
      </c>
      <c r="E16" s="160" t="s">
        <v>389</v>
      </c>
      <c r="F16" s="160" t="s">
        <v>382</v>
      </c>
      <c r="G16" s="160" t="s">
        <v>36</v>
      </c>
      <c r="H16" s="160" t="s">
        <v>3</v>
      </c>
      <c r="I16" s="159">
        <v>0.4372800925925926</v>
      </c>
      <c r="J16" s="158">
        <v>38</v>
      </c>
      <c r="L16" s="18">
        <f>VLOOKUP(M16,id!$A:$C,3,0)</f>
        <v>133</v>
      </c>
      <c r="M16" s="18" t="str">
        <f t="shared" si="8"/>
        <v>MierzwickiKrzysztof1979</v>
      </c>
      <c r="N16" s="9" t="str">
        <f t="shared" si="9"/>
        <v>Mierzwicki</v>
      </c>
      <c r="O16" s="9" t="str">
        <f t="shared" si="10"/>
        <v>Krzysztof</v>
      </c>
      <c r="P16" s="9" t="str">
        <f t="shared" si="11"/>
        <v>Mazurskie Tropy</v>
      </c>
      <c r="Q16" s="9" t="str">
        <f t="shared" si="12"/>
        <v>1979</v>
      </c>
      <c r="R16" s="9">
        <f t="shared" si="14"/>
        <v>27.092983245546694</v>
      </c>
      <c r="S16" s="9"/>
      <c r="T16" s="9">
        <f t="shared" si="15"/>
        <v>0.9759667557767131</v>
      </c>
      <c r="U16" s="9">
        <f t="shared" si="16"/>
        <v>1</v>
      </c>
      <c r="V16" s="9">
        <v>1</v>
      </c>
      <c r="W16" s="9">
        <v>1</v>
      </c>
    </row>
    <row r="17" spans="1:23">
      <c r="A17" s="158">
        <v>19</v>
      </c>
      <c r="B17" s="158">
        <v>16</v>
      </c>
      <c r="C17" s="160" t="s">
        <v>30</v>
      </c>
      <c r="D17" s="160" t="s">
        <v>33</v>
      </c>
      <c r="E17" s="160" t="s">
        <v>385</v>
      </c>
      <c r="F17" s="160" t="s">
        <v>382</v>
      </c>
      <c r="G17" s="160" t="s">
        <v>36</v>
      </c>
      <c r="H17" s="160" t="s">
        <v>307</v>
      </c>
      <c r="I17" s="159">
        <v>0.4396064814814814</v>
      </c>
      <c r="J17" s="158">
        <v>38</v>
      </c>
      <c r="L17" s="18">
        <f>VLOOKUP(M17,id!$A:$C,3,0)</f>
        <v>37</v>
      </c>
      <c r="M17" s="18" t="str">
        <f t="shared" si="8"/>
        <v>SmejdaAndrzej1965</v>
      </c>
      <c r="N17" s="9" t="str">
        <f t="shared" si="9"/>
        <v>Smejda</v>
      </c>
      <c r="O17" s="9" t="str">
        <f t="shared" si="10"/>
        <v>Andrzej</v>
      </c>
      <c r="P17" s="9" t="str">
        <f t="shared" si="11"/>
        <v>Warszawa</v>
      </c>
      <c r="Q17" s="9" t="str">
        <f t="shared" si="12"/>
        <v>1965</v>
      </c>
      <c r="R17" s="9">
        <f t="shared" si="14"/>
        <v>26.949607708914744</v>
      </c>
      <c r="S17" s="9"/>
      <c r="T17" s="9">
        <f t="shared" si="15"/>
        <v>0.99470801958822619</v>
      </c>
      <c r="U17" s="9">
        <f t="shared" si="16"/>
        <v>1</v>
      </c>
      <c r="V17" s="9">
        <v>1</v>
      </c>
      <c r="W17" s="9">
        <v>1</v>
      </c>
    </row>
    <row r="18" spans="1:23">
      <c r="A18" s="158">
        <v>20</v>
      </c>
      <c r="B18" s="158">
        <v>17</v>
      </c>
      <c r="C18" s="160" t="s">
        <v>52</v>
      </c>
      <c r="D18" s="160" t="s">
        <v>384</v>
      </c>
      <c r="E18" s="160" t="s">
        <v>383</v>
      </c>
      <c r="F18" s="160" t="s">
        <v>382</v>
      </c>
      <c r="G18" s="160" t="s">
        <v>36</v>
      </c>
      <c r="H18" s="160" t="s">
        <v>381</v>
      </c>
      <c r="I18" s="159">
        <v>0.21194444444444441</v>
      </c>
      <c r="J18" s="158">
        <v>11</v>
      </c>
      <c r="L18" s="18">
        <f>VLOOKUP(M18,id!$A:$C,3,0)</f>
        <v>134</v>
      </c>
      <c r="M18" s="18" t="str">
        <f t="shared" si="8"/>
        <v>SirockiRafał1983</v>
      </c>
      <c r="N18" s="9" t="str">
        <f t="shared" si="9"/>
        <v>Sirocki</v>
      </c>
      <c r="O18" s="9" t="str">
        <f t="shared" si="10"/>
        <v>Rafał</v>
      </c>
      <c r="P18" s="9" t="str">
        <f t="shared" si="11"/>
        <v>Olsztyn</v>
      </c>
      <c r="Q18" s="9" t="str">
        <f t="shared" si="12"/>
        <v>1983</v>
      </c>
      <c r="R18" s="9">
        <f t="shared" si="14"/>
        <v>7.8012022315279523</v>
      </c>
      <c r="S18" s="9"/>
      <c r="T18" s="9">
        <f t="shared" si="15"/>
        <v>2.0741590214067278</v>
      </c>
      <c r="U18" s="9">
        <f t="shared" si="16"/>
        <v>0.28947368421052633</v>
      </c>
      <c r="V18" s="9">
        <v>1</v>
      </c>
      <c r="W18" s="9">
        <v>1</v>
      </c>
    </row>
  </sheetData>
  <sheetProtection selectLockedCells="1" selectUnlockedCells="1"/>
  <pageMargins left="0.7" right="0.7" top="0.75" bottom="0.75" header="0.51180555555555551" footer="0.51180555555555551"/>
  <pageSetup paperSize="9" firstPageNumber="0" fitToHeight="0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I8"/>
  <sheetViews>
    <sheetView workbookViewId="0"/>
  </sheetViews>
  <sheetFormatPr defaultColWidth="9.109375" defaultRowHeight="16.5" customHeight="1"/>
  <cols>
    <col min="1" max="1" width="8" style="75" customWidth="1"/>
    <col min="2" max="2" width="6.33203125" style="75" customWidth="1"/>
    <col min="3" max="3" width="8.109375" style="75" bestFit="1" customWidth="1"/>
    <col min="4" max="4" width="6.33203125" style="75" customWidth="1"/>
    <col min="5" max="5" width="18" style="70" bestFit="1" customWidth="1"/>
    <col min="6" max="6" width="12.6640625" style="70" bestFit="1" customWidth="1"/>
    <col min="7" max="7" width="9.33203125" style="72" customWidth="1"/>
    <col min="8" max="8" width="14.88671875" style="72" customWidth="1"/>
    <col min="9" max="9" width="12" style="71" customWidth="1"/>
    <col min="10" max="10" width="9" style="74" customWidth="1"/>
    <col min="11" max="13" width="9" style="72" customWidth="1"/>
    <col min="14" max="15" width="9" style="74" customWidth="1"/>
    <col min="16" max="16" width="12.33203125" style="73" bestFit="1" customWidth="1"/>
    <col min="17" max="18" width="12.33203125" style="73" customWidth="1"/>
    <col min="19" max="19" width="9" style="72" customWidth="1"/>
    <col min="20" max="28" width="8.6640625" style="71" bestFit="1" customWidth="1"/>
    <col min="29" max="33" width="9.33203125" style="71" bestFit="1" customWidth="1"/>
    <col min="34" max="47" width="9.33203125" style="71" customWidth="1"/>
    <col min="48" max="48" width="9.44140625" style="71" bestFit="1" customWidth="1"/>
    <col min="49" max="53" width="9.109375" style="70"/>
    <col min="54" max="54" width="21.5546875" style="70" bestFit="1" customWidth="1"/>
    <col min="55" max="16384" width="9.109375" style="70"/>
  </cols>
  <sheetData>
    <row r="1" spans="1:61" ht="16.5" customHeight="1" thickBot="1">
      <c r="A1" s="154"/>
      <c r="B1" s="154"/>
      <c r="C1" s="154"/>
      <c r="D1" s="154"/>
      <c r="E1" s="153"/>
      <c r="F1" s="153"/>
      <c r="G1" s="151"/>
      <c r="H1" s="151"/>
      <c r="I1" s="146"/>
      <c r="J1" s="152"/>
      <c r="K1" s="151"/>
      <c r="M1" s="151"/>
      <c r="N1" s="152"/>
      <c r="O1" s="152"/>
      <c r="P1" s="151" t="s">
        <v>378</v>
      </c>
      <c r="Q1" s="151"/>
      <c r="R1" s="151"/>
      <c r="S1" s="150">
        <v>42461.319444444445</v>
      </c>
      <c r="T1" s="146"/>
      <c r="U1" s="146"/>
      <c r="V1" s="146"/>
      <c r="W1" s="148" t="s">
        <v>377</v>
      </c>
      <c r="X1" s="147">
        <v>2.0833333333333333E-3</v>
      </c>
      <c r="Y1" s="599" t="s">
        <v>376</v>
      </c>
      <c r="Z1" s="599"/>
      <c r="AA1" s="149">
        <v>0.625</v>
      </c>
      <c r="AB1" s="146"/>
      <c r="AC1" s="148"/>
      <c r="AD1" s="147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</row>
    <row r="2" spans="1:61" ht="18.75" customHeight="1">
      <c r="A2" s="145"/>
      <c r="B2" s="144"/>
      <c r="C2" s="143"/>
      <c r="D2" s="143"/>
      <c r="E2" s="143"/>
      <c r="F2" s="143"/>
      <c r="G2" s="142"/>
      <c r="H2" s="142"/>
      <c r="I2" s="141"/>
      <c r="J2" s="600" t="s">
        <v>375</v>
      </c>
      <c r="K2" s="601"/>
      <c r="L2" s="601"/>
      <c r="M2" s="601"/>
      <c r="N2" s="601"/>
      <c r="O2" s="602"/>
      <c r="P2" s="602"/>
      <c r="Q2" s="606"/>
      <c r="R2" s="606"/>
      <c r="S2" s="597" t="s">
        <v>374</v>
      </c>
      <c r="T2" s="597"/>
      <c r="U2" s="597"/>
      <c r="V2" s="597"/>
      <c r="W2" s="597"/>
      <c r="X2" s="597"/>
      <c r="Y2" s="597"/>
      <c r="Z2" s="597"/>
      <c r="AA2" s="597"/>
      <c r="AB2" s="597"/>
      <c r="AC2" s="597"/>
      <c r="AD2" s="597"/>
      <c r="AE2" s="597"/>
      <c r="AF2" s="597"/>
      <c r="AG2" s="597"/>
      <c r="AH2" s="597"/>
      <c r="AI2" s="597"/>
      <c r="AJ2" s="597"/>
      <c r="AK2" s="597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8"/>
    </row>
    <row r="3" spans="1:61" ht="18.75" customHeight="1">
      <c r="A3" s="140"/>
      <c r="B3" s="139"/>
      <c r="C3" s="138"/>
      <c r="D3" s="138"/>
      <c r="E3" s="138"/>
      <c r="F3" s="138"/>
      <c r="G3" s="137"/>
      <c r="H3" s="137"/>
      <c r="I3" s="136"/>
      <c r="J3" s="603"/>
      <c r="K3" s="604"/>
      <c r="L3" s="604"/>
      <c r="M3" s="604"/>
      <c r="N3" s="604"/>
      <c r="O3" s="605"/>
      <c r="P3" s="605"/>
      <c r="Q3" s="607"/>
      <c r="R3" s="607"/>
      <c r="S3" s="135" t="s">
        <v>34</v>
      </c>
      <c r="T3" s="134">
        <v>60</v>
      </c>
      <c r="U3" s="134">
        <v>60</v>
      </c>
      <c r="V3" s="134">
        <v>60</v>
      </c>
      <c r="W3" s="134">
        <v>60</v>
      </c>
      <c r="X3" s="134">
        <v>50</v>
      </c>
      <c r="Y3" s="134">
        <v>50</v>
      </c>
      <c r="Z3" s="134">
        <v>50</v>
      </c>
      <c r="AA3" s="134">
        <v>50</v>
      </c>
      <c r="AB3" s="134">
        <v>50</v>
      </c>
      <c r="AC3" s="134">
        <v>40</v>
      </c>
      <c r="AD3" s="134">
        <v>40</v>
      </c>
      <c r="AE3" s="134">
        <v>40</v>
      </c>
      <c r="AF3" s="134">
        <v>40</v>
      </c>
      <c r="AG3" s="134">
        <v>40</v>
      </c>
      <c r="AH3" s="134">
        <v>40</v>
      </c>
      <c r="AI3" s="134">
        <v>40</v>
      </c>
      <c r="AJ3" s="134">
        <v>40</v>
      </c>
      <c r="AK3" s="134">
        <v>40</v>
      </c>
      <c r="AL3" s="134">
        <v>40</v>
      </c>
      <c r="AM3" s="134">
        <v>30</v>
      </c>
      <c r="AN3" s="134">
        <v>30</v>
      </c>
      <c r="AO3" s="134">
        <v>30</v>
      </c>
      <c r="AP3" s="134">
        <v>30</v>
      </c>
      <c r="AQ3" s="134">
        <v>30</v>
      </c>
      <c r="AR3" s="134">
        <v>30</v>
      </c>
      <c r="AS3" s="134">
        <v>30</v>
      </c>
      <c r="AT3" s="134">
        <v>30</v>
      </c>
      <c r="AU3" s="134">
        <v>30</v>
      </c>
      <c r="AV3" s="133"/>
      <c r="AX3" s="18"/>
      <c r="AY3" s="18"/>
      <c r="AZ3" s="9"/>
      <c r="BA3" s="9"/>
      <c r="BB3" s="9"/>
      <c r="BC3" s="9"/>
      <c r="BD3" s="9"/>
      <c r="BE3" s="9"/>
      <c r="BF3" s="9"/>
      <c r="BG3" s="9"/>
      <c r="BH3" s="9"/>
      <c r="BI3" s="9"/>
    </row>
    <row r="4" spans="1:61" ht="18.75" customHeight="1" thickBot="1">
      <c r="A4" s="132" t="s">
        <v>373</v>
      </c>
      <c r="B4" s="130" t="s">
        <v>372</v>
      </c>
      <c r="C4" s="130" t="s">
        <v>371</v>
      </c>
      <c r="D4" s="130" t="s">
        <v>370</v>
      </c>
      <c r="E4" s="131" t="s">
        <v>191</v>
      </c>
      <c r="F4" s="131" t="s">
        <v>192</v>
      </c>
      <c r="G4" s="131" t="s">
        <v>369</v>
      </c>
      <c r="H4" s="130" t="s">
        <v>368</v>
      </c>
      <c r="I4" s="129" t="s">
        <v>367</v>
      </c>
      <c r="J4" s="128" t="s">
        <v>363</v>
      </c>
      <c r="K4" s="127" t="s">
        <v>35</v>
      </c>
      <c r="L4" s="127" t="s">
        <v>366</v>
      </c>
      <c r="M4" s="127" t="s">
        <v>365</v>
      </c>
      <c r="N4" s="127" t="s">
        <v>364</v>
      </c>
      <c r="O4" s="126" t="s">
        <v>363</v>
      </c>
      <c r="P4" s="125" t="s">
        <v>45</v>
      </c>
      <c r="Q4" s="124" t="s">
        <v>362</v>
      </c>
      <c r="R4" s="124" t="s">
        <v>361</v>
      </c>
      <c r="S4" s="123" t="s">
        <v>360</v>
      </c>
      <c r="T4" s="122" t="s">
        <v>359</v>
      </c>
      <c r="U4" s="121" t="s">
        <v>358</v>
      </c>
      <c r="V4" s="121" t="s">
        <v>357</v>
      </c>
      <c r="W4" s="121" t="s">
        <v>356</v>
      </c>
      <c r="X4" s="121" t="s">
        <v>355</v>
      </c>
      <c r="Y4" s="121" t="s">
        <v>354</v>
      </c>
      <c r="Z4" s="121" t="s">
        <v>353</v>
      </c>
      <c r="AA4" s="121" t="s">
        <v>352</v>
      </c>
      <c r="AB4" s="121" t="s">
        <v>351</v>
      </c>
      <c r="AC4" s="121" t="s">
        <v>350</v>
      </c>
      <c r="AD4" s="121" t="s">
        <v>349</v>
      </c>
      <c r="AE4" s="121" t="s">
        <v>348</v>
      </c>
      <c r="AF4" s="121" t="s">
        <v>347</v>
      </c>
      <c r="AG4" s="121" t="s">
        <v>346</v>
      </c>
      <c r="AH4" s="121" t="s">
        <v>345</v>
      </c>
      <c r="AI4" s="121" t="s">
        <v>344</v>
      </c>
      <c r="AJ4" s="121" t="s">
        <v>343</v>
      </c>
      <c r="AK4" s="121" t="s">
        <v>342</v>
      </c>
      <c r="AL4" s="121" t="s">
        <v>341</v>
      </c>
      <c r="AM4" s="121" t="s">
        <v>340</v>
      </c>
      <c r="AN4" s="121" t="s">
        <v>339</v>
      </c>
      <c r="AO4" s="121" t="s">
        <v>338</v>
      </c>
      <c r="AP4" s="121" t="s">
        <v>337</v>
      </c>
      <c r="AQ4" s="121" t="s">
        <v>336</v>
      </c>
      <c r="AR4" s="121" t="s">
        <v>335</v>
      </c>
      <c r="AS4" s="121" t="s">
        <v>334</v>
      </c>
      <c r="AT4" s="121" t="s">
        <v>333</v>
      </c>
      <c r="AU4" s="121" t="s">
        <v>332</v>
      </c>
      <c r="AV4" s="120" t="s">
        <v>331</v>
      </c>
      <c r="AX4" s="18" t="s">
        <v>79</v>
      </c>
      <c r="AY4" s="18" t="s">
        <v>80</v>
      </c>
      <c r="AZ4" s="9" t="s">
        <v>108</v>
      </c>
      <c r="BA4" s="9" t="s">
        <v>109</v>
      </c>
      <c r="BB4" s="9" t="s">
        <v>83</v>
      </c>
      <c r="BC4" s="9" t="s">
        <v>81</v>
      </c>
      <c r="BD4" s="9" t="s">
        <v>48</v>
      </c>
      <c r="BE4" s="9" t="s">
        <v>49</v>
      </c>
      <c r="BF4" s="9" t="s">
        <v>45</v>
      </c>
      <c r="BG4" s="9" t="s">
        <v>46</v>
      </c>
      <c r="BH4" s="9" t="s">
        <v>35</v>
      </c>
      <c r="BI4" s="9" t="s">
        <v>47</v>
      </c>
    </row>
    <row r="5" spans="1:61" ht="18.75" customHeight="1">
      <c r="A5" s="94">
        <v>1</v>
      </c>
      <c r="B5" s="93">
        <v>1195</v>
      </c>
      <c r="C5" s="92" t="s">
        <v>247</v>
      </c>
      <c r="D5" s="92" t="s">
        <v>36</v>
      </c>
      <c r="E5" s="92" t="s">
        <v>330</v>
      </c>
      <c r="F5" s="119" t="s">
        <v>329</v>
      </c>
      <c r="G5" s="118">
        <v>1973</v>
      </c>
      <c r="H5" s="117" t="s">
        <v>328</v>
      </c>
      <c r="I5" s="88" t="s">
        <v>327</v>
      </c>
      <c r="J5" s="116">
        <v>28</v>
      </c>
      <c r="K5" s="115">
        <v>1160</v>
      </c>
      <c r="L5" s="114">
        <v>0</v>
      </c>
      <c r="M5" s="113">
        <v>0</v>
      </c>
      <c r="N5" s="112">
        <v>1160</v>
      </c>
      <c r="O5" s="98">
        <v>28</v>
      </c>
      <c r="P5" s="111">
        <v>0.50069444444444433</v>
      </c>
      <c r="Q5" s="110">
        <v>50</v>
      </c>
      <c r="R5" s="109"/>
      <c r="S5" s="78">
        <v>0.31944444444444448</v>
      </c>
      <c r="T5" s="77">
        <v>0.62013888888888891</v>
      </c>
      <c r="U5" s="77">
        <v>0.44930555555555557</v>
      </c>
      <c r="V5" s="77">
        <v>0.56319444444444444</v>
      </c>
      <c r="W5" s="77">
        <v>0.65138888888888891</v>
      </c>
      <c r="X5" s="77">
        <v>0.58194444444444449</v>
      </c>
      <c r="Y5" s="77">
        <v>0.73263888888888884</v>
      </c>
      <c r="Z5" s="77">
        <v>0.42222222222222222</v>
      </c>
      <c r="AA5" s="77">
        <v>0.51249999999999996</v>
      </c>
      <c r="AB5" s="77">
        <v>0.68680555555555556</v>
      </c>
      <c r="AC5" s="77">
        <v>0.76111111111111107</v>
      </c>
      <c r="AD5" s="77">
        <v>0.33819444444444446</v>
      </c>
      <c r="AE5" s="77">
        <v>0.49305555555555558</v>
      </c>
      <c r="AF5" s="77">
        <v>0.77986111111111101</v>
      </c>
      <c r="AG5" s="77">
        <v>0.59722222222222221</v>
      </c>
      <c r="AH5" s="77">
        <v>0.46666666666666662</v>
      </c>
      <c r="AI5" s="77">
        <v>0.69930555555555562</v>
      </c>
      <c r="AJ5" s="77">
        <v>0.36527777777777781</v>
      </c>
      <c r="AK5" s="77">
        <v>0.53611111111111109</v>
      </c>
      <c r="AL5" s="77">
        <v>0.81111111111111101</v>
      </c>
      <c r="AM5" s="77">
        <v>0.40833333333333338</v>
      </c>
      <c r="AN5" s="77">
        <v>0.37638888888888888</v>
      </c>
      <c r="AO5" s="77">
        <v>0.72013888888888899</v>
      </c>
      <c r="AP5" s="77">
        <v>0.48055555555555557</v>
      </c>
      <c r="AQ5" s="77">
        <v>0.74652777777777779</v>
      </c>
      <c r="AR5" s="77">
        <v>0.39374999999999999</v>
      </c>
      <c r="AS5" s="77">
        <v>0.79166666666666663</v>
      </c>
      <c r="AT5" s="77">
        <v>0.4381944444444445</v>
      </c>
      <c r="AU5" s="77">
        <v>0.32916666666666666</v>
      </c>
      <c r="AV5" s="76">
        <v>0.82013888888888886</v>
      </c>
      <c r="AX5" s="18">
        <f>VLOOKUP(AY5,id!$A:$C,3,0)</f>
        <v>90</v>
      </c>
      <c r="AY5" s="18" t="str">
        <f>AZ5&amp;BA5&amp;BC5</f>
        <v>MossoczyZbigniew1973</v>
      </c>
      <c r="AZ5" s="9" t="str">
        <f>E5</f>
        <v>Mossoczy</v>
      </c>
      <c r="BA5" s="155" t="str">
        <f>F5</f>
        <v>Zbigniew</v>
      </c>
      <c r="BB5" s="9" t="str">
        <f>H5</f>
        <v>Bikeboard</v>
      </c>
      <c r="BC5" s="9">
        <f>G5</f>
        <v>1973</v>
      </c>
      <c r="BD5" s="9"/>
      <c r="BE5" s="9">
        <v>50</v>
      </c>
      <c r="BF5" s="9"/>
      <c r="BG5" s="9"/>
      <c r="BH5" s="9"/>
      <c r="BI5" s="9"/>
    </row>
    <row r="6" spans="1:61" ht="16.5" customHeight="1">
      <c r="A6" s="94">
        <v>1</v>
      </c>
      <c r="B6" s="93">
        <v>153</v>
      </c>
      <c r="C6" s="92" t="s">
        <v>247</v>
      </c>
      <c r="D6" s="92" t="s">
        <v>0</v>
      </c>
      <c r="E6" s="92" t="s">
        <v>281</v>
      </c>
      <c r="F6" s="91" t="s">
        <v>280</v>
      </c>
      <c r="G6" s="90">
        <v>1979</v>
      </c>
      <c r="H6" s="89" t="s">
        <v>278</v>
      </c>
      <c r="I6" s="88" t="s">
        <v>244</v>
      </c>
      <c r="J6" s="102">
        <v>15</v>
      </c>
      <c r="K6" s="101">
        <v>600</v>
      </c>
      <c r="L6" s="100">
        <v>0</v>
      </c>
      <c r="M6" s="77">
        <v>0</v>
      </c>
      <c r="N6" s="99">
        <v>600</v>
      </c>
      <c r="O6" s="98">
        <v>15</v>
      </c>
      <c r="P6" s="97">
        <v>0.43194444444444452</v>
      </c>
      <c r="Q6" s="104"/>
      <c r="R6" s="106">
        <v>50</v>
      </c>
      <c r="S6" s="78">
        <v>0.31944444444444448</v>
      </c>
      <c r="T6" s="77"/>
      <c r="U6" s="77">
        <v>0.5083333333333333</v>
      </c>
      <c r="V6" s="77"/>
      <c r="W6" s="77"/>
      <c r="X6" s="77">
        <v>0.59166666666666667</v>
      </c>
      <c r="Y6" s="77">
        <v>0.61805555555555558</v>
      </c>
      <c r="Z6" s="77"/>
      <c r="AA6" s="77">
        <v>0.56388888888888888</v>
      </c>
      <c r="AB6" s="77"/>
      <c r="AC6" s="77">
        <v>0.67013888888888884</v>
      </c>
      <c r="AD6" s="77">
        <v>0.37083333333333335</v>
      </c>
      <c r="AE6" s="77">
        <v>0.54583333333333328</v>
      </c>
      <c r="AF6" s="77">
        <v>0.70624999999999993</v>
      </c>
      <c r="AG6" s="77"/>
      <c r="AH6" s="77">
        <v>0.45069444444444445</v>
      </c>
      <c r="AI6" s="77"/>
      <c r="AJ6" s="77">
        <v>0.41388888888888892</v>
      </c>
      <c r="AK6" s="77"/>
      <c r="AL6" s="77"/>
      <c r="AM6" s="77"/>
      <c r="AN6" s="77">
        <v>0.4368055555555555</v>
      </c>
      <c r="AO6" s="77"/>
      <c r="AP6" s="77"/>
      <c r="AQ6" s="77">
        <v>0.65</v>
      </c>
      <c r="AR6" s="77"/>
      <c r="AS6" s="77">
        <v>0.73749999999999993</v>
      </c>
      <c r="AT6" s="77">
        <v>0.48888888888888887</v>
      </c>
      <c r="AU6" s="77">
        <v>0.34930555555555554</v>
      </c>
      <c r="AV6" s="76">
        <v>0.75138888888888899</v>
      </c>
      <c r="AX6" s="18">
        <f>VLOOKUP(AY6,id!$A:$C,3,0)</f>
        <v>119</v>
      </c>
      <c r="AY6" s="18" t="str">
        <f t="shared" ref="AY6:AY8" si="0">AZ6&amp;BA6&amp;BC6</f>
        <v>Motyl-AdamczykAgata1979</v>
      </c>
      <c r="AZ6" s="9" t="str">
        <f t="shared" ref="AZ6:AZ8" si="1">E6</f>
        <v>Motyl-Adamczyk</v>
      </c>
      <c r="BA6" s="155" t="str">
        <f t="shared" ref="BA6:BA8" si="2">F6</f>
        <v>Agata</v>
      </c>
      <c r="BB6" s="9" t="str">
        <f t="shared" ref="BB6:BB8" si="3">H6</f>
        <v>Zdezorientowani</v>
      </c>
      <c r="BC6" s="9">
        <f t="shared" ref="BC6:BC8" si="4">G6</f>
        <v>1979</v>
      </c>
      <c r="BD6" s="9">
        <v>50</v>
      </c>
      <c r="BE6" s="9">
        <f>BE5*IF(BH6&lt;1,BH6,IF(BI6&lt;1,BI6,IF(BG6&lt;1,BG6,IF(BF6&lt;1,BF6,1))))</f>
        <v>25.862068965517242</v>
      </c>
      <c r="BF6" s="9">
        <f>P5/P6</f>
        <v>1.1591639871382633</v>
      </c>
      <c r="BG6" s="9">
        <f>O6/O5</f>
        <v>0.5357142857142857</v>
      </c>
      <c r="BH6" s="9">
        <f>N6/N5</f>
        <v>0.51724137931034486</v>
      </c>
      <c r="BI6" s="9">
        <f>BG6^0.2</f>
        <v>0.88264617913314714</v>
      </c>
    </row>
    <row r="7" spans="1:61" ht="16.5" customHeight="1">
      <c r="A7" s="94">
        <v>2</v>
      </c>
      <c r="B7" s="93">
        <v>152</v>
      </c>
      <c r="C7" s="92" t="s">
        <v>247</v>
      </c>
      <c r="D7" s="92" t="s">
        <v>0</v>
      </c>
      <c r="E7" s="92" t="s">
        <v>254</v>
      </c>
      <c r="F7" s="91" t="s">
        <v>253</v>
      </c>
      <c r="G7" s="90">
        <v>1978</v>
      </c>
      <c r="H7" s="89" t="s">
        <v>252</v>
      </c>
      <c r="I7" s="88" t="s">
        <v>251</v>
      </c>
      <c r="J7" s="102">
        <v>2</v>
      </c>
      <c r="K7" s="101">
        <v>70</v>
      </c>
      <c r="L7" s="100">
        <v>0</v>
      </c>
      <c r="M7" s="77">
        <v>0</v>
      </c>
      <c r="N7" s="99">
        <v>70</v>
      </c>
      <c r="O7" s="98">
        <v>2</v>
      </c>
      <c r="P7" s="97">
        <v>9.5833333333333326E-2</v>
      </c>
      <c r="Q7" s="104"/>
      <c r="R7" s="103">
        <v>5.833333333333333</v>
      </c>
      <c r="S7" s="78">
        <v>0.31944444444444448</v>
      </c>
      <c r="T7" s="77"/>
      <c r="U7" s="77"/>
      <c r="V7" s="77"/>
      <c r="W7" s="77"/>
      <c r="X7" s="77"/>
      <c r="Y7" s="77"/>
      <c r="Z7" s="77"/>
      <c r="AA7" s="77"/>
      <c r="AB7" s="77"/>
      <c r="AC7" s="77"/>
      <c r="AD7" s="77">
        <v>0.37083333333333335</v>
      </c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>
        <v>0.33680555555555558</v>
      </c>
      <c r="AV7" s="76">
        <v>0.4152777777777778</v>
      </c>
      <c r="AX7" s="18">
        <f>VLOOKUP(AY7,id!$A:$C,3,0)</f>
        <v>120</v>
      </c>
      <c r="AY7" s="18" t="str">
        <f t="shared" si="0"/>
        <v>KosmalaMonika1978</v>
      </c>
      <c r="AZ7" s="9" t="str">
        <f t="shared" si="1"/>
        <v>Kosmala</v>
      </c>
      <c r="BA7" s="155" t="str">
        <f t="shared" si="2"/>
        <v>Monika</v>
      </c>
      <c r="BB7" s="9" t="str">
        <f t="shared" si="3"/>
        <v>Rowerowa Norka</v>
      </c>
      <c r="BC7" s="9">
        <f t="shared" si="4"/>
        <v>1978</v>
      </c>
      <c r="BD7" s="9">
        <f t="shared" ref="BD7" si="5">BD6*IF(BH7&lt;1,BH7,IF(BI7&lt;1,BI7,IF(BG7&lt;1,BG7,IF(BF7&lt;1,BF7,1))))</f>
        <v>5.833333333333333</v>
      </c>
      <c r="BE7" s="9">
        <f t="shared" ref="BE7:BE8" si="6">BD6*IF(BH7&lt;1,BH7,IF(BI7&lt;1,BI7,IF(BG7&lt;1,BG7,IF(BF7&lt;1,BF7,1))))</f>
        <v>5.833333333333333</v>
      </c>
      <c r="BF7" s="9">
        <f t="shared" ref="BF7" si="7">P6/P7</f>
        <v>4.5072463768115956</v>
      </c>
      <c r="BG7" s="9">
        <f t="shared" ref="BG7" si="8">O7/O6</f>
        <v>0.13333333333333333</v>
      </c>
      <c r="BH7" s="9">
        <f t="shared" ref="BH7" si="9">N7/N6</f>
        <v>0.11666666666666667</v>
      </c>
      <c r="BI7" s="9">
        <f t="shared" ref="BI7" si="10">BG7^0.2</f>
        <v>0.66832506195826891</v>
      </c>
    </row>
    <row r="8" spans="1:61" ht="16.5" customHeight="1">
      <c r="A8" s="94" t="s">
        <v>248</v>
      </c>
      <c r="B8" s="93">
        <v>1190</v>
      </c>
      <c r="C8" s="92" t="s">
        <v>247</v>
      </c>
      <c r="D8" s="92" t="s">
        <v>0</v>
      </c>
      <c r="E8" s="92" t="s">
        <v>250</v>
      </c>
      <c r="F8" s="91" t="s">
        <v>249</v>
      </c>
      <c r="G8" s="90">
        <v>1977</v>
      </c>
      <c r="H8" s="89"/>
      <c r="I8" s="88" t="s">
        <v>244</v>
      </c>
      <c r="J8" s="102">
        <v>11</v>
      </c>
      <c r="K8" s="101">
        <v>420</v>
      </c>
      <c r="L8" s="100"/>
      <c r="M8" s="77"/>
      <c r="N8" s="99"/>
      <c r="O8" s="98">
        <v>11</v>
      </c>
      <c r="P8" s="97"/>
      <c r="Q8" s="96"/>
      <c r="R8" s="95"/>
      <c r="S8" s="78">
        <v>0.31944444444444448</v>
      </c>
      <c r="T8" s="77"/>
      <c r="U8" s="77">
        <v>0.55902777777777779</v>
      </c>
      <c r="V8" s="77"/>
      <c r="W8" s="77"/>
      <c r="X8" s="77"/>
      <c r="Y8" s="77"/>
      <c r="Z8" s="77">
        <v>0.48819444444444443</v>
      </c>
      <c r="AA8" s="77"/>
      <c r="AB8" s="77"/>
      <c r="AC8" s="77"/>
      <c r="AD8" s="77">
        <v>0.35972222222222222</v>
      </c>
      <c r="AE8" s="77">
        <v>0.58819444444444446</v>
      </c>
      <c r="AF8" s="77"/>
      <c r="AG8" s="77"/>
      <c r="AH8" s="77">
        <v>0.44236111111111115</v>
      </c>
      <c r="AI8" s="77"/>
      <c r="AJ8" s="77">
        <v>0.38611111111111113</v>
      </c>
      <c r="AK8" s="77"/>
      <c r="AL8" s="77"/>
      <c r="AM8" s="77">
        <v>0.58750000000000002</v>
      </c>
      <c r="AN8" s="77">
        <v>0.4055555555555555</v>
      </c>
      <c r="AO8" s="77"/>
      <c r="AP8" s="77">
        <v>0.42569444444444443</v>
      </c>
      <c r="AQ8" s="77"/>
      <c r="AR8" s="77"/>
      <c r="AS8" s="77"/>
      <c r="AT8" s="77">
        <v>0.52222222222222225</v>
      </c>
      <c r="AU8" s="77">
        <v>0.34236111111111112</v>
      </c>
      <c r="AV8" s="76" t="s">
        <v>243</v>
      </c>
      <c r="AX8" s="18">
        <f>VLOOKUP(AY8,id!$A:$C,3,0)</f>
        <v>121</v>
      </c>
      <c r="AY8" s="18" t="str">
        <f t="shared" si="0"/>
        <v>LabutMaria1977</v>
      </c>
      <c r="AZ8" s="9" t="str">
        <f t="shared" si="1"/>
        <v>Labut</v>
      </c>
      <c r="BA8" s="155" t="str">
        <f t="shared" si="2"/>
        <v>Maria</v>
      </c>
      <c r="BB8" s="9">
        <f t="shared" si="3"/>
        <v>0</v>
      </c>
      <c r="BC8" s="9">
        <f t="shared" si="4"/>
        <v>1977</v>
      </c>
      <c r="BD8" s="9">
        <v>0</v>
      </c>
      <c r="BE8" s="9">
        <f t="shared" si="6"/>
        <v>0</v>
      </c>
      <c r="BF8" s="9" t="e">
        <f t="shared" ref="BF8" si="11">P7/P8</f>
        <v>#DIV/0!</v>
      </c>
      <c r="BG8" s="9">
        <f t="shared" ref="BG8" si="12">O8/O7</f>
        <v>5.5</v>
      </c>
      <c r="BH8" s="9">
        <f t="shared" ref="BH8" si="13">N8/N7</f>
        <v>0</v>
      </c>
      <c r="BI8" s="9">
        <f t="shared" ref="BI8" si="14">BG8^0.2</f>
        <v>1.4062823883876352</v>
      </c>
    </row>
  </sheetData>
  <mergeCells count="5">
    <mergeCell ref="S2:AV2"/>
    <mergeCell ref="Y1:Z1"/>
    <mergeCell ref="J2:P3"/>
    <mergeCell ref="Q2:Q3"/>
    <mergeCell ref="R2:R3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14" fitToHeight="0" orientation="portrait" horizontalDpi="4294967295" verticalDpi="300" r:id="rId1"/>
  <headerFooter alignWithMargins="0">
    <oddHeader>&amp;C&amp;"Arial CE,Pogrubiony"&amp;28NMnO 2016 - Wyniki TR150&amp;R&amp;D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16</vt:i4>
      </vt:variant>
    </vt:vector>
  </HeadingPairs>
  <TitlesOfParts>
    <vt:vector size="83" baseType="lpstr">
      <vt:lpstr>PPM K</vt:lpstr>
      <vt:lpstr>PPM M</vt:lpstr>
      <vt:lpstr>Róża K</vt:lpstr>
      <vt:lpstr>Róża M</vt:lpstr>
      <vt:lpstr>Złoto K</vt:lpstr>
      <vt:lpstr>Złoto M</vt:lpstr>
      <vt:lpstr>Wiosenne 360 K</vt:lpstr>
      <vt:lpstr>Wiosenne 360 M</vt:lpstr>
      <vt:lpstr>NMnO K</vt:lpstr>
      <vt:lpstr>NMnO M</vt:lpstr>
      <vt:lpstr>XI Szago K</vt:lpstr>
      <vt:lpstr>XI Szago M</vt:lpstr>
      <vt:lpstr>H51 200 K</vt:lpstr>
      <vt:lpstr>H51 200 M</vt:lpstr>
      <vt:lpstr>H51 100 K</vt:lpstr>
      <vt:lpstr>H51 100 M</vt:lpstr>
      <vt:lpstr>Dymno K</vt:lpstr>
      <vt:lpstr>Dymno M</vt:lpstr>
      <vt:lpstr>Harce K</vt:lpstr>
      <vt:lpstr>Harce M</vt:lpstr>
      <vt:lpstr>X Kompas K</vt:lpstr>
      <vt:lpstr>X Kompas M</vt:lpstr>
      <vt:lpstr>Dukty K</vt:lpstr>
      <vt:lpstr>Dukty M</vt:lpstr>
      <vt:lpstr>Tropy K</vt:lpstr>
      <vt:lpstr>Tropy M</vt:lpstr>
      <vt:lpstr>Grassor TR300 K</vt:lpstr>
      <vt:lpstr>Grassor TR300 M</vt:lpstr>
      <vt:lpstr>Grassor TR150 K</vt:lpstr>
      <vt:lpstr>Grassor TR150 M</vt:lpstr>
      <vt:lpstr>BO K</vt:lpstr>
      <vt:lpstr>BO M</vt:lpstr>
      <vt:lpstr>Pazur K</vt:lpstr>
      <vt:lpstr>Pazur M</vt:lpstr>
      <vt:lpstr>Szaga TR150 K</vt:lpstr>
      <vt:lpstr>Szaga TR150 M</vt:lpstr>
      <vt:lpstr>Szaga TR100 K</vt:lpstr>
      <vt:lpstr>Szaga TR100 M</vt:lpstr>
      <vt:lpstr>Rajd Konwalii K</vt:lpstr>
      <vt:lpstr>Rajd Konwalii M</vt:lpstr>
      <vt:lpstr>Odyseja K</vt:lpstr>
      <vt:lpstr>Odyseja M</vt:lpstr>
      <vt:lpstr>Korno K</vt:lpstr>
      <vt:lpstr>Korno M</vt:lpstr>
      <vt:lpstr>Abentojra K</vt:lpstr>
      <vt:lpstr>Abentojra M</vt:lpstr>
      <vt:lpstr>Mordownik K</vt:lpstr>
      <vt:lpstr>Mordownik M</vt:lpstr>
      <vt:lpstr>XI Kompas K</vt:lpstr>
      <vt:lpstr>XI Kompas M</vt:lpstr>
      <vt:lpstr>Trudy M</vt:lpstr>
      <vt:lpstr>H52 200 K</vt:lpstr>
      <vt:lpstr>H52 200 M</vt:lpstr>
      <vt:lpstr>H52 100 K</vt:lpstr>
      <vt:lpstr>H52 100 M</vt:lpstr>
      <vt:lpstr>XII Szago K</vt:lpstr>
      <vt:lpstr>XII Szago M</vt:lpstr>
      <vt:lpstr>Azymut Orient K</vt:lpstr>
      <vt:lpstr>Azymut Orient M</vt:lpstr>
      <vt:lpstr>Masakra TR200 K</vt:lpstr>
      <vt:lpstr>Masakra TR200 M</vt:lpstr>
      <vt:lpstr>Masakra TR100 K</vt:lpstr>
      <vt:lpstr>Masakra TR100 M</vt:lpstr>
      <vt:lpstr>PPM K (test)</vt:lpstr>
      <vt:lpstr>id</vt:lpstr>
      <vt:lpstr>frekwencja</vt:lpstr>
      <vt:lpstr>czas zwycięzcy</vt:lpstr>
      <vt:lpstr>'Dymno K'!Print_Area</vt:lpstr>
      <vt:lpstr>'Dymno M'!Print_Area</vt:lpstr>
      <vt:lpstr>'Grassor TR150 K'!Print_Area</vt:lpstr>
      <vt:lpstr>'Grassor TR150 M'!Print_Area</vt:lpstr>
      <vt:lpstr>'Grassor TR300 K'!Print_Area</vt:lpstr>
      <vt:lpstr>'Grassor TR300 M'!Print_Area</vt:lpstr>
      <vt:lpstr>'H51 100 K'!Print_Area</vt:lpstr>
      <vt:lpstr>'H51 100 M'!Print_Area</vt:lpstr>
      <vt:lpstr>'H51 200 K'!Print_Area</vt:lpstr>
      <vt:lpstr>'H51 200 M'!Print_Area</vt:lpstr>
      <vt:lpstr>'Dymno K'!Print_Titles</vt:lpstr>
      <vt:lpstr>'Dymno M'!Print_Titles</vt:lpstr>
      <vt:lpstr>'H51 100 K'!Print_Titles</vt:lpstr>
      <vt:lpstr>'H51 100 M'!Print_Titles</vt:lpstr>
      <vt:lpstr>'H51 200 K'!Print_Titles</vt:lpstr>
      <vt:lpstr>'H51 200 M'!Print_Titles</vt:lpstr>
    </vt:vector>
  </TitlesOfParts>
  <Company>BiS+CCL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Pawel Brudlo</cp:lastModifiedBy>
  <cp:lastPrinted>2006-09-29T08:34:57Z</cp:lastPrinted>
  <dcterms:created xsi:type="dcterms:W3CDTF">2006-04-06T08:48:56Z</dcterms:created>
  <dcterms:modified xsi:type="dcterms:W3CDTF">2016-12-28T23:19:35Z</dcterms:modified>
</cp:coreProperties>
</file>